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ctrlProps/ctrlProp1.xml" ContentType="application/vnd.ms-excel.controlproperties+xml"/>
  <Override PartName="/xl/drawings/drawing22.xml" ContentType="application/vnd.openxmlformats-officedocument.drawing+xml"/>
  <Override PartName="/xl/ctrlProps/ctrlProp2.xml" ContentType="application/vnd.ms-excel.controlproperties+xml"/>
  <Override PartName="/xl/drawings/drawing23.xml" ContentType="application/vnd.openxmlformats-officedocument.drawing+xml"/>
  <Override PartName="/xl/drawings/drawing24.xml" ContentType="application/vnd.openxmlformats-officedocument.drawing+xml"/>
  <Override PartName="/xl/ctrlProps/ctrlProp3.xml" ContentType="application/vnd.ms-excel.controlproperties+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ctrlProps/ctrlProp4.xml" ContentType="application/vnd.ms-excel.controlproperties+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showInkAnnotation="0" codeName="ThisWorkbook" defaultThemeVersion="124226"/>
  <mc:AlternateContent xmlns:mc="http://schemas.openxmlformats.org/markup-compatibility/2006">
    <mc:Choice Requires="x15">
      <x15ac:absPath xmlns:x15ac="http://schemas.microsoft.com/office/spreadsheetml/2010/11/ac" url="D:\SMP Islam Pegandon TP. 24-25\Semester 2 TP. 24-25\Ujian TP. 24-25\Leger Lulusan 24-25\5. Leger Semester 1 TP. 24-25\"/>
    </mc:Choice>
  </mc:AlternateContent>
  <xr:revisionPtr revIDLastSave="0" documentId="13_ncr:1_{9AFDA976-AC23-4D89-ABE9-8757CE5F8EDB}" xr6:coauthVersionLast="45" xr6:coauthVersionMax="45" xr10:uidLastSave="{00000000-0000-0000-0000-000000000000}"/>
  <bookViews>
    <workbookView xWindow="-120" yWindow="-120" windowWidth="20640" windowHeight="11160" tabRatio="886" firstSheet="19" activeTab="22" xr2:uid="{00000000-000D-0000-FFFF-FFFF00000000}"/>
  </bookViews>
  <sheets>
    <sheet name="Menu" sheetId="20" r:id="rId1"/>
    <sheet name="AQIDAH - AKHLAK" sheetId="68" state="hidden" r:id="rId2"/>
    <sheet name="QUR'AN HADITS" sheetId="51" state="hidden" r:id="rId3"/>
    <sheet name="FIQIH" sheetId="67" state="hidden" r:id="rId4"/>
    <sheet name="SKI" sheetId="66" state="hidden" r:id="rId5"/>
    <sheet name="BAHASA ARAB" sheetId="81" state="hidden" r:id="rId6"/>
    <sheet name="KE NU AN" sheetId="82" state="hidden" r:id="rId7"/>
    <sheet name="BTHQ ( PK )" sheetId="88" state="hidden" r:id="rId8"/>
    <sheet name="PAIS" sheetId="98" state="hidden" r:id="rId9"/>
    <sheet name="PPKn" sheetId="89" state="hidden" r:id="rId10"/>
    <sheet name="BAHASA INDONESIA" sheetId="84" state="hidden" r:id="rId11"/>
    <sheet name="MATEMATIKA" sheetId="91" state="hidden" r:id="rId12"/>
    <sheet name="IPS" sheetId="101" state="hidden" r:id="rId13"/>
    <sheet name="IPA" sheetId="100" state="hidden" r:id="rId14"/>
    <sheet name="B.Ing" sheetId="63" state="hidden" r:id="rId15"/>
    <sheet name="PJOK" sheetId="62" state="hidden" r:id="rId16"/>
    <sheet name="Informatika" sheetId="61" state="hidden" r:id="rId17"/>
    <sheet name="SENI - PRAKARYA" sheetId="90" state="hidden" r:id="rId18"/>
    <sheet name="BAHASA JAWA" sheetId="59" state="hidden" r:id="rId19"/>
    <sheet name="Data" sheetId="14" r:id="rId20"/>
    <sheet name="Raport New" sheetId="118" r:id="rId21"/>
    <sheet name="Rapor1" sheetId="38" r:id="rId22"/>
    <sheet name="Leger Nilai" sheetId="24" r:id="rId23"/>
    <sheet name="Identitas-Rapor" sheetId="71" r:id="rId24"/>
    <sheet name="Pilihan" sheetId="60" state="hidden" r:id="rId25"/>
    <sheet name="Absen-Ekstra" sheetId="16" r:id="rId26"/>
    <sheet name="Buku1" sheetId="27" r:id="rId27"/>
    <sheet name="Aqidah" sheetId="102" r:id="rId28"/>
    <sheet name="Qurdis" sheetId="103" r:id="rId29"/>
    <sheet name="Fqh" sheetId="104" r:id="rId30"/>
    <sheet name="S.K.I" sheetId="105" r:id="rId31"/>
    <sheet name="B. Arab" sheetId="106" r:id="rId32"/>
    <sheet name="Aswaja" sheetId="107" r:id="rId33"/>
    <sheet name="PAI" sheetId="119" r:id="rId34"/>
    <sheet name="Pkn" sheetId="108" r:id="rId35"/>
    <sheet name="B. Indo" sheetId="109" r:id="rId36"/>
    <sheet name="MTK" sheetId="110" r:id="rId37"/>
    <sheet name="IPA." sheetId="111" r:id="rId38"/>
    <sheet name="IPS." sheetId="112" r:id="rId39"/>
    <sheet name="B. Ingg" sheetId="113" r:id="rId40"/>
    <sheet name="PJOK." sheetId="114" r:id="rId41"/>
    <sheet name="Infmtk" sheetId="115" r:id="rId42"/>
    <sheet name="SNIpra" sheetId="116" r:id="rId43"/>
    <sheet name="B. Jawa" sheetId="117" r:id="rId44"/>
  </sheets>
  <externalReferences>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s>
  <definedNames>
    <definedName name="___kkm1">[1]PENGETAHUAN!$F$69</definedName>
    <definedName name="___kkm2">[1]PENGETAHUAN!$L$69</definedName>
    <definedName name="___kkm3">[1]PENGETAHUAN!$R$69</definedName>
    <definedName name="___kkm4">[1]PENGETAHUAN!$X$69</definedName>
    <definedName name="___kkm5" localSheetId="32">[2]PENGETAHUAN!#REF!</definedName>
    <definedName name="___kkm5" localSheetId="31">[2]PENGETAHUAN!#REF!</definedName>
    <definedName name="___kkm5" localSheetId="35">[2]PENGETAHUAN!#REF!</definedName>
    <definedName name="___kkm5" localSheetId="39">[2]PENGETAHUAN!#REF!</definedName>
    <definedName name="___kkm5" localSheetId="43">[2]PENGETAHUAN!#REF!</definedName>
    <definedName name="___kkm5" localSheetId="29">[2]PENGETAHUAN!#REF!</definedName>
    <definedName name="___kkm5" localSheetId="41">[2]PENGETAHUAN!#REF!</definedName>
    <definedName name="___kkm5" localSheetId="37">[2]PENGETAHUAN!#REF!</definedName>
    <definedName name="___kkm5" localSheetId="38">[2]PENGETAHUAN!#REF!</definedName>
    <definedName name="___kkm5" localSheetId="36">[2]PENGETAHUAN!#REF!</definedName>
    <definedName name="___kkm5" localSheetId="33">[2]PENGETAHUAN!#REF!</definedName>
    <definedName name="___kkm5" localSheetId="40">[2]PENGETAHUAN!#REF!</definedName>
    <definedName name="___kkm5" localSheetId="34">[2]PENGETAHUAN!#REF!</definedName>
    <definedName name="___kkm5" localSheetId="28">[2]PENGETAHUAN!#REF!</definedName>
    <definedName name="___kkm5" localSheetId="30">[2]PENGETAHUAN!#REF!</definedName>
    <definedName name="___kkm5" localSheetId="42">[2]PENGETAHUAN!#REF!</definedName>
    <definedName name="___kkm5">[2]PENGETAHUAN!#REF!</definedName>
    <definedName name="__kkm1">[1]PENGETAHUAN!$F$69</definedName>
    <definedName name="__kkm2">[1]PENGETAHUAN!$L$69</definedName>
    <definedName name="__kkm3">[1]PENGETAHUAN!$R$69</definedName>
    <definedName name="__kkm4">[1]PENGETAHUAN!$X$69</definedName>
    <definedName name="__kkm5" localSheetId="32">[3]PENGETAHUAN!#REF!</definedName>
    <definedName name="__kkm5" localSheetId="31">[3]PENGETAHUAN!#REF!</definedName>
    <definedName name="__kkm5" localSheetId="35">[3]PENGETAHUAN!#REF!</definedName>
    <definedName name="__kkm5" localSheetId="39">[3]PENGETAHUAN!#REF!</definedName>
    <definedName name="__kkm5" localSheetId="43">[3]PENGETAHUAN!#REF!</definedName>
    <definedName name="__kkm5" localSheetId="29">[3]PENGETAHUAN!#REF!</definedName>
    <definedName name="__kkm5" localSheetId="41">[3]PENGETAHUAN!#REF!</definedName>
    <definedName name="__kkm5" localSheetId="37">[3]PENGETAHUAN!#REF!</definedName>
    <definedName name="__kkm5" localSheetId="38">[3]PENGETAHUAN!#REF!</definedName>
    <definedName name="__kkm5" localSheetId="36">[3]PENGETAHUAN!#REF!</definedName>
    <definedName name="__kkm5" localSheetId="33">[3]PENGETAHUAN!#REF!</definedName>
    <definedName name="__kkm5" localSheetId="40">[3]PENGETAHUAN!#REF!</definedName>
    <definedName name="__kkm5" localSheetId="34">[3]PENGETAHUAN!#REF!</definedName>
    <definedName name="__kkm5" localSheetId="28">[3]PENGETAHUAN!#REF!</definedName>
    <definedName name="__kkm5" localSheetId="30">[3]PENGETAHUAN!#REF!</definedName>
    <definedName name="__kkm5" localSheetId="42">[3]PENGETAHUAN!#REF!</definedName>
    <definedName name="__kkm5">[3]PENGETAHUAN!#REF!</definedName>
    <definedName name="_7A" localSheetId="32">#REF!</definedName>
    <definedName name="_7A" localSheetId="31">#REF!</definedName>
    <definedName name="_7A" localSheetId="35">#REF!</definedName>
    <definedName name="_7A" localSheetId="39">#REF!</definedName>
    <definedName name="_7A" localSheetId="43">#REF!</definedName>
    <definedName name="_7A" localSheetId="29">#REF!</definedName>
    <definedName name="_7A" localSheetId="41">#REF!</definedName>
    <definedName name="_7A" localSheetId="37">#REF!</definedName>
    <definedName name="_7A" localSheetId="38">#REF!</definedName>
    <definedName name="_7A" localSheetId="36">#REF!</definedName>
    <definedName name="_7A" localSheetId="33">#REF!</definedName>
    <definedName name="_7A" localSheetId="40">#REF!</definedName>
    <definedName name="_7A" localSheetId="34">#REF!</definedName>
    <definedName name="_7A" localSheetId="28">#REF!</definedName>
    <definedName name="_7A" localSheetId="30">#REF!</definedName>
    <definedName name="_7A" localSheetId="42">#REF!</definedName>
    <definedName name="_7A">#REF!</definedName>
    <definedName name="_xlnm._FilterDatabase" localSheetId="25" hidden="1">'Absen-Ekstra'!$D$9:$D$54</definedName>
    <definedName name="_xlnm._FilterDatabase" localSheetId="27" hidden="1">Aqidah!$E$8:$E$51</definedName>
    <definedName name="_xlnm._FilterDatabase" localSheetId="32" hidden="1">Aswaja!$E$8:$E$51</definedName>
    <definedName name="_xlnm._FilterDatabase" localSheetId="31" hidden="1">'B. Arab'!$E$8:$E$51</definedName>
    <definedName name="_xlnm._FilterDatabase" localSheetId="35" hidden="1">'B. Indo'!$E$8:$E$51</definedName>
    <definedName name="_xlnm._FilterDatabase" localSheetId="39" hidden="1">'B. Ingg'!$E$8:$E$51</definedName>
    <definedName name="_xlnm._FilterDatabase" localSheetId="43" hidden="1">'B. Jawa'!$E$8:$E$51</definedName>
    <definedName name="_xlnm._FilterDatabase" localSheetId="19" hidden="1">Data!$AD$5:$AE$7</definedName>
    <definedName name="_xlnm._FilterDatabase" localSheetId="29" hidden="1">Fqh!$E$8:$E$51</definedName>
    <definedName name="_xlnm._FilterDatabase" localSheetId="41" hidden="1">Infmtk!$E$8:$E$51</definedName>
    <definedName name="_xlnm._FilterDatabase" localSheetId="37" hidden="1">IPA.!$E$8:$E$51</definedName>
    <definedName name="_xlnm._FilterDatabase" localSheetId="38" hidden="1">IPS.!$E$8:$E$51</definedName>
    <definedName name="_xlnm._FilterDatabase" localSheetId="22" hidden="1">'Leger Nilai'!$E$12:$E$56</definedName>
    <definedName name="_xlnm._FilterDatabase" localSheetId="36" hidden="1">MTK!$E$8:$E$51</definedName>
    <definedName name="_xlnm._FilterDatabase" localSheetId="33" hidden="1">PAI!$E$8:$E$51</definedName>
    <definedName name="_xlnm._FilterDatabase" localSheetId="40" hidden="1">PJOK.!$E$8:$E$51</definedName>
    <definedName name="_xlnm._FilterDatabase" localSheetId="34" hidden="1">Pkn!$E$8:$E$51</definedName>
    <definedName name="_xlnm._FilterDatabase" localSheetId="28" hidden="1">Qurdis!$E$8:$E$51</definedName>
    <definedName name="_xlnm._FilterDatabase" localSheetId="30" hidden="1">S.K.I!$E$8:$E$51</definedName>
    <definedName name="_xlnm._FilterDatabase" localSheetId="42" hidden="1">SNIpra!$E$8:$E$51</definedName>
    <definedName name="_kkm1">[4]PENGETAHUAN!$F$69</definedName>
    <definedName name="_kkm2">[4]PENGETAHUAN!$L$69</definedName>
    <definedName name="_kkm3">[4]PENGETAHUAN!$R$69</definedName>
    <definedName name="_kkm4">[4]PENGETAHUAN!$X$69</definedName>
    <definedName name="_kkm5">#N/A</definedName>
    <definedName name="_kkm6">#N/A</definedName>
    <definedName name="agmx1">[5]agm!$D$1:$G$65536</definedName>
    <definedName name="Ambal">[6]DATA!$A$308:$A$324</definedName>
    <definedName name="an_agm">[7]an_agm1!$A$9:$BD$48</definedName>
    <definedName name="AN_BI6">[7]an_bi5!$A$9:$S$48</definedName>
    <definedName name="AN_BI7">[7]an_bi6!$A$9:$U$48</definedName>
    <definedName name="AN_BI8">[7]an_bi7!$A$9:$S$48</definedName>
    <definedName name="AN_BI9">[7]an_bi8!$A$9:$U$48</definedName>
    <definedName name="AN_ipa6">[7]an_IPA6!$A$9:$P$48</definedName>
    <definedName name="AN_IPA7">[7]an_IPA7!$A$9:$P$48</definedName>
    <definedName name="an_IPA9">[7]an_IPA9!$A$9:$P$48</definedName>
    <definedName name="AN_IPS_9">[7]an_IPs9!$A$9:$P$48</definedName>
    <definedName name="AN_IPS6">[7]an_IPs6!$A$9:$P$48</definedName>
    <definedName name="an_ips7">[7]an_IPs7!$A$9:$P$48</definedName>
    <definedName name="AN_ips8">[7]an_IPA8!$A$9:$P$48</definedName>
    <definedName name="AN_MAT6">[7]an_mat5!$A$7:$P$46</definedName>
    <definedName name="AN_MAT7">[7]an_mat6!$A$7:$P$46</definedName>
    <definedName name="AN_MAT8">[7]an_mat7!$A$7:$P$46</definedName>
    <definedName name="AN_MAT9">[7]an_mat8!$A$7:$P$46</definedName>
    <definedName name="AN_PKN6_KI3">[7]an_pkn5!$A$10:$Q$49</definedName>
    <definedName name="AN_PKN7">[7]an_pkn6!$A$8:$P$47</definedName>
    <definedName name="AN_PKN8">[7]an_pkn7!$A$8:$Q$47</definedName>
    <definedName name="AN_PKN9">[7]an_pkn8!$A$8:$P$47</definedName>
    <definedName name="AN_SBDP6">[7]an_sbdp5!$A$9:$P$48</definedName>
    <definedName name="AN_SBDP7">[7]an_sbdp6!$A$9:$P$48</definedName>
    <definedName name="AN_SBDP8">[7]an_sbdp7!$A$9:$P$48</definedName>
    <definedName name="AN_SBDP9">[7]an_sbdp8!$A$9:$P$48</definedName>
    <definedName name="ayah">#N/A</definedName>
    <definedName name="ayah1">#N/A</definedName>
    <definedName name="ayah2">#N/A</definedName>
    <definedName name="ayahku">#N/A</definedName>
    <definedName name="Ayahku1">#N/A</definedName>
    <definedName name="Ayahku10">#N/A</definedName>
    <definedName name="Ayahku11">#N/A</definedName>
    <definedName name="Ayahku12">#N/A</definedName>
    <definedName name="Ayahku13">#N/A</definedName>
    <definedName name="Ayahku14">#N/A</definedName>
    <definedName name="Ayahku15">#N/A</definedName>
    <definedName name="Ayahku16">#N/A</definedName>
    <definedName name="Ayahku17">#N/A</definedName>
    <definedName name="Ayahku18">#N/A</definedName>
    <definedName name="Ayahku19">#N/A</definedName>
    <definedName name="ayahku2">#N/A</definedName>
    <definedName name="Ayahku20">#N/A</definedName>
    <definedName name="Ayahku21">#N/A</definedName>
    <definedName name="Ayahku22">#N/A</definedName>
    <definedName name="Ayahku23">#N/A</definedName>
    <definedName name="Ayahku24">#N/A</definedName>
    <definedName name="Ayahku25">#N/A</definedName>
    <definedName name="Ayahku26">#N/A</definedName>
    <definedName name="Ayahku27">#N/A</definedName>
    <definedName name="Ayahku28">#N/A</definedName>
    <definedName name="Ayahku29">#N/A</definedName>
    <definedName name="Ayahku3" localSheetId="32">#REF!</definedName>
    <definedName name="Ayahku3" localSheetId="31">#REF!</definedName>
    <definedName name="Ayahku3" localSheetId="35">#REF!</definedName>
    <definedName name="Ayahku3" localSheetId="39">#REF!</definedName>
    <definedName name="Ayahku3" localSheetId="43">#REF!</definedName>
    <definedName name="Ayahku3" localSheetId="29">#REF!</definedName>
    <definedName name="Ayahku3" localSheetId="41">#REF!</definedName>
    <definedName name="Ayahku3" localSheetId="37">#REF!</definedName>
    <definedName name="Ayahku3" localSheetId="38">#REF!</definedName>
    <definedName name="Ayahku3" localSheetId="36">#REF!</definedName>
    <definedName name="Ayahku3" localSheetId="33">#REF!</definedName>
    <definedName name="Ayahku3" localSheetId="40">#REF!</definedName>
    <definedName name="Ayahku3" localSheetId="34">#REF!</definedName>
    <definedName name="Ayahku3" localSheetId="28">#REF!</definedName>
    <definedName name="Ayahku3" localSheetId="30">#REF!</definedName>
    <definedName name="Ayahku3" localSheetId="42">#REF!</definedName>
    <definedName name="Ayahku3">#REF!</definedName>
    <definedName name="Ayahku30" localSheetId="32">INDEX(Aswaja!Ayahku3,#REF!)</definedName>
    <definedName name="Ayahku30" localSheetId="31">INDEX('B. Arab'!Ayahku3,#REF!)</definedName>
    <definedName name="Ayahku30" localSheetId="35">INDEX('B. Indo'!Ayahku3,#REF!)</definedName>
    <definedName name="Ayahku30" localSheetId="39">INDEX('B. Ingg'!Ayahku3,#REF!)</definedName>
    <definedName name="Ayahku30" localSheetId="43">INDEX('B. Jawa'!Ayahku3,#REF!)</definedName>
    <definedName name="Ayahku30" localSheetId="29">INDEX(Fqh!Ayahku3,#REF!)</definedName>
    <definedName name="Ayahku30" localSheetId="41">INDEX(Infmtk!Ayahku3,#REF!)</definedName>
    <definedName name="Ayahku30" localSheetId="37">INDEX(IPA.!Ayahku3,#REF!)</definedName>
    <definedName name="Ayahku30" localSheetId="38">INDEX(IPS.!Ayahku3,#REF!)</definedName>
    <definedName name="Ayahku30" localSheetId="36">INDEX(MTK!Ayahku3,#REF!)</definedName>
    <definedName name="Ayahku30" localSheetId="33">INDEX(PAI!Ayahku3,#REF!)</definedName>
    <definedName name="Ayahku30" localSheetId="40">INDEX(PJOK.!Ayahku3,#REF!)</definedName>
    <definedName name="Ayahku30" localSheetId="34">INDEX(Pkn!Ayahku3,#REF!)</definedName>
    <definedName name="Ayahku30" localSheetId="28">INDEX(Qurdis!Ayahku3,#REF!)</definedName>
    <definedName name="Ayahku30" localSheetId="30">INDEX(S.K.I!Ayahku3,#REF!)</definedName>
    <definedName name="Ayahku30" localSheetId="42">INDEX(SNIpra!Ayahku3,#REF!)</definedName>
    <definedName name="Ayahku30">INDEX(Ayahku3,#REF!)</definedName>
    <definedName name="Ayahku31" localSheetId="32">INDEX(Aswaja!Ayahku3,#REF!)</definedName>
    <definedName name="Ayahku31" localSheetId="31">INDEX('B. Arab'!Ayahku3,#REF!)</definedName>
    <definedName name="Ayahku31" localSheetId="35">INDEX('B. Indo'!Ayahku3,#REF!)</definedName>
    <definedName name="Ayahku31" localSheetId="39">INDEX('B. Ingg'!Ayahku3,#REF!)</definedName>
    <definedName name="Ayahku31" localSheetId="43">INDEX('B. Jawa'!Ayahku3,#REF!)</definedName>
    <definedName name="Ayahku31" localSheetId="29">INDEX(Fqh!Ayahku3,#REF!)</definedName>
    <definedName name="Ayahku31" localSheetId="41">INDEX(Infmtk!Ayahku3,#REF!)</definedName>
    <definedName name="Ayahku31" localSheetId="37">INDEX(IPA.!Ayahku3,#REF!)</definedName>
    <definedName name="Ayahku31" localSheetId="38">INDEX(IPS.!Ayahku3,#REF!)</definedName>
    <definedName name="Ayahku31" localSheetId="36">INDEX(MTK!Ayahku3,#REF!)</definedName>
    <definedName name="Ayahku31" localSheetId="33">INDEX(PAI!Ayahku3,#REF!)</definedName>
    <definedName name="Ayahku31" localSheetId="40">INDEX(PJOK.!Ayahku3,#REF!)</definedName>
    <definedName name="Ayahku31" localSheetId="34">INDEX(Pkn!Ayahku3,#REF!)</definedName>
    <definedName name="Ayahku31" localSheetId="28">INDEX(Qurdis!Ayahku3,#REF!)</definedName>
    <definedName name="Ayahku31" localSheetId="30">INDEX(S.K.I!Ayahku3,#REF!)</definedName>
    <definedName name="Ayahku31" localSheetId="42">INDEX(SNIpra!Ayahku3,#REF!)</definedName>
    <definedName name="Ayahku31">INDEX(Ayahku3,#REF!)</definedName>
    <definedName name="Ayahku32" localSheetId="32">INDEX(Aswaja!Ayahku3,#REF!)</definedName>
    <definedName name="Ayahku32" localSheetId="31">INDEX('B. Arab'!Ayahku3,#REF!)</definedName>
    <definedName name="Ayahku32" localSheetId="35">INDEX('B. Indo'!Ayahku3,#REF!)</definedName>
    <definedName name="Ayahku32" localSheetId="39">INDEX('B. Ingg'!Ayahku3,#REF!)</definedName>
    <definedName name="Ayahku32" localSheetId="43">INDEX('B. Jawa'!Ayahku3,#REF!)</definedName>
    <definedName name="Ayahku32" localSheetId="29">INDEX(Fqh!Ayahku3,#REF!)</definedName>
    <definedName name="Ayahku32" localSheetId="41">INDEX(Infmtk!Ayahku3,#REF!)</definedName>
    <definedName name="Ayahku32" localSheetId="37">INDEX(IPA.!Ayahku3,#REF!)</definedName>
    <definedName name="Ayahku32" localSheetId="38">INDEX(IPS.!Ayahku3,#REF!)</definedName>
    <definedName name="Ayahku32" localSheetId="36">INDEX(MTK!Ayahku3,#REF!)</definedName>
    <definedName name="Ayahku32" localSheetId="33">INDEX(PAI!Ayahku3,#REF!)</definedName>
    <definedName name="Ayahku32" localSheetId="40">INDEX(PJOK.!Ayahku3,#REF!)</definedName>
    <definedName name="Ayahku32" localSheetId="34">INDEX(Pkn!Ayahku3,#REF!)</definedName>
    <definedName name="Ayahku32" localSheetId="28">INDEX(Qurdis!Ayahku3,#REF!)</definedName>
    <definedName name="Ayahku32" localSheetId="30">INDEX(S.K.I!Ayahku3,#REF!)</definedName>
    <definedName name="Ayahku32" localSheetId="42">INDEX(SNIpra!Ayahku3,#REF!)</definedName>
    <definedName name="Ayahku32">INDEX(Ayahku3,#REF!)</definedName>
    <definedName name="Ayahku33" localSheetId="32">INDEX(Aswaja!Ayahku3,#REF!)</definedName>
    <definedName name="Ayahku33" localSheetId="31">INDEX('B. Arab'!Ayahku3,#REF!)</definedName>
    <definedName name="Ayahku33" localSheetId="35">INDEX('B. Indo'!Ayahku3,#REF!)</definedName>
    <definedName name="Ayahku33" localSheetId="39">INDEX('B. Ingg'!Ayahku3,#REF!)</definedName>
    <definedName name="Ayahku33" localSheetId="43">INDEX('B. Jawa'!Ayahku3,#REF!)</definedName>
    <definedName name="Ayahku33" localSheetId="29">INDEX(Fqh!Ayahku3,#REF!)</definedName>
    <definedName name="Ayahku33" localSheetId="41">INDEX(Infmtk!Ayahku3,#REF!)</definedName>
    <definedName name="Ayahku33" localSheetId="37">INDEX(IPA.!Ayahku3,#REF!)</definedName>
    <definedName name="Ayahku33" localSheetId="38">INDEX(IPS.!Ayahku3,#REF!)</definedName>
    <definedName name="Ayahku33" localSheetId="36">INDEX(MTK!Ayahku3,#REF!)</definedName>
    <definedName name="Ayahku33" localSheetId="33">INDEX(PAI!Ayahku3,#REF!)</definedName>
    <definedName name="Ayahku33" localSheetId="40">INDEX(PJOK.!Ayahku3,#REF!)</definedName>
    <definedName name="Ayahku33" localSheetId="34">INDEX(Pkn!Ayahku3,#REF!)</definedName>
    <definedName name="Ayahku33" localSheetId="28">INDEX(Qurdis!Ayahku3,#REF!)</definedName>
    <definedName name="Ayahku33" localSheetId="30">INDEX(S.K.I!Ayahku3,#REF!)</definedName>
    <definedName name="Ayahku33" localSheetId="42">INDEX(SNIpra!Ayahku3,#REF!)</definedName>
    <definedName name="Ayahku33">INDEX(Ayahku3,#REF!)</definedName>
    <definedName name="Ayahku34" localSheetId="32">INDEX(Aswaja!Ayahku3,#REF!)</definedName>
    <definedName name="Ayahku34" localSheetId="31">INDEX('B. Arab'!Ayahku3,#REF!)</definedName>
    <definedName name="Ayahku34" localSheetId="35">INDEX('B. Indo'!Ayahku3,#REF!)</definedName>
    <definedName name="Ayahku34" localSheetId="39">INDEX('B. Ingg'!Ayahku3,#REF!)</definedName>
    <definedName name="Ayahku34" localSheetId="43">INDEX('B. Jawa'!Ayahku3,#REF!)</definedName>
    <definedName name="Ayahku34" localSheetId="29">INDEX(Fqh!Ayahku3,#REF!)</definedName>
    <definedName name="Ayahku34" localSheetId="41">INDEX(Infmtk!Ayahku3,#REF!)</definedName>
    <definedName name="Ayahku34" localSheetId="37">INDEX(IPA.!Ayahku3,#REF!)</definedName>
    <definedName name="Ayahku34" localSheetId="38">INDEX(IPS.!Ayahku3,#REF!)</definedName>
    <definedName name="Ayahku34" localSheetId="36">INDEX(MTK!Ayahku3,#REF!)</definedName>
    <definedName name="Ayahku34" localSheetId="33">INDEX(PAI!Ayahku3,#REF!)</definedName>
    <definedName name="Ayahku34" localSheetId="40">INDEX(PJOK.!Ayahku3,#REF!)</definedName>
    <definedName name="Ayahku34" localSheetId="34">INDEX(Pkn!Ayahku3,#REF!)</definedName>
    <definedName name="Ayahku34" localSheetId="28">INDEX(Qurdis!Ayahku3,#REF!)</definedName>
    <definedName name="Ayahku34" localSheetId="30">INDEX(S.K.I!Ayahku3,#REF!)</definedName>
    <definedName name="Ayahku34" localSheetId="42">INDEX(SNIpra!Ayahku3,#REF!)</definedName>
    <definedName name="Ayahku34">INDEX(Ayahku3,#REF!)</definedName>
    <definedName name="Ayahku35" localSheetId="32">INDEX(Aswaja!Ayahku3,#REF!)</definedName>
    <definedName name="Ayahku35" localSheetId="31">INDEX('B. Arab'!Ayahku3,#REF!)</definedName>
    <definedName name="Ayahku35" localSheetId="35">INDEX('B. Indo'!Ayahku3,#REF!)</definedName>
    <definedName name="Ayahku35" localSheetId="39">INDEX('B. Ingg'!Ayahku3,#REF!)</definedName>
    <definedName name="Ayahku35" localSheetId="43">INDEX('B. Jawa'!Ayahku3,#REF!)</definedName>
    <definedName name="Ayahku35" localSheetId="29">INDEX(Fqh!Ayahku3,#REF!)</definedName>
    <definedName name="Ayahku35" localSheetId="41">INDEX(Infmtk!Ayahku3,#REF!)</definedName>
    <definedName name="Ayahku35" localSheetId="37">INDEX(IPA.!Ayahku3,#REF!)</definedName>
    <definedName name="Ayahku35" localSheetId="38">INDEX(IPS.!Ayahku3,#REF!)</definedName>
    <definedName name="Ayahku35" localSheetId="36">INDEX(MTK!Ayahku3,#REF!)</definedName>
    <definedName name="Ayahku35" localSheetId="33">INDEX(PAI!Ayahku3,#REF!)</definedName>
    <definedName name="Ayahku35" localSheetId="40">INDEX(PJOK.!Ayahku3,#REF!)</definedName>
    <definedName name="Ayahku35" localSheetId="34">INDEX(Pkn!Ayahku3,#REF!)</definedName>
    <definedName name="Ayahku35" localSheetId="28">INDEX(Qurdis!Ayahku3,#REF!)</definedName>
    <definedName name="Ayahku35" localSheetId="30">INDEX(S.K.I!Ayahku3,#REF!)</definedName>
    <definedName name="Ayahku35" localSheetId="42">INDEX(SNIpra!Ayahku3,#REF!)</definedName>
    <definedName name="Ayahku35">INDEX(Ayahku3,#REF!)</definedName>
    <definedName name="Ayahku36" localSheetId="32">INDEX(Aswaja!Ayahku3,#REF!)</definedName>
    <definedName name="Ayahku36" localSheetId="31">INDEX('B. Arab'!Ayahku3,#REF!)</definedName>
    <definedName name="Ayahku36" localSheetId="35">INDEX('B. Indo'!Ayahku3,#REF!)</definedName>
    <definedName name="Ayahku36" localSheetId="39">INDEX('B. Ingg'!Ayahku3,#REF!)</definedName>
    <definedName name="Ayahku36" localSheetId="43">INDEX('B. Jawa'!Ayahku3,#REF!)</definedName>
    <definedName name="Ayahku36" localSheetId="29">INDEX(Fqh!Ayahku3,#REF!)</definedName>
    <definedName name="Ayahku36" localSheetId="41">INDEX(Infmtk!Ayahku3,#REF!)</definedName>
    <definedName name="Ayahku36" localSheetId="37">INDEX(IPA.!Ayahku3,#REF!)</definedName>
    <definedName name="Ayahku36" localSheetId="38">INDEX(IPS.!Ayahku3,#REF!)</definedName>
    <definedName name="Ayahku36" localSheetId="36">INDEX(MTK!Ayahku3,#REF!)</definedName>
    <definedName name="Ayahku36" localSheetId="33">INDEX(PAI!Ayahku3,#REF!)</definedName>
    <definedName name="Ayahku36" localSheetId="40">INDEX(PJOK.!Ayahku3,#REF!)</definedName>
    <definedName name="Ayahku36" localSheetId="34">INDEX(Pkn!Ayahku3,#REF!)</definedName>
    <definedName name="Ayahku36" localSheetId="28">INDEX(Qurdis!Ayahku3,#REF!)</definedName>
    <definedName name="Ayahku36" localSheetId="30">INDEX(S.K.I!Ayahku3,#REF!)</definedName>
    <definedName name="Ayahku36" localSheetId="42">INDEX(SNIpra!Ayahku3,#REF!)</definedName>
    <definedName name="Ayahku36">INDEX(Ayahku3,#REF!)</definedName>
    <definedName name="Ayahku37" localSheetId="32">INDEX(Aswaja!Ayahku3,#REF!)</definedName>
    <definedName name="Ayahku37" localSheetId="31">INDEX('B. Arab'!Ayahku3,#REF!)</definedName>
    <definedName name="Ayahku37" localSheetId="35">INDEX('B. Indo'!Ayahku3,#REF!)</definedName>
    <definedName name="Ayahku37" localSheetId="39">INDEX('B. Ingg'!Ayahku3,#REF!)</definedName>
    <definedName name="Ayahku37" localSheetId="43">INDEX('B. Jawa'!Ayahku3,#REF!)</definedName>
    <definedName name="Ayahku37" localSheetId="29">INDEX(Fqh!Ayahku3,#REF!)</definedName>
    <definedName name="Ayahku37" localSheetId="41">INDEX(Infmtk!Ayahku3,#REF!)</definedName>
    <definedName name="Ayahku37" localSheetId="37">INDEX(IPA.!Ayahku3,#REF!)</definedName>
    <definedName name="Ayahku37" localSheetId="38">INDEX(IPS.!Ayahku3,#REF!)</definedName>
    <definedName name="Ayahku37" localSheetId="36">INDEX(MTK!Ayahku3,#REF!)</definedName>
    <definedName name="Ayahku37" localSheetId="33">INDEX(PAI!Ayahku3,#REF!)</definedName>
    <definedName name="Ayahku37" localSheetId="40">INDEX(PJOK.!Ayahku3,#REF!)</definedName>
    <definedName name="Ayahku37" localSheetId="34">INDEX(Pkn!Ayahku3,#REF!)</definedName>
    <definedName name="Ayahku37" localSheetId="28">INDEX(Qurdis!Ayahku3,#REF!)</definedName>
    <definedName name="Ayahku37" localSheetId="30">INDEX(S.K.I!Ayahku3,#REF!)</definedName>
    <definedName name="Ayahku37" localSheetId="42">INDEX(SNIpra!Ayahku3,#REF!)</definedName>
    <definedName name="Ayahku37">INDEX(Ayahku3,#REF!)</definedName>
    <definedName name="Ayahku38" localSheetId="32">INDEX(Aswaja!Ayahku3,#REF!)</definedName>
    <definedName name="Ayahku38" localSheetId="31">INDEX('B. Arab'!Ayahku3,#REF!)</definedName>
    <definedName name="Ayahku38" localSheetId="35">INDEX('B. Indo'!Ayahku3,#REF!)</definedName>
    <definedName name="Ayahku38" localSheetId="39">INDEX('B. Ingg'!Ayahku3,#REF!)</definedName>
    <definedName name="Ayahku38" localSheetId="43">INDEX('B. Jawa'!Ayahku3,#REF!)</definedName>
    <definedName name="Ayahku38" localSheetId="29">INDEX(Fqh!Ayahku3,#REF!)</definedName>
    <definedName name="Ayahku38" localSheetId="41">INDEX(Infmtk!Ayahku3,#REF!)</definedName>
    <definedName name="Ayahku38" localSheetId="37">INDEX(IPA.!Ayahku3,#REF!)</definedName>
    <definedName name="Ayahku38" localSheetId="38">INDEX(IPS.!Ayahku3,#REF!)</definedName>
    <definedName name="Ayahku38" localSheetId="36">INDEX(MTK!Ayahku3,#REF!)</definedName>
    <definedName name="Ayahku38" localSheetId="33">INDEX(PAI!Ayahku3,#REF!)</definedName>
    <definedName name="Ayahku38" localSheetId="40">INDEX(PJOK.!Ayahku3,#REF!)</definedName>
    <definedName name="Ayahku38" localSheetId="34">INDEX(Pkn!Ayahku3,#REF!)</definedName>
    <definedName name="Ayahku38" localSheetId="28">INDEX(Qurdis!Ayahku3,#REF!)</definedName>
    <definedName name="Ayahku38" localSheetId="30">INDEX(S.K.I!Ayahku3,#REF!)</definedName>
    <definedName name="Ayahku38" localSheetId="42">INDEX(SNIpra!Ayahku3,#REF!)</definedName>
    <definedName name="Ayahku38">INDEX(Ayahku3,#REF!)</definedName>
    <definedName name="Ayahku39" localSheetId="32">INDEX(Aswaja!Ayahku3,#REF!)</definedName>
    <definedName name="Ayahku39" localSheetId="31">INDEX('B. Arab'!Ayahku3,#REF!)</definedName>
    <definedName name="Ayahku39" localSheetId="35">INDEX('B. Indo'!Ayahku3,#REF!)</definedName>
    <definedName name="Ayahku39" localSheetId="39">INDEX('B. Ingg'!Ayahku3,#REF!)</definedName>
    <definedName name="Ayahku39" localSheetId="43">INDEX('B. Jawa'!Ayahku3,#REF!)</definedName>
    <definedName name="Ayahku39" localSheetId="29">INDEX(Fqh!Ayahku3,#REF!)</definedName>
    <definedName name="Ayahku39" localSheetId="41">INDEX(Infmtk!Ayahku3,#REF!)</definedName>
    <definedName name="Ayahku39" localSheetId="37">INDEX(IPA.!Ayahku3,#REF!)</definedName>
    <definedName name="Ayahku39" localSheetId="38">INDEX(IPS.!Ayahku3,#REF!)</definedName>
    <definedName name="Ayahku39" localSheetId="36">INDEX(MTK!Ayahku3,#REF!)</definedName>
    <definedName name="Ayahku39" localSheetId="33">INDEX(PAI!Ayahku3,#REF!)</definedName>
    <definedName name="Ayahku39" localSheetId="40">INDEX(PJOK.!Ayahku3,#REF!)</definedName>
    <definedName name="Ayahku39" localSheetId="34">INDEX(Pkn!Ayahku3,#REF!)</definedName>
    <definedName name="Ayahku39" localSheetId="28">INDEX(Qurdis!Ayahku3,#REF!)</definedName>
    <definedName name="Ayahku39" localSheetId="30">INDEX(S.K.I!Ayahku3,#REF!)</definedName>
    <definedName name="Ayahku39" localSheetId="42">INDEX(SNIpra!Ayahku3,#REF!)</definedName>
    <definedName name="Ayahku39">INDEX(Ayahku3,#REF!)</definedName>
    <definedName name="Ayahku4" localSheetId="32">#REF!</definedName>
    <definedName name="Ayahku4" localSheetId="31">#REF!</definedName>
    <definedName name="Ayahku4" localSheetId="35">#REF!</definedName>
    <definedName name="Ayahku4" localSheetId="39">#REF!</definedName>
    <definedName name="Ayahku4" localSheetId="43">#REF!</definedName>
    <definedName name="Ayahku4" localSheetId="29">#REF!</definedName>
    <definedName name="Ayahku4" localSheetId="41">#REF!</definedName>
    <definedName name="Ayahku4" localSheetId="37">#REF!</definedName>
    <definedName name="Ayahku4" localSheetId="38">#REF!</definedName>
    <definedName name="Ayahku4" localSheetId="36">#REF!</definedName>
    <definedName name="Ayahku4" localSheetId="33">#REF!</definedName>
    <definedName name="Ayahku4" localSheetId="40">#REF!</definedName>
    <definedName name="Ayahku4" localSheetId="34">#REF!</definedName>
    <definedName name="Ayahku4" localSheetId="28">#REF!</definedName>
    <definedName name="Ayahku4" localSheetId="30">#REF!</definedName>
    <definedName name="Ayahku4" localSheetId="42">#REF!</definedName>
    <definedName name="Ayahku4">#REF!</definedName>
    <definedName name="Ayahku40" localSheetId="32">INDEX(Aswaja!Ayahku3,#REF!)</definedName>
    <definedName name="Ayahku40" localSheetId="31">INDEX('B. Arab'!Ayahku3,#REF!)</definedName>
    <definedName name="Ayahku40" localSheetId="35">INDEX('B. Indo'!Ayahku3,#REF!)</definedName>
    <definedName name="Ayahku40" localSheetId="39">INDEX('B. Ingg'!Ayahku3,#REF!)</definedName>
    <definedName name="Ayahku40" localSheetId="43">INDEX('B. Jawa'!Ayahku3,#REF!)</definedName>
    <definedName name="Ayahku40" localSheetId="29">INDEX(Fqh!Ayahku3,#REF!)</definedName>
    <definedName name="Ayahku40" localSheetId="41">INDEX(Infmtk!Ayahku3,#REF!)</definedName>
    <definedName name="Ayahku40" localSheetId="37">INDEX(IPA.!Ayahku3,#REF!)</definedName>
    <definedName name="Ayahku40" localSheetId="38">INDEX(IPS.!Ayahku3,#REF!)</definedName>
    <definedName name="Ayahku40" localSheetId="36">INDEX(MTK!Ayahku3,#REF!)</definedName>
    <definedName name="Ayahku40" localSheetId="33">INDEX(PAI!Ayahku3,#REF!)</definedName>
    <definedName name="Ayahku40" localSheetId="40">INDEX(PJOK.!Ayahku3,#REF!)</definedName>
    <definedName name="Ayahku40" localSheetId="34">INDEX(Pkn!Ayahku3,#REF!)</definedName>
    <definedName name="Ayahku40" localSheetId="28">INDEX(Qurdis!Ayahku3,#REF!)</definedName>
    <definedName name="Ayahku40" localSheetId="30">INDEX(S.K.I!Ayahku3,#REF!)</definedName>
    <definedName name="Ayahku40" localSheetId="42">INDEX(SNIpra!Ayahku3,#REF!)</definedName>
    <definedName name="Ayahku40">INDEX(Ayahku3,#REF!)</definedName>
    <definedName name="Ayahku41" localSheetId="32">INDEX(Aswaja!Ayahku3,#REF!)</definedName>
    <definedName name="Ayahku41" localSheetId="31">INDEX('B. Arab'!Ayahku3,#REF!)</definedName>
    <definedName name="Ayahku41" localSheetId="35">INDEX('B. Indo'!Ayahku3,#REF!)</definedName>
    <definedName name="Ayahku41" localSheetId="39">INDEX('B. Ingg'!Ayahku3,#REF!)</definedName>
    <definedName name="Ayahku41" localSheetId="43">INDEX('B. Jawa'!Ayahku3,#REF!)</definedName>
    <definedName name="Ayahku41" localSheetId="29">INDEX(Fqh!Ayahku3,#REF!)</definedName>
    <definedName name="Ayahku41" localSheetId="41">INDEX(Infmtk!Ayahku3,#REF!)</definedName>
    <definedName name="Ayahku41" localSheetId="37">INDEX(IPA.!Ayahku3,#REF!)</definedName>
    <definedName name="Ayahku41" localSheetId="38">INDEX(IPS.!Ayahku3,#REF!)</definedName>
    <definedName name="Ayahku41" localSheetId="36">INDEX(MTK!Ayahku3,#REF!)</definedName>
    <definedName name="Ayahku41" localSheetId="33">INDEX(PAI!Ayahku3,#REF!)</definedName>
    <definedName name="Ayahku41" localSheetId="40">INDEX(PJOK.!Ayahku3,#REF!)</definedName>
    <definedName name="Ayahku41" localSheetId="34">INDEX(Pkn!Ayahku3,#REF!)</definedName>
    <definedName name="Ayahku41" localSheetId="28">INDEX(Qurdis!Ayahku3,#REF!)</definedName>
    <definedName name="Ayahku41" localSheetId="30">INDEX(S.K.I!Ayahku3,#REF!)</definedName>
    <definedName name="Ayahku41" localSheetId="42">INDEX(SNIpra!Ayahku3,#REF!)</definedName>
    <definedName name="Ayahku41">INDEX(Ayahku3,#REF!)</definedName>
    <definedName name="Ayahku42" localSheetId="32">INDEX(Aswaja!Ayahku3,#REF!)</definedName>
    <definedName name="Ayahku42" localSheetId="31">INDEX('B. Arab'!Ayahku3,#REF!)</definedName>
    <definedName name="Ayahku42" localSheetId="35">INDEX('B. Indo'!Ayahku3,#REF!)</definedName>
    <definedName name="Ayahku42" localSheetId="39">INDEX('B. Ingg'!Ayahku3,#REF!)</definedName>
    <definedName name="Ayahku42" localSheetId="43">INDEX('B. Jawa'!Ayahku3,#REF!)</definedName>
    <definedName name="Ayahku42" localSheetId="29">INDEX(Fqh!Ayahku3,#REF!)</definedName>
    <definedName name="Ayahku42" localSheetId="41">INDEX(Infmtk!Ayahku3,#REF!)</definedName>
    <definedName name="Ayahku42" localSheetId="37">INDEX(IPA.!Ayahku3,#REF!)</definedName>
    <definedName name="Ayahku42" localSheetId="38">INDEX(IPS.!Ayahku3,#REF!)</definedName>
    <definedName name="Ayahku42" localSheetId="36">INDEX(MTK!Ayahku3,#REF!)</definedName>
    <definedName name="Ayahku42" localSheetId="33">INDEX(PAI!Ayahku3,#REF!)</definedName>
    <definedName name="Ayahku42" localSheetId="40">INDEX(PJOK.!Ayahku3,#REF!)</definedName>
    <definedName name="Ayahku42" localSheetId="34">INDEX(Pkn!Ayahku3,#REF!)</definedName>
    <definedName name="Ayahku42" localSheetId="28">INDEX(Qurdis!Ayahku3,#REF!)</definedName>
    <definedName name="Ayahku42" localSheetId="30">INDEX(S.K.I!Ayahku3,#REF!)</definedName>
    <definedName name="Ayahku42" localSheetId="42">INDEX(SNIpra!Ayahku3,#REF!)</definedName>
    <definedName name="Ayahku42">INDEX(Ayahku3,#REF!)</definedName>
    <definedName name="Ayahku43" localSheetId="32">INDEX(Aswaja!Ayahku3,#REF!)</definedName>
    <definedName name="Ayahku43" localSheetId="31">INDEX('B. Arab'!Ayahku3,#REF!)</definedName>
    <definedName name="Ayahku43" localSheetId="35">INDEX('B. Indo'!Ayahku3,#REF!)</definedName>
    <definedName name="Ayahku43" localSheetId="39">INDEX('B. Ingg'!Ayahku3,#REF!)</definedName>
    <definedName name="Ayahku43" localSheetId="43">INDEX('B. Jawa'!Ayahku3,#REF!)</definedName>
    <definedName name="Ayahku43" localSheetId="29">INDEX(Fqh!Ayahku3,#REF!)</definedName>
    <definedName name="Ayahku43" localSheetId="41">INDEX(Infmtk!Ayahku3,#REF!)</definedName>
    <definedName name="Ayahku43" localSheetId="37">INDEX(IPA.!Ayahku3,#REF!)</definedName>
    <definedName name="Ayahku43" localSheetId="38">INDEX(IPS.!Ayahku3,#REF!)</definedName>
    <definedName name="Ayahku43" localSheetId="36">INDEX(MTK!Ayahku3,#REF!)</definedName>
    <definedName name="Ayahku43" localSheetId="33">INDEX(PAI!Ayahku3,#REF!)</definedName>
    <definedName name="Ayahku43" localSheetId="40">INDEX(PJOK.!Ayahku3,#REF!)</definedName>
    <definedName name="Ayahku43" localSheetId="34">INDEX(Pkn!Ayahku3,#REF!)</definedName>
    <definedName name="Ayahku43" localSheetId="28">INDEX(Qurdis!Ayahku3,#REF!)</definedName>
    <definedName name="Ayahku43" localSheetId="30">INDEX(S.K.I!Ayahku3,#REF!)</definedName>
    <definedName name="Ayahku43" localSheetId="42">INDEX(SNIpra!Ayahku3,#REF!)</definedName>
    <definedName name="Ayahku43">INDEX(Ayahku3,#REF!)</definedName>
    <definedName name="Ayahku44" localSheetId="32">INDEX(Aswaja!Ayahku3,#REF!)</definedName>
    <definedName name="Ayahku44" localSheetId="31">INDEX('B. Arab'!Ayahku3,#REF!)</definedName>
    <definedName name="Ayahku44" localSheetId="35">INDEX('B. Indo'!Ayahku3,#REF!)</definedName>
    <definedName name="Ayahku44" localSheetId="39">INDEX('B. Ingg'!Ayahku3,#REF!)</definedName>
    <definedName name="Ayahku44" localSheetId="43">INDEX('B. Jawa'!Ayahku3,#REF!)</definedName>
    <definedName name="Ayahku44" localSheetId="29">INDEX(Fqh!Ayahku3,#REF!)</definedName>
    <definedName name="Ayahku44" localSheetId="41">INDEX(Infmtk!Ayahku3,#REF!)</definedName>
    <definedName name="Ayahku44" localSheetId="37">INDEX(IPA.!Ayahku3,#REF!)</definedName>
    <definedName name="Ayahku44" localSheetId="38">INDEX(IPS.!Ayahku3,#REF!)</definedName>
    <definedName name="Ayahku44" localSheetId="36">INDEX(MTK!Ayahku3,#REF!)</definedName>
    <definedName name="Ayahku44" localSheetId="33">INDEX(PAI!Ayahku3,#REF!)</definedName>
    <definedName name="Ayahku44" localSheetId="40">INDEX(PJOK.!Ayahku3,#REF!)</definedName>
    <definedName name="Ayahku44" localSheetId="34">INDEX(Pkn!Ayahku3,#REF!)</definedName>
    <definedName name="Ayahku44" localSheetId="28">INDEX(Qurdis!Ayahku3,#REF!)</definedName>
    <definedName name="Ayahku44" localSheetId="30">INDEX(S.K.I!Ayahku3,#REF!)</definedName>
    <definedName name="Ayahku44" localSheetId="42">INDEX(SNIpra!Ayahku3,#REF!)</definedName>
    <definedName name="Ayahku44">INDEX(Ayahku3,#REF!)</definedName>
    <definedName name="Ayahku45" localSheetId="32">INDEX(Aswaja!Ayahku3,#REF!)</definedName>
    <definedName name="Ayahku45" localSheetId="31">INDEX('B. Arab'!Ayahku3,#REF!)</definedName>
    <definedName name="Ayahku45" localSheetId="35">INDEX('B. Indo'!Ayahku3,#REF!)</definedName>
    <definedName name="Ayahku45" localSheetId="39">INDEX('B. Ingg'!Ayahku3,#REF!)</definedName>
    <definedName name="Ayahku45" localSheetId="43">INDEX('B. Jawa'!Ayahku3,#REF!)</definedName>
    <definedName name="Ayahku45" localSheetId="29">INDEX(Fqh!Ayahku3,#REF!)</definedName>
    <definedName name="Ayahku45" localSheetId="41">INDEX(Infmtk!Ayahku3,#REF!)</definedName>
    <definedName name="Ayahku45" localSheetId="37">INDEX(IPA.!Ayahku3,#REF!)</definedName>
    <definedName name="Ayahku45" localSheetId="38">INDEX(IPS.!Ayahku3,#REF!)</definedName>
    <definedName name="Ayahku45" localSheetId="36">INDEX(MTK!Ayahku3,#REF!)</definedName>
    <definedName name="Ayahku45" localSheetId="33">INDEX(PAI!Ayahku3,#REF!)</definedName>
    <definedName name="Ayahku45" localSheetId="40">INDEX(PJOK.!Ayahku3,#REF!)</definedName>
    <definedName name="Ayahku45" localSheetId="34">INDEX(Pkn!Ayahku3,#REF!)</definedName>
    <definedName name="Ayahku45" localSheetId="28">INDEX(Qurdis!Ayahku3,#REF!)</definedName>
    <definedName name="Ayahku45" localSheetId="30">INDEX(S.K.I!Ayahku3,#REF!)</definedName>
    <definedName name="Ayahku45" localSheetId="42">INDEX(SNIpra!Ayahku3,#REF!)</definedName>
    <definedName name="Ayahku45">INDEX(Ayahku3,#REF!)</definedName>
    <definedName name="Ayahku46" localSheetId="32">INDEX(Aswaja!Ayahku3,#REF!)</definedName>
    <definedName name="Ayahku46" localSheetId="31">INDEX('B. Arab'!Ayahku3,#REF!)</definedName>
    <definedName name="Ayahku46" localSheetId="35">INDEX('B. Indo'!Ayahku3,#REF!)</definedName>
    <definedName name="Ayahku46" localSheetId="39">INDEX('B. Ingg'!Ayahku3,#REF!)</definedName>
    <definedName name="Ayahku46" localSheetId="43">INDEX('B. Jawa'!Ayahku3,#REF!)</definedName>
    <definedName name="Ayahku46" localSheetId="29">INDEX(Fqh!Ayahku3,#REF!)</definedName>
    <definedName name="Ayahku46" localSheetId="41">INDEX(Infmtk!Ayahku3,#REF!)</definedName>
    <definedName name="Ayahku46" localSheetId="37">INDEX(IPA.!Ayahku3,#REF!)</definedName>
    <definedName name="Ayahku46" localSheetId="38">INDEX(IPS.!Ayahku3,#REF!)</definedName>
    <definedName name="Ayahku46" localSheetId="36">INDEX(MTK!Ayahku3,#REF!)</definedName>
    <definedName name="Ayahku46" localSheetId="33">INDEX(PAI!Ayahku3,#REF!)</definedName>
    <definedName name="Ayahku46" localSheetId="40">INDEX(PJOK.!Ayahku3,#REF!)</definedName>
    <definedName name="Ayahku46" localSheetId="34">INDEX(Pkn!Ayahku3,#REF!)</definedName>
    <definedName name="Ayahku46" localSheetId="28">INDEX(Qurdis!Ayahku3,#REF!)</definedName>
    <definedName name="Ayahku46" localSheetId="30">INDEX(S.K.I!Ayahku3,#REF!)</definedName>
    <definedName name="Ayahku46" localSheetId="42">INDEX(SNIpra!Ayahku3,#REF!)</definedName>
    <definedName name="Ayahku46">INDEX(Ayahku3,#REF!)</definedName>
    <definedName name="Ayahku47" localSheetId="32">INDEX(Aswaja!Ayahku3,#REF!)</definedName>
    <definedName name="Ayahku47" localSheetId="31">INDEX('B. Arab'!Ayahku3,#REF!)</definedName>
    <definedName name="Ayahku47" localSheetId="35">INDEX('B. Indo'!Ayahku3,#REF!)</definedName>
    <definedName name="Ayahku47" localSheetId="39">INDEX('B. Ingg'!Ayahku3,#REF!)</definedName>
    <definedName name="Ayahku47" localSheetId="43">INDEX('B. Jawa'!Ayahku3,#REF!)</definedName>
    <definedName name="Ayahku47" localSheetId="29">INDEX(Fqh!Ayahku3,#REF!)</definedName>
    <definedName name="Ayahku47" localSheetId="41">INDEX(Infmtk!Ayahku3,#REF!)</definedName>
    <definedName name="Ayahku47" localSheetId="37">INDEX(IPA.!Ayahku3,#REF!)</definedName>
    <definedName name="Ayahku47" localSheetId="38">INDEX(IPS.!Ayahku3,#REF!)</definedName>
    <definedName name="Ayahku47" localSheetId="36">INDEX(MTK!Ayahku3,#REF!)</definedName>
    <definedName name="Ayahku47" localSheetId="33">INDEX(PAI!Ayahku3,#REF!)</definedName>
    <definedName name="Ayahku47" localSheetId="40">INDEX(PJOK.!Ayahku3,#REF!)</definedName>
    <definedName name="Ayahku47" localSheetId="34">INDEX(Pkn!Ayahku3,#REF!)</definedName>
    <definedName name="Ayahku47" localSheetId="28">INDEX(Qurdis!Ayahku3,#REF!)</definedName>
    <definedName name="Ayahku47" localSheetId="30">INDEX(S.K.I!Ayahku3,#REF!)</definedName>
    <definedName name="Ayahku47" localSheetId="42">INDEX(SNIpra!Ayahku3,#REF!)</definedName>
    <definedName name="Ayahku47">INDEX(Ayahku3,#REF!)</definedName>
    <definedName name="Ayahku48" localSheetId="32">INDEX(Aswaja!Ayahku3,#REF!)</definedName>
    <definedName name="Ayahku48" localSheetId="31">INDEX('B. Arab'!Ayahku3,#REF!)</definedName>
    <definedName name="Ayahku48" localSheetId="35">INDEX('B. Indo'!Ayahku3,#REF!)</definedName>
    <definedName name="Ayahku48" localSheetId="39">INDEX('B. Ingg'!Ayahku3,#REF!)</definedName>
    <definedName name="Ayahku48" localSheetId="43">INDEX('B. Jawa'!Ayahku3,#REF!)</definedName>
    <definedName name="Ayahku48" localSheetId="29">INDEX(Fqh!Ayahku3,#REF!)</definedName>
    <definedName name="Ayahku48" localSheetId="41">INDEX(Infmtk!Ayahku3,#REF!)</definedName>
    <definedName name="Ayahku48" localSheetId="37">INDEX(IPA.!Ayahku3,#REF!)</definedName>
    <definedName name="Ayahku48" localSheetId="38">INDEX(IPS.!Ayahku3,#REF!)</definedName>
    <definedName name="Ayahku48" localSheetId="36">INDEX(MTK!Ayahku3,#REF!)</definedName>
    <definedName name="Ayahku48" localSheetId="33">INDEX(PAI!Ayahku3,#REF!)</definedName>
    <definedName name="Ayahku48" localSheetId="40">INDEX(PJOK.!Ayahku3,#REF!)</definedName>
    <definedName name="Ayahku48" localSheetId="34">INDEX(Pkn!Ayahku3,#REF!)</definedName>
    <definedName name="Ayahku48" localSheetId="28">INDEX(Qurdis!Ayahku3,#REF!)</definedName>
    <definedName name="Ayahku48" localSheetId="30">INDEX(S.K.I!Ayahku3,#REF!)</definedName>
    <definedName name="Ayahku48" localSheetId="42">INDEX(SNIpra!Ayahku3,#REF!)</definedName>
    <definedName name="Ayahku48">INDEX(Ayahku3,#REF!)</definedName>
    <definedName name="Ayahku49" localSheetId="32">INDEX(Aswaja!Ayahku3,#REF!)</definedName>
    <definedName name="Ayahku49" localSheetId="31">INDEX('B. Arab'!Ayahku3,#REF!)</definedName>
    <definedName name="Ayahku49" localSheetId="35">INDEX('B. Indo'!Ayahku3,#REF!)</definedName>
    <definedName name="Ayahku49" localSheetId="39">INDEX('B. Ingg'!Ayahku3,#REF!)</definedName>
    <definedName name="Ayahku49" localSheetId="43">INDEX('B. Jawa'!Ayahku3,#REF!)</definedName>
    <definedName name="Ayahku49" localSheetId="29">INDEX(Fqh!Ayahku3,#REF!)</definedName>
    <definedName name="Ayahku49" localSheetId="41">INDEX(Infmtk!Ayahku3,#REF!)</definedName>
    <definedName name="Ayahku49" localSheetId="37">INDEX(IPA.!Ayahku3,#REF!)</definedName>
    <definedName name="Ayahku49" localSheetId="38">INDEX(IPS.!Ayahku3,#REF!)</definedName>
    <definedName name="Ayahku49" localSheetId="36">INDEX(MTK!Ayahku3,#REF!)</definedName>
    <definedName name="Ayahku49" localSheetId="33">INDEX(PAI!Ayahku3,#REF!)</definedName>
    <definedName name="Ayahku49" localSheetId="40">INDEX(PJOK.!Ayahku3,#REF!)</definedName>
    <definedName name="Ayahku49" localSheetId="34">INDEX(Pkn!Ayahku3,#REF!)</definedName>
    <definedName name="Ayahku49" localSheetId="28">INDEX(Qurdis!Ayahku3,#REF!)</definedName>
    <definedName name="Ayahku49" localSheetId="30">INDEX(S.K.I!Ayahku3,#REF!)</definedName>
    <definedName name="Ayahku49" localSheetId="42">INDEX(SNIpra!Ayahku3,#REF!)</definedName>
    <definedName name="Ayahku49">INDEX(Ayahku3,#REF!)</definedName>
    <definedName name="Ayahku5" localSheetId="32">INDEX(Aswaja!Ayahku3,#REF!)</definedName>
    <definedName name="Ayahku5" localSheetId="31">INDEX('B. Arab'!Ayahku3,#REF!)</definedName>
    <definedName name="Ayahku5" localSheetId="35">INDEX('B. Indo'!Ayahku3,#REF!)</definedName>
    <definedName name="Ayahku5" localSheetId="39">INDEX('B. Ingg'!Ayahku3,#REF!)</definedName>
    <definedName name="Ayahku5" localSheetId="43">INDEX('B. Jawa'!Ayahku3,#REF!)</definedName>
    <definedName name="Ayahku5" localSheetId="29">INDEX(Fqh!Ayahku3,#REF!)</definedName>
    <definedName name="Ayahku5" localSheetId="41">INDEX(Infmtk!Ayahku3,#REF!)</definedName>
    <definedName name="Ayahku5" localSheetId="37">INDEX(IPA.!Ayahku3,#REF!)</definedName>
    <definedName name="Ayahku5" localSheetId="38">INDEX(IPS.!Ayahku3,#REF!)</definedName>
    <definedName name="Ayahku5" localSheetId="36">INDEX(MTK!Ayahku3,#REF!)</definedName>
    <definedName name="Ayahku5" localSheetId="33">INDEX(PAI!Ayahku3,#REF!)</definedName>
    <definedName name="Ayahku5" localSheetId="40">INDEX(PJOK.!Ayahku3,#REF!)</definedName>
    <definedName name="Ayahku5" localSheetId="34">INDEX(Pkn!Ayahku3,#REF!)</definedName>
    <definedName name="Ayahku5" localSheetId="28">INDEX(Qurdis!Ayahku3,#REF!)</definedName>
    <definedName name="Ayahku5" localSheetId="30">INDEX(S.K.I!Ayahku3,#REF!)</definedName>
    <definedName name="Ayahku5" localSheetId="42">INDEX(SNIpra!Ayahku3,#REF!)</definedName>
    <definedName name="Ayahku5">INDEX(Ayahku3,#REF!)</definedName>
    <definedName name="Ayahku50" localSheetId="32">INDEX(Aswaja!Ayahku3,#REF!)</definedName>
    <definedName name="Ayahku50" localSheetId="31">INDEX('B. Arab'!Ayahku3,#REF!)</definedName>
    <definedName name="Ayahku50" localSheetId="35">INDEX('B. Indo'!Ayahku3,#REF!)</definedName>
    <definedName name="Ayahku50" localSheetId="39">INDEX('B. Ingg'!Ayahku3,#REF!)</definedName>
    <definedName name="Ayahku50" localSheetId="43">INDEX('B. Jawa'!Ayahku3,#REF!)</definedName>
    <definedName name="Ayahku50" localSheetId="29">INDEX(Fqh!Ayahku3,#REF!)</definedName>
    <definedName name="Ayahku50" localSheetId="41">INDEX(Infmtk!Ayahku3,#REF!)</definedName>
    <definedName name="Ayahku50" localSheetId="37">INDEX(IPA.!Ayahku3,#REF!)</definedName>
    <definedName name="Ayahku50" localSheetId="38">INDEX(IPS.!Ayahku3,#REF!)</definedName>
    <definedName name="Ayahku50" localSheetId="36">INDEX(MTK!Ayahku3,#REF!)</definedName>
    <definedName name="Ayahku50" localSheetId="33">INDEX(PAI!Ayahku3,#REF!)</definedName>
    <definedName name="Ayahku50" localSheetId="40">INDEX(PJOK.!Ayahku3,#REF!)</definedName>
    <definedName name="Ayahku50" localSheetId="34">INDEX(Pkn!Ayahku3,#REF!)</definedName>
    <definedName name="Ayahku50" localSheetId="28">INDEX(Qurdis!Ayahku3,#REF!)</definedName>
    <definedName name="Ayahku50" localSheetId="30">INDEX(S.K.I!Ayahku3,#REF!)</definedName>
    <definedName name="Ayahku50" localSheetId="42">INDEX(SNIpra!Ayahku3,#REF!)</definedName>
    <definedName name="Ayahku50">INDEX(Ayahku3,#REF!)</definedName>
    <definedName name="Ayahku51" localSheetId="32">INDEX(Aswaja!Ayahku3,#REF!)</definedName>
    <definedName name="Ayahku51" localSheetId="31">INDEX('B. Arab'!Ayahku3,#REF!)</definedName>
    <definedName name="Ayahku51" localSheetId="35">INDEX('B. Indo'!Ayahku3,#REF!)</definedName>
    <definedName name="Ayahku51" localSheetId="39">INDEX('B. Ingg'!Ayahku3,#REF!)</definedName>
    <definedName name="Ayahku51" localSheetId="43">INDEX('B. Jawa'!Ayahku3,#REF!)</definedName>
    <definedName name="Ayahku51" localSheetId="29">INDEX(Fqh!Ayahku3,#REF!)</definedName>
    <definedName name="Ayahku51" localSheetId="41">INDEX(Infmtk!Ayahku3,#REF!)</definedName>
    <definedName name="Ayahku51" localSheetId="37">INDEX(IPA.!Ayahku3,#REF!)</definedName>
    <definedName name="Ayahku51" localSheetId="38">INDEX(IPS.!Ayahku3,#REF!)</definedName>
    <definedName name="Ayahku51" localSheetId="36">INDEX(MTK!Ayahku3,#REF!)</definedName>
    <definedName name="Ayahku51" localSheetId="33">INDEX(PAI!Ayahku3,#REF!)</definedName>
    <definedName name="Ayahku51" localSheetId="40">INDEX(PJOK.!Ayahku3,#REF!)</definedName>
    <definedName name="Ayahku51" localSheetId="34">INDEX(Pkn!Ayahku3,#REF!)</definedName>
    <definedName name="Ayahku51" localSheetId="28">INDEX(Qurdis!Ayahku3,#REF!)</definedName>
    <definedName name="Ayahku51" localSheetId="30">INDEX(S.K.I!Ayahku3,#REF!)</definedName>
    <definedName name="Ayahku51" localSheetId="42">INDEX(SNIpra!Ayahku3,#REF!)</definedName>
    <definedName name="Ayahku51">INDEX(Ayahku3,#REF!)</definedName>
    <definedName name="Ayahku52" localSheetId="32">INDEX(Aswaja!Ayahku3,#REF!)</definedName>
    <definedName name="Ayahku52" localSheetId="31">INDEX('B. Arab'!Ayahku3,#REF!)</definedName>
    <definedName name="Ayahku52" localSheetId="35">INDEX('B. Indo'!Ayahku3,#REF!)</definedName>
    <definedName name="Ayahku52" localSheetId="39">INDEX('B. Ingg'!Ayahku3,#REF!)</definedName>
    <definedName name="Ayahku52" localSheetId="43">INDEX('B. Jawa'!Ayahku3,#REF!)</definedName>
    <definedName name="Ayahku52" localSheetId="29">INDEX(Fqh!Ayahku3,#REF!)</definedName>
    <definedName name="Ayahku52" localSheetId="41">INDEX(Infmtk!Ayahku3,#REF!)</definedName>
    <definedName name="Ayahku52" localSheetId="37">INDEX(IPA.!Ayahku3,#REF!)</definedName>
    <definedName name="Ayahku52" localSheetId="38">INDEX(IPS.!Ayahku3,#REF!)</definedName>
    <definedName name="Ayahku52" localSheetId="36">INDEX(MTK!Ayahku3,#REF!)</definedName>
    <definedName name="Ayahku52" localSheetId="33">INDEX(PAI!Ayahku3,#REF!)</definedName>
    <definedName name="Ayahku52" localSheetId="40">INDEX(PJOK.!Ayahku3,#REF!)</definedName>
    <definedName name="Ayahku52" localSheetId="34">INDEX(Pkn!Ayahku3,#REF!)</definedName>
    <definedName name="Ayahku52" localSheetId="28">INDEX(Qurdis!Ayahku3,#REF!)</definedName>
    <definedName name="Ayahku52" localSheetId="30">INDEX(S.K.I!Ayahku3,#REF!)</definedName>
    <definedName name="Ayahku52" localSheetId="42">INDEX(SNIpra!Ayahku3,#REF!)</definedName>
    <definedName name="Ayahku52">INDEX(Ayahku3,#REF!)</definedName>
    <definedName name="Ayahku53" localSheetId="32">INDEX(Aswaja!Ayahku3,#REF!)</definedName>
    <definedName name="Ayahku53" localSheetId="31">INDEX('B. Arab'!Ayahku3,#REF!)</definedName>
    <definedName name="Ayahku53" localSheetId="35">INDEX('B. Indo'!Ayahku3,#REF!)</definedName>
    <definedName name="Ayahku53" localSheetId="39">INDEX('B. Ingg'!Ayahku3,#REF!)</definedName>
    <definedName name="Ayahku53" localSheetId="43">INDEX('B. Jawa'!Ayahku3,#REF!)</definedName>
    <definedName name="Ayahku53" localSheetId="29">INDEX(Fqh!Ayahku3,#REF!)</definedName>
    <definedName name="Ayahku53" localSheetId="41">INDEX(Infmtk!Ayahku3,#REF!)</definedName>
    <definedName name="Ayahku53" localSheetId="37">INDEX(IPA.!Ayahku3,#REF!)</definedName>
    <definedName name="Ayahku53" localSheetId="38">INDEX(IPS.!Ayahku3,#REF!)</definedName>
    <definedName name="Ayahku53" localSheetId="36">INDEX(MTK!Ayahku3,#REF!)</definedName>
    <definedName name="Ayahku53" localSheetId="33">INDEX(PAI!Ayahku3,#REF!)</definedName>
    <definedName name="Ayahku53" localSheetId="40">INDEX(PJOK.!Ayahku3,#REF!)</definedName>
    <definedName name="Ayahku53" localSheetId="34">INDEX(Pkn!Ayahku3,#REF!)</definedName>
    <definedName name="Ayahku53" localSheetId="28">INDEX(Qurdis!Ayahku3,#REF!)</definedName>
    <definedName name="Ayahku53" localSheetId="30">INDEX(S.K.I!Ayahku3,#REF!)</definedName>
    <definedName name="Ayahku53" localSheetId="42">INDEX(SNIpra!Ayahku3,#REF!)</definedName>
    <definedName name="Ayahku53">INDEX(Ayahku3,#REF!)</definedName>
    <definedName name="Ayahku54" localSheetId="32">INDEX(Aswaja!Ayahku3,#REF!)</definedName>
    <definedName name="Ayahku54" localSheetId="31">INDEX('B. Arab'!Ayahku3,#REF!)</definedName>
    <definedName name="Ayahku54" localSheetId="35">INDEX('B. Indo'!Ayahku3,#REF!)</definedName>
    <definedName name="Ayahku54" localSheetId="39">INDEX('B. Ingg'!Ayahku3,#REF!)</definedName>
    <definedName name="Ayahku54" localSheetId="43">INDEX('B. Jawa'!Ayahku3,#REF!)</definedName>
    <definedName name="Ayahku54" localSheetId="29">INDEX(Fqh!Ayahku3,#REF!)</definedName>
    <definedName name="Ayahku54" localSheetId="41">INDEX(Infmtk!Ayahku3,#REF!)</definedName>
    <definedName name="Ayahku54" localSheetId="37">INDEX(IPA.!Ayahku3,#REF!)</definedName>
    <definedName name="Ayahku54" localSheetId="38">INDEX(IPS.!Ayahku3,#REF!)</definedName>
    <definedName name="Ayahku54" localSheetId="36">INDEX(MTK!Ayahku3,#REF!)</definedName>
    <definedName name="Ayahku54" localSheetId="33">INDEX(PAI!Ayahku3,#REF!)</definedName>
    <definedName name="Ayahku54" localSheetId="40">INDEX(PJOK.!Ayahku3,#REF!)</definedName>
    <definedName name="Ayahku54" localSheetId="34">INDEX(Pkn!Ayahku3,#REF!)</definedName>
    <definedName name="Ayahku54" localSheetId="28">INDEX(Qurdis!Ayahku3,#REF!)</definedName>
    <definedName name="Ayahku54" localSheetId="30">INDEX(S.K.I!Ayahku3,#REF!)</definedName>
    <definedName name="Ayahku54" localSheetId="42">INDEX(SNIpra!Ayahku3,#REF!)</definedName>
    <definedName name="Ayahku54">INDEX(Ayahku3,#REF!)</definedName>
    <definedName name="Ayahku55" localSheetId="32">INDEX(Aswaja!Ayahku3,#REF!)</definedName>
    <definedName name="Ayahku55" localSheetId="31">INDEX('B. Arab'!Ayahku3,#REF!)</definedName>
    <definedName name="Ayahku55" localSheetId="35">INDEX('B. Indo'!Ayahku3,#REF!)</definedName>
    <definedName name="Ayahku55" localSheetId="39">INDEX('B. Ingg'!Ayahku3,#REF!)</definedName>
    <definedName name="Ayahku55" localSheetId="43">INDEX('B. Jawa'!Ayahku3,#REF!)</definedName>
    <definedName name="Ayahku55" localSheetId="29">INDEX(Fqh!Ayahku3,#REF!)</definedName>
    <definedName name="Ayahku55" localSheetId="41">INDEX(Infmtk!Ayahku3,#REF!)</definedName>
    <definedName name="Ayahku55" localSheetId="37">INDEX(IPA.!Ayahku3,#REF!)</definedName>
    <definedName name="Ayahku55" localSheetId="38">INDEX(IPS.!Ayahku3,#REF!)</definedName>
    <definedName name="Ayahku55" localSheetId="36">INDEX(MTK!Ayahku3,#REF!)</definedName>
    <definedName name="Ayahku55" localSheetId="33">INDEX(PAI!Ayahku3,#REF!)</definedName>
    <definedName name="Ayahku55" localSheetId="40">INDEX(PJOK.!Ayahku3,#REF!)</definedName>
    <definedName name="Ayahku55" localSheetId="34">INDEX(Pkn!Ayahku3,#REF!)</definedName>
    <definedName name="Ayahku55" localSheetId="28">INDEX(Qurdis!Ayahku3,#REF!)</definedName>
    <definedName name="Ayahku55" localSheetId="30">INDEX(S.K.I!Ayahku3,#REF!)</definedName>
    <definedName name="Ayahku55" localSheetId="42">INDEX(SNIpra!Ayahku3,#REF!)</definedName>
    <definedName name="Ayahku55">INDEX(Ayahku3,#REF!)</definedName>
    <definedName name="Ayahku6" localSheetId="32">INDEX(Aswaja!Ayahku3,#REF!)</definedName>
    <definedName name="Ayahku6" localSheetId="31">INDEX('B. Arab'!Ayahku3,#REF!)</definedName>
    <definedName name="Ayahku6" localSheetId="35">INDEX('B. Indo'!Ayahku3,#REF!)</definedName>
    <definedName name="Ayahku6" localSheetId="39">INDEX('B. Ingg'!Ayahku3,#REF!)</definedName>
    <definedName name="Ayahku6" localSheetId="43">INDEX('B. Jawa'!Ayahku3,#REF!)</definedName>
    <definedName name="Ayahku6" localSheetId="29">INDEX(Fqh!Ayahku3,#REF!)</definedName>
    <definedName name="Ayahku6" localSheetId="41">INDEX(Infmtk!Ayahku3,#REF!)</definedName>
    <definedName name="Ayahku6" localSheetId="37">INDEX(IPA.!Ayahku3,#REF!)</definedName>
    <definedName name="Ayahku6" localSheetId="38">INDEX(IPS.!Ayahku3,#REF!)</definedName>
    <definedName name="Ayahku6" localSheetId="36">INDEX(MTK!Ayahku3,#REF!)</definedName>
    <definedName name="Ayahku6" localSheetId="33">INDEX(PAI!Ayahku3,#REF!)</definedName>
    <definedName name="Ayahku6" localSheetId="40">INDEX(PJOK.!Ayahku3,#REF!)</definedName>
    <definedName name="Ayahku6" localSheetId="34">INDEX(Pkn!Ayahku3,#REF!)</definedName>
    <definedName name="Ayahku6" localSheetId="28">INDEX(Qurdis!Ayahku3,#REF!)</definedName>
    <definedName name="Ayahku6" localSheetId="30">INDEX(S.K.I!Ayahku3,#REF!)</definedName>
    <definedName name="Ayahku6" localSheetId="42">INDEX(SNIpra!Ayahku3,#REF!)</definedName>
    <definedName name="Ayahku6">INDEX(Ayahku3,#REF!)</definedName>
    <definedName name="Ayahku7" localSheetId="32">INDEX(Aswaja!Ayahku3,#REF!)</definedName>
    <definedName name="Ayahku7" localSheetId="31">INDEX('B. Arab'!Ayahku3,#REF!)</definedName>
    <definedName name="Ayahku7" localSheetId="35">INDEX('B. Indo'!Ayahku3,#REF!)</definedName>
    <definedName name="Ayahku7" localSheetId="39">INDEX('B. Ingg'!Ayahku3,#REF!)</definedName>
    <definedName name="Ayahku7" localSheetId="43">INDEX('B. Jawa'!Ayahku3,#REF!)</definedName>
    <definedName name="Ayahku7" localSheetId="29">INDEX(Fqh!Ayahku3,#REF!)</definedName>
    <definedName name="Ayahku7" localSheetId="41">INDEX(Infmtk!Ayahku3,#REF!)</definedName>
    <definedName name="Ayahku7" localSheetId="37">INDEX(IPA.!Ayahku3,#REF!)</definedName>
    <definedName name="Ayahku7" localSheetId="38">INDEX(IPS.!Ayahku3,#REF!)</definedName>
    <definedName name="Ayahku7" localSheetId="36">INDEX(MTK!Ayahku3,#REF!)</definedName>
    <definedName name="Ayahku7" localSheetId="33">INDEX(PAI!Ayahku3,#REF!)</definedName>
    <definedName name="Ayahku7" localSheetId="40">INDEX(PJOK.!Ayahku3,#REF!)</definedName>
    <definedName name="Ayahku7" localSheetId="34">INDEX(Pkn!Ayahku3,#REF!)</definedName>
    <definedName name="Ayahku7" localSheetId="28">INDEX(Qurdis!Ayahku3,#REF!)</definedName>
    <definedName name="Ayahku7" localSheetId="30">INDEX(S.K.I!Ayahku3,#REF!)</definedName>
    <definedName name="Ayahku7" localSheetId="42">INDEX(SNIpra!Ayahku3,#REF!)</definedName>
    <definedName name="Ayahku7">INDEX(Ayahku3,#REF!)</definedName>
    <definedName name="Ayahku8" localSheetId="32">INDEX(Aswaja!Ayahku3,#REF!)</definedName>
    <definedName name="Ayahku8" localSheetId="31">INDEX('B. Arab'!Ayahku3,#REF!)</definedName>
    <definedName name="Ayahku8" localSheetId="35">INDEX('B. Indo'!Ayahku3,#REF!)</definedName>
    <definedName name="Ayahku8" localSheetId="39">INDEX('B. Ingg'!Ayahku3,#REF!)</definedName>
    <definedName name="Ayahku8" localSheetId="43">INDEX('B. Jawa'!Ayahku3,#REF!)</definedName>
    <definedName name="Ayahku8" localSheetId="29">INDEX(Fqh!Ayahku3,#REF!)</definedName>
    <definedName name="Ayahku8" localSheetId="41">INDEX(Infmtk!Ayahku3,#REF!)</definedName>
    <definedName name="Ayahku8" localSheetId="37">INDEX(IPA.!Ayahku3,#REF!)</definedName>
    <definedName name="Ayahku8" localSheetId="38">INDEX(IPS.!Ayahku3,#REF!)</definedName>
    <definedName name="Ayahku8" localSheetId="36">INDEX(MTK!Ayahku3,#REF!)</definedName>
    <definedName name="Ayahku8" localSheetId="33">INDEX(PAI!Ayahku3,#REF!)</definedName>
    <definedName name="Ayahku8" localSheetId="40">INDEX(PJOK.!Ayahku3,#REF!)</definedName>
    <definedName name="Ayahku8" localSheetId="34">INDEX(Pkn!Ayahku3,#REF!)</definedName>
    <definedName name="Ayahku8" localSheetId="28">INDEX(Qurdis!Ayahku3,#REF!)</definedName>
    <definedName name="Ayahku8" localSheetId="30">INDEX(S.K.I!Ayahku3,#REF!)</definedName>
    <definedName name="Ayahku8" localSheetId="42">INDEX(SNIpra!Ayahku3,#REF!)</definedName>
    <definedName name="Ayahku8">INDEX(Ayahku3,#REF!)</definedName>
    <definedName name="Ayahku9" localSheetId="32">INDEX(Aswaja!Ayahku3,#REF!)</definedName>
    <definedName name="Ayahku9" localSheetId="31">INDEX('B. Arab'!Ayahku3,#REF!)</definedName>
    <definedName name="Ayahku9" localSheetId="35">INDEX('B. Indo'!Ayahku3,#REF!)</definedName>
    <definedName name="Ayahku9" localSheetId="39">INDEX('B. Ingg'!Ayahku3,#REF!)</definedName>
    <definedName name="Ayahku9" localSheetId="43">INDEX('B. Jawa'!Ayahku3,#REF!)</definedName>
    <definedName name="Ayahku9" localSheetId="29">INDEX(Fqh!Ayahku3,#REF!)</definedName>
    <definedName name="Ayahku9" localSheetId="41">INDEX(Infmtk!Ayahku3,#REF!)</definedName>
    <definedName name="Ayahku9" localSheetId="37">INDEX(IPA.!Ayahku3,#REF!)</definedName>
    <definedName name="Ayahku9" localSheetId="38">INDEX(IPS.!Ayahku3,#REF!)</definedName>
    <definedName name="Ayahku9" localSheetId="36">INDEX(MTK!Ayahku3,#REF!)</definedName>
    <definedName name="Ayahku9" localSheetId="33">INDEX(PAI!Ayahku3,#REF!)</definedName>
    <definedName name="Ayahku9" localSheetId="40">INDEX(PJOK.!Ayahku3,#REF!)</definedName>
    <definedName name="Ayahku9" localSheetId="34">INDEX(Pkn!Ayahku3,#REF!)</definedName>
    <definedName name="Ayahku9" localSheetId="28">INDEX(Qurdis!Ayahku3,#REF!)</definedName>
    <definedName name="Ayahku9" localSheetId="30">INDEX(S.K.I!Ayahku3,#REF!)</definedName>
    <definedName name="Ayahku9" localSheetId="42">INDEX(SNIpra!Ayahku3,#REF!)</definedName>
    <definedName name="Ayahku9">INDEX(Ayahku3,#REF!)</definedName>
    <definedName name="BACKUP.1" localSheetId="1">#REF!</definedName>
    <definedName name="BACKUP.1" localSheetId="32">#REF!</definedName>
    <definedName name="BACKUP.1" localSheetId="31">#REF!</definedName>
    <definedName name="BACKUP.1" localSheetId="35">#REF!</definedName>
    <definedName name="BACKUP.1" localSheetId="39">#REF!</definedName>
    <definedName name="BACKUP.1" localSheetId="43">#REF!</definedName>
    <definedName name="BACKUP.1" localSheetId="14">#REF!</definedName>
    <definedName name="BACKUP.1" localSheetId="5">#REF!</definedName>
    <definedName name="BACKUP.1" localSheetId="10">#REF!</definedName>
    <definedName name="BACKUP.1" localSheetId="18">#REF!</definedName>
    <definedName name="BACKUP.1" localSheetId="7">#REF!</definedName>
    <definedName name="BACKUP.1" localSheetId="3">#REF!</definedName>
    <definedName name="BACKUP.1" localSheetId="29">#REF!</definedName>
    <definedName name="BACKUP.1" localSheetId="41">#REF!</definedName>
    <definedName name="BACKUP.1" localSheetId="16">#REF!</definedName>
    <definedName name="BACKUP.1" localSheetId="13">#REF!</definedName>
    <definedName name="BACKUP.1" localSheetId="37">#REF!</definedName>
    <definedName name="BACKUP.1" localSheetId="12">#REF!</definedName>
    <definedName name="BACKUP.1" localSheetId="38">#REF!</definedName>
    <definedName name="BACKUP.1" localSheetId="11">#REF!</definedName>
    <definedName name="BACKUP.1" localSheetId="36">#REF!</definedName>
    <definedName name="BACKUP.1" localSheetId="33">#REF!</definedName>
    <definedName name="BACKUP.1" localSheetId="8">#REF!</definedName>
    <definedName name="BACKUP.1" localSheetId="24">#REF!</definedName>
    <definedName name="BACKUP.1" localSheetId="15">#REF!</definedName>
    <definedName name="BACKUP.1" localSheetId="40">#REF!</definedName>
    <definedName name="BACKUP.1" localSheetId="34">#REF!</definedName>
    <definedName name="BACKUP.1" localSheetId="28">#REF!</definedName>
    <definedName name="BACKUP.1" localSheetId="30">#REF!</definedName>
    <definedName name="BACKUP.1" localSheetId="17">#REF!</definedName>
    <definedName name="BACKUP.1" localSheetId="4">#REF!</definedName>
    <definedName name="BACKUP.1" localSheetId="42">#REF!</definedName>
    <definedName name="BACKUP.1">#REF!</definedName>
    <definedName name="bALMANI" localSheetId="32">#REF!</definedName>
    <definedName name="bALMANI" localSheetId="31">#REF!</definedName>
    <definedName name="bALMANI" localSheetId="35">#REF!</definedName>
    <definedName name="bALMANI" localSheetId="39">#REF!</definedName>
    <definedName name="bALMANI" localSheetId="43">#REF!</definedName>
    <definedName name="bALMANI" localSheetId="29">#REF!</definedName>
    <definedName name="bALMANI" localSheetId="41">#REF!</definedName>
    <definedName name="bALMANI" localSheetId="37">#REF!</definedName>
    <definedName name="bALMANI" localSheetId="38">#REF!</definedName>
    <definedName name="bALMANI" localSheetId="36">#REF!</definedName>
    <definedName name="bALMANI" localSheetId="33">#REF!</definedName>
    <definedName name="bALMANI" localSheetId="40">#REF!</definedName>
    <definedName name="bALMANI" localSheetId="34">#REF!</definedName>
    <definedName name="bALMANI" localSheetId="28">#REF!</definedName>
    <definedName name="bALMANI" localSheetId="30">#REF!</definedName>
    <definedName name="bALMANI" localSheetId="42">#REF!</definedName>
    <definedName name="bALMANI">#REF!</definedName>
    <definedName name="Barcode1">INDEX('[8]Data Siswa'!$G$4:$G$148,MATCH('[8]KARTU PSRTA'!$E$14,'[8]Data Siswa'!$E$4:$E$148,0))</definedName>
    <definedName name="Barcode2">INDEX('[8]Data Siswa'!$G$4:$G$148,MATCH('[8]KARTU PSRTA'!$E$36,'[8]Data Siswa'!$E$42:$G$148,0))</definedName>
    <definedName name="Barcode3">INDEX('[8]Data Siswa'!$G$4:$G$148,MATCH('[8]KARTU PSRTA'!$E$36,'[8]Data Siswa'!$E$4:$E$148,0))</definedName>
    <definedName name="Barcode4">INDEX('[8]Data Siswa'!$G$4:$G$148,MATCH('[8]KARTU PSRTA'!$E$58,'[8]Data Siswa'!$E$4:$E$148,0))</definedName>
    <definedName name="Barcode5">INDEX('[8]Data Siswa'!$G$4:$G$148,MATCH('[8]KARTU PSRTA'!$E$80,'[8]Data Siswa'!$E$4:$E$148,0))</definedName>
    <definedName name="Barcode6">INDEX('[8]Data Siswa'!$G$4:$G$148,MATCH('[8]KARTU PSRTA'!$E$102,'[8]Data Siswa'!$E$4:$E$148,0))</definedName>
    <definedName name="Barcode7" localSheetId="32">INDEX('[8]Data Siswa'!$G$4:$G$148,MATCH('[8]KARTU PSRTA'!#REF!,'[8]Data Siswa'!$E$4:$E$148,0))</definedName>
    <definedName name="Barcode7" localSheetId="31">INDEX('[8]Data Siswa'!$G$4:$G$148,MATCH('[8]KARTU PSRTA'!#REF!,'[8]Data Siswa'!$E$4:$E$148,0))</definedName>
    <definedName name="Barcode7" localSheetId="35">INDEX('[8]Data Siswa'!$G$4:$G$148,MATCH('[8]KARTU PSRTA'!#REF!,'[8]Data Siswa'!$E$4:$E$148,0))</definedName>
    <definedName name="Barcode7" localSheetId="39">INDEX('[8]Data Siswa'!$G$4:$G$148,MATCH('[8]KARTU PSRTA'!#REF!,'[8]Data Siswa'!$E$4:$E$148,0))</definedName>
    <definedName name="Barcode7" localSheetId="43">INDEX('[8]Data Siswa'!$G$4:$G$148,MATCH('[8]KARTU PSRTA'!#REF!,'[8]Data Siswa'!$E$4:$E$148,0))</definedName>
    <definedName name="Barcode7" localSheetId="29">INDEX('[8]Data Siswa'!$G$4:$G$148,MATCH('[8]KARTU PSRTA'!#REF!,'[8]Data Siswa'!$E$4:$E$148,0))</definedName>
    <definedName name="Barcode7" localSheetId="41">INDEX('[8]Data Siswa'!$G$4:$G$148,MATCH('[8]KARTU PSRTA'!#REF!,'[8]Data Siswa'!$E$4:$E$148,0))</definedName>
    <definedName name="Barcode7" localSheetId="37">INDEX('[8]Data Siswa'!$G$4:$G$148,MATCH('[8]KARTU PSRTA'!#REF!,'[8]Data Siswa'!$E$4:$E$148,0))</definedName>
    <definedName name="Barcode7" localSheetId="38">INDEX('[8]Data Siswa'!$G$4:$G$148,MATCH('[8]KARTU PSRTA'!#REF!,'[8]Data Siswa'!$E$4:$E$148,0))</definedName>
    <definedName name="Barcode7" localSheetId="36">INDEX('[8]Data Siswa'!$G$4:$G$148,MATCH('[8]KARTU PSRTA'!#REF!,'[8]Data Siswa'!$E$4:$E$148,0))</definedName>
    <definedName name="Barcode7" localSheetId="33">INDEX('[8]Data Siswa'!$G$4:$G$148,MATCH('[8]KARTU PSRTA'!#REF!,'[8]Data Siswa'!$E$4:$E$148,0))</definedName>
    <definedName name="Barcode7" localSheetId="40">INDEX('[8]Data Siswa'!$G$4:$G$148,MATCH('[8]KARTU PSRTA'!#REF!,'[8]Data Siswa'!$E$4:$E$148,0))</definedName>
    <definedName name="Barcode7" localSheetId="34">INDEX('[8]Data Siswa'!$G$4:$G$148,MATCH('[8]KARTU PSRTA'!#REF!,'[8]Data Siswa'!$E$4:$E$148,0))</definedName>
    <definedName name="Barcode7" localSheetId="28">INDEX('[8]Data Siswa'!$G$4:$G$148,MATCH('[8]KARTU PSRTA'!#REF!,'[8]Data Siswa'!$E$4:$E$148,0))</definedName>
    <definedName name="Barcode7" localSheetId="30">INDEX('[8]Data Siswa'!$G$4:$G$148,MATCH('[8]KARTU PSRTA'!#REF!,'[8]Data Siswa'!$E$4:$E$148,0))</definedName>
    <definedName name="Barcode7" localSheetId="42">INDEX('[8]Data Siswa'!$G$4:$G$148,MATCH('[8]KARTU PSRTA'!#REF!,'[8]Data Siswa'!$E$4:$E$148,0))</definedName>
    <definedName name="Barcode7">INDEX('[8]Data Siswa'!$G$4:$G$148,MATCH('[8]KARTU PSRTA'!#REF!,'[8]Data Siswa'!$E$4:$E$148,0))</definedName>
    <definedName name="bindx1">[5]BInd!$D$1:$G$65536</definedName>
    <definedName name="bingx1">[5]BinG!$D$1:$G$65536</definedName>
    <definedName name="bioguru">[5]Bio_Guru!$A$1:$E$65536</definedName>
    <definedName name="bionisnama">[5]Biodata!$B$1:$E$65536</definedName>
    <definedName name="biononis">[5]Biodata!$A$1:$E$65536</definedName>
    <definedName name="class" localSheetId="32">#REF!</definedName>
    <definedName name="class" localSheetId="31">#REF!</definedName>
    <definedName name="class" localSheetId="35">#REF!</definedName>
    <definedName name="class" localSheetId="39">#REF!</definedName>
    <definedName name="class" localSheetId="43">#REF!</definedName>
    <definedName name="class" localSheetId="29">#REF!</definedName>
    <definedName name="class" localSheetId="41">#REF!</definedName>
    <definedName name="class" localSheetId="37">#REF!</definedName>
    <definedName name="class" localSheetId="38">#REF!</definedName>
    <definedName name="class" localSheetId="36">#REF!</definedName>
    <definedName name="class" localSheetId="33">#REF!</definedName>
    <definedName name="class" localSheetId="40">#REF!</definedName>
    <definedName name="class" localSheetId="34">#REF!</definedName>
    <definedName name="class" localSheetId="28">#REF!</definedName>
    <definedName name="class" localSheetId="30">#REF!</definedName>
    <definedName name="class" localSheetId="42">#REF!</definedName>
    <definedName name="class">#REF!</definedName>
    <definedName name="D">{"Satu ","Dua ","Tiga ","Empat ","Lima ","Enam ","Tujuh ","Delapan ","Sembilan "}</definedName>
    <definedName name="DaftarFoto" localSheetId="32">'[9]LOGO SEKOLAH'!#REF!</definedName>
    <definedName name="DaftarFoto" localSheetId="31">'[9]LOGO SEKOLAH'!#REF!</definedName>
    <definedName name="DaftarFoto" localSheetId="35">'[9]LOGO SEKOLAH'!#REF!</definedName>
    <definedName name="DaftarFoto" localSheetId="39">'[9]LOGO SEKOLAH'!#REF!</definedName>
    <definedName name="DaftarFoto" localSheetId="43">'[9]LOGO SEKOLAH'!#REF!</definedName>
    <definedName name="DaftarFoto" localSheetId="29">'[9]LOGO SEKOLAH'!#REF!</definedName>
    <definedName name="DaftarFoto" localSheetId="41">'[9]LOGO SEKOLAH'!#REF!</definedName>
    <definedName name="DaftarFoto" localSheetId="37">'[9]LOGO SEKOLAH'!#REF!</definedName>
    <definedName name="DaftarFoto" localSheetId="38">'[9]LOGO SEKOLAH'!#REF!</definedName>
    <definedName name="DaftarFoto" localSheetId="36">'[9]LOGO SEKOLAH'!#REF!</definedName>
    <definedName name="DaftarFoto" localSheetId="33">'[9]LOGO SEKOLAH'!#REF!</definedName>
    <definedName name="DaftarFoto" localSheetId="40">'[9]LOGO SEKOLAH'!#REF!</definedName>
    <definedName name="DaftarFoto" localSheetId="34">'[9]LOGO SEKOLAH'!#REF!</definedName>
    <definedName name="DaftarFoto" localSheetId="28">'[9]LOGO SEKOLAH'!#REF!</definedName>
    <definedName name="DaftarFoto" localSheetId="30">'[9]LOGO SEKOLAH'!#REF!</definedName>
    <definedName name="DaftarFoto" localSheetId="42">'[9]LOGO SEKOLAH'!#REF!</definedName>
    <definedName name="DaftarFoto">'[9]LOGO SEKOLAH'!#REF!</definedName>
    <definedName name="daftarfoto2">'[10]DATA PESERTA UJIAN'!$N$7:$N$33</definedName>
    <definedName name="DAFTARFOTO701">'[10]DATA PESERTA UJIAN'!$G$7:$G$33</definedName>
    <definedName name="DAFTARFOTO702">'[10]DATA PESERTA UJIAN'!$G$7:$G$33</definedName>
    <definedName name="DAFTARFOTO703">'[10]DATA PESERTA UJIAN'!$G$7:$G$33</definedName>
    <definedName name="DAFTARFOTO704">'[10]DATA PESERTA UJIAN'!$G$7:$G$33</definedName>
    <definedName name="dAFTARFOTO705">'[10]DATA PESERTA UJIAN'!$G$7:$G$33</definedName>
    <definedName name="daftarfoto802">'[10]DATA PESERTA UJIAN'!$N$7:$N$33</definedName>
    <definedName name="daftarfoto803">'[10]DATA PESERTA UJIAN'!$N$7:$N$33</definedName>
    <definedName name="daftarfoto804">'[10]DATA PESERTA UJIAN'!$N$7:$N$33</definedName>
    <definedName name="data_eskulkes">[7]dtesku!$A$9:$S$58</definedName>
    <definedName name="data_guru">[7]dtsekolah!$E$3:$G$9</definedName>
    <definedName name="data_sekolah">[7]dtsekolah!$A$3:$C$13</definedName>
    <definedName name="data_siswa">[7]dtsiswa!$A$7:$W$56</definedName>
    <definedName name="DataAgama" localSheetId="32">#REF!</definedName>
    <definedName name="DataAgama" localSheetId="31">#REF!</definedName>
    <definedName name="DataAgama" localSheetId="35">#REF!</definedName>
    <definedName name="DataAgama" localSheetId="39">#REF!</definedName>
    <definedName name="DataAgama" localSheetId="43">#REF!</definedName>
    <definedName name="DataAgama" localSheetId="29">#REF!</definedName>
    <definedName name="DataAgama" localSheetId="41">#REF!</definedName>
    <definedName name="DataAgama" localSheetId="37">#REF!</definedName>
    <definedName name="DataAgama" localSheetId="38">#REF!</definedName>
    <definedName name="DataAgama" localSheetId="36">#REF!</definedName>
    <definedName name="DataAgama" localSheetId="33">#REF!</definedName>
    <definedName name="DataAgama" localSheetId="40">#REF!</definedName>
    <definedName name="DataAgama" localSheetId="34">#REF!</definedName>
    <definedName name="DataAgama" localSheetId="28">#REF!</definedName>
    <definedName name="DataAgama" localSheetId="30">#REF!</definedName>
    <definedName name="DataAgama" localSheetId="42">#REF!</definedName>
    <definedName name="DataAgama">#REF!</definedName>
    <definedName name="_xlnm.Database" localSheetId="32">#REF!</definedName>
    <definedName name="_xlnm.Database" localSheetId="31">#REF!</definedName>
    <definedName name="_xlnm.Database" localSheetId="35">#REF!</definedName>
    <definedName name="_xlnm.Database" localSheetId="39">#REF!</definedName>
    <definedName name="_xlnm.Database" localSheetId="43">#REF!</definedName>
    <definedName name="_xlnm.Database" localSheetId="29">#REF!</definedName>
    <definedName name="_xlnm.Database" localSheetId="41">#REF!</definedName>
    <definedName name="_xlnm.Database" localSheetId="37">#REF!</definedName>
    <definedName name="_xlnm.Database" localSheetId="38">#REF!</definedName>
    <definedName name="_xlnm.Database" localSheetId="36">#REF!</definedName>
    <definedName name="_xlnm.Database" localSheetId="33">#REF!</definedName>
    <definedName name="_xlnm.Database" localSheetId="40">#REF!</definedName>
    <definedName name="_xlnm.Database" localSheetId="34">#REF!</definedName>
    <definedName name="_xlnm.Database" localSheetId="28">#REF!</definedName>
    <definedName name="_xlnm.Database" localSheetId="30">#REF!</definedName>
    <definedName name="_xlnm.Database" localSheetId="42">#REF!</definedName>
    <definedName name="_xlnm.Database">#REF!</definedName>
    <definedName name="DataBInd" localSheetId="32">#REF!</definedName>
    <definedName name="DataBInd" localSheetId="31">#REF!</definedName>
    <definedName name="DataBInd" localSheetId="35">#REF!</definedName>
    <definedName name="DataBInd" localSheetId="39">#REF!</definedName>
    <definedName name="DataBInd" localSheetId="43">#REF!</definedName>
    <definedName name="DataBInd" localSheetId="29">#REF!</definedName>
    <definedName name="DataBInd" localSheetId="41">#REF!</definedName>
    <definedName name="DataBInd" localSheetId="37">#REF!</definedName>
    <definedName name="DataBInd" localSheetId="38">#REF!</definedName>
    <definedName name="DataBInd" localSheetId="36">#REF!</definedName>
    <definedName name="DataBInd" localSheetId="33">#REF!</definedName>
    <definedName name="DataBInd" localSheetId="40">#REF!</definedName>
    <definedName name="DataBInd" localSheetId="34">#REF!</definedName>
    <definedName name="DataBInd" localSheetId="28">#REF!</definedName>
    <definedName name="DataBInd" localSheetId="30">#REF!</definedName>
    <definedName name="DataBInd" localSheetId="42">#REF!</definedName>
    <definedName name="DataBInd">#REF!</definedName>
    <definedName name="DataBing" localSheetId="32">#REF!</definedName>
    <definedName name="DataBing" localSheetId="31">#REF!</definedName>
    <definedName name="DataBing" localSheetId="35">#REF!</definedName>
    <definedName name="DataBing" localSheetId="39">#REF!</definedName>
    <definedName name="DataBing" localSheetId="43">#REF!</definedName>
    <definedName name="DataBing" localSheetId="29">#REF!</definedName>
    <definedName name="DataBing" localSheetId="41">#REF!</definedName>
    <definedName name="DataBing" localSheetId="37">#REF!</definedName>
    <definedName name="DataBing" localSheetId="38">#REF!</definedName>
    <definedName name="DataBing" localSheetId="36">#REF!</definedName>
    <definedName name="DataBing" localSheetId="33">#REF!</definedName>
    <definedName name="DataBing" localSheetId="40">#REF!</definedName>
    <definedName name="DataBing" localSheetId="34">#REF!</definedName>
    <definedName name="DataBing" localSheetId="28">#REF!</definedName>
    <definedName name="DataBing" localSheetId="30">#REF!</definedName>
    <definedName name="DataBing" localSheetId="42">#REF!</definedName>
    <definedName name="DataBing">#REF!</definedName>
    <definedName name="DataEkstra" localSheetId="32">#REF!</definedName>
    <definedName name="DataEkstra" localSheetId="31">#REF!</definedName>
    <definedName name="DataEkstra" localSheetId="35">#REF!</definedName>
    <definedName name="DataEkstra" localSheetId="39">#REF!</definedName>
    <definedName name="DataEkstra" localSheetId="43">#REF!</definedName>
    <definedName name="DataEkstra" localSheetId="29">#REF!</definedName>
    <definedName name="DataEkstra" localSheetId="41">#REF!</definedName>
    <definedName name="DataEkstra" localSheetId="37">#REF!</definedName>
    <definedName name="DataEkstra" localSheetId="38">#REF!</definedName>
    <definedName name="DataEkstra" localSheetId="36">#REF!</definedName>
    <definedName name="DataEkstra" localSheetId="33">#REF!</definedName>
    <definedName name="DataEkstra" localSheetId="40">#REF!</definedName>
    <definedName name="DataEkstra" localSheetId="34">#REF!</definedName>
    <definedName name="DataEkstra" localSheetId="28">#REF!</definedName>
    <definedName name="DataEkstra" localSheetId="30">#REF!</definedName>
    <definedName name="DataEkstra" localSheetId="42">#REF!</definedName>
    <definedName name="DataEkstra">#REF!</definedName>
    <definedName name="DataIpa" localSheetId="32">#REF!</definedName>
    <definedName name="DataIpa" localSheetId="31">#REF!</definedName>
    <definedName name="DataIpa" localSheetId="35">#REF!</definedName>
    <definedName name="DataIpa" localSheetId="39">#REF!</definedName>
    <definedName name="DataIpa" localSheetId="43">#REF!</definedName>
    <definedName name="DataIpa" localSheetId="29">#REF!</definedName>
    <definedName name="DataIpa" localSheetId="41">#REF!</definedName>
    <definedName name="DataIpa" localSheetId="37">#REF!</definedName>
    <definedName name="DataIpa" localSheetId="38">#REF!</definedName>
    <definedName name="DataIpa" localSheetId="36">#REF!</definedName>
    <definedName name="DataIpa" localSheetId="33">#REF!</definedName>
    <definedName name="DataIpa" localSheetId="40">#REF!</definedName>
    <definedName name="DataIpa" localSheetId="34">#REF!</definedName>
    <definedName name="DataIpa" localSheetId="28">#REF!</definedName>
    <definedName name="DataIpa" localSheetId="30">#REF!</definedName>
    <definedName name="DataIpa" localSheetId="42">#REF!</definedName>
    <definedName name="DataIpa">#REF!</definedName>
    <definedName name="DataIps" localSheetId="32">#REF!</definedName>
    <definedName name="DataIps" localSheetId="31">#REF!</definedName>
    <definedName name="DataIps" localSheetId="35">#REF!</definedName>
    <definedName name="DataIps" localSheetId="39">#REF!</definedName>
    <definedName name="DataIps" localSheetId="43">#REF!</definedName>
    <definedName name="DataIps" localSheetId="29">#REF!</definedName>
    <definedName name="DataIps" localSheetId="41">#REF!</definedName>
    <definedName name="DataIps" localSheetId="37">#REF!</definedName>
    <definedName name="DataIps" localSheetId="38">#REF!</definedName>
    <definedName name="DataIps" localSheetId="36">#REF!</definedName>
    <definedName name="DataIps" localSheetId="33">#REF!</definedName>
    <definedName name="DataIps" localSheetId="40">#REF!</definedName>
    <definedName name="DataIps" localSheetId="34">#REF!</definedName>
    <definedName name="DataIps" localSheetId="28">#REF!</definedName>
    <definedName name="DataIps" localSheetId="30">#REF!</definedName>
    <definedName name="DataIps" localSheetId="42">#REF!</definedName>
    <definedName name="DataIps">#REF!</definedName>
    <definedName name="DataJawa" localSheetId="32">#REF!</definedName>
    <definedName name="DataJawa" localSheetId="31">#REF!</definedName>
    <definedName name="DataJawa" localSheetId="35">#REF!</definedName>
    <definedName name="DataJawa" localSheetId="39">#REF!</definedName>
    <definedName name="DataJawa" localSheetId="43">#REF!</definedName>
    <definedName name="DataJawa" localSheetId="29">#REF!</definedName>
    <definedName name="DataJawa" localSheetId="41">#REF!</definedName>
    <definedName name="DataJawa" localSheetId="37">#REF!</definedName>
    <definedName name="DataJawa" localSheetId="38">#REF!</definedName>
    <definedName name="DataJawa" localSheetId="36">#REF!</definedName>
    <definedName name="DataJawa" localSheetId="33">#REF!</definedName>
    <definedName name="DataJawa" localSheetId="40">#REF!</definedName>
    <definedName name="DataJawa" localSheetId="34">#REF!</definedName>
    <definedName name="DataJawa" localSheetId="28">#REF!</definedName>
    <definedName name="DataJawa" localSheetId="30">#REF!</definedName>
    <definedName name="DataJawa" localSheetId="42">#REF!</definedName>
    <definedName name="DataJawa">#REF!</definedName>
    <definedName name="DataMat" localSheetId="32">#REF!</definedName>
    <definedName name="DataMat" localSheetId="31">#REF!</definedName>
    <definedName name="DataMat" localSheetId="35">#REF!</definedName>
    <definedName name="DataMat" localSheetId="39">#REF!</definedName>
    <definedName name="DataMat" localSheetId="43">#REF!</definedName>
    <definedName name="DataMat" localSheetId="29">#REF!</definedName>
    <definedName name="DataMat" localSheetId="41">#REF!</definedName>
    <definedName name="DataMat" localSheetId="37">#REF!</definedName>
    <definedName name="DataMat" localSheetId="38">#REF!</definedName>
    <definedName name="DataMat" localSheetId="36">#REF!</definedName>
    <definedName name="DataMat" localSheetId="33">#REF!</definedName>
    <definedName name="DataMat" localSheetId="40">#REF!</definedName>
    <definedName name="DataMat" localSheetId="34">#REF!</definedName>
    <definedName name="DataMat" localSheetId="28">#REF!</definedName>
    <definedName name="DataMat" localSheetId="30">#REF!</definedName>
    <definedName name="DataMat" localSheetId="42">#REF!</definedName>
    <definedName name="DataMat">#REF!</definedName>
    <definedName name="DataPenjas" localSheetId="32">#REF!</definedName>
    <definedName name="DataPenjas" localSheetId="31">#REF!</definedName>
    <definedName name="DataPenjas" localSheetId="35">#REF!</definedName>
    <definedName name="DataPenjas" localSheetId="39">#REF!</definedName>
    <definedName name="DataPenjas" localSheetId="43">#REF!</definedName>
    <definedName name="DataPenjas" localSheetId="29">#REF!</definedName>
    <definedName name="DataPenjas" localSheetId="41">#REF!</definedName>
    <definedName name="DataPenjas" localSheetId="37">#REF!</definedName>
    <definedName name="DataPenjas" localSheetId="38">#REF!</definedName>
    <definedName name="DataPenjas" localSheetId="36">#REF!</definedName>
    <definedName name="DataPenjas" localSheetId="33">#REF!</definedName>
    <definedName name="DataPenjas" localSheetId="40">#REF!</definedName>
    <definedName name="DataPenjas" localSheetId="34">#REF!</definedName>
    <definedName name="DataPenjas" localSheetId="28">#REF!</definedName>
    <definedName name="DataPenjas" localSheetId="30">#REF!</definedName>
    <definedName name="DataPenjas" localSheetId="42">#REF!</definedName>
    <definedName name="DataPenjas">#REF!</definedName>
    <definedName name="DataPeserta">'[10]DATA PESERTA UJIAN'!$V$7:$V$140</definedName>
    <definedName name="DataPKn" localSheetId="32">#REF!</definedName>
    <definedName name="DataPKn" localSheetId="31">#REF!</definedName>
    <definedName name="DataPKn" localSheetId="35">#REF!</definedName>
    <definedName name="DataPKn" localSheetId="39">#REF!</definedName>
    <definedName name="DataPKn" localSheetId="43">#REF!</definedName>
    <definedName name="DataPKn" localSheetId="29">#REF!</definedName>
    <definedName name="DataPKn" localSheetId="41">#REF!</definedName>
    <definedName name="DataPKn" localSheetId="37">#REF!</definedName>
    <definedName name="DataPKn" localSheetId="38">#REF!</definedName>
    <definedName name="DataPKn" localSheetId="36">#REF!</definedName>
    <definedName name="DataPKn" localSheetId="33">#REF!</definedName>
    <definedName name="DataPKn" localSheetId="40">#REF!</definedName>
    <definedName name="DataPKn" localSheetId="34">#REF!</definedName>
    <definedName name="DataPKn" localSheetId="28">#REF!</definedName>
    <definedName name="DataPKn" localSheetId="30">#REF!</definedName>
    <definedName name="DataPKn" localSheetId="42">#REF!</definedName>
    <definedName name="DataPKn">#REF!</definedName>
    <definedName name="DataPrak" localSheetId="32">#REF!</definedName>
    <definedName name="DataPrak" localSheetId="31">#REF!</definedName>
    <definedName name="DataPrak" localSheetId="35">#REF!</definedName>
    <definedName name="DataPrak" localSheetId="39">#REF!</definedName>
    <definedName name="DataPrak" localSheetId="43">#REF!</definedName>
    <definedName name="DataPrak" localSheetId="29">#REF!</definedName>
    <definedName name="DataPrak" localSheetId="41">#REF!</definedName>
    <definedName name="DataPrak" localSheetId="37">#REF!</definedName>
    <definedName name="DataPrak" localSheetId="38">#REF!</definedName>
    <definedName name="DataPrak" localSheetId="36">#REF!</definedName>
    <definedName name="DataPrak" localSheetId="33">#REF!</definedName>
    <definedName name="DataPrak" localSheetId="40">#REF!</definedName>
    <definedName name="DataPrak" localSheetId="34">#REF!</definedName>
    <definedName name="DataPrak" localSheetId="28">#REF!</definedName>
    <definedName name="DataPrak" localSheetId="30">#REF!</definedName>
    <definedName name="DataPrak" localSheetId="42">#REF!</definedName>
    <definedName name="DataPrak">#REF!</definedName>
    <definedName name="DataSeni" localSheetId="32">#REF!</definedName>
    <definedName name="DataSeni" localSheetId="31">#REF!</definedName>
    <definedName name="DataSeni" localSheetId="35">#REF!</definedName>
    <definedName name="DataSeni" localSheetId="39">#REF!</definedName>
    <definedName name="DataSeni" localSheetId="43">#REF!</definedName>
    <definedName name="DataSeni" localSheetId="29">#REF!</definedName>
    <definedName name="DataSeni" localSheetId="41">#REF!</definedName>
    <definedName name="DataSeni" localSheetId="37">#REF!</definedName>
    <definedName name="DataSeni" localSheetId="38">#REF!</definedName>
    <definedName name="DataSeni" localSheetId="36">#REF!</definedName>
    <definedName name="DataSeni" localSheetId="33">#REF!</definedName>
    <definedName name="DataSeni" localSheetId="40">#REF!</definedName>
    <definedName name="DataSeni" localSheetId="34">#REF!</definedName>
    <definedName name="DataSeni" localSheetId="28">#REF!</definedName>
    <definedName name="DataSeni" localSheetId="30">#REF!</definedName>
    <definedName name="DataSeni" localSheetId="42">#REF!</definedName>
    <definedName name="DataSeni">#REF!</definedName>
    <definedName name="DataSikap" localSheetId="32">#REF!</definedName>
    <definedName name="DataSikap" localSheetId="31">#REF!</definedName>
    <definedName name="DataSikap" localSheetId="35">#REF!</definedName>
    <definedName name="DataSikap" localSheetId="39">#REF!</definedName>
    <definedName name="DataSikap" localSheetId="43">#REF!</definedName>
    <definedName name="DataSikap" localSheetId="29">#REF!</definedName>
    <definedName name="DataSikap" localSheetId="41">#REF!</definedName>
    <definedName name="DataSikap" localSheetId="37">#REF!</definedName>
    <definedName name="DataSikap" localSheetId="38">#REF!</definedName>
    <definedName name="DataSikap" localSheetId="36">#REF!</definedName>
    <definedName name="DataSikap" localSheetId="33">#REF!</definedName>
    <definedName name="DataSikap" localSheetId="40">#REF!</definedName>
    <definedName name="DataSikap" localSheetId="34">#REF!</definedName>
    <definedName name="DataSikap" localSheetId="28">#REF!</definedName>
    <definedName name="DataSikap" localSheetId="30">#REF!</definedName>
    <definedName name="DataSikap" localSheetId="42">#REF!</definedName>
    <definedName name="DataSikap">#REF!</definedName>
    <definedName name="datasiswa" localSheetId="33">'[11]Data Induk'!#REF!</definedName>
    <definedName name="datasiswa">'[11]Data Induk'!#REF!</definedName>
    <definedName name="DEs_KI3_AGM">[7]kdki3l!$A$5:$G$7</definedName>
    <definedName name="DES_KI3_BI">[7]kdki3l!$A$18:$F$20</definedName>
    <definedName name="DES_KI3_IPA">[7]kdki3l!$A$46:$C$48</definedName>
    <definedName name="DES_KI3_IPS">[7]kdki3l!$A$53:$D$55</definedName>
    <definedName name="DES_KI3_MAT">[7]kdki3l!$A$25:$H$27</definedName>
    <definedName name="DES_KI3_PKN">[7]kdki3l!$A$11:$D$13</definedName>
    <definedName name="DES_KI3_SBDP">[7]kdki3l!$A$32:$E$34</definedName>
    <definedName name="DES_KI3jawa">[7]kdki3l!$A$60:$D$62</definedName>
    <definedName name="des_KI4_agm">[7]kdki4!$A$5:$J$7</definedName>
    <definedName name="DES_KI4_IPA">[7]kdki4!$A$52:$D$54</definedName>
    <definedName name="DES_KI4_IPS">[7]kdki4!$A$59:$E$61</definedName>
    <definedName name="des_KI4_mat">[7]kdki4!$A$28:$L$30</definedName>
    <definedName name="DES_KI4_PJOK">[7]kdki4!$A$44:$F$46</definedName>
    <definedName name="des_KI4_PKN">[7]kdki4!$A$13:$D$15</definedName>
    <definedName name="des_KI4_SBDP">[7]kdki4!$A$36:$G$38</definedName>
    <definedName name="Des_ki4B.Indo">[7]kdki4!$A$20:$E$22</definedName>
    <definedName name="DES_KI4jawa">[7]kdki4!$H$59:$K$61</definedName>
    <definedName name="des_spirital" localSheetId="32">[7]SPIRITUAL!#REF!</definedName>
    <definedName name="des_spirital" localSheetId="31">[7]SPIRITUAL!#REF!</definedName>
    <definedName name="des_spirital" localSheetId="35">[7]SPIRITUAL!#REF!</definedName>
    <definedName name="des_spirital" localSheetId="39">[7]SPIRITUAL!#REF!</definedName>
    <definedName name="des_spirital" localSheetId="43">[7]SPIRITUAL!#REF!</definedName>
    <definedName name="des_spirital" localSheetId="29">[7]SPIRITUAL!#REF!</definedName>
    <definedName name="des_spirital" localSheetId="41">[7]SPIRITUAL!#REF!</definedName>
    <definedName name="des_spirital" localSheetId="37">[7]SPIRITUAL!#REF!</definedName>
    <definedName name="des_spirital" localSheetId="38">[7]SPIRITUAL!#REF!</definedName>
    <definedName name="des_spirital" localSheetId="36">[7]SPIRITUAL!#REF!</definedName>
    <definedName name="des_spirital" localSheetId="33">[7]SPIRITUAL!#REF!</definedName>
    <definedName name="des_spirital" localSheetId="40">[7]SPIRITUAL!#REF!</definedName>
    <definedName name="des_spirital" localSheetId="34">[7]SPIRITUAL!#REF!</definedName>
    <definedName name="des_spirital" localSheetId="28">[7]SPIRITUAL!#REF!</definedName>
    <definedName name="des_spirital" localSheetId="30">[7]SPIRITUAL!#REF!</definedName>
    <definedName name="des_spirital" localSheetId="42">[7]SPIRITUAL!#REF!</definedName>
    <definedName name="des_spirital">[7]SPIRITUAL!#REF!</definedName>
    <definedName name="DESGAB_AGAMA">[7]des_agm!$W$4:$Z$43</definedName>
    <definedName name="DESGAB_BI">[7]des_BI!$Q$4:$T$43</definedName>
    <definedName name="DESGAB_IPA">[7]des_ipa!$M$4:$P$43</definedName>
    <definedName name="DESGAB_IPS">[7]des_ips!$N$4:$Q$43</definedName>
    <definedName name="DESGAB_JAWA">[7]des_mulok!$N$4:$Q$43</definedName>
    <definedName name="DESGAB_MAT">[7]des_mat!$Z$4:$AC$43</definedName>
    <definedName name="DESGAB_PJOK">[7]des_pjok!$R$4:$U$43</definedName>
    <definedName name="DESGAB_PKN">[7]des_pkn!$N$4:$Q$43</definedName>
    <definedName name="DESGAB_SBDP">[7]des_sbdp!$R$4:$U$43</definedName>
    <definedName name="DINO">INDEX(FOTO,[12]KARTU!$Y$10)</definedName>
    <definedName name="dinoo">INDEX(FOTO,'[12]DENAH TMPT DDK UJIAN'!$EN$7)</definedName>
    <definedName name="DONI">INDEX(FOTO,[12]KARTU!$W$10)</definedName>
    <definedName name="donii">INDEX(FOTO,'[12]DENAH TMPT DDK UJIAN'!$EM$7)</definedName>
    <definedName name="DONO">INDEX(FOTO,[12]KARTU!$U$10)</definedName>
    <definedName name="donoo">INDEX(FOTO,'[12]DENAH TMPT DDK UJIAN'!$EN$4)</definedName>
    <definedName name="DSF">{"Satu ","Dua ","Tiga ","Empat ","Lima ","Enam ","Tujuh ","Delapan ","Sembilan "}</definedName>
    <definedName name="er">{"nol";"satu";"dua";"tiga";"empat";"lima";"enam";"tujuh";"delapan";"sembilan"}</definedName>
    <definedName name="f0t0803">INDEX(daftarfoto803,[10]Sheet19!$B$48)</definedName>
    <definedName name="FOTO">'[12]DATA PESERTA UJIAN DG FOTO'!$G$6:$G$1048576</definedName>
    <definedName name="FOTO06">INDEX(dAFTARFOTO705,[10]Sheet19!$B$84)</definedName>
    <definedName name="Foto1">#N/A</definedName>
    <definedName name="Foto10" localSheetId="32">INDEX(Aswaja!DaftarFoto,#REF!)</definedName>
    <definedName name="Foto10" localSheetId="31">INDEX('B. Arab'!DaftarFoto,#REF!)</definedName>
    <definedName name="Foto10" localSheetId="35">INDEX('B. Indo'!DaftarFoto,#REF!)</definedName>
    <definedName name="Foto10" localSheetId="39">INDEX('B. Ingg'!DaftarFoto,#REF!)</definedName>
    <definedName name="Foto10" localSheetId="43">INDEX('B. Jawa'!DaftarFoto,#REF!)</definedName>
    <definedName name="Foto10" localSheetId="29">INDEX(Fqh!DaftarFoto,#REF!)</definedName>
    <definedName name="Foto10" localSheetId="41">INDEX(Infmtk!DaftarFoto,#REF!)</definedName>
    <definedName name="Foto10" localSheetId="37">INDEX(IPA.!DaftarFoto,#REF!)</definedName>
    <definedName name="Foto10" localSheetId="38">INDEX(IPS.!DaftarFoto,#REF!)</definedName>
    <definedName name="Foto10" localSheetId="36">INDEX(MTK!DaftarFoto,#REF!)</definedName>
    <definedName name="Foto10" localSheetId="33">INDEX(PAI!DaftarFoto,#REF!)</definedName>
    <definedName name="Foto10" localSheetId="40">INDEX(PJOK.!DaftarFoto,#REF!)</definedName>
    <definedName name="Foto10" localSheetId="34">INDEX(Pkn!DaftarFoto,#REF!)</definedName>
    <definedName name="Foto10" localSheetId="28">INDEX(Qurdis!DaftarFoto,#REF!)</definedName>
    <definedName name="Foto10" localSheetId="30">INDEX(S.K.I!DaftarFoto,#REF!)</definedName>
    <definedName name="Foto10" localSheetId="42">INDEX(SNIpra!DaftarFoto,#REF!)</definedName>
    <definedName name="Foto10">INDEX(DaftarFoto,#REF!)</definedName>
    <definedName name="Foto11" localSheetId="32">INDEX(Aswaja!DaftarFoto,#REF!)</definedName>
    <definedName name="Foto11" localSheetId="31">INDEX('B. Arab'!DaftarFoto,#REF!)</definedName>
    <definedName name="Foto11" localSheetId="35">INDEX('B. Indo'!DaftarFoto,#REF!)</definedName>
    <definedName name="Foto11" localSheetId="39">INDEX('B. Ingg'!DaftarFoto,#REF!)</definedName>
    <definedName name="Foto11" localSheetId="43">INDEX('B. Jawa'!DaftarFoto,#REF!)</definedName>
    <definedName name="Foto11" localSheetId="29">INDEX(Fqh!DaftarFoto,#REF!)</definedName>
    <definedName name="Foto11" localSheetId="41">INDEX(Infmtk!DaftarFoto,#REF!)</definedName>
    <definedName name="Foto11" localSheetId="37">INDEX(IPA.!DaftarFoto,#REF!)</definedName>
    <definedName name="Foto11" localSheetId="38">INDEX(IPS.!DaftarFoto,#REF!)</definedName>
    <definedName name="Foto11" localSheetId="36">INDEX(MTK!DaftarFoto,#REF!)</definedName>
    <definedName name="Foto11" localSheetId="33">INDEX(PAI!DaftarFoto,#REF!)</definedName>
    <definedName name="Foto11" localSheetId="40">INDEX(PJOK.!DaftarFoto,#REF!)</definedName>
    <definedName name="Foto11" localSheetId="34">INDEX(Pkn!DaftarFoto,#REF!)</definedName>
    <definedName name="Foto11" localSheetId="28">INDEX(Qurdis!DaftarFoto,#REF!)</definedName>
    <definedName name="Foto11" localSheetId="30">INDEX(S.K.I!DaftarFoto,#REF!)</definedName>
    <definedName name="Foto11" localSheetId="42">INDEX(SNIpra!DaftarFoto,#REF!)</definedName>
    <definedName name="Foto11">INDEX(DaftarFoto,#REF!)</definedName>
    <definedName name="Foto12" localSheetId="32">INDEX(Aswaja!DaftarFoto,#REF!)</definedName>
    <definedName name="Foto12" localSheetId="31">INDEX('B. Arab'!DaftarFoto,#REF!)</definedName>
    <definedName name="Foto12" localSheetId="35">INDEX('B. Indo'!DaftarFoto,#REF!)</definedName>
    <definedName name="Foto12" localSheetId="39">INDEX('B. Ingg'!DaftarFoto,#REF!)</definedName>
    <definedName name="Foto12" localSheetId="43">INDEX('B. Jawa'!DaftarFoto,#REF!)</definedName>
    <definedName name="Foto12" localSheetId="29">INDEX(Fqh!DaftarFoto,#REF!)</definedName>
    <definedName name="Foto12" localSheetId="41">INDEX(Infmtk!DaftarFoto,#REF!)</definedName>
    <definedName name="Foto12" localSheetId="37">INDEX(IPA.!DaftarFoto,#REF!)</definedName>
    <definedName name="Foto12" localSheetId="38">INDEX(IPS.!DaftarFoto,#REF!)</definedName>
    <definedName name="Foto12" localSheetId="36">INDEX(MTK!DaftarFoto,#REF!)</definedName>
    <definedName name="Foto12" localSheetId="33">INDEX(PAI!DaftarFoto,#REF!)</definedName>
    <definedName name="Foto12" localSheetId="40">INDEX(PJOK.!DaftarFoto,#REF!)</definedName>
    <definedName name="Foto12" localSheetId="34">INDEX(Pkn!DaftarFoto,#REF!)</definedName>
    <definedName name="Foto12" localSheetId="28">INDEX(Qurdis!DaftarFoto,#REF!)</definedName>
    <definedName name="Foto12" localSheetId="30">INDEX(S.K.I!DaftarFoto,#REF!)</definedName>
    <definedName name="Foto12" localSheetId="42">INDEX(SNIpra!DaftarFoto,#REF!)</definedName>
    <definedName name="Foto12">INDEX(DaftarFoto,#REF!)</definedName>
    <definedName name="Foto2">#N/A</definedName>
    <definedName name="Foto3">#N/A</definedName>
    <definedName name="Foto4">#N/A</definedName>
    <definedName name="Foto5" localSheetId="32">INDEX(Aswaja!DaftarFoto,#REF!)</definedName>
    <definedName name="Foto5" localSheetId="31">INDEX('B. Arab'!DaftarFoto,#REF!)</definedName>
    <definedName name="Foto5" localSheetId="35">INDEX('B. Indo'!DaftarFoto,#REF!)</definedName>
    <definedName name="Foto5" localSheetId="39">INDEX('B. Ingg'!DaftarFoto,#REF!)</definedName>
    <definedName name="Foto5" localSheetId="43">INDEX('B. Jawa'!DaftarFoto,#REF!)</definedName>
    <definedName name="Foto5" localSheetId="29">INDEX(Fqh!DaftarFoto,#REF!)</definedName>
    <definedName name="Foto5" localSheetId="41">INDEX(Infmtk!DaftarFoto,#REF!)</definedName>
    <definedName name="Foto5" localSheetId="37">INDEX(IPA.!DaftarFoto,#REF!)</definedName>
    <definedName name="Foto5" localSheetId="38">INDEX(IPS.!DaftarFoto,#REF!)</definedName>
    <definedName name="Foto5" localSheetId="36">INDEX(MTK!DaftarFoto,#REF!)</definedName>
    <definedName name="Foto5" localSheetId="33">INDEX(PAI!DaftarFoto,#REF!)</definedName>
    <definedName name="Foto5" localSheetId="40">INDEX(PJOK.!DaftarFoto,#REF!)</definedName>
    <definedName name="Foto5" localSheetId="34">INDEX(Pkn!DaftarFoto,#REF!)</definedName>
    <definedName name="Foto5" localSheetId="28">INDEX(Qurdis!DaftarFoto,#REF!)</definedName>
    <definedName name="Foto5" localSheetId="30">INDEX(S.K.I!DaftarFoto,#REF!)</definedName>
    <definedName name="Foto5" localSheetId="42">INDEX(SNIpra!DaftarFoto,#REF!)</definedName>
    <definedName name="Foto5">INDEX(DaftarFoto,#REF!)</definedName>
    <definedName name="Foto6" localSheetId="32">INDEX(Aswaja!DaftarFoto,#REF!)</definedName>
    <definedName name="Foto6" localSheetId="31">INDEX('B. Arab'!DaftarFoto,#REF!)</definedName>
    <definedName name="Foto6" localSheetId="35">INDEX('B. Indo'!DaftarFoto,#REF!)</definedName>
    <definedName name="Foto6" localSheetId="39">INDEX('B. Ingg'!DaftarFoto,#REF!)</definedName>
    <definedName name="Foto6" localSheetId="43">INDEX('B. Jawa'!DaftarFoto,#REF!)</definedName>
    <definedName name="Foto6" localSheetId="29">INDEX(Fqh!DaftarFoto,#REF!)</definedName>
    <definedName name="Foto6" localSheetId="41">INDEX(Infmtk!DaftarFoto,#REF!)</definedName>
    <definedName name="Foto6" localSheetId="37">INDEX(IPA.!DaftarFoto,#REF!)</definedName>
    <definedName name="Foto6" localSheetId="38">INDEX(IPS.!DaftarFoto,#REF!)</definedName>
    <definedName name="Foto6" localSheetId="36">INDEX(MTK!DaftarFoto,#REF!)</definedName>
    <definedName name="Foto6" localSheetId="33">INDEX(PAI!DaftarFoto,#REF!)</definedName>
    <definedName name="Foto6" localSheetId="40">INDEX(PJOK.!DaftarFoto,#REF!)</definedName>
    <definedName name="Foto6" localSheetId="34">INDEX(Pkn!DaftarFoto,#REF!)</definedName>
    <definedName name="Foto6" localSheetId="28">INDEX(Qurdis!DaftarFoto,#REF!)</definedName>
    <definedName name="Foto6" localSheetId="30">INDEX(S.K.I!DaftarFoto,#REF!)</definedName>
    <definedName name="Foto6" localSheetId="42">INDEX(SNIpra!DaftarFoto,#REF!)</definedName>
    <definedName name="Foto6">INDEX(DaftarFoto,#REF!)</definedName>
    <definedName name="Foto7" localSheetId="32">INDEX(Aswaja!DaftarFoto,#REF!)</definedName>
    <definedName name="Foto7" localSheetId="31">INDEX('B. Arab'!DaftarFoto,#REF!)</definedName>
    <definedName name="Foto7" localSheetId="35">INDEX('B. Indo'!DaftarFoto,#REF!)</definedName>
    <definedName name="Foto7" localSheetId="39">INDEX('B. Ingg'!DaftarFoto,#REF!)</definedName>
    <definedName name="Foto7" localSheetId="43">INDEX('B. Jawa'!DaftarFoto,#REF!)</definedName>
    <definedName name="Foto7" localSheetId="29">INDEX(Fqh!DaftarFoto,#REF!)</definedName>
    <definedName name="Foto7" localSheetId="41">INDEX(Infmtk!DaftarFoto,#REF!)</definedName>
    <definedName name="Foto7" localSheetId="37">INDEX(IPA.!DaftarFoto,#REF!)</definedName>
    <definedName name="Foto7" localSheetId="38">INDEX(IPS.!DaftarFoto,#REF!)</definedName>
    <definedName name="Foto7" localSheetId="36">INDEX(MTK!DaftarFoto,#REF!)</definedName>
    <definedName name="Foto7" localSheetId="33">INDEX(PAI!DaftarFoto,#REF!)</definedName>
    <definedName name="Foto7" localSheetId="40">INDEX(PJOK.!DaftarFoto,#REF!)</definedName>
    <definedName name="Foto7" localSheetId="34">INDEX(Pkn!DaftarFoto,#REF!)</definedName>
    <definedName name="Foto7" localSheetId="28">INDEX(Qurdis!DaftarFoto,#REF!)</definedName>
    <definedName name="Foto7" localSheetId="30">INDEX(S.K.I!DaftarFoto,#REF!)</definedName>
    <definedName name="Foto7" localSheetId="42">INDEX(SNIpra!DaftarFoto,#REF!)</definedName>
    <definedName name="Foto7">INDEX(DaftarFoto,#REF!)</definedName>
    <definedName name="FOTO701">INDEX(DAFTARFOTO701,[10]Sheet19!$B$12)</definedName>
    <definedName name="FOTO702">INDEX(DAFTARFOTO702,[10]Sheet19!$B$30)</definedName>
    <definedName name="FOTO703">INDEX(DAFTARFOTO703,[10]Sheet19!$B$48)</definedName>
    <definedName name="FOTO704">INDEX(DAFTARFOTO704,[10]Sheet19!$B$66)</definedName>
    <definedName name="FOTO705" localSheetId="32">INDEX([0]!dAFTARFOTO705,#REF!)</definedName>
    <definedName name="FOTO705" localSheetId="31">INDEX([0]!dAFTARFOTO705,#REF!)</definedName>
    <definedName name="FOTO705" localSheetId="35">INDEX([0]!dAFTARFOTO705,#REF!)</definedName>
    <definedName name="FOTO705" localSheetId="39">INDEX([0]!dAFTARFOTO705,#REF!)</definedName>
    <definedName name="FOTO705" localSheetId="43">INDEX([0]!dAFTARFOTO705,#REF!)</definedName>
    <definedName name="FOTO705" localSheetId="29">INDEX([0]!dAFTARFOTO705,#REF!)</definedName>
    <definedName name="FOTO705" localSheetId="41">INDEX([0]!dAFTARFOTO705,#REF!)</definedName>
    <definedName name="FOTO705" localSheetId="37">INDEX([0]!dAFTARFOTO705,#REF!)</definedName>
    <definedName name="FOTO705" localSheetId="38">INDEX([0]!dAFTARFOTO705,#REF!)</definedName>
    <definedName name="FOTO705" localSheetId="36">INDEX([0]!dAFTARFOTO705,#REF!)</definedName>
    <definedName name="FOTO705" localSheetId="33">INDEX([0]!dAFTARFOTO705,#REF!)</definedName>
    <definedName name="FOTO705" localSheetId="40">INDEX([0]!dAFTARFOTO705,#REF!)</definedName>
    <definedName name="FOTO705" localSheetId="34">INDEX([0]!dAFTARFOTO705,#REF!)</definedName>
    <definedName name="FOTO705" localSheetId="28">INDEX([0]!dAFTARFOTO705,#REF!)</definedName>
    <definedName name="FOTO705" localSheetId="30">INDEX([0]!dAFTARFOTO705,#REF!)</definedName>
    <definedName name="FOTO705" localSheetId="42">INDEX([0]!dAFTARFOTO705,#REF!)</definedName>
    <definedName name="FOTO705">INDEX(dAFTARFOTO705,#REF!)</definedName>
    <definedName name="Foto8" localSheetId="32">INDEX(Aswaja!DaftarFoto,#REF!)</definedName>
    <definedName name="Foto8" localSheetId="31">INDEX('B. Arab'!DaftarFoto,#REF!)</definedName>
    <definedName name="Foto8" localSheetId="35">INDEX('B. Indo'!DaftarFoto,#REF!)</definedName>
    <definedName name="Foto8" localSheetId="39">INDEX('B. Ingg'!DaftarFoto,#REF!)</definedName>
    <definedName name="Foto8" localSheetId="43">INDEX('B. Jawa'!DaftarFoto,#REF!)</definedName>
    <definedName name="Foto8" localSheetId="29">INDEX(Fqh!DaftarFoto,#REF!)</definedName>
    <definedName name="Foto8" localSheetId="41">INDEX(Infmtk!DaftarFoto,#REF!)</definedName>
    <definedName name="Foto8" localSheetId="37">INDEX(IPA.!DaftarFoto,#REF!)</definedName>
    <definedName name="Foto8" localSheetId="38">INDEX(IPS.!DaftarFoto,#REF!)</definedName>
    <definedName name="Foto8" localSheetId="36">INDEX(MTK!DaftarFoto,#REF!)</definedName>
    <definedName name="Foto8" localSheetId="33">INDEX(PAI!DaftarFoto,#REF!)</definedName>
    <definedName name="Foto8" localSheetId="40">INDEX(PJOK.!DaftarFoto,#REF!)</definedName>
    <definedName name="Foto8" localSheetId="34">INDEX(Pkn!DaftarFoto,#REF!)</definedName>
    <definedName name="Foto8" localSheetId="28">INDEX(Qurdis!DaftarFoto,#REF!)</definedName>
    <definedName name="Foto8" localSheetId="30">INDEX(S.K.I!DaftarFoto,#REF!)</definedName>
    <definedName name="Foto8" localSheetId="42">INDEX(SNIpra!DaftarFoto,#REF!)</definedName>
    <definedName name="Foto8">INDEX(DaftarFoto,#REF!)</definedName>
    <definedName name="foto802">INDEX(daftarfoto802,[10]Sheet19!$B$30)</definedName>
    <definedName name="foto804">INDEX(daftarfoto804,[10]Sheet19!$B$84)</definedName>
    <definedName name="foto805">INDEX(daftarfoto804,[10]Sheet19!$B$66)</definedName>
    <definedName name="Foto9" localSheetId="32">INDEX(Aswaja!DaftarFoto,#REF!)</definedName>
    <definedName name="Foto9" localSheetId="31">INDEX('B. Arab'!DaftarFoto,#REF!)</definedName>
    <definedName name="Foto9" localSheetId="35">INDEX('B. Indo'!DaftarFoto,#REF!)</definedName>
    <definedName name="Foto9" localSheetId="39">INDEX('B. Ingg'!DaftarFoto,#REF!)</definedName>
    <definedName name="Foto9" localSheetId="43">INDEX('B. Jawa'!DaftarFoto,#REF!)</definedName>
    <definedName name="Foto9" localSheetId="29">INDEX(Fqh!DaftarFoto,#REF!)</definedName>
    <definedName name="Foto9" localSheetId="41">INDEX(Infmtk!DaftarFoto,#REF!)</definedName>
    <definedName name="Foto9" localSheetId="37">INDEX(IPA.!DaftarFoto,#REF!)</definedName>
    <definedName name="Foto9" localSheetId="38">INDEX(IPS.!DaftarFoto,#REF!)</definedName>
    <definedName name="Foto9" localSheetId="36">INDEX(MTK!DaftarFoto,#REF!)</definedName>
    <definedName name="Foto9" localSheetId="33">INDEX(PAI!DaftarFoto,#REF!)</definedName>
    <definedName name="Foto9" localSheetId="40">INDEX(PJOK.!DaftarFoto,#REF!)</definedName>
    <definedName name="Foto9" localSheetId="34">INDEX(Pkn!DaftarFoto,#REF!)</definedName>
    <definedName name="Foto9" localSheetId="28">INDEX(Qurdis!DaftarFoto,#REF!)</definedName>
    <definedName name="Foto9" localSheetId="30">INDEX(S.K.I!DaftarFoto,#REF!)</definedName>
    <definedName name="Foto9" localSheetId="42">INDEX(SNIpra!DaftarFoto,#REF!)</definedName>
    <definedName name="Foto9">INDEX(DaftarFoto,#REF!)</definedName>
    <definedName name="fotos1" localSheetId="32">INDEX([0]!DataPeserta,#REF!)</definedName>
    <definedName name="fotos1" localSheetId="31">INDEX([0]!DataPeserta,#REF!)</definedName>
    <definedName name="fotos1" localSheetId="35">INDEX([0]!DataPeserta,#REF!)</definedName>
    <definedName name="fotos1" localSheetId="39">INDEX([0]!DataPeserta,#REF!)</definedName>
    <definedName name="fotos1" localSheetId="43">INDEX([0]!DataPeserta,#REF!)</definedName>
    <definedName name="fotos1" localSheetId="29">INDEX([0]!DataPeserta,#REF!)</definedName>
    <definedName name="fotos1" localSheetId="41">INDEX([0]!DataPeserta,#REF!)</definedName>
    <definedName name="fotos1" localSheetId="37">INDEX([0]!DataPeserta,#REF!)</definedName>
    <definedName name="fotos1" localSheetId="38">INDEX([0]!DataPeserta,#REF!)</definedName>
    <definedName name="fotos1" localSheetId="36">INDEX([0]!DataPeserta,#REF!)</definedName>
    <definedName name="fotos1" localSheetId="33">INDEX([0]!DataPeserta,#REF!)</definedName>
    <definedName name="fotos1" localSheetId="40">INDEX([0]!DataPeserta,#REF!)</definedName>
    <definedName name="fotos1" localSheetId="34">INDEX([0]!DataPeserta,#REF!)</definedName>
    <definedName name="fotos1" localSheetId="28">INDEX([0]!DataPeserta,#REF!)</definedName>
    <definedName name="fotos1" localSheetId="30">INDEX([0]!DataPeserta,#REF!)</definedName>
    <definedName name="fotos1" localSheetId="42">INDEX([0]!DataPeserta,#REF!)</definedName>
    <definedName name="fotos1">INDEX(DataPeserta,#REF!)</definedName>
    <definedName name="Gambar">INDEX('[8]KARTU PSRTA'!$C$11,MATCH('[8]Data Siswa'!$G$4:$G$6,'[8]Data Siswa'!$B$4:$G$13,1))</definedName>
    <definedName name="Gombong">[6]DATA!$B$308:$B$314</definedName>
    <definedName name="guru" localSheetId="1">Data!#REF!</definedName>
    <definedName name="guru" localSheetId="32">Data!#REF!</definedName>
    <definedName name="guru" localSheetId="31">Data!#REF!</definedName>
    <definedName name="guru" localSheetId="35">Data!#REF!</definedName>
    <definedName name="guru" localSheetId="39">Data!#REF!</definedName>
    <definedName name="guru" localSheetId="43">Data!#REF!</definedName>
    <definedName name="guru" localSheetId="14">Data!#REF!</definedName>
    <definedName name="guru" localSheetId="5">Data!#REF!</definedName>
    <definedName name="guru" localSheetId="10">Data!#REF!</definedName>
    <definedName name="guru" localSheetId="18">Data!#REF!</definedName>
    <definedName name="guru" localSheetId="7">Data!#REF!</definedName>
    <definedName name="guru" localSheetId="3">Data!#REF!</definedName>
    <definedName name="guru" localSheetId="29">Data!#REF!</definedName>
    <definedName name="guru" localSheetId="41">Data!#REF!</definedName>
    <definedName name="guru" localSheetId="16">Data!#REF!</definedName>
    <definedName name="guru" localSheetId="13">Data!#REF!</definedName>
    <definedName name="guru" localSheetId="37">Data!#REF!</definedName>
    <definedName name="guru" localSheetId="12">Data!#REF!</definedName>
    <definedName name="guru" localSheetId="38">Data!#REF!</definedName>
    <definedName name="guru" localSheetId="11">Data!#REF!</definedName>
    <definedName name="guru" localSheetId="36">Data!#REF!</definedName>
    <definedName name="guru" localSheetId="33">Data!#REF!</definedName>
    <definedName name="guru" localSheetId="8">Data!#REF!</definedName>
    <definedName name="guru" localSheetId="24">Data!#REF!</definedName>
    <definedName name="guru" localSheetId="15">Data!#REF!</definedName>
    <definedName name="guru" localSheetId="40">Data!#REF!</definedName>
    <definedName name="guru" localSheetId="34">Data!#REF!</definedName>
    <definedName name="guru" localSheetId="28">Data!#REF!</definedName>
    <definedName name="guru" localSheetId="30">Data!#REF!</definedName>
    <definedName name="guru" localSheetId="17">Data!#REF!</definedName>
    <definedName name="guru" localSheetId="4">Data!#REF!</definedName>
    <definedName name="guru" localSheetId="42">Data!#REF!</definedName>
    <definedName name="guru">Data!#REF!</definedName>
    <definedName name="guru1" localSheetId="1">Data!#REF!</definedName>
    <definedName name="guru1" localSheetId="32">Data!#REF!</definedName>
    <definedName name="guru1" localSheetId="31">Data!#REF!</definedName>
    <definedName name="guru1" localSheetId="35">Data!#REF!</definedName>
    <definedName name="guru1" localSheetId="39">Data!#REF!</definedName>
    <definedName name="guru1" localSheetId="43">Data!#REF!</definedName>
    <definedName name="guru1" localSheetId="14">Data!#REF!</definedName>
    <definedName name="guru1" localSheetId="5">Data!#REF!</definedName>
    <definedName name="guru1" localSheetId="10">Data!#REF!</definedName>
    <definedName name="guru1" localSheetId="18">Data!#REF!</definedName>
    <definedName name="guru1" localSheetId="7">Data!#REF!</definedName>
    <definedName name="guru1" localSheetId="3">Data!#REF!</definedName>
    <definedName name="guru1" localSheetId="29">Data!#REF!</definedName>
    <definedName name="guru1" localSheetId="41">Data!#REF!</definedName>
    <definedName name="guru1" localSheetId="16">Data!#REF!</definedName>
    <definedName name="guru1" localSheetId="13">Data!#REF!</definedName>
    <definedName name="guru1" localSheetId="37">Data!#REF!</definedName>
    <definedName name="guru1" localSheetId="12">Data!#REF!</definedName>
    <definedName name="guru1" localSheetId="38">Data!#REF!</definedName>
    <definedName name="guru1" localSheetId="11">Data!#REF!</definedName>
    <definedName name="guru1" localSheetId="36">Data!#REF!</definedName>
    <definedName name="guru1" localSheetId="33">Data!#REF!</definedName>
    <definedName name="guru1" localSheetId="8">Data!#REF!</definedName>
    <definedName name="guru1" localSheetId="24">Data!#REF!</definedName>
    <definedName name="guru1" localSheetId="15">Data!#REF!</definedName>
    <definedName name="guru1" localSheetId="40">Data!#REF!</definedName>
    <definedName name="guru1" localSheetId="34">Data!#REF!</definedName>
    <definedName name="guru1" localSheetId="28">Data!#REF!</definedName>
    <definedName name="guru1" localSheetId="30">Data!#REF!</definedName>
    <definedName name="guru1" localSheetId="17">Data!#REF!</definedName>
    <definedName name="guru1" localSheetId="4">Data!#REF!</definedName>
    <definedName name="guru1" localSheetId="42">Data!#REF!</definedName>
    <definedName name="guru1">Data!#REF!</definedName>
    <definedName name="HADI">INDEX(FOTO,[12]KARTU!$Y$8)</definedName>
    <definedName name="hadii">INDEX(FOTO,'[12]DENAH TMPT DDK UJIAN'!$EN$6)</definedName>
    <definedName name="hadiii">INDEX(FOTO,'[12]DENAH TMPT DDK UJIAN'!$EK$6)</definedName>
    <definedName name="HUDA">INDEX(FOTO,[12]KARTU!$U$8)</definedName>
    <definedName name="hudaa">INDEX(FOTO,'[12]DENAH TMPT DDK UJIAN'!$EN$3)</definedName>
    <definedName name="hudaaa">INDEX(FOTO,'[13]NR SMT 1-6 ALL'!$G$48)</definedName>
    <definedName name="HUDI">INDEX(FOTO,[12]KARTU!$W$8)</definedName>
    <definedName name="hudii">INDEX(FOTO,'[12]DENAH TMPT DDK UJIAN'!$EM$6)</definedName>
    <definedName name="hudiii">INDEX(FOTO,'[12]DENAH TMPT DDK UJIAN'!$EK$7)</definedName>
    <definedName name="i">INDEX([14]Photo!$H$6:$H$55,MATCH([14]Biodata!$N$5,[14]Photo!$C$6:$C$55,0))</definedName>
    <definedName name="IDLOK">[15]BInd!$E$4</definedName>
    <definedName name="IND">#N/A</definedName>
    <definedName name="kab_kota">'[16]Input Setting'!$AB$22:$AB$23</definedName>
    <definedName name="KD" localSheetId="32">#REF!</definedName>
    <definedName name="KD" localSheetId="31">#REF!</definedName>
    <definedName name="KD" localSheetId="35">#REF!</definedName>
    <definedName name="KD" localSheetId="39">#REF!</definedName>
    <definedName name="KD" localSheetId="43">#REF!</definedName>
    <definedName name="KD" localSheetId="29">#REF!</definedName>
    <definedName name="KD" localSheetId="41">#REF!</definedName>
    <definedName name="KD" localSheetId="37">#REF!</definedName>
    <definedName name="KD" localSheetId="38">#REF!</definedName>
    <definedName name="KD" localSheetId="36">#REF!</definedName>
    <definedName name="KD" localSheetId="33">#REF!</definedName>
    <definedName name="KD" localSheetId="40">#REF!</definedName>
    <definedName name="KD" localSheetId="34">#REF!</definedName>
    <definedName name="KD" localSheetId="28">#REF!</definedName>
    <definedName name="KD" localSheetId="30">#REF!</definedName>
    <definedName name="KD" localSheetId="42">#REF!</definedName>
    <definedName name="KD">#REF!</definedName>
    <definedName name="KELAS" localSheetId="32">#REF!</definedName>
    <definedName name="KELAS" localSheetId="31">#REF!</definedName>
    <definedName name="KELAS" localSheetId="35">#REF!</definedName>
    <definedName name="KELAS" localSheetId="39">#REF!</definedName>
    <definedName name="KELAS" localSheetId="43">#REF!</definedName>
    <definedName name="KELAS" localSheetId="29">#REF!</definedName>
    <definedName name="KELAS" localSheetId="41">#REF!</definedName>
    <definedName name="KELAS" localSheetId="37">#REF!</definedName>
    <definedName name="KELAS" localSheetId="38">#REF!</definedName>
    <definedName name="KELAS" localSheetId="36">#REF!</definedName>
    <definedName name="KELAS" localSheetId="33">#REF!</definedName>
    <definedName name="KELAS" localSheetId="40">#REF!</definedName>
    <definedName name="KELAS" localSheetId="34">#REF!</definedName>
    <definedName name="KELAS" localSheetId="28">#REF!</definedName>
    <definedName name="KELAS" localSheetId="30">#REF!</definedName>
    <definedName name="KELAS" localSheetId="42">#REF!</definedName>
    <definedName name="KELAS">#REF!</definedName>
    <definedName name="ki3_agama">[7]agmki3!$A$9:$AA$288</definedName>
    <definedName name="KI3_BIRapot">[7]biki_3!$A$7:$Y$246</definedName>
    <definedName name="KI3_IPArapot">[7]ipa_3!$A$7:$S$126</definedName>
    <definedName name="KI3_IPSrapot">[7]IPS_3!$A$7:$U$166</definedName>
    <definedName name="KI3_JAWArapot">[7]mulok_ki3!$A$7:$U$166</definedName>
    <definedName name="KI3_MATrapot">[7]Mat_ki3!$A$7:$AC$326</definedName>
    <definedName name="KI3_PJOKrapot">[7]pjok_ki3!$A$7:$Y$246</definedName>
    <definedName name="KI3_PKNRapot">[7]pknki_3!$A$7:$U$166</definedName>
    <definedName name="KI3_SBDPrapot">[7]sbdp_ki3!$A$7:$W$206</definedName>
    <definedName name="KI4_AGAMA">[7]agki_4!$A$10:$AT$409</definedName>
    <definedName name="KI4_BIrapot">[7]BI_ki4!$A$10:$AG$209</definedName>
    <definedName name="KI4_IPArapot">[7]IPA_KI4!$A$8:$AE$167</definedName>
    <definedName name="KI4_IPSrapot">[7]IPS_KI4!$A$9:$AG$208</definedName>
    <definedName name="KI4_JAWArapot">[7]mulok_ki4!$A$9:$AB$168</definedName>
    <definedName name="KI4_MATrapot">[7]mat_ki4!$A$7:$AV$486</definedName>
    <definedName name="KI4_PJOKrapot">[7]pjok_ki4!$A$7:$AI$246</definedName>
    <definedName name="KI4_PKNrapot">[7]pkn_ki4!$A$8:$AE$167</definedName>
    <definedName name="KI4_SBDPrapot">[7]Sbdp_ki4!$A$9:$AK$288</definedName>
    <definedName name="Kode">[17]RAPORT!$M$21</definedName>
    <definedName name="kode2">[18]Deskripsi!$J$1</definedName>
    <definedName name="legger">[5]LEGER!$B$1:$AG$65536</definedName>
    <definedName name="leggerx">[5]LEGER!$E$11:$AG$136</definedName>
    <definedName name="LOGO">#N/A</definedName>
    <definedName name="LOGO2">'[19]LOGO SEKOLAH'!$H$5:$H$5</definedName>
    <definedName name="LOGO3">INDEX(LOGO2,[19]Kartu!$G$5)</definedName>
    <definedName name="LOGO4">INDEX(LOGO2,[19]Kartu!$B$11)</definedName>
    <definedName name="LOGO5">INDEX(LOGO2,[19]Kartu!$G$11)</definedName>
    <definedName name="LOKER">[15]Data!$A$2</definedName>
    <definedName name="m" localSheetId="32">#REF!</definedName>
    <definedName name="m" localSheetId="31">#REF!</definedName>
    <definedName name="m" localSheetId="35">#REF!</definedName>
    <definedName name="m" localSheetId="39">#REF!</definedName>
    <definedName name="m" localSheetId="43">#REF!</definedName>
    <definedName name="m" localSheetId="29">#REF!</definedName>
    <definedName name="m" localSheetId="41">#REF!</definedName>
    <definedName name="m" localSheetId="37">#REF!</definedName>
    <definedName name="m" localSheetId="38">#REF!</definedName>
    <definedName name="m" localSheetId="36">#REF!</definedName>
    <definedName name="m" localSheetId="33">#REF!</definedName>
    <definedName name="m" localSheetId="40">#REF!</definedName>
    <definedName name="m" localSheetId="34">#REF!</definedName>
    <definedName name="m" localSheetId="28">#REF!</definedName>
    <definedName name="m" localSheetId="30">#REF!</definedName>
    <definedName name="m" localSheetId="42">#REF!</definedName>
    <definedName name="m">#REF!</definedName>
    <definedName name="min1x1">[5]min1!$D$1:$G$65536</definedName>
    <definedName name="min2x1">[5]min2!$D$1:$G$65536</definedName>
    <definedName name="min3x1">[5]min3!$D$1:$G$65536</definedName>
    <definedName name="min4x1">[5]min4!$D$1:$G$65536</definedName>
    <definedName name="min5x1">[5]min5!$D$1:$G$65536</definedName>
    <definedName name="min6x1">[5]min6!$D$1:$G$65536</definedName>
    <definedName name="mtkx1">[5]Mtk!$D$1:$G$65536</definedName>
    <definedName name="N">{"nol";"satu";"dua";"tiga";"empat";"lima";"enam";"tujuh";"delapan";"sembilan"}</definedName>
    <definedName name="Namama">OFFSET([20]PerSiswa!$A$15,0,0,COUNTA([20]PerSiswa!$A$15:$A$80),1)</definedName>
    <definedName name="nilkonv">[5]NilKon!$B$1:$G$65536</definedName>
    <definedName name="o">{"nol";"satu";"dua";"tiga";"empat";"lima";"enam";"tujuh";"delapan";"sembilan"}</definedName>
    <definedName name="p">{"Satu ","Dua ","Tiga ","Empat ","Lima ","Enam ","Tujuh ","Delapan ","Sembilan "}</definedName>
    <definedName name="PENGETAHUAN" localSheetId="32">#REF!</definedName>
    <definedName name="PENGETAHUAN" localSheetId="31">#REF!</definedName>
    <definedName name="PENGETAHUAN" localSheetId="35">#REF!</definedName>
    <definedName name="PENGETAHUAN" localSheetId="39">#REF!</definedName>
    <definedName name="PENGETAHUAN" localSheetId="43">#REF!</definedName>
    <definedName name="PENGETAHUAN" localSheetId="29">#REF!</definedName>
    <definedName name="PENGETAHUAN" localSheetId="41">#REF!</definedName>
    <definedName name="PENGETAHUAN" localSheetId="37">#REF!</definedName>
    <definedName name="PENGETAHUAN" localSheetId="38">#REF!</definedName>
    <definedName name="PENGETAHUAN" localSheetId="36">#REF!</definedName>
    <definedName name="PENGETAHUAN" localSheetId="33">#REF!</definedName>
    <definedName name="PENGETAHUAN" localSheetId="40">#REF!</definedName>
    <definedName name="PENGETAHUAN" localSheetId="34">#REF!</definedName>
    <definedName name="PENGETAHUAN" localSheetId="28">#REF!</definedName>
    <definedName name="PENGETAHUAN" localSheetId="30">#REF!</definedName>
    <definedName name="PENGETAHUAN" localSheetId="42">#REF!</definedName>
    <definedName name="PENGETAHUAN">#REF!</definedName>
    <definedName name="penjasx1">[5]penjs!$D$1:$G$65536</definedName>
    <definedName name="peserta1" localSheetId="32">INDEX([0]!DataPeserta,'[10]KARTU PESERTA 9'!#REF!)</definedName>
    <definedName name="peserta1" localSheetId="31">INDEX([0]!DataPeserta,'[10]KARTU PESERTA 9'!#REF!)</definedName>
    <definedName name="peserta1" localSheetId="35">INDEX([0]!DataPeserta,'[10]KARTU PESERTA 9'!#REF!)</definedName>
    <definedName name="peserta1" localSheetId="39">INDEX([0]!DataPeserta,'[10]KARTU PESERTA 9'!#REF!)</definedName>
    <definedName name="peserta1" localSheetId="43">INDEX([0]!DataPeserta,'[10]KARTU PESERTA 9'!#REF!)</definedName>
    <definedName name="peserta1" localSheetId="29">INDEX([0]!DataPeserta,'[10]KARTU PESERTA 9'!#REF!)</definedName>
    <definedName name="peserta1" localSheetId="41">INDEX([0]!DataPeserta,'[10]KARTU PESERTA 9'!#REF!)</definedName>
    <definedName name="peserta1" localSheetId="37">INDEX([0]!DataPeserta,'[10]KARTU PESERTA 9'!#REF!)</definedName>
    <definedName name="peserta1" localSheetId="38">INDEX([0]!DataPeserta,'[10]KARTU PESERTA 9'!#REF!)</definedName>
    <definedName name="peserta1" localSheetId="36">INDEX([0]!DataPeserta,'[10]KARTU PESERTA 9'!#REF!)</definedName>
    <definedName name="peserta1" localSheetId="33">INDEX([0]!DataPeserta,'[10]KARTU PESERTA 9'!#REF!)</definedName>
    <definedName name="peserta1" localSheetId="40">INDEX([0]!DataPeserta,'[10]KARTU PESERTA 9'!#REF!)</definedName>
    <definedName name="peserta1" localSheetId="34">INDEX([0]!DataPeserta,'[10]KARTU PESERTA 9'!#REF!)</definedName>
    <definedName name="peserta1" localSheetId="28">INDEX([0]!DataPeserta,'[10]KARTU PESERTA 9'!#REF!)</definedName>
    <definedName name="peserta1" localSheetId="30">INDEX([0]!DataPeserta,'[10]KARTU PESERTA 9'!#REF!)</definedName>
    <definedName name="peserta1" localSheetId="42">INDEX([0]!DataPeserta,'[10]KARTU PESERTA 9'!#REF!)</definedName>
    <definedName name="peserta1">INDEX(DataPeserta,'[10]KARTU PESERTA 9'!#REF!)</definedName>
    <definedName name="peserta2" localSheetId="32">INDEX([0]!DataPeserta,'[10]KARTU PESERTA 9'!#REF!)</definedName>
    <definedName name="peserta2" localSheetId="31">INDEX([0]!DataPeserta,'[10]KARTU PESERTA 9'!#REF!)</definedName>
    <definedName name="peserta2" localSheetId="35">INDEX([0]!DataPeserta,'[10]KARTU PESERTA 9'!#REF!)</definedName>
    <definedName name="peserta2" localSheetId="39">INDEX([0]!DataPeserta,'[10]KARTU PESERTA 9'!#REF!)</definedName>
    <definedName name="peserta2" localSheetId="43">INDEX([0]!DataPeserta,'[10]KARTU PESERTA 9'!#REF!)</definedName>
    <definedName name="peserta2" localSheetId="29">INDEX([0]!DataPeserta,'[10]KARTU PESERTA 9'!#REF!)</definedName>
    <definedName name="peserta2" localSheetId="41">INDEX([0]!DataPeserta,'[10]KARTU PESERTA 9'!#REF!)</definedName>
    <definedName name="peserta2" localSheetId="37">INDEX([0]!DataPeserta,'[10]KARTU PESERTA 9'!#REF!)</definedName>
    <definedName name="peserta2" localSheetId="38">INDEX([0]!DataPeserta,'[10]KARTU PESERTA 9'!#REF!)</definedName>
    <definedName name="peserta2" localSheetId="36">INDEX([0]!DataPeserta,'[10]KARTU PESERTA 9'!#REF!)</definedName>
    <definedName name="peserta2" localSheetId="33">INDEX([0]!DataPeserta,'[10]KARTU PESERTA 9'!#REF!)</definedName>
    <definedName name="peserta2" localSheetId="40">INDEX([0]!DataPeserta,'[10]KARTU PESERTA 9'!#REF!)</definedName>
    <definedName name="peserta2" localSheetId="34">INDEX([0]!DataPeserta,'[10]KARTU PESERTA 9'!#REF!)</definedName>
    <definedName name="peserta2" localSheetId="28">INDEX([0]!DataPeserta,'[10]KARTU PESERTA 9'!#REF!)</definedName>
    <definedName name="peserta2" localSheetId="30">INDEX([0]!DataPeserta,'[10]KARTU PESERTA 9'!#REF!)</definedName>
    <definedName name="peserta2" localSheetId="42">INDEX([0]!DataPeserta,'[10]KARTU PESERTA 9'!#REF!)</definedName>
    <definedName name="peserta2">INDEX(DataPeserta,'[10]KARTU PESERTA 9'!#REF!)</definedName>
    <definedName name="peserta3" localSheetId="32">INDEX([0]!DataPeserta,'[10]KARTU PESERTA 9'!#REF!)</definedName>
    <definedName name="peserta3" localSheetId="31">INDEX([0]!DataPeserta,'[10]KARTU PESERTA 9'!#REF!)</definedName>
    <definedName name="peserta3" localSheetId="35">INDEX([0]!DataPeserta,'[10]KARTU PESERTA 9'!#REF!)</definedName>
    <definedName name="peserta3" localSheetId="39">INDEX([0]!DataPeserta,'[10]KARTU PESERTA 9'!#REF!)</definedName>
    <definedName name="peserta3" localSheetId="43">INDEX([0]!DataPeserta,'[10]KARTU PESERTA 9'!#REF!)</definedName>
    <definedName name="peserta3" localSheetId="29">INDEX([0]!DataPeserta,'[10]KARTU PESERTA 9'!#REF!)</definedName>
    <definedName name="peserta3" localSheetId="41">INDEX([0]!DataPeserta,'[10]KARTU PESERTA 9'!#REF!)</definedName>
    <definedName name="peserta3" localSheetId="37">INDEX([0]!DataPeserta,'[10]KARTU PESERTA 9'!#REF!)</definedName>
    <definedName name="peserta3" localSheetId="38">INDEX([0]!DataPeserta,'[10]KARTU PESERTA 9'!#REF!)</definedName>
    <definedName name="peserta3" localSheetId="36">INDEX([0]!DataPeserta,'[10]KARTU PESERTA 9'!#REF!)</definedName>
    <definedName name="peserta3" localSheetId="33">INDEX([0]!DataPeserta,'[10]KARTU PESERTA 9'!#REF!)</definedName>
    <definedName name="peserta3" localSheetId="40">INDEX([0]!DataPeserta,'[10]KARTU PESERTA 9'!#REF!)</definedName>
    <definedName name="peserta3" localSheetId="34">INDEX([0]!DataPeserta,'[10]KARTU PESERTA 9'!#REF!)</definedName>
    <definedName name="peserta3" localSheetId="28">INDEX([0]!DataPeserta,'[10]KARTU PESERTA 9'!#REF!)</definedName>
    <definedName name="peserta3" localSheetId="30">INDEX([0]!DataPeserta,'[10]KARTU PESERTA 9'!#REF!)</definedName>
    <definedName name="peserta3" localSheetId="42">INDEX([0]!DataPeserta,'[10]KARTU PESERTA 9'!#REF!)</definedName>
    <definedName name="peserta3">INDEX(DataPeserta,'[10]KARTU PESERTA 9'!#REF!)</definedName>
    <definedName name="piyek">INDEX([21]Photo!$H$6:$H$55,MATCH([21]Biodata!$N$5,[21]Photo!$C$6:$C$55,0))</definedName>
    <definedName name="pknx1">[5]pkn!$D$1:$G$65536</definedName>
    <definedName name="pnkx1">'[5]P&amp;K'!$D$1:$G$65536</definedName>
    <definedName name="PRESTASI_SISWA">[7]prestasi!$A$6:$F$46</definedName>
    <definedName name="_xlnm.Print_Area" localSheetId="25">'Absen-Ekstra'!$B$3:$T$52</definedName>
    <definedName name="_xlnm.Print_Area" localSheetId="27">Aqidah!$B$2:$AB$60</definedName>
    <definedName name="_xlnm.Print_Area" localSheetId="1">'AQIDAH - AKHLAK'!$A$1:$AF$67</definedName>
    <definedName name="_xlnm.Print_Area" localSheetId="32">Aswaja!$B$2:$AB$60</definedName>
    <definedName name="_xlnm.Print_Area" localSheetId="31">'B. Arab'!$B$2:$AB$60</definedName>
    <definedName name="_xlnm.Print_Area" localSheetId="35">'B. Indo'!$B$2:$AB$60</definedName>
    <definedName name="_xlnm.Print_Area" localSheetId="39">'B. Ingg'!$B$2:$AB$60</definedName>
    <definedName name="_xlnm.Print_Area" localSheetId="43">'B. Jawa'!$B$2:$AB$60</definedName>
    <definedName name="_xlnm.Print_Area" localSheetId="14">B.Ing!$A$1:$AF$65</definedName>
    <definedName name="_xlnm.Print_Area" localSheetId="5">'BAHASA ARAB'!$A$1:$AF$65</definedName>
    <definedName name="_xlnm.Print_Area" localSheetId="10">'BAHASA INDONESIA'!$A$1:$AF$65</definedName>
    <definedName name="_xlnm.Print_Area" localSheetId="18">'BAHASA JAWA'!$A$1:$AF$65</definedName>
    <definedName name="_xlnm.Print_Area" localSheetId="7">'BTHQ ( PK )'!$A$1:$AF$65</definedName>
    <definedName name="_xlnm.Print_Area" localSheetId="26">Buku1!$A$1:$F$51</definedName>
    <definedName name="_xlnm.Print_Area" localSheetId="3">FIQIH!$A$1:$AF$65</definedName>
    <definedName name="_xlnm.Print_Area" localSheetId="29">Fqh!$B$2:$AB$60</definedName>
    <definedName name="_xlnm.Print_Area" localSheetId="23">'Identitas-Rapor'!$D$4:$R$191</definedName>
    <definedName name="_xlnm.Print_Area" localSheetId="41">Infmtk!$B$2:$AB$60</definedName>
    <definedName name="_xlnm.Print_Area" localSheetId="16">Informatika!$A$1:$AF$65</definedName>
    <definedName name="_xlnm.Print_Area" localSheetId="13">IPA!$A$1:$AF$65</definedName>
    <definedName name="_xlnm.Print_Area" localSheetId="37">IPA.!$B$2:$AB$60</definedName>
    <definedName name="_xlnm.Print_Area" localSheetId="12">IPS!$A$1:$AF$65</definedName>
    <definedName name="_xlnm.Print_Area" localSheetId="38">IPS.!$B$2:$AB$60</definedName>
    <definedName name="_xlnm.Print_Area" localSheetId="6">'KE NU AN'!$A$1:$AF$65</definedName>
    <definedName name="_xlnm.Print_Area" localSheetId="22">'Leger Nilai'!$B$2:$Z$64</definedName>
    <definedName name="_xlnm.Print_Area" localSheetId="11">MATEMATIKA!$A$1:$AF$65</definedName>
    <definedName name="_xlnm.Print_Area" localSheetId="36">MTK!$B$2:$AB$60</definedName>
    <definedName name="_xlnm.Print_Area" localSheetId="33">PAI!$B$2:$N$60</definedName>
    <definedName name="_xlnm.Print_Area" localSheetId="8">PAIS!$A$1:$AI$65</definedName>
    <definedName name="_xlnm.Print_Area" localSheetId="24">Pilihan!$A$1:$AF$55</definedName>
    <definedName name="_xlnm.Print_Area" localSheetId="15">PJOK!$A$1:$AF$65</definedName>
    <definedName name="_xlnm.Print_Area" localSheetId="40">PJOK.!$B$2:$AB$60</definedName>
    <definedName name="_xlnm.Print_Area" localSheetId="34">Pkn!$B$2:$AB$60</definedName>
    <definedName name="_xlnm.Print_Area" localSheetId="9">PPKn!$A$1:$AF$65</definedName>
    <definedName name="_xlnm.Print_Area" localSheetId="2">'QUR''AN HADITS'!$A$1:$AF$65</definedName>
    <definedName name="_xlnm.Print_Area" localSheetId="28">Qurdis!$B$2:$AB$60</definedName>
    <definedName name="_xlnm.Print_Area" localSheetId="21">Rapor1!$C$6:$K$87</definedName>
    <definedName name="_xlnm.Print_Area" localSheetId="30">S.K.I!$B$2:$AB$60</definedName>
    <definedName name="_xlnm.Print_Area" localSheetId="17">'SENI - PRAKARYA'!$A$1:$AF$65</definedName>
    <definedName name="_xlnm.Print_Area" localSheetId="4">SKI!$A$1:$AF$65</definedName>
    <definedName name="_xlnm.Print_Area" localSheetId="42">SNIpra!$B$2:$AB$60</definedName>
    <definedName name="_xlnm.Print_Titles" localSheetId="25">'Absen-Ekstra'!$A:$E,'Absen-Ekstra'!$7:$8</definedName>
    <definedName name="_xlnm.Print_Titles" localSheetId="27">Aqidah!$2:$8</definedName>
    <definedName name="_xlnm.Print_Titles" localSheetId="1">'AQIDAH - AKHLAK'!$B:$F,'AQIDAH - AKHLAK'!$6:$8</definedName>
    <definedName name="_xlnm.Print_Titles" localSheetId="32">Aswaja!$2:$8</definedName>
    <definedName name="_xlnm.Print_Titles" localSheetId="31">'B. Arab'!$2:$8</definedName>
    <definedName name="_xlnm.Print_Titles" localSheetId="35">'B. Indo'!$2:$8</definedName>
    <definedName name="_xlnm.Print_Titles" localSheetId="39">'B. Ingg'!$2:$8</definedName>
    <definedName name="_xlnm.Print_Titles" localSheetId="43">'B. Jawa'!$2:$8</definedName>
    <definedName name="_xlnm.Print_Titles" localSheetId="14">B.Ing!$B:$F,B.Ing!$6:$8</definedName>
    <definedName name="_xlnm.Print_Titles" localSheetId="5">'BAHASA ARAB'!$B:$F,'BAHASA ARAB'!$6:$8</definedName>
    <definedName name="_xlnm.Print_Titles" localSheetId="10">'BAHASA INDONESIA'!$B:$F,'BAHASA INDONESIA'!$6:$8</definedName>
    <definedName name="_xlnm.Print_Titles" localSheetId="18">'BAHASA JAWA'!$B:$F,'BAHASA JAWA'!$6:$8</definedName>
    <definedName name="_xlnm.Print_Titles" localSheetId="7">'BTHQ ( PK )'!$B:$F,'BTHQ ( PK )'!$6:$8</definedName>
    <definedName name="_xlnm.Print_Titles" localSheetId="3">FIQIH!$B:$F,FIQIH!$6:$8</definedName>
    <definedName name="_xlnm.Print_Titles" localSheetId="29">Fqh!$2:$8</definedName>
    <definedName name="_xlnm.Print_Titles" localSheetId="41">Infmtk!$2:$8</definedName>
    <definedName name="_xlnm.Print_Titles" localSheetId="16">Informatika!$B:$F,Informatika!$6:$8</definedName>
    <definedName name="_xlnm.Print_Titles" localSheetId="13">IPA!$B:$F,IPA!$6:$8</definedName>
    <definedName name="_xlnm.Print_Titles" localSheetId="37">IPA.!$2:$8</definedName>
    <definedName name="_xlnm.Print_Titles" localSheetId="12">IPS!$B:$F,IPS!$6:$8</definedName>
    <definedName name="_xlnm.Print_Titles" localSheetId="38">IPS.!$2:$8</definedName>
    <definedName name="_xlnm.Print_Titles" localSheetId="6">'KE NU AN'!$B:$F,'KE NU AN'!$6:$8</definedName>
    <definedName name="_xlnm.Print_Titles" localSheetId="22">'Leger Nilai'!$B:$F,'Leger Nilai'!$11:$12</definedName>
    <definedName name="_xlnm.Print_Titles" localSheetId="11">MATEMATIKA!$B:$F,MATEMATIKA!$6:$8</definedName>
    <definedName name="_xlnm.Print_Titles" localSheetId="36">MTK!$2:$8</definedName>
    <definedName name="_xlnm.Print_Titles" localSheetId="33">PAI!$2:$8</definedName>
    <definedName name="_xlnm.Print_Titles" localSheetId="8">PAIS!$B:$F,PAIS!$6:$8</definedName>
    <definedName name="_xlnm.Print_Titles" localSheetId="24">Pilihan!$B:$F,Pilihan!$5:$7</definedName>
    <definedName name="_xlnm.Print_Titles" localSheetId="15">PJOK!$B:$F,PJOK!$6:$8</definedName>
    <definedName name="_xlnm.Print_Titles" localSheetId="40">PJOK.!$2:$8</definedName>
    <definedName name="_xlnm.Print_Titles" localSheetId="34">Pkn!$2:$8</definedName>
    <definedName name="_xlnm.Print_Titles" localSheetId="9">PPKn!$B:$F,PPKn!$6:$8</definedName>
    <definedName name="_xlnm.Print_Titles" localSheetId="2">'QUR''AN HADITS'!$B:$F,'QUR''AN HADITS'!$6:$8</definedName>
    <definedName name="_xlnm.Print_Titles" localSheetId="28">Qurdis!$2:$8</definedName>
    <definedName name="_xlnm.Print_Titles" localSheetId="30">S.K.I!$2:$8</definedName>
    <definedName name="_xlnm.Print_Titles" localSheetId="17">'SENI - PRAKARYA'!$B:$F,'SENI - PRAKARYA'!$6:$8</definedName>
    <definedName name="_xlnm.Print_Titles" localSheetId="4">SKI!$B:$F,SKI!$6:$8</definedName>
    <definedName name="_xlnm.Print_Titles" localSheetId="42">SNIpra!$2:$8</definedName>
    <definedName name="PROF">[22]PROFIL!$F$17</definedName>
    <definedName name="prog" localSheetId="32">#REF!</definedName>
    <definedName name="prog" localSheetId="31">#REF!</definedName>
    <definedName name="prog" localSheetId="35">#REF!</definedName>
    <definedName name="prog" localSheetId="39">#REF!</definedName>
    <definedName name="prog" localSheetId="43">#REF!</definedName>
    <definedName name="prog" localSheetId="29">#REF!</definedName>
    <definedName name="prog" localSheetId="41">#REF!</definedName>
    <definedName name="prog" localSheetId="37">#REF!</definedName>
    <definedName name="prog" localSheetId="38">#REF!</definedName>
    <definedName name="prog" localSheetId="36">#REF!</definedName>
    <definedName name="prog" localSheetId="33">#REF!</definedName>
    <definedName name="prog" localSheetId="40">#REF!</definedName>
    <definedName name="prog" localSheetId="34">#REF!</definedName>
    <definedName name="prog" localSheetId="28">#REF!</definedName>
    <definedName name="prog" localSheetId="30">#REF!</definedName>
    <definedName name="prog" localSheetId="42">#REF!</definedName>
    <definedName name="prog">#REF!</definedName>
    <definedName name="qw">INDEX([23]Photo!$H$6:$H$55,MATCH([23]Biodata!$O$6,[23]Photo!$C$6:$C$55,0))</definedName>
    <definedName name="rekap_1">'[7]REKAP 1'!$A$6:$M$45</definedName>
    <definedName name="rekap_ki4">'[7]REKAP KI4'!$A$6:$M$45</definedName>
    <definedName name="REKAP_NILAI">[7]REKAPALL!$B$8:$AZ$248</definedName>
    <definedName name="REKAPITULASI" localSheetId="32">'[12]MENU UTAMA'!#REF!</definedName>
    <definedName name="REKAPITULASI" localSheetId="31">'[12]MENU UTAMA'!#REF!</definedName>
    <definedName name="REKAPITULASI" localSheetId="35">'[12]MENU UTAMA'!#REF!</definedName>
    <definedName name="REKAPITULASI" localSheetId="39">'[12]MENU UTAMA'!#REF!</definedName>
    <definedName name="REKAPITULASI" localSheetId="43">'[12]MENU UTAMA'!#REF!</definedName>
    <definedName name="REKAPITULASI" localSheetId="29">'[12]MENU UTAMA'!#REF!</definedName>
    <definedName name="REKAPITULASI" localSheetId="41">'[12]MENU UTAMA'!#REF!</definedName>
    <definedName name="REKAPITULASI" localSheetId="37">'[12]MENU UTAMA'!#REF!</definedName>
    <definedName name="REKAPITULASI" localSheetId="38">'[12]MENU UTAMA'!#REF!</definedName>
    <definedName name="REKAPITULASI" localSheetId="36">'[12]MENU UTAMA'!#REF!</definedName>
    <definedName name="REKAPITULASI" localSheetId="33">'[12]MENU UTAMA'!#REF!</definedName>
    <definedName name="REKAPITULASI" localSheetId="40">'[12]MENU UTAMA'!#REF!</definedName>
    <definedName name="REKAPITULASI" localSheetId="34">'[12]MENU UTAMA'!#REF!</definedName>
    <definedName name="REKAPITULASI" localSheetId="28">'[12]MENU UTAMA'!#REF!</definedName>
    <definedName name="REKAPITULASI" localSheetId="30">'[12]MENU UTAMA'!#REF!</definedName>
    <definedName name="REKAPITULASI" localSheetId="42">'[12]MENU UTAMA'!#REF!</definedName>
    <definedName name="REKAPITULASI">'[12]MENU UTAMA'!#REF!</definedName>
    <definedName name="RELIGIUS">'[7]kd all'!$I$6:$M$7</definedName>
    <definedName name="rt">INDEX([24]Photo!$H$6:$H$55,MATCH([24]Biodata!$N$5,[24]Photo!$C$6:$C$55,0))</definedName>
    <definedName name="S" localSheetId="1">#REF!</definedName>
    <definedName name="S" localSheetId="32">#REF!</definedName>
    <definedName name="S" localSheetId="31">#REF!</definedName>
    <definedName name="S" localSheetId="35">#REF!</definedName>
    <definedName name="S" localSheetId="39">#REF!</definedName>
    <definedName name="S" localSheetId="43">#REF!</definedName>
    <definedName name="S" localSheetId="14">#REF!</definedName>
    <definedName name="S" localSheetId="5">#REF!</definedName>
    <definedName name="S" localSheetId="10">#REF!</definedName>
    <definedName name="S" localSheetId="18">#REF!</definedName>
    <definedName name="S" localSheetId="7">#REF!</definedName>
    <definedName name="S" localSheetId="3">#REF!</definedName>
    <definedName name="S" localSheetId="29">#REF!</definedName>
    <definedName name="S" localSheetId="41">#REF!</definedName>
    <definedName name="S" localSheetId="16">#REF!</definedName>
    <definedName name="S" localSheetId="13">#REF!</definedName>
    <definedName name="S" localSheetId="37">#REF!</definedName>
    <definedName name="S" localSheetId="12">#REF!</definedName>
    <definedName name="S" localSheetId="38">#REF!</definedName>
    <definedName name="S" localSheetId="11">#REF!</definedName>
    <definedName name="S" localSheetId="36">#REF!</definedName>
    <definedName name="S" localSheetId="33">#REF!</definedName>
    <definedName name="S" localSheetId="8">#REF!</definedName>
    <definedName name="S" localSheetId="24">#REF!</definedName>
    <definedName name="S" localSheetId="15">#REF!</definedName>
    <definedName name="S" localSheetId="40">#REF!</definedName>
    <definedName name="S" localSheetId="34">#REF!</definedName>
    <definedName name="S" localSheetId="28">#REF!</definedName>
    <definedName name="S" localSheetId="30">#REF!</definedName>
    <definedName name="S" localSheetId="17">#REF!</definedName>
    <definedName name="S" localSheetId="4">#REF!</definedName>
    <definedName name="S" localSheetId="42">#REF!</definedName>
    <definedName name="S">#REF!</definedName>
    <definedName name="SD" localSheetId="32">INDEX(#REF!,MATCH(#REF!,#REF!,0))</definedName>
    <definedName name="SD" localSheetId="31">INDEX(#REF!,MATCH(#REF!,#REF!,0))</definedName>
    <definedName name="SD" localSheetId="35">INDEX(#REF!,MATCH(#REF!,#REF!,0))</definedName>
    <definedName name="SD" localSheetId="39">INDEX(#REF!,MATCH(#REF!,#REF!,0))</definedName>
    <definedName name="SD" localSheetId="43">INDEX(#REF!,MATCH(#REF!,#REF!,0))</definedName>
    <definedName name="SD" localSheetId="29">INDEX(#REF!,MATCH(#REF!,#REF!,0))</definedName>
    <definedName name="SD" localSheetId="41">INDEX(#REF!,MATCH(#REF!,#REF!,0))</definedName>
    <definedName name="SD" localSheetId="37">INDEX(#REF!,MATCH(#REF!,#REF!,0))</definedName>
    <definedName name="SD" localSheetId="38">INDEX(#REF!,MATCH(#REF!,#REF!,0))</definedName>
    <definedName name="SD" localSheetId="36">INDEX(#REF!,MATCH(#REF!,#REF!,0))</definedName>
    <definedName name="SD" localSheetId="33">INDEX(#REF!,MATCH(#REF!,#REF!,0))</definedName>
    <definedName name="SD" localSheetId="40">INDEX(#REF!,MATCH(#REF!,#REF!,0))</definedName>
    <definedName name="SD" localSheetId="34">INDEX(#REF!,MATCH(#REF!,#REF!,0))</definedName>
    <definedName name="SD" localSheetId="28">INDEX(#REF!,MATCH(#REF!,#REF!,0))</definedName>
    <definedName name="SD" localSheetId="30">INDEX(#REF!,MATCH(#REF!,#REF!,0))</definedName>
    <definedName name="SD" localSheetId="42">INDEX(#REF!,MATCH(#REF!,#REF!,0))</definedName>
    <definedName name="SD">INDEX(#REF!,MATCH(#REF!,#REF!,0))</definedName>
    <definedName name="SDD">{"nol";"satu";"dua";"tiga";"empat";"lima";"enam";"tujuh";"delapan";"sembilan"}</definedName>
    <definedName name="Sempor">[6]DATA!$I$309:$I$609</definedName>
    <definedName name="senix1">[5]seni!$D$1:$G$65536</definedName>
    <definedName name="SikapAntarMapel" localSheetId="32">#REF!</definedName>
    <definedName name="SikapAntarMapel" localSheetId="31">#REF!</definedName>
    <definedName name="SikapAntarMapel" localSheetId="35">#REF!</definedName>
    <definedName name="SikapAntarMapel" localSheetId="39">#REF!</definedName>
    <definedName name="SikapAntarMapel" localSheetId="43">#REF!</definedName>
    <definedName name="SikapAntarMapel" localSheetId="29">#REF!</definedName>
    <definedName name="SikapAntarMapel" localSheetId="41">#REF!</definedName>
    <definedName name="SikapAntarMapel" localSheetId="37">#REF!</definedName>
    <definedName name="SikapAntarMapel" localSheetId="38">#REF!</definedName>
    <definedName name="SikapAntarMapel" localSheetId="36">#REF!</definedName>
    <definedName name="SikapAntarMapel" localSheetId="33">#REF!</definedName>
    <definedName name="SikapAntarMapel" localSheetId="40">#REF!</definedName>
    <definedName name="SikapAntarMapel" localSheetId="34">#REF!</definedName>
    <definedName name="SikapAntarMapel" localSheetId="28">#REF!</definedName>
    <definedName name="SikapAntarMapel" localSheetId="30">#REF!</definedName>
    <definedName name="SikapAntarMapel" localSheetId="42">#REF!</definedName>
    <definedName name="SikapAntarMapel">#REF!</definedName>
    <definedName name="siswa1">INDEX(DataPeserta,'[10]KARTU PESERTA 9'!$B$30)</definedName>
    <definedName name="siswa10">INDEX(DataPeserta,'[10]KARTU PESERTA 9'!$H$10)</definedName>
    <definedName name="siswa11">INDEX(DataPeserta,'[10]KARTU PESERTA 9'!$K$10)</definedName>
    <definedName name="siswa12">INDEX(DataPeserta,'[10]KARTU PESERTA 9'!$H$20)</definedName>
    <definedName name="siswa13">INDEX(DataPeserta,'[10]KARTU PESERTA 9'!$K$20)</definedName>
    <definedName name="siswa14">INDEX(DataPeserta,'[10]KARTU PESERTA 9'!$H$30)</definedName>
    <definedName name="siswa15">INDEX(DataPeserta,'[10]KARTU PESERTA 9'!$K$30)</definedName>
    <definedName name="siswa16">INDEX(DataPeserta,'[10]KARTU PESERTA 9'!$H$40)</definedName>
    <definedName name="siswa17">INDEX(DataPeserta,'[10]KARTU PESERTA 9'!$K$40)</definedName>
    <definedName name="siswa18">INDEX(DataPeserta,'[10]KARTU PESERTA 9'!$H$50)</definedName>
    <definedName name="siswa19">INDEX(DataPeserta,'[10]KARTU PESERTA 9'!$K$50)</definedName>
    <definedName name="siswa2">INDEX(DataPeserta,'[10]KARTU PESERTA 9'!$E$30)</definedName>
    <definedName name="siswa20" localSheetId="32">INDEX([0]!DataPeserta,#REF!)</definedName>
    <definedName name="siswa20" localSheetId="31">INDEX([0]!DataPeserta,#REF!)</definedName>
    <definedName name="siswa20" localSheetId="35">INDEX([0]!DataPeserta,#REF!)</definedName>
    <definedName name="siswa20" localSheetId="39">INDEX([0]!DataPeserta,#REF!)</definedName>
    <definedName name="siswa20" localSheetId="43">INDEX([0]!DataPeserta,#REF!)</definedName>
    <definedName name="siswa20" localSheetId="29">INDEX([0]!DataPeserta,#REF!)</definedName>
    <definedName name="siswa20" localSheetId="41">INDEX([0]!DataPeserta,#REF!)</definedName>
    <definedName name="siswa20" localSheetId="37">INDEX([0]!DataPeserta,#REF!)</definedName>
    <definedName name="siswa20" localSheetId="38">INDEX([0]!DataPeserta,#REF!)</definedName>
    <definedName name="siswa20" localSheetId="36">INDEX([0]!DataPeserta,#REF!)</definedName>
    <definedName name="siswa20" localSheetId="33">INDEX([0]!DataPeserta,#REF!)</definedName>
    <definedName name="siswa20" localSheetId="40">INDEX([0]!DataPeserta,#REF!)</definedName>
    <definedName name="siswa20" localSheetId="34">INDEX([0]!DataPeserta,#REF!)</definedName>
    <definedName name="siswa20" localSheetId="28">INDEX([0]!DataPeserta,#REF!)</definedName>
    <definedName name="siswa20" localSheetId="30">INDEX([0]!DataPeserta,#REF!)</definedName>
    <definedName name="siswa20" localSheetId="42">INDEX([0]!DataPeserta,#REF!)</definedName>
    <definedName name="siswa20">INDEX(DataPeserta,#REF!)</definedName>
    <definedName name="siswa21" localSheetId="32">INDEX([0]!DataPeserta,#REF!)</definedName>
    <definedName name="siswa21" localSheetId="31">INDEX([0]!DataPeserta,#REF!)</definedName>
    <definedName name="siswa21" localSheetId="35">INDEX([0]!DataPeserta,#REF!)</definedName>
    <definedName name="siswa21" localSheetId="39">INDEX([0]!DataPeserta,#REF!)</definedName>
    <definedName name="siswa21" localSheetId="43">INDEX([0]!DataPeserta,#REF!)</definedName>
    <definedName name="siswa21" localSheetId="29">INDEX([0]!DataPeserta,#REF!)</definedName>
    <definedName name="siswa21" localSheetId="41">INDEX([0]!DataPeserta,#REF!)</definedName>
    <definedName name="siswa21" localSheetId="37">INDEX([0]!DataPeserta,#REF!)</definedName>
    <definedName name="siswa21" localSheetId="38">INDEX([0]!DataPeserta,#REF!)</definedName>
    <definedName name="siswa21" localSheetId="36">INDEX([0]!DataPeserta,#REF!)</definedName>
    <definedName name="siswa21" localSheetId="33">INDEX([0]!DataPeserta,#REF!)</definedName>
    <definedName name="siswa21" localSheetId="40">INDEX([0]!DataPeserta,#REF!)</definedName>
    <definedName name="siswa21" localSheetId="34">INDEX([0]!DataPeserta,#REF!)</definedName>
    <definedName name="siswa21" localSheetId="28">INDEX([0]!DataPeserta,#REF!)</definedName>
    <definedName name="siswa21" localSheetId="30">INDEX([0]!DataPeserta,#REF!)</definedName>
    <definedName name="siswa21" localSheetId="42">INDEX([0]!DataPeserta,#REF!)</definedName>
    <definedName name="siswa21">INDEX(DataPeserta,#REF!)</definedName>
    <definedName name="siswa3">INDEX(DataPeserta,'[10]KARTU PESERTA 9'!$B$40)</definedName>
    <definedName name="siswa4">INDEX(DataPeserta,'[10]KARTU PESERTA 9'!$E$40)</definedName>
    <definedName name="siswa5">INDEX(DataPeserta,'[10]KARTU PESERTA 9'!$B$50)</definedName>
    <definedName name="siswa7">INDEX(DataPeserta,'[10]KARTU PESERTA 9'!$E$50)</definedName>
    <definedName name="siswa8" localSheetId="32">INDEX([0]!DataPeserta,#REF!)</definedName>
    <definedName name="siswa8" localSheetId="31">INDEX([0]!DataPeserta,#REF!)</definedName>
    <definedName name="siswa8" localSheetId="35">INDEX([0]!DataPeserta,#REF!)</definedName>
    <definedName name="siswa8" localSheetId="39">INDEX([0]!DataPeserta,#REF!)</definedName>
    <definedName name="siswa8" localSheetId="43">INDEX([0]!DataPeserta,#REF!)</definedName>
    <definedName name="siswa8" localSheetId="29">INDEX([0]!DataPeserta,#REF!)</definedName>
    <definedName name="siswa8" localSheetId="41">INDEX([0]!DataPeserta,#REF!)</definedName>
    <definedName name="siswa8" localSheetId="37">INDEX([0]!DataPeserta,#REF!)</definedName>
    <definedName name="siswa8" localSheetId="38">INDEX([0]!DataPeserta,#REF!)</definedName>
    <definedName name="siswa8" localSheetId="36">INDEX([0]!DataPeserta,#REF!)</definedName>
    <definedName name="siswa8" localSheetId="33">INDEX([0]!DataPeserta,#REF!)</definedName>
    <definedName name="siswa8" localSheetId="40">INDEX([0]!DataPeserta,#REF!)</definedName>
    <definedName name="siswa8" localSheetId="34">INDEX([0]!DataPeserta,#REF!)</definedName>
    <definedName name="siswa8" localSheetId="28">INDEX([0]!DataPeserta,#REF!)</definedName>
    <definedName name="siswa8" localSheetId="30">INDEX([0]!DataPeserta,#REF!)</definedName>
    <definedName name="siswa8" localSheetId="42">INDEX([0]!DataPeserta,#REF!)</definedName>
    <definedName name="siswa8">INDEX(DataPeserta,#REF!)</definedName>
    <definedName name="siswa801">INDEX(daftarfoto2,[10]Sheet19!$B$12)</definedName>
    <definedName name="siswa9">INDEX(DataPeserta,'[10]KARTU PESERTA 9'!$B$10)</definedName>
    <definedName name="siswi1" localSheetId="32">INDEX([0]!DataPeserta,#REF!)</definedName>
    <definedName name="siswi1" localSheetId="31">INDEX([0]!DataPeserta,#REF!)</definedName>
    <definedName name="siswi1" localSheetId="35">INDEX([0]!DataPeserta,#REF!)</definedName>
    <definedName name="siswi1" localSheetId="39">INDEX([0]!DataPeserta,#REF!)</definedName>
    <definedName name="siswi1" localSheetId="43">INDEX([0]!DataPeserta,#REF!)</definedName>
    <definedName name="siswi1" localSheetId="29">INDEX([0]!DataPeserta,#REF!)</definedName>
    <definedName name="siswi1" localSheetId="41">INDEX([0]!DataPeserta,#REF!)</definedName>
    <definedName name="siswi1" localSheetId="37">INDEX([0]!DataPeserta,#REF!)</definedName>
    <definedName name="siswi1" localSheetId="38">INDEX([0]!DataPeserta,#REF!)</definedName>
    <definedName name="siswi1" localSheetId="36">INDEX([0]!DataPeserta,#REF!)</definedName>
    <definedName name="siswi1" localSheetId="33">INDEX([0]!DataPeserta,#REF!)</definedName>
    <definedName name="siswi1" localSheetId="40">INDEX([0]!DataPeserta,#REF!)</definedName>
    <definedName name="siswi1" localSheetId="34">INDEX([0]!DataPeserta,#REF!)</definedName>
    <definedName name="siswi1" localSheetId="28">INDEX([0]!DataPeserta,#REF!)</definedName>
    <definedName name="siswi1" localSheetId="30">INDEX([0]!DataPeserta,#REF!)</definedName>
    <definedName name="siswi1" localSheetId="42">INDEX([0]!DataPeserta,#REF!)</definedName>
    <definedName name="siswi1">INDEX(DataPeserta,#REF!)</definedName>
    <definedName name="siswi10" localSheetId="32">INDEX([0]!DataPeserta,#REF!)</definedName>
    <definedName name="siswi10" localSheetId="31">INDEX([0]!DataPeserta,#REF!)</definedName>
    <definedName name="siswi10" localSheetId="35">INDEX([0]!DataPeserta,#REF!)</definedName>
    <definedName name="siswi10" localSheetId="39">INDEX([0]!DataPeserta,#REF!)</definedName>
    <definedName name="siswi10" localSheetId="43">INDEX([0]!DataPeserta,#REF!)</definedName>
    <definedName name="siswi10" localSheetId="29">INDEX([0]!DataPeserta,#REF!)</definedName>
    <definedName name="siswi10" localSheetId="41">INDEX([0]!DataPeserta,#REF!)</definedName>
    <definedName name="siswi10" localSheetId="37">INDEX([0]!DataPeserta,#REF!)</definedName>
    <definedName name="siswi10" localSheetId="38">INDEX([0]!DataPeserta,#REF!)</definedName>
    <definedName name="siswi10" localSheetId="36">INDEX([0]!DataPeserta,#REF!)</definedName>
    <definedName name="siswi10" localSheetId="33">INDEX([0]!DataPeserta,#REF!)</definedName>
    <definedName name="siswi10" localSheetId="40">INDEX([0]!DataPeserta,#REF!)</definedName>
    <definedName name="siswi10" localSheetId="34">INDEX([0]!DataPeserta,#REF!)</definedName>
    <definedName name="siswi10" localSheetId="28">INDEX([0]!DataPeserta,#REF!)</definedName>
    <definedName name="siswi10" localSheetId="30">INDEX([0]!DataPeserta,#REF!)</definedName>
    <definedName name="siswi10" localSheetId="42">INDEX([0]!DataPeserta,#REF!)</definedName>
    <definedName name="siswi10">INDEX(DataPeserta,#REF!)</definedName>
    <definedName name="siswi11" localSheetId="32">INDEX([0]!DataPeserta,#REF!)</definedName>
    <definedName name="siswi11" localSheetId="31">INDEX([0]!DataPeserta,#REF!)</definedName>
    <definedName name="siswi11" localSheetId="35">INDEX([0]!DataPeserta,#REF!)</definedName>
    <definedName name="siswi11" localSheetId="39">INDEX([0]!DataPeserta,#REF!)</definedName>
    <definedName name="siswi11" localSheetId="43">INDEX([0]!DataPeserta,#REF!)</definedName>
    <definedName name="siswi11" localSheetId="29">INDEX([0]!DataPeserta,#REF!)</definedName>
    <definedName name="siswi11" localSheetId="41">INDEX([0]!DataPeserta,#REF!)</definedName>
    <definedName name="siswi11" localSheetId="37">INDEX([0]!DataPeserta,#REF!)</definedName>
    <definedName name="siswi11" localSheetId="38">INDEX([0]!DataPeserta,#REF!)</definedName>
    <definedName name="siswi11" localSheetId="36">INDEX([0]!DataPeserta,#REF!)</definedName>
    <definedName name="siswi11" localSheetId="33">INDEX([0]!DataPeserta,#REF!)</definedName>
    <definedName name="siswi11" localSheetId="40">INDEX([0]!DataPeserta,#REF!)</definedName>
    <definedName name="siswi11" localSheetId="34">INDEX([0]!DataPeserta,#REF!)</definedName>
    <definedName name="siswi11" localSheetId="28">INDEX([0]!DataPeserta,#REF!)</definedName>
    <definedName name="siswi11" localSheetId="30">INDEX([0]!DataPeserta,#REF!)</definedName>
    <definedName name="siswi11" localSheetId="42">INDEX([0]!DataPeserta,#REF!)</definedName>
    <definedName name="siswi11">INDEX(DataPeserta,#REF!)</definedName>
    <definedName name="siswi12" localSheetId="32">INDEX([0]!DataPeserta,#REF!)</definedName>
    <definedName name="siswi12" localSheetId="31">INDEX([0]!DataPeserta,#REF!)</definedName>
    <definedName name="siswi12" localSheetId="35">INDEX([0]!DataPeserta,#REF!)</definedName>
    <definedName name="siswi12" localSheetId="39">INDEX([0]!DataPeserta,#REF!)</definedName>
    <definedName name="siswi12" localSheetId="43">INDEX([0]!DataPeserta,#REF!)</definedName>
    <definedName name="siswi12" localSheetId="29">INDEX([0]!DataPeserta,#REF!)</definedName>
    <definedName name="siswi12" localSheetId="41">INDEX([0]!DataPeserta,#REF!)</definedName>
    <definedName name="siswi12" localSheetId="37">INDEX([0]!DataPeserta,#REF!)</definedName>
    <definedName name="siswi12" localSheetId="38">INDEX([0]!DataPeserta,#REF!)</definedName>
    <definedName name="siswi12" localSheetId="36">INDEX([0]!DataPeserta,#REF!)</definedName>
    <definedName name="siswi12" localSheetId="33">INDEX([0]!DataPeserta,#REF!)</definedName>
    <definedName name="siswi12" localSheetId="40">INDEX([0]!DataPeserta,#REF!)</definedName>
    <definedName name="siswi12" localSheetId="34">INDEX([0]!DataPeserta,#REF!)</definedName>
    <definedName name="siswi12" localSheetId="28">INDEX([0]!DataPeserta,#REF!)</definedName>
    <definedName name="siswi12" localSheetId="30">INDEX([0]!DataPeserta,#REF!)</definedName>
    <definedName name="siswi12" localSheetId="42">INDEX([0]!DataPeserta,#REF!)</definedName>
    <definedName name="siswi12">INDEX(DataPeserta,#REF!)</definedName>
    <definedName name="siswi13" localSheetId="32">INDEX([0]!DataPeserta,#REF!)</definedName>
    <definedName name="siswi13" localSheetId="31">INDEX([0]!DataPeserta,#REF!)</definedName>
    <definedName name="siswi13" localSheetId="35">INDEX([0]!DataPeserta,#REF!)</definedName>
    <definedName name="siswi13" localSheetId="39">INDEX([0]!DataPeserta,#REF!)</definedName>
    <definedName name="siswi13" localSheetId="43">INDEX([0]!DataPeserta,#REF!)</definedName>
    <definedName name="siswi13" localSheetId="29">INDEX([0]!DataPeserta,#REF!)</definedName>
    <definedName name="siswi13" localSheetId="41">INDEX([0]!DataPeserta,#REF!)</definedName>
    <definedName name="siswi13" localSheetId="37">INDEX([0]!DataPeserta,#REF!)</definedName>
    <definedName name="siswi13" localSheetId="38">INDEX([0]!DataPeserta,#REF!)</definedName>
    <definedName name="siswi13" localSheetId="36">INDEX([0]!DataPeserta,#REF!)</definedName>
    <definedName name="siswi13" localSheetId="33">INDEX([0]!DataPeserta,#REF!)</definedName>
    <definedName name="siswi13" localSheetId="40">INDEX([0]!DataPeserta,#REF!)</definedName>
    <definedName name="siswi13" localSheetId="34">INDEX([0]!DataPeserta,#REF!)</definedName>
    <definedName name="siswi13" localSheetId="28">INDEX([0]!DataPeserta,#REF!)</definedName>
    <definedName name="siswi13" localSheetId="30">INDEX([0]!DataPeserta,#REF!)</definedName>
    <definedName name="siswi13" localSheetId="42">INDEX([0]!DataPeserta,#REF!)</definedName>
    <definedName name="siswi13">INDEX(DataPeserta,#REF!)</definedName>
    <definedName name="siswi14" localSheetId="32">INDEX([0]!DataPeserta,#REF!)</definedName>
    <definedName name="siswi14" localSheetId="31">INDEX([0]!DataPeserta,#REF!)</definedName>
    <definedName name="siswi14" localSheetId="35">INDEX([0]!DataPeserta,#REF!)</definedName>
    <definedName name="siswi14" localSheetId="39">INDEX([0]!DataPeserta,#REF!)</definedName>
    <definedName name="siswi14" localSheetId="43">INDEX([0]!DataPeserta,#REF!)</definedName>
    <definedName name="siswi14" localSheetId="29">INDEX([0]!DataPeserta,#REF!)</definedName>
    <definedName name="siswi14" localSheetId="41">INDEX([0]!DataPeserta,#REF!)</definedName>
    <definedName name="siswi14" localSheetId="37">INDEX([0]!DataPeserta,#REF!)</definedName>
    <definedName name="siswi14" localSheetId="38">INDEX([0]!DataPeserta,#REF!)</definedName>
    <definedName name="siswi14" localSheetId="36">INDEX([0]!DataPeserta,#REF!)</definedName>
    <definedName name="siswi14" localSheetId="33">INDEX([0]!DataPeserta,#REF!)</definedName>
    <definedName name="siswi14" localSheetId="40">INDEX([0]!DataPeserta,#REF!)</definedName>
    <definedName name="siswi14" localSheetId="34">INDEX([0]!DataPeserta,#REF!)</definedName>
    <definedName name="siswi14" localSheetId="28">INDEX([0]!DataPeserta,#REF!)</definedName>
    <definedName name="siswi14" localSheetId="30">INDEX([0]!DataPeserta,#REF!)</definedName>
    <definedName name="siswi14" localSheetId="42">INDEX([0]!DataPeserta,#REF!)</definedName>
    <definedName name="siswi14">INDEX(DataPeserta,#REF!)</definedName>
    <definedName name="siswi15" localSheetId="32">INDEX([0]!DataPeserta,#REF!)</definedName>
    <definedName name="siswi15" localSheetId="31">INDEX([0]!DataPeserta,#REF!)</definedName>
    <definedName name="siswi15" localSheetId="35">INDEX([0]!DataPeserta,#REF!)</definedName>
    <definedName name="siswi15" localSheetId="39">INDEX([0]!DataPeserta,#REF!)</definedName>
    <definedName name="siswi15" localSheetId="43">INDEX([0]!DataPeserta,#REF!)</definedName>
    <definedName name="siswi15" localSheetId="29">INDEX([0]!DataPeserta,#REF!)</definedName>
    <definedName name="siswi15" localSheetId="41">INDEX([0]!DataPeserta,#REF!)</definedName>
    <definedName name="siswi15" localSheetId="37">INDEX([0]!DataPeserta,#REF!)</definedName>
    <definedName name="siswi15" localSheetId="38">INDEX([0]!DataPeserta,#REF!)</definedName>
    <definedName name="siswi15" localSheetId="36">INDEX([0]!DataPeserta,#REF!)</definedName>
    <definedName name="siswi15" localSheetId="33">INDEX([0]!DataPeserta,#REF!)</definedName>
    <definedName name="siswi15" localSheetId="40">INDEX([0]!DataPeserta,#REF!)</definedName>
    <definedName name="siswi15" localSheetId="34">INDEX([0]!DataPeserta,#REF!)</definedName>
    <definedName name="siswi15" localSheetId="28">INDEX([0]!DataPeserta,#REF!)</definedName>
    <definedName name="siswi15" localSheetId="30">INDEX([0]!DataPeserta,#REF!)</definedName>
    <definedName name="siswi15" localSheetId="42">INDEX([0]!DataPeserta,#REF!)</definedName>
    <definedName name="siswi15">INDEX(DataPeserta,#REF!)</definedName>
    <definedName name="siswi16" localSheetId="32">INDEX([0]!DataPeserta,#REF!)</definedName>
    <definedName name="siswi16" localSheetId="31">INDEX([0]!DataPeserta,#REF!)</definedName>
    <definedName name="siswi16" localSheetId="35">INDEX([0]!DataPeserta,#REF!)</definedName>
    <definedName name="siswi16" localSheetId="39">INDEX([0]!DataPeserta,#REF!)</definedName>
    <definedName name="siswi16" localSheetId="43">INDEX([0]!DataPeserta,#REF!)</definedName>
    <definedName name="siswi16" localSheetId="29">INDEX([0]!DataPeserta,#REF!)</definedName>
    <definedName name="siswi16" localSheetId="41">INDEX([0]!DataPeserta,#REF!)</definedName>
    <definedName name="siswi16" localSheetId="37">INDEX([0]!DataPeserta,#REF!)</definedName>
    <definedName name="siswi16" localSheetId="38">INDEX([0]!DataPeserta,#REF!)</definedName>
    <definedName name="siswi16" localSheetId="36">INDEX([0]!DataPeserta,#REF!)</definedName>
    <definedName name="siswi16" localSheetId="33">INDEX([0]!DataPeserta,#REF!)</definedName>
    <definedName name="siswi16" localSheetId="40">INDEX([0]!DataPeserta,#REF!)</definedName>
    <definedName name="siswi16" localSheetId="34">INDEX([0]!DataPeserta,#REF!)</definedName>
    <definedName name="siswi16" localSheetId="28">INDEX([0]!DataPeserta,#REF!)</definedName>
    <definedName name="siswi16" localSheetId="30">INDEX([0]!DataPeserta,#REF!)</definedName>
    <definedName name="siswi16" localSheetId="42">INDEX([0]!DataPeserta,#REF!)</definedName>
    <definedName name="siswi16">INDEX(DataPeserta,#REF!)</definedName>
    <definedName name="siswi17" localSheetId="32">INDEX([0]!DataPeserta,#REF!)</definedName>
    <definedName name="siswi17" localSheetId="31">INDEX([0]!DataPeserta,#REF!)</definedName>
    <definedName name="siswi17" localSheetId="35">INDEX([0]!DataPeserta,#REF!)</definedName>
    <definedName name="siswi17" localSheetId="39">INDEX([0]!DataPeserta,#REF!)</definedName>
    <definedName name="siswi17" localSheetId="43">INDEX([0]!DataPeserta,#REF!)</definedName>
    <definedName name="siswi17" localSheetId="29">INDEX([0]!DataPeserta,#REF!)</definedName>
    <definedName name="siswi17" localSheetId="41">INDEX([0]!DataPeserta,#REF!)</definedName>
    <definedName name="siswi17" localSheetId="37">INDEX([0]!DataPeserta,#REF!)</definedName>
    <definedName name="siswi17" localSheetId="38">INDEX([0]!DataPeserta,#REF!)</definedName>
    <definedName name="siswi17" localSheetId="36">INDEX([0]!DataPeserta,#REF!)</definedName>
    <definedName name="siswi17" localSheetId="33">INDEX([0]!DataPeserta,#REF!)</definedName>
    <definedName name="siswi17" localSheetId="40">INDEX([0]!DataPeserta,#REF!)</definedName>
    <definedName name="siswi17" localSheetId="34">INDEX([0]!DataPeserta,#REF!)</definedName>
    <definedName name="siswi17" localSheetId="28">INDEX([0]!DataPeserta,#REF!)</definedName>
    <definedName name="siswi17" localSheetId="30">INDEX([0]!DataPeserta,#REF!)</definedName>
    <definedName name="siswi17" localSheetId="42">INDEX([0]!DataPeserta,#REF!)</definedName>
    <definedName name="siswi17">INDEX(DataPeserta,#REF!)</definedName>
    <definedName name="siswi18" localSheetId="32">INDEX([0]!DataPeserta,#REF!)</definedName>
    <definedName name="siswi18" localSheetId="31">INDEX([0]!DataPeserta,#REF!)</definedName>
    <definedName name="siswi18" localSheetId="35">INDEX([0]!DataPeserta,#REF!)</definedName>
    <definedName name="siswi18" localSheetId="39">INDEX([0]!DataPeserta,#REF!)</definedName>
    <definedName name="siswi18" localSheetId="43">INDEX([0]!DataPeserta,#REF!)</definedName>
    <definedName name="siswi18" localSheetId="29">INDEX([0]!DataPeserta,#REF!)</definedName>
    <definedName name="siswi18" localSheetId="41">INDEX([0]!DataPeserta,#REF!)</definedName>
    <definedName name="siswi18" localSheetId="37">INDEX([0]!DataPeserta,#REF!)</definedName>
    <definedName name="siswi18" localSheetId="38">INDEX([0]!DataPeserta,#REF!)</definedName>
    <definedName name="siswi18" localSheetId="36">INDEX([0]!DataPeserta,#REF!)</definedName>
    <definedName name="siswi18" localSheetId="33">INDEX([0]!DataPeserta,#REF!)</definedName>
    <definedName name="siswi18" localSheetId="40">INDEX([0]!DataPeserta,#REF!)</definedName>
    <definedName name="siswi18" localSheetId="34">INDEX([0]!DataPeserta,#REF!)</definedName>
    <definedName name="siswi18" localSheetId="28">INDEX([0]!DataPeserta,#REF!)</definedName>
    <definedName name="siswi18" localSheetId="30">INDEX([0]!DataPeserta,#REF!)</definedName>
    <definedName name="siswi18" localSheetId="42">INDEX([0]!DataPeserta,#REF!)</definedName>
    <definedName name="siswi18">INDEX(DataPeserta,#REF!)</definedName>
    <definedName name="siswi19" localSheetId="32">INDEX([0]!DataPeserta,#REF!)</definedName>
    <definedName name="siswi19" localSheetId="31">INDEX([0]!DataPeserta,#REF!)</definedName>
    <definedName name="siswi19" localSheetId="35">INDEX([0]!DataPeserta,#REF!)</definedName>
    <definedName name="siswi19" localSheetId="39">INDEX([0]!DataPeserta,#REF!)</definedName>
    <definedName name="siswi19" localSheetId="43">INDEX([0]!DataPeserta,#REF!)</definedName>
    <definedName name="siswi19" localSheetId="29">INDEX([0]!DataPeserta,#REF!)</definedName>
    <definedName name="siswi19" localSheetId="41">INDEX([0]!DataPeserta,#REF!)</definedName>
    <definedName name="siswi19" localSheetId="37">INDEX([0]!DataPeserta,#REF!)</definedName>
    <definedName name="siswi19" localSheetId="38">INDEX([0]!DataPeserta,#REF!)</definedName>
    <definedName name="siswi19" localSheetId="36">INDEX([0]!DataPeserta,#REF!)</definedName>
    <definedName name="siswi19" localSheetId="33">INDEX([0]!DataPeserta,#REF!)</definedName>
    <definedName name="siswi19" localSheetId="40">INDEX([0]!DataPeserta,#REF!)</definedName>
    <definedName name="siswi19" localSheetId="34">INDEX([0]!DataPeserta,#REF!)</definedName>
    <definedName name="siswi19" localSheetId="28">INDEX([0]!DataPeserta,#REF!)</definedName>
    <definedName name="siswi19" localSheetId="30">INDEX([0]!DataPeserta,#REF!)</definedName>
    <definedName name="siswi19" localSheetId="42">INDEX([0]!DataPeserta,#REF!)</definedName>
    <definedName name="siswi19">INDEX(DataPeserta,#REF!)</definedName>
    <definedName name="siswi2" localSheetId="32">INDEX([0]!DataPeserta,#REF!)</definedName>
    <definedName name="siswi2" localSheetId="31">INDEX([0]!DataPeserta,#REF!)</definedName>
    <definedName name="siswi2" localSheetId="35">INDEX([0]!DataPeserta,#REF!)</definedName>
    <definedName name="siswi2" localSheetId="39">INDEX([0]!DataPeserta,#REF!)</definedName>
    <definedName name="siswi2" localSheetId="43">INDEX([0]!DataPeserta,#REF!)</definedName>
    <definedName name="siswi2" localSheetId="29">INDEX([0]!DataPeserta,#REF!)</definedName>
    <definedName name="siswi2" localSheetId="41">INDEX([0]!DataPeserta,#REF!)</definedName>
    <definedName name="siswi2" localSheetId="37">INDEX([0]!DataPeserta,#REF!)</definedName>
    <definedName name="siswi2" localSheetId="38">INDEX([0]!DataPeserta,#REF!)</definedName>
    <definedName name="siswi2" localSheetId="36">INDEX([0]!DataPeserta,#REF!)</definedName>
    <definedName name="siswi2" localSheetId="33">INDEX([0]!DataPeserta,#REF!)</definedName>
    <definedName name="siswi2" localSheetId="40">INDEX([0]!DataPeserta,#REF!)</definedName>
    <definedName name="siswi2" localSheetId="34">INDEX([0]!DataPeserta,#REF!)</definedName>
    <definedName name="siswi2" localSheetId="28">INDEX([0]!DataPeserta,#REF!)</definedName>
    <definedName name="siswi2" localSheetId="30">INDEX([0]!DataPeserta,#REF!)</definedName>
    <definedName name="siswi2" localSheetId="42">INDEX([0]!DataPeserta,#REF!)</definedName>
    <definedName name="siswi2">INDEX(DataPeserta,#REF!)</definedName>
    <definedName name="siswi20" localSheetId="32">INDEX([0]!DataPeserta,#REF!)</definedName>
    <definedName name="siswi20" localSheetId="31">INDEX([0]!DataPeserta,#REF!)</definedName>
    <definedName name="siswi20" localSheetId="35">INDEX([0]!DataPeserta,#REF!)</definedName>
    <definedName name="siswi20" localSheetId="39">INDEX([0]!DataPeserta,#REF!)</definedName>
    <definedName name="siswi20" localSheetId="43">INDEX([0]!DataPeserta,#REF!)</definedName>
    <definedName name="siswi20" localSheetId="29">INDEX([0]!DataPeserta,#REF!)</definedName>
    <definedName name="siswi20" localSheetId="41">INDEX([0]!DataPeserta,#REF!)</definedName>
    <definedName name="siswi20" localSheetId="37">INDEX([0]!DataPeserta,#REF!)</definedName>
    <definedName name="siswi20" localSheetId="38">INDEX([0]!DataPeserta,#REF!)</definedName>
    <definedName name="siswi20" localSheetId="36">INDEX([0]!DataPeserta,#REF!)</definedName>
    <definedName name="siswi20" localSheetId="33">INDEX([0]!DataPeserta,#REF!)</definedName>
    <definedName name="siswi20" localSheetId="40">INDEX([0]!DataPeserta,#REF!)</definedName>
    <definedName name="siswi20" localSheetId="34">INDEX([0]!DataPeserta,#REF!)</definedName>
    <definedName name="siswi20" localSheetId="28">INDEX([0]!DataPeserta,#REF!)</definedName>
    <definedName name="siswi20" localSheetId="30">INDEX([0]!DataPeserta,#REF!)</definedName>
    <definedName name="siswi20" localSheetId="42">INDEX([0]!DataPeserta,#REF!)</definedName>
    <definedName name="siswi20">INDEX(DataPeserta,#REF!)</definedName>
    <definedName name="siswi21" localSheetId="32">INDEX([0]!DataPeserta,#REF!)</definedName>
    <definedName name="siswi21" localSheetId="31">INDEX([0]!DataPeserta,#REF!)</definedName>
    <definedName name="siswi21" localSheetId="35">INDEX([0]!DataPeserta,#REF!)</definedName>
    <definedName name="siswi21" localSheetId="39">INDEX([0]!DataPeserta,#REF!)</definedName>
    <definedName name="siswi21" localSheetId="43">INDEX([0]!DataPeserta,#REF!)</definedName>
    <definedName name="siswi21" localSheetId="29">INDEX([0]!DataPeserta,#REF!)</definedName>
    <definedName name="siswi21" localSheetId="41">INDEX([0]!DataPeserta,#REF!)</definedName>
    <definedName name="siswi21" localSheetId="37">INDEX([0]!DataPeserta,#REF!)</definedName>
    <definedName name="siswi21" localSheetId="38">INDEX([0]!DataPeserta,#REF!)</definedName>
    <definedName name="siswi21" localSheetId="36">INDEX([0]!DataPeserta,#REF!)</definedName>
    <definedName name="siswi21" localSheetId="33">INDEX([0]!DataPeserta,#REF!)</definedName>
    <definedName name="siswi21" localSheetId="40">INDEX([0]!DataPeserta,#REF!)</definedName>
    <definedName name="siswi21" localSheetId="34">INDEX([0]!DataPeserta,#REF!)</definedName>
    <definedName name="siswi21" localSheetId="28">INDEX([0]!DataPeserta,#REF!)</definedName>
    <definedName name="siswi21" localSheetId="30">INDEX([0]!DataPeserta,#REF!)</definedName>
    <definedName name="siswi21" localSheetId="42">INDEX([0]!DataPeserta,#REF!)</definedName>
    <definedName name="siswi21">INDEX(DataPeserta,#REF!)</definedName>
    <definedName name="siswi22" localSheetId="32">INDEX([0]!DataPeserta,#REF!)</definedName>
    <definedName name="siswi22" localSheetId="31">INDEX([0]!DataPeserta,#REF!)</definedName>
    <definedName name="siswi22" localSheetId="35">INDEX([0]!DataPeserta,#REF!)</definedName>
    <definedName name="siswi22" localSheetId="39">INDEX([0]!DataPeserta,#REF!)</definedName>
    <definedName name="siswi22" localSheetId="43">INDEX([0]!DataPeserta,#REF!)</definedName>
    <definedName name="siswi22" localSheetId="29">INDEX([0]!DataPeserta,#REF!)</definedName>
    <definedName name="siswi22" localSheetId="41">INDEX([0]!DataPeserta,#REF!)</definedName>
    <definedName name="siswi22" localSheetId="37">INDEX([0]!DataPeserta,#REF!)</definedName>
    <definedName name="siswi22" localSheetId="38">INDEX([0]!DataPeserta,#REF!)</definedName>
    <definedName name="siswi22" localSheetId="36">INDEX([0]!DataPeserta,#REF!)</definedName>
    <definedName name="siswi22" localSheetId="33">INDEX([0]!DataPeserta,#REF!)</definedName>
    <definedName name="siswi22" localSheetId="40">INDEX([0]!DataPeserta,#REF!)</definedName>
    <definedName name="siswi22" localSheetId="34">INDEX([0]!DataPeserta,#REF!)</definedName>
    <definedName name="siswi22" localSheetId="28">INDEX([0]!DataPeserta,#REF!)</definedName>
    <definedName name="siswi22" localSheetId="30">INDEX([0]!DataPeserta,#REF!)</definedName>
    <definedName name="siswi22" localSheetId="42">INDEX([0]!DataPeserta,#REF!)</definedName>
    <definedName name="siswi22">INDEX(DataPeserta,#REF!)</definedName>
    <definedName name="siswi23" localSheetId="32">INDEX([0]!DataPeserta,#REF!)</definedName>
    <definedName name="siswi23" localSheetId="31">INDEX([0]!DataPeserta,#REF!)</definedName>
    <definedName name="siswi23" localSheetId="35">INDEX([0]!DataPeserta,#REF!)</definedName>
    <definedName name="siswi23" localSheetId="39">INDEX([0]!DataPeserta,#REF!)</definedName>
    <definedName name="siswi23" localSheetId="43">INDEX([0]!DataPeserta,#REF!)</definedName>
    <definedName name="siswi23" localSheetId="29">INDEX([0]!DataPeserta,#REF!)</definedName>
    <definedName name="siswi23" localSheetId="41">INDEX([0]!DataPeserta,#REF!)</definedName>
    <definedName name="siswi23" localSheetId="37">INDEX([0]!DataPeserta,#REF!)</definedName>
    <definedName name="siswi23" localSheetId="38">INDEX([0]!DataPeserta,#REF!)</definedName>
    <definedName name="siswi23" localSheetId="36">INDEX([0]!DataPeserta,#REF!)</definedName>
    <definedName name="siswi23" localSheetId="33">INDEX([0]!DataPeserta,#REF!)</definedName>
    <definedName name="siswi23" localSheetId="40">INDEX([0]!DataPeserta,#REF!)</definedName>
    <definedName name="siswi23" localSheetId="34">INDEX([0]!DataPeserta,#REF!)</definedName>
    <definedName name="siswi23" localSheetId="28">INDEX([0]!DataPeserta,#REF!)</definedName>
    <definedName name="siswi23" localSheetId="30">INDEX([0]!DataPeserta,#REF!)</definedName>
    <definedName name="siswi23" localSheetId="42">INDEX([0]!DataPeserta,#REF!)</definedName>
    <definedName name="siswi23">INDEX(DataPeserta,#REF!)</definedName>
    <definedName name="siswi24" localSheetId="32">INDEX([0]!DataPeserta,#REF!)</definedName>
    <definedName name="siswi24" localSheetId="31">INDEX([0]!DataPeserta,#REF!)</definedName>
    <definedName name="siswi24" localSheetId="35">INDEX([0]!DataPeserta,#REF!)</definedName>
    <definedName name="siswi24" localSheetId="39">INDEX([0]!DataPeserta,#REF!)</definedName>
    <definedName name="siswi24" localSheetId="43">INDEX([0]!DataPeserta,#REF!)</definedName>
    <definedName name="siswi24" localSheetId="29">INDEX([0]!DataPeserta,#REF!)</definedName>
    <definedName name="siswi24" localSheetId="41">INDEX([0]!DataPeserta,#REF!)</definedName>
    <definedName name="siswi24" localSheetId="37">INDEX([0]!DataPeserta,#REF!)</definedName>
    <definedName name="siswi24" localSheetId="38">INDEX([0]!DataPeserta,#REF!)</definedName>
    <definedName name="siswi24" localSheetId="36">INDEX([0]!DataPeserta,#REF!)</definedName>
    <definedName name="siswi24" localSheetId="33">INDEX([0]!DataPeserta,#REF!)</definedName>
    <definedName name="siswi24" localSheetId="40">INDEX([0]!DataPeserta,#REF!)</definedName>
    <definedName name="siswi24" localSheetId="34">INDEX([0]!DataPeserta,#REF!)</definedName>
    <definedName name="siswi24" localSheetId="28">INDEX([0]!DataPeserta,#REF!)</definedName>
    <definedName name="siswi24" localSheetId="30">INDEX([0]!DataPeserta,#REF!)</definedName>
    <definedName name="siswi24" localSheetId="42">INDEX([0]!DataPeserta,#REF!)</definedName>
    <definedName name="siswi24">INDEX(DataPeserta,#REF!)</definedName>
    <definedName name="siswi3" localSheetId="32">INDEX([0]!DataPeserta,#REF!)</definedName>
    <definedName name="siswi3" localSheetId="31">INDEX([0]!DataPeserta,#REF!)</definedName>
    <definedName name="siswi3" localSheetId="35">INDEX([0]!DataPeserta,#REF!)</definedName>
    <definedName name="siswi3" localSheetId="39">INDEX([0]!DataPeserta,#REF!)</definedName>
    <definedName name="siswi3" localSheetId="43">INDEX([0]!DataPeserta,#REF!)</definedName>
    <definedName name="siswi3" localSheetId="29">INDEX([0]!DataPeserta,#REF!)</definedName>
    <definedName name="siswi3" localSheetId="41">INDEX([0]!DataPeserta,#REF!)</definedName>
    <definedName name="siswi3" localSheetId="37">INDEX([0]!DataPeserta,#REF!)</definedName>
    <definedName name="siswi3" localSheetId="38">INDEX([0]!DataPeserta,#REF!)</definedName>
    <definedName name="siswi3" localSheetId="36">INDEX([0]!DataPeserta,#REF!)</definedName>
    <definedName name="siswi3" localSheetId="33">INDEX([0]!DataPeserta,#REF!)</definedName>
    <definedName name="siswi3" localSheetId="40">INDEX([0]!DataPeserta,#REF!)</definedName>
    <definedName name="siswi3" localSheetId="34">INDEX([0]!DataPeserta,#REF!)</definedName>
    <definedName name="siswi3" localSheetId="28">INDEX([0]!DataPeserta,#REF!)</definedName>
    <definedName name="siswi3" localSheetId="30">INDEX([0]!DataPeserta,#REF!)</definedName>
    <definedName name="siswi3" localSheetId="42">INDEX([0]!DataPeserta,#REF!)</definedName>
    <definedName name="siswi3">INDEX(DataPeserta,#REF!)</definedName>
    <definedName name="siswi4" localSheetId="32">INDEX([0]!DataPeserta,#REF!)</definedName>
    <definedName name="siswi4" localSheetId="31">INDEX([0]!DataPeserta,#REF!)</definedName>
    <definedName name="siswi4" localSheetId="35">INDEX([0]!DataPeserta,#REF!)</definedName>
    <definedName name="siswi4" localSheetId="39">INDEX([0]!DataPeserta,#REF!)</definedName>
    <definedName name="siswi4" localSheetId="43">INDEX([0]!DataPeserta,#REF!)</definedName>
    <definedName name="siswi4" localSheetId="29">INDEX([0]!DataPeserta,#REF!)</definedName>
    <definedName name="siswi4" localSheetId="41">INDEX([0]!DataPeserta,#REF!)</definedName>
    <definedName name="siswi4" localSheetId="37">INDEX([0]!DataPeserta,#REF!)</definedName>
    <definedName name="siswi4" localSheetId="38">INDEX([0]!DataPeserta,#REF!)</definedName>
    <definedName name="siswi4" localSheetId="36">INDEX([0]!DataPeserta,#REF!)</definedName>
    <definedName name="siswi4" localSheetId="33">INDEX([0]!DataPeserta,#REF!)</definedName>
    <definedName name="siswi4" localSheetId="40">INDEX([0]!DataPeserta,#REF!)</definedName>
    <definedName name="siswi4" localSheetId="34">INDEX([0]!DataPeserta,#REF!)</definedName>
    <definedName name="siswi4" localSheetId="28">INDEX([0]!DataPeserta,#REF!)</definedName>
    <definedName name="siswi4" localSheetId="30">INDEX([0]!DataPeserta,#REF!)</definedName>
    <definedName name="siswi4" localSheetId="42">INDEX([0]!DataPeserta,#REF!)</definedName>
    <definedName name="siswi4">INDEX(DataPeserta,#REF!)</definedName>
    <definedName name="siswi5" localSheetId="32">INDEX([0]!DataPeserta,#REF!)</definedName>
    <definedName name="siswi5" localSheetId="31">INDEX([0]!DataPeserta,#REF!)</definedName>
    <definedName name="siswi5" localSheetId="35">INDEX([0]!DataPeserta,#REF!)</definedName>
    <definedName name="siswi5" localSheetId="39">INDEX([0]!DataPeserta,#REF!)</definedName>
    <definedName name="siswi5" localSheetId="43">INDEX([0]!DataPeserta,#REF!)</definedName>
    <definedName name="siswi5" localSheetId="29">INDEX([0]!DataPeserta,#REF!)</definedName>
    <definedName name="siswi5" localSheetId="41">INDEX([0]!DataPeserta,#REF!)</definedName>
    <definedName name="siswi5" localSheetId="37">INDEX([0]!DataPeserta,#REF!)</definedName>
    <definedName name="siswi5" localSheetId="38">INDEX([0]!DataPeserta,#REF!)</definedName>
    <definedName name="siswi5" localSheetId="36">INDEX([0]!DataPeserta,#REF!)</definedName>
    <definedName name="siswi5" localSheetId="33">INDEX([0]!DataPeserta,#REF!)</definedName>
    <definedName name="siswi5" localSheetId="40">INDEX([0]!DataPeserta,#REF!)</definedName>
    <definedName name="siswi5" localSheetId="34">INDEX([0]!DataPeserta,#REF!)</definedName>
    <definedName name="siswi5" localSheetId="28">INDEX([0]!DataPeserta,#REF!)</definedName>
    <definedName name="siswi5" localSheetId="30">INDEX([0]!DataPeserta,#REF!)</definedName>
    <definedName name="siswi5" localSheetId="42">INDEX([0]!DataPeserta,#REF!)</definedName>
    <definedName name="siswi5">INDEX(DataPeserta,#REF!)</definedName>
    <definedName name="siswi6" localSheetId="32">INDEX([0]!DataPeserta,#REF!)</definedName>
    <definedName name="siswi6" localSheetId="31">INDEX([0]!DataPeserta,#REF!)</definedName>
    <definedName name="siswi6" localSheetId="35">INDEX([0]!DataPeserta,#REF!)</definedName>
    <definedName name="siswi6" localSheetId="39">INDEX([0]!DataPeserta,#REF!)</definedName>
    <definedName name="siswi6" localSheetId="43">INDEX([0]!DataPeserta,#REF!)</definedName>
    <definedName name="siswi6" localSheetId="29">INDEX([0]!DataPeserta,#REF!)</definedName>
    <definedName name="siswi6" localSheetId="41">INDEX([0]!DataPeserta,#REF!)</definedName>
    <definedName name="siswi6" localSheetId="37">INDEX([0]!DataPeserta,#REF!)</definedName>
    <definedName name="siswi6" localSheetId="38">INDEX([0]!DataPeserta,#REF!)</definedName>
    <definedName name="siswi6" localSheetId="36">INDEX([0]!DataPeserta,#REF!)</definedName>
    <definedName name="siswi6" localSheetId="33">INDEX([0]!DataPeserta,#REF!)</definedName>
    <definedName name="siswi6" localSheetId="40">INDEX([0]!DataPeserta,#REF!)</definedName>
    <definedName name="siswi6" localSheetId="34">INDEX([0]!DataPeserta,#REF!)</definedName>
    <definedName name="siswi6" localSheetId="28">INDEX([0]!DataPeserta,#REF!)</definedName>
    <definedName name="siswi6" localSheetId="30">INDEX([0]!DataPeserta,#REF!)</definedName>
    <definedName name="siswi6" localSheetId="42">INDEX([0]!DataPeserta,#REF!)</definedName>
    <definedName name="siswi6">INDEX(DataPeserta,#REF!)</definedName>
    <definedName name="siswi7" localSheetId="32">INDEX([0]!DataPeserta,#REF!)</definedName>
    <definedName name="siswi7" localSheetId="31">INDEX([0]!DataPeserta,#REF!)</definedName>
    <definedName name="siswi7" localSheetId="35">INDEX([0]!DataPeserta,#REF!)</definedName>
    <definedName name="siswi7" localSheetId="39">INDEX([0]!DataPeserta,#REF!)</definedName>
    <definedName name="siswi7" localSheetId="43">INDEX([0]!DataPeserta,#REF!)</definedName>
    <definedName name="siswi7" localSheetId="29">INDEX([0]!DataPeserta,#REF!)</definedName>
    <definedName name="siswi7" localSheetId="41">INDEX([0]!DataPeserta,#REF!)</definedName>
    <definedName name="siswi7" localSheetId="37">INDEX([0]!DataPeserta,#REF!)</definedName>
    <definedName name="siswi7" localSheetId="38">INDEX([0]!DataPeserta,#REF!)</definedName>
    <definedName name="siswi7" localSheetId="36">INDEX([0]!DataPeserta,#REF!)</definedName>
    <definedName name="siswi7" localSheetId="33">INDEX([0]!DataPeserta,#REF!)</definedName>
    <definedName name="siswi7" localSheetId="40">INDEX([0]!DataPeserta,#REF!)</definedName>
    <definedName name="siswi7" localSheetId="34">INDEX([0]!DataPeserta,#REF!)</definedName>
    <definedName name="siswi7" localSheetId="28">INDEX([0]!DataPeserta,#REF!)</definedName>
    <definedName name="siswi7" localSheetId="30">INDEX([0]!DataPeserta,#REF!)</definedName>
    <definedName name="siswi7" localSheetId="42">INDEX([0]!DataPeserta,#REF!)</definedName>
    <definedName name="siswi7">INDEX(DataPeserta,#REF!)</definedName>
    <definedName name="siswi8" localSheetId="32">INDEX([0]!DataPeserta,#REF!)</definedName>
    <definedName name="siswi8" localSheetId="31">INDEX([0]!DataPeserta,#REF!)</definedName>
    <definedName name="siswi8" localSheetId="35">INDEX([0]!DataPeserta,#REF!)</definedName>
    <definedName name="siswi8" localSheetId="39">INDEX([0]!DataPeserta,#REF!)</definedName>
    <definedName name="siswi8" localSheetId="43">INDEX([0]!DataPeserta,#REF!)</definedName>
    <definedName name="siswi8" localSheetId="29">INDEX([0]!DataPeserta,#REF!)</definedName>
    <definedName name="siswi8" localSheetId="41">INDEX([0]!DataPeserta,#REF!)</definedName>
    <definedName name="siswi8" localSheetId="37">INDEX([0]!DataPeserta,#REF!)</definedName>
    <definedName name="siswi8" localSheetId="38">INDEX([0]!DataPeserta,#REF!)</definedName>
    <definedName name="siswi8" localSheetId="36">INDEX([0]!DataPeserta,#REF!)</definedName>
    <definedName name="siswi8" localSheetId="33">INDEX([0]!DataPeserta,#REF!)</definedName>
    <definedName name="siswi8" localSheetId="40">INDEX([0]!DataPeserta,#REF!)</definedName>
    <definedName name="siswi8" localSheetId="34">INDEX([0]!DataPeserta,#REF!)</definedName>
    <definedName name="siswi8" localSheetId="28">INDEX([0]!DataPeserta,#REF!)</definedName>
    <definedName name="siswi8" localSheetId="30">INDEX([0]!DataPeserta,#REF!)</definedName>
    <definedName name="siswi8" localSheetId="42">INDEX([0]!DataPeserta,#REF!)</definedName>
    <definedName name="siswi8">INDEX(DataPeserta,#REF!)</definedName>
    <definedName name="siswi9" localSheetId="32">INDEX([0]!DataPeserta,#REF!)</definedName>
    <definedName name="siswi9" localSheetId="31">INDEX([0]!DataPeserta,#REF!)</definedName>
    <definedName name="siswi9" localSheetId="35">INDEX([0]!DataPeserta,#REF!)</definedName>
    <definedName name="siswi9" localSheetId="39">INDEX([0]!DataPeserta,#REF!)</definedName>
    <definedName name="siswi9" localSheetId="43">INDEX([0]!DataPeserta,#REF!)</definedName>
    <definedName name="siswi9" localSheetId="29">INDEX([0]!DataPeserta,#REF!)</definedName>
    <definedName name="siswi9" localSheetId="41">INDEX([0]!DataPeserta,#REF!)</definedName>
    <definedName name="siswi9" localSheetId="37">INDEX([0]!DataPeserta,#REF!)</definedName>
    <definedName name="siswi9" localSheetId="38">INDEX([0]!DataPeserta,#REF!)</definedName>
    <definedName name="siswi9" localSheetId="36">INDEX([0]!DataPeserta,#REF!)</definedName>
    <definedName name="siswi9" localSheetId="33">INDEX([0]!DataPeserta,#REF!)</definedName>
    <definedName name="siswi9" localSheetId="40">INDEX([0]!DataPeserta,#REF!)</definedName>
    <definedName name="siswi9" localSheetId="34">INDEX([0]!DataPeserta,#REF!)</definedName>
    <definedName name="siswi9" localSheetId="28">INDEX([0]!DataPeserta,#REF!)</definedName>
    <definedName name="siswi9" localSheetId="30">INDEX([0]!DataPeserta,#REF!)</definedName>
    <definedName name="siswi9" localSheetId="42">INDEX([0]!DataPeserta,#REF!)</definedName>
    <definedName name="siswi9">INDEX(DataPeserta,#REF!)</definedName>
    <definedName name="SKLH">[15]BInd!$A$4:$D$880</definedName>
    <definedName name="SPIRITUAL">[25]SPIRITUAL!$A$15:$H$54</definedName>
    <definedName name="SPIRITUAL1">[7]SPIRITUAL!$A$15:$H$54</definedName>
    <definedName name="TINA">INDEX(FOTO,[12]KARTU!$Y$12)</definedName>
    <definedName name="tinaa">INDEX(FOTO,'[12]DENAH TMPT DDK UJIAN'!$EL$7)</definedName>
    <definedName name="TINI">INDEX(FOTO,[12]KARTU!$W$12)</definedName>
    <definedName name="tinii">INDEX(FOTO,'[12]DENAH TMPT DDK UJIAN'!$EL$6)</definedName>
    <definedName name="TONO">INDEX(FOTO,[12]KARTU!$U$12)</definedName>
    <definedName name="tonoo">INDEX(FOTO,'[12]DENAH TMPT DDK UJIAN'!$EN$5)</definedName>
    <definedName name="UHT_AGM">[7]UTagm!$A$9:$BN$48</definedName>
    <definedName name="UHT_BI">'[7]UT_bhs ind'!$A$9:$BE$48</definedName>
    <definedName name="UHT_IPA">[7]UHT_IPA!$A$9:$AR$48</definedName>
    <definedName name="UHT_IPS">[7]UHT_IPS!$A$9:$BH$48</definedName>
    <definedName name="UHT_jawa">[7]UT_MULOK!$A$9:$AA$48</definedName>
    <definedName name="UHT_MAT">[7]UT_mat!$A$9:$CG$48</definedName>
    <definedName name="UHT_PJOK">[7]UT_PJOK!$A$9:$BQ$48</definedName>
    <definedName name="UHT_SBDP">[7]UT_Sbdp!$A$9:$BU$48</definedName>
    <definedName name="user">'[22]MENU UTAMA'!$I$15</definedName>
    <definedName name="we">{"Satu ","Dua ","Tiga ","Empat ","Lima ","Enam ","Tujuh ","Delapan ","Sembilan "}</definedName>
  </definedNames>
  <calcPr calcId="191029"/>
</workbook>
</file>

<file path=xl/calcChain.xml><?xml version="1.0" encoding="utf-8"?>
<calcChain xmlns="http://schemas.openxmlformats.org/spreadsheetml/2006/main">
  <c r="M14" i="24" l="1"/>
  <c r="M15" i="24"/>
  <c r="M16" i="24"/>
  <c r="M17" i="24"/>
  <c r="M18" i="24"/>
  <c r="M19" i="24"/>
  <c r="M20" i="24"/>
  <c r="M21" i="24"/>
  <c r="M22" i="24"/>
  <c r="M23" i="24"/>
  <c r="M24" i="24"/>
  <c r="M25" i="24"/>
  <c r="M26" i="24"/>
  <c r="M27" i="24"/>
  <c r="M28" i="24"/>
  <c r="M29" i="24"/>
  <c r="M30" i="24"/>
  <c r="M31" i="24"/>
  <c r="M32" i="24"/>
  <c r="M33" i="24"/>
  <c r="M34" i="24"/>
  <c r="M35" i="24"/>
  <c r="M13" i="24"/>
  <c r="Q10" i="16" l="1"/>
  <c r="Q11" i="16" l="1"/>
  <c r="Q12" i="16"/>
  <c r="Q13" i="16"/>
  <c r="Q14" i="16"/>
  <c r="Q15" i="16"/>
  <c r="Q16" i="16"/>
  <c r="Q17" i="16"/>
  <c r="Q18" i="16"/>
  <c r="Q19" i="16"/>
  <c r="Q20" i="16"/>
  <c r="Q21" i="16"/>
  <c r="Q22" i="16"/>
  <c r="Q23" i="16"/>
  <c r="Q24" i="16"/>
  <c r="Q25" i="16"/>
  <c r="Q26" i="16"/>
  <c r="Q27" i="16"/>
  <c r="Q28" i="16"/>
  <c r="Q29" i="16"/>
  <c r="Q30" i="16"/>
  <c r="Q31" i="16"/>
  <c r="Q32" i="16"/>
  <c r="Q33" i="16"/>
  <c r="Q34" i="16"/>
  <c r="Q35" i="16"/>
  <c r="Q36" i="16"/>
  <c r="Q37" i="16"/>
  <c r="Q38" i="16"/>
  <c r="Q39" i="16"/>
  <c r="Q40" i="16"/>
  <c r="Q41" i="16"/>
  <c r="Q42" i="16"/>
  <c r="Q43" i="16"/>
  <c r="Q44" i="16"/>
  <c r="Q45" i="16"/>
  <c r="Q46" i="16"/>
  <c r="Q47" i="16"/>
  <c r="Q48" i="16"/>
  <c r="Q49" i="16"/>
  <c r="Q50" i="16"/>
  <c r="Q51" i="16"/>
  <c r="N11" i="16"/>
  <c r="N12" i="16"/>
  <c r="N13" i="16"/>
  <c r="N14" i="16"/>
  <c r="N15" i="16"/>
  <c r="N16" i="16"/>
  <c r="N17" i="16"/>
  <c r="N18" i="16"/>
  <c r="N19" i="16"/>
  <c r="N20" i="16"/>
  <c r="N21" i="16"/>
  <c r="N22" i="16"/>
  <c r="N23" i="16"/>
  <c r="N24" i="16"/>
  <c r="N25" i="16"/>
  <c r="N26" i="16"/>
  <c r="N27" i="16"/>
  <c r="N28" i="16"/>
  <c r="N29" i="16"/>
  <c r="N30" i="16"/>
  <c r="N31" i="16"/>
  <c r="N32" i="16"/>
  <c r="N33" i="16"/>
  <c r="N34" i="16"/>
  <c r="N35" i="16"/>
  <c r="N36" i="16"/>
  <c r="N37" i="16"/>
  <c r="N38" i="16"/>
  <c r="N39" i="16"/>
  <c r="N40" i="16"/>
  <c r="N41" i="16"/>
  <c r="N42" i="16"/>
  <c r="N43" i="16"/>
  <c r="N44" i="16"/>
  <c r="N45" i="16"/>
  <c r="N46" i="16"/>
  <c r="N47" i="16"/>
  <c r="N48" i="16"/>
  <c r="N49" i="16"/>
  <c r="N50" i="16"/>
  <c r="N51" i="16"/>
  <c r="N52" i="16"/>
  <c r="N10" i="16"/>
  <c r="K12" i="16"/>
  <c r="K13" i="16"/>
  <c r="K14" i="16"/>
  <c r="K15" i="16"/>
  <c r="K16" i="16"/>
  <c r="K17" i="16"/>
  <c r="K18" i="16"/>
  <c r="K19" i="16"/>
  <c r="K20" i="16"/>
  <c r="K21" i="16"/>
  <c r="K22" i="16"/>
  <c r="K23" i="16"/>
  <c r="K24" i="16"/>
  <c r="K25" i="16"/>
  <c r="K26" i="16"/>
  <c r="K27" i="16"/>
  <c r="K28" i="16"/>
  <c r="K29" i="16"/>
  <c r="K30" i="16"/>
  <c r="K31" i="16"/>
  <c r="K32" i="16"/>
  <c r="K33" i="16"/>
  <c r="K34" i="16"/>
  <c r="K35" i="16"/>
  <c r="K36" i="16"/>
  <c r="K37" i="16"/>
  <c r="K38" i="16"/>
  <c r="K39" i="16"/>
  <c r="K40" i="16"/>
  <c r="K41" i="16"/>
  <c r="K42" i="16"/>
  <c r="K43" i="16"/>
  <c r="K44" i="16"/>
  <c r="K45" i="16"/>
  <c r="K46" i="16"/>
  <c r="K47" i="16"/>
  <c r="K48" i="16"/>
  <c r="K49" i="16"/>
  <c r="K50" i="16"/>
  <c r="K51" i="16"/>
  <c r="K11" i="16"/>
  <c r="K10" i="16"/>
  <c r="Q52" i="16"/>
  <c r="N53" i="16"/>
  <c r="I52" i="16"/>
  <c r="I53" i="16"/>
  <c r="K52" i="16"/>
  <c r="S51" i="119" l="1"/>
  <c r="N51" i="119" s="1"/>
  <c r="R51" i="119"/>
  <c r="M51" i="119" s="1"/>
  <c r="Q51" i="119"/>
  <c r="P51" i="119"/>
  <c r="S50" i="119"/>
  <c r="N50" i="119" s="1"/>
  <c r="R50" i="119"/>
  <c r="M50" i="119" s="1"/>
  <c r="Q50" i="119"/>
  <c r="P50" i="119"/>
  <c r="S49" i="119"/>
  <c r="N49" i="119" s="1"/>
  <c r="R49" i="119"/>
  <c r="M49" i="119" s="1"/>
  <c r="Q49" i="119"/>
  <c r="P49" i="119"/>
  <c r="S48" i="119"/>
  <c r="N48" i="119" s="1"/>
  <c r="R48" i="119"/>
  <c r="M48" i="119" s="1"/>
  <c r="Q48" i="119"/>
  <c r="P48" i="119"/>
  <c r="S47" i="119"/>
  <c r="N47" i="119" s="1"/>
  <c r="R47" i="119"/>
  <c r="M47" i="119" s="1"/>
  <c r="Q47" i="119"/>
  <c r="P47" i="119"/>
  <c r="S46" i="119"/>
  <c r="N46" i="119" s="1"/>
  <c r="R46" i="119"/>
  <c r="M46" i="119" s="1"/>
  <c r="Q46" i="119"/>
  <c r="P46" i="119"/>
  <c r="S45" i="119"/>
  <c r="N45" i="119" s="1"/>
  <c r="R45" i="119"/>
  <c r="M45" i="119" s="1"/>
  <c r="Q45" i="119"/>
  <c r="P45" i="119"/>
  <c r="S44" i="119"/>
  <c r="N44" i="119" s="1"/>
  <c r="R44" i="119"/>
  <c r="M44" i="119" s="1"/>
  <c r="Q44" i="119"/>
  <c r="P44" i="119"/>
  <c r="S43" i="119"/>
  <c r="N43" i="119" s="1"/>
  <c r="R43" i="119"/>
  <c r="M43" i="119" s="1"/>
  <c r="Q43" i="119"/>
  <c r="P43" i="119"/>
  <c r="S42" i="119"/>
  <c r="N42" i="119" s="1"/>
  <c r="R42" i="119"/>
  <c r="M42" i="119" s="1"/>
  <c r="Q42" i="119"/>
  <c r="P42" i="119"/>
  <c r="S41" i="119"/>
  <c r="N41" i="119" s="1"/>
  <c r="R41" i="119"/>
  <c r="M41" i="119" s="1"/>
  <c r="Q41" i="119"/>
  <c r="P41" i="119"/>
  <c r="S40" i="119"/>
  <c r="N40" i="119" s="1"/>
  <c r="R40" i="119"/>
  <c r="M40" i="119" s="1"/>
  <c r="Q40" i="119"/>
  <c r="P40" i="119"/>
  <c r="S39" i="119"/>
  <c r="N39" i="119" s="1"/>
  <c r="R39" i="119"/>
  <c r="M39" i="119" s="1"/>
  <c r="Q39" i="119"/>
  <c r="P39" i="119"/>
  <c r="S38" i="119"/>
  <c r="N38" i="119" s="1"/>
  <c r="R38" i="119"/>
  <c r="M38" i="119" s="1"/>
  <c r="Q38" i="119"/>
  <c r="P38" i="119"/>
  <c r="S37" i="119"/>
  <c r="N37" i="119" s="1"/>
  <c r="R37" i="119"/>
  <c r="M37" i="119" s="1"/>
  <c r="Q37" i="119"/>
  <c r="P37" i="119"/>
  <c r="S36" i="119"/>
  <c r="N36" i="119" s="1"/>
  <c r="R36" i="119"/>
  <c r="M36" i="119" s="1"/>
  <c r="Q36" i="119"/>
  <c r="P36" i="119"/>
  <c r="S35" i="119"/>
  <c r="N35" i="119" s="1"/>
  <c r="R35" i="119"/>
  <c r="M35" i="119" s="1"/>
  <c r="Q35" i="119"/>
  <c r="P35" i="119"/>
  <c r="S34" i="119"/>
  <c r="N34" i="119" s="1"/>
  <c r="R34" i="119"/>
  <c r="M34" i="119" s="1"/>
  <c r="Q34" i="119"/>
  <c r="P34" i="119"/>
  <c r="S33" i="119"/>
  <c r="N33" i="119" s="1"/>
  <c r="R33" i="119"/>
  <c r="M33" i="119" s="1"/>
  <c r="Q33" i="119"/>
  <c r="P33" i="119"/>
  <c r="C32" i="117" l="1"/>
  <c r="D32" i="117"/>
  <c r="E32" i="117"/>
  <c r="F32" i="117"/>
  <c r="C32" i="116"/>
  <c r="D32" i="116"/>
  <c r="E32" i="116"/>
  <c r="F32" i="116"/>
  <c r="C32" i="115"/>
  <c r="D32" i="115"/>
  <c r="E32" i="115"/>
  <c r="F32" i="115"/>
  <c r="C32" i="114"/>
  <c r="D32" i="114"/>
  <c r="E32" i="114"/>
  <c r="F32" i="114"/>
  <c r="C32" i="113"/>
  <c r="D32" i="113"/>
  <c r="E32" i="113"/>
  <c r="F32" i="113"/>
  <c r="C32" i="112"/>
  <c r="D32" i="112"/>
  <c r="E32" i="112"/>
  <c r="F32" i="112"/>
  <c r="C32" i="111"/>
  <c r="D32" i="111"/>
  <c r="E32" i="111"/>
  <c r="F32" i="111"/>
  <c r="C32" i="110"/>
  <c r="D32" i="110"/>
  <c r="E32" i="110"/>
  <c r="F32" i="110"/>
  <c r="C32" i="109"/>
  <c r="D32" i="109"/>
  <c r="E32" i="109"/>
  <c r="F32" i="109"/>
  <c r="C32" i="108"/>
  <c r="D32" i="108"/>
  <c r="E32" i="108"/>
  <c r="F32" i="108"/>
  <c r="C32" i="119"/>
  <c r="D32" i="119"/>
  <c r="E32" i="119"/>
  <c r="F32" i="119"/>
  <c r="C32" i="107"/>
  <c r="D32" i="107"/>
  <c r="E32" i="107"/>
  <c r="F32" i="107"/>
  <c r="C32" i="106"/>
  <c r="D32" i="106"/>
  <c r="E32" i="106"/>
  <c r="F32" i="106"/>
  <c r="C32" i="105"/>
  <c r="D32" i="105"/>
  <c r="E32" i="105"/>
  <c r="F32" i="105"/>
  <c r="C32" i="104"/>
  <c r="D32" i="104"/>
  <c r="E32" i="104"/>
  <c r="F32" i="104"/>
  <c r="C32" i="103"/>
  <c r="D32" i="103"/>
  <c r="E32" i="103"/>
  <c r="F32" i="103"/>
  <c r="C32" i="102"/>
  <c r="D32" i="102"/>
  <c r="E32" i="102"/>
  <c r="F32" i="102"/>
  <c r="K51" i="119" l="1"/>
  <c r="K50" i="119"/>
  <c r="K49" i="119"/>
  <c r="K48" i="119"/>
  <c r="K47" i="119"/>
  <c r="K46" i="119"/>
  <c r="K45" i="119"/>
  <c r="K44" i="119"/>
  <c r="K43" i="119"/>
  <c r="K42" i="119"/>
  <c r="K41" i="119"/>
  <c r="K40" i="119"/>
  <c r="K39" i="119"/>
  <c r="K38" i="119"/>
  <c r="K37" i="119"/>
  <c r="K36" i="119"/>
  <c r="K35" i="119"/>
  <c r="K34" i="119"/>
  <c r="K33" i="119"/>
  <c r="F31" i="119"/>
  <c r="E31" i="119"/>
  <c r="D31" i="119"/>
  <c r="C31" i="119"/>
  <c r="F30" i="119"/>
  <c r="E30" i="119"/>
  <c r="D30" i="119"/>
  <c r="C30" i="119"/>
  <c r="F29" i="119"/>
  <c r="E29" i="119"/>
  <c r="D29" i="119"/>
  <c r="C29" i="119"/>
  <c r="F28" i="119"/>
  <c r="E28" i="119"/>
  <c r="D28" i="119"/>
  <c r="C28" i="119"/>
  <c r="F27" i="119"/>
  <c r="E27" i="119"/>
  <c r="D27" i="119"/>
  <c r="C27" i="119"/>
  <c r="F26" i="119"/>
  <c r="E26" i="119"/>
  <c r="D26" i="119"/>
  <c r="C26" i="119"/>
  <c r="F25" i="119"/>
  <c r="E25" i="119"/>
  <c r="D25" i="119"/>
  <c r="C25" i="119"/>
  <c r="F24" i="119"/>
  <c r="E24" i="119"/>
  <c r="D24" i="119"/>
  <c r="C24" i="119"/>
  <c r="F23" i="119"/>
  <c r="E23" i="119"/>
  <c r="D23" i="119"/>
  <c r="C23" i="119"/>
  <c r="F22" i="119"/>
  <c r="E22" i="119"/>
  <c r="D22" i="119"/>
  <c r="C22" i="119"/>
  <c r="F21" i="119"/>
  <c r="E21" i="119"/>
  <c r="D21" i="119"/>
  <c r="C21" i="119"/>
  <c r="F20" i="119"/>
  <c r="E20" i="119"/>
  <c r="D20" i="119"/>
  <c r="C20" i="119"/>
  <c r="F19" i="119"/>
  <c r="E19" i="119"/>
  <c r="D19" i="119"/>
  <c r="C19" i="119"/>
  <c r="F18" i="119"/>
  <c r="E18" i="119"/>
  <c r="D18" i="119"/>
  <c r="C18" i="119"/>
  <c r="F17" i="119"/>
  <c r="E17" i="119"/>
  <c r="D17" i="119"/>
  <c r="C17" i="119"/>
  <c r="F16" i="119"/>
  <c r="E16" i="119"/>
  <c r="D16" i="119"/>
  <c r="C16" i="119"/>
  <c r="F15" i="119"/>
  <c r="E15" i="119"/>
  <c r="D15" i="119"/>
  <c r="C15" i="119"/>
  <c r="F14" i="119"/>
  <c r="E14" i="119"/>
  <c r="D14" i="119"/>
  <c r="C14" i="119"/>
  <c r="F13" i="119"/>
  <c r="E13" i="119"/>
  <c r="D13" i="119"/>
  <c r="C13" i="119"/>
  <c r="F12" i="119"/>
  <c r="E12" i="119"/>
  <c r="D12" i="119"/>
  <c r="C12" i="119"/>
  <c r="F11" i="119"/>
  <c r="E11" i="119"/>
  <c r="D11" i="119"/>
  <c r="C11" i="119"/>
  <c r="F10" i="119"/>
  <c r="E10" i="119"/>
  <c r="D10" i="119"/>
  <c r="C10" i="119"/>
  <c r="G3" i="119"/>
  <c r="D5" i="16" l="1"/>
  <c r="F13" i="24" l="1"/>
  <c r="E13" i="24"/>
  <c r="D13" i="24"/>
  <c r="C13" i="24"/>
  <c r="C4" i="118" l="1"/>
  <c r="C3" i="118"/>
  <c r="C2" i="118"/>
  <c r="C1" i="118"/>
  <c r="G4" i="117"/>
  <c r="AE51" i="117"/>
  <c r="AG51" i="117" s="1"/>
  <c r="AB51" i="117" s="1"/>
  <c r="AD51" i="117"/>
  <c r="AF51" i="117" s="1"/>
  <c r="AA51" i="117" s="1"/>
  <c r="X51" i="117"/>
  <c r="Z51" i="117" s="1"/>
  <c r="W51" i="117"/>
  <c r="AE50" i="117"/>
  <c r="AG50" i="117" s="1"/>
  <c r="AB50" i="117" s="1"/>
  <c r="AD50" i="117"/>
  <c r="AF50" i="117" s="1"/>
  <c r="AA50" i="117" s="1"/>
  <c r="X50" i="117"/>
  <c r="Z50" i="117" s="1"/>
  <c r="W50" i="117"/>
  <c r="AE49" i="117"/>
  <c r="AG49" i="117" s="1"/>
  <c r="AB49" i="117" s="1"/>
  <c r="AD49" i="117"/>
  <c r="AF49" i="117" s="1"/>
  <c r="AA49" i="117" s="1"/>
  <c r="X49" i="117"/>
  <c r="Z49" i="117" s="1"/>
  <c r="W49" i="117"/>
  <c r="AG48" i="117"/>
  <c r="AE48" i="117"/>
  <c r="AD48" i="117"/>
  <c r="AF48" i="117" s="1"/>
  <c r="AA48" i="117" s="1"/>
  <c r="AB48" i="117"/>
  <c r="X48" i="117"/>
  <c r="Z48" i="117" s="1"/>
  <c r="W48" i="117"/>
  <c r="AE47" i="117"/>
  <c r="AG47" i="117" s="1"/>
  <c r="AB47" i="117" s="1"/>
  <c r="AD47" i="117"/>
  <c r="AF47" i="117" s="1"/>
  <c r="AA47" i="117" s="1"/>
  <c r="X47" i="117"/>
  <c r="Z47" i="117" s="1"/>
  <c r="W47" i="117"/>
  <c r="AE46" i="117"/>
  <c r="AG46" i="117" s="1"/>
  <c r="AB46" i="117" s="1"/>
  <c r="AD46" i="117"/>
  <c r="AF46" i="117" s="1"/>
  <c r="AA46" i="117" s="1"/>
  <c r="Z46" i="117"/>
  <c r="X46" i="117"/>
  <c r="W46" i="117"/>
  <c r="AF45" i="117"/>
  <c r="AA45" i="117" s="1"/>
  <c r="AE45" i="117"/>
  <c r="AG45" i="117" s="1"/>
  <c r="AB45" i="117" s="1"/>
  <c r="AD45" i="117"/>
  <c r="X45" i="117"/>
  <c r="Z45" i="117" s="1"/>
  <c r="W45" i="117"/>
  <c r="AF44" i="117"/>
  <c r="AE44" i="117"/>
  <c r="AG44" i="117" s="1"/>
  <c r="AB44" i="117" s="1"/>
  <c r="AD44" i="117"/>
  <c r="AA44" i="117"/>
  <c r="Z44" i="117"/>
  <c r="X44" i="117"/>
  <c r="W44" i="117"/>
  <c r="AE43" i="117"/>
  <c r="AG43" i="117" s="1"/>
  <c r="AB43" i="117" s="1"/>
  <c r="AD43" i="117"/>
  <c r="AF43" i="117" s="1"/>
  <c r="AA43" i="117" s="1"/>
  <c r="X43" i="117"/>
  <c r="Z43" i="117" s="1"/>
  <c r="W43" i="117"/>
  <c r="AE42" i="117"/>
  <c r="AG42" i="117" s="1"/>
  <c r="AB42" i="117" s="1"/>
  <c r="AD42" i="117"/>
  <c r="AF42" i="117" s="1"/>
  <c r="AA42" i="117" s="1"/>
  <c r="X42" i="117"/>
  <c r="Z42" i="117" s="1"/>
  <c r="W42" i="117"/>
  <c r="AE41" i="117"/>
  <c r="AG41" i="117" s="1"/>
  <c r="AB41" i="117" s="1"/>
  <c r="AD41" i="117"/>
  <c r="AF41" i="117" s="1"/>
  <c r="AA41" i="117" s="1"/>
  <c r="X41" i="117"/>
  <c r="Z41" i="117" s="1"/>
  <c r="W41" i="117"/>
  <c r="AE40" i="117"/>
  <c r="AG40" i="117" s="1"/>
  <c r="AB40" i="117" s="1"/>
  <c r="BH43" i="24" s="1"/>
  <c r="AD40" i="117"/>
  <c r="AF40" i="117" s="1"/>
  <c r="AA40" i="117" s="1"/>
  <c r="AQ43" i="24" s="1"/>
  <c r="X40" i="117"/>
  <c r="Z40" i="117" s="1"/>
  <c r="W43" i="24" s="1"/>
  <c r="W40" i="117"/>
  <c r="AE39" i="117"/>
  <c r="AG39" i="117" s="1"/>
  <c r="AB39" i="117" s="1"/>
  <c r="BH42" i="24" s="1"/>
  <c r="AD39" i="117"/>
  <c r="AF39" i="117" s="1"/>
  <c r="AA39" i="117" s="1"/>
  <c r="AQ42" i="24" s="1"/>
  <c r="X39" i="117"/>
  <c r="Z39" i="117" s="1"/>
  <c r="W42" i="24" s="1"/>
  <c r="W39" i="117"/>
  <c r="AE38" i="117"/>
  <c r="AG38" i="117" s="1"/>
  <c r="AB38" i="117" s="1"/>
  <c r="BH41" i="24" s="1"/>
  <c r="AD38" i="117"/>
  <c r="AF38" i="117" s="1"/>
  <c r="AA38" i="117" s="1"/>
  <c r="AQ41" i="24" s="1"/>
  <c r="X38" i="117"/>
  <c r="Z38" i="117" s="1"/>
  <c r="W41" i="24" s="1"/>
  <c r="W38" i="117"/>
  <c r="AE37" i="117"/>
  <c r="AG37" i="117" s="1"/>
  <c r="AB37" i="117" s="1"/>
  <c r="BH40" i="24" s="1"/>
  <c r="AD37" i="117"/>
  <c r="AF37" i="117" s="1"/>
  <c r="AA37" i="117" s="1"/>
  <c r="AQ40" i="24" s="1"/>
  <c r="Z37" i="117"/>
  <c r="W40" i="24" s="1"/>
  <c r="X37" i="117"/>
  <c r="W37" i="117"/>
  <c r="AG36" i="117"/>
  <c r="AF36" i="117"/>
  <c r="AE36" i="117"/>
  <c r="AD36" i="117"/>
  <c r="AB36" i="117"/>
  <c r="BH39" i="24" s="1"/>
  <c r="AA36" i="117"/>
  <c r="AQ39" i="24" s="1"/>
  <c r="Z36" i="117"/>
  <c r="W39" i="24" s="1"/>
  <c r="X36" i="117"/>
  <c r="W36" i="117"/>
  <c r="AG35" i="117"/>
  <c r="AB35" i="117" s="1"/>
  <c r="BH38" i="24" s="1"/>
  <c r="AE35" i="117"/>
  <c r="AD35" i="117"/>
  <c r="AF35" i="117" s="1"/>
  <c r="AA35" i="117" s="1"/>
  <c r="AQ38" i="24" s="1"/>
  <c r="X35" i="117"/>
  <c r="Z35" i="117" s="1"/>
  <c r="W38" i="24" s="1"/>
  <c r="W35" i="117"/>
  <c r="AE34" i="117"/>
  <c r="AG34" i="117" s="1"/>
  <c r="AB34" i="117" s="1"/>
  <c r="BH37" i="24" s="1"/>
  <c r="AD34" i="117"/>
  <c r="AF34" i="117" s="1"/>
  <c r="AA34" i="117" s="1"/>
  <c r="AQ37" i="24" s="1"/>
  <c r="Z34" i="117"/>
  <c r="W37" i="24" s="1"/>
  <c r="X34" i="117"/>
  <c r="W34" i="117"/>
  <c r="AF33" i="117"/>
  <c r="AA33" i="117" s="1"/>
  <c r="AQ36" i="24" s="1"/>
  <c r="AE33" i="117"/>
  <c r="AG33" i="117" s="1"/>
  <c r="AB33" i="117" s="1"/>
  <c r="BH36" i="24" s="1"/>
  <c r="AD33" i="117"/>
  <c r="X33" i="117"/>
  <c r="Z33" i="117" s="1"/>
  <c r="W36" i="24" s="1"/>
  <c r="W33" i="117"/>
  <c r="AE32" i="117"/>
  <c r="AG32" i="117" s="1"/>
  <c r="AB32" i="117" s="1"/>
  <c r="BH35" i="24" s="1"/>
  <c r="AD32" i="117"/>
  <c r="AF32" i="117" s="1"/>
  <c r="AA32" i="117" s="1"/>
  <c r="AQ35" i="24" s="1"/>
  <c r="X32" i="117"/>
  <c r="W32" i="117"/>
  <c r="AG31" i="117"/>
  <c r="AB31" i="117" s="1"/>
  <c r="BH34" i="24" s="1"/>
  <c r="AE31" i="117"/>
  <c r="AD31" i="117"/>
  <c r="AF31" i="117" s="1"/>
  <c r="AA31" i="117" s="1"/>
  <c r="AQ34" i="24" s="1"/>
  <c r="X31" i="117"/>
  <c r="Z31" i="117" s="1"/>
  <c r="W34" i="24" s="1"/>
  <c r="W31" i="117"/>
  <c r="F31" i="117"/>
  <c r="E31" i="117"/>
  <c r="D31" i="117"/>
  <c r="C31" i="117"/>
  <c r="AE30" i="117"/>
  <c r="AG30" i="117" s="1"/>
  <c r="AB30" i="117" s="1"/>
  <c r="BH33" i="24" s="1"/>
  <c r="AD30" i="117"/>
  <c r="AF30" i="117" s="1"/>
  <c r="AA30" i="117" s="1"/>
  <c r="AQ33" i="24" s="1"/>
  <c r="Z30" i="117"/>
  <c r="W33" i="24" s="1"/>
  <c r="X30" i="117"/>
  <c r="W30" i="117"/>
  <c r="F30" i="117"/>
  <c r="E30" i="117"/>
  <c r="D30" i="117"/>
  <c r="C30" i="117"/>
  <c r="AF29" i="117"/>
  <c r="AA29" i="117" s="1"/>
  <c r="AQ32" i="24" s="1"/>
  <c r="AE29" i="117"/>
  <c r="AG29" i="117" s="1"/>
  <c r="AB29" i="117" s="1"/>
  <c r="BH32" i="24" s="1"/>
  <c r="AD29" i="117"/>
  <c r="X29" i="117"/>
  <c r="Z29" i="117" s="1"/>
  <c r="W32" i="24" s="1"/>
  <c r="W29" i="117"/>
  <c r="F29" i="117"/>
  <c r="E29" i="117"/>
  <c r="D29" i="117"/>
  <c r="C29" i="117"/>
  <c r="AE28" i="117"/>
  <c r="AG28" i="117" s="1"/>
  <c r="AB28" i="117" s="1"/>
  <c r="BH31" i="24" s="1"/>
  <c r="AD28" i="117"/>
  <c r="AF28" i="117" s="1"/>
  <c r="AA28" i="117" s="1"/>
  <c r="AQ31" i="24" s="1"/>
  <c r="Z28" i="117"/>
  <c r="W31" i="24" s="1"/>
  <c r="X28" i="117"/>
  <c r="W28" i="117"/>
  <c r="F28" i="117"/>
  <c r="E28" i="117"/>
  <c r="D28" i="117"/>
  <c r="C28" i="117"/>
  <c r="AE27" i="117"/>
  <c r="AG27" i="117" s="1"/>
  <c r="AB27" i="117" s="1"/>
  <c r="BH30" i="24" s="1"/>
  <c r="AD27" i="117"/>
  <c r="AF27" i="117" s="1"/>
  <c r="AA27" i="117" s="1"/>
  <c r="AQ30" i="24" s="1"/>
  <c r="X27" i="117"/>
  <c r="W27" i="117"/>
  <c r="F27" i="117"/>
  <c r="E27" i="117"/>
  <c r="D27" i="117"/>
  <c r="C27" i="117"/>
  <c r="AE26" i="117"/>
  <c r="AG26" i="117" s="1"/>
  <c r="AB26" i="117" s="1"/>
  <c r="BH29" i="24" s="1"/>
  <c r="AD26" i="117"/>
  <c r="AF26" i="117" s="1"/>
  <c r="AA26" i="117" s="1"/>
  <c r="AQ29" i="24" s="1"/>
  <c r="X26" i="117"/>
  <c r="W26" i="117"/>
  <c r="F26" i="117"/>
  <c r="E26" i="117"/>
  <c r="D26" i="117"/>
  <c r="C26" i="117"/>
  <c r="AE25" i="117"/>
  <c r="AG25" i="117" s="1"/>
  <c r="AB25" i="117" s="1"/>
  <c r="BH28" i="24" s="1"/>
  <c r="AD25" i="117"/>
  <c r="AF25" i="117" s="1"/>
  <c r="AA25" i="117" s="1"/>
  <c r="AQ28" i="24" s="1"/>
  <c r="X25" i="117"/>
  <c r="W25" i="117"/>
  <c r="Z25" i="117" s="1"/>
  <c r="W28" i="24" s="1"/>
  <c r="F25" i="117"/>
  <c r="E25" i="117"/>
  <c r="D25" i="117"/>
  <c r="C25" i="117"/>
  <c r="AG24" i="117"/>
  <c r="AB24" i="117" s="1"/>
  <c r="BH27" i="24" s="1"/>
  <c r="AE24" i="117"/>
  <c r="AD24" i="117"/>
  <c r="AF24" i="117" s="1"/>
  <c r="AA24" i="117" s="1"/>
  <c r="AQ27" i="24" s="1"/>
  <c r="X24" i="117"/>
  <c r="Z24" i="117" s="1"/>
  <c r="W27" i="24" s="1"/>
  <c r="W24" i="117"/>
  <c r="F24" i="117"/>
  <c r="E24" i="117"/>
  <c r="D24" i="117"/>
  <c r="C24" i="117"/>
  <c r="AE23" i="117"/>
  <c r="AG23" i="117" s="1"/>
  <c r="AB23" i="117" s="1"/>
  <c r="BH26" i="24" s="1"/>
  <c r="AD23" i="117"/>
  <c r="AF23" i="117" s="1"/>
  <c r="AA23" i="117" s="1"/>
  <c r="AQ26" i="24" s="1"/>
  <c r="X23" i="117"/>
  <c r="W23" i="117"/>
  <c r="F23" i="117"/>
  <c r="E23" i="117"/>
  <c r="D23" i="117"/>
  <c r="C23" i="117"/>
  <c r="AE22" i="117"/>
  <c r="AG22" i="117" s="1"/>
  <c r="AB22" i="117" s="1"/>
  <c r="BH25" i="24" s="1"/>
  <c r="AD22" i="117"/>
  <c r="AF22" i="117" s="1"/>
  <c r="AA22" i="117" s="1"/>
  <c r="AQ25" i="24" s="1"/>
  <c r="X22" i="117"/>
  <c r="W22" i="117"/>
  <c r="Z22" i="117" s="1"/>
  <c r="W25" i="24" s="1"/>
  <c r="F22" i="117"/>
  <c r="E22" i="117"/>
  <c r="D22" i="117"/>
  <c r="C22" i="117"/>
  <c r="AF21" i="117"/>
  <c r="AA21" i="117" s="1"/>
  <c r="AQ24" i="24" s="1"/>
  <c r="AE21" i="117"/>
  <c r="AG21" i="117" s="1"/>
  <c r="AB21" i="117" s="1"/>
  <c r="BH24" i="24" s="1"/>
  <c r="AD21" i="117"/>
  <c r="X21" i="117"/>
  <c r="Z21" i="117" s="1"/>
  <c r="W24" i="24" s="1"/>
  <c r="W21" i="117"/>
  <c r="F21" i="117"/>
  <c r="E21" i="117"/>
  <c r="D21" i="117"/>
  <c r="C21" i="117"/>
  <c r="AE20" i="117"/>
  <c r="AG20" i="117" s="1"/>
  <c r="AB20" i="117" s="1"/>
  <c r="BH23" i="24" s="1"/>
  <c r="AD20" i="117"/>
  <c r="AF20" i="117" s="1"/>
  <c r="AA20" i="117" s="1"/>
  <c r="AQ23" i="24" s="1"/>
  <c r="X20" i="117"/>
  <c r="W20" i="117"/>
  <c r="Z20" i="117" s="1"/>
  <c r="W23" i="24" s="1"/>
  <c r="F20" i="117"/>
  <c r="E20" i="117"/>
  <c r="D20" i="117"/>
  <c r="C20" i="117"/>
  <c r="AE19" i="117"/>
  <c r="AG19" i="117" s="1"/>
  <c r="AB19" i="117" s="1"/>
  <c r="BH22" i="24" s="1"/>
  <c r="AD19" i="117"/>
  <c r="AF19" i="117" s="1"/>
  <c r="AA19" i="117" s="1"/>
  <c r="AQ22" i="24" s="1"/>
  <c r="X19" i="117"/>
  <c r="W19" i="117"/>
  <c r="F19" i="117"/>
  <c r="E19" i="117"/>
  <c r="D19" i="117"/>
  <c r="C19" i="117"/>
  <c r="AE18" i="117"/>
  <c r="AG18" i="117" s="1"/>
  <c r="AB18" i="117" s="1"/>
  <c r="BH21" i="24" s="1"/>
  <c r="AD18" i="117"/>
  <c r="AF18" i="117" s="1"/>
  <c r="AA18" i="117" s="1"/>
  <c r="AQ21" i="24" s="1"/>
  <c r="X18" i="117"/>
  <c r="W18" i="117"/>
  <c r="F18" i="117"/>
  <c r="E18" i="117"/>
  <c r="D18" i="117"/>
  <c r="C18" i="117"/>
  <c r="AE17" i="117"/>
  <c r="AG17" i="117" s="1"/>
  <c r="AB17" i="117" s="1"/>
  <c r="BH20" i="24" s="1"/>
  <c r="AD17" i="117"/>
  <c r="AF17" i="117" s="1"/>
  <c r="AA17" i="117" s="1"/>
  <c r="AQ20" i="24" s="1"/>
  <c r="X17" i="117"/>
  <c r="Z17" i="117" s="1"/>
  <c r="W20" i="24" s="1"/>
  <c r="W17" i="117"/>
  <c r="F17" i="117"/>
  <c r="E17" i="117"/>
  <c r="D17" i="117"/>
  <c r="C17" i="117"/>
  <c r="AG16" i="117"/>
  <c r="AB16" i="117" s="1"/>
  <c r="BH19" i="24" s="1"/>
  <c r="AE16" i="117"/>
  <c r="AD16" i="117"/>
  <c r="AF16" i="117" s="1"/>
  <c r="AA16" i="117" s="1"/>
  <c r="AQ19" i="24" s="1"/>
  <c r="Z16" i="117"/>
  <c r="W19" i="24" s="1"/>
  <c r="X16" i="117"/>
  <c r="W16" i="117"/>
  <c r="F16" i="117"/>
  <c r="E16" i="117"/>
  <c r="D16" i="117"/>
  <c r="C16" i="117"/>
  <c r="AE15" i="117"/>
  <c r="AG15" i="117" s="1"/>
  <c r="AB15" i="117" s="1"/>
  <c r="BH18" i="24" s="1"/>
  <c r="AD15" i="117"/>
  <c r="AF15" i="117" s="1"/>
  <c r="AA15" i="117" s="1"/>
  <c r="AQ18" i="24" s="1"/>
  <c r="X15" i="117"/>
  <c r="W15" i="117"/>
  <c r="F15" i="117"/>
  <c r="E15" i="117"/>
  <c r="D15" i="117"/>
  <c r="C15" i="117"/>
  <c r="AE14" i="117"/>
  <c r="AG14" i="117" s="1"/>
  <c r="AB14" i="117" s="1"/>
  <c r="BH17" i="24" s="1"/>
  <c r="AD14" i="117"/>
  <c r="AF14" i="117" s="1"/>
  <c r="AA14" i="117" s="1"/>
  <c r="AQ17" i="24" s="1"/>
  <c r="X14" i="117"/>
  <c r="W14" i="117"/>
  <c r="F14" i="117"/>
  <c r="E14" i="117"/>
  <c r="D14" i="117"/>
  <c r="C14" i="117"/>
  <c r="AF13" i="117"/>
  <c r="AA13" i="117" s="1"/>
  <c r="AQ16" i="24" s="1"/>
  <c r="AE13" i="117"/>
  <c r="AG13" i="117" s="1"/>
  <c r="AB13" i="117" s="1"/>
  <c r="BH16" i="24" s="1"/>
  <c r="AD13" i="117"/>
  <c r="X13" i="117"/>
  <c r="W13" i="117"/>
  <c r="F13" i="117"/>
  <c r="E13" i="117"/>
  <c r="D13" i="117"/>
  <c r="C13" i="117"/>
  <c r="AE12" i="117"/>
  <c r="AG12" i="117" s="1"/>
  <c r="AB12" i="117" s="1"/>
  <c r="BH15" i="24" s="1"/>
  <c r="AD12" i="117"/>
  <c r="AF12" i="117" s="1"/>
  <c r="AA12" i="117" s="1"/>
  <c r="AQ15" i="24" s="1"/>
  <c r="X12" i="117"/>
  <c r="W12" i="117"/>
  <c r="F12" i="117"/>
  <c r="E12" i="117"/>
  <c r="D12" i="117"/>
  <c r="C12" i="117"/>
  <c r="AG11" i="117"/>
  <c r="AB11" i="117" s="1"/>
  <c r="BH14" i="24" s="1"/>
  <c r="AE11" i="117"/>
  <c r="AD11" i="117"/>
  <c r="AF11" i="117" s="1"/>
  <c r="AA11" i="117" s="1"/>
  <c r="AQ14" i="24" s="1"/>
  <c r="X11" i="117"/>
  <c r="Z11" i="117" s="1"/>
  <c r="W14" i="24" s="1"/>
  <c r="W11" i="117"/>
  <c r="F11" i="117"/>
  <c r="E11" i="117"/>
  <c r="D11" i="117"/>
  <c r="C11" i="117"/>
  <c r="AE10" i="117"/>
  <c r="AG10" i="117" s="1"/>
  <c r="AB10" i="117" s="1"/>
  <c r="BH13" i="24" s="1"/>
  <c r="AD10" i="117"/>
  <c r="AF10" i="117" s="1"/>
  <c r="AA10" i="117" s="1"/>
  <c r="AQ13" i="24" s="1"/>
  <c r="X10" i="117"/>
  <c r="W10" i="117"/>
  <c r="F10" i="117"/>
  <c r="E10" i="117"/>
  <c r="D10" i="117"/>
  <c r="C10" i="117"/>
  <c r="N8" i="117"/>
  <c r="M8" i="117"/>
  <c r="L8" i="117"/>
  <c r="K8" i="117"/>
  <c r="J8" i="117"/>
  <c r="I8" i="117"/>
  <c r="H8" i="117"/>
  <c r="G8" i="117"/>
  <c r="Y6" i="117"/>
  <c r="T6" i="117"/>
  <c r="S6" i="117"/>
  <c r="R6" i="117"/>
  <c r="Q6" i="117"/>
  <c r="P6" i="117"/>
  <c r="O6" i="117"/>
  <c r="L6" i="117"/>
  <c r="K6" i="117"/>
  <c r="J6" i="117"/>
  <c r="I6" i="117"/>
  <c r="H6" i="117"/>
  <c r="G6" i="117"/>
  <c r="G3" i="117"/>
  <c r="G4" i="116"/>
  <c r="AG51" i="116"/>
  <c r="AE51" i="116"/>
  <c r="AD51" i="116"/>
  <c r="AF51" i="116" s="1"/>
  <c r="AA51" i="116" s="1"/>
  <c r="AB51" i="116"/>
  <c r="X51" i="116"/>
  <c r="Z51" i="116" s="1"/>
  <c r="W51" i="116"/>
  <c r="AE50" i="116"/>
  <c r="AG50" i="116" s="1"/>
  <c r="AB50" i="116" s="1"/>
  <c r="AD50" i="116"/>
  <c r="AF50" i="116" s="1"/>
  <c r="AA50" i="116" s="1"/>
  <c r="Z50" i="116"/>
  <c r="X50" i="116"/>
  <c r="W50" i="116"/>
  <c r="AF49" i="116"/>
  <c r="AA49" i="116" s="1"/>
  <c r="AE49" i="116"/>
  <c r="AG49" i="116" s="1"/>
  <c r="AB49" i="116" s="1"/>
  <c r="AD49" i="116"/>
  <c r="X49" i="116"/>
  <c r="Z49" i="116" s="1"/>
  <c r="W49" i="116"/>
  <c r="AF48" i="116"/>
  <c r="AA48" i="116" s="1"/>
  <c r="AE48" i="116"/>
  <c r="AG48" i="116" s="1"/>
  <c r="AB48" i="116" s="1"/>
  <c r="AD48" i="116"/>
  <c r="Z48" i="116"/>
  <c r="X48" i="116"/>
  <c r="W48" i="116"/>
  <c r="AE47" i="116"/>
  <c r="AG47" i="116" s="1"/>
  <c r="AB47" i="116" s="1"/>
  <c r="AD47" i="116"/>
  <c r="AF47" i="116" s="1"/>
  <c r="AA47" i="116" s="1"/>
  <c r="X47" i="116"/>
  <c r="Z47" i="116" s="1"/>
  <c r="W47" i="116"/>
  <c r="AE46" i="116"/>
  <c r="AG46" i="116" s="1"/>
  <c r="AB46" i="116" s="1"/>
  <c r="AD46" i="116"/>
  <c r="AF46" i="116" s="1"/>
  <c r="AA46" i="116" s="1"/>
  <c r="X46" i="116"/>
  <c r="Z46" i="116" s="1"/>
  <c r="W46" i="116"/>
  <c r="AE45" i="116"/>
  <c r="AG45" i="116" s="1"/>
  <c r="AB45" i="116" s="1"/>
  <c r="AD45" i="116"/>
  <c r="AF45" i="116" s="1"/>
  <c r="AA45" i="116" s="1"/>
  <c r="Z45" i="116"/>
  <c r="X45" i="116"/>
  <c r="W45" i="116"/>
  <c r="AG44" i="116"/>
  <c r="AE44" i="116"/>
  <c r="AD44" i="116"/>
  <c r="AF44" i="116" s="1"/>
  <c r="AA44" i="116" s="1"/>
  <c r="AB44" i="116"/>
  <c r="X44" i="116"/>
  <c r="Z44" i="116" s="1"/>
  <c r="W44" i="116"/>
  <c r="AG43" i="116"/>
  <c r="AE43" i="116"/>
  <c r="AD43" i="116"/>
  <c r="AF43" i="116" s="1"/>
  <c r="AA43" i="116" s="1"/>
  <c r="AB43" i="116"/>
  <c r="X43" i="116"/>
  <c r="Z43" i="116" s="1"/>
  <c r="W43" i="116"/>
  <c r="AE42" i="116"/>
  <c r="AG42" i="116" s="1"/>
  <c r="AB42" i="116" s="1"/>
  <c r="AD42" i="116"/>
  <c r="AF42" i="116" s="1"/>
  <c r="AA42" i="116" s="1"/>
  <c r="Z42" i="116"/>
  <c r="X42" i="116"/>
  <c r="W42" i="116"/>
  <c r="AF41" i="116"/>
  <c r="AA41" i="116" s="1"/>
  <c r="AE41" i="116"/>
  <c r="AG41" i="116" s="1"/>
  <c r="AB41" i="116" s="1"/>
  <c r="AD41" i="116"/>
  <c r="Z41" i="116"/>
  <c r="X41" i="116"/>
  <c r="W41" i="116"/>
  <c r="AG40" i="116"/>
  <c r="AF40" i="116"/>
  <c r="AE40" i="116"/>
  <c r="AD40" i="116"/>
  <c r="AB40" i="116"/>
  <c r="BG43" i="24" s="1"/>
  <c r="AA40" i="116"/>
  <c r="AP43" i="24" s="1"/>
  <c r="Z40" i="116"/>
  <c r="V43" i="24" s="1"/>
  <c r="X40" i="116"/>
  <c r="W40" i="116"/>
  <c r="AG39" i="116"/>
  <c r="AB39" i="116" s="1"/>
  <c r="BG42" i="24" s="1"/>
  <c r="AE39" i="116"/>
  <c r="AD39" i="116"/>
  <c r="AF39" i="116" s="1"/>
  <c r="AA39" i="116" s="1"/>
  <c r="AP42" i="24" s="1"/>
  <c r="X39" i="116"/>
  <c r="Z39" i="116" s="1"/>
  <c r="V42" i="24" s="1"/>
  <c r="W39" i="116"/>
  <c r="AE38" i="116"/>
  <c r="AG38" i="116" s="1"/>
  <c r="AB38" i="116" s="1"/>
  <c r="BG41" i="24" s="1"/>
  <c r="AD38" i="116"/>
  <c r="AF38" i="116" s="1"/>
  <c r="AA38" i="116" s="1"/>
  <c r="AP41" i="24" s="1"/>
  <c r="Z38" i="116"/>
  <c r="V41" i="24" s="1"/>
  <c r="X38" i="116"/>
  <c r="W38" i="116"/>
  <c r="AF37" i="116"/>
  <c r="AA37" i="116" s="1"/>
  <c r="AP40" i="24" s="1"/>
  <c r="AE37" i="116"/>
  <c r="AG37" i="116" s="1"/>
  <c r="AB37" i="116" s="1"/>
  <c r="BG40" i="24" s="1"/>
  <c r="AD37" i="116"/>
  <c r="X37" i="116"/>
  <c r="Z37" i="116" s="1"/>
  <c r="V40" i="24" s="1"/>
  <c r="W37" i="116"/>
  <c r="AE36" i="116"/>
  <c r="AG36" i="116" s="1"/>
  <c r="AB36" i="116" s="1"/>
  <c r="BG39" i="24" s="1"/>
  <c r="AD36" i="116"/>
  <c r="AF36" i="116" s="1"/>
  <c r="AA36" i="116" s="1"/>
  <c r="AP39" i="24" s="1"/>
  <c r="Z36" i="116"/>
  <c r="V39" i="24" s="1"/>
  <c r="X36" i="116"/>
  <c r="W36" i="116"/>
  <c r="AE35" i="116"/>
  <c r="AG35" i="116" s="1"/>
  <c r="AB35" i="116" s="1"/>
  <c r="BG38" i="24" s="1"/>
  <c r="AD35" i="116"/>
  <c r="AF35" i="116" s="1"/>
  <c r="AA35" i="116" s="1"/>
  <c r="AP38" i="24" s="1"/>
  <c r="X35" i="116"/>
  <c r="Z35" i="116" s="1"/>
  <c r="V38" i="24" s="1"/>
  <c r="W35" i="116"/>
  <c r="AE34" i="116"/>
  <c r="AG34" i="116" s="1"/>
  <c r="AB34" i="116" s="1"/>
  <c r="BG37" i="24" s="1"/>
  <c r="AD34" i="116"/>
  <c r="AF34" i="116" s="1"/>
  <c r="AA34" i="116" s="1"/>
  <c r="AP37" i="24" s="1"/>
  <c r="X34" i="116"/>
  <c r="Z34" i="116" s="1"/>
  <c r="V37" i="24" s="1"/>
  <c r="W34" i="116"/>
  <c r="AE33" i="116"/>
  <c r="AG33" i="116" s="1"/>
  <c r="AB33" i="116" s="1"/>
  <c r="BG36" i="24" s="1"/>
  <c r="AD33" i="116"/>
  <c r="AF33" i="116" s="1"/>
  <c r="AA33" i="116" s="1"/>
  <c r="AP36" i="24" s="1"/>
  <c r="Z33" i="116"/>
  <c r="V36" i="24" s="1"/>
  <c r="X33" i="116"/>
  <c r="W33" i="116"/>
  <c r="AE32" i="116"/>
  <c r="AG32" i="116" s="1"/>
  <c r="AB32" i="116" s="1"/>
  <c r="BG35" i="24" s="1"/>
  <c r="AD32" i="116"/>
  <c r="AF32" i="116" s="1"/>
  <c r="AA32" i="116" s="1"/>
  <c r="AP35" i="24" s="1"/>
  <c r="X32" i="116"/>
  <c r="Z32" i="116" s="1"/>
  <c r="V35" i="24" s="1"/>
  <c r="W32" i="116"/>
  <c r="AG31" i="116"/>
  <c r="AB31" i="116" s="1"/>
  <c r="BG34" i="24" s="1"/>
  <c r="AE31" i="116"/>
  <c r="AD31" i="116"/>
  <c r="AF31" i="116" s="1"/>
  <c r="AA31" i="116" s="1"/>
  <c r="AP34" i="24" s="1"/>
  <c r="X31" i="116"/>
  <c r="W31" i="116"/>
  <c r="F31" i="116"/>
  <c r="E31" i="116"/>
  <c r="D31" i="116"/>
  <c r="C31" i="116"/>
  <c r="AE30" i="116"/>
  <c r="AG30" i="116" s="1"/>
  <c r="AB30" i="116" s="1"/>
  <c r="BG33" i="24" s="1"/>
  <c r="AD30" i="116"/>
  <c r="AF30" i="116" s="1"/>
  <c r="AA30" i="116" s="1"/>
  <c r="AP33" i="24" s="1"/>
  <c r="X30" i="116"/>
  <c r="Z30" i="116" s="1"/>
  <c r="V33" i="24" s="1"/>
  <c r="W30" i="116"/>
  <c r="F30" i="116"/>
  <c r="E30" i="116"/>
  <c r="D30" i="116"/>
  <c r="C30" i="116"/>
  <c r="AE29" i="116"/>
  <c r="AG29" i="116" s="1"/>
  <c r="AB29" i="116" s="1"/>
  <c r="BG32" i="24" s="1"/>
  <c r="AD29" i="116"/>
  <c r="AF29" i="116" s="1"/>
  <c r="AA29" i="116"/>
  <c r="AP32" i="24" s="1"/>
  <c r="X29" i="116"/>
  <c r="Z29" i="116" s="1"/>
  <c r="V32" i="24" s="1"/>
  <c r="W29" i="116"/>
  <c r="F29" i="116"/>
  <c r="E29" i="116"/>
  <c r="D29" i="116"/>
  <c r="C29" i="116"/>
  <c r="AG28" i="116"/>
  <c r="AB28" i="116" s="1"/>
  <c r="BG31" i="24" s="1"/>
  <c r="AF28" i="116"/>
  <c r="AA28" i="116" s="1"/>
  <c r="AP31" i="24" s="1"/>
  <c r="AE28" i="116"/>
  <c r="AD28" i="116"/>
  <c r="X28" i="116"/>
  <c r="Z28" i="116" s="1"/>
  <c r="V31" i="24" s="1"/>
  <c r="W28" i="116"/>
  <c r="F28" i="116"/>
  <c r="E28" i="116"/>
  <c r="D28" i="116"/>
  <c r="C28" i="116"/>
  <c r="AE27" i="116"/>
  <c r="AG27" i="116" s="1"/>
  <c r="AB27" i="116" s="1"/>
  <c r="BG30" i="24" s="1"/>
  <c r="AD27" i="116"/>
  <c r="AF27" i="116" s="1"/>
  <c r="AA27" i="116" s="1"/>
  <c r="AP30" i="24" s="1"/>
  <c r="X27" i="116"/>
  <c r="Z27" i="116" s="1"/>
  <c r="V30" i="24" s="1"/>
  <c r="W27" i="116"/>
  <c r="F27" i="116"/>
  <c r="E27" i="116"/>
  <c r="D27" i="116"/>
  <c r="C27" i="116"/>
  <c r="AE26" i="116"/>
  <c r="AG26" i="116" s="1"/>
  <c r="AB26" i="116" s="1"/>
  <c r="BG29" i="24" s="1"/>
  <c r="AD26" i="116"/>
  <c r="AF26" i="116" s="1"/>
  <c r="AA26" i="116" s="1"/>
  <c r="AP29" i="24" s="1"/>
  <c r="X26" i="116"/>
  <c r="W26" i="116"/>
  <c r="Z26" i="116" s="1"/>
  <c r="V29" i="24" s="1"/>
  <c r="F26" i="116"/>
  <c r="E26" i="116"/>
  <c r="D26" i="116"/>
  <c r="C26" i="116"/>
  <c r="AE25" i="116"/>
  <c r="AG25" i="116" s="1"/>
  <c r="AB25" i="116" s="1"/>
  <c r="BG28" i="24" s="1"/>
  <c r="AD25" i="116"/>
  <c r="AF25" i="116" s="1"/>
  <c r="AA25" i="116" s="1"/>
  <c r="AP28" i="24" s="1"/>
  <c r="X25" i="116"/>
  <c r="Z25" i="116" s="1"/>
  <c r="V28" i="24" s="1"/>
  <c r="W25" i="116"/>
  <c r="F25" i="116"/>
  <c r="E25" i="116"/>
  <c r="D25" i="116"/>
  <c r="C25" i="116"/>
  <c r="AG24" i="116"/>
  <c r="AB24" i="116" s="1"/>
  <c r="BG27" i="24" s="1"/>
  <c r="AE24" i="116"/>
  <c r="AD24" i="116"/>
  <c r="AF24" i="116" s="1"/>
  <c r="AA24" i="116" s="1"/>
  <c r="AP27" i="24" s="1"/>
  <c r="Z24" i="116"/>
  <c r="V27" i="24" s="1"/>
  <c r="X24" i="116"/>
  <c r="W24" i="116"/>
  <c r="F24" i="116"/>
  <c r="E24" i="116"/>
  <c r="D24" i="116"/>
  <c r="C24" i="116"/>
  <c r="AE23" i="116"/>
  <c r="AG23" i="116" s="1"/>
  <c r="AB23" i="116" s="1"/>
  <c r="BG26" i="24" s="1"/>
  <c r="AD23" i="116"/>
  <c r="AF23" i="116" s="1"/>
  <c r="AA23" i="116" s="1"/>
  <c r="AP26" i="24" s="1"/>
  <c r="X23" i="116"/>
  <c r="Z23" i="116" s="1"/>
  <c r="V26" i="24" s="1"/>
  <c r="W23" i="116"/>
  <c r="F23" i="116"/>
  <c r="E23" i="116"/>
  <c r="D23" i="116"/>
  <c r="C23" i="116"/>
  <c r="AE22" i="116"/>
  <c r="AG22" i="116" s="1"/>
  <c r="AB22" i="116" s="1"/>
  <c r="BG25" i="24" s="1"/>
  <c r="AD22" i="116"/>
  <c r="AF22" i="116" s="1"/>
  <c r="AA22" i="116" s="1"/>
  <c r="AP25" i="24" s="1"/>
  <c r="X22" i="116"/>
  <c r="Z22" i="116" s="1"/>
  <c r="V25" i="24" s="1"/>
  <c r="W22" i="116"/>
  <c r="F22" i="116"/>
  <c r="E22" i="116"/>
  <c r="D22" i="116"/>
  <c r="C22" i="116"/>
  <c r="AF21" i="116"/>
  <c r="AA21" i="116" s="1"/>
  <c r="AP24" i="24" s="1"/>
  <c r="AE21" i="116"/>
  <c r="AG21" i="116" s="1"/>
  <c r="AB21" i="116" s="1"/>
  <c r="BG24" i="24" s="1"/>
  <c r="AD21" i="116"/>
  <c r="X21" i="116"/>
  <c r="W21" i="116"/>
  <c r="F21" i="116"/>
  <c r="E21" i="116"/>
  <c r="D21" i="116"/>
  <c r="C21" i="116"/>
  <c r="AE20" i="116"/>
  <c r="AG20" i="116" s="1"/>
  <c r="AB20" i="116" s="1"/>
  <c r="BG23" i="24" s="1"/>
  <c r="AD20" i="116"/>
  <c r="AF20" i="116" s="1"/>
  <c r="AA20" i="116" s="1"/>
  <c r="AP23" i="24" s="1"/>
  <c r="Z20" i="116"/>
  <c r="V23" i="24" s="1"/>
  <c r="X20" i="116"/>
  <c r="W20" i="116"/>
  <c r="F20" i="116"/>
  <c r="E20" i="116"/>
  <c r="D20" i="116"/>
  <c r="C20" i="116"/>
  <c r="AE19" i="116"/>
  <c r="AG19" i="116" s="1"/>
  <c r="AB19" i="116" s="1"/>
  <c r="BG22" i="24" s="1"/>
  <c r="AD19" i="116"/>
  <c r="AF19" i="116" s="1"/>
  <c r="AA19" i="116" s="1"/>
  <c r="AP22" i="24" s="1"/>
  <c r="X19" i="116"/>
  <c r="Z19" i="116" s="1"/>
  <c r="V22" i="24" s="1"/>
  <c r="W19" i="116"/>
  <c r="F19" i="116"/>
  <c r="E19" i="116"/>
  <c r="D19" i="116"/>
  <c r="C19" i="116"/>
  <c r="AE18" i="116"/>
  <c r="AG18" i="116" s="1"/>
  <c r="AB18" i="116" s="1"/>
  <c r="BG21" i="24" s="1"/>
  <c r="AD18" i="116"/>
  <c r="AF18" i="116" s="1"/>
  <c r="AA18" i="116" s="1"/>
  <c r="AP21" i="24" s="1"/>
  <c r="X18" i="116"/>
  <c r="Z18" i="116" s="1"/>
  <c r="V21" i="24" s="1"/>
  <c r="W18" i="116"/>
  <c r="F18" i="116"/>
  <c r="E18" i="116"/>
  <c r="D18" i="116"/>
  <c r="C18" i="116"/>
  <c r="AE17" i="116"/>
  <c r="AG17" i="116" s="1"/>
  <c r="AB17" i="116" s="1"/>
  <c r="BG20" i="24" s="1"/>
  <c r="AD17" i="116"/>
  <c r="AF17" i="116" s="1"/>
  <c r="AA17" i="116" s="1"/>
  <c r="AP20" i="24" s="1"/>
  <c r="X17" i="116"/>
  <c r="W17" i="116"/>
  <c r="Z17" i="116" s="1"/>
  <c r="V20" i="24" s="1"/>
  <c r="F17" i="116"/>
  <c r="E17" i="116"/>
  <c r="D17" i="116"/>
  <c r="C17" i="116"/>
  <c r="AG16" i="116"/>
  <c r="AE16" i="116"/>
  <c r="AD16" i="116"/>
  <c r="AF16" i="116" s="1"/>
  <c r="AA16" i="116" s="1"/>
  <c r="AP19" i="24" s="1"/>
  <c r="AB16" i="116"/>
  <c r="BG19" i="24" s="1"/>
  <c r="X16" i="116"/>
  <c r="Z16" i="116" s="1"/>
  <c r="V19" i="24" s="1"/>
  <c r="W16" i="116"/>
  <c r="F16" i="116"/>
  <c r="E16" i="116"/>
  <c r="D16" i="116"/>
  <c r="C16" i="116"/>
  <c r="AE15" i="116"/>
  <c r="AG15" i="116" s="1"/>
  <c r="AB15" i="116" s="1"/>
  <c r="BG18" i="24" s="1"/>
  <c r="AD15" i="116"/>
  <c r="AF15" i="116" s="1"/>
  <c r="AA15" i="116" s="1"/>
  <c r="AP18" i="24" s="1"/>
  <c r="X15" i="116"/>
  <c r="Z15" i="116" s="1"/>
  <c r="V18" i="24" s="1"/>
  <c r="W15" i="116"/>
  <c r="F15" i="116"/>
  <c r="E15" i="116"/>
  <c r="D15" i="116"/>
  <c r="C15" i="116"/>
  <c r="AE14" i="116"/>
  <c r="AG14" i="116" s="1"/>
  <c r="AB14" i="116" s="1"/>
  <c r="BG17" i="24" s="1"/>
  <c r="AD14" i="116"/>
  <c r="AF14" i="116" s="1"/>
  <c r="AA14" i="116" s="1"/>
  <c r="AP17" i="24" s="1"/>
  <c r="X14" i="116"/>
  <c r="W14" i="116"/>
  <c r="Z14" i="116" s="1"/>
  <c r="V17" i="24" s="1"/>
  <c r="F14" i="116"/>
  <c r="E14" i="116"/>
  <c r="D14" i="116"/>
  <c r="C14" i="116"/>
  <c r="AF13" i="116"/>
  <c r="AA13" i="116" s="1"/>
  <c r="AP16" i="24" s="1"/>
  <c r="AE13" i="116"/>
  <c r="AG13" i="116" s="1"/>
  <c r="AB13" i="116" s="1"/>
  <c r="BG16" i="24" s="1"/>
  <c r="AD13" i="116"/>
  <c r="X13" i="116"/>
  <c r="Z13" i="116" s="1"/>
  <c r="V16" i="24" s="1"/>
  <c r="W13" i="116"/>
  <c r="F13" i="116"/>
  <c r="E13" i="116"/>
  <c r="D13" i="116"/>
  <c r="C13" i="116"/>
  <c r="AF12" i="116"/>
  <c r="AA12" i="116" s="1"/>
  <c r="AP15" i="24" s="1"/>
  <c r="AE12" i="116"/>
  <c r="AG12" i="116" s="1"/>
  <c r="AB12" i="116" s="1"/>
  <c r="BG15" i="24" s="1"/>
  <c r="AD12" i="116"/>
  <c r="X12" i="116"/>
  <c r="Z12" i="116" s="1"/>
  <c r="V15" i="24" s="1"/>
  <c r="W12" i="116"/>
  <c r="F12" i="116"/>
  <c r="E12" i="116"/>
  <c r="D12" i="116"/>
  <c r="C12" i="116"/>
  <c r="AG11" i="116"/>
  <c r="AB11" i="116" s="1"/>
  <c r="BG14" i="24" s="1"/>
  <c r="AE11" i="116"/>
  <c r="AD11" i="116"/>
  <c r="AF11" i="116" s="1"/>
  <c r="AA11" i="116" s="1"/>
  <c r="AP14" i="24" s="1"/>
  <c r="X11" i="116"/>
  <c r="Z11" i="116" s="1"/>
  <c r="V14" i="24" s="1"/>
  <c r="W11" i="116"/>
  <c r="F11" i="116"/>
  <c r="E11" i="116"/>
  <c r="D11" i="116"/>
  <c r="C11" i="116"/>
  <c r="AE10" i="116"/>
  <c r="AG10" i="116" s="1"/>
  <c r="AB10" i="116" s="1"/>
  <c r="BG13" i="24" s="1"/>
  <c r="AD10" i="116"/>
  <c r="AF10" i="116" s="1"/>
  <c r="AA10" i="116" s="1"/>
  <c r="AP13" i="24" s="1"/>
  <c r="X10" i="116"/>
  <c r="W10" i="116"/>
  <c r="F10" i="116"/>
  <c r="E10" i="116"/>
  <c r="D10" i="116"/>
  <c r="C10" i="116"/>
  <c r="N8" i="116"/>
  <c r="M8" i="116"/>
  <c r="L8" i="116"/>
  <c r="K8" i="116"/>
  <c r="J8" i="116"/>
  <c r="I8" i="116"/>
  <c r="H8" i="116"/>
  <c r="G8" i="116"/>
  <c r="Y6" i="116"/>
  <c r="T6" i="116"/>
  <c r="S6" i="116"/>
  <c r="R6" i="116"/>
  <c r="Q6" i="116"/>
  <c r="P6" i="116"/>
  <c r="O6" i="116"/>
  <c r="L6" i="116"/>
  <c r="K6" i="116"/>
  <c r="J6" i="116"/>
  <c r="I6" i="116"/>
  <c r="H6" i="116"/>
  <c r="G6" i="116"/>
  <c r="G3" i="116"/>
  <c r="G4" i="115"/>
  <c r="AG51" i="115"/>
  <c r="AE51" i="115"/>
  <c r="AD51" i="115"/>
  <c r="AF51" i="115" s="1"/>
  <c r="AA51" i="115" s="1"/>
  <c r="AB51" i="115"/>
  <c r="X51" i="115"/>
  <c r="Z51" i="115" s="1"/>
  <c r="W51" i="115"/>
  <c r="AE50" i="115"/>
  <c r="AG50" i="115" s="1"/>
  <c r="AB50" i="115" s="1"/>
  <c r="AD50" i="115"/>
  <c r="AF50" i="115" s="1"/>
  <c r="AA50" i="115" s="1"/>
  <c r="Z50" i="115"/>
  <c r="X50" i="115"/>
  <c r="W50" i="115"/>
  <c r="AF49" i="115"/>
  <c r="AE49" i="115"/>
  <c r="AG49" i="115" s="1"/>
  <c r="AB49" i="115" s="1"/>
  <c r="AD49" i="115"/>
  <c r="AA49" i="115"/>
  <c r="Z49" i="115"/>
  <c r="X49" i="115"/>
  <c r="W49" i="115"/>
  <c r="AG48" i="115"/>
  <c r="AF48" i="115"/>
  <c r="AE48" i="115"/>
  <c r="AD48" i="115"/>
  <c r="AB48" i="115"/>
  <c r="AA48" i="115"/>
  <c r="Z48" i="115"/>
  <c r="X48" i="115"/>
  <c r="W48" i="115"/>
  <c r="AG47" i="115"/>
  <c r="AE47" i="115"/>
  <c r="AD47" i="115"/>
  <c r="AF47" i="115" s="1"/>
  <c r="AA47" i="115" s="1"/>
  <c r="AB47" i="115"/>
  <c r="X47" i="115"/>
  <c r="Z47" i="115" s="1"/>
  <c r="W47" i="115"/>
  <c r="AE46" i="115"/>
  <c r="AG46" i="115" s="1"/>
  <c r="AB46" i="115" s="1"/>
  <c r="AD46" i="115"/>
  <c r="AF46" i="115" s="1"/>
  <c r="AA46" i="115" s="1"/>
  <c r="Z46" i="115"/>
  <c r="X46" i="115"/>
  <c r="W46" i="115"/>
  <c r="AF45" i="115"/>
  <c r="AA45" i="115" s="1"/>
  <c r="AE45" i="115"/>
  <c r="AG45" i="115" s="1"/>
  <c r="AB45" i="115" s="1"/>
  <c r="AD45" i="115"/>
  <c r="Z45" i="115"/>
  <c r="X45" i="115"/>
  <c r="W45" i="115"/>
  <c r="AF44" i="115"/>
  <c r="AA44" i="115" s="1"/>
  <c r="AE44" i="115"/>
  <c r="AG44" i="115" s="1"/>
  <c r="AB44" i="115" s="1"/>
  <c r="AD44" i="115"/>
  <c r="X44" i="115"/>
  <c r="Z44" i="115" s="1"/>
  <c r="W44" i="115"/>
  <c r="AE43" i="115"/>
  <c r="AG43" i="115" s="1"/>
  <c r="AB43" i="115" s="1"/>
  <c r="AD43" i="115"/>
  <c r="AF43" i="115" s="1"/>
  <c r="AA43" i="115" s="1"/>
  <c r="X43" i="115"/>
  <c r="Z43" i="115" s="1"/>
  <c r="W43" i="115"/>
  <c r="AE42" i="115"/>
  <c r="AG42" i="115" s="1"/>
  <c r="AB42" i="115" s="1"/>
  <c r="AD42" i="115"/>
  <c r="AF42" i="115" s="1"/>
  <c r="AA42" i="115" s="1"/>
  <c r="X42" i="115"/>
  <c r="Z42" i="115" s="1"/>
  <c r="W42" i="115"/>
  <c r="AE41" i="115"/>
  <c r="AG41" i="115" s="1"/>
  <c r="AB41" i="115" s="1"/>
  <c r="AD41" i="115"/>
  <c r="AF41" i="115" s="1"/>
  <c r="AA41" i="115"/>
  <c r="Z41" i="115"/>
  <c r="X41" i="115"/>
  <c r="W41" i="115"/>
  <c r="AG40" i="115"/>
  <c r="AB40" i="115" s="1"/>
  <c r="BF43" i="24" s="1"/>
  <c r="AE40" i="115"/>
  <c r="AD40" i="115"/>
  <c r="AF40" i="115" s="1"/>
  <c r="AA40" i="115" s="1"/>
  <c r="AO43" i="24" s="1"/>
  <c r="X40" i="115"/>
  <c r="Z40" i="115" s="1"/>
  <c r="U43" i="24" s="1"/>
  <c r="W40" i="115"/>
  <c r="AG39" i="115"/>
  <c r="AE39" i="115"/>
  <c r="AD39" i="115"/>
  <c r="AF39" i="115" s="1"/>
  <c r="AA39" i="115" s="1"/>
  <c r="AO42" i="24" s="1"/>
  <c r="AB39" i="115"/>
  <c r="BF42" i="24" s="1"/>
  <c r="X39" i="115"/>
  <c r="Z39" i="115" s="1"/>
  <c r="U42" i="24" s="1"/>
  <c r="W39" i="115"/>
  <c r="AE38" i="115"/>
  <c r="AG38" i="115" s="1"/>
  <c r="AB38" i="115" s="1"/>
  <c r="BF41" i="24" s="1"/>
  <c r="AD38" i="115"/>
  <c r="AF38" i="115" s="1"/>
  <c r="AA38" i="115" s="1"/>
  <c r="AO41" i="24" s="1"/>
  <c r="Z38" i="115"/>
  <c r="U41" i="24" s="1"/>
  <c r="X38" i="115"/>
  <c r="W38" i="115"/>
  <c r="AF37" i="115"/>
  <c r="AA37" i="115" s="1"/>
  <c r="AO40" i="24" s="1"/>
  <c r="AE37" i="115"/>
  <c r="AG37" i="115" s="1"/>
  <c r="AB37" i="115" s="1"/>
  <c r="BF40" i="24" s="1"/>
  <c r="AD37" i="115"/>
  <c r="X37" i="115"/>
  <c r="Z37" i="115" s="1"/>
  <c r="U40" i="24" s="1"/>
  <c r="W37" i="115"/>
  <c r="AF36" i="115"/>
  <c r="AE36" i="115"/>
  <c r="AG36" i="115" s="1"/>
  <c r="AB36" i="115" s="1"/>
  <c r="BF39" i="24" s="1"/>
  <c r="AD36" i="115"/>
  <c r="AA36" i="115"/>
  <c r="AO39" i="24" s="1"/>
  <c r="Z36" i="115"/>
  <c r="U39" i="24" s="1"/>
  <c r="X36" i="115"/>
  <c r="W36" i="115"/>
  <c r="AG35" i="115"/>
  <c r="AB35" i="115" s="1"/>
  <c r="BF38" i="24" s="1"/>
  <c r="AE35" i="115"/>
  <c r="AD35" i="115"/>
  <c r="AF35" i="115" s="1"/>
  <c r="AA35" i="115" s="1"/>
  <c r="AO38" i="24" s="1"/>
  <c r="X35" i="115"/>
  <c r="Z35" i="115" s="1"/>
  <c r="U38" i="24" s="1"/>
  <c r="W35" i="115"/>
  <c r="AE34" i="115"/>
  <c r="AG34" i="115" s="1"/>
  <c r="AB34" i="115" s="1"/>
  <c r="BF37" i="24" s="1"/>
  <c r="AD34" i="115"/>
  <c r="AF34" i="115" s="1"/>
  <c r="AA34" i="115" s="1"/>
  <c r="AO37" i="24" s="1"/>
  <c r="Z34" i="115"/>
  <c r="U37" i="24" s="1"/>
  <c r="X34" i="115"/>
  <c r="W34" i="115"/>
  <c r="AE33" i="115"/>
  <c r="AG33" i="115" s="1"/>
  <c r="AB33" i="115" s="1"/>
  <c r="BF36" i="24" s="1"/>
  <c r="AD33" i="115"/>
  <c r="AF33" i="115" s="1"/>
  <c r="AA33" i="115" s="1"/>
  <c r="AO36" i="24" s="1"/>
  <c r="Z33" i="115"/>
  <c r="U36" i="24" s="1"/>
  <c r="X33" i="115"/>
  <c r="W33" i="115"/>
  <c r="AG32" i="115"/>
  <c r="AB32" i="115" s="1"/>
  <c r="BF35" i="24" s="1"/>
  <c r="AE32" i="115"/>
  <c r="AD32" i="115"/>
  <c r="AF32" i="115" s="1"/>
  <c r="AA32" i="115" s="1"/>
  <c r="AO35" i="24" s="1"/>
  <c r="X32" i="115"/>
  <c r="Z32" i="115" s="1"/>
  <c r="U35" i="24" s="1"/>
  <c r="W32" i="115"/>
  <c r="AE31" i="115"/>
  <c r="AG31" i="115" s="1"/>
  <c r="AB31" i="115" s="1"/>
  <c r="BF34" i="24" s="1"/>
  <c r="AD31" i="115"/>
  <c r="AF31" i="115" s="1"/>
  <c r="AA31" i="115" s="1"/>
  <c r="AO34" i="24" s="1"/>
  <c r="X31" i="115"/>
  <c r="Z31" i="115" s="1"/>
  <c r="U34" i="24" s="1"/>
  <c r="W31" i="115"/>
  <c r="F31" i="115"/>
  <c r="E31" i="115"/>
  <c r="D31" i="115"/>
  <c r="C31" i="115"/>
  <c r="AE30" i="115"/>
  <c r="AG30" i="115" s="1"/>
  <c r="AB30" i="115" s="1"/>
  <c r="BF33" i="24" s="1"/>
  <c r="AD30" i="115"/>
  <c r="AF30" i="115" s="1"/>
  <c r="AA30" i="115" s="1"/>
  <c r="AO33" i="24" s="1"/>
  <c r="X30" i="115"/>
  <c r="W30" i="115"/>
  <c r="Z30" i="115" s="1"/>
  <c r="U33" i="24" s="1"/>
  <c r="F30" i="115"/>
  <c r="E30" i="115"/>
  <c r="D30" i="115"/>
  <c r="C30" i="115"/>
  <c r="AF29" i="115"/>
  <c r="AA29" i="115" s="1"/>
  <c r="AO32" i="24" s="1"/>
  <c r="AE29" i="115"/>
  <c r="AG29" i="115" s="1"/>
  <c r="AB29" i="115" s="1"/>
  <c r="BF32" i="24" s="1"/>
  <c r="AD29" i="115"/>
  <c r="X29" i="115"/>
  <c r="Z29" i="115" s="1"/>
  <c r="U32" i="24" s="1"/>
  <c r="W29" i="115"/>
  <c r="F29" i="115"/>
  <c r="E29" i="115"/>
  <c r="D29" i="115"/>
  <c r="C29" i="115"/>
  <c r="AE28" i="115"/>
  <c r="AG28" i="115" s="1"/>
  <c r="AB28" i="115" s="1"/>
  <c r="BF31" i="24" s="1"/>
  <c r="AD28" i="115"/>
  <c r="AF28" i="115" s="1"/>
  <c r="AA28" i="115" s="1"/>
  <c r="AO31" i="24" s="1"/>
  <c r="X28" i="115"/>
  <c r="Z28" i="115" s="1"/>
  <c r="U31" i="24" s="1"/>
  <c r="W28" i="115"/>
  <c r="F28" i="115"/>
  <c r="E28" i="115"/>
  <c r="D28" i="115"/>
  <c r="C28" i="115"/>
  <c r="AE27" i="115"/>
  <c r="AG27" i="115" s="1"/>
  <c r="AB27" i="115" s="1"/>
  <c r="BF30" i="24" s="1"/>
  <c r="AD27" i="115"/>
  <c r="AF27" i="115" s="1"/>
  <c r="AA27" i="115" s="1"/>
  <c r="AO30" i="24" s="1"/>
  <c r="X27" i="115"/>
  <c r="Z27" i="115" s="1"/>
  <c r="U30" i="24" s="1"/>
  <c r="W27" i="115"/>
  <c r="F27" i="115"/>
  <c r="E27" i="115"/>
  <c r="D27" i="115"/>
  <c r="C27" i="115"/>
  <c r="AE26" i="115"/>
  <c r="AG26" i="115" s="1"/>
  <c r="AB26" i="115" s="1"/>
  <c r="BF29" i="24" s="1"/>
  <c r="AD26" i="115"/>
  <c r="AF26" i="115" s="1"/>
  <c r="AA26" i="115" s="1"/>
  <c r="AO29" i="24" s="1"/>
  <c r="X26" i="115"/>
  <c r="Z26" i="115" s="1"/>
  <c r="U29" i="24" s="1"/>
  <c r="W26" i="115"/>
  <c r="F26" i="115"/>
  <c r="E26" i="115"/>
  <c r="D26" i="115"/>
  <c r="C26" i="115"/>
  <c r="AE25" i="115"/>
  <c r="AG25" i="115" s="1"/>
  <c r="AB25" i="115" s="1"/>
  <c r="BF28" i="24" s="1"/>
  <c r="AD25" i="115"/>
  <c r="AF25" i="115" s="1"/>
  <c r="AA25" i="115" s="1"/>
  <c r="AO28" i="24" s="1"/>
  <c r="X25" i="115"/>
  <c r="Z25" i="115" s="1"/>
  <c r="U28" i="24" s="1"/>
  <c r="W25" i="115"/>
  <c r="F25" i="115"/>
  <c r="E25" i="115"/>
  <c r="D25" i="115"/>
  <c r="C25" i="115"/>
  <c r="AE24" i="115"/>
  <c r="AG24" i="115" s="1"/>
  <c r="AB24" i="115" s="1"/>
  <c r="BF27" i="24" s="1"/>
  <c r="AD24" i="115"/>
  <c r="AF24" i="115" s="1"/>
  <c r="AA24" i="115" s="1"/>
  <c r="AO27" i="24" s="1"/>
  <c r="X24" i="115"/>
  <c r="Z24" i="115" s="1"/>
  <c r="U27" i="24" s="1"/>
  <c r="W24" i="115"/>
  <c r="F24" i="115"/>
  <c r="E24" i="115"/>
  <c r="D24" i="115"/>
  <c r="C24" i="115"/>
  <c r="AE23" i="115"/>
  <c r="AG23" i="115" s="1"/>
  <c r="AB23" i="115" s="1"/>
  <c r="BF26" i="24" s="1"/>
  <c r="AD23" i="115"/>
  <c r="AF23" i="115" s="1"/>
  <c r="AA23" i="115" s="1"/>
  <c r="AO26" i="24" s="1"/>
  <c r="X23" i="115"/>
  <c r="W23" i="115"/>
  <c r="F23" i="115"/>
  <c r="E23" i="115"/>
  <c r="D23" i="115"/>
  <c r="C23" i="115"/>
  <c r="AE22" i="115"/>
  <c r="AG22" i="115" s="1"/>
  <c r="AB22" i="115" s="1"/>
  <c r="BF25" i="24" s="1"/>
  <c r="AD22" i="115"/>
  <c r="AF22" i="115" s="1"/>
  <c r="AA22" i="115" s="1"/>
  <c r="AO25" i="24" s="1"/>
  <c r="X22" i="115"/>
  <c r="W22" i="115"/>
  <c r="F22" i="115"/>
  <c r="E22" i="115"/>
  <c r="D22" i="115"/>
  <c r="C22" i="115"/>
  <c r="AE21" i="115"/>
  <c r="AG21" i="115" s="1"/>
  <c r="AB21" i="115" s="1"/>
  <c r="BF24" i="24" s="1"/>
  <c r="AD21" i="115"/>
  <c r="AF21" i="115" s="1"/>
  <c r="AA21" i="115" s="1"/>
  <c r="AO24" i="24" s="1"/>
  <c r="X21" i="115"/>
  <c r="Z21" i="115" s="1"/>
  <c r="U24" i="24" s="1"/>
  <c r="W21" i="115"/>
  <c r="F21" i="115"/>
  <c r="E21" i="115"/>
  <c r="D21" i="115"/>
  <c r="C21" i="115"/>
  <c r="AE20" i="115"/>
  <c r="AG20" i="115" s="1"/>
  <c r="AB20" i="115" s="1"/>
  <c r="BF23" i="24" s="1"/>
  <c r="AD20" i="115"/>
  <c r="AF20" i="115" s="1"/>
  <c r="AA20" i="115" s="1"/>
  <c r="AO23" i="24" s="1"/>
  <c r="X20" i="115"/>
  <c r="Z20" i="115" s="1"/>
  <c r="U23" i="24" s="1"/>
  <c r="W20" i="115"/>
  <c r="F20" i="115"/>
  <c r="E20" i="115"/>
  <c r="D20" i="115"/>
  <c r="C20" i="115"/>
  <c r="AE19" i="115"/>
  <c r="AG19" i="115" s="1"/>
  <c r="AB19" i="115" s="1"/>
  <c r="BF22" i="24" s="1"/>
  <c r="AD19" i="115"/>
  <c r="AF19" i="115" s="1"/>
  <c r="AA19" i="115" s="1"/>
  <c r="AO22" i="24" s="1"/>
  <c r="X19" i="115"/>
  <c r="Z19" i="115" s="1"/>
  <c r="U22" i="24" s="1"/>
  <c r="W19" i="115"/>
  <c r="F19" i="115"/>
  <c r="E19" i="115"/>
  <c r="D19" i="115"/>
  <c r="C19" i="115"/>
  <c r="AE18" i="115"/>
  <c r="AG18" i="115" s="1"/>
  <c r="AB18" i="115" s="1"/>
  <c r="BF21" i="24" s="1"/>
  <c r="AD18" i="115"/>
  <c r="AF18" i="115" s="1"/>
  <c r="AA18" i="115" s="1"/>
  <c r="AO21" i="24" s="1"/>
  <c r="X18" i="115"/>
  <c r="Z18" i="115" s="1"/>
  <c r="U21" i="24" s="1"/>
  <c r="W18" i="115"/>
  <c r="F18" i="115"/>
  <c r="E18" i="115"/>
  <c r="D18" i="115"/>
  <c r="C18" i="115"/>
  <c r="AE17" i="115"/>
  <c r="AG17" i="115" s="1"/>
  <c r="AB17" i="115" s="1"/>
  <c r="BF20" i="24" s="1"/>
  <c r="AD17" i="115"/>
  <c r="AF17" i="115" s="1"/>
  <c r="AA17" i="115" s="1"/>
  <c r="AO20" i="24" s="1"/>
  <c r="X17" i="115"/>
  <c r="W17" i="115"/>
  <c r="Z17" i="115" s="1"/>
  <c r="U20" i="24" s="1"/>
  <c r="F17" i="115"/>
  <c r="E17" i="115"/>
  <c r="D17" i="115"/>
  <c r="C17" i="115"/>
  <c r="AG16" i="115"/>
  <c r="AB16" i="115" s="1"/>
  <c r="BF19" i="24" s="1"/>
  <c r="AE16" i="115"/>
  <c r="AD16" i="115"/>
  <c r="AF16" i="115" s="1"/>
  <c r="AA16" i="115" s="1"/>
  <c r="AO19" i="24" s="1"/>
  <c r="X16" i="115"/>
  <c r="Z16" i="115" s="1"/>
  <c r="U19" i="24" s="1"/>
  <c r="W16" i="115"/>
  <c r="F16" i="115"/>
  <c r="E16" i="115"/>
  <c r="D16" i="115"/>
  <c r="C16" i="115"/>
  <c r="AE15" i="115"/>
  <c r="AG15" i="115" s="1"/>
  <c r="AB15" i="115" s="1"/>
  <c r="BF18" i="24" s="1"/>
  <c r="AD15" i="115"/>
  <c r="AF15" i="115" s="1"/>
  <c r="AA15" i="115" s="1"/>
  <c r="AO18" i="24" s="1"/>
  <c r="X15" i="115"/>
  <c r="W15" i="115"/>
  <c r="F15" i="115"/>
  <c r="E15" i="115"/>
  <c r="D15" i="115"/>
  <c r="C15" i="115"/>
  <c r="AE14" i="115"/>
  <c r="AG14" i="115" s="1"/>
  <c r="AB14" i="115" s="1"/>
  <c r="BF17" i="24" s="1"/>
  <c r="AD14" i="115"/>
  <c r="AF14" i="115" s="1"/>
  <c r="AA14" i="115" s="1"/>
  <c r="AO17" i="24" s="1"/>
  <c r="X14" i="115"/>
  <c r="Z14" i="115" s="1"/>
  <c r="U17" i="24" s="1"/>
  <c r="W14" i="115"/>
  <c r="F14" i="115"/>
  <c r="E14" i="115"/>
  <c r="D14" i="115"/>
  <c r="C14" i="115"/>
  <c r="AE13" i="115"/>
  <c r="AG13" i="115" s="1"/>
  <c r="AB13" i="115" s="1"/>
  <c r="BF16" i="24" s="1"/>
  <c r="AD13" i="115"/>
  <c r="AF13" i="115" s="1"/>
  <c r="AA13" i="115" s="1"/>
  <c r="AO16" i="24" s="1"/>
  <c r="X13" i="115"/>
  <c r="Z13" i="115" s="1"/>
  <c r="U16" i="24" s="1"/>
  <c r="W13" i="115"/>
  <c r="F13" i="115"/>
  <c r="E13" i="115"/>
  <c r="D13" i="115"/>
  <c r="C13" i="115"/>
  <c r="AE12" i="115"/>
  <c r="AG12" i="115" s="1"/>
  <c r="AB12" i="115" s="1"/>
  <c r="BF15" i="24" s="1"/>
  <c r="AD12" i="115"/>
  <c r="AF12" i="115" s="1"/>
  <c r="AA12" i="115" s="1"/>
  <c r="AO15" i="24" s="1"/>
  <c r="X12" i="115"/>
  <c r="Z12" i="115" s="1"/>
  <c r="U15" i="24" s="1"/>
  <c r="W12" i="115"/>
  <c r="F12" i="115"/>
  <c r="E12" i="115"/>
  <c r="D12" i="115"/>
  <c r="C12" i="115"/>
  <c r="AE11" i="115"/>
  <c r="AG11" i="115" s="1"/>
  <c r="AB11" i="115" s="1"/>
  <c r="BF14" i="24" s="1"/>
  <c r="AD11" i="115"/>
  <c r="AF11" i="115" s="1"/>
  <c r="AA11" i="115" s="1"/>
  <c r="AO14" i="24" s="1"/>
  <c r="X11" i="115"/>
  <c r="Z11" i="115" s="1"/>
  <c r="U14" i="24" s="1"/>
  <c r="W11" i="115"/>
  <c r="F11" i="115"/>
  <c r="E11" i="115"/>
  <c r="D11" i="115"/>
  <c r="C11" i="115"/>
  <c r="AE10" i="115"/>
  <c r="AG10" i="115" s="1"/>
  <c r="AB10" i="115" s="1"/>
  <c r="BF13" i="24" s="1"/>
  <c r="AD10" i="115"/>
  <c r="AF10" i="115" s="1"/>
  <c r="AA10" i="115" s="1"/>
  <c r="AO13" i="24" s="1"/>
  <c r="X10" i="115"/>
  <c r="W10" i="115"/>
  <c r="F10" i="115"/>
  <c r="E10" i="115"/>
  <c r="D10" i="115"/>
  <c r="C10" i="115"/>
  <c r="N8" i="115"/>
  <c r="M8" i="115"/>
  <c r="L8" i="115"/>
  <c r="K8" i="115"/>
  <c r="J8" i="115"/>
  <c r="I8" i="115"/>
  <c r="H8" i="115"/>
  <c r="G8" i="115"/>
  <c r="Y6" i="115"/>
  <c r="T6" i="115"/>
  <c r="S6" i="115"/>
  <c r="R6" i="115"/>
  <c r="Q6" i="115"/>
  <c r="P6" i="115"/>
  <c r="O6" i="115"/>
  <c r="L6" i="115"/>
  <c r="K6" i="115"/>
  <c r="J6" i="115"/>
  <c r="I6" i="115"/>
  <c r="H6" i="115"/>
  <c r="G6" i="115"/>
  <c r="G3" i="115"/>
  <c r="G4" i="114"/>
  <c r="AE51" i="114"/>
  <c r="AG51" i="114" s="1"/>
  <c r="AB51" i="114" s="1"/>
  <c r="AD51" i="114"/>
  <c r="AF51" i="114" s="1"/>
  <c r="AA51" i="114" s="1"/>
  <c r="X51" i="114"/>
  <c r="Z51" i="114" s="1"/>
  <c r="W51" i="114"/>
  <c r="AG50" i="114"/>
  <c r="AB50" i="114" s="1"/>
  <c r="AE50" i="114"/>
  <c r="AD50" i="114"/>
  <c r="AF50" i="114" s="1"/>
  <c r="AA50" i="114" s="1"/>
  <c r="X50" i="114"/>
  <c r="Z50" i="114" s="1"/>
  <c r="W50" i="114"/>
  <c r="AE49" i="114"/>
  <c r="AG49" i="114" s="1"/>
  <c r="AB49" i="114" s="1"/>
  <c r="AD49" i="114"/>
  <c r="AF49" i="114" s="1"/>
  <c r="AA49" i="114" s="1"/>
  <c r="X49" i="114"/>
  <c r="Z49" i="114" s="1"/>
  <c r="W49" i="114"/>
  <c r="AE48" i="114"/>
  <c r="AG48" i="114" s="1"/>
  <c r="AB48" i="114" s="1"/>
  <c r="AD48" i="114"/>
  <c r="AF48" i="114" s="1"/>
  <c r="AA48" i="114" s="1"/>
  <c r="Z48" i="114"/>
  <c r="X48" i="114"/>
  <c r="W48" i="114"/>
  <c r="AF47" i="114"/>
  <c r="AA47" i="114" s="1"/>
  <c r="AE47" i="114"/>
  <c r="AG47" i="114" s="1"/>
  <c r="AB47" i="114" s="1"/>
  <c r="AD47" i="114"/>
  <c r="Z47" i="114"/>
  <c r="X47" i="114"/>
  <c r="W47" i="114"/>
  <c r="AE46" i="114"/>
  <c r="AG46" i="114" s="1"/>
  <c r="AB46" i="114" s="1"/>
  <c r="AD46" i="114"/>
  <c r="AF46" i="114" s="1"/>
  <c r="AA46" i="114" s="1"/>
  <c r="X46" i="114"/>
  <c r="Z46" i="114" s="1"/>
  <c r="W46" i="114"/>
  <c r="AE45" i="114"/>
  <c r="AG45" i="114" s="1"/>
  <c r="AB45" i="114" s="1"/>
  <c r="AD45" i="114"/>
  <c r="AF45" i="114" s="1"/>
  <c r="AA45" i="114" s="1"/>
  <c r="X45" i="114"/>
  <c r="Z45" i="114" s="1"/>
  <c r="W45" i="114"/>
  <c r="AF44" i="114"/>
  <c r="AA44" i="114" s="1"/>
  <c r="AE44" i="114"/>
  <c r="AG44" i="114" s="1"/>
  <c r="AB44" i="114" s="1"/>
  <c r="AD44" i="114"/>
  <c r="Z44" i="114"/>
  <c r="X44" i="114"/>
  <c r="W44" i="114"/>
  <c r="AG43" i="114"/>
  <c r="AF43" i="114"/>
  <c r="AE43" i="114"/>
  <c r="AD43" i="114"/>
  <c r="AB43" i="114"/>
  <c r="AA43" i="114"/>
  <c r="X43" i="114"/>
  <c r="Z43" i="114" s="1"/>
  <c r="W43" i="114"/>
  <c r="AG42" i="114"/>
  <c r="AB42" i="114" s="1"/>
  <c r="AE42" i="114"/>
  <c r="AD42" i="114"/>
  <c r="AF42" i="114" s="1"/>
  <c r="AA42" i="114" s="1"/>
  <c r="X42" i="114"/>
  <c r="Z42" i="114" s="1"/>
  <c r="W42" i="114"/>
  <c r="AE41" i="114"/>
  <c r="AG41" i="114" s="1"/>
  <c r="AB41" i="114" s="1"/>
  <c r="AD41" i="114"/>
  <c r="AF41" i="114" s="1"/>
  <c r="AA41" i="114" s="1"/>
  <c r="X41" i="114"/>
  <c r="Z41" i="114" s="1"/>
  <c r="W41" i="114"/>
  <c r="AF40" i="114"/>
  <c r="AA40" i="114" s="1"/>
  <c r="AN43" i="24" s="1"/>
  <c r="AE40" i="114"/>
  <c r="AG40" i="114" s="1"/>
  <c r="AB40" i="114" s="1"/>
  <c r="BE43" i="24" s="1"/>
  <c r="AD40" i="114"/>
  <c r="Z40" i="114"/>
  <c r="T43" i="24" s="1"/>
  <c r="X40" i="114"/>
  <c r="W40" i="114"/>
  <c r="AE39" i="114"/>
  <c r="AG39" i="114" s="1"/>
  <c r="AB39" i="114" s="1"/>
  <c r="BE42" i="24" s="1"/>
  <c r="AD39" i="114"/>
  <c r="AF39" i="114" s="1"/>
  <c r="AA39" i="114" s="1"/>
  <c r="AN42" i="24" s="1"/>
  <c r="X39" i="114"/>
  <c r="Z39" i="114" s="1"/>
  <c r="T42" i="24" s="1"/>
  <c r="W39" i="114"/>
  <c r="AE38" i="114"/>
  <c r="AG38" i="114" s="1"/>
  <c r="AB38" i="114" s="1"/>
  <c r="BE41" i="24" s="1"/>
  <c r="AD38" i="114"/>
  <c r="AF38" i="114" s="1"/>
  <c r="AA38" i="114" s="1"/>
  <c r="AN41" i="24" s="1"/>
  <c r="X38" i="114"/>
  <c r="Z38" i="114" s="1"/>
  <c r="T41" i="24" s="1"/>
  <c r="W38" i="114"/>
  <c r="AE37" i="114"/>
  <c r="AG37" i="114" s="1"/>
  <c r="AB37" i="114" s="1"/>
  <c r="BE40" i="24" s="1"/>
  <c r="AD37" i="114"/>
  <c r="AF37" i="114" s="1"/>
  <c r="AA37" i="114" s="1"/>
  <c r="AN40" i="24" s="1"/>
  <c r="X37" i="114"/>
  <c r="Z37" i="114" s="1"/>
  <c r="T40" i="24" s="1"/>
  <c r="W37" i="114"/>
  <c r="AE36" i="114"/>
  <c r="AG36" i="114" s="1"/>
  <c r="AB36" i="114" s="1"/>
  <c r="BE39" i="24" s="1"/>
  <c r="AD36" i="114"/>
  <c r="AF36" i="114" s="1"/>
  <c r="AA36" i="114" s="1"/>
  <c r="AN39" i="24" s="1"/>
  <c r="Z36" i="114"/>
  <c r="T39" i="24" s="1"/>
  <c r="X36" i="114"/>
  <c r="W36" i="114"/>
  <c r="AG35" i="114"/>
  <c r="AE35" i="114"/>
  <c r="AD35" i="114"/>
  <c r="AF35" i="114" s="1"/>
  <c r="AA35" i="114" s="1"/>
  <c r="AN38" i="24" s="1"/>
  <c r="AB35" i="114"/>
  <c r="BE38" i="24" s="1"/>
  <c r="X35" i="114"/>
  <c r="Z35" i="114" s="1"/>
  <c r="T38" i="24" s="1"/>
  <c r="W35" i="114"/>
  <c r="AG34" i="114"/>
  <c r="AE34" i="114"/>
  <c r="AD34" i="114"/>
  <c r="AF34" i="114" s="1"/>
  <c r="AA34" i="114" s="1"/>
  <c r="AN37" i="24" s="1"/>
  <c r="AB34" i="114"/>
  <c r="BE37" i="24" s="1"/>
  <c r="X34" i="114"/>
  <c r="Z34" i="114" s="1"/>
  <c r="T37" i="24" s="1"/>
  <c r="W34" i="114"/>
  <c r="AE33" i="114"/>
  <c r="AG33" i="114" s="1"/>
  <c r="AB33" i="114" s="1"/>
  <c r="BE36" i="24" s="1"/>
  <c r="AD33" i="114"/>
  <c r="AF33" i="114" s="1"/>
  <c r="AA33" i="114" s="1"/>
  <c r="AN36" i="24" s="1"/>
  <c r="X33" i="114"/>
  <c r="Z33" i="114" s="1"/>
  <c r="T36" i="24" s="1"/>
  <c r="W33" i="114"/>
  <c r="AF32" i="114"/>
  <c r="AA32" i="114" s="1"/>
  <c r="AN35" i="24" s="1"/>
  <c r="AE32" i="114"/>
  <c r="AG32" i="114" s="1"/>
  <c r="AB32" i="114" s="1"/>
  <c r="BE35" i="24" s="1"/>
  <c r="AD32" i="114"/>
  <c r="X32" i="114"/>
  <c r="W32" i="114"/>
  <c r="AF31" i="114"/>
  <c r="AE31" i="114"/>
  <c r="AG31" i="114" s="1"/>
  <c r="AB31" i="114" s="1"/>
  <c r="BE34" i="24" s="1"/>
  <c r="AD31" i="114"/>
  <c r="AA31" i="114"/>
  <c r="AN34" i="24" s="1"/>
  <c r="X31" i="114"/>
  <c r="W31" i="114"/>
  <c r="F31" i="114"/>
  <c r="E31" i="114"/>
  <c r="D31" i="114"/>
  <c r="C31" i="114"/>
  <c r="AG30" i="114"/>
  <c r="AB30" i="114" s="1"/>
  <c r="BE33" i="24" s="1"/>
  <c r="AE30" i="114"/>
  <c r="AD30" i="114"/>
  <c r="AF30" i="114" s="1"/>
  <c r="AA30" i="114" s="1"/>
  <c r="AN33" i="24" s="1"/>
  <c r="X30" i="114"/>
  <c r="W30" i="114"/>
  <c r="F30" i="114"/>
  <c r="E30" i="114"/>
  <c r="D30" i="114"/>
  <c r="C30" i="114"/>
  <c r="AE29" i="114"/>
  <c r="AG29" i="114" s="1"/>
  <c r="AB29" i="114" s="1"/>
  <c r="BE32" i="24" s="1"/>
  <c r="AD29" i="114"/>
  <c r="AF29" i="114" s="1"/>
  <c r="AA29" i="114" s="1"/>
  <c r="AN32" i="24" s="1"/>
  <c r="X29" i="114"/>
  <c r="W29" i="114"/>
  <c r="F29" i="114"/>
  <c r="E29" i="114"/>
  <c r="D29" i="114"/>
  <c r="C29" i="114"/>
  <c r="AE28" i="114"/>
  <c r="AG28" i="114" s="1"/>
  <c r="AB28" i="114" s="1"/>
  <c r="BE31" i="24" s="1"/>
  <c r="AD28" i="114"/>
  <c r="AF28" i="114" s="1"/>
  <c r="AA28" i="114" s="1"/>
  <c r="AN31" i="24" s="1"/>
  <c r="X28" i="114"/>
  <c r="W28" i="114"/>
  <c r="F28" i="114"/>
  <c r="E28" i="114"/>
  <c r="D28" i="114"/>
  <c r="C28" i="114"/>
  <c r="AE27" i="114"/>
  <c r="AG27" i="114" s="1"/>
  <c r="AB27" i="114" s="1"/>
  <c r="BE30" i="24" s="1"/>
  <c r="AD27" i="114"/>
  <c r="AF27" i="114" s="1"/>
  <c r="AA27" i="114" s="1"/>
  <c r="AN30" i="24" s="1"/>
  <c r="X27" i="114"/>
  <c r="W27" i="114"/>
  <c r="F27" i="114"/>
  <c r="E27" i="114"/>
  <c r="D27" i="114"/>
  <c r="C27" i="114"/>
  <c r="AE26" i="114"/>
  <c r="AG26" i="114" s="1"/>
  <c r="AB26" i="114" s="1"/>
  <c r="BE29" i="24" s="1"/>
  <c r="AD26" i="114"/>
  <c r="AF26" i="114" s="1"/>
  <c r="AA26" i="114" s="1"/>
  <c r="AN29" i="24" s="1"/>
  <c r="X26" i="114"/>
  <c r="W26" i="114"/>
  <c r="F26" i="114"/>
  <c r="E26" i="114"/>
  <c r="D26" i="114"/>
  <c r="C26" i="114"/>
  <c r="AE25" i="114"/>
  <c r="AG25" i="114" s="1"/>
  <c r="AB25" i="114" s="1"/>
  <c r="BE28" i="24" s="1"/>
  <c r="AD25" i="114"/>
  <c r="AF25" i="114" s="1"/>
  <c r="AA25" i="114" s="1"/>
  <c r="AN28" i="24" s="1"/>
  <c r="X25" i="114"/>
  <c r="W25" i="114"/>
  <c r="F25" i="114"/>
  <c r="E25" i="114"/>
  <c r="D25" i="114"/>
  <c r="C25" i="114"/>
  <c r="AF24" i="114"/>
  <c r="AA24" i="114" s="1"/>
  <c r="AN27" i="24" s="1"/>
  <c r="AE24" i="114"/>
  <c r="AG24" i="114" s="1"/>
  <c r="AB24" i="114" s="1"/>
  <c r="BE27" i="24" s="1"/>
  <c r="AD24" i="114"/>
  <c r="X24" i="114"/>
  <c r="W24" i="114"/>
  <c r="F24" i="114"/>
  <c r="E24" i="114"/>
  <c r="D24" i="114"/>
  <c r="C24" i="114"/>
  <c r="AF23" i="114"/>
  <c r="AE23" i="114"/>
  <c r="AG23" i="114" s="1"/>
  <c r="AB23" i="114" s="1"/>
  <c r="BE26" i="24" s="1"/>
  <c r="AD23" i="114"/>
  <c r="AA23" i="114"/>
  <c r="AN26" i="24" s="1"/>
  <c r="X23" i="114"/>
  <c r="W23" i="114"/>
  <c r="F23" i="114"/>
  <c r="E23" i="114"/>
  <c r="D23" i="114"/>
  <c r="C23" i="114"/>
  <c r="AG22" i="114"/>
  <c r="AB22" i="114" s="1"/>
  <c r="BE25" i="24" s="1"/>
  <c r="AE22" i="114"/>
  <c r="AD22" i="114"/>
  <c r="AF22" i="114" s="1"/>
  <c r="AA22" i="114" s="1"/>
  <c r="AN25" i="24" s="1"/>
  <c r="X22" i="114"/>
  <c r="W22" i="114"/>
  <c r="F22" i="114"/>
  <c r="E22" i="114"/>
  <c r="D22" i="114"/>
  <c r="C22" i="114"/>
  <c r="AE21" i="114"/>
  <c r="AG21" i="114" s="1"/>
  <c r="AB21" i="114" s="1"/>
  <c r="BE24" i="24" s="1"/>
  <c r="AD21" i="114"/>
  <c r="AF21" i="114" s="1"/>
  <c r="AA21" i="114" s="1"/>
  <c r="AN24" i="24" s="1"/>
  <c r="X21" i="114"/>
  <c r="W21" i="114"/>
  <c r="F21" i="114"/>
  <c r="E21" i="114"/>
  <c r="D21" i="114"/>
  <c r="C21" i="114"/>
  <c r="AE20" i="114"/>
  <c r="AG20" i="114" s="1"/>
  <c r="AB20" i="114" s="1"/>
  <c r="BE23" i="24" s="1"/>
  <c r="AD20" i="114"/>
  <c r="AF20" i="114" s="1"/>
  <c r="AA20" i="114" s="1"/>
  <c r="AN23" i="24" s="1"/>
  <c r="X20" i="114"/>
  <c r="W20" i="114"/>
  <c r="F20" i="114"/>
  <c r="E20" i="114"/>
  <c r="D20" i="114"/>
  <c r="C20" i="114"/>
  <c r="AE19" i="114"/>
  <c r="AG19" i="114" s="1"/>
  <c r="AB19" i="114" s="1"/>
  <c r="BE22" i="24" s="1"/>
  <c r="AD19" i="114"/>
  <c r="AF19" i="114" s="1"/>
  <c r="AA19" i="114" s="1"/>
  <c r="AN22" i="24" s="1"/>
  <c r="X19" i="114"/>
  <c r="W19" i="114"/>
  <c r="F19" i="114"/>
  <c r="E19" i="114"/>
  <c r="D19" i="114"/>
  <c r="C19" i="114"/>
  <c r="AE18" i="114"/>
  <c r="AG18" i="114" s="1"/>
  <c r="AB18" i="114" s="1"/>
  <c r="BE21" i="24" s="1"/>
  <c r="AD18" i="114"/>
  <c r="AF18" i="114" s="1"/>
  <c r="AA18" i="114" s="1"/>
  <c r="AN21" i="24" s="1"/>
  <c r="X18" i="114"/>
  <c r="W18" i="114"/>
  <c r="F18" i="114"/>
  <c r="E18" i="114"/>
  <c r="D18" i="114"/>
  <c r="C18" i="114"/>
  <c r="AE17" i="114"/>
  <c r="AG17" i="114" s="1"/>
  <c r="AB17" i="114" s="1"/>
  <c r="BE20" i="24" s="1"/>
  <c r="AD17" i="114"/>
  <c r="AF17" i="114" s="1"/>
  <c r="AA17" i="114" s="1"/>
  <c r="AN20" i="24" s="1"/>
  <c r="X17" i="114"/>
  <c r="W17" i="114"/>
  <c r="F17" i="114"/>
  <c r="E17" i="114"/>
  <c r="D17" i="114"/>
  <c r="C17" i="114"/>
  <c r="AF16" i="114"/>
  <c r="AA16" i="114" s="1"/>
  <c r="AN19" i="24" s="1"/>
  <c r="AE16" i="114"/>
  <c r="AG16" i="114" s="1"/>
  <c r="AB16" i="114" s="1"/>
  <c r="BE19" i="24" s="1"/>
  <c r="AD16" i="114"/>
  <c r="X16" i="114"/>
  <c r="W16" i="114"/>
  <c r="F16" i="114"/>
  <c r="E16" i="114"/>
  <c r="D16" i="114"/>
  <c r="C16" i="114"/>
  <c r="AE15" i="114"/>
  <c r="AG15" i="114" s="1"/>
  <c r="AB15" i="114" s="1"/>
  <c r="BE18" i="24" s="1"/>
  <c r="AD15" i="114"/>
  <c r="AF15" i="114" s="1"/>
  <c r="AA15" i="114"/>
  <c r="AN18" i="24" s="1"/>
  <c r="X15" i="114"/>
  <c r="W15" i="114"/>
  <c r="F15" i="114"/>
  <c r="E15" i="114"/>
  <c r="D15" i="114"/>
  <c r="C15" i="114"/>
  <c r="AE14" i="114"/>
  <c r="AG14" i="114" s="1"/>
  <c r="AB14" i="114" s="1"/>
  <c r="BE17" i="24" s="1"/>
  <c r="AD14" i="114"/>
  <c r="AF14" i="114" s="1"/>
  <c r="AA14" i="114" s="1"/>
  <c r="AN17" i="24" s="1"/>
  <c r="X14" i="114"/>
  <c r="W14" i="114"/>
  <c r="F14" i="114"/>
  <c r="E14" i="114"/>
  <c r="D14" i="114"/>
  <c r="C14" i="114"/>
  <c r="AE13" i="114"/>
  <c r="AG13" i="114" s="1"/>
  <c r="AB13" i="114" s="1"/>
  <c r="BE16" i="24" s="1"/>
  <c r="AD13" i="114"/>
  <c r="AF13" i="114" s="1"/>
  <c r="AA13" i="114" s="1"/>
  <c r="AN16" i="24" s="1"/>
  <c r="X13" i="114"/>
  <c r="W13" i="114"/>
  <c r="F13" i="114"/>
  <c r="E13" i="114"/>
  <c r="D13" i="114"/>
  <c r="C13" i="114"/>
  <c r="AE12" i="114"/>
  <c r="AG12" i="114" s="1"/>
  <c r="AB12" i="114" s="1"/>
  <c r="BE15" i="24" s="1"/>
  <c r="AD12" i="114"/>
  <c r="AF12" i="114" s="1"/>
  <c r="AA12" i="114" s="1"/>
  <c r="AN15" i="24" s="1"/>
  <c r="X12" i="114"/>
  <c r="W12" i="114"/>
  <c r="F12" i="114"/>
  <c r="E12" i="114"/>
  <c r="D12" i="114"/>
  <c r="C12" i="114"/>
  <c r="AE11" i="114"/>
  <c r="AG11" i="114" s="1"/>
  <c r="AB11" i="114" s="1"/>
  <c r="BE14" i="24" s="1"/>
  <c r="AD11" i="114"/>
  <c r="AF11" i="114" s="1"/>
  <c r="AA11" i="114" s="1"/>
  <c r="AN14" i="24" s="1"/>
  <c r="X11" i="114"/>
  <c r="W11" i="114"/>
  <c r="F11" i="114"/>
  <c r="E11" i="114"/>
  <c r="D11" i="114"/>
  <c r="C11" i="114"/>
  <c r="AG10" i="114"/>
  <c r="AB10" i="114" s="1"/>
  <c r="BE13" i="24" s="1"/>
  <c r="AE10" i="114"/>
  <c r="AD10" i="114"/>
  <c r="AF10" i="114" s="1"/>
  <c r="AA10" i="114" s="1"/>
  <c r="AN13" i="24" s="1"/>
  <c r="X10" i="114"/>
  <c r="F10" i="114"/>
  <c r="E10" i="114"/>
  <c r="D10" i="114"/>
  <c r="C10" i="114"/>
  <c r="N8" i="114"/>
  <c r="M8" i="114"/>
  <c r="L8" i="114"/>
  <c r="K8" i="114"/>
  <c r="J8" i="114"/>
  <c r="I8" i="114"/>
  <c r="H8" i="114"/>
  <c r="G8" i="114"/>
  <c r="Y6" i="114"/>
  <c r="Z24" i="114" s="1"/>
  <c r="T27" i="24" s="1"/>
  <c r="T6" i="114"/>
  <c r="S6" i="114"/>
  <c r="R6" i="114"/>
  <c r="Q6" i="114"/>
  <c r="P6" i="114"/>
  <c r="O6" i="114"/>
  <c r="L6" i="114"/>
  <c r="K6" i="114"/>
  <c r="J6" i="114"/>
  <c r="I6" i="114"/>
  <c r="H6" i="114"/>
  <c r="G6" i="114"/>
  <c r="G3" i="114"/>
  <c r="G4" i="113"/>
  <c r="AE51" i="113"/>
  <c r="AG51" i="113" s="1"/>
  <c r="AB51" i="113" s="1"/>
  <c r="AD51" i="113"/>
  <c r="AF51" i="113" s="1"/>
  <c r="AA51" i="113" s="1"/>
  <c r="X51" i="113"/>
  <c r="Z51" i="113" s="1"/>
  <c r="W51" i="113"/>
  <c r="AE50" i="113"/>
  <c r="AG50" i="113" s="1"/>
  <c r="AB50" i="113" s="1"/>
  <c r="AD50" i="113"/>
  <c r="AF50" i="113" s="1"/>
  <c r="AA50" i="113" s="1"/>
  <c r="X50" i="113"/>
  <c r="Z50" i="113" s="1"/>
  <c r="W50" i="113"/>
  <c r="AE49" i="113"/>
  <c r="AG49" i="113" s="1"/>
  <c r="AB49" i="113" s="1"/>
  <c r="AD49" i="113"/>
  <c r="AF49" i="113" s="1"/>
  <c r="AA49" i="113"/>
  <c r="X49" i="113"/>
  <c r="Z49" i="113" s="1"/>
  <c r="W49" i="113"/>
  <c r="AE48" i="113"/>
  <c r="AG48" i="113" s="1"/>
  <c r="AD48" i="113"/>
  <c r="AF48" i="113" s="1"/>
  <c r="AA48" i="113" s="1"/>
  <c r="AB48" i="113"/>
  <c r="X48" i="113"/>
  <c r="Z48" i="113" s="1"/>
  <c r="W48" i="113"/>
  <c r="AE47" i="113"/>
  <c r="AG47" i="113" s="1"/>
  <c r="AB47" i="113" s="1"/>
  <c r="AD47" i="113"/>
  <c r="AF47" i="113" s="1"/>
  <c r="AA47" i="113" s="1"/>
  <c r="X47" i="113"/>
  <c r="Z47" i="113" s="1"/>
  <c r="W47" i="113"/>
  <c r="AE46" i="113"/>
  <c r="AG46" i="113" s="1"/>
  <c r="AB46" i="113" s="1"/>
  <c r="AD46" i="113"/>
  <c r="AF46" i="113" s="1"/>
  <c r="AA46" i="113" s="1"/>
  <c r="X46" i="113"/>
  <c r="Z46" i="113" s="1"/>
  <c r="W46" i="113"/>
  <c r="AE45" i="113"/>
  <c r="AG45" i="113" s="1"/>
  <c r="AB45" i="113" s="1"/>
  <c r="AD45" i="113"/>
  <c r="AF45" i="113" s="1"/>
  <c r="AA45" i="113" s="1"/>
  <c r="Z45" i="113"/>
  <c r="X45" i="113"/>
  <c r="W45" i="113"/>
  <c r="AG44" i="113"/>
  <c r="AB44" i="113" s="1"/>
  <c r="AF44" i="113"/>
  <c r="AA44" i="113" s="1"/>
  <c r="AE44" i="113"/>
  <c r="AD44" i="113"/>
  <c r="Z44" i="113"/>
  <c r="X44" i="113"/>
  <c r="W44" i="113"/>
  <c r="AE43" i="113"/>
  <c r="AG43" i="113" s="1"/>
  <c r="AB43" i="113" s="1"/>
  <c r="AD43" i="113"/>
  <c r="AF43" i="113" s="1"/>
  <c r="AA43" i="113" s="1"/>
  <c r="X43" i="113"/>
  <c r="Z43" i="113" s="1"/>
  <c r="W43" i="113"/>
  <c r="AE42" i="113"/>
  <c r="AG42" i="113" s="1"/>
  <c r="AB42" i="113" s="1"/>
  <c r="AD42" i="113"/>
  <c r="AF42" i="113" s="1"/>
  <c r="AA42" i="113" s="1"/>
  <c r="X42" i="113"/>
  <c r="Z42" i="113" s="1"/>
  <c r="W42" i="113"/>
  <c r="AE41" i="113"/>
  <c r="AG41" i="113" s="1"/>
  <c r="AB41" i="113" s="1"/>
  <c r="AD41" i="113"/>
  <c r="AF41" i="113" s="1"/>
  <c r="AA41" i="113"/>
  <c r="X41" i="113"/>
  <c r="Z41" i="113" s="1"/>
  <c r="W41" i="113"/>
  <c r="AF40" i="113"/>
  <c r="AA40" i="113" s="1"/>
  <c r="AM43" i="24" s="1"/>
  <c r="AE40" i="113"/>
  <c r="AG40" i="113" s="1"/>
  <c r="AB40" i="113" s="1"/>
  <c r="BD43" i="24" s="1"/>
  <c r="AD40" i="113"/>
  <c r="X40" i="113"/>
  <c r="Z40" i="113" s="1"/>
  <c r="S43" i="24" s="1"/>
  <c r="W40" i="113"/>
  <c r="AE39" i="113"/>
  <c r="AG39" i="113" s="1"/>
  <c r="AB39" i="113" s="1"/>
  <c r="BD42" i="24" s="1"/>
  <c r="AD39" i="113"/>
  <c r="AF39" i="113" s="1"/>
  <c r="AA39" i="113" s="1"/>
  <c r="AM42" i="24" s="1"/>
  <c r="X39" i="113"/>
  <c r="Z39" i="113" s="1"/>
  <c r="S42" i="24" s="1"/>
  <c r="W39" i="113"/>
  <c r="AE38" i="113"/>
  <c r="AG38" i="113" s="1"/>
  <c r="AB38" i="113" s="1"/>
  <c r="BD41" i="24" s="1"/>
  <c r="AD38" i="113"/>
  <c r="AF38" i="113" s="1"/>
  <c r="AA38" i="113" s="1"/>
  <c r="AM41" i="24" s="1"/>
  <c r="X38" i="113"/>
  <c r="Z38" i="113" s="1"/>
  <c r="S41" i="24" s="1"/>
  <c r="W38" i="113"/>
  <c r="AE37" i="113"/>
  <c r="AG37" i="113" s="1"/>
  <c r="AB37" i="113" s="1"/>
  <c r="BD40" i="24" s="1"/>
  <c r="AD37" i="113"/>
  <c r="AF37" i="113" s="1"/>
  <c r="AA37" i="113" s="1"/>
  <c r="AM40" i="24" s="1"/>
  <c r="Z37" i="113"/>
  <c r="S40" i="24" s="1"/>
  <c r="X37" i="113"/>
  <c r="W37" i="113"/>
  <c r="AG36" i="113"/>
  <c r="AB36" i="113" s="1"/>
  <c r="BD39" i="24" s="1"/>
  <c r="AF36" i="113"/>
  <c r="AA36" i="113" s="1"/>
  <c r="AM39" i="24" s="1"/>
  <c r="AE36" i="113"/>
  <c r="AD36" i="113"/>
  <c r="Z36" i="113"/>
  <c r="S39" i="24" s="1"/>
  <c r="X36" i="113"/>
  <c r="W36" i="113"/>
  <c r="AE35" i="113"/>
  <c r="AG35" i="113" s="1"/>
  <c r="AB35" i="113" s="1"/>
  <c r="BD38" i="24" s="1"/>
  <c r="AD35" i="113"/>
  <c r="AF35" i="113" s="1"/>
  <c r="AA35" i="113" s="1"/>
  <c r="AM38" i="24" s="1"/>
  <c r="X35" i="113"/>
  <c r="Z35" i="113" s="1"/>
  <c r="S38" i="24" s="1"/>
  <c r="W35" i="113"/>
  <c r="AE34" i="113"/>
  <c r="AG34" i="113" s="1"/>
  <c r="AB34" i="113" s="1"/>
  <c r="BD37" i="24" s="1"/>
  <c r="AD34" i="113"/>
  <c r="AF34" i="113" s="1"/>
  <c r="AA34" i="113" s="1"/>
  <c r="AM37" i="24" s="1"/>
  <c r="X34" i="113"/>
  <c r="Z34" i="113" s="1"/>
  <c r="S37" i="24" s="1"/>
  <c r="W34" i="113"/>
  <c r="AE33" i="113"/>
  <c r="AG33" i="113" s="1"/>
  <c r="AB33" i="113" s="1"/>
  <c r="BD36" i="24" s="1"/>
  <c r="AD33" i="113"/>
  <c r="AF33" i="113" s="1"/>
  <c r="AA33" i="113" s="1"/>
  <c r="AM36" i="24" s="1"/>
  <c r="X33" i="113"/>
  <c r="Z33" i="113" s="1"/>
  <c r="S36" i="24" s="1"/>
  <c r="W33" i="113"/>
  <c r="AE32" i="113"/>
  <c r="AG32" i="113" s="1"/>
  <c r="AB32" i="113" s="1"/>
  <c r="BD35" i="24" s="1"/>
  <c r="AD32" i="113"/>
  <c r="AF32" i="113" s="1"/>
  <c r="AA32" i="113" s="1"/>
  <c r="AM35" i="24" s="1"/>
  <c r="X32" i="113"/>
  <c r="W32" i="113"/>
  <c r="AG31" i="113"/>
  <c r="AE31" i="113"/>
  <c r="AD31" i="113"/>
  <c r="AF31" i="113" s="1"/>
  <c r="AA31" i="113" s="1"/>
  <c r="AM34" i="24" s="1"/>
  <c r="AB31" i="113"/>
  <c r="BD34" i="24" s="1"/>
  <c r="X31" i="113"/>
  <c r="W31" i="113"/>
  <c r="F31" i="113"/>
  <c r="E31" i="113"/>
  <c r="D31" i="113"/>
  <c r="C31" i="113"/>
  <c r="AE30" i="113"/>
  <c r="AG30" i="113" s="1"/>
  <c r="AB30" i="113" s="1"/>
  <c r="BD33" i="24" s="1"/>
  <c r="AD30" i="113"/>
  <c r="AF30" i="113" s="1"/>
  <c r="AA30" i="113" s="1"/>
  <c r="AM33" i="24" s="1"/>
  <c r="X30" i="113"/>
  <c r="W30" i="113"/>
  <c r="F30" i="113"/>
  <c r="E30" i="113"/>
  <c r="D30" i="113"/>
  <c r="C30" i="113"/>
  <c r="AE29" i="113"/>
  <c r="AG29" i="113" s="1"/>
  <c r="AB29" i="113" s="1"/>
  <c r="BD32" i="24" s="1"/>
  <c r="AD29" i="113"/>
  <c r="AF29" i="113" s="1"/>
  <c r="AA29" i="113" s="1"/>
  <c r="AM32" i="24" s="1"/>
  <c r="X29" i="113"/>
  <c r="W29" i="113"/>
  <c r="F29" i="113"/>
  <c r="E29" i="113"/>
  <c r="D29" i="113"/>
  <c r="C29" i="113"/>
  <c r="AE28" i="113"/>
  <c r="AG28" i="113" s="1"/>
  <c r="AB28" i="113" s="1"/>
  <c r="BD31" i="24" s="1"/>
  <c r="AD28" i="113"/>
  <c r="AF28" i="113" s="1"/>
  <c r="AA28" i="113" s="1"/>
  <c r="AM31" i="24" s="1"/>
  <c r="X28" i="113"/>
  <c r="W28" i="113"/>
  <c r="F28" i="113"/>
  <c r="E28" i="113"/>
  <c r="D28" i="113"/>
  <c r="C28" i="113"/>
  <c r="AE27" i="113"/>
  <c r="AG27" i="113" s="1"/>
  <c r="AB27" i="113" s="1"/>
  <c r="BD30" i="24" s="1"/>
  <c r="AD27" i="113"/>
  <c r="AF27" i="113" s="1"/>
  <c r="AA27" i="113" s="1"/>
  <c r="AM30" i="24" s="1"/>
  <c r="X27" i="113"/>
  <c r="W27" i="113"/>
  <c r="F27" i="113"/>
  <c r="E27" i="113"/>
  <c r="D27" i="113"/>
  <c r="C27" i="113"/>
  <c r="AE26" i="113"/>
  <c r="AG26" i="113" s="1"/>
  <c r="AB26" i="113" s="1"/>
  <c r="BD29" i="24" s="1"/>
  <c r="AD26" i="113"/>
  <c r="AF26" i="113" s="1"/>
  <c r="AA26" i="113" s="1"/>
  <c r="AM29" i="24" s="1"/>
  <c r="X26" i="113"/>
  <c r="W26" i="113"/>
  <c r="F26" i="113"/>
  <c r="E26" i="113"/>
  <c r="D26" i="113"/>
  <c r="C26" i="113"/>
  <c r="AE25" i="113"/>
  <c r="AG25" i="113" s="1"/>
  <c r="AB25" i="113" s="1"/>
  <c r="BD28" i="24" s="1"/>
  <c r="AD25" i="113"/>
  <c r="AF25" i="113" s="1"/>
  <c r="AA25" i="113" s="1"/>
  <c r="AM28" i="24" s="1"/>
  <c r="X25" i="113"/>
  <c r="W25" i="113"/>
  <c r="F25" i="113"/>
  <c r="E25" i="113"/>
  <c r="D25" i="113"/>
  <c r="C25" i="113"/>
  <c r="AG24" i="113"/>
  <c r="AB24" i="113" s="1"/>
  <c r="BD27" i="24" s="1"/>
  <c r="AE24" i="113"/>
  <c r="AD24" i="113"/>
  <c r="AF24" i="113" s="1"/>
  <c r="AA24" i="113" s="1"/>
  <c r="AM27" i="24" s="1"/>
  <c r="X24" i="113"/>
  <c r="W24" i="113"/>
  <c r="Z24" i="113" s="1"/>
  <c r="S27" i="24" s="1"/>
  <c r="F24" i="113"/>
  <c r="E24" i="113"/>
  <c r="D24" i="113"/>
  <c r="C24" i="113"/>
  <c r="AG23" i="113"/>
  <c r="AB23" i="113" s="1"/>
  <c r="BD26" i="24" s="1"/>
  <c r="AE23" i="113"/>
  <c r="AD23" i="113"/>
  <c r="AF23" i="113" s="1"/>
  <c r="AA23" i="113" s="1"/>
  <c r="AM26" i="24" s="1"/>
  <c r="X23" i="113"/>
  <c r="W23" i="113"/>
  <c r="F23" i="113"/>
  <c r="E23" i="113"/>
  <c r="D23" i="113"/>
  <c r="C23" i="113"/>
  <c r="AE22" i="113"/>
  <c r="AG22" i="113" s="1"/>
  <c r="AB22" i="113" s="1"/>
  <c r="BD25" i="24" s="1"/>
  <c r="AD22" i="113"/>
  <c r="AF22" i="113" s="1"/>
  <c r="AA22" i="113" s="1"/>
  <c r="AM25" i="24" s="1"/>
  <c r="X22" i="113"/>
  <c r="Z22" i="113" s="1"/>
  <c r="S25" i="24" s="1"/>
  <c r="W22" i="113"/>
  <c r="F22" i="113"/>
  <c r="E22" i="113"/>
  <c r="D22" i="113"/>
  <c r="C22" i="113"/>
  <c r="AE21" i="113"/>
  <c r="AG21" i="113" s="1"/>
  <c r="AB21" i="113" s="1"/>
  <c r="BD24" i="24" s="1"/>
  <c r="AD21" i="113"/>
  <c r="AF21" i="113" s="1"/>
  <c r="AA21" i="113" s="1"/>
  <c r="AM24" i="24" s="1"/>
  <c r="Z21" i="113"/>
  <c r="S24" i="24" s="1"/>
  <c r="X21" i="113"/>
  <c r="W21" i="113"/>
  <c r="F21" i="113"/>
  <c r="E21" i="113"/>
  <c r="D21" i="113"/>
  <c r="C21" i="113"/>
  <c r="AE20" i="113"/>
  <c r="AG20" i="113" s="1"/>
  <c r="AB20" i="113" s="1"/>
  <c r="BD23" i="24" s="1"/>
  <c r="AD20" i="113"/>
  <c r="AF20" i="113" s="1"/>
  <c r="AA20" i="113" s="1"/>
  <c r="AM23" i="24" s="1"/>
  <c r="X20" i="113"/>
  <c r="Z20" i="113" s="1"/>
  <c r="S23" i="24" s="1"/>
  <c r="W20" i="113"/>
  <c r="F20" i="113"/>
  <c r="E20" i="113"/>
  <c r="D20" i="113"/>
  <c r="C20" i="113"/>
  <c r="AE19" i="113"/>
  <c r="AG19" i="113" s="1"/>
  <c r="AB19" i="113" s="1"/>
  <c r="BD22" i="24" s="1"/>
  <c r="AD19" i="113"/>
  <c r="AF19" i="113" s="1"/>
  <c r="AA19" i="113" s="1"/>
  <c r="AM22" i="24" s="1"/>
  <c r="X19" i="113"/>
  <c r="W19" i="113"/>
  <c r="F19" i="113"/>
  <c r="E19" i="113"/>
  <c r="D19" i="113"/>
  <c r="C19" i="113"/>
  <c r="AE18" i="113"/>
  <c r="AG18" i="113" s="1"/>
  <c r="AB18" i="113" s="1"/>
  <c r="BD21" i="24" s="1"/>
  <c r="AD18" i="113"/>
  <c r="AF18" i="113" s="1"/>
  <c r="AA18" i="113" s="1"/>
  <c r="AM21" i="24" s="1"/>
  <c r="X18" i="113"/>
  <c r="Z18" i="113" s="1"/>
  <c r="S21" i="24" s="1"/>
  <c r="W18" i="113"/>
  <c r="F18" i="113"/>
  <c r="E18" i="113"/>
  <c r="D18" i="113"/>
  <c r="C18" i="113"/>
  <c r="AE17" i="113"/>
  <c r="AG17" i="113" s="1"/>
  <c r="AB17" i="113" s="1"/>
  <c r="BD20" i="24" s="1"/>
  <c r="AD17" i="113"/>
  <c r="AF17" i="113" s="1"/>
  <c r="AA17" i="113" s="1"/>
  <c r="AM20" i="24" s="1"/>
  <c r="X17" i="113"/>
  <c r="W17" i="113"/>
  <c r="F17" i="113"/>
  <c r="E17" i="113"/>
  <c r="D17" i="113"/>
  <c r="C17" i="113"/>
  <c r="AE16" i="113"/>
  <c r="AG16" i="113" s="1"/>
  <c r="AB16" i="113" s="1"/>
  <c r="BD19" i="24" s="1"/>
  <c r="AD16" i="113"/>
  <c r="AF16" i="113" s="1"/>
  <c r="AA16" i="113" s="1"/>
  <c r="AM19" i="24" s="1"/>
  <c r="X16" i="113"/>
  <c r="Z16" i="113" s="1"/>
  <c r="S19" i="24" s="1"/>
  <c r="W16" i="113"/>
  <c r="F16" i="113"/>
  <c r="E16" i="113"/>
  <c r="D16" i="113"/>
  <c r="C16" i="113"/>
  <c r="AE15" i="113"/>
  <c r="AG15" i="113" s="1"/>
  <c r="AB15" i="113" s="1"/>
  <c r="BD18" i="24" s="1"/>
  <c r="AD15" i="113"/>
  <c r="AF15" i="113" s="1"/>
  <c r="AA15" i="113" s="1"/>
  <c r="AM18" i="24" s="1"/>
  <c r="X15" i="113"/>
  <c r="W15" i="113"/>
  <c r="F15" i="113"/>
  <c r="E15" i="113"/>
  <c r="D15" i="113"/>
  <c r="C15" i="113"/>
  <c r="AE14" i="113"/>
  <c r="AG14" i="113" s="1"/>
  <c r="AB14" i="113" s="1"/>
  <c r="BD17" i="24" s="1"/>
  <c r="AD14" i="113"/>
  <c r="AF14" i="113" s="1"/>
  <c r="AA14" i="113" s="1"/>
  <c r="AM17" i="24" s="1"/>
  <c r="X14" i="113"/>
  <c r="W14" i="113"/>
  <c r="F14" i="113"/>
  <c r="E14" i="113"/>
  <c r="D14" i="113"/>
  <c r="C14" i="113"/>
  <c r="AE13" i="113"/>
  <c r="AG13" i="113" s="1"/>
  <c r="AB13" i="113" s="1"/>
  <c r="BD16" i="24" s="1"/>
  <c r="AD13" i="113"/>
  <c r="AF13" i="113" s="1"/>
  <c r="AA13" i="113" s="1"/>
  <c r="AM16" i="24" s="1"/>
  <c r="X13" i="113"/>
  <c r="W13" i="113"/>
  <c r="F13" i="113"/>
  <c r="E13" i="113"/>
  <c r="D13" i="113"/>
  <c r="C13" i="113"/>
  <c r="AE12" i="113"/>
  <c r="AG12" i="113" s="1"/>
  <c r="AB12" i="113" s="1"/>
  <c r="BD15" i="24" s="1"/>
  <c r="AD12" i="113"/>
  <c r="AF12" i="113" s="1"/>
  <c r="AA12" i="113" s="1"/>
  <c r="AM15" i="24" s="1"/>
  <c r="X12" i="113"/>
  <c r="W12" i="113"/>
  <c r="F12" i="113"/>
  <c r="E12" i="113"/>
  <c r="D12" i="113"/>
  <c r="C12" i="113"/>
  <c r="AE11" i="113"/>
  <c r="AG11" i="113" s="1"/>
  <c r="AB11" i="113" s="1"/>
  <c r="BD14" i="24" s="1"/>
  <c r="AD11" i="113"/>
  <c r="AF11" i="113" s="1"/>
  <c r="AA11" i="113" s="1"/>
  <c r="AM14" i="24" s="1"/>
  <c r="X11" i="113"/>
  <c r="W11" i="113"/>
  <c r="F11" i="113"/>
  <c r="E11" i="113"/>
  <c r="D11" i="113"/>
  <c r="C11" i="113"/>
  <c r="AE10" i="113"/>
  <c r="AG10" i="113" s="1"/>
  <c r="AB10" i="113" s="1"/>
  <c r="BD13" i="24" s="1"/>
  <c r="AD10" i="113"/>
  <c r="AF10" i="113" s="1"/>
  <c r="AA10" i="113" s="1"/>
  <c r="AM13" i="24" s="1"/>
  <c r="X10" i="113"/>
  <c r="W10" i="113"/>
  <c r="F10" i="113"/>
  <c r="E10" i="113"/>
  <c r="D10" i="113"/>
  <c r="C10" i="113"/>
  <c r="N8" i="113"/>
  <c r="M8" i="113"/>
  <c r="L8" i="113"/>
  <c r="K8" i="113"/>
  <c r="J8" i="113"/>
  <c r="I8" i="113"/>
  <c r="H8" i="113"/>
  <c r="G8" i="113"/>
  <c r="Y6" i="113"/>
  <c r="T6" i="113"/>
  <c r="S6" i="113"/>
  <c r="R6" i="113"/>
  <c r="Q6" i="113"/>
  <c r="P6" i="113"/>
  <c r="O6" i="113"/>
  <c r="L6" i="113"/>
  <c r="K6" i="113"/>
  <c r="J6" i="113"/>
  <c r="I6" i="113"/>
  <c r="H6" i="113"/>
  <c r="G6" i="113"/>
  <c r="G3" i="113"/>
  <c r="G4" i="112"/>
  <c r="AE51" i="112"/>
  <c r="AG51" i="112" s="1"/>
  <c r="AB51" i="112" s="1"/>
  <c r="AD51" i="112"/>
  <c r="AF51" i="112" s="1"/>
  <c r="AA51" i="112" s="1"/>
  <c r="X51" i="112"/>
  <c r="Z51" i="112" s="1"/>
  <c r="W51" i="112"/>
  <c r="AE50" i="112"/>
  <c r="AG50" i="112" s="1"/>
  <c r="AB50" i="112" s="1"/>
  <c r="AD50" i="112"/>
  <c r="AF50" i="112" s="1"/>
  <c r="AA50" i="112" s="1"/>
  <c r="Z50" i="112"/>
  <c r="X50" i="112"/>
  <c r="W50" i="112"/>
  <c r="AE49" i="112"/>
  <c r="AG49" i="112" s="1"/>
  <c r="AB49" i="112" s="1"/>
  <c r="AD49" i="112"/>
  <c r="AF49" i="112" s="1"/>
  <c r="AA49" i="112" s="1"/>
  <c r="X49" i="112"/>
  <c r="Z49" i="112" s="1"/>
  <c r="W49" i="112"/>
  <c r="AG48" i="112"/>
  <c r="AB48" i="112" s="1"/>
  <c r="AE48" i="112"/>
  <c r="AD48" i="112"/>
  <c r="AF48" i="112" s="1"/>
  <c r="AA48" i="112"/>
  <c r="X48" i="112"/>
  <c r="Z48" i="112" s="1"/>
  <c r="W48" i="112"/>
  <c r="AG47" i="112"/>
  <c r="AE47" i="112"/>
  <c r="AD47" i="112"/>
  <c r="AF47" i="112" s="1"/>
  <c r="AA47" i="112" s="1"/>
  <c r="AB47" i="112"/>
  <c r="X47" i="112"/>
  <c r="Z47" i="112" s="1"/>
  <c r="W47" i="112"/>
  <c r="AE46" i="112"/>
  <c r="AG46" i="112" s="1"/>
  <c r="AB46" i="112" s="1"/>
  <c r="AD46" i="112"/>
  <c r="AF46" i="112" s="1"/>
  <c r="AA46" i="112" s="1"/>
  <c r="Z46" i="112"/>
  <c r="X46" i="112"/>
  <c r="W46" i="112"/>
  <c r="AF45" i="112"/>
  <c r="AA45" i="112" s="1"/>
  <c r="AE45" i="112"/>
  <c r="AG45" i="112" s="1"/>
  <c r="AB45" i="112" s="1"/>
  <c r="AD45" i="112"/>
  <c r="Z45" i="112"/>
  <c r="X45" i="112"/>
  <c r="W45" i="112"/>
  <c r="AF44" i="112"/>
  <c r="AA44" i="112" s="1"/>
  <c r="AE44" i="112"/>
  <c r="AG44" i="112" s="1"/>
  <c r="AB44" i="112" s="1"/>
  <c r="AD44" i="112"/>
  <c r="Z44" i="112"/>
  <c r="X44" i="112"/>
  <c r="W44" i="112"/>
  <c r="AE43" i="112"/>
  <c r="AG43" i="112" s="1"/>
  <c r="AB43" i="112" s="1"/>
  <c r="AD43" i="112"/>
  <c r="AF43" i="112" s="1"/>
  <c r="AA43" i="112" s="1"/>
  <c r="X43" i="112"/>
  <c r="Z43" i="112" s="1"/>
  <c r="W43" i="112"/>
  <c r="AE42" i="112"/>
  <c r="AG42" i="112" s="1"/>
  <c r="AB42" i="112" s="1"/>
  <c r="AD42" i="112"/>
  <c r="AF42" i="112" s="1"/>
  <c r="AA42" i="112" s="1"/>
  <c r="Z42" i="112"/>
  <c r="X42" i="112"/>
  <c r="W42" i="112"/>
  <c r="AE41" i="112"/>
  <c r="AG41" i="112" s="1"/>
  <c r="AB41" i="112" s="1"/>
  <c r="AD41" i="112"/>
  <c r="AF41" i="112" s="1"/>
  <c r="AA41" i="112" s="1"/>
  <c r="X41" i="112"/>
  <c r="Z41" i="112" s="1"/>
  <c r="W41" i="112"/>
  <c r="AE40" i="112"/>
  <c r="AG40" i="112" s="1"/>
  <c r="AB40" i="112" s="1"/>
  <c r="BC43" i="24" s="1"/>
  <c r="AD40" i="112"/>
  <c r="AF40" i="112" s="1"/>
  <c r="AA40" i="112" s="1"/>
  <c r="AL43" i="24" s="1"/>
  <c r="X40" i="112"/>
  <c r="Z40" i="112" s="1"/>
  <c r="R43" i="24" s="1"/>
  <c r="W40" i="112"/>
  <c r="AE39" i="112"/>
  <c r="AG39" i="112" s="1"/>
  <c r="AB39" i="112" s="1"/>
  <c r="BC42" i="24" s="1"/>
  <c r="AD39" i="112"/>
  <c r="AF39" i="112" s="1"/>
  <c r="AA39" i="112" s="1"/>
  <c r="AL42" i="24" s="1"/>
  <c r="X39" i="112"/>
  <c r="Z39" i="112" s="1"/>
  <c r="R42" i="24" s="1"/>
  <c r="W39" i="112"/>
  <c r="AE38" i="112"/>
  <c r="AG38" i="112" s="1"/>
  <c r="AB38" i="112" s="1"/>
  <c r="BC41" i="24" s="1"/>
  <c r="AD38" i="112"/>
  <c r="AF38" i="112" s="1"/>
  <c r="AA38" i="112" s="1"/>
  <c r="AL41" i="24" s="1"/>
  <c r="X38" i="112"/>
  <c r="Z38" i="112" s="1"/>
  <c r="R41" i="24" s="1"/>
  <c r="W38" i="112"/>
  <c r="AF37" i="112"/>
  <c r="AA37" i="112" s="1"/>
  <c r="AL40" i="24" s="1"/>
  <c r="AE37" i="112"/>
  <c r="AG37" i="112" s="1"/>
  <c r="AB37" i="112" s="1"/>
  <c r="BC40" i="24" s="1"/>
  <c r="AD37" i="112"/>
  <c r="Z37" i="112"/>
  <c r="R40" i="24" s="1"/>
  <c r="X37" i="112"/>
  <c r="W37" i="112"/>
  <c r="AF36" i="112"/>
  <c r="AA36" i="112" s="1"/>
  <c r="AL39" i="24" s="1"/>
  <c r="AE36" i="112"/>
  <c r="AG36" i="112" s="1"/>
  <c r="AB36" i="112" s="1"/>
  <c r="BC39" i="24" s="1"/>
  <c r="AD36" i="112"/>
  <c r="Z36" i="112"/>
  <c r="R39" i="24" s="1"/>
  <c r="X36" i="112"/>
  <c r="W36" i="112"/>
  <c r="AE35" i="112"/>
  <c r="AG35" i="112" s="1"/>
  <c r="AB35" i="112" s="1"/>
  <c r="BC38" i="24" s="1"/>
  <c r="AD35" i="112"/>
  <c r="AF35" i="112" s="1"/>
  <c r="AA35" i="112" s="1"/>
  <c r="AL38" i="24" s="1"/>
  <c r="X35" i="112"/>
  <c r="Z35" i="112" s="1"/>
  <c r="R38" i="24" s="1"/>
  <c r="W35" i="112"/>
  <c r="AE34" i="112"/>
  <c r="AG34" i="112" s="1"/>
  <c r="AB34" i="112" s="1"/>
  <c r="BC37" i="24" s="1"/>
  <c r="AD34" i="112"/>
  <c r="AF34" i="112" s="1"/>
  <c r="AA34" i="112" s="1"/>
  <c r="AL37" i="24" s="1"/>
  <c r="Z34" i="112"/>
  <c r="R37" i="24" s="1"/>
  <c r="X34" i="112"/>
  <c r="W34" i="112"/>
  <c r="AE33" i="112"/>
  <c r="AG33" i="112" s="1"/>
  <c r="AB33" i="112" s="1"/>
  <c r="BC36" i="24" s="1"/>
  <c r="AD33" i="112"/>
  <c r="AF33" i="112" s="1"/>
  <c r="AA33" i="112" s="1"/>
  <c r="AL36" i="24" s="1"/>
  <c r="X33" i="112"/>
  <c r="Z33" i="112" s="1"/>
  <c r="R36" i="24" s="1"/>
  <c r="W33" i="112"/>
  <c r="AE32" i="112"/>
  <c r="AG32" i="112" s="1"/>
  <c r="AB32" i="112" s="1"/>
  <c r="BC35" i="24" s="1"/>
  <c r="AD32" i="112"/>
  <c r="AF32" i="112" s="1"/>
  <c r="AA32" i="112" s="1"/>
  <c r="AL35" i="24" s="1"/>
  <c r="X32" i="112"/>
  <c r="W32" i="112"/>
  <c r="AE31" i="112"/>
  <c r="AG31" i="112" s="1"/>
  <c r="AB31" i="112" s="1"/>
  <c r="BC34" i="24" s="1"/>
  <c r="AD31" i="112"/>
  <c r="AF31" i="112" s="1"/>
  <c r="AA31" i="112" s="1"/>
  <c r="AL34" i="24" s="1"/>
  <c r="X31" i="112"/>
  <c r="W31" i="112"/>
  <c r="F31" i="112"/>
  <c r="E31" i="112"/>
  <c r="D31" i="112"/>
  <c r="C31" i="112"/>
  <c r="AE30" i="112"/>
  <c r="AG30" i="112" s="1"/>
  <c r="AB30" i="112" s="1"/>
  <c r="BC33" i="24" s="1"/>
  <c r="AD30" i="112"/>
  <c r="AF30" i="112" s="1"/>
  <c r="AA30" i="112" s="1"/>
  <c r="AL33" i="24" s="1"/>
  <c r="X30" i="112"/>
  <c r="W30" i="112"/>
  <c r="Z30" i="112" s="1"/>
  <c r="F30" i="112"/>
  <c r="E30" i="112"/>
  <c r="D30" i="112"/>
  <c r="C30" i="112"/>
  <c r="AF29" i="112"/>
  <c r="AA29" i="112" s="1"/>
  <c r="AL32" i="24" s="1"/>
  <c r="AE29" i="112"/>
  <c r="AG29" i="112" s="1"/>
  <c r="AB29" i="112" s="1"/>
  <c r="BC32" i="24" s="1"/>
  <c r="AD29" i="112"/>
  <c r="X29" i="112"/>
  <c r="W29" i="112"/>
  <c r="F29" i="112"/>
  <c r="E29" i="112"/>
  <c r="D29" i="112"/>
  <c r="C29" i="112"/>
  <c r="AE28" i="112"/>
  <c r="AG28" i="112" s="1"/>
  <c r="AB28" i="112" s="1"/>
  <c r="BC31" i="24" s="1"/>
  <c r="AD28" i="112"/>
  <c r="AF28" i="112" s="1"/>
  <c r="AA28" i="112" s="1"/>
  <c r="AL31" i="24" s="1"/>
  <c r="X28" i="112"/>
  <c r="W28" i="112"/>
  <c r="F28" i="112"/>
  <c r="E28" i="112"/>
  <c r="D28" i="112"/>
  <c r="C28" i="112"/>
  <c r="AE27" i="112"/>
  <c r="AG27" i="112" s="1"/>
  <c r="AB27" i="112" s="1"/>
  <c r="BC30" i="24" s="1"/>
  <c r="AD27" i="112"/>
  <c r="AF27" i="112" s="1"/>
  <c r="AA27" i="112" s="1"/>
  <c r="AL30" i="24" s="1"/>
  <c r="X27" i="112"/>
  <c r="W27" i="112"/>
  <c r="F27" i="112"/>
  <c r="E27" i="112"/>
  <c r="D27" i="112"/>
  <c r="C27" i="112"/>
  <c r="AE26" i="112"/>
  <c r="AG26" i="112" s="1"/>
  <c r="AB26" i="112" s="1"/>
  <c r="BC29" i="24" s="1"/>
  <c r="AD26" i="112"/>
  <c r="AF26" i="112" s="1"/>
  <c r="AA26" i="112" s="1"/>
  <c r="AL29" i="24" s="1"/>
  <c r="X26" i="112"/>
  <c r="W26" i="112"/>
  <c r="F26" i="112"/>
  <c r="E26" i="112"/>
  <c r="D26" i="112"/>
  <c r="C26" i="112"/>
  <c r="AE25" i="112"/>
  <c r="AG25" i="112" s="1"/>
  <c r="AB25" i="112" s="1"/>
  <c r="BC28" i="24" s="1"/>
  <c r="AD25" i="112"/>
  <c r="AF25" i="112" s="1"/>
  <c r="AA25" i="112" s="1"/>
  <c r="AL28" i="24" s="1"/>
  <c r="X25" i="112"/>
  <c r="Z25" i="112" s="1"/>
  <c r="R28" i="24" s="1"/>
  <c r="W25" i="112"/>
  <c r="F25" i="112"/>
  <c r="E25" i="112"/>
  <c r="D25" i="112"/>
  <c r="C25" i="112"/>
  <c r="AF24" i="112"/>
  <c r="AA24" i="112" s="1"/>
  <c r="AL27" i="24" s="1"/>
  <c r="AE24" i="112"/>
  <c r="AG24" i="112" s="1"/>
  <c r="AB24" i="112" s="1"/>
  <c r="BC27" i="24" s="1"/>
  <c r="AD24" i="112"/>
  <c r="X24" i="112"/>
  <c r="Z24" i="112" s="1"/>
  <c r="R27" i="24" s="1"/>
  <c r="W24" i="112"/>
  <c r="F24" i="112"/>
  <c r="E24" i="112"/>
  <c r="D24" i="112"/>
  <c r="C24" i="112"/>
  <c r="AE23" i="112"/>
  <c r="AG23" i="112" s="1"/>
  <c r="AB23" i="112" s="1"/>
  <c r="BC26" i="24" s="1"/>
  <c r="AD23" i="112"/>
  <c r="AF23" i="112" s="1"/>
  <c r="AA23" i="112" s="1"/>
  <c r="AL26" i="24" s="1"/>
  <c r="X23" i="112"/>
  <c r="W23" i="112"/>
  <c r="F23" i="112"/>
  <c r="E23" i="112"/>
  <c r="D23" i="112"/>
  <c r="C23" i="112"/>
  <c r="AE22" i="112"/>
  <c r="AG22" i="112" s="1"/>
  <c r="AB22" i="112" s="1"/>
  <c r="BC25" i="24" s="1"/>
  <c r="AD22" i="112"/>
  <c r="AF22" i="112" s="1"/>
  <c r="AA22" i="112" s="1"/>
  <c r="AL25" i="24" s="1"/>
  <c r="X22" i="112"/>
  <c r="Z22" i="112" s="1"/>
  <c r="R25" i="24" s="1"/>
  <c r="W22" i="112"/>
  <c r="F22" i="112"/>
  <c r="E22" i="112"/>
  <c r="D22" i="112"/>
  <c r="C22" i="112"/>
  <c r="AE21" i="112"/>
  <c r="AG21" i="112" s="1"/>
  <c r="AB21" i="112" s="1"/>
  <c r="BC24" i="24" s="1"/>
  <c r="AD21" i="112"/>
  <c r="AF21" i="112" s="1"/>
  <c r="AA21" i="112" s="1"/>
  <c r="AL24" i="24" s="1"/>
  <c r="X21" i="112"/>
  <c r="Z21" i="112" s="1"/>
  <c r="R24" i="24" s="1"/>
  <c r="W21" i="112"/>
  <c r="F21" i="112"/>
  <c r="E21" i="112"/>
  <c r="D21" i="112"/>
  <c r="C21" i="112"/>
  <c r="AE20" i="112"/>
  <c r="AG20" i="112" s="1"/>
  <c r="AB20" i="112" s="1"/>
  <c r="BC23" i="24" s="1"/>
  <c r="AD20" i="112"/>
  <c r="AF20" i="112" s="1"/>
  <c r="AA20" i="112" s="1"/>
  <c r="AL23" i="24" s="1"/>
  <c r="X20" i="112"/>
  <c r="Z20" i="112" s="1"/>
  <c r="R23" i="24" s="1"/>
  <c r="W20" i="112"/>
  <c r="F20" i="112"/>
  <c r="E20" i="112"/>
  <c r="D20" i="112"/>
  <c r="C20" i="112"/>
  <c r="AE19" i="112"/>
  <c r="AG19" i="112" s="1"/>
  <c r="AB19" i="112" s="1"/>
  <c r="BC22" i="24" s="1"/>
  <c r="AD19" i="112"/>
  <c r="AF19" i="112" s="1"/>
  <c r="AA19" i="112" s="1"/>
  <c r="AL22" i="24" s="1"/>
  <c r="X19" i="112"/>
  <c r="Z19" i="112" s="1"/>
  <c r="R22" i="24" s="1"/>
  <c r="W19" i="112"/>
  <c r="F19" i="112"/>
  <c r="E19" i="112"/>
  <c r="D19" i="112"/>
  <c r="C19" i="112"/>
  <c r="AE18" i="112"/>
  <c r="AG18" i="112" s="1"/>
  <c r="AB18" i="112" s="1"/>
  <c r="BC21" i="24" s="1"/>
  <c r="AD18" i="112"/>
  <c r="AF18" i="112" s="1"/>
  <c r="AA18" i="112" s="1"/>
  <c r="AL21" i="24" s="1"/>
  <c r="X18" i="112"/>
  <c r="Z18" i="112" s="1"/>
  <c r="R21" i="24" s="1"/>
  <c r="W18" i="112"/>
  <c r="F18" i="112"/>
  <c r="E18" i="112"/>
  <c r="D18" i="112"/>
  <c r="C18" i="112"/>
  <c r="AE17" i="112"/>
  <c r="AG17" i="112" s="1"/>
  <c r="AB17" i="112" s="1"/>
  <c r="BC20" i="24" s="1"/>
  <c r="AD17" i="112"/>
  <c r="AF17" i="112" s="1"/>
  <c r="AA17" i="112" s="1"/>
  <c r="AL20" i="24" s="1"/>
  <c r="X17" i="112"/>
  <c r="Z17" i="112" s="1"/>
  <c r="R20" i="24" s="1"/>
  <c r="W17" i="112"/>
  <c r="F17" i="112"/>
  <c r="E17" i="112"/>
  <c r="D17" i="112"/>
  <c r="C17" i="112"/>
  <c r="AE16" i="112"/>
  <c r="AG16" i="112" s="1"/>
  <c r="AB16" i="112" s="1"/>
  <c r="BC19" i="24" s="1"/>
  <c r="AD16" i="112"/>
  <c r="AF16" i="112" s="1"/>
  <c r="AA16" i="112" s="1"/>
  <c r="AL19" i="24" s="1"/>
  <c r="X16" i="112"/>
  <c r="Z16" i="112" s="1"/>
  <c r="R19" i="24" s="1"/>
  <c r="W16" i="112"/>
  <c r="F16" i="112"/>
  <c r="E16" i="112"/>
  <c r="D16" i="112"/>
  <c r="C16" i="112"/>
  <c r="AE15" i="112"/>
  <c r="AG15" i="112" s="1"/>
  <c r="AB15" i="112" s="1"/>
  <c r="BC18" i="24" s="1"/>
  <c r="AD15" i="112"/>
  <c r="AF15" i="112" s="1"/>
  <c r="AA15" i="112" s="1"/>
  <c r="AL18" i="24" s="1"/>
  <c r="X15" i="112"/>
  <c r="Z15" i="112" s="1"/>
  <c r="R18" i="24" s="1"/>
  <c r="W15" i="112"/>
  <c r="F15" i="112"/>
  <c r="E15" i="112"/>
  <c r="D15" i="112"/>
  <c r="C15" i="112"/>
  <c r="AE14" i="112"/>
  <c r="AG14" i="112" s="1"/>
  <c r="AB14" i="112" s="1"/>
  <c r="BC17" i="24" s="1"/>
  <c r="AD14" i="112"/>
  <c r="AF14" i="112" s="1"/>
  <c r="AA14" i="112" s="1"/>
  <c r="AL17" i="24" s="1"/>
  <c r="Z14" i="112"/>
  <c r="R17" i="24" s="1"/>
  <c r="X14" i="112"/>
  <c r="W14" i="112"/>
  <c r="F14" i="112"/>
  <c r="E14" i="112"/>
  <c r="D14" i="112"/>
  <c r="C14" i="112"/>
  <c r="AE13" i="112"/>
  <c r="AG13" i="112" s="1"/>
  <c r="AB13" i="112" s="1"/>
  <c r="BC16" i="24" s="1"/>
  <c r="AD13" i="112"/>
  <c r="AF13" i="112" s="1"/>
  <c r="AA13" i="112" s="1"/>
  <c r="AL16" i="24" s="1"/>
  <c r="X13" i="112"/>
  <c r="W13" i="112"/>
  <c r="F13" i="112"/>
  <c r="E13" i="112"/>
  <c r="D13" i="112"/>
  <c r="C13" i="112"/>
  <c r="AE12" i="112"/>
  <c r="AG12" i="112" s="1"/>
  <c r="AB12" i="112" s="1"/>
  <c r="BC15" i="24" s="1"/>
  <c r="AD12" i="112"/>
  <c r="AF12" i="112" s="1"/>
  <c r="AA12" i="112" s="1"/>
  <c r="AL15" i="24" s="1"/>
  <c r="X12" i="112"/>
  <c r="W12" i="112"/>
  <c r="F12" i="112"/>
  <c r="E12" i="112"/>
  <c r="D12" i="112"/>
  <c r="C12" i="112"/>
  <c r="AE11" i="112"/>
  <c r="AG11" i="112" s="1"/>
  <c r="AB11" i="112" s="1"/>
  <c r="BC14" i="24" s="1"/>
  <c r="AD11" i="112"/>
  <c r="AF11" i="112" s="1"/>
  <c r="AA11" i="112" s="1"/>
  <c r="AL14" i="24" s="1"/>
  <c r="X11" i="112"/>
  <c r="W11" i="112"/>
  <c r="F11" i="112"/>
  <c r="E11" i="112"/>
  <c r="D11" i="112"/>
  <c r="C11" i="112"/>
  <c r="AE10" i="112"/>
  <c r="AG10" i="112" s="1"/>
  <c r="AB10" i="112" s="1"/>
  <c r="BC13" i="24" s="1"/>
  <c r="AD10" i="112"/>
  <c r="AF10" i="112" s="1"/>
  <c r="AA10" i="112" s="1"/>
  <c r="AL13" i="24" s="1"/>
  <c r="X10" i="112"/>
  <c r="W10" i="112"/>
  <c r="F10" i="112"/>
  <c r="E10" i="112"/>
  <c r="D10" i="112"/>
  <c r="C10" i="112"/>
  <c r="N8" i="112"/>
  <c r="M8" i="112"/>
  <c r="L8" i="112"/>
  <c r="K8" i="112"/>
  <c r="J8" i="112"/>
  <c r="I8" i="112"/>
  <c r="H8" i="112"/>
  <c r="G8" i="112"/>
  <c r="Y6" i="112"/>
  <c r="T6" i="112"/>
  <c r="S6" i="112"/>
  <c r="R6" i="112"/>
  <c r="Q6" i="112"/>
  <c r="P6" i="112"/>
  <c r="O6" i="112"/>
  <c r="L6" i="112"/>
  <c r="K6" i="112"/>
  <c r="J6" i="112"/>
  <c r="I6" i="112"/>
  <c r="H6" i="112"/>
  <c r="G6" i="112"/>
  <c r="G3" i="112"/>
  <c r="G4" i="111"/>
  <c r="AE51" i="111"/>
  <c r="AG51" i="111" s="1"/>
  <c r="AD51" i="111"/>
  <c r="AF51" i="111" s="1"/>
  <c r="AA51" i="111" s="1"/>
  <c r="AB51" i="111"/>
  <c r="X51" i="111"/>
  <c r="Z51" i="111" s="1"/>
  <c r="W51" i="111"/>
  <c r="AE50" i="111"/>
  <c r="AG50" i="111" s="1"/>
  <c r="AB50" i="111" s="1"/>
  <c r="AD50" i="111"/>
  <c r="AF50" i="111" s="1"/>
  <c r="AA50" i="111" s="1"/>
  <c r="X50" i="111"/>
  <c r="Z50" i="111" s="1"/>
  <c r="W50" i="111"/>
  <c r="AF49" i="111"/>
  <c r="AA49" i="111" s="1"/>
  <c r="AE49" i="111"/>
  <c r="AG49" i="111" s="1"/>
  <c r="AB49" i="111" s="1"/>
  <c r="AD49" i="111"/>
  <c r="X49" i="111"/>
  <c r="Z49" i="111" s="1"/>
  <c r="W49" i="111"/>
  <c r="AF48" i="111"/>
  <c r="AA48" i="111" s="1"/>
  <c r="AE48" i="111"/>
  <c r="AG48" i="111" s="1"/>
  <c r="AB48" i="111" s="1"/>
  <c r="AD48" i="111"/>
  <c r="Z48" i="111"/>
  <c r="X48" i="111"/>
  <c r="W48" i="111"/>
  <c r="AE47" i="111"/>
  <c r="AG47" i="111" s="1"/>
  <c r="AB47" i="111" s="1"/>
  <c r="AD47" i="111"/>
  <c r="AF47" i="111" s="1"/>
  <c r="AA47" i="111" s="1"/>
  <c r="X47" i="111"/>
  <c r="Z47" i="111" s="1"/>
  <c r="W47" i="111"/>
  <c r="AE46" i="111"/>
  <c r="AG46" i="111" s="1"/>
  <c r="AB46" i="111" s="1"/>
  <c r="AD46" i="111"/>
  <c r="AF46" i="111" s="1"/>
  <c r="AA46" i="111" s="1"/>
  <c r="X46" i="111"/>
  <c r="Z46" i="111" s="1"/>
  <c r="W46" i="111"/>
  <c r="AE45" i="111"/>
  <c r="AG45" i="111" s="1"/>
  <c r="AB45" i="111" s="1"/>
  <c r="AD45" i="111"/>
  <c r="AF45" i="111" s="1"/>
  <c r="AA45" i="111" s="1"/>
  <c r="X45" i="111"/>
  <c r="Z45" i="111" s="1"/>
  <c r="W45" i="111"/>
  <c r="AG44" i="111"/>
  <c r="AE44" i="111"/>
  <c r="AD44" i="111"/>
  <c r="AF44" i="111" s="1"/>
  <c r="AA44" i="111" s="1"/>
  <c r="AB44" i="111"/>
  <c r="X44" i="111"/>
  <c r="Z44" i="111" s="1"/>
  <c r="W44" i="111"/>
  <c r="AE43" i="111"/>
  <c r="AG43" i="111" s="1"/>
  <c r="AD43" i="111"/>
  <c r="AF43" i="111" s="1"/>
  <c r="AA43" i="111" s="1"/>
  <c r="AB43" i="111"/>
  <c r="X43" i="111"/>
  <c r="Z43" i="111" s="1"/>
  <c r="W43" i="111"/>
  <c r="AE42" i="111"/>
  <c r="AG42" i="111" s="1"/>
  <c r="AB42" i="111" s="1"/>
  <c r="AD42" i="111"/>
  <c r="AF42" i="111" s="1"/>
  <c r="AA42" i="111" s="1"/>
  <c r="X42" i="111"/>
  <c r="Z42" i="111" s="1"/>
  <c r="W42" i="111"/>
  <c r="AF41" i="111"/>
  <c r="AA41" i="111" s="1"/>
  <c r="AE41" i="111"/>
  <c r="AG41" i="111" s="1"/>
  <c r="AB41" i="111" s="1"/>
  <c r="AD41" i="111"/>
  <c r="Z41" i="111"/>
  <c r="X41" i="111"/>
  <c r="W41" i="111"/>
  <c r="AG40" i="111"/>
  <c r="AF40" i="111"/>
  <c r="AE40" i="111"/>
  <c r="AD40" i="111"/>
  <c r="AB40" i="111"/>
  <c r="BB43" i="24" s="1"/>
  <c r="AA40" i="111"/>
  <c r="AK43" i="24" s="1"/>
  <c r="X40" i="111"/>
  <c r="Z40" i="111" s="1"/>
  <c r="Q43" i="24" s="1"/>
  <c r="W40" i="111"/>
  <c r="AG39" i="111"/>
  <c r="AB39" i="111" s="1"/>
  <c r="BB42" i="24" s="1"/>
  <c r="AE39" i="111"/>
  <c r="AD39" i="111"/>
  <c r="AF39" i="111" s="1"/>
  <c r="AA39" i="111" s="1"/>
  <c r="AK42" i="24" s="1"/>
  <c r="X39" i="111"/>
  <c r="Z39" i="111" s="1"/>
  <c r="Q42" i="24" s="1"/>
  <c r="W39" i="111"/>
  <c r="AE38" i="111"/>
  <c r="AG38" i="111" s="1"/>
  <c r="AB38" i="111" s="1"/>
  <c r="BB41" i="24" s="1"/>
  <c r="AD38" i="111"/>
  <c r="AF38" i="111" s="1"/>
  <c r="AA38" i="111" s="1"/>
  <c r="AK41" i="24" s="1"/>
  <c r="Z38" i="111"/>
  <c r="Q41" i="24" s="1"/>
  <c r="X38" i="111"/>
  <c r="W38" i="111"/>
  <c r="AF37" i="111"/>
  <c r="AA37" i="111" s="1"/>
  <c r="AK40" i="24" s="1"/>
  <c r="AE37" i="111"/>
  <c r="AG37" i="111" s="1"/>
  <c r="AB37" i="111" s="1"/>
  <c r="BB40" i="24" s="1"/>
  <c r="AD37" i="111"/>
  <c r="X37" i="111"/>
  <c r="Z37" i="111" s="1"/>
  <c r="Q40" i="24" s="1"/>
  <c r="W37" i="111"/>
  <c r="AE36" i="111"/>
  <c r="AG36" i="111" s="1"/>
  <c r="AB36" i="111" s="1"/>
  <c r="BB39" i="24" s="1"/>
  <c r="AD36" i="111"/>
  <c r="AF36" i="111" s="1"/>
  <c r="AA36" i="111" s="1"/>
  <c r="AK39" i="24" s="1"/>
  <c r="X36" i="111"/>
  <c r="Z36" i="111" s="1"/>
  <c r="Q39" i="24" s="1"/>
  <c r="W36" i="111"/>
  <c r="AE35" i="111"/>
  <c r="AG35" i="111" s="1"/>
  <c r="AD35" i="111"/>
  <c r="AF35" i="111" s="1"/>
  <c r="AA35" i="111" s="1"/>
  <c r="AK38" i="24" s="1"/>
  <c r="AB35" i="111"/>
  <c r="BB38" i="24" s="1"/>
  <c r="X35" i="111"/>
  <c r="Z35" i="111" s="1"/>
  <c r="Q38" i="24" s="1"/>
  <c r="W35" i="111"/>
  <c r="AE34" i="111"/>
  <c r="AG34" i="111" s="1"/>
  <c r="AB34" i="111" s="1"/>
  <c r="BB37" i="24" s="1"/>
  <c r="AD34" i="111"/>
  <c r="AF34" i="111" s="1"/>
  <c r="AA34" i="111" s="1"/>
  <c r="AK37" i="24" s="1"/>
  <c r="X34" i="111"/>
  <c r="Z34" i="111" s="1"/>
  <c r="Q37" i="24" s="1"/>
  <c r="W34" i="111"/>
  <c r="AF33" i="111"/>
  <c r="AA33" i="111" s="1"/>
  <c r="AK36" i="24" s="1"/>
  <c r="AE33" i="111"/>
  <c r="AG33" i="111" s="1"/>
  <c r="AB33" i="111" s="1"/>
  <c r="BB36" i="24" s="1"/>
  <c r="AD33" i="111"/>
  <c r="Z33" i="111"/>
  <c r="Q36" i="24" s="1"/>
  <c r="X33" i="111"/>
  <c r="W33" i="111"/>
  <c r="AE32" i="111"/>
  <c r="AG32" i="111" s="1"/>
  <c r="AB32" i="111" s="1"/>
  <c r="BB35" i="24" s="1"/>
  <c r="AD32" i="111"/>
  <c r="AF32" i="111" s="1"/>
  <c r="AA32" i="111" s="1"/>
  <c r="AK35" i="24" s="1"/>
  <c r="X32" i="111"/>
  <c r="Z32" i="111" s="1"/>
  <c r="Q35" i="24" s="1"/>
  <c r="W32" i="111"/>
  <c r="AE31" i="111"/>
  <c r="AG31" i="111" s="1"/>
  <c r="AB31" i="111" s="1"/>
  <c r="BB34" i="24" s="1"/>
  <c r="AD31" i="111"/>
  <c r="AF31" i="111" s="1"/>
  <c r="AA31" i="111" s="1"/>
  <c r="AK34" i="24" s="1"/>
  <c r="X31" i="111"/>
  <c r="W31" i="111"/>
  <c r="F31" i="111"/>
  <c r="E31" i="111"/>
  <c r="D31" i="111"/>
  <c r="C31" i="111"/>
  <c r="AE30" i="111"/>
  <c r="AG30" i="111" s="1"/>
  <c r="AB30" i="111" s="1"/>
  <c r="BB33" i="24" s="1"/>
  <c r="AD30" i="111"/>
  <c r="AF30" i="111" s="1"/>
  <c r="AA30" i="111" s="1"/>
  <c r="AK33" i="24" s="1"/>
  <c r="X30" i="111"/>
  <c r="Z30" i="111" s="1"/>
  <c r="W30" i="111"/>
  <c r="F30" i="111"/>
  <c r="E30" i="111"/>
  <c r="D30" i="111"/>
  <c r="C30" i="111"/>
  <c r="AE29" i="111"/>
  <c r="AG29" i="111" s="1"/>
  <c r="AB29" i="111" s="1"/>
  <c r="BB32" i="24" s="1"/>
  <c r="AD29" i="111"/>
  <c r="AF29" i="111" s="1"/>
  <c r="AA29" i="111" s="1"/>
  <c r="AK32" i="24" s="1"/>
  <c r="X29" i="111"/>
  <c r="Z29" i="111" s="1"/>
  <c r="Q32" i="24" s="1"/>
  <c r="W29" i="111"/>
  <c r="F29" i="111"/>
  <c r="E29" i="111"/>
  <c r="D29" i="111"/>
  <c r="C29" i="111"/>
  <c r="AE28" i="111"/>
  <c r="AG28" i="111" s="1"/>
  <c r="AB28" i="111" s="1"/>
  <c r="BB31" i="24" s="1"/>
  <c r="AD28" i="111"/>
  <c r="AF28" i="111" s="1"/>
  <c r="AA28" i="111" s="1"/>
  <c r="AK31" i="24" s="1"/>
  <c r="X28" i="111"/>
  <c r="W28" i="111"/>
  <c r="F28" i="111"/>
  <c r="E28" i="111"/>
  <c r="D28" i="111"/>
  <c r="C28" i="111"/>
  <c r="AG27" i="111"/>
  <c r="AB27" i="111" s="1"/>
  <c r="BB30" i="24" s="1"/>
  <c r="AE27" i="111"/>
  <c r="AD27" i="111"/>
  <c r="AF27" i="111" s="1"/>
  <c r="AA27" i="111" s="1"/>
  <c r="AK30" i="24" s="1"/>
  <c r="X27" i="111"/>
  <c r="W27" i="111"/>
  <c r="F27" i="111"/>
  <c r="E27" i="111"/>
  <c r="D27" i="111"/>
  <c r="C27" i="111"/>
  <c r="AE26" i="111"/>
  <c r="AG26" i="111" s="1"/>
  <c r="AB26" i="111" s="1"/>
  <c r="BB29" i="24" s="1"/>
  <c r="AD26" i="111"/>
  <c r="AF26" i="111" s="1"/>
  <c r="AA26" i="111" s="1"/>
  <c r="AK29" i="24" s="1"/>
  <c r="X26" i="111"/>
  <c r="Z26" i="111" s="1"/>
  <c r="Q29" i="24" s="1"/>
  <c r="W26" i="111"/>
  <c r="F26" i="111"/>
  <c r="E26" i="111"/>
  <c r="D26" i="111"/>
  <c r="C26" i="111"/>
  <c r="AE25" i="111"/>
  <c r="AG25" i="111" s="1"/>
  <c r="AB25" i="111" s="1"/>
  <c r="BB28" i="24" s="1"/>
  <c r="AD25" i="111"/>
  <c r="AF25" i="111" s="1"/>
  <c r="AA25" i="111" s="1"/>
  <c r="AK28" i="24" s="1"/>
  <c r="X25" i="111"/>
  <c r="W25" i="111"/>
  <c r="F25" i="111"/>
  <c r="E25" i="111"/>
  <c r="D25" i="111"/>
  <c r="C25" i="111"/>
  <c r="AE24" i="111"/>
  <c r="AG24" i="111" s="1"/>
  <c r="AB24" i="111" s="1"/>
  <c r="BB27" i="24" s="1"/>
  <c r="AD24" i="111"/>
  <c r="AF24" i="111" s="1"/>
  <c r="AA24" i="111" s="1"/>
  <c r="AK27" i="24" s="1"/>
  <c r="Z24" i="111"/>
  <c r="Q27" i="24" s="1"/>
  <c r="X24" i="111"/>
  <c r="W24" i="111"/>
  <c r="F24" i="111"/>
  <c r="E24" i="111"/>
  <c r="D24" i="111"/>
  <c r="C24" i="111"/>
  <c r="AE23" i="111"/>
  <c r="AG23" i="111" s="1"/>
  <c r="AB23" i="111" s="1"/>
  <c r="BB26" i="24" s="1"/>
  <c r="AD23" i="111"/>
  <c r="AF23" i="111" s="1"/>
  <c r="AA23" i="111" s="1"/>
  <c r="AK26" i="24" s="1"/>
  <c r="X23" i="111"/>
  <c r="W23" i="111"/>
  <c r="F23" i="111"/>
  <c r="E23" i="111"/>
  <c r="D23" i="111"/>
  <c r="C23" i="111"/>
  <c r="AE22" i="111"/>
  <c r="AG22" i="111" s="1"/>
  <c r="AB22" i="111" s="1"/>
  <c r="BB25" i="24" s="1"/>
  <c r="AD22" i="111"/>
  <c r="AF22" i="111" s="1"/>
  <c r="AA22" i="111" s="1"/>
  <c r="AK25" i="24" s="1"/>
  <c r="X22" i="111"/>
  <c r="W22" i="111"/>
  <c r="F22" i="111"/>
  <c r="E22" i="111"/>
  <c r="D22" i="111"/>
  <c r="C22" i="111"/>
  <c r="AF21" i="111"/>
  <c r="AA21" i="111" s="1"/>
  <c r="AK24" i="24" s="1"/>
  <c r="AE21" i="111"/>
  <c r="AG21" i="111" s="1"/>
  <c r="AB21" i="111" s="1"/>
  <c r="BB24" i="24" s="1"/>
  <c r="AD21" i="111"/>
  <c r="Z21" i="111"/>
  <c r="Q24" i="24" s="1"/>
  <c r="X21" i="111"/>
  <c r="W21" i="111"/>
  <c r="F21" i="111"/>
  <c r="E21" i="111"/>
  <c r="D21" i="111"/>
  <c r="C21" i="111"/>
  <c r="AF20" i="111"/>
  <c r="AA20" i="111" s="1"/>
  <c r="AK23" i="24" s="1"/>
  <c r="AE20" i="111"/>
  <c r="AG20" i="111" s="1"/>
  <c r="AB20" i="111" s="1"/>
  <c r="BB23" i="24" s="1"/>
  <c r="AD20" i="111"/>
  <c r="X20" i="111"/>
  <c r="Z20" i="111" s="1"/>
  <c r="Q23" i="24" s="1"/>
  <c r="W20" i="111"/>
  <c r="F20" i="111"/>
  <c r="E20" i="111"/>
  <c r="D20" i="111"/>
  <c r="C20" i="111"/>
  <c r="AE19" i="111"/>
  <c r="AG19" i="111" s="1"/>
  <c r="AB19" i="111" s="1"/>
  <c r="BB22" i="24" s="1"/>
  <c r="AD19" i="111"/>
  <c r="AF19" i="111" s="1"/>
  <c r="AA19" i="111" s="1"/>
  <c r="AK22" i="24" s="1"/>
  <c r="X19" i="111"/>
  <c r="W19" i="111"/>
  <c r="F19" i="111"/>
  <c r="E19" i="111"/>
  <c r="D19" i="111"/>
  <c r="C19" i="111"/>
  <c r="AE18" i="111"/>
  <c r="AG18" i="111" s="1"/>
  <c r="AB18" i="111" s="1"/>
  <c r="BB21" i="24" s="1"/>
  <c r="AD18" i="111"/>
  <c r="AF18" i="111" s="1"/>
  <c r="AA18" i="111" s="1"/>
  <c r="AK21" i="24" s="1"/>
  <c r="X18" i="111"/>
  <c r="W18" i="111"/>
  <c r="F18" i="111"/>
  <c r="E18" i="111"/>
  <c r="D18" i="111"/>
  <c r="C18" i="111"/>
  <c r="AE17" i="111"/>
  <c r="AG17" i="111" s="1"/>
  <c r="AB17" i="111" s="1"/>
  <c r="BB20" i="24" s="1"/>
  <c r="AD17" i="111"/>
  <c r="AF17" i="111" s="1"/>
  <c r="AA17" i="111" s="1"/>
  <c r="AK20" i="24" s="1"/>
  <c r="X17" i="111"/>
  <c r="W17" i="111"/>
  <c r="F17" i="111"/>
  <c r="E17" i="111"/>
  <c r="D17" i="111"/>
  <c r="C17" i="111"/>
  <c r="AG16" i="111"/>
  <c r="AB16" i="111" s="1"/>
  <c r="BB19" i="24" s="1"/>
  <c r="AE16" i="111"/>
  <c r="AD16" i="111"/>
  <c r="AF16" i="111" s="1"/>
  <c r="AA16" i="111" s="1"/>
  <c r="AK19" i="24" s="1"/>
  <c r="Z16" i="111"/>
  <c r="Q19" i="24" s="1"/>
  <c r="X16" i="111"/>
  <c r="W16" i="111"/>
  <c r="F16" i="111"/>
  <c r="E16" i="111"/>
  <c r="D16" i="111"/>
  <c r="C16" i="111"/>
  <c r="AE15" i="111"/>
  <c r="AG15" i="111" s="1"/>
  <c r="AD15" i="111"/>
  <c r="AF15" i="111" s="1"/>
  <c r="AA15" i="111" s="1"/>
  <c r="AK18" i="24" s="1"/>
  <c r="AB15" i="111"/>
  <c r="BB18" i="24" s="1"/>
  <c r="X15" i="111"/>
  <c r="W15" i="111"/>
  <c r="F15" i="111"/>
  <c r="E15" i="111"/>
  <c r="D15" i="111"/>
  <c r="C15" i="111"/>
  <c r="AE14" i="111"/>
  <c r="AG14" i="111" s="1"/>
  <c r="AB14" i="111" s="1"/>
  <c r="BB17" i="24" s="1"/>
  <c r="AD14" i="111"/>
  <c r="AF14" i="111" s="1"/>
  <c r="AA14" i="111" s="1"/>
  <c r="AK17" i="24" s="1"/>
  <c r="X14" i="111"/>
  <c r="Z14" i="111" s="1"/>
  <c r="Q17" i="24" s="1"/>
  <c r="W14" i="111"/>
  <c r="F14" i="111"/>
  <c r="E14" i="111"/>
  <c r="D14" i="111"/>
  <c r="C14" i="111"/>
  <c r="AF13" i="111"/>
  <c r="AA13" i="111" s="1"/>
  <c r="AK16" i="24" s="1"/>
  <c r="AE13" i="111"/>
  <c r="AG13" i="111" s="1"/>
  <c r="AB13" i="111" s="1"/>
  <c r="BB16" i="24" s="1"/>
  <c r="AD13" i="111"/>
  <c r="X13" i="111"/>
  <c r="Z13" i="111" s="1"/>
  <c r="Q16" i="24" s="1"/>
  <c r="W13" i="111"/>
  <c r="F13" i="111"/>
  <c r="E13" i="111"/>
  <c r="D13" i="111"/>
  <c r="C13" i="111"/>
  <c r="AE12" i="111"/>
  <c r="AG12" i="111" s="1"/>
  <c r="AB12" i="111" s="1"/>
  <c r="BB15" i="24" s="1"/>
  <c r="AD12" i="111"/>
  <c r="AF12" i="111" s="1"/>
  <c r="AA12" i="111" s="1"/>
  <c r="AK15" i="24" s="1"/>
  <c r="X12" i="111"/>
  <c r="Z12" i="111" s="1"/>
  <c r="Q15" i="24" s="1"/>
  <c r="W12" i="111"/>
  <c r="F12" i="111"/>
  <c r="E12" i="111"/>
  <c r="D12" i="111"/>
  <c r="C12" i="111"/>
  <c r="AE11" i="111"/>
  <c r="AG11" i="111" s="1"/>
  <c r="AB11" i="111" s="1"/>
  <c r="BB14" i="24" s="1"/>
  <c r="AD11" i="111"/>
  <c r="AF11" i="111" s="1"/>
  <c r="AA11" i="111" s="1"/>
  <c r="AK14" i="24" s="1"/>
  <c r="X11" i="111"/>
  <c r="Z11" i="111" s="1"/>
  <c r="Q14" i="24" s="1"/>
  <c r="W11" i="111"/>
  <c r="F11" i="111"/>
  <c r="E11" i="111"/>
  <c r="D11" i="111"/>
  <c r="C11" i="111"/>
  <c r="AE10" i="111"/>
  <c r="AG10" i="111" s="1"/>
  <c r="AB10" i="111" s="1"/>
  <c r="BB13" i="24" s="1"/>
  <c r="AD10" i="111"/>
  <c r="AF10" i="111" s="1"/>
  <c r="AA10" i="111" s="1"/>
  <c r="AK13" i="24" s="1"/>
  <c r="X10" i="111"/>
  <c r="Z10" i="111" s="1"/>
  <c r="Q13" i="24" s="1"/>
  <c r="W10" i="111"/>
  <c r="F10" i="111"/>
  <c r="E10" i="111"/>
  <c r="D10" i="111"/>
  <c r="C10" i="111"/>
  <c r="N8" i="111"/>
  <c r="M8" i="111"/>
  <c r="L8" i="111"/>
  <c r="K8" i="111"/>
  <c r="J8" i="111"/>
  <c r="I8" i="111"/>
  <c r="H8" i="111"/>
  <c r="G8" i="111"/>
  <c r="Y6" i="111"/>
  <c r="Z22" i="111" s="1"/>
  <c r="Q25" i="24" s="1"/>
  <c r="T6" i="111"/>
  <c r="S6" i="111"/>
  <c r="R6" i="111"/>
  <c r="Q6" i="111"/>
  <c r="P6" i="111"/>
  <c r="O6" i="111"/>
  <c r="L6" i="111"/>
  <c r="K6" i="111"/>
  <c r="J6" i="111"/>
  <c r="I6" i="111"/>
  <c r="H6" i="111"/>
  <c r="G6" i="111"/>
  <c r="G3" i="111"/>
  <c r="G4" i="110"/>
  <c r="AG51" i="110"/>
  <c r="AE51" i="110"/>
  <c r="AD51" i="110"/>
  <c r="AF51" i="110" s="1"/>
  <c r="AA51" i="110" s="1"/>
  <c r="AB51" i="110"/>
  <c r="X51" i="110"/>
  <c r="Z51" i="110" s="1"/>
  <c r="W51" i="110"/>
  <c r="AE50" i="110"/>
  <c r="AG50" i="110" s="1"/>
  <c r="AB50" i="110" s="1"/>
  <c r="AD50" i="110"/>
  <c r="AF50" i="110" s="1"/>
  <c r="AA50" i="110" s="1"/>
  <c r="Z50" i="110"/>
  <c r="X50" i="110"/>
  <c r="W50" i="110"/>
  <c r="AF49" i="110"/>
  <c r="AA49" i="110" s="1"/>
  <c r="AE49" i="110"/>
  <c r="AG49" i="110" s="1"/>
  <c r="AB49" i="110" s="1"/>
  <c r="AD49" i="110"/>
  <c r="Z49" i="110"/>
  <c r="X49" i="110"/>
  <c r="W49" i="110"/>
  <c r="AF48" i="110"/>
  <c r="AA48" i="110" s="1"/>
  <c r="AE48" i="110"/>
  <c r="AG48" i="110" s="1"/>
  <c r="AB48" i="110" s="1"/>
  <c r="AD48" i="110"/>
  <c r="Z48" i="110"/>
  <c r="X48" i="110"/>
  <c r="W48" i="110"/>
  <c r="AE47" i="110"/>
  <c r="AG47" i="110" s="1"/>
  <c r="AB47" i="110" s="1"/>
  <c r="AD47" i="110"/>
  <c r="AF47" i="110" s="1"/>
  <c r="AA47" i="110" s="1"/>
  <c r="X47" i="110"/>
  <c r="Z47" i="110" s="1"/>
  <c r="W47" i="110"/>
  <c r="AE46" i="110"/>
  <c r="AG46" i="110" s="1"/>
  <c r="AB46" i="110" s="1"/>
  <c r="AD46" i="110"/>
  <c r="AF46" i="110" s="1"/>
  <c r="AA46" i="110" s="1"/>
  <c r="X46" i="110"/>
  <c r="Z46" i="110" s="1"/>
  <c r="W46" i="110"/>
  <c r="AE45" i="110"/>
  <c r="AG45" i="110" s="1"/>
  <c r="AB45" i="110" s="1"/>
  <c r="AD45" i="110"/>
  <c r="AF45" i="110" s="1"/>
  <c r="AA45" i="110" s="1"/>
  <c r="X45" i="110"/>
  <c r="Z45" i="110" s="1"/>
  <c r="W45" i="110"/>
  <c r="AG44" i="110"/>
  <c r="AB44" i="110" s="1"/>
  <c r="AE44" i="110"/>
  <c r="AD44" i="110"/>
  <c r="AF44" i="110" s="1"/>
  <c r="AA44" i="110" s="1"/>
  <c r="X44" i="110"/>
  <c r="Z44" i="110" s="1"/>
  <c r="W44" i="110"/>
  <c r="AG43" i="110"/>
  <c r="AE43" i="110"/>
  <c r="AD43" i="110"/>
  <c r="AF43" i="110" s="1"/>
  <c r="AA43" i="110" s="1"/>
  <c r="AB43" i="110"/>
  <c r="X43" i="110"/>
  <c r="Z43" i="110" s="1"/>
  <c r="W43" i="110"/>
  <c r="AE42" i="110"/>
  <c r="AG42" i="110" s="1"/>
  <c r="AB42" i="110" s="1"/>
  <c r="AD42" i="110"/>
  <c r="AF42" i="110" s="1"/>
  <c r="AA42" i="110" s="1"/>
  <c r="Z42" i="110"/>
  <c r="X42" i="110"/>
  <c r="W42" i="110"/>
  <c r="AF41" i="110"/>
  <c r="AA41" i="110" s="1"/>
  <c r="AE41" i="110"/>
  <c r="AG41" i="110" s="1"/>
  <c r="AB41" i="110" s="1"/>
  <c r="AD41" i="110"/>
  <c r="Z41" i="110"/>
  <c r="X41" i="110"/>
  <c r="W41" i="110"/>
  <c r="AF40" i="110"/>
  <c r="AE40" i="110"/>
  <c r="AG40" i="110" s="1"/>
  <c r="AB40" i="110" s="1"/>
  <c r="BA43" i="24" s="1"/>
  <c r="AD40" i="110"/>
  <c r="AA40" i="110"/>
  <c r="AJ43" i="24" s="1"/>
  <c r="Z40" i="110"/>
  <c r="P43" i="24" s="1"/>
  <c r="X40" i="110"/>
  <c r="W40" i="110"/>
  <c r="AG39" i="110"/>
  <c r="AB39" i="110" s="1"/>
  <c r="BA42" i="24" s="1"/>
  <c r="AE39" i="110"/>
  <c r="AD39" i="110"/>
  <c r="AF39" i="110" s="1"/>
  <c r="AA39" i="110" s="1"/>
  <c r="AJ42" i="24" s="1"/>
  <c r="X39" i="110"/>
  <c r="Z39" i="110" s="1"/>
  <c r="P42" i="24" s="1"/>
  <c r="W39" i="110"/>
  <c r="AE38" i="110"/>
  <c r="AG38" i="110" s="1"/>
  <c r="AB38" i="110" s="1"/>
  <c r="BA41" i="24" s="1"/>
  <c r="AD38" i="110"/>
  <c r="AF38" i="110" s="1"/>
  <c r="AA38" i="110" s="1"/>
  <c r="AJ41" i="24" s="1"/>
  <c r="Z38" i="110"/>
  <c r="P41" i="24" s="1"/>
  <c r="X38" i="110"/>
  <c r="W38" i="110"/>
  <c r="AE37" i="110"/>
  <c r="AG37" i="110" s="1"/>
  <c r="AB37" i="110" s="1"/>
  <c r="BA40" i="24" s="1"/>
  <c r="AD37" i="110"/>
  <c r="AF37" i="110" s="1"/>
  <c r="AA37" i="110" s="1"/>
  <c r="AJ40" i="24" s="1"/>
  <c r="X37" i="110"/>
  <c r="Z37" i="110" s="1"/>
  <c r="P40" i="24" s="1"/>
  <c r="W37" i="110"/>
  <c r="AG36" i="110"/>
  <c r="AE36" i="110"/>
  <c r="AD36" i="110"/>
  <c r="AF36" i="110" s="1"/>
  <c r="AA36" i="110" s="1"/>
  <c r="AJ39" i="24" s="1"/>
  <c r="AB36" i="110"/>
  <c r="BA39" i="24" s="1"/>
  <c r="X36" i="110"/>
  <c r="Z36" i="110" s="1"/>
  <c r="P39" i="24" s="1"/>
  <c r="W36" i="110"/>
  <c r="AE35" i="110"/>
  <c r="AG35" i="110" s="1"/>
  <c r="AB35" i="110" s="1"/>
  <c r="BA38" i="24" s="1"/>
  <c r="AD35" i="110"/>
  <c r="AF35" i="110" s="1"/>
  <c r="AA35" i="110" s="1"/>
  <c r="AJ38" i="24" s="1"/>
  <c r="X35" i="110"/>
  <c r="Z35" i="110" s="1"/>
  <c r="P38" i="24" s="1"/>
  <c r="W35" i="110"/>
  <c r="AE34" i="110"/>
  <c r="AG34" i="110" s="1"/>
  <c r="AB34" i="110" s="1"/>
  <c r="BA37" i="24" s="1"/>
  <c r="AD34" i="110"/>
  <c r="AF34" i="110" s="1"/>
  <c r="AA34" i="110" s="1"/>
  <c r="AJ37" i="24" s="1"/>
  <c r="X34" i="110"/>
  <c r="Z34" i="110" s="1"/>
  <c r="P37" i="24" s="1"/>
  <c r="W34" i="110"/>
  <c r="AF33" i="110"/>
  <c r="AE33" i="110"/>
  <c r="AG33" i="110" s="1"/>
  <c r="AB33" i="110" s="1"/>
  <c r="BA36" i="24" s="1"/>
  <c r="AD33" i="110"/>
  <c r="AA33" i="110"/>
  <c r="AJ36" i="24" s="1"/>
  <c r="Z33" i="110"/>
  <c r="P36" i="24" s="1"/>
  <c r="X33" i="110"/>
  <c r="W33" i="110"/>
  <c r="AG32" i="110"/>
  <c r="AF32" i="110"/>
  <c r="AE32" i="110"/>
  <c r="AD32" i="110"/>
  <c r="AB32" i="110"/>
  <c r="BA35" i="24" s="1"/>
  <c r="AA32" i="110"/>
  <c r="AJ35" i="24" s="1"/>
  <c r="X32" i="110"/>
  <c r="W32" i="110"/>
  <c r="AG31" i="110"/>
  <c r="AB31" i="110" s="1"/>
  <c r="BA34" i="24" s="1"/>
  <c r="AE31" i="110"/>
  <c r="AD31" i="110"/>
  <c r="AF31" i="110" s="1"/>
  <c r="AA31" i="110" s="1"/>
  <c r="AJ34" i="24" s="1"/>
  <c r="X31" i="110"/>
  <c r="W31" i="110"/>
  <c r="F31" i="110"/>
  <c r="E31" i="110"/>
  <c r="D31" i="110"/>
  <c r="C31" i="110"/>
  <c r="AE30" i="110"/>
  <c r="AG30" i="110" s="1"/>
  <c r="AB30" i="110" s="1"/>
  <c r="BA33" i="24" s="1"/>
  <c r="AD30" i="110"/>
  <c r="AF30" i="110" s="1"/>
  <c r="AA30" i="110" s="1"/>
  <c r="AJ33" i="24" s="1"/>
  <c r="X30" i="110"/>
  <c r="W30" i="110"/>
  <c r="F30" i="110"/>
  <c r="E30" i="110"/>
  <c r="D30" i="110"/>
  <c r="C30" i="110"/>
  <c r="AE29" i="110"/>
  <c r="AG29" i="110" s="1"/>
  <c r="AB29" i="110" s="1"/>
  <c r="BA32" i="24" s="1"/>
  <c r="AD29" i="110"/>
  <c r="AF29" i="110" s="1"/>
  <c r="AA29" i="110" s="1"/>
  <c r="AJ32" i="24" s="1"/>
  <c r="X29" i="110"/>
  <c r="W29" i="110"/>
  <c r="F29" i="110"/>
  <c r="E29" i="110"/>
  <c r="D29" i="110"/>
  <c r="C29" i="110"/>
  <c r="AE28" i="110"/>
  <c r="AG28" i="110" s="1"/>
  <c r="AB28" i="110" s="1"/>
  <c r="BA31" i="24" s="1"/>
  <c r="AD28" i="110"/>
  <c r="AF28" i="110" s="1"/>
  <c r="AA28" i="110" s="1"/>
  <c r="AJ31" i="24" s="1"/>
  <c r="X28" i="110"/>
  <c r="W28" i="110"/>
  <c r="F28" i="110"/>
  <c r="E28" i="110"/>
  <c r="D28" i="110"/>
  <c r="C28" i="110"/>
  <c r="AE27" i="110"/>
  <c r="AG27" i="110" s="1"/>
  <c r="AB27" i="110" s="1"/>
  <c r="BA30" i="24" s="1"/>
  <c r="AD27" i="110"/>
  <c r="AF27" i="110" s="1"/>
  <c r="AA27" i="110" s="1"/>
  <c r="AJ30" i="24" s="1"/>
  <c r="X27" i="110"/>
  <c r="W27" i="110"/>
  <c r="F27" i="110"/>
  <c r="E27" i="110"/>
  <c r="D27" i="110"/>
  <c r="C27" i="110"/>
  <c r="AE26" i="110"/>
  <c r="AG26" i="110" s="1"/>
  <c r="AB26" i="110" s="1"/>
  <c r="BA29" i="24" s="1"/>
  <c r="AD26" i="110"/>
  <c r="AF26" i="110" s="1"/>
  <c r="AA26" i="110" s="1"/>
  <c r="AJ29" i="24" s="1"/>
  <c r="X26" i="110"/>
  <c r="W26" i="110"/>
  <c r="F26" i="110"/>
  <c r="E26" i="110"/>
  <c r="D26" i="110"/>
  <c r="C26" i="110"/>
  <c r="AE25" i="110"/>
  <c r="AG25" i="110" s="1"/>
  <c r="AB25" i="110" s="1"/>
  <c r="BA28" i="24" s="1"/>
  <c r="AD25" i="110"/>
  <c r="AF25" i="110" s="1"/>
  <c r="AA25" i="110" s="1"/>
  <c r="AJ28" i="24" s="1"/>
  <c r="X25" i="110"/>
  <c r="W25" i="110"/>
  <c r="Z25" i="110" s="1"/>
  <c r="P28" i="24" s="1"/>
  <c r="F25" i="110"/>
  <c r="E25" i="110"/>
  <c r="D25" i="110"/>
  <c r="C25" i="110"/>
  <c r="AG24" i="110"/>
  <c r="AE24" i="110"/>
  <c r="AD24" i="110"/>
  <c r="AF24" i="110" s="1"/>
  <c r="AA24" i="110" s="1"/>
  <c r="AJ27" i="24" s="1"/>
  <c r="AB24" i="110"/>
  <c r="BA27" i="24" s="1"/>
  <c r="X24" i="110"/>
  <c r="W24" i="110"/>
  <c r="F24" i="110"/>
  <c r="E24" i="110"/>
  <c r="D24" i="110"/>
  <c r="C24" i="110"/>
  <c r="AG23" i="110"/>
  <c r="AB23" i="110" s="1"/>
  <c r="BA26" i="24" s="1"/>
  <c r="AE23" i="110"/>
  <c r="AD23" i="110"/>
  <c r="AF23" i="110" s="1"/>
  <c r="AA23" i="110" s="1"/>
  <c r="AJ26" i="24" s="1"/>
  <c r="X23" i="110"/>
  <c r="W23" i="110"/>
  <c r="F23" i="110"/>
  <c r="E23" i="110"/>
  <c r="D23" i="110"/>
  <c r="C23" i="110"/>
  <c r="AE22" i="110"/>
  <c r="AG22" i="110" s="1"/>
  <c r="AB22" i="110" s="1"/>
  <c r="BA25" i="24" s="1"/>
  <c r="AD22" i="110"/>
  <c r="AF22" i="110" s="1"/>
  <c r="AA22" i="110" s="1"/>
  <c r="AJ25" i="24" s="1"/>
  <c r="X22" i="110"/>
  <c r="W22" i="110"/>
  <c r="F22" i="110"/>
  <c r="E22" i="110"/>
  <c r="D22" i="110"/>
  <c r="C22" i="110"/>
  <c r="AE21" i="110"/>
  <c r="AG21" i="110" s="1"/>
  <c r="AB21" i="110" s="1"/>
  <c r="BA24" i="24" s="1"/>
  <c r="AD21" i="110"/>
  <c r="AF21" i="110" s="1"/>
  <c r="AA21" i="110" s="1"/>
  <c r="AJ24" i="24" s="1"/>
  <c r="X21" i="110"/>
  <c r="W21" i="110"/>
  <c r="F21" i="110"/>
  <c r="E21" i="110"/>
  <c r="D21" i="110"/>
  <c r="C21" i="110"/>
  <c r="AF20" i="110"/>
  <c r="AA20" i="110" s="1"/>
  <c r="AJ23" i="24" s="1"/>
  <c r="AE20" i="110"/>
  <c r="AG20" i="110" s="1"/>
  <c r="AB20" i="110" s="1"/>
  <c r="BA23" i="24" s="1"/>
  <c r="AD20" i="110"/>
  <c r="X20" i="110"/>
  <c r="W20" i="110"/>
  <c r="F20" i="110"/>
  <c r="E20" i="110"/>
  <c r="D20" i="110"/>
  <c r="C20" i="110"/>
  <c r="AE19" i="110"/>
  <c r="AG19" i="110" s="1"/>
  <c r="AB19" i="110" s="1"/>
  <c r="BA22" i="24" s="1"/>
  <c r="AD19" i="110"/>
  <c r="AF19" i="110" s="1"/>
  <c r="AA19" i="110" s="1"/>
  <c r="AJ22" i="24" s="1"/>
  <c r="X19" i="110"/>
  <c r="W19" i="110"/>
  <c r="F19" i="110"/>
  <c r="E19" i="110"/>
  <c r="D19" i="110"/>
  <c r="C19" i="110"/>
  <c r="AE18" i="110"/>
  <c r="AG18" i="110" s="1"/>
  <c r="AB18" i="110" s="1"/>
  <c r="BA21" i="24" s="1"/>
  <c r="AD18" i="110"/>
  <c r="AF18" i="110" s="1"/>
  <c r="AA18" i="110" s="1"/>
  <c r="AJ21" i="24" s="1"/>
  <c r="X18" i="110"/>
  <c r="W18" i="110"/>
  <c r="F18" i="110"/>
  <c r="E18" i="110"/>
  <c r="D18" i="110"/>
  <c r="C18" i="110"/>
  <c r="AE17" i="110"/>
  <c r="AG17" i="110" s="1"/>
  <c r="AB17" i="110" s="1"/>
  <c r="BA20" i="24" s="1"/>
  <c r="AD17" i="110"/>
  <c r="AF17" i="110" s="1"/>
  <c r="AA17" i="110" s="1"/>
  <c r="AJ20" i="24" s="1"/>
  <c r="X17" i="110"/>
  <c r="W17" i="110"/>
  <c r="F17" i="110"/>
  <c r="E17" i="110"/>
  <c r="D17" i="110"/>
  <c r="C17" i="110"/>
  <c r="AE16" i="110"/>
  <c r="AG16" i="110" s="1"/>
  <c r="AB16" i="110" s="1"/>
  <c r="BA19" i="24" s="1"/>
  <c r="AD16" i="110"/>
  <c r="AF16" i="110" s="1"/>
  <c r="AA16" i="110" s="1"/>
  <c r="AJ19" i="24" s="1"/>
  <c r="X16" i="110"/>
  <c r="W16" i="110"/>
  <c r="F16" i="110"/>
  <c r="E16" i="110"/>
  <c r="D16" i="110"/>
  <c r="C16" i="110"/>
  <c r="AG15" i="110"/>
  <c r="AB15" i="110" s="1"/>
  <c r="BA18" i="24" s="1"/>
  <c r="AE15" i="110"/>
  <c r="AD15" i="110"/>
  <c r="AF15" i="110" s="1"/>
  <c r="AA15" i="110" s="1"/>
  <c r="AJ18" i="24" s="1"/>
  <c r="X15" i="110"/>
  <c r="W15" i="110"/>
  <c r="F15" i="110"/>
  <c r="E15" i="110"/>
  <c r="D15" i="110"/>
  <c r="C15" i="110"/>
  <c r="AE14" i="110"/>
  <c r="AG14" i="110" s="1"/>
  <c r="AB14" i="110" s="1"/>
  <c r="BA17" i="24" s="1"/>
  <c r="AD14" i="110"/>
  <c r="AF14" i="110" s="1"/>
  <c r="AA14" i="110" s="1"/>
  <c r="AJ17" i="24" s="1"/>
  <c r="X14" i="110"/>
  <c r="Z14" i="110" s="1"/>
  <c r="P17" i="24" s="1"/>
  <c r="W14" i="110"/>
  <c r="F14" i="110"/>
  <c r="E14" i="110"/>
  <c r="D14" i="110"/>
  <c r="C14" i="110"/>
  <c r="AE13" i="110"/>
  <c r="AG13" i="110" s="1"/>
  <c r="AB13" i="110" s="1"/>
  <c r="BA16" i="24" s="1"/>
  <c r="AD13" i="110"/>
  <c r="AF13" i="110" s="1"/>
  <c r="AA13" i="110" s="1"/>
  <c r="AJ16" i="24" s="1"/>
  <c r="X13" i="110"/>
  <c r="W13" i="110"/>
  <c r="F13" i="110"/>
  <c r="E13" i="110"/>
  <c r="D13" i="110"/>
  <c r="C13" i="110"/>
  <c r="AE12" i="110"/>
  <c r="AG12" i="110" s="1"/>
  <c r="AB12" i="110" s="1"/>
  <c r="BA15" i="24" s="1"/>
  <c r="AD12" i="110"/>
  <c r="AF12" i="110" s="1"/>
  <c r="AA12" i="110" s="1"/>
  <c r="AJ15" i="24" s="1"/>
  <c r="X12" i="110"/>
  <c r="W12" i="110"/>
  <c r="F12" i="110"/>
  <c r="E12" i="110"/>
  <c r="D12" i="110"/>
  <c r="C12" i="110"/>
  <c r="AE11" i="110"/>
  <c r="AG11" i="110" s="1"/>
  <c r="AB11" i="110" s="1"/>
  <c r="BA14" i="24" s="1"/>
  <c r="AD11" i="110"/>
  <c r="AF11" i="110" s="1"/>
  <c r="AA11" i="110" s="1"/>
  <c r="AJ14" i="24" s="1"/>
  <c r="X11" i="110"/>
  <c r="W11" i="110"/>
  <c r="F11" i="110"/>
  <c r="E11" i="110"/>
  <c r="D11" i="110"/>
  <c r="C11" i="110"/>
  <c r="AE10" i="110"/>
  <c r="AG10" i="110" s="1"/>
  <c r="AB10" i="110" s="1"/>
  <c r="BA13" i="24" s="1"/>
  <c r="AD10" i="110"/>
  <c r="AF10" i="110" s="1"/>
  <c r="AA10" i="110" s="1"/>
  <c r="AJ13" i="24" s="1"/>
  <c r="X10" i="110"/>
  <c r="W10" i="110"/>
  <c r="F10" i="110"/>
  <c r="E10" i="110"/>
  <c r="D10" i="110"/>
  <c r="C10" i="110"/>
  <c r="N8" i="110"/>
  <c r="M8" i="110"/>
  <c r="L8" i="110"/>
  <c r="K8" i="110"/>
  <c r="J8" i="110"/>
  <c r="I8" i="110"/>
  <c r="H8" i="110"/>
  <c r="G8" i="110"/>
  <c r="Y6" i="110"/>
  <c r="Z30" i="110" s="1"/>
  <c r="T6" i="110"/>
  <c r="S6" i="110"/>
  <c r="R6" i="110"/>
  <c r="Q6" i="110"/>
  <c r="P6" i="110"/>
  <c r="O6" i="110"/>
  <c r="L6" i="110"/>
  <c r="K6" i="110"/>
  <c r="J6" i="110"/>
  <c r="I6" i="110"/>
  <c r="H6" i="110"/>
  <c r="G6" i="110"/>
  <c r="W6" i="110" s="1"/>
  <c r="G3" i="110"/>
  <c r="G4" i="109"/>
  <c r="AE51" i="109"/>
  <c r="AG51" i="109" s="1"/>
  <c r="AB51" i="109" s="1"/>
  <c r="AD51" i="109"/>
  <c r="AF51" i="109" s="1"/>
  <c r="AA51" i="109" s="1"/>
  <c r="X51" i="109"/>
  <c r="Z51" i="109" s="1"/>
  <c r="W51" i="109"/>
  <c r="AE50" i="109"/>
  <c r="AG50" i="109" s="1"/>
  <c r="AB50" i="109" s="1"/>
  <c r="AD50" i="109"/>
  <c r="AF50" i="109" s="1"/>
  <c r="AA50" i="109" s="1"/>
  <c r="X50" i="109"/>
  <c r="Z50" i="109" s="1"/>
  <c r="W50" i="109"/>
  <c r="AE49" i="109"/>
  <c r="AG49" i="109" s="1"/>
  <c r="AB49" i="109" s="1"/>
  <c r="AD49" i="109"/>
  <c r="AF49" i="109" s="1"/>
  <c r="AA49" i="109" s="1"/>
  <c r="Z49" i="109"/>
  <c r="X49" i="109"/>
  <c r="W49" i="109"/>
  <c r="AG48" i="109"/>
  <c r="AF48" i="109"/>
  <c r="AE48" i="109"/>
  <c r="AD48" i="109"/>
  <c r="AB48" i="109"/>
  <c r="AA48" i="109"/>
  <c r="X48" i="109"/>
  <c r="Z48" i="109" s="1"/>
  <c r="W48" i="109"/>
  <c r="AG47" i="109"/>
  <c r="AB47" i="109" s="1"/>
  <c r="AE47" i="109"/>
  <c r="AD47" i="109"/>
  <c r="AF47" i="109" s="1"/>
  <c r="AA47" i="109" s="1"/>
  <c r="X47" i="109"/>
  <c r="Z47" i="109" s="1"/>
  <c r="W47" i="109"/>
  <c r="AE46" i="109"/>
  <c r="AG46" i="109" s="1"/>
  <c r="AB46" i="109" s="1"/>
  <c r="AD46" i="109"/>
  <c r="AF46" i="109" s="1"/>
  <c r="AA46" i="109" s="1"/>
  <c r="X46" i="109"/>
  <c r="Z46" i="109" s="1"/>
  <c r="W46" i="109"/>
  <c r="AF45" i="109"/>
  <c r="AE45" i="109"/>
  <c r="AG45" i="109" s="1"/>
  <c r="AB45" i="109" s="1"/>
  <c r="AD45" i="109"/>
  <c r="AA45" i="109"/>
  <c r="Z45" i="109"/>
  <c r="X45" i="109"/>
  <c r="W45" i="109"/>
  <c r="AG44" i="109"/>
  <c r="AF44" i="109"/>
  <c r="AE44" i="109"/>
  <c r="AD44" i="109"/>
  <c r="AB44" i="109"/>
  <c r="AA44" i="109"/>
  <c r="X44" i="109"/>
  <c r="Z44" i="109" s="1"/>
  <c r="W44" i="109"/>
  <c r="AG43" i="109"/>
  <c r="AB43" i="109" s="1"/>
  <c r="AE43" i="109"/>
  <c r="AD43" i="109"/>
  <c r="AF43" i="109" s="1"/>
  <c r="AA43" i="109" s="1"/>
  <c r="X43" i="109"/>
  <c r="Z43" i="109" s="1"/>
  <c r="W43" i="109"/>
  <c r="AE42" i="109"/>
  <c r="AG42" i="109" s="1"/>
  <c r="AB42" i="109" s="1"/>
  <c r="AD42" i="109"/>
  <c r="AF42" i="109" s="1"/>
  <c r="AA42" i="109" s="1"/>
  <c r="Z42" i="109"/>
  <c r="X42" i="109"/>
  <c r="W42" i="109"/>
  <c r="AE41" i="109"/>
  <c r="AG41" i="109" s="1"/>
  <c r="AB41" i="109" s="1"/>
  <c r="AD41" i="109"/>
  <c r="AF41" i="109" s="1"/>
  <c r="AA41" i="109" s="1"/>
  <c r="Z41" i="109"/>
  <c r="X41" i="109"/>
  <c r="W41" i="109"/>
  <c r="AG40" i="109"/>
  <c r="AE40" i="109"/>
  <c r="AD40" i="109"/>
  <c r="AF40" i="109" s="1"/>
  <c r="AA40" i="109" s="1"/>
  <c r="AI43" i="24" s="1"/>
  <c r="AB40" i="109"/>
  <c r="AZ43" i="24" s="1"/>
  <c r="X40" i="109"/>
  <c r="Z40" i="109" s="1"/>
  <c r="O43" i="24" s="1"/>
  <c r="W40" i="109"/>
  <c r="AG39" i="109"/>
  <c r="AB39" i="109" s="1"/>
  <c r="AZ42" i="24" s="1"/>
  <c r="AE39" i="109"/>
  <c r="AD39" i="109"/>
  <c r="AF39" i="109" s="1"/>
  <c r="AA39" i="109" s="1"/>
  <c r="AI42" i="24" s="1"/>
  <c r="X39" i="109"/>
  <c r="Z39" i="109" s="1"/>
  <c r="O42" i="24" s="1"/>
  <c r="W39" i="109"/>
  <c r="AE38" i="109"/>
  <c r="AG38" i="109" s="1"/>
  <c r="AB38" i="109" s="1"/>
  <c r="AZ41" i="24" s="1"/>
  <c r="AD38" i="109"/>
  <c r="AF38" i="109" s="1"/>
  <c r="AA38" i="109" s="1"/>
  <c r="AI41" i="24" s="1"/>
  <c r="X38" i="109"/>
  <c r="Z38" i="109" s="1"/>
  <c r="O41" i="24" s="1"/>
  <c r="W38" i="109"/>
  <c r="AE37" i="109"/>
  <c r="AG37" i="109" s="1"/>
  <c r="AB37" i="109" s="1"/>
  <c r="AZ40" i="24" s="1"/>
  <c r="AD37" i="109"/>
  <c r="AF37" i="109" s="1"/>
  <c r="AA37" i="109" s="1"/>
  <c r="AI40" i="24" s="1"/>
  <c r="X37" i="109"/>
  <c r="Z37" i="109" s="1"/>
  <c r="O40" i="24" s="1"/>
  <c r="W37" i="109"/>
  <c r="AG36" i="109"/>
  <c r="AE36" i="109"/>
  <c r="AD36" i="109"/>
  <c r="AF36" i="109" s="1"/>
  <c r="AA36" i="109" s="1"/>
  <c r="AI39" i="24" s="1"/>
  <c r="AB36" i="109"/>
  <c r="AZ39" i="24" s="1"/>
  <c r="X36" i="109"/>
  <c r="Z36" i="109" s="1"/>
  <c r="O39" i="24" s="1"/>
  <c r="W36" i="109"/>
  <c r="AG35" i="109"/>
  <c r="AE35" i="109"/>
  <c r="AD35" i="109"/>
  <c r="AF35" i="109" s="1"/>
  <c r="AA35" i="109" s="1"/>
  <c r="AI38" i="24" s="1"/>
  <c r="AB35" i="109"/>
  <c r="AZ38" i="24" s="1"/>
  <c r="X35" i="109"/>
  <c r="Z35" i="109" s="1"/>
  <c r="O38" i="24" s="1"/>
  <c r="W35" i="109"/>
  <c r="AE34" i="109"/>
  <c r="AG34" i="109" s="1"/>
  <c r="AB34" i="109" s="1"/>
  <c r="AZ37" i="24" s="1"/>
  <c r="AD34" i="109"/>
  <c r="AF34" i="109" s="1"/>
  <c r="AA34" i="109" s="1"/>
  <c r="AI37" i="24" s="1"/>
  <c r="Z34" i="109"/>
  <c r="O37" i="24" s="1"/>
  <c r="X34" i="109"/>
  <c r="W34" i="109"/>
  <c r="AF33" i="109"/>
  <c r="AA33" i="109" s="1"/>
  <c r="AI36" i="24" s="1"/>
  <c r="AE33" i="109"/>
  <c r="AG33" i="109" s="1"/>
  <c r="AB33" i="109" s="1"/>
  <c r="AZ36" i="24" s="1"/>
  <c r="AD33" i="109"/>
  <c r="X33" i="109"/>
  <c r="Z33" i="109" s="1"/>
  <c r="O36" i="24" s="1"/>
  <c r="W33" i="109"/>
  <c r="AE32" i="109"/>
  <c r="AG32" i="109" s="1"/>
  <c r="AB32" i="109" s="1"/>
  <c r="AZ35" i="24" s="1"/>
  <c r="AD32" i="109"/>
  <c r="AF32" i="109" s="1"/>
  <c r="AA32" i="109" s="1"/>
  <c r="AI35" i="24" s="1"/>
  <c r="X32" i="109"/>
  <c r="W32" i="109"/>
  <c r="AE31" i="109"/>
  <c r="AG31" i="109" s="1"/>
  <c r="AB31" i="109" s="1"/>
  <c r="AZ34" i="24" s="1"/>
  <c r="AD31" i="109"/>
  <c r="AF31" i="109" s="1"/>
  <c r="AA31" i="109" s="1"/>
  <c r="AI34" i="24" s="1"/>
  <c r="X31" i="109"/>
  <c r="W31" i="109"/>
  <c r="F31" i="109"/>
  <c r="E31" i="109"/>
  <c r="D31" i="109"/>
  <c r="C31" i="109"/>
  <c r="AE30" i="109"/>
  <c r="AG30" i="109" s="1"/>
  <c r="AB30" i="109" s="1"/>
  <c r="AZ33" i="24" s="1"/>
  <c r="AD30" i="109"/>
  <c r="AF30" i="109" s="1"/>
  <c r="AA30" i="109" s="1"/>
  <c r="AI33" i="24" s="1"/>
  <c r="X30" i="109"/>
  <c r="W30" i="109"/>
  <c r="F30" i="109"/>
  <c r="E30" i="109"/>
  <c r="D30" i="109"/>
  <c r="C30" i="109"/>
  <c r="AE29" i="109"/>
  <c r="AG29" i="109" s="1"/>
  <c r="AB29" i="109" s="1"/>
  <c r="AZ32" i="24" s="1"/>
  <c r="AD29" i="109"/>
  <c r="AF29" i="109" s="1"/>
  <c r="AA29" i="109" s="1"/>
  <c r="AI32" i="24" s="1"/>
  <c r="X29" i="109"/>
  <c r="W29" i="109"/>
  <c r="F29" i="109"/>
  <c r="E29" i="109"/>
  <c r="D29" i="109"/>
  <c r="C29" i="109"/>
  <c r="AE28" i="109"/>
  <c r="AG28" i="109" s="1"/>
  <c r="AB28" i="109" s="1"/>
  <c r="AZ31" i="24" s="1"/>
  <c r="AD28" i="109"/>
  <c r="AF28" i="109" s="1"/>
  <c r="AA28" i="109" s="1"/>
  <c r="AI31" i="24" s="1"/>
  <c r="X28" i="109"/>
  <c r="W28" i="109"/>
  <c r="F28" i="109"/>
  <c r="E28" i="109"/>
  <c r="D28" i="109"/>
  <c r="C28" i="109"/>
  <c r="AE27" i="109"/>
  <c r="AG27" i="109" s="1"/>
  <c r="AB27" i="109" s="1"/>
  <c r="AZ30" i="24" s="1"/>
  <c r="AD27" i="109"/>
  <c r="AF27" i="109" s="1"/>
  <c r="AA27" i="109" s="1"/>
  <c r="AI30" i="24" s="1"/>
  <c r="X27" i="109"/>
  <c r="W27" i="109"/>
  <c r="F27" i="109"/>
  <c r="E27" i="109"/>
  <c r="D27" i="109"/>
  <c r="C27" i="109"/>
  <c r="AE26" i="109"/>
  <c r="AG26" i="109" s="1"/>
  <c r="AB26" i="109" s="1"/>
  <c r="AZ29" i="24" s="1"/>
  <c r="AD26" i="109"/>
  <c r="AF26" i="109" s="1"/>
  <c r="AA26" i="109" s="1"/>
  <c r="AI29" i="24" s="1"/>
  <c r="X26" i="109"/>
  <c r="W26" i="109"/>
  <c r="F26" i="109"/>
  <c r="E26" i="109"/>
  <c r="D26" i="109"/>
  <c r="C26" i="109"/>
  <c r="AE25" i="109"/>
  <c r="AG25" i="109" s="1"/>
  <c r="AB25" i="109" s="1"/>
  <c r="AZ28" i="24" s="1"/>
  <c r="AD25" i="109"/>
  <c r="AF25" i="109" s="1"/>
  <c r="AA25" i="109" s="1"/>
  <c r="AI28" i="24" s="1"/>
  <c r="X25" i="109"/>
  <c r="W25" i="109"/>
  <c r="F25" i="109"/>
  <c r="E25" i="109"/>
  <c r="D25" i="109"/>
  <c r="C25" i="109"/>
  <c r="AE24" i="109"/>
  <c r="AG24" i="109" s="1"/>
  <c r="AB24" i="109" s="1"/>
  <c r="AZ27" i="24" s="1"/>
  <c r="AD24" i="109"/>
  <c r="AF24" i="109" s="1"/>
  <c r="AA24" i="109" s="1"/>
  <c r="AI27" i="24" s="1"/>
  <c r="X24" i="109"/>
  <c r="W24" i="109"/>
  <c r="F24" i="109"/>
  <c r="E24" i="109"/>
  <c r="D24" i="109"/>
  <c r="C24" i="109"/>
  <c r="AE23" i="109"/>
  <c r="AG23" i="109" s="1"/>
  <c r="AB23" i="109" s="1"/>
  <c r="AZ26" i="24" s="1"/>
  <c r="AD23" i="109"/>
  <c r="AF23" i="109" s="1"/>
  <c r="AA23" i="109" s="1"/>
  <c r="AI26" i="24" s="1"/>
  <c r="X23" i="109"/>
  <c r="W23" i="109"/>
  <c r="F23" i="109"/>
  <c r="E23" i="109"/>
  <c r="D23" i="109"/>
  <c r="C23" i="109"/>
  <c r="AE22" i="109"/>
  <c r="AG22" i="109" s="1"/>
  <c r="AB22" i="109" s="1"/>
  <c r="AZ25" i="24" s="1"/>
  <c r="AD22" i="109"/>
  <c r="AF22" i="109" s="1"/>
  <c r="AA22" i="109" s="1"/>
  <c r="AI25" i="24" s="1"/>
  <c r="X22" i="109"/>
  <c r="W22" i="109"/>
  <c r="F22" i="109"/>
  <c r="E22" i="109"/>
  <c r="D22" i="109"/>
  <c r="C22" i="109"/>
  <c r="AE21" i="109"/>
  <c r="AG21" i="109" s="1"/>
  <c r="AB21" i="109" s="1"/>
  <c r="AZ24" i="24" s="1"/>
  <c r="AD21" i="109"/>
  <c r="AF21" i="109" s="1"/>
  <c r="AA21" i="109" s="1"/>
  <c r="AI24" i="24" s="1"/>
  <c r="X21" i="109"/>
  <c r="W21" i="109"/>
  <c r="F21" i="109"/>
  <c r="E21" i="109"/>
  <c r="D21" i="109"/>
  <c r="C21" i="109"/>
  <c r="AE20" i="109"/>
  <c r="AG20" i="109" s="1"/>
  <c r="AB20" i="109" s="1"/>
  <c r="AZ23" i="24" s="1"/>
  <c r="AD20" i="109"/>
  <c r="AF20" i="109" s="1"/>
  <c r="AA20" i="109" s="1"/>
  <c r="AI23" i="24" s="1"/>
  <c r="X20" i="109"/>
  <c r="W20" i="109"/>
  <c r="F20" i="109"/>
  <c r="E20" i="109"/>
  <c r="D20" i="109"/>
  <c r="C20" i="109"/>
  <c r="AE19" i="109"/>
  <c r="AG19" i="109" s="1"/>
  <c r="AB19" i="109" s="1"/>
  <c r="AZ22" i="24" s="1"/>
  <c r="AD19" i="109"/>
  <c r="AF19" i="109" s="1"/>
  <c r="AA19" i="109" s="1"/>
  <c r="AI22" i="24" s="1"/>
  <c r="X19" i="109"/>
  <c r="W19" i="109"/>
  <c r="F19" i="109"/>
  <c r="E19" i="109"/>
  <c r="D19" i="109"/>
  <c r="C19" i="109"/>
  <c r="AE18" i="109"/>
  <c r="AG18" i="109" s="1"/>
  <c r="AB18" i="109" s="1"/>
  <c r="AZ21" i="24" s="1"/>
  <c r="AD18" i="109"/>
  <c r="AF18" i="109" s="1"/>
  <c r="AA18" i="109" s="1"/>
  <c r="AI21" i="24" s="1"/>
  <c r="X18" i="109"/>
  <c r="W18" i="109"/>
  <c r="F18" i="109"/>
  <c r="E18" i="109"/>
  <c r="D18" i="109"/>
  <c r="C18" i="109"/>
  <c r="AE17" i="109"/>
  <c r="AG17" i="109" s="1"/>
  <c r="AB17" i="109" s="1"/>
  <c r="AZ20" i="24" s="1"/>
  <c r="AD17" i="109"/>
  <c r="AF17" i="109" s="1"/>
  <c r="AA17" i="109" s="1"/>
  <c r="AI20" i="24" s="1"/>
  <c r="X17" i="109"/>
  <c r="W17" i="109"/>
  <c r="F17" i="109"/>
  <c r="E17" i="109"/>
  <c r="D17" i="109"/>
  <c r="C17" i="109"/>
  <c r="AE16" i="109"/>
  <c r="AG16" i="109" s="1"/>
  <c r="AB16" i="109" s="1"/>
  <c r="AZ19" i="24" s="1"/>
  <c r="AD16" i="109"/>
  <c r="AF16" i="109" s="1"/>
  <c r="AA16" i="109" s="1"/>
  <c r="AI19" i="24" s="1"/>
  <c r="X16" i="109"/>
  <c r="W16" i="109"/>
  <c r="F16" i="109"/>
  <c r="E16" i="109"/>
  <c r="D16" i="109"/>
  <c r="C16" i="109"/>
  <c r="AE15" i="109"/>
  <c r="AG15" i="109" s="1"/>
  <c r="AB15" i="109" s="1"/>
  <c r="AZ18" i="24" s="1"/>
  <c r="AD15" i="109"/>
  <c r="AF15" i="109" s="1"/>
  <c r="AA15" i="109" s="1"/>
  <c r="AI18" i="24" s="1"/>
  <c r="X15" i="109"/>
  <c r="W15" i="109"/>
  <c r="F15" i="109"/>
  <c r="E15" i="109"/>
  <c r="D15" i="109"/>
  <c r="C15" i="109"/>
  <c r="AE14" i="109"/>
  <c r="AG14" i="109" s="1"/>
  <c r="AB14" i="109" s="1"/>
  <c r="AZ17" i="24" s="1"/>
  <c r="AD14" i="109"/>
  <c r="AF14" i="109" s="1"/>
  <c r="AA14" i="109" s="1"/>
  <c r="AI17" i="24" s="1"/>
  <c r="X14" i="109"/>
  <c r="W14" i="109"/>
  <c r="F14" i="109"/>
  <c r="E14" i="109"/>
  <c r="D14" i="109"/>
  <c r="C14" i="109"/>
  <c r="AE13" i="109"/>
  <c r="AG13" i="109" s="1"/>
  <c r="AB13" i="109" s="1"/>
  <c r="AZ16" i="24" s="1"/>
  <c r="AD13" i="109"/>
  <c r="AF13" i="109" s="1"/>
  <c r="AA13" i="109" s="1"/>
  <c r="AI16" i="24" s="1"/>
  <c r="X13" i="109"/>
  <c r="W13" i="109"/>
  <c r="F13" i="109"/>
  <c r="E13" i="109"/>
  <c r="D13" i="109"/>
  <c r="C13" i="109"/>
  <c r="AE12" i="109"/>
  <c r="AG12" i="109" s="1"/>
  <c r="AB12" i="109" s="1"/>
  <c r="AZ15" i="24" s="1"/>
  <c r="AD12" i="109"/>
  <c r="AF12" i="109" s="1"/>
  <c r="AA12" i="109" s="1"/>
  <c r="AI15" i="24" s="1"/>
  <c r="X12" i="109"/>
  <c r="W12" i="109"/>
  <c r="F12" i="109"/>
  <c r="E12" i="109"/>
  <c r="D12" i="109"/>
  <c r="C12" i="109"/>
  <c r="AE11" i="109"/>
  <c r="AG11" i="109" s="1"/>
  <c r="AB11" i="109" s="1"/>
  <c r="AZ14" i="24" s="1"/>
  <c r="AD11" i="109"/>
  <c r="AF11" i="109" s="1"/>
  <c r="AA11" i="109" s="1"/>
  <c r="AI14" i="24" s="1"/>
  <c r="X11" i="109"/>
  <c r="W11" i="109"/>
  <c r="F11" i="109"/>
  <c r="E11" i="109"/>
  <c r="D11" i="109"/>
  <c r="C11" i="109"/>
  <c r="AE10" i="109"/>
  <c r="AG10" i="109" s="1"/>
  <c r="AB10" i="109" s="1"/>
  <c r="AZ13" i="24" s="1"/>
  <c r="AD10" i="109"/>
  <c r="AF10" i="109" s="1"/>
  <c r="AA10" i="109" s="1"/>
  <c r="AI13" i="24" s="1"/>
  <c r="X10" i="109"/>
  <c r="W10" i="109"/>
  <c r="F10" i="109"/>
  <c r="E10" i="109"/>
  <c r="D10" i="109"/>
  <c r="C10" i="109"/>
  <c r="N8" i="109"/>
  <c r="M8" i="109"/>
  <c r="L8" i="109"/>
  <c r="K8" i="109"/>
  <c r="J8" i="109"/>
  <c r="I8" i="109"/>
  <c r="H8" i="109"/>
  <c r="G8" i="109"/>
  <c r="Y6" i="109"/>
  <c r="T6" i="109"/>
  <c r="S6" i="109"/>
  <c r="R6" i="109"/>
  <c r="Q6" i="109"/>
  <c r="P6" i="109"/>
  <c r="O6" i="109"/>
  <c r="L6" i="109"/>
  <c r="K6" i="109"/>
  <c r="J6" i="109"/>
  <c r="I6" i="109"/>
  <c r="H6" i="109"/>
  <c r="G6" i="109"/>
  <c r="G3" i="109"/>
  <c r="G4" i="108"/>
  <c r="AE51" i="108"/>
  <c r="AG51" i="108" s="1"/>
  <c r="AB51" i="108" s="1"/>
  <c r="AD51" i="108"/>
  <c r="AF51" i="108" s="1"/>
  <c r="AA51" i="108" s="1"/>
  <c r="X51" i="108"/>
  <c r="Z51" i="108" s="1"/>
  <c r="W51" i="108"/>
  <c r="AE50" i="108"/>
  <c r="AG50" i="108" s="1"/>
  <c r="AB50" i="108" s="1"/>
  <c r="AD50" i="108"/>
  <c r="AF50" i="108" s="1"/>
  <c r="AA50" i="108" s="1"/>
  <c r="X50" i="108"/>
  <c r="Z50" i="108" s="1"/>
  <c r="W50" i="108"/>
  <c r="AE49" i="108"/>
  <c r="AG49" i="108" s="1"/>
  <c r="AB49" i="108" s="1"/>
  <c r="AD49" i="108"/>
  <c r="AF49" i="108" s="1"/>
  <c r="AA49" i="108" s="1"/>
  <c r="X49" i="108"/>
  <c r="Z49" i="108" s="1"/>
  <c r="W49" i="108"/>
  <c r="AG48" i="108"/>
  <c r="AB48" i="108" s="1"/>
  <c r="AE48" i="108"/>
  <c r="AD48" i="108"/>
  <c r="AF48" i="108" s="1"/>
  <c r="AA48" i="108" s="1"/>
  <c r="X48" i="108"/>
  <c r="Z48" i="108" s="1"/>
  <c r="W48" i="108"/>
  <c r="AG47" i="108"/>
  <c r="AE47" i="108"/>
  <c r="AD47" i="108"/>
  <c r="AF47" i="108" s="1"/>
  <c r="AA47" i="108" s="1"/>
  <c r="AB47" i="108"/>
  <c r="X47" i="108"/>
  <c r="Z47" i="108" s="1"/>
  <c r="W47" i="108"/>
  <c r="AE46" i="108"/>
  <c r="AG46" i="108" s="1"/>
  <c r="AB46" i="108" s="1"/>
  <c r="AD46" i="108"/>
  <c r="AF46" i="108" s="1"/>
  <c r="AA46" i="108" s="1"/>
  <c r="Z46" i="108"/>
  <c r="X46" i="108"/>
  <c r="W46" i="108"/>
  <c r="AF45" i="108"/>
  <c r="AA45" i="108" s="1"/>
  <c r="AE45" i="108"/>
  <c r="AG45" i="108" s="1"/>
  <c r="AB45" i="108" s="1"/>
  <c r="AD45" i="108"/>
  <c r="Z45" i="108"/>
  <c r="X45" i="108"/>
  <c r="W45" i="108"/>
  <c r="AF44" i="108"/>
  <c r="AE44" i="108"/>
  <c r="AG44" i="108" s="1"/>
  <c r="AB44" i="108" s="1"/>
  <c r="AD44" i="108"/>
  <c r="AA44" i="108"/>
  <c r="Z44" i="108"/>
  <c r="X44" i="108"/>
  <c r="W44" i="108"/>
  <c r="AG43" i="108"/>
  <c r="AB43" i="108" s="1"/>
  <c r="AE43" i="108"/>
  <c r="AD43" i="108"/>
  <c r="AF43" i="108" s="1"/>
  <c r="AA43" i="108" s="1"/>
  <c r="X43" i="108"/>
  <c r="Z43" i="108" s="1"/>
  <c r="W43" i="108"/>
  <c r="AE42" i="108"/>
  <c r="AG42" i="108" s="1"/>
  <c r="AB42" i="108" s="1"/>
  <c r="AD42" i="108"/>
  <c r="AF42" i="108" s="1"/>
  <c r="AA42" i="108" s="1"/>
  <c r="Z42" i="108"/>
  <c r="X42" i="108"/>
  <c r="W42" i="108"/>
  <c r="AE41" i="108"/>
  <c r="AG41" i="108" s="1"/>
  <c r="AB41" i="108" s="1"/>
  <c r="AD41" i="108"/>
  <c r="AF41" i="108" s="1"/>
  <c r="AA41" i="108" s="1"/>
  <c r="X41" i="108"/>
  <c r="Z41" i="108" s="1"/>
  <c r="W41" i="108"/>
  <c r="AE40" i="108"/>
  <c r="AG40" i="108" s="1"/>
  <c r="AB40" i="108" s="1"/>
  <c r="AY43" i="24" s="1"/>
  <c r="AD40" i="108"/>
  <c r="AF40" i="108" s="1"/>
  <c r="AA40" i="108" s="1"/>
  <c r="AH43" i="24" s="1"/>
  <c r="Z40" i="108"/>
  <c r="N43" i="24" s="1"/>
  <c r="X40" i="108"/>
  <c r="W40" i="108"/>
  <c r="AE39" i="108"/>
  <c r="AG39" i="108" s="1"/>
  <c r="AB39" i="108" s="1"/>
  <c r="AY42" i="24" s="1"/>
  <c r="AD39" i="108"/>
  <c r="AF39" i="108" s="1"/>
  <c r="AA39" i="108" s="1"/>
  <c r="AH42" i="24" s="1"/>
  <c r="X39" i="108"/>
  <c r="Z39" i="108" s="1"/>
  <c r="N42" i="24" s="1"/>
  <c r="W39" i="108"/>
  <c r="AE38" i="108"/>
  <c r="AG38" i="108" s="1"/>
  <c r="AB38" i="108" s="1"/>
  <c r="AY41" i="24" s="1"/>
  <c r="AD38" i="108"/>
  <c r="AF38" i="108" s="1"/>
  <c r="AA38" i="108" s="1"/>
  <c r="AH41" i="24" s="1"/>
  <c r="X38" i="108"/>
  <c r="Z38" i="108" s="1"/>
  <c r="N41" i="24" s="1"/>
  <c r="W38" i="108"/>
  <c r="AE37" i="108"/>
  <c r="AG37" i="108" s="1"/>
  <c r="AB37" i="108" s="1"/>
  <c r="AY40" i="24" s="1"/>
  <c r="AD37" i="108"/>
  <c r="AF37" i="108" s="1"/>
  <c r="AA37" i="108" s="1"/>
  <c r="AH40" i="24" s="1"/>
  <c r="X37" i="108"/>
  <c r="Z37" i="108" s="1"/>
  <c r="N40" i="24" s="1"/>
  <c r="W37" i="108"/>
  <c r="AG36" i="108"/>
  <c r="AB36" i="108" s="1"/>
  <c r="AY39" i="24" s="1"/>
  <c r="AF36" i="108"/>
  <c r="AE36" i="108"/>
  <c r="AD36" i="108"/>
  <c r="AA36" i="108"/>
  <c r="AH39" i="24" s="1"/>
  <c r="X36" i="108"/>
  <c r="Z36" i="108" s="1"/>
  <c r="N39" i="24" s="1"/>
  <c r="W36" i="108"/>
  <c r="AG35" i="108"/>
  <c r="AB35" i="108" s="1"/>
  <c r="AY38" i="24" s="1"/>
  <c r="AE35" i="108"/>
  <c r="AD35" i="108"/>
  <c r="AF35" i="108" s="1"/>
  <c r="AA35" i="108" s="1"/>
  <c r="AH38" i="24" s="1"/>
  <c r="X35" i="108"/>
  <c r="Z35" i="108" s="1"/>
  <c r="N38" i="24" s="1"/>
  <c r="W35" i="108"/>
  <c r="AE34" i="108"/>
  <c r="AG34" i="108" s="1"/>
  <c r="AB34" i="108" s="1"/>
  <c r="AY37" i="24" s="1"/>
  <c r="AD34" i="108"/>
  <c r="AF34" i="108" s="1"/>
  <c r="AA34" i="108" s="1"/>
  <c r="AH37" i="24" s="1"/>
  <c r="Z34" i="108"/>
  <c r="N37" i="24" s="1"/>
  <c r="X34" i="108"/>
  <c r="W34" i="108"/>
  <c r="AE33" i="108"/>
  <c r="AG33" i="108" s="1"/>
  <c r="AB33" i="108" s="1"/>
  <c r="AY36" i="24" s="1"/>
  <c r="AD33" i="108"/>
  <c r="AF33" i="108" s="1"/>
  <c r="AA33" i="108" s="1"/>
  <c r="AH36" i="24" s="1"/>
  <c r="Z33" i="108"/>
  <c r="N36" i="24" s="1"/>
  <c r="X33" i="108"/>
  <c r="W33" i="108"/>
  <c r="AE32" i="108"/>
  <c r="AG32" i="108" s="1"/>
  <c r="AB32" i="108" s="1"/>
  <c r="AY35" i="24" s="1"/>
  <c r="AD32" i="108"/>
  <c r="AF32" i="108" s="1"/>
  <c r="AA32" i="108" s="1"/>
  <c r="AH35" i="24" s="1"/>
  <c r="X32" i="108"/>
  <c r="W32" i="108"/>
  <c r="AE31" i="108"/>
  <c r="AG31" i="108" s="1"/>
  <c r="AB31" i="108" s="1"/>
  <c r="AY34" i="24" s="1"/>
  <c r="AD31" i="108"/>
  <c r="AF31" i="108" s="1"/>
  <c r="AA31" i="108" s="1"/>
  <c r="AH34" i="24" s="1"/>
  <c r="X31" i="108"/>
  <c r="W31" i="108"/>
  <c r="F31" i="108"/>
  <c r="E31" i="108"/>
  <c r="D31" i="108"/>
  <c r="C31" i="108"/>
  <c r="AE30" i="108"/>
  <c r="AG30" i="108" s="1"/>
  <c r="AB30" i="108" s="1"/>
  <c r="AY33" i="24" s="1"/>
  <c r="AD30" i="108"/>
  <c r="AF30" i="108" s="1"/>
  <c r="AA30" i="108" s="1"/>
  <c r="AH33" i="24" s="1"/>
  <c r="X30" i="108"/>
  <c r="Z30" i="108" s="1"/>
  <c r="W30" i="108"/>
  <c r="F30" i="108"/>
  <c r="E30" i="108"/>
  <c r="D30" i="108"/>
  <c r="C30" i="108"/>
  <c r="AE29" i="108"/>
  <c r="AG29" i="108" s="1"/>
  <c r="AB29" i="108" s="1"/>
  <c r="AY32" i="24" s="1"/>
  <c r="AD29" i="108"/>
  <c r="AF29" i="108" s="1"/>
  <c r="AA29" i="108" s="1"/>
  <c r="AH32" i="24" s="1"/>
  <c r="X29" i="108"/>
  <c r="W29" i="108"/>
  <c r="F29" i="108"/>
  <c r="E29" i="108"/>
  <c r="D29" i="108"/>
  <c r="C29" i="108"/>
  <c r="AE28" i="108"/>
  <c r="AG28" i="108" s="1"/>
  <c r="AB28" i="108" s="1"/>
  <c r="AY31" i="24" s="1"/>
  <c r="AD28" i="108"/>
  <c r="AF28" i="108" s="1"/>
  <c r="AA28" i="108" s="1"/>
  <c r="AH31" i="24" s="1"/>
  <c r="X28" i="108"/>
  <c r="Z28" i="108" s="1"/>
  <c r="N31" i="24" s="1"/>
  <c r="W28" i="108"/>
  <c r="F28" i="108"/>
  <c r="E28" i="108"/>
  <c r="D28" i="108"/>
  <c r="C28" i="108"/>
  <c r="AE27" i="108"/>
  <c r="AG27" i="108" s="1"/>
  <c r="AB27" i="108" s="1"/>
  <c r="AY30" i="24" s="1"/>
  <c r="AD27" i="108"/>
  <c r="AF27" i="108" s="1"/>
  <c r="AA27" i="108" s="1"/>
  <c r="AH30" i="24" s="1"/>
  <c r="X27" i="108"/>
  <c r="Z27" i="108" s="1"/>
  <c r="W27" i="108"/>
  <c r="F27" i="108"/>
  <c r="E27" i="108"/>
  <c r="D27" i="108"/>
  <c r="C27" i="108"/>
  <c r="AE26" i="108"/>
  <c r="AG26" i="108" s="1"/>
  <c r="AB26" i="108" s="1"/>
  <c r="AY29" i="24" s="1"/>
  <c r="AD26" i="108"/>
  <c r="AF26" i="108" s="1"/>
  <c r="AA26" i="108" s="1"/>
  <c r="AH29" i="24" s="1"/>
  <c r="X26" i="108"/>
  <c r="Z26" i="108" s="1"/>
  <c r="W26" i="108"/>
  <c r="F26" i="108"/>
  <c r="E26" i="108"/>
  <c r="D26" i="108"/>
  <c r="C26" i="108"/>
  <c r="AE25" i="108"/>
  <c r="AG25" i="108" s="1"/>
  <c r="AB25" i="108" s="1"/>
  <c r="AY28" i="24" s="1"/>
  <c r="AD25" i="108"/>
  <c r="AF25" i="108" s="1"/>
  <c r="AA25" i="108" s="1"/>
  <c r="AH28" i="24" s="1"/>
  <c r="X25" i="108"/>
  <c r="Z25" i="108" s="1"/>
  <c r="W25" i="108"/>
  <c r="F25" i="108"/>
  <c r="E25" i="108"/>
  <c r="D25" i="108"/>
  <c r="C25" i="108"/>
  <c r="AE24" i="108"/>
  <c r="AG24" i="108" s="1"/>
  <c r="AB24" i="108" s="1"/>
  <c r="AY27" i="24" s="1"/>
  <c r="AD24" i="108"/>
  <c r="AF24" i="108" s="1"/>
  <c r="AA24" i="108" s="1"/>
  <c r="AH27" i="24" s="1"/>
  <c r="X24" i="108"/>
  <c r="Z24" i="108" s="1"/>
  <c r="W24" i="108"/>
  <c r="F24" i="108"/>
  <c r="E24" i="108"/>
  <c r="D24" i="108"/>
  <c r="C24" i="108"/>
  <c r="AG23" i="108"/>
  <c r="AB23" i="108" s="1"/>
  <c r="AY26" i="24" s="1"/>
  <c r="AE23" i="108"/>
  <c r="AD23" i="108"/>
  <c r="AF23" i="108" s="1"/>
  <c r="AA23" i="108" s="1"/>
  <c r="AH26" i="24" s="1"/>
  <c r="X23" i="108"/>
  <c r="W23" i="108"/>
  <c r="F23" i="108"/>
  <c r="E23" i="108"/>
  <c r="D23" i="108"/>
  <c r="C23" i="108"/>
  <c r="AE22" i="108"/>
  <c r="AG22" i="108" s="1"/>
  <c r="AB22" i="108" s="1"/>
  <c r="AY25" i="24" s="1"/>
  <c r="AD22" i="108"/>
  <c r="AF22" i="108" s="1"/>
  <c r="AA22" i="108" s="1"/>
  <c r="AH25" i="24" s="1"/>
  <c r="X22" i="108"/>
  <c r="W22" i="108"/>
  <c r="F22" i="108"/>
  <c r="E22" i="108"/>
  <c r="D22" i="108"/>
  <c r="C22" i="108"/>
  <c r="AE21" i="108"/>
  <c r="AG21" i="108" s="1"/>
  <c r="AB21" i="108" s="1"/>
  <c r="AY24" i="24" s="1"/>
  <c r="AD21" i="108"/>
  <c r="AF21" i="108" s="1"/>
  <c r="AA21" i="108" s="1"/>
  <c r="AH24" i="24" s="1"/>
  <c r="X21" i="108"/>
  <c r="W21" i="108"/>
  <c r="F21" i="108"/>
  <c r="E21" i="108"/>
  <c r="D21" i="108"/>
  <c r="C21" i="108"/>
  <c r="AE20" i="108"/>
  <c r="AG20" i="108" s="1"/>
  <c r="AB20" i="108" s="1"/>
  <c r="AY23" i="24" s="1"/>
  <c r="AD20" i="108"/>
  <c r="AF20" i="108" s="1"/>
  <c r="AA20" i="108" s="1"/>
  <c r="AH23" i="24" s="1"/>
  <c r="X20" i="108"/>
  <c r="W20" i="108"/>
  <c r="F20" i="108"/>
  <c r="E20" i="108"/>
  <c r="D20" i="108"/>
  <c r="C20" i="108"/>
  <c r="AE19" i="108"/>
  <c r="AG19" i="108" s="1"/>
  <c r="AB19" i="108" s="1"/>
  <c r="AY22" i="24" s="1"/>
  <c r="AD19" i="108"/>
  <c r="AF19" i="108" s="1"/>
  <c r="AA19" i="108" s="1"/>
  <c r="AH22" i="24" s="1"/>
  <c r="X19" i="108"/>
  <c r="W19" i="108"/>
  <c r="F19" i="108"/>
  <c r="E19" i="108"/>
  <c r="D19" i="108"/>
  <c r="C19" i="108"/>
  <c r="AE18" i="108"/>
  <c r="AG18" i="108" s="1"/>
  <c r="AB18" i="108" s="1"/>
  <c r="AY21" i="24" s="1"/>
  <c r="AD18" i="108"/>
  <c r="AF18" i="108" s="1"/>
  <c r="AA18" i="108" s="1"/>
  <c r="AH21" i="24" s="1"/>
  <c r="X18" i="108"/>
  <c r="W18" i="108"/>
  <c r="F18" i="108"/>
  <c r="E18" i="108"/>
  <c r="D18" i="108"/>
  <c r="C18" i="108"/>
  <c r="AF17" i="108"/>
  <c r="AA17" i="108" s="1"/>
  <c r="AH20" i="24" s="1"/>
  <c r="AE17" i="108"/>
  <c r="AG17" i="108" s="1"/>
  <c r="AB17" i="108" s="1"/>
  <c r="AY20" i="24" s="1"/>
  <c r="AD17" i="108"/>
  <c r="X17" i="108"/>
  <c r="Z17" i="108" s="1"/>
  <c r="W17" i="108"/>
  <c r="F17" i="108"/>
  <c r="E17" i="108"/>
  <c r="D17" i="108"/>
  <c r="C17" i="108"/>
  <c r="AE16" i="108"/>
  <c r="AG16" i="108" s="1"/>
  <c r="AB16" i="108" s="1"/>
  <c r="AY19" i="24" s="1"/>
  <c r="AD16" i="108"/>
  <c r="AF16" i="108" s="1"/>
  <c r="AA16" i="108" s="1"/>
  <c r="AH19" i="24" s="1"/>
  <c r="X16" i="108"/>
  <c r="W16" i="108"/>
  <c r="Z16" i="108" s="1"/>
  <c r="F16" i="108"/>
  <c r="E16" i="108"/>
  <c r="D16" i="108"/>
  <c r="C16" i="108"/>
  <c r="AE15" i="108"/>
  <c r="AG15" i="108" s="1"/>
  <c r="AB15" i="108" s="1"/>
  <c r="AY18" i="24" s="1"/>
  <c r="AD15" i="108"/>
  <c r="AF15" i="108" s="1"/>
  <c r="AA15" i="108" s="1"/>
  <c r="AH18" i="24" s="1"/>
  <c r="X15" i="108"/>
  <c r="W15" i="108"/>
  <c r="F15" i="108"/>
  <c r="E15" i="108"/>
  <c r="D15" i="108"/>
  <c r="C15" i="108"/>
  <c r="AE14" i="108"/>
  <c r="AG14" i="108" s="1"/>
  <c r="AB14" i="108" s="1"/>
  <c r="AY17" i="24" s="1"/>
  <c r="AD14" i="108"/>
  <c r="AF14" i="108" s="1"/>
  <c r="AA14" i="108" s="1"/>
  <c r="AH17" i="24" s="1"/>
  <c r="X14" i="108"/>
  <c r="W14" i="108"/>
  <c r="F14" i="108"/>
  <c r="E14" i="108"/>
  <c r="D14" i="108"/>
  <c r="C14" i="108"/>
  <c r="AE13" i="108"/>
  <c r="AG13" i="108" s="1"/>
  <c r="AB13" i="108" s="1"/>
  <c r="AY16" i="24" s="1"/>
  <c r="AD13" i="108"/>
  <c r="AF13" i="108" s="1"/>
  <c r="AA13" i="108" s="1"/>
  <c r="AH16" i="24" s="1"/>
  <c r="X13" i="108"/>
  <c r="W13" i="108"/>
  <c r="F13" i="108"/>
  <c r="E13" i="108"/>
  <c r="D13" i="108"/>
  <c r="C13" i="108"/>
  <c r="AE12" i="108"/>
  <c r="AG12" i="108" s="1"/>
  <c r="AB12" i="108" s="1"/>
  <c r="AY15" i="24" s="1"/>
  <c r="AD12" i="108"/>
  <c r="AF12" i="108" s="1"/>
  <c r="AA12" i="108" s="1"/>
  <c r="AH15" i="24" s="1"/>
  <c r="X12" i="108"/>
  <c r="W12" i="108"/>
  <c r="F12" i="108"/>
  <c r="E12" i="108"/>
  <c r="D12" i="108"/>
  <c r="C12" i="108"/>
  <c r="AE11" i="108"/>
  <c r="AG11" i="108" s="1"/>
  <c r="AB11" i="108" s="1"/>
  <c r="AY14" i="24" s="1"/>
  <c r="AD11" i="108"/>
  <c r="AF11" i="108" s="1"/>
  <c r="AA11" i="108" s="1"/>
  <c r="AH14" i="24" s="1"/>
  <c r="X11" i="108"/>
  <c r="W11" i="108"/>
  <c r="F11" i="108"/>
  <c r="E11" i="108"/>
  <c r="D11" i="108"/>
  <c r="C11" i="108"/>
  <c r="AE10" i="108"/>
  <c r="AG10" i="108" s="1"/>
  <c r="AB10" i="108" s="1"/>
  <c r="AY13" i="24" s="1"/>
  <c r="AD10" i="108"/>
  <c r="AF10" i="108" s="1"/>
  <c r="AA10" i="108" s="1"/>
  <c r="AH13" i="24" s="1"/>
  <c r="X10" i="108"/>
  <c r="W10" i="108"/>
  <c r="F10" i="108"/>
  <c r="E10" i="108"/>
  <c r="D10" i="108"/>
  <c r="C10" i="108"/>
  <c r="N8" i="108"/>
  <c r="M8" i="108"/>
  <c r="L8" i="108"/>
  <c r="K8" i="108"/>
  <c r="J8" i="108"/>
  <c r="I8" i="108"/>
  <c r="H8" i="108"/>
  <c r="G8" i="108"/>
  <c r="Y6" i="108"/>
  <c r="T6" i="108"/>
  <c r="S6" i="108"/>
  <c r="R6" i="108"/>
  <c r="Q6" i="108"/>
  <c r="P6" i="108"/>
  <c r="O6" i="108"/>
  <c r="L6" i="108"/>
  <c r="K6" i="108"/>
  <c r="J6" i="108"/>
  <c r="I6" i="108"/>
  <c r="H6" i="108"/>
  <c r="G6" i="108"/>
  <c r="G3" i="108"/>
  <c r="G4" i="107"/>
  <c r="AG51" i="107"/>
  <c r="AB51" i="107" s="1"/>
  <c r="AE51" i="107"/>
  <c r="AD51" i="107"/>
  <c r="AF51" i="107" s="1"/>
  <c r="AA51" i="107" s="1"/>
  <c r="X51" i="107"/>
  <c r="Z51" i="107" s="1"/>
  <c r="W51" i="107"/>
  <c r="AE50" i="107"/>
  <c r="AG50" i="107" s="1"/>
  <c r="AB50" i="107" s="1"/>
  <c r="AD50" i="107"/>
  <c r="AF50" i="107" s="1"/>
  <c r="AA50" i="107" s="1"/>
  <c r="Z50" i="107"/>
  <c r="X50" i="107"/>
  <c r="W50" i="107"/>
  <c r="AF49" i="107"/>
  <c r="AE49" i="107"/>
  <c r="AG49" i="107" s="1"/>
  <c r="AB49" i="107" s="1"/>
  <c r="AD49" i="107"/>
  <c r="AA49" i="107"/>
  <c r="X49" i="107"/>
  <c r="Z49" i="107" s="1"/>
  <c r="W49" i="107"/>
  <c r="AG48" i="107"/>
  <c r="AF48" i="107"/>
  <c r="AE48" i="107"/>
  <c r="AD48" i="107"/>
  <c r="AB48" i="107"/>
  <c r="AA48" i="107"/>
  <c r="Z48" i="107"/>
  <c r="X48" i="107"/>
  <c r="W48" i="107"/>
  <c r="AE47" i="107"/>
  <c r="AG47" i="107" s="1"/>
  <c r="AD47" i="107"/>
  <c r="AF47" i="107" s="1"/>
  <c r="AA47" i="107" s="1"/>
  <c r="AB47" i="107"/>
  <c r="X47" i="107"/>
  <c r="Z47" i="107" s="1"/>
  <c r="W47" i="107"/>
  <c r="AE46" i="107"/>
  <c r="AG46" i="107" s="1"/>
  <c r="AB46" i="107" s="1"/>
  <c r="AD46" i="107"/>
  <c r="AF46" i="107" s="1"/>
  <c r="AA46" i="107" s="1"/>
  <c r="X46" i="107"/>
  <c r="Z46" i="107" s="1"/>
  <c r="W46" i="107"/>
  <c r="AE45" i="107"/>
  <c r="AG45" i="107" s="1"/>
  <c r="AB45" i="107" s="1"/>
  <c r="AD45" i="107"/>
  <c r="AF45" i="107" s="1"/>
  <c r="AA45" i="107" s="1"/>
  <c r="Z45" i="107"/>
  <c r="X45" i="107"/>
  <c r="W45" i="107"/>
  <c r="AF44" i="107"/>
  <c r="AE44" i="107"/>
  <c r="AG44" i="107" s="1"/>
  <c r="AB44" i="107" s="1"/>
  <c r="AD44" i="107"/>
  <c r="AA44" i="107"/>
  <c r="X44" i="107"/>
  <c r="Z44" i="107" s="1"/>
  <c r="W44" i="107"/>
  <c r="AG43" i="107"/>
  <c r="AB43" i="107" s="1"/>
  <c r="AE43" i="107"/>
  <c r="AD43" i="107"/>
  <c r="AF43" i="107" s="1"/>
  <c r="AA43" i="107" s="1"/>
  <c r="X43" i="107"/>
  <c r="Z43" i="107" s="1"/>
  <c r="W43" i="107"/>
  <c r="AE42" i="107"/>
  <c r="AG42" i="107" s="1"/>
  <c r="AB42" i="107" s="1"/>
  <c r="AD42" i="107"/>
  <c r="AF42" i="107" s="1"/>
  <c r="AA42" i="107" s="1"/>
  <c r="Z42" i="107"/>
  <c r="X42" i="107"/>
  <c r="W42" i="107"/>
  <c r="AE41" i="107"/>
  <c r="AG41" i="107" s="1"/>
  <c r="AB41" i="107" s="1"/>
  <c r="AD41" i="107"/>
  <c r="AF41" i="107" s="1"/>
  <c r="AA41" i="107"/>
  <c r="X41" i="107"/>
  <c r="Z41" i="107" s="1"/>
  <c r="W41" i="107"/>
  <c r="AE40" i="107"/>
  <c r="AG40" i="107" s="1"/>
  <c r="AB40" i="107" s="1"/>
  <c r="AW43" i="24" s="1"/>
  <c r="AD40" i="107"/>
  <c r="AF40" i="107" s="1"/>
  <c r="AA40" i="107" s="1"/>
  <c r="AF43" i="24" s="1"/>
  <c r="Z40" i="107"/>
  <c r="L43" i="24" s="1"/>
  <c r="X40" i="107"/>
  <c r="W40" i="107"/>
  <c r="AE39" i="107"/>
  <c r="AG39" i="107" s="1"/>
  <c r="AB39" i="107" s="1"/>
  <c r="AW42" i="24" s="1"/>
  <c r="AD39" i="107"/>
  <c r="AF39" i="107" s="1"/>
  <c r="AA39" i="107" s="1"/>
  <c r="AF42" i="24" s="1"/>
  <c r="X39" i="107"/>
  <c r="Z39" i="107" s="1"/>
  <c r="L42" i="24" s="1"/>
  <c r="W39" i="107"/>
  <c r="AE38" i="107"/>
  <c r="AG38" i="107" s="1"/>
  <c r="AB38" i="107" s="1"/>
  <c r="AW41" i="24" s="1"/>
  <c r="AD38" i="107"/>
  <c r="AF38" i="107" s="1"/>
  <c r="AA38" i="107" s="1"/>
  <c r="AF41" i="24" s="1"/>
  <c r="X38" i="107"/>
  <c r="Z38" i="107" s="1"/>
  <c r="L41" i="24" s="1"/>
  <c r="W38" i="107"/>
  <c r="AE37" i="107"/>
  <c r="AG37" i="107" s="1"/>
  <c r="AB37" i="107" s="1"/>
  <c r="AW40" i="24" s="1"/>
  <c r="AD37" i="107"/>
  <c r="AF37" i="107" s="1"/>
  <c r="AA37" i="107" s="1"/>
  <c r="AF40" i="24" s="1"/>
  <c r="Z37" i="107"/>
  <c r="L40" i="24" s="1"/>
  <c r="X37" i="107"/>
  <c r="W37" i="107"/>
  <c r="AG36" i="107"/>
  <c r="AF36" i="107"/>
  <c r="AE36" i="107"/>
  <c r="AD36" i="107"/>
  <c r="AB36" i="107"/>
  <c r="AW39" i="24" s="1"/>
  <c r="AA36" i="107"/>
  <c r="AF39" i="24" s="1"/>
  <c r="X36" i="107"/>
  <c r="Z36" i="107" s="1"/>
  <c r="L39" i="24" s="1"/>
  <c r="W36" i="107"/>
  <c r="AG35" i="107"/>
  <c r="AB35" i="107" s="1"/>
  <c r="AW38" i="24" s="1"/>
  <c r="AE35" i="107"/>
  <c r="AD35" i="107"/>
  <c r="AF35" i="107" s="1"/>
  <c r="AA35" i="107" s="1"/>
  <c r="AF38" i="24" s="1"/>
  <c r="X35" i="107"/>
  <c r="Z35" i="107" s="1"/>
  <c r="L38" i="24" s="1"/>
  <c r="W35" i="107"/>
  <c r="AE34" i="107"/>
  <c r="AG34" i="107" s="1"/>
  <c r="AB34" i="107" s="1"/>
  <c r="AW37" i="24" s="1"/>
  <c r="AD34" i="107"/>
  <c r="AF34" i="107" s="1"/>
  <c r="AA34" i="107" s="1"/>
  <c r="AF37" i="24" s="1"/>
  <c r="Z34" i="107"/>
  <c r="L37" i="24" s="1"/>
  <c r="X34" i="107"/>
  <c r="W34" i="107"/>
  <c r="AF33" i="107"/>
  <c r="AE33" i="107"/>
  <c r="AG33" i="107" s="1"/>
  <c r="AB33" i="107" s="1"/>
  <c r="AW36" i="24" s="1"/>
  <c r="AD33" i="107"/>
  <c r="AA33" i="107"/>
  <c r="AF36" i="24" s="1"/>
  <c r="X33" i="107"/>
  <c r="Z33" i="107" s="1"/>
  <c r="L36" i="24" s="1"/>
  <c r="W33" i="107"/>
  <c r="AE32" i="107"/>
  <c r="AG32" i="107" s="1"/>
  <c r="AB32" i="107" s="1"/>
  <c r="AW35" i="24" s="1"/>
  <c r="AD32" i="107"/>
  <c r="AF32" i="107" s="1"/>
  <c r="AA32" i="107" s="1"/>
  <c r="AF35" i="24" s="1"/>
  <c r="X32" i="107"/>
  <c r="W32" i="107"/>
  <c r="AE31" i="107"/>
  <c r="AG31" i="107" s="1"/>
  <c r="AB31" i="107" s="1"/>
  <c r="AW34" i="24" s="1"/>
  <c r="AD31" i="107"/>
  <c r="AF31" i="107" s="1"/>
  <c r="AA31" i="107" s="1"/>
  <c r="AF34" i="24" s="1"/>
  <c r="X31" i="107"/>
  <c r="W31" i="107"/>
  <c r="F31" i="107"/>
  <c r="E31" i="107"/>
  <c r="D31" i="107"/>
  <c r="C31" i="107"/>
  <c r="AE30" i="107"/>
  <c r="AG30" i="107" s="1"/>
  <c r="AB30" i="107" s="1"/>
  <c r="AW33" i="24" s="1"/>
  <c r="AD30" i="107"/>
  <c r="AF30" i="107" s="1"/>
  <c r="AA30" i="107" s="1"/>
  <c r="AF33" i="24" s="1"/>
  <c r="X30" i="107"/>
  <c r="W30" i="107"/>
  <c r="F30" i="107"/>
  <c r="E30" i="107"/>
  <c r="D30" i="107"/>
  <c r="C30" i="107"/>
  <c r="AE29" i="107"/>
  <c r="AG29" i="107" s="1"/>
  <c r="AB29" i="107" s="1"/>
  <c r="AW32" i="24" s="1"/>
  <c r="AD29" i="107"/>
  <c r="AF29" i="107" s="1"/>
  <c r="AA29" i="107" s="1"/>
  <c r="AF32" i="24" s="1"/>
  <c r="X29" i="107"/>
  <c r="W29" i="107"/>
  <c r="Z29" i="107" s="1"/>
  <c r="L32" i="24" s="1"/>
  <c r="F29" i="107"/>
  <c r="E29" i="107"/>
  <c r="D29" i="107"/>
  <c r="C29" i="107"/>
  <c r="AF28" i="107"/>
  <c r="AA28" i="107" s="1"/>
  <c r="AF31" i="24" s="1"/>
  <c r="AE28" i="107"/>
  <c r="AG28" i="107" s="1"/>
  <c r="AB28" i="107" s="1"/>
  <c r="AW31" i="24" s="1"/>
  <c r="AD28" i="107"/>
  <c r="X28" i="107"/>
  <c r="W28" i="107"/>
  <c r="F28" i="107"/>
  <c r="E28" i="107"/>
  <c r="D28" i="107"/>
  <c r="C28" i="107"/>
  <c r="AE27" i="107"/>
  <c r="AG27" i="107" s="1"/>
  <c r="AB27" i="107" s="1"/>
  <c r="AW30" i="24" s="1"/>
  <c r="AD27" i="107"/>
  <c r="AF27" i="107" s="1"/>
  <c r="AA27" i="107" s="1"/>
  <c r="AF30" i="24" s="1"/>
  <c r="X27" i="107"/>
  <c r="W27" i="107"/>
  <c r="F27" i="107"/>
  <c r="E27" i="107"/>
  <c r="D27" i="107"/>
  <c r="C27" i="107"/>
  <c r="AE26" i="107"/>
  <c r="AG26" i="107" s="1"/>
  <c r="AB26" i="107" s="1"/>
  <c r="AW29" i="24" s="1"/>
  <c r="AD26" i="107"/>
  <c r="AF26" i="107" s="1"/>
  <c r="AA26" i="107" s="1"/>
  <c r="AF29" i="24" s="1"/>
  <c r="X26" i="107"/>
  <c r="W26" i="107"/>
  <c r="F26" i="107"/>
  <c r="E26" i="107"/>
  <c r="D26" i="107"/>
  <c r="C26" i="107"/>
  <c r="AE25" i="107"/>
  <c r="AG25" i="107" s="1"/>
  <c r="AB25" i="107" s="1"/>
  <c r="AW28" i="24" s="1"/>
  <c r="AD25" i="107"/>
  <c r="AF25" i="107" s="1"/>
  <c r="AA25" i="107" s="1"/>
  <c r="AF28" i="24" s="1"/>
  <c r="X25" i="107"/>
  <c r="W25" i="107"/>
  <c r="F25" i="107"/>
  <c r="E25" i="107"/>
  <c r="D25" i="107"/>
  <c r="C25" i="107"/>
  <c r="AF24" i="107"/>
  <c r="AA24" i="107" s="1"/>
  <c r="AF27" i="24" s="1"/>
  <c r="AE24" i="107"/>
  <c r="AG24" i="107" s="1"/>
  <c r="AB24" i="107" s="1"/>
  <c r="AW27" i="24" s="1"/>
  <c r="AD24" i="107"/>
  <c r="X24" i="107"/>
  <c r="W24" i="107"/>
  <c r="F24" i="107"/>
  <c r="E24" i="107"/>
  <c r="D24" i="107"/>
  <c r="C24" i="107"/>
  <c r="AE23" i="107"/>
  <c r="AG23" i="107" s="1"/>
  <c r="AB23" i="107" s="1"/>
  <c r="AW26" i="24" s="1"/>
  <c r="AD23" i="107"/>
  <c r="AF23" i="107" s="1"/>
  <c r="AA23" i="107" s="1"/>
  <c r="AF26" i="24" s="1"/>
  <c r="X23" i="107"/>
  <c r="W23" i="107"/>
  <c r="F23" i="107"/>
  <c r="E23" i="107"/>
  <c r="D23" i="107"/>
  <c r="C23" i="107"/>
  <c r="AE22" i="107"/>
  <c r="AG22" i="107" s="1"/>
  <c r="AB22" i="107" s="1"/>
  <c r="AW25" i="24" s="1"/>
  <c r="AD22" i="107"/>
  <c r="AF22" i="107" s="1"/>
  <c r="AA22" i="107" s="1"/>
  <c r="AF25" i="24" s="1"/>
  <c r="X22" i="107"/>
  <c r="W22" i="107"/>
  <c r="F22" i="107"/>
  <c r="E22" i="107"/>
  <c r="D22" i="107"/>
  <c r="C22" i="107"/>
  <c r="AE21" i="107"/>
  <c r="AG21" i="107" s="1"/>
  <c r="AB21" i="107" s="1"/>
  <c r="AW24" i="24" s="1"/>
  <c r="AD21" i="107"/>
  <c r="AF21" i="107" s="1"/>
  <c r="AA21" i="107" s="1"/>
  <c r="AF24" i="24" s="1"/>
  <c r="X21" i="107"/>
  <c r="W21" i="107"/>
  <c r="F21" i="107"/>
  <c r="E21" i="107"/>
  <c r="D21" i="107"/>
  <c r="C21" i="107"/>
  <c r="AE20" i="107"/>
  <c r="AG20" i="107" s="1"/>
  <c r="AB20" i="107" s="1"/>
  <c r="AW23" i="24" s="1"/>
  <c r="AD20" i="107"/>
  <c r="AF20" i="107" s="1"/>
  <c r="AA20" i="107" s="1"/>
  <c r="AF23" i="24" s="1"/>
  <c r="X20" i="107"/>
  <c r="W20" i="107"/>
  <c r="F20" i="107"/>
  <c r="E20" i="107"/>
  <c r="D20" i="107"/>
  <c r="C20" i="107"/>
  <c r="AE19" i="107"/>
  <c r="AG19" i="107" s="1"/>
  <c r="AB19" i="107" s="1"/>
  <c r="AW22" i="24" s="1"/>
  <c r="AD19" i="107"/>
  <c r="AF19" i="107" s="1"/>
  <c r="AA19" i="107" s="1"/>
  <c r="AF22" i="24" s="1"/>
  <c r="X19" i="107"/>
  <c r="W19" i="107"/>
  <c r="F19" i="107"/>
  <c r="E19" i="107"/>
  <c r="D19" i="107"/>
  <c r="C19" i="107"/>
  <c r="AE18" i="107"/>
  <c r="AG18" i="107" s="1"/>
  <c r="AB18" i="107" s="1"/>
  <c r="AW21" i="24" s="1"/>
  <c r="AD18" i="107"/>
  <c r="AF18" i="107" s="1"/>
  <c r="AA18" i="107" s="1"/>
  <c r="AF21" i="24" s="1"/>
  <c r="X18" i="107"/>
  <c r="W18" i="107"/>
  <c r="F18" i="107"/>
  <c r="E18" i="107"/>
  <c r="D18" i="107"/>
  <c r="C18" i="107"/>
  <c r="AE17" i="107"/>
  <c r="AG17" i="107" s="1"/>
  <c r="AB17" i="107" s="1"/>
  <c r="AW20" i="24" s="1"/>
  <c r="AD17" i="107"/>
  <c r="AF17" i="107" s="1"/>
  <c r="AA17" i="107" s="1"/>
  <c r="AF20" i="24" s="1"/>
  <c r="X17" i="107"/>
  <c r="W17" i="107"/>
  <c r="F17" i="107"/>
  <c r="E17" i="107"/>
  <c r="D17" i="107"/>
  <c r="C17" i="107"/>
  <c r="AG16" i="107"/>
  <c r="AB16" i="107" s="1"/>
  <c r="AW19" i="24" s="1"/>
  <c r="AE16" i="107"/>
  <c r="AD16" i="107"/>
  <c r="AF16" i="107" s="1"/>
  <c r="AA16" i="107" s="1"/>
  <c r="AF19" i="24" s="1"/>
  <c r="X16" i="107"/>
  <c r="W16" i="107"/>
  <c r="F16" i="107"/>
  <c r="E16" i="107"/>
  <c r="D16" i="107"/>
  <c r="C16" i="107"/>
  <c r="AE15" i="107"/>
  <c r="AG15" i="107" s="1"/>
  <c r="AB15" i="107" s="1"/>
  <c r="AW18" i="24" s="1"/>
  <c r="AD15" i="107"/>
  <c r="AF15" i="107" s="1"/>
  <c r="AA15" i="107" s="1"/>
  <c r="AF18" i="24" s="1"/>
  <c r="X15" i="107"/>
  <c r="Z15" i="107" s="1"/>
  <c r="L18" i="24" s="1"/>
  <c r="W15" i="107"/>
  <c r="F15" i="107"/>
  <c r="E15" i="107"/>
  <c r="D15" i="107"/>
  <c r="C15" i="107"/>
  <c r="AE14" i="107"/>
  <c r="AG14" i="107" s="1"/>
  <c r="AB14" i="107" s="1"/>
  <c r="AW17" i="24" s="1"/>
  <c r="AD14" i="107"/>
  <c r="AF14" i="107" s="1"/>
  <c r="AA14" i="107" s="1"/>
  <c r="AF17" i="24" s="1"/>
  <c r="Z14" i="107"/>
  <c r="L17" i="24" s="1"/>
  <c r="X14" i="107"/>
  <c r="W14" i="107"/>
  <c r="F14" i="107"/>
  <c r="E14" i="107"/>
  <c r="D14" i="107"/>
  <c r="C14" i="107"/>
  <c r="AE13" i="107"/>
  <c r="AG13" i="107" s="1"/>
  <c r="AB13" i="107" s="1"/>
  <c r="AW16" i="24" s="1"/>
  <c r="AD13" i="107"/>
  <c r="AF13" i="107" s="1"/>
  <c r="AA13" i="107" s="1"/>
  <c r="AF16" i="24" s="1"/>
  <c r="X13" i="107"/>
  <c r="W13" i="107"/>
  <c r="F13" i="107"/>
  <c r="E13" i="107"/>
  <c r="D13" i="107"/>
  <c r="C13" i="107"/>
  <c r="AE12" i="107"/>
  <c r="AG12" i="107" s="1"/>
  <c r="AB12" i="107" s="1"/>
  <c r="AW15" i="24" s="1"/>
  <c r="AD12" i="107"/>
  <c r="AF12" i="107" s="1"/>
  <c r="AA12" i="107" s="1"/>
  <c r="AF15" i="24" s="1"/>
  <c r="X12" i="107"/>
  <c r="W12" i="107"/>
  <c r="F12" i="107"/>
  <c r="E12" i="107"/>
  <c r="D12" i="107"/>
  <c r="C12" i="107"/>
  <c r="AE11" i="107"/>
  <c r="AG11" i="107" s="1"/>
  <c r="AB11" i="107" s="1"/>
  <c r="AW14" i="24" s="1"/>
  <c r="AD11" i="107"/>
  <c r="AF11" i="107" s="1"/>
  <c r="AA11" i="107" s="1"/>
  <c r="AF14" i="24" s="1"/>
  <c r="X11" i="107"/>
  <c r="W11" i="107"/>
  <c r="F11" i="107"/>
  <c r="E11" i="107"/>
  <c r="D11" i="107"/>
  <c r="C11" i="107"/>
  <c r="AE10" i="107"/>
  <c r="AG10" i="107" s="1"/>
  <c r="AB10" i="107" s="1"/>
  <c r="AW13" i="24" s="1"/>
  <c r="AD10" i="107"/>
  <c r="AF10" i="107" s="1"/>
  <c r="AA10" i="107" s="1"/>
  <c r="AF13" i="24" s="1"/>
  <c r="X10" i="107"/>
  <c r="W10" i="107"/>
  <c r="F10" i="107"/>
  <c r="E10" i="107"/>
  <c r="D10" i="107"/>
  <c r="C10" i="107"/>
  <c r="N8" i="107"/>
  <c r="M8" i="107"/>
  <c r="L8" i="107"/>
  <c r="K8" i="107"/>
  <c r="J8" i="107"/>
  <c r="I8" i="107"/>
  <c r="H8" i="107"/>
  <c r="G8" i="107"/>
  <c r="Y6" i="107"/>
  <c r="T6" i="107"/>
  <c r="S6" i="107"/>
  <c r="R6" i="107"/>
  <c r="Q6" i="107"/>
  <c r="P6" i="107"/>
  <c r="O6" i="107"/>
  <c r="L6" i="107"/>
  <c r="K6" i="107"/>
  <c r="J6" i="107"/>
  <c r="I6" i="107"/>
  <c r="H6" i="107"/>
  <c r="G6" i="107"/>
  <c r="G3" i="107"/>
  <c r="G4" i="106"/>
  <c r="AE51" i="106"/>
  <c r="AG51" i="106" s="1"/>
  <c r="AD51" i="106"/>
  <c r="AF51" i="106" s="1"/>
  <c r="AA51" i="106" s="1"/>
  <c r="AB51" i="106"/>
  <c r="X51" i="106"/>
  <c r="Z51" i="106" s="1"/>
  <c r="W51" i="106"/>
  <c r="AE50" i="106"/>
  <c r="AG50" i="106" s="1"/>
  <c r="AB50" i="106" s="1"/>
  <c r="AD50" i="106"/>
  <c r="AF50" i="106" s="1"/>
  <c r="AA50" i="106" s="1"/>
  <c r="X50" i="106"/>
  <c r="Z50" i="106" s="1"/>
  <c r="W50" i="106"/>
  <c r="AF49" i="106"/>
  <c r="AA49" i="106" s="1"/>
  <c r="AE49" i="106"/>
  <c r="AG49" i="106" s="1"/>
  <c r="AB49" i="106" s="1"/>
  <c r="AD49" i="106"/>
  <c r="Z49" i="106"/>
  <c r="X49" i="106"/>
  <c r="W49" i="106"/>
  <c r="AE48" i="106"/>
  <c r="AG48" i="106" s="1"/>
  <c r="AB48" i="106" s="1"/>
  <c r="AD48" i="106"/>
  <c r="AF48" i="106" s="1"/>
  <c r="AA48" i="106" s="1"/>
  <c r="X48" i="106"/>
  <c r="Z48" i="106" s="1"/>
  <c r="W48" i="106"/>
  <c r="AE47" i="106"/>
  <c r="AG47" i="106" s="1"/>
  <c r="AB47" i="106" s="1"/>
  <c r="AD47" i="106"/>
  <c r="AF47" i="106" s="1"/>
  <c r="AA47" i="106" s="1"/>
  <c r="X47" i="106"/>
  <c r="Z47" i="106" s="1"/>
  <c r="W47" i="106"/>
  <c r="AE46" i="106"/>
  <c r="AG46" i="106" s="1"/>
  <c r="AB46" i="106" s="1"/>
  <c r="AD46" i="106"/>
  <c r="AF46" i="106" s="1"/>
  <c r="AA46" i="106" s="1"/>
  <c r="X46" i="106"/>
  <c r="Z46" i="106" s="1"/>
  <c r="W46" i="106"/>
  <c r="AF45" i="106"/>
  <c r="AA45" i="106" s="1"/>
  <c r="AE45" i="106"/>
  <c r="AG45" i="106" s="1"/>
  <c r="AB45" i="106" s="1"/>
  <c r="AD45" i="106"/>
  <c r="Z45" i="106"/>
  <c r="X45" i="106"/>
  <c r="W45" i="106"/>
  <c r="AG44" i="106"/>
  <c r="AF44" i="106"/>
  <c r="AE44" i="106"/>
  <c r="AD44" i="106"/>
  <c r="AB44" i="106"/>
  <c r="AA44" i="106"/>
  <c r="X44" i="106"/>
  <c r="Z44" i="106" s="1"/>
  <c r="W44" i="106"/>
  <c r="AE43" i="106"/>
  <c r="AG43" i="106" s="1"/>
  <c r="AB43" i="106" s="1"/>
  <c r="AD43" i="106"/>
  <c r="AF43" i="106" s="1"/>
  <c r="AA43" i="106" s="1"/>
  <c r="X43" i="106"/>
  <c r="Z43" i="106" s="1"/>
  <c r="W43" i="106"/>
  <c r="AE42" i="106"/>
  <c r="AG42" i="106" s="1"/>
  <c r="AB42" i="106" s="1"/>
  <c r="AD42" i="106"/>
  <c r="AF42" i="106" s="1"/>
  <c r="AA42" i="106" s="1"/>
  <c r="X42" i="106"/>
  <c r="Z42" i="106" s="1"/>
  <c r="W42" i="106"/>
  <c r="AF41" i="106"/>
  <c r="AA41" i="106" s="1"/>
  <c r="AE41" i="106"/>
  <c r="AG41" i="106" s="1"/>
  <c r="AB41" i="106" s="1"/>
  <c r="AD41" i="106"/>
  <c r="X41" i="106"/>
  <c r="Z41" i="106" s="1"/>
  <c r="W41" i="106"/>
  <c r="AF40" i="106"/>
  <c r="AE40" i="106"/>
  <c r="AG40" i="106" s="1"/>
  <c r="AB40" i="106" s="1"/>
  <c r="AV43" i="24" s="1"/>
  <c r="AD40" i="106"/>
  <c r="AA40" i="106"/>
  <c r="AE43" i="24" s="1"/>
  <c r="X40" i="106"/>
  <c r="Z40" i="106" s="1"/>
  <c r="K43" i="24" s="1"/>
  <c r="W40" i="106"/>
  <c r="AE39" i="106"/>
  <c r="AG39" i="106" s="1"/>
  <c r="AD39" i="106"/>
  <c r="AF39" i="106" s="1"/>
  <c r="AA39" i="106" s="1"/>
  <c r="AE42" i="24" s="1"/>
  <c r="AB39" i="106"/>
  <c r="AV42" i="24" s="1"/>
  <c r="X39" i="106"/>
  <c r="Z39" i="106" s="1"/>
  <c r="K42" i="24" s="1"/>
  <c r="W39" i="106"/>
  <c r="AE38" i="106"/>
  <c r="AG38" i="106" s="1"/>
  <c r="AB38" i="106" s="1"/>
  <c r="AV41" i="24" s="1"/>
  <c r="AD38" i="106"/>
  <c r="AF38" i="106" s="1"/>
  <c r="AA38" i="106" s="1"/>
  <c r="AE41" i="24" s="1"/>
  <c r="X38" i="106"/>
  <c r="Z38" i="106" s="1"/>
  <c r="K41" i="24" s="1"/>
  <c r="W38" i="106"/>
  <c r="AF37" i="106"/>
  <c r="AA37" i="106" s="1"/>
  <c r="AE40" i="24" s="1"/>
  <c r="AE37" i="106"/>
  <c r="AG37" i="106" s="1"/>
  <c r="AB37" i="106" s="1"/>
  <c r="AV40" i="24" s="1"/>
  <c r="AD37" i="106"/>
  <c r="X37" i="106"/>
  <c r="Z37" i="106" s="1"/>
  <c r="K40" i="24" s="1"/>
  <c r="W37" i="106"/>
  <c r="AF36" i="106"/>
  <c r="AA36" i="106" s="1"/>
  <c r="AE39" i="24" s="1"/>
  <c r="AE36" i="106"/>
  <c r="AG36" i="106" s="1"/>
  <c r="AB36" i="106" s="1"/>
  <c r="AV39" i="24" s="1"/>
  <c r="AD36" i="106"/>
  <c r="X36" i="106"/>
  <c r="Z36" i="106" s="1"/>
  <c r="K39" i="24" s="1"/>
  <c r="W36" i="106"/>
  <c r="AE35" i="106"/>
  <c r="AG35" i="106" s="1"/>
  <c r="AB35" i="106" s="1"/>
  <c r="AV38" i="24" s="1"/>
  <c r="AD35" i="106"/>
  <c r="AF35" i="106" s="1"/>
  <c r="AA35" i="106" s="1"/>
  <c r="AE38" i="24" s="1"/>
  <c r="X35" i="106"/>
  <c r="Z35" i="106" s="1"/>
  <c r="K38" i="24" s="1"/>
  <c r="W35" i="106"/>
  <c r="AE34" i="106"/>
  <c r="AG34" i="106" s="1"/>
  <c r="AB34" i="106" s="1"/>
  <c r="AV37" i="24" s="1"/>
  <c r="AD34" i="106"/>
  <c r="AF34" i="106" s="1"/>
  <c r="AA34" i="106" s="1"/>
  <c r="AE37" i="24" s="1"/>
  <c r="X34" i="106"/>
  <c r="Z34" i="106" s="1"/>
  <c r="K37" i="24" s="1"/>
  <c r="W34" i="106"/>
  <c r="AE33" i="106"/>
  <c r="AG33" i="106" s="1"/>
  <c r="AB33" i="106" s="1"/>
  <c r="AV36" i="24" s="1"/>
  <c r="AD33" i="106"/>
  <c r="AF33" i="106" s="1"/>
  <c r="AA33" i="106" s="1"/>
  <c r="AE36" i="24" s="1"/>
  <c r="X33" i="106"/>
  <c r="Z33" i="106" s="1"/>
  <c r="K36" i="24" s="1"/>
  <c r="W33" i="106"/>
  <c r="AE32" i="106"/>
  <c r="AG32" i="106" s="1"/>
  <c r="AB32" i="106" s="1"/>
  <c r="AV35" i="24" s="1"/>
  <c r="AD32" i="106"/>
  <c r="AF32" i="106" s="1"/>
  <c r="AA32" i="106" s="1"/>
  <c r="AE35" i="24" s="1"/>
  <c r="X32" i="106"/>
  <c r="W32" i="106"/>
  <c r="AE31" i="106"/>
  <c r="AG31" i="106" s="1"/>
  <c r="AB31" i="106" s="1"/>
  <c r="AV34" i="24" s="1"/>
  <c r="AD31" i="106"/>
  <c r="AF31" i="106" s="1"/>
  <c r="AA31" i="106" s="1"/>
  <c r="AE34" i="24" s="1"/>
  <c r="X31" i="106"/>
  <c r="W31" i="106"/>
  <c r="F31" i="106"/>
  <c r="E31" i="106"/>
  <c r="D31" i="106"/>
  <c r="C31" i="106"/>
  <c r="AE30" i="106"/>
  <c r="AG30" i="106" s="1"/>
  <c r="AB30" i="106" s="1"/>
  <c r="AV33" i="24" s="1"/>
  <c r="AD30" i="106"/>
  <c r="AF30" i="106" s="1"/>
  <c r="AA30" i="106" s="1"/>
  <c r="AE33" i="24" s="1"/>
  <c r="X30" i="106"/>
  <c r="W30" i="106"/>
  <c r="F30" i="106"/>
  <c r="E30" i="106"/>
  <c r="D30" i="106"/>
  <c r="C30" i="106"/>
  <c r="AE29" i="106"/>
  <c r="AG29" i="106" s="1"/>
  <c r="AB29" i="106" s="1"/>
  <c r="AV32" i="24" s="1"/>
  <c r="AD29" i="106"/>
  <c r="AF29" i="106" s="1"/>
  <c r="AA29" i="106" s="1"/>
  <c r="AE32" i="24" s="1"/>
  <c r="X29" i="106"/>
  <c r="W29" i="106"/>
  <c r="F29" i="106"/>
  <c r="E29" i="106"/>
  <c r="D29" i="106"/>
  <c r="C29" i="106"/>
  <c r="AE28" i="106"/>
  <c r="AG28" i="106" s="1"/>
  <c r="AB28" i="106" s="1"/>
  <c r="AV31" i="24" s="1"/>
  <c r="AD28" i="106"/>
  <c r="AF28" i="106" s="1"/>
  <c r="AA28" i="106" s="1"/>
  <c r="AE31" i="24" s="1"/>
  <c r="X28" i="106"/>
  <c r="W28" i="106"/>
  <c r="F28" i="106"/>
  <c r="E28" i="106"/>
  <c r="D28" i="106"/>
  <c r="C28" i="106"/>
  <c r="AE27" i="106"/>
  <c r="AG27" i="106" s="1"/>
  <c r="AB27" i="106" s="1"/>
  <c r="AV30" i="24" s="1"/>
  <c r="AD27" i="106"/>
  <c r="AF27" i="106" s="1"/>
  <c r="AA27" i="106" s="1"/>
  <c r="AE30" i="24" s="1"/>
  <c r="X27" i="106"/>
  <c r="W27" i="106"/>
  <c r="F27" i="106"/>
  <c r="E27" i="106"/>
  <c r="D27" i="106"/>
  <c r="C27" i="106"/>
  <c r="AE26" i="106"/>
  <c r="AG26" i="106" s="1"/>
  <c r="AB26" i="106" s="1"/>
  <c r="AV29" i="24" s="1"/>
  <c r="AD26" i="106"/>
  <c r="AF26" i="106" s="1"/>
  <c r="AA26" i="106" s="1"/>
  <c r="AE29" i="24" s="1"/>
  <c r="X26" i="106"/>
  <c r="W26" i="106"/>
  <c r="F26" i="106"/>
  <c r="E26" i="106"/>
  <c r="D26" i="106"/>
  <c r="C26" i="106"/>
  <c r="AE25" i="106"/>
  <c r="AG25" i="106" s="1"/>
  <c r="AB25" i="106" s="1"/>
  <c r="AV28" i="24" s="1"/>
  <c r="AD25" i="106"/>
  <c r="AF25" i="106" s="1"/>
  <c r="AA25" i="106" s="1"/>
  <c r="AE28" i="24" s="1"/>
  <c r="X25" i="106"/>
  <c r="W25" i="106"/>
  <c r="F25" i="106"/>
  <c r="E25" i="106"/>
  <c r="D25" i="106"/>
  <c r="C25" i="106"/>
  <c r="AF24" i="106"/>
  <c r="AA24" i="106" s="1"/>
  <c r="AE27" i="24" s="1"/>
  <c r="AE24" i="106"/>
  <c r="AG24" i="106" s="1"/>
  <c r="AB24" i="106" s="1"/>
  <c r="AV27" i="24" s="1"/>
  <c r="AD24" i="106"/>
  <c r="X24" i="106"/>
  <c r="W24" i="106"/>
  <c r="F24" i="106"/>
  <c r="E24" i="106"/>
  <c r="D24" i="106"/>
  <c r="C24" i="106"/>
  <c r="AE23" i="106"/>
  <c r="AG23" i="106" s="1"/>
  <c r="AB23" i="106" s="1"/>
  <c r="AV26" i="24" s="1"/>
  <c r="AD23" i="106"/>
  <c r="AF23" i="106" s="1"/>
  <c r="AA23" i="106" s="1"/>
  <c r="AE26" i="24" s="1"/>
  <c r="X23" i="106"/>
  <c r="W23" i="106"/>
  <c r="F23" i="106"/>
  <c r="E23" i="106"/>
  <c r="D23" i="106"/>
  <c r="C23" i="106"/>
  <c r="AE22" i="106"/>
  <c r="AG22" i="106" s="1"/>
  <c r="AB22" i="106" s="1"/>
  <c r="AV25" i="24" s="1"/>
  <c r="AD22" i="106"/>
  <c r="AF22" i="106" s="1"/>
  <c r="AA22" i="106" s="1"/>
  <c r="AE25" i="24" s="1"/>
  <c r="X22" i="106"/>
  <c r="W22" i="106"/>
  <c r="F22" i="106"/>
  <c r="E22" i="106"/>
  <c r="D22" i="106"/>
  <c r="C22" i="106"/>
  <c r="AE21" i="106"/>
  <c r="AG21" i="106" s="1"/>
  <c r="AB21" i="106" s="1"/>
  <c r="AV24" i="24" s="1"/>
  <c r="AD21" i="106"/>
  <c r="AF21" i="106" s="1"/>
  <c r="AA21" i="106" s="1"/>
  <c r="AE24" i="24" s="1"/>
  <c r="X21" i="106"/>
  <c r="W21" i="106"/>
  <c r="F21" i="106"/>
  <c r="E21" i="106"/>
  <c r="D21" i="106"/>
  <c r="C21" i="106"/>
  <c r="AE20" i="106"/>
  <c r="AG20" i="106" s="1"/>
  <c r="AB20" i="106" s="1"/>
  <c r="AV23" i="24" s="1"/>
  <c r="AD20" i="106"/>
  <c r="AF20" i="106" s="1"/>
  <c r="AA20" i="106" s="1"/>
  <c r="AE23" i="24" s="1"/>
  <c r="X20" i="106"/>
  <c r="W20" i="106"/>
  <c r="F20" i="106"/>
  <c r="E20" i="106"/>
  <c r="D20" i="106"/>
  <c r="C20" i="106"/>
  <c r="AE19" i="106"/>
  <c r="AG19" i="106" s="1"/>
  <c r="AB19" i="106" s="1"/>
  <c r="AV22" i="24" s="1"/>
  <c r="AD19" i="106"/>
  <c r="AF19" i="106" s="1"/>
  <c r="AA19" i="106" s="1"/>
  <c r="AE22" i="24" s="1"/>
  <c r="X19" i="106"/>
  <c r="W19" i="106"/>
  <c r="F19" i="106"/>
  <c r="E19" i="106"/>
  <c r="D19" i="106"/>
  <c r="C19" i="106"/>
  <c r="AE18" i="106"/>
  <c r="AG18" i="106" s="1"/>
  <c r="AB18" i="106" s="1"/>
  <c r="AV21" i="24" s="1"/>
  <c r="AD18" i="106"/>
  <c r="AF18" i="106" s="1"/>
  <c r="AA18" i="106" s="1"/>
  <c r="AE21" i="24" s="1"/>
  <c r="X18" i="106"/>
  <c r="W18" i="106"/>
  <c r="F18" i="106"/>
  <c r="E18" i="106"/>
  <c r="D18" i="106"/>
  <c r="C18" i="106"/>
  <c r="AE17" i="106"/>
  <c r="AG17" i="106" s="1"/>
  <c r="AB17" i="106" s="1"/>
  <c r="AV20" i="24" s="1"/>
  <c r="AD17" i="106"/>
  <c r="AF17" i="106" s="1"/>
  <c r="AA17" i="106" s="1"/>
  <c r="AE20" i="24" s="1"/>
  <c r="X17" i="106"/>
  <c r="W17" i="106"/>
  <c r="F17" i="106"/>
  <c r="E17" i="106"/>
  <c r="D17" i="106"/>
  <c r="C17" i="106"/>
  <c r="AE16" i="106"/>
  <c r="AG16" i="106" s="1"/>
  <c r="AB16" i="106" s="1"/>
  <c r="AV19" i="24" s="1"/>
  <c r="AD16" i="106"/>
  <c r="AF16" i="106" s="1"/>
  <c r="AA16" i="106" s="1"/>
  <c r="AE19" i="24" s="1"/>
  <c r="X16" i="106"/>
  <c r="W16" i="106"/>
  <c r="F16" i="106"/>
  <c r="E16" i="106"/>
  <c r="D16" i="106"/>
  <c r="C16" i="106"/>
  <c r="AE15" i="106"/>
  <c r="AG15" i="106" s="1"/>
  <c r="AB15" i="106" s="1"/>
  <c r="AV18" i="24" s="1"/>
  <c r="AD15" i="106"/>
  <c r="AF15" i="106" s="1"/>
  <c r="AA15" i="106" s="1"/>
  <c r="AE18" i="24" s="1"/>
  <c r="X15" i="106"/>
  <c r="W15" i="106"/>
  <c r="F15" i="106"/>
  <c r="E15" i="106"/>
  <c r="D15" i="106"/>
  <c r="C15" i="106"/>
  <c r="AE14" i="106"/>
  <c r="AG14" i="106" s="1"/>
  <c r="AB14" i="106" s="1"/>
  <c r="AV17" i="24" s="1"/>
  <c r="AD14" i="106"/>
  <c r="AF14" i="106" s="1"/>
  <c r="AA14" i="106" s="1"/>
  <c r="AE17" i="24" s="1"/>
  <c r="X14" i="106"/>
  <c r="W14" i="106"/>
  <c r="F14" i="106"/>
  <c r="E14" i="106"/>
  <c r="D14" i="106"/>
  <c r="C14" i="106"/>
  <c r="AF13" i="106"/>
  <c r="AA13" i="106" s="1"/>
  <c r="AE16" i="24" s="1"/>
  <c r="AE13" i="106"/>
  <c r="AG13" i="106" s="1"/>
  <c r="AB13" i="106" s="1"/>
  <c r="AV16" i="24" s="1"/>
  <c r="AD13" i="106"/>
  <c r="X13" i="106"/>
  <c r="W13" i="106"/>
  <c r="F13" i="106"/>
  <c r="E13" i="106"/>
  <c r="D13" i="106"/>
  <c r="C13" i="106"/>
  <c r="AE12" i="106"/>
  <c r="AG12" i="106" s="1"/>
  <c r="AB12" i="106" s="1"/>
  <c r="AV15" i="24" s="1"/>
  <c r="AD12" i="106"/>
  <c r="AF12" i="106" s="1"/>
  <c r="AA12" i="106" s="1"/>
  <c r="AE15" i="24" s="1"/>
  <c r="X12" i="106"/>
  <c r="Z12" i="106" s="1"/>
  <c r="K15" i="24" s="1"/>
  <c r="W12" i="106"/>
  <c r="F12" i="106"/>
  <c r="E12" i="106"/>
  <c r="D12" i="106"/>
  <c r="C12" i="106"/>
  <c r="AE11" i="106"/>
  <c r="AG11" i="106" s="1"/>
  <c r="AB11" i="106" s="1"/>
  <c r="AV14" i="24" s="1"/>
  <c r="AD11" i="106"/>
  <c r="AF11" i="106" s="1"/>
  <c r="AA11" i="106" s="1"/>
  <c r="AE14" i="24" s="1"/>
  <c r="X11" i="106"/>
  <c r="W11" i="106"/>
  <c r="F11" i="106"/>
  <c r="E11" i="106"/>
  <c r="D11" i="106"/>
  <c r="C11" i="106"/>
  <c r="AE10" i="106"/>
  <c r="AG10" i="106" s="1"/>
  <c r="AB10" i="106" s="1"/>
  <c r="AV13" i="24" s="1"/>
  <c r="AD10" i="106"/>
  <c r="AF10" i="106" s="1"/>
  <c r="AA10" i="106" s="1"/>
  <c r="AE13" i="24" s="1"/>
  <c r="X10" i="106"/>
  <c r="Z10" i="106" s="1"/>
  <c r="K13" i="24" s="1"/>
  <c r="W10" i="106"/>
  <c r="F10" i="106"/>
  <c r="E10" i="106"/>
  <c r="D10" i="106"/>
  <c r="C10" i="106"/>
  <c r="N8" i="106"/>
  <c r="M8" i="106"/>
  <c r="L8" i="106"/>
  <c r="K8" i="106"/>
  <c r="J8" i="106"/>
  <c r="I8" i="106"/>
  <c r="H8" i="106"/>
  <c r="G8" i="106"/>
  <c r="Y6" i="106"/>
  <c r="T6" i="106"/>
  <c r="S6" i="106"/>
  <c r="R6" i="106"/>
  <c r="Q6" i="106"/>
  <c r="P6" i="106"/>
  <c r="O6" i="106"/>
  <c r="L6" i="106"/>
  <c r="K6" i="106"/>
  <c r="J6" i="106"/>
  <c r="I6" i="106"/>
  <c r="H6" i="106"/>
  <c r="G6" i="106"/>
  <c r="G3" i="106"/>
  <c r="G4" i="105"/>
  <c r="AE51" i="105"/>
  <c r="AG51" i="105" s="1"/>
  <c r="AB51" i="105" s="1"/>
  <c r="AD51" i="105"/>
  <c r="AF51" i="105" s="1"/>
  <c r="AA51" i="105" s="1"/>
  <c r="X51" i="105"/>
  <c r="Z51" i="105" s="1"/>
  <c r="W51" i="105"/>
  <c r="AE50" i="105"/>
  <c r="AG50" i="105" s="1"/>
  <c r="AB50" i="105" s="1"/>
  <c r="AD50" i="105"/>
  <c r="AF50" i="105" s="1"/>
  <c r="AA50" i="105" s="1"/>
  <c r="X50" i="105"/>
  <c r="Z50" i="105" s="1"/>
  <c r="W50" i="105"/>
  <c r="AF49" i="105"/>
  <c r="AA49" i="105" s="1"/>
  <c r="AE49" i="105"/>
  <c r="AG49" i="105" s="1"/>
  <c r="AB49" i="105" s="1"/>
  <c r="AD49" i="105"/>
  <c r="X49" i="105"/>
  <c r="Z49" i="105" s="1"/>
  <c r="W49" i="105"/>
  <c r="AE48" i="105"/>
  <c r="AG48" i="105" s="1"/>
  <c r="AB48" i="105" s="1"/>
  <c r="AD48" i="105"/>
  <c r="AF48" i="105" s="1"/>
  <c r="AA48" i="105" s="1"/>
  <c r="Z48" i="105"/>
  <c r="X48" i="105"/>
  <c r="W48" i="105"/>
  <c r="AE47" i="105"/>
  <c r="AG47" i="105" s="1"/>
  <c r="AB47" i="105" s="1"/>
  <c r="AD47" i="105"/>
  <c r="AF47" i="105" s="1"/>
  <c r="AA47" i="105" s="1"/>
  <c r="X47" i="105"/>
  <c r="Z47" i="105" s="1"/>
  <c r="W47" i="105"/>
  <c r="AE46" i="105"/>
  <c r="AG46" i="105" s="1"/>
  <c r="AB46" i="105" s="1"/>
  <c r="AD46" i="105"/>
  <c r="AF46" i="105" s="1"/>
  <c r="AA46" i="105" s="1"/>
  <c r="X46" i="105"/>
  <c r="Z46" i="105" s="1"/>
  <c r="W46" i="105"/>
  <c r="AF45" i="105"/>
  <c r="AA45" i="105" s="1"/>
  <c r="AE45" i="105"/>
  <c r="AG45" i="105" s="1"/>
  <c r="AB45" i="105" s="1"/>
  <c r="AD45" i="105"/>
  <c r="X45" i="105"/>
  <c r="Z45" i="105" s="1"/>
  <c r="W45" i="105"/>
  <c r="AE44" i="105"/>
  <c r="AG44" i="105" s="1"/>
  <c r="AB44" i="105" s="1"/>
  <c r="AD44" i="105"/>
  <c r="AF44" i="105" s="1"/>
  <c r="AA44" i="105" s="1"/>
  <c r="Z44" i="105"/>
  <c r="X44" i="105"/>
  <c r="W44" i="105"/>
  <c r="AE43" i="105"/>
  <c r="AG43" i="105" s="1"/>
  <c r="AB43" i="105" s="1"/>
  <c r="AD43" i="105"/>
  <c r="AF43" i="105" s="1"/>
  <c r="AA43" i="105" s="1"/>
  <c r="X43" i="105"/>
  <c r="Z43" i="105" s="1"/>
  <c r="W43" i="105"/>
  <c r="AE42" i="105"/>
  <c r="AG42" i="105" s="1"/>
  <c r="AB42" i="105" s="1"/>
  <c r="AD42" i="105"/>
  <c r="AF42" i="105" s="1"/>
  <c r="AA42" i="105" s="1"/>
  <c r="X42" i="105"/>
  <c r="Z42" i="105" s="1"/>
  <c r="W42" i="105"/>
  <c r="AE41" i="105"/>
  <c r="AG41" i="105" s="1"/>
  <c r="AB41" i="105" s="1"/>
  <c r="AD41" i="105"/>
  <c r="AF41" i="105" s="1"/>
  <c r="AA41" i="105" s="1"/>
  <c r="Z41" i="105"/>
  <c r="X41" i="105"/>
  <c r="W41" i="105"/>
  <c r="AG40" i="105"/>
  <c r="AE40" i="105"/>
  <c r="AD40" i="105"/>
  <c r="AF40" i="105" s="1"/>
  <c r="AA40" i="105" s="1"/>
  <c r="AD43" i="24" s="1"/>
  <c r="AB40" i="105"/>
  <c r="AU43" i="24" s="1"/>
  <c r="X40" i="105"/>
  <c r="Z40" i="105" s="1"/>
  <c r="J43" i="24" s="1"/>
  <c r="W40" i="105"/>
  <c r="AG39" i="105"/>
  <c r="AB39" i="105" s="1"/>
  <c r="AU42" i="24" s="1"/>
  <c r="AE39" i="105"/>
  <c r="AD39" i="105"/>
  <c r="AF39" i="105" s="1"/>
  <c r="AA39" i="105" s="1"/>
  <c r="AD42" i="24" s="1"/>
  <c r="X39" i="105"/>
  <c r="Z39" i="105" s="1"/>
  <c r="J42" i="24" s="1"/>
  <c r="W39" i="105"/>
  <c r="AE38" i="105"/>
  <c r="AG38" i="105" s="1"/>
  <c r="AB38" i="105" s="1"/>
  <c r="AU41" i="24" s="1"/>
  <c r="AD38" i="105"/>
  <c r="AF38" i="105" s="1"/>
  <c r="AA38" i="105" s="1"/>
  <c r="AD41" i="24" s="1"/>
  <c r="Z38" i="105"/>
  <c r="J41" i="24" s="1"/>
  <c r="X38" i="105"/>
  <c r="W38" i="105"/>
  <c r="AF37" i="105"/>
  <c r="AE37" i="105"/>
  <c r="AG37" i="105" s="1"/>
  <c r="AB37" i="105" s="1"/>
  <c r="AU40" i="24" s="1"/>
  <c r="AD37" i="105"/>
  <c r="AA37" i="105"/>
  <c r="AD40" i="24" s="1"/>
  <c r="X37" i="105"/>
  <c r="Z37" i="105" s="1"/>
  <c r="J40" i="24" s="1"/>
  <c r="W37" i="105"/>
  <c r="AG36" i="105"/>
  <c r="AF36" i="105"/>
  <c r="AE36" i="105"/>
  <c r="AD36" i="105"/>
  <c r="AB36" i="105"/>
  <c r="AU39" i="24" s="1"/>
  <c r="AA36" i="105"/>
  <c r="AD39" i="24" s="1"/>
  <c r="Z36" i="105"/>
  <c r="J39" i="24" s="1"/>
  <c r="X36" i="105"/>
  <c r="W36" i="105"/>
  <c r="AE35" i="105"/>
  <c r="AG35" i="105" s="1"/>
  <c r="AB35" i="105" s="1"/>
  <c r="AU38" i="24" s="1"/>
  <c r="AD35" i="105"/>
  <c r="AF35" i="105" s="1"/>
  <c r="AA35" i="105" s="1"/>
  <c r="AD38" i="24" s="1"/>
  <c r="X35" i="105"/>
  <c r="Z35" i="105" s="1"/>
  <c r="J38" i="24" s="1"/>
  <c r="W35" i="105"/>
  <c r="AE34" i="105"/>
  <c r="AG34" i="105" s="1"/>
  <c r="AB34" i="105" s="1"/>
  <c r="AU37" i="24" s="1"/>
  <c r="AD34" i="105"/>
  <c r="AF34" i="105" s="1"/>
  <c r="AA34" i="105" s="1"/>
  <c r="AD37" i="24" s="1"/>
  <c r="X34" i="105"/>
  <c r="Z34" i="105" s="1"/>
  <c r="J37" i="24" s="1"/>
  <c r="W34" i="105"/>
  <c r="AF33" i="105"/>
  <c r="AA33" i="105" s="1"/>
  <c r="AD36" i="24" s="1"/>
  <c r="AE33" i="105"/>
  <c r="AG33" i="105" s="1"/>
  <c r="AB33" i="105" s="1"/>
  <c r="AU36" i="24" s="1"/>
  <c r="AD33" i="105"/>
  <c r="X33" i="105"/>
  <c r="Z33" i="105" s="1"/>
  <c r="J36" i="24" s="1"/>
  <c r="W33" i="105"/>
  <c r="AE32" i="105"/>
  <c r="AG32" i="105" s="1"/>
  <c r="AB32" i="105" s="1"/>
  <c r="AU35" i="24" s="1"/>
  <c r="AD32" i="105"/>
  <c r="AF32" i="105" s="1"/>
  <c r="AA32" i="105" s="1"/>
  <c r="AD35" i="24" s="1"/>
  <c r="X32" i="105"/>
  <c r="Z32" i="105" s="1"/>
  <c r="W32" i="105"/>
  <c r="AE31" i="105"/>
  <c r="AG31" i="105" s="1"/>
  <c r="AB31" i="105" s="1"/>
  <c r="AU34" i="24" s="1"/>
  <c r="AD31" i="105"/>
  <c r="AF31" i="105" s="1"/>
  <c r="AA31" i="105" s="1"/>
  <c r="AD34" i="24" s="1"/>
  <c r="X31" i="105"/>
  <c r="Z31" i="105" s="1"/>
  <c r="W31" i="105"/>
  <c r="F31" i="105"/>
  <c r="E31" i="105"/>
  <c r="D31" i="105"/>
  <c r="C31" i="105"/>
  <c r="AE30" i="105"/>
  <c r="AG30" i="105" s="1"/>
  <c r="AB30" i="105" s="1"/>
  <c r="AU33" i="24" s="1"/>
  <c r="AD30" i="105"/>
  <c r="AF30" i="105" s="1"/>
  <c r="AA30" i="105" s="1"/>
  <c r="AD33" i="24" s="1"/>
  <c r="Z30" i="105"/>
  <c r="X30" i="105"/>
  <c r="W30" i="105"/>
  <c r="F30" i="105"/>
  <c r="E30" i="105"/>
  <c r="D30" i="105"/>
  <c r="C30" i="105"/>
  <c r="AE29" i="105"/>
  <c r="AG29" i="105" s="1"/>
  <c r="AB29" i="105" s="1"/>
  <c r="AU32" i="24" s="1"/>
  <c r="AD29" i="105"/>
  <c r="AF29" i="105" s="1"/>
  <c r="AA29" i="105" s="1"/>
  <c r="AD32" i="24" s="1"/>
  <c r="X29" i="105"/>
  <c r="Z29" i="105" s="1"/>
  <c r="W29" i="105"/>
  <c r="F29" i="105"/>
  <c r="E29" i="105"/>
  <c r="D29" i="105"/>
  <c r="C29" i="105"/>
  <c r="AE28" i="105"/>
  <c r="AG28" i="105" s="1"/>
  <c r="AB28" i="105" s="1"/>
  <c r="AU31" i="24" s="1"/>
  <c r="AD28" i="105"/>
  <c r="AF28" i="105" s="1"/>
  <c r="AA28" i="105" s="1"/>
  <c r="AD31" i="24" s="1"/>
  <c r="X28" i="105"/>
  <c r="Z28" i="105" s="1"/>
  <c r="W28" i="105"/>
  <c r="F28" i="105"/>
  <c r="E28" i="105"/>
  <c r="D28" i="105"/>
  <c r="C28" i="105"/>
  <c r="AE27" i="105"/>
  <c r="AG27" i="105" s="1"/>
  <c r="AB27" i="105" s="1"/>
  <c r="AU30" i="24" s="1"/>
  <c r="AD27" i="105"/>
  <c r="AF27" i="105" s="1"/>
  <c r="AA27" i="105" s="1"/>
  <c r="AD30" i="24" s="1"/>
  <c r="X27" i="105"/>
  <c r="Z27" i="105" s="1"/>
  <c r="W27" i="105"/>
  <c r="F27" i="105"/>
  <c r="E27" i="105"/>
  <c r="D27" i="105"/>
  <c r="C27" i="105"/>
  <c r="AE26" i="105"/>
  <c r="AG26" i="105" s="1"/>
  <c r="AB26" i="105" s="1"/>
  <c r="AU29" i="24" s="1"/>
  <c r="AD26" i="105"/>
  <c r="AF26" i="105" s="1"/>
  <c r="AA26" i="105" s="1"/>
  <c r="AD29" i="24" s="1"/>
  <c r="X26" i="105"/>
  <c r="Z26" i="105" s="1"/>
  <c r="W26" i="105"/>
  <c r="F26" i="105"/>
  <c r="E26" i="105"/>
  <c r="D26" i="105"/>
  <c r="C26" i="105"/>
  <c r="AE25" i="105"/>
  <c r="AG25" i="105" s="1"/>
  <c r="AB25" i="105" s="1"/>
  <c r="AU28" i="24" s="1"/>
  <c r="AD25" i="105"/>
  <c r="AF25" i="105" s="1"/>
  <c r="AA25" i="105" s="1"/>
  <c r="AD28" i="24" s="1"/>
  <c r="X25" i="105"/>
  <c r="Z25" i="105" s="1"/>
  <c r="W25" i="105"/>
  <c r="F25" i="105"/>
  <c r="E25" i="105"/>
  <c r="D25" i="105"/>
  <c r="C25" i="105"/>
  <c r="AE24" i="105"/>
  <c r="AG24" i="105" s="1"/>
  <c r="AB24" i="105" s="1"/>
  <c r="AU27" i="24" s="1"/>
  <c r="AD24" i="105"/>
  <c r="AF24" i="105" s="1"/>
  <c r="AA24" i="105" s="1"/>
  <c r="AD27" i="24" s="1"/>
  <c r="X24" i="105"/>
  <c r="Z24" i="105" s="1"/>
  <c r="W24" i="105"/>
  <c r="F24" i="105"/>
  <c r="E24" i="105"/>
  <c r="D24" i="105"/>
  <c r="C24" i="105"/>
  <c r="AE23" i="105"/>
  <c r="AG23" i="105" s="1"/>
  <c r="AB23" i="105" s="1"/>
  <c r="AU26" i="24" s="1"/>
  <c r="AD23" i="105"/>
  <c r="AF23" i="105" s="1"/>
  <c r="AA23" i="105" s="1"/>
  <c r="AD26" i="24" s="1"/>
  <c r="X23" i="105"/>
  <c r="Z23" i="105" s="1"/>
  <c r="W23" i="105"/>
  <c r="F23" i="105"/>
  <c r="E23" i="105"/>
  <c r="D23" i="105"/>
  <c r="C23" i="105"/>
  <c r="AE22" i="105"/>
  <c r="AG22" i="105" s="1"/>
  <c r="AB22" i="105" s="1"/>
  <c r="AU25" i="24" s="1"/>
  <c r="AD22" i="105"/>
  <c r="AF22" i="105" s="1"/>
  <c r="AA22" i="105" s="1"/>
  <c r="AD25" i="24" s="1"/>
  <c r="X22" i="105"/>
  <c r="Z22" i="105" s="1"/>
  <c r="W22" i="105"/>
  <c r="F22" i="105"/>
  <c r="E22" i="105"/>
  <c r="D22" i="105"/>
  <c r="C22" i="105"/>
  <c r="AF21" i="105"/>
  <c r="AA21" i="105" s="1"/>
  <c r="AD24" i="24" s="1"/>
  <c r="AE21" i="105"/>
  <c r="AG21" i="105" s="1"/>
  <c r="AB21" i="105" s="1"/>
  <c r="AU24" i="24" s="1"/>
  <c r="AD21" i="105"/>
  <c r="X21" i="105"/>
  <c r="W21" i="105"/>
  <c r="F21" i="105"/>
  <c r="E21" i="105"/>
  <c r="D21" i="105"/>
  <c r="C21" i="105"/>
  <c r="AE20" i="105"/>
  <c r="AG20" i="105" s="1"/>
  <c r="AB20" i="105" s="1"/>
  <c r="AU23" i="24" s="1"/>
  <c r="AD20" i="105"/>
  <c r="AF20" i="105" s="1"/>
  <c r="AA20" i="105" s="1"/>
  <c r="AD23" i="24" s="1"/>
  <c r="X20" i="105"/>
  <c r="W20" i="105"/>
  <c r="F20" i="105"/>
  <c r="E20" i="105"/>
  <c r="D20" i="105"/>
  <c r="C20" i="105"/>
  <c r="AE19" i="105"/>
  <c r="AG19" i="105" s="1"/>
  <c r="AB19" i="105" s="1"/>
  <c r="AU22" i="24" s="1"/>
  <c r="AD19" i="105"/>
  <c r="AF19" i="105" s="1"/>
  <c r="AA19" i="105" s="1"/>
  <c r="AD22" i="24" s="1"/>
  <c r="X19" i="105"/>
  <c r="W19" i="105"/>
  <c r="F19" i="105"/>
  <c r="E19" i="105"/>
  <c r="D19" i="105"/>
  <c r="C19" i="105"/>
  <c r="AE18" i="105"/>
  <c r="AG18" i="105" s="1"/>
  <c r="AB18" i="105" s="1"/>
  <c r="AU21" i="24" s="1"/>
  <c r="AD18" i="105"/>
  <c r="AF18" i="105" s="1"/>
  <c r="AA18" i="105" s="1"/>
  <c r="AD21" i="24" s="1"/>
  <c r="X18" i="105"/>
  <c r="W18" i="105"/>
  <c r="F18" i="105"/>
  <c r="E18" i="105"/>
  <c r="D18" i="105"/>
  <c r="C18" i="105"/>
  <c r="AE17" i="105"/>
  <c r="AG17" i="105" s="1"/>
  <c r="AB17" i="105" s="1"/>
  <c r="AU20" i="24" s="1"/>
  <c r="AD17" i="105"/>
  <c r="AF17" i="105" s="1"/>
  <c r="AA17" i="105" s="1"/>
  <c r="AD20" i="24" s="1"/>
  <c r="X17" i="105"/>
  <c r="W17" i="105"/>
  <c r="F17" i="105"/>
  <c r="E17" i="105"/>
  <c r="D17" i="105"/>
  <c r="C17" i="105"/>
  <c r="AE16" i="105"/>
  <c r="AG16" i="105" s="1"/>
  <c r="AB16" i="105" s="1"/>
  <c r="AU19" i="24" s="1"/>
  <c r="AD16" i="105"/>
  <c r="AF16" i="105" s="1"/>
  <c r="AA16" i="105" s="1"/>
  <c r="AD19" i="24" s="1"/>
  <c r="X16" i="105"/>
  <c r="Z16" i="105" s="1"/>
  <c r="W16" i="105"/>
  <c r="F16" i="105"/>
  <c r="E16" i="105"/>
  <c r="D16" i="105"/>
  <c r="C16" i="105"/>
  <c r="AE15" i="105"/>
  <c r="AG15" i="105" s="1"/>
  <c r="AB15" i="105" s="1"/>
  <c r="AU18" i="24" s="1"/>
  <c r="AD15" i="105"/>
  <c r="AF15" i="105" s="1"/>
  <c r="AA15" i="105" s="1"/>
  <c r="AD18" i="24" s="1"/>
  <c r="X15" i="105"/>
  <c r="Z15" i="105" s="1"/>
  <c r="W15" i="105"/>
  <c r="F15" i="105"/>
  <c r="E15" i="105"/>
  <c r="D15" i="105"/>
  <c r="C15" i="105"/>
  <c r="AE14" i="105"/>
  <c r="AG14" i="105" s="1"/>
  <c r="AB14" i="105" s="1"/>
  <c r="AU17" i="24" s="1"/>
  <c r="AD14" i="105"/>
  <c r="AF14" i="105" s="1"/>
  <c r="AA14" i="105" s="1"/>
  <c r="AD17" i="24" s="1"/>
  <c r="X14" i="105"/>
  <c r="Z14" i="105" s="1"/>
  <c r="W14" i="105"/>
  <c r="F14" i="105"/>
  <c r="E14" i="105"/>
  <c r="D14" i="105"/>
  <c r="C14" i="105"/>
  <c r="AE13" i="105"/>
  <c r="AG13" i="105" s="1"/>
  <c r="AB13" i="105" s="1"/>
  <c r="AU16" i="24" s="1"/>
  <c r="AD13" i="105"/>
  <c r="AF13" i="105" s="1"/>
  <c r="AA13" i="105" s="1"/>
  <c r="AD16" i="24" s="1"/>
  <c r="X13" i="105"/>
  <c r="Z13" i="105" s="1"/>
  <c r="W13" i="105"/>
  <c r="F13" i="105"/>
  <c r="E13" i="105"/>
  <c r="D13" i="105"/>
  <c r="C13" i="105"/>
  <c r="AG12" i="105"/>
  <c r="AB12" i="105" s="1"/>
  <c r="AU15" i="24" s="1"/>
  <c r="AE12" i="105"/>
  <c r="AD12" i="105"/>
  <c r="AF12" i="105" s="1"/>
  <c r="AA12" i="105" s="1"/>
  <c r="AD15" i="24" s="1"/>
  <c r="X12" i="105"/>
  <c r="W12" i="105"/>
  <c r="F12" i="105"/>
  <c r="E12" i="105"/>
  <c r="D12" i="105"/>
  <c r="C12" i="105"/>
  <c r="AE11" i="105"/>
  <c r="AG11" i="105" s="1"/>
  <c r="AB11" i="105" s="1"/>
  <c r="AU14" i="24" s="1"/>
  <c r="AD11" i="105"/>
  <c r="AF11" i="105" s="1"/>
  <c r="AA11" i="105" s="1"/>
  <c r="AD14" i="24" s="1"/>
  <c r="X11" i="105"/>
  <c r="W11" i="105"/>
  <c r="F11" i="105"/>
  <c r="E11" i="105"/>
  <c r="D11" i="105"/>
  <c r="C11" i="105"/>
  <c r="AE10" i="105"/>
  <c r="AG10" i="105" s="1"/>
  <c r="AB10" i="105" s="1"/>
  <c r="AU13" i="24" s="1"/>
  <c r="AD10" i="105"/>
  <c r="AF10" i="105" s="1"/>
  <c r="AA10" i="105" s="1"/>
  <c r="AD13" i="24" s="1"/>
  <c r="X10" i="105"/>
  <c r="W10" i="105"/>
  <c r="F10" i="105"/>
  <c r="E10" i="105"/>
  <c r="D10" i="105"/>
  <c r="C10" i="105"/>
  <c r="N8" i="105"/>
  <c r="M8" i="105"/>
  <c r="L8" i="105"/>
  <c r="K8" i="105"/>
  <c r="J8" i="105"/>
  <c r="I8" i="105"/>
  <c r="H8" i="105"/>
  <c r="G8" i="105"/>
  <c r="Y6" i="105"/>
  <c r="T6" i="105"/>
  <c r="S6" i="105"/>
  <c r="R6" i="105"/>
  <c r="Q6" i="105"/>
  <c r="P6" i="105"/>
  <c r="O6" i="105"/>
  <c r="L6" i="105"/>
  <c r="K6" i="105"/>
  <c r="J6" i="105"/>
  <c r="I6" i="105"/>
  <c r="H6" i="105"/>
  <c r="G6" i="105"/>
  <c r="G3" i="105"/>
  <c r="G4" i="104"/>
  <c r="AG51" i="104"/>
  <c r="AB51" i="104" s="1"/>
  <c r="AE51" i="104"/>
  <c r="AD51" i="104"/>
  <c r="AF51" i="104" s="1"/>
  <c r="AA51" i="104" s="1"/>
  <c r="X51" i="104"/>
  <c r="Z51" i="104" s="1"/>
  <c r="W51" i="104"/>
  <c r="AE50" i="104"/>
  <c r="AG50" i="104" s="1"/>
  <c r="AB50" i="104" s="1"/>
  <c r="AD50" i="104"/>
  <c r="AF50" i="104" s="1"/>
  <c r="AA50" i="104" s="1"/>
  <c r="Z50" i="104"/>
  <c r="X50" i="104"/>
  <c r="W50" i="104"/>
  <c r="AF49" i="104"/>
  <c r="AE49" i="104"/>
  <c r="AG49" i="104" s="1"/>
  <c r="AB49" i="104" s="1"/>
  <c r="AD49" i="104"/>
  <c r="AA49" i="104"/>
  <c r="X49" i="104"/>
  <c r="Z49" i="104" s="1"/>
  <c r="W49" i="104"/>
  <c r="AG48" i="104"/>
  <c r="AB48" i="104" s="1"/>
  <c r="AF48" i="104"/>
  <c r="AE48" i="104"/>
  <c r="AD48" i="104"/>
  <c r="AA48" i="104"/>
  <c r="Z48" i="104"/>
  <c r="X48" i="104"/>
  <c r="W48" i="104"/>
  <c r="AE47" i="104"/>
  <c r="AG47" i="104" s="1"/>
  <c r="AB47" i="104" s="1"/>
  <c r="AD47" i="104"/>
  <c r="AF47" i="104" s="1"/>
  <c r="AA47" i="104" s="1"/>
  <c r="X47" i="104"/>
  <c r="Z47" i="104" s="1"/>
  <c r="W47" i="104"/>
  <c r="AE46" i="104"/>
  <c r="AG46" i="104" s="1"/>
  <c r="AB46" i="104" s="1"/>
  <c r="AD46" i="104"/>
  <c r="AF46" i="104" s="1"/>
  <c r="AA46" i="104" s="1"/>
  <c r="X46" i="104"/>
  <c r="Z46" i="104" s="1"/>
  <c r="W46" i="104"/>
  <c r="AF45" i="104"/>
  <c r="AA45" i="104" s="1"/>
  <c r="AE45" i="104"/>
  <c r="AG45" i="104" s="1"/>
  <c r="AB45" i="104" s="1"/>
  <c r="AD45" i="104"/>
  <c r="Z45" i="104"/>
  <c r="X45" i="104"/>
  <c r="W45" i="104"/>
  <c r="AF44" i="104"/>
  <c r="AA44" i="104" s="1"/>
  <c r="AE44" i="104"/>
  <c r="AG44" i="104" s="1"/>
  <c r="AB44" i="104" s="1"/>
  <c r="AD44" i="104"/>
  <c r="X44" i="104"/>
  <c r="Z44" i="104" s="1"/>
  <c r="W44" i="104"/>
  <c r="AG43" i="104"/>
  <c r="AB43" i="104" s="1"/>
  <c r="AE43" i="104"/>
  <c r="AD43" i="104"/>
  <c r="AF43" i="104" s="1"/>
  <c r="AA43" i="104" s="1"/>
  <c r="X43" i="104"/>
  <c r="Z43" i="104" s="1"/>
  <c r="W43" i="104"/>
  <c r="AE42" i="104"/>
  <c r="AG42" i="104" s="1"/>
  <c r="AB42" i="104" s="1"/>
  <c r="AD42" i="104"/>
  <c r="AF42" i="104" s="1"/>
  <c r="AA42" i="104" s="1"/>
  <c r="Z42" i="104"/>
  <c r="X42" i="104"/>
  <c r="W42" i="104"/>
  <c r="AE41" i="104"/>
  <c r="AG41" i="104" s="1"/>
  <c r="AB41" i="104" s="1"/>
  <c r="AD41" i="104"/>
  <c r="AF41" i="104" s="1"/>
  <c r="AA41" i="104" s="1"/>
  <c r="X41" i="104"/>
  <c r="Z41" i="104" s="1"/>
  <c r="W41" i="104"/>
  <c r="AE40" i="104"/>
  <c r="AG40" i="104" s="1"/>
  <c r="AB40" i="104" s="1"/>
  <c r="AT43" i="24" s="1"/>
  <c r="AD40" i="104"/>
  <c r="AF40" i="104" s="1"/>
  <c r="AA40" i="104" s="1"/>
  <c r="AC43" i="24" s="1"/>
  <c r="Z40" i="104"/>
  <c r="I43" i="24" s="1"/>
  <c r="X40" i="104"/>
  <c r="W40" i="104"/>
  <c r="AE39" i="104"/>
  <c r="AG39" i="104" s="1"/>
  <c r="AB39" i="104" s="1"/>
  <c r="AT42" i="24" s="1"/>
  <c r="AD39" i="104"/>
  <c r="AF39" i="104" s="1"/>
  <c r="AA39" i="104" s="1"/>
  <c r="AC42" i="24" s="1"/>
  <c r="X39" i="104"/>
  <c r="Z39" i="104" s="1"/>
  <c r="I42" i="24" s="1"/>
  <c r="W39" i="104"/>
  <c r="AE38" i="104"/>
  <c r="AG38" i="104" s="1"/>
  <c r="AB38" i="104" s="1"/>
  <c r="AT41" i="24" s="1"/>
  <c r="AD38" i="104"/>
  <c r="AF38" i="104" s="1"/>
  <c r="AA38" i="104" s="1"/>
  <c r="AC41" i="24" s="1"/>
  <c r="X38" i="104"/>
  <c r="Z38" i="104" s="1"/>
  <c r="I41" i="24" s="1"/>
  <c r="W38" i="104"/>
  <c r="AE37" i="104"/>
  <c r="AG37" i="104" s="1"/>
  <c r="AB37" i="104" s="1"/>
  <c r="AT40" i="24" s="1"/>
  <c r="AD37" i="104"/>
  <c r="AF37" i="104" s="1"/>
  <c r="AA37" i="104" s="1"/>
  <c r="AC40" i="24" s="1"/>
  <c r="Z37" i="104"/>
  <c r="I40" i="24" s="1"/>
  <c r="X37" i="104"/>
  <c r="W37" i="104"/>
  <c r="AG36" i="104"/>
  <c r="AE36" i="104"/>
  <c r="AD36" i="104"/>
  <c r="AF36" i="104" s="1"/>
  <c r="AA36" i="104" s="1"/>
  <c r="AC39" i="24" s="1"/>
  <c r="AB36" i="104"/>
  <c r="AT39" i="24" s="1"/>
  <c r="X36" i="104"/>
  <c r="Z36" i="104" s="1"/>
  <c r="I39" i="24" s="1"/>
  <c r="W36" i="104"/>
  <c r="AG35" i="104"/>
  <c r="AB35" i="104" s="1"/>
  <c r="AT38" i="24" s="1"/>
  <c r="AE35" i="104"/>
  <c r="AD35" i="104"/>
  <c r="AF35" i="104" s="1"/>
  <c r="AA35" i="104" s="1"/>
  <c r="AC38" i="24" s="1"/>
  <c r="X35" i="104"/>
  <c r="Z35" i="104" s="1"/>
  <c r="I38" i="24" s="1"/>
  <c r="W35" i="104"/>
  <c r="AE34" i="104"/>
  <c r="AG34" i="104" s="1"/>
  <c r="AB34" i="104" s="1"/>
  <c r="AT37" i="24" s="1"/>
  <c r="AD34" i="104"/>
  <c r="AF34" i="104" s="1"/>
  <c r="AA34" i="104" s="1"/>
  <c r="AC37" i="24" s="1"/>
  <c r="Z34" i="104"/>
  <c r="I37" i="24" s="1"/>
  <c r="X34" i="104"/>
  <c r="W34" i="104"/>
  <c r="AF33" i="104"/>
  <c r="AE33" i="104"/>
  <c r="AG33" i="104" s="1"/>
  <c r="AB33" i="104" s="1"/>
  <c r="AT36" i="24" s="1"/>
  <c r="AD33" i="104"/>
  <c r="AA33" i="104"/>
  <c r="AC36" i="24" s="1"/>
  <c r="X33" i="104"/>
  <c r="Z33" i="104" s="1"/>
  <c r="I36" i="24" s="1"/>
  <c r="W33" i="104"/>
  <c r="AE32" i="104"/>
  <c r="AG32" i="104" s="1"/>
  <c r="AB32" i="104" s="1"/>
  <c r="AT35" i="24" s="1"/>
  <c r="AD32" i="104"/>
  <c r="AF32" i="104" s="1"/>
  <c r="AA32" i="104" s="1"/>
  <c r="AC35" i="24" s="1"/>
  <c r="X32" i="104"/>
  <c r="Z32" i="104" s="1"/>
  <c r="W32" i="104"/>
  <c r="AE31" i="104"/>
  <c r="AG31" i="104" s="1"/>
  <c r="AB31" i="104" s="1"/>
  <c r="AT34" i="24" s="1"/>
  <c r="AD31" i="104"/>
  <c r="AF31" i="104" s="1"/>
  <c r="AA31" i="104" s="1"/>
  <c r="AC34" i="24" s="1"/>
  <c r="X31" i="104"/>
  <c r="Z31" i="104" s="1"/>
  <c r="W31" i="104"/>
  <c r="F31" i="104"/>
  <c r="E31" i="104"/>
  <c r="D31" i="104"/>
  <c r="C31" i="104"/>
  <c r="AE30" i="104"/>
  <c r="AG30" i="104" s="1"/>
  <c r="AB30" i="104" s="1"/>
  <c r="AT33" i="24" s="1"/>
  <c r="AD30" i="104"/>
  <c r="AF30" i="104" s="1"/>
  <c r="AA30" i="104" s="1"/>
  <c r="AC33" i="24" s="1"/>
  <c r="X30" i="104"/>
  <c r="W30" i="104"/>
  <c r="Z30" i="104" s="1"/>
  <c r="F30" i="104"/>
  <c r="E30" i="104"/>
  <c r="D30" i="104"/>
  <c r="C30" i="104"/>
  <c r="AF29" i="104"/>
  <c r="AA29" i="104" s="1"/>
  <c r="AC32" i="24" s="1"/>
  <c r="AE29" i="104"/>
  <c r="AG29" i="104" s="1"/>
  <c r="AB29" i="104" s="1"/>
  <c r="AT32" i="24" s="1"/>
  <c r="AD29" i="104"/>
  <c r="X29" i="104"/>
  <c r="Z29" i="104" s="1"/>
  <c r="W29" i="104"/>
  <c r="F29" i="104"/>
  <c r="E29" i="104"/>
  <c r="D29" i="104"/>
  <c r="C29" i="104"/>
  <c r="AE28" i="104"/>
  <c r="AG28" i="104" s="1"/>
  <c r="AB28" i="104" s="1"/>
  <c r="AT31" i="24" s="1"/>
  <c r="AD28" i="104"/>
  <c r="AF28" i="104" s="1"/>
  <c r="AA28" i="104" s="1"/>
  <c r="AC31" i="24" s="1"/>
  <c r="X28" i="104"/>
  <c r="W28" i="104"/>
  <c r="F28" i="104"/>
  <c r="E28" i="104"/>
  <c r="D28" i="104"/>
  <c r="C28" i="104"/>
  <c r="AE27" i="104"/>
  <c r="AG27" i="104" s="1"/>
  <c r="AB27" i="104" s="1"/>
  <c r="AT30" i="24" s="1"/>
  <c r="AD27" i="104"/>
  <c r="AF27" i="104" s="1"/>
  <c r="AA27" i="104" s="1"/>
  <c r="AC30" i="24" s="1"/>
  <c r="X27" i="104"/>
  <c r="W27" i="104"/>
  <c r="F27" i="104"/>
  <c r="E27" i="104"/>
  <c r="D27" i="104"/>
  <c r="C27" i="104"/>
  <c r="AE26" i="104"/>
  <c r="AG26" i="104" s="1"/>
  <c r="AB26" i="104" s="1"/>
  <c r="AT29" i="24" s="1"/>
  <c r="AD26" i="104"/>
  <c r="AF26" i="104" s="1"/>
  <c r="AA26" i="104" s="1"/>
  <c r="AC29" i="24" s="1"/>
  <c r="X26" i="104"/>
  <c r="W26" i="104"/>
  <c r="F26" i="104"/>
  <c r="E26" i="104"/>
  <c r="D26" i="104"/>
  <c r="C26" i="104"/>
  <c r="AE25" i="104"/>
  <c r="AG25" i="104" s="1"/>
  <c r="AB25" i="104" s="1"/>
  <c r="AT28" i="24" s="1"/>
  <c r="AD25" i="104"/>
  <c r="AF25" i="104" s="1"/>
  <c r="AA25" i="104" s="1"/>
  <c r="AC28" i="24" s="1"/>
  <c r="X25" i="104"/>
  <c r="W25" i="104"/>
  <c r="F25" i="104"/>
  <c r="E25" i="104"/>
  <c r="D25" i="104"/>
  <c r="C25" i="104"/>
  <c r="AE24" i="104"/>
  <c r="AG24" i="104" s="1"/>
  <c r="AB24" i="104" s="1"/>
  <c r="AT27" i="24" s="1"/>
  <c r="AD24" i="104"/>
  <c r="AF24" i="104" s="1"/>
  <c r="AA24" i="104" s="1"/>
  <c r="AC27" i="24" s="1"/>
  <c r="X24" i="104"/>
  <c r="W24" i="104"/>
  <c r="F24" i="104"/>
  <c r="E24" i="104"/>
  <c r="D24" i="104"/>
  <c r="C24" i="104"/>
  <c r="AE23" i="104"/>
  <c r="AG23" i="104" s="1"/>
  <c r="AB23" i="104" s="1"/>
  <c r="AT26" i="24" s="1"/>
  <c r="AD23" i="104"/>
  <c r="AF23" i="104" s="1"/>
  <c r="AA23" i="104" s="1"/>
  <c r="AC26" i="24" s="1"/>
  <c r="X23" i="104"/>
  <c r="W23" i="104"/>
  <c r="F23" i="104"/>
  <c r="E23" i="104"/>
  <c r="D23" i="104"/>
  <c r="C23" i="104"/>
  <c r="AE22" i="104"/>
  <c r="AG22" i="104" s="1"/>
  <c r="AB22" i="104" s="1"/>
  <c r="AT25" i="24" s="1"/>
  <c r="AD22" i="104"/>
  <c r="AF22" i="104" s="1"/>
  <c r="AA22" i="104" s="1"/>
  <c r="AC25" i="24" s="1"/>
  <c r="X22" i="104"/>
  <c r="W22" i="104"/>
  <c r="F22" i="104"/>
  <c r="E22" i="104"/>
  <c r="D22" i="104"/>
  <c r="C22" i="104"/>
  <c r="AE21" i="104"/>
  <c r="AG21" i="104" s="1"/>
  <c r="AB21" i="104" s="1"/>
  <c r="AT24" i="24" s="1"/>
  <c r="AD21" i="104"/>
  <c r="AF21" i="104" s="1"/>
  <c r="AA21" i="104" s="1"/>
  <c r="AC24" i="24" s="1"/>
  <c r="X21" i="104"/>
  <c r="Z21" i="104" s="1"/>
  <c r="W21" i="104"/>
  <c r="F21" i="104"/>
  <c r="E21" i="104"/>
  <c r="D21" i="104"/>
  <c r="C21" i="104"/>
  <c r="AE20" i="104"/>
  <c r="AG20" i="104" s="1"/>
  <c r="AB20" i="104" s="1"/>
  <c r="AT23" i="24" s="1"/>
  <c r="AD20" i="104"/>
  <c r="AF20" i="104" s="1"/>
  <c r="AA20" i="104" s="1"/>
  <c r="AC23" i="24" s="1"/>
  <c r="X20" i="104"/>
  <c r="W20" i="104"/>
  <c r="F20" i="104"/>
  <c r="E20" i="104"/>
  <c r="D20" i="104"/>
  <c r="C20" i="104"/>
  <c r="AE19" i="104"/>
  <c r="AG19" i="104" s="1"/>
  <c r="AB19" i="104" s="1"/>
  <c r="AT22" i="24" s="1"/>
  <c r="AD19" i="104"/>
  <c r="AF19" i="104" s="1"/>
  <c r="AA19" i="104" s="1"/>
  <c r="AC22" i="24" s="1"/>
  <c r="X19" i="104"/>
  <c r="W19" i="104"/>
  <c r="F19" i="104"/>
  <c r="E19" i="104"/>
  <c r="D19" i="104"/>
  <c r="C19" i="104"/>
  <c r="AE18" i="104"/>
  <c r="AG18" i="104" s="1"/>
  <c r="AB18" i="104" s="1"/>
  <c r="AT21" i="24" s="1"/>
  <c r="AD18" i="104"/>
  <c r="AF18" i="104" s="1"/>
  <c r="AA18" i="104" s="1"/>
  <c r="AC21" i="24" s="1"/>
  <c r="X18" i="104"/>
  <c r="W18" i="104"/>
  <c r="F18" i="104"/>
  <c r="E18" i="104"/>
  <c r="D18" i="104"/>
  <c r="C18" i="104"/>
  <c r="AE17" i="104"/>
  <c r="AG17" i="104" s="1"/>
  <c r="AB17" i="104" s="1"/>
  <c r="AT20" i="24" s="1"/>
  <c r="AD17" i="104"/>
  <c r="AF17" i="104" s="1"/>
  <c r="AA17" i="104" s="1"/>
  <c r="AC20" i="24" s="1"/>
  <c r="X17" i="104"/>
  <c r="W17" i="104"/>
  <c r="F17" i="104"/>
  <c r="E17" i="104"/>
  <c r="D17" i="104"/>
  <c r="C17" i="104"/>
  <c r="AE16" i="104"/>
  <c r="AG16" i="104" s="1"/>
  <c r="AB16" i="104" s="1"/>
  <c r="AT19" i="24" s="1"/>
  <c r="AD16" i="104"/>
  <c r="AF16" i="104" s="1"/>
  <c r="AA16" i="104" s="1"/>
  <c r="AC19" i="24" s="1"/>
  <c r="X16" i="104"/>
  <c r="W16" i="104"/>
  <c r="F16" i="104"/>
  <c r="E16" i="104"/>
  <c r="D16" i="104"/>
  <c r="C16" i="104"/>
  <c r="AE15" i="104"/>
  <c r="AG15" i="104" s="1"/>
  <c r="AB15" i="104" s="1"/>
  <c r="AT18" i="24" s="1"/>
  <c r="AD15" i="104"/>
  <c r="AF15" i="104" s="1"/>
  <c r="AA15" i="104" s="1"/>
  <c r="AC18" i="24" s="1"/>
  <c r="X15" i="104"/>
  <c r="Z15" i="104" s="1"/>
  <c r="W15" i="104"/>
  <c r="F15" i="104"/>
  <c r="E15" i="104"/>
  <c r="D15" i="104"/>
  <c r="C15" i="104"/>
  <c r="AE14" i="104"/>
  <c r="AG14" i="104" s="1"/>
  <c r="AB14" i="104" s="1"/>
  <c r="AT17" i="24" s="1"/>
  <c r="AD14" i="104"/>
  <c r="AF14" i="104" s="1"/>
  <c r="AA14" i="104" s="1"/>
  <c r="AC17" i="24" s="1"/>
  <c r="X14" i="104"/>
  <c r="W14" i="104"/>
  <c r="Z14" i="104" s="1"/>
  <c r="F14" i="104"/>
  <c r="E14" i="104"/>
  <c r="D14" i="104"/>
  <c r="C14" i="104"/>
  <c r="AF13" i="104"/>
  <c r="AA13" i="104" s="1"/>
  <c r="AC16" i="24" s="1"/>
  <c r="AE13" i="104"/>
  <c r="AG13" i="104" s="1"/>
  <c r="AB13" i="104" s="1"/>
  <c r="AT16" i="24" s="1"/>
  <c r="AD13" i="104"/>
  <c r="X13" i="104"/>
  <c r="Z13" i="104" s="1"/>
  <c r="W13" i="104"/>
  <c r="F13" i="104"/>
  <c r="E13" i="104"/>
  <c r="D13" i="104"/>
  <c r="C13" i="104"/>
  <c r="AE12" i="104"/>
  <c r="AG12" i="104" s="1"/>
  <c r="AB12" i="104" s="1"/>
  <c r="AT15" i="24" s="1"/>
  <c r="AD12" i="104"/>
  <c r="AF12" i="104" s="1"/>
  <c r="AA12" i="104" s="1"/>
  <c r="AC15" i="24" s="1"/>
  <c r="X12" i="104"/>
  <c r="W12" i="104"/>
  <c r="F12" i="104"/>
  <c r="E12" i="104"/>
  <c r="D12" i="104"/>
  <c r="C12" i="104"/>
  <c r="AE11" i="104"/>
  <c r="AG11" i="104" s="1"/>
  <c r="AB11" i="104" s="1"/>
  <c r="AT14" i="24" s="1"/>
  <c r="AD11" i="104"/>
  <c r="AF11" i="104" s="1"/>
  <c r="AA11" i="104" s="1"/>
  <c r="AC14" i="24" s="1"/>
  <c r="X11" i="104"/>
  <c r="W11" i="104"/>
  <c r="F11" i="104"/>
  <c r="E11" i="104"/>
  <c r="D11" i="104"/>
  <c r="C11" i="104"/>
  <c r="AE10" i="104"/>
  <c r="AG10" i="104" s="1"/>
  <c r="AB10" i="104" s="1"/>
  <c r="AT13" i="24" s="1"/>
  <c r="AD10" i="104"/>
  <c r="AF10" i="104" s="1"/>
  <c r="AA10" i="104" s="1"/>
  <c r="AC13" i="24" s="1"/>
  <c r="X10" i="104"/>
  <c r="W10" i="104"/>
  <c r="F10" i="104"/>
  <c r="E10" i="104"/>
  <c r="D10" i="104"/>
  <c r="C10" i="104"/>
  <c r="N8" i="104"/>
  <c r="M8" i="104"/>
  <c r="L8" i="104"/>
  <c r="K8" i="104"/>
  <c r="J8" i="104"/>
  <c r="I8" i="104"/>
  <c r="H8" i="104"/>
  <c r="G8" i="104"/>
  <c r="Y6" i="104"/>
  <c r="T6" i="104"/>
  <c r="S6" i="104"/>
  <c r="R6" i="104"/>
  <c r="Q6" i="104"/>
  <c r="P6" i="104"/>
  <c r="O6" i="104"/>
  <c r="L6" i="104"/>
  <c r="K6" i="104"/>
  <c r="J6" i="104"/>
  <c r="I6" i="104"/>
  <c r="H6" i="104"/>
  <c r="G6" i="104"/>
  <c r="G3" i="104"/>
  <c r="Z12" i="104" l="1"/>
  <c r="Z17" i="104"/>
  <c r="Z20" i="104"/>
  <c r="Z25" i="104"/>
  <c r="Z26" i="104"/>
  <c r="Z28" i="104"/>
  <c r="Z12" i="105"/>
  <c r="Z12" i="107"/>
  <c r="L15" i="24" s="1"/>
  <c r="Z16" i="107"/>
  <c r="L19" i="24" s="1"/>
  <c r="Z30" i="107"/>
  <c r="L33" i="24" s="1"/>
  <c r="Z22" i="104"/>
  <c r="Z24" i="104"/>
  <c r="Z17" i="105"/>
  <c r="Z18" i="105"/>
  <c r="Z19" i="105"/>
  <c r="Z20" i="105"/>
  <c r="Z21" i="105"/>
  <c r="Z18" i="107"/>
  <c r="L21" i="24" s="1"/>
  <c r="Z19" i="107"/>
  <c r="L22" i="24" s="1"/>
  <c r="Z20" i="107"/>
  <c r="L23" i="24" s="1"/>
  <c r="Z26" i="106"/>
  <c r="K29" i="24" s="1"/>
  <c r="Z27" i="106"/>
  <c r="K30" i="24" s="1"/>
  <c r="Z28" i="106"/>
  <c r="K31" i="24" s="1"/>
  <c r="Z29" i="106"/>
  <c r="K32" i="24" s="1"/>
  <c r="Z25" i="107"/>
  <c r="L28" i="24" s="1"/>
  <c r="Z28" i="107"/>
  <c r="L31" i="24" s="1"/>
  <c r="Z20" i="110"/>
  <c r="P23" i="24" s="1"/>
  <c r="Z22" i="110"/>
  <c r="P25" i="24" s="1"/>
  <c r="Z23" i="110"/>
  <c r="P26" i="24" s="1"/>
  <c r="Z31" i="110"/>
  <c r="P34" i="24" s="1"/>
  <c r="Z21" i="106"/>
  <c r="K24" i="24" s="1"/>
  <c r="Z17" i="107"/>
  <c r="L20" i="24" s="1"/>
  <c r="Z18" i="108"/>
  <c r="N21" i="24" s="1"/>
  <c r="Z19" i="108"/>
  <c r="Z20" i="108"/>
  <c r="Z21" i="108"/>
  <c r="Z22" i="108"/>
  <c r="Z23" i="108"/>
  <c r="N26" i="24" s="1"/>
  <c r="Z31" i="108"/>
  <c r="N34" i="24" s="1"/>
  <c r="Z32" i="108"/>
  <c r="Z15" i="110"/>
  <c r="P18" i="24" s="1"/>
  <c r="Z24" i="110"/>
  <c r="P27" i="24" s="1"/>
  <c r="Z25" i="111"/>
  <c r="Q28" i="24" s="1"/>
  <c r="Z26" i="112"/>
  <c r="R29" i="24" s="1"/>
  <c r="Z27" i="112"/>
  <c r="R30" i="24" s="1"/>
  <c r="Z28" i="112"/>
  <c r="R31" i="24" s="1"/>
  <c r="Z25" i="109"/>
  <c r="O28" i="24" s="1"/>
  <c r="Z11" i="110"/>
  <c r="P14" i="24" s="1"/>
  <c r="Z12" i="110"/>
  <c r="P15" i="24" s="1"/>
  <c r="Z16" i="110"/>
  <c r="P19" i="24" s="1"/>
  <c r="Z21" i="110"/>
  <c r="P24" i="24" s="1"/>
  <c r="Z26" i="110"/>
  <c r="P29" i="24" s="1"/>
  <c r="Z27" i="110"/>
  <c r="P30" i="24" s="1"/>
  <c r="Z28" i="110"/>
  <c r="P31" i="24" s="1"/>
  <c r="Z29" i="110"/>
  <c r="P32" i="24" s="1"/>
  <c r="Z32" i="110"/>
  <c r="P35" i="24" s="1"/>
  <c r="W6" i="111"/>
  <c r="Z23" i="111"/>
  <c r="Q26" i="24" s="1"/>
  <c r="Z27" i="111"/>
  <c r="Q30" i="24" s="1"/>
  <c r="Z31" i="113"/>
  <c r="S34" i="24" s="1"/>
  <c r="Z21" i="107"/>
  <c r="L24" i="24" s="1"/>
  <c r="Z22" i="107"/>
  <c r="L25" i="24" s="1"/>
  <c r="Z24" i="107"/>
  <c r="L27" i="24" s="1"/>
  <c r="Z11" i="108"/>
  <c r="N14" i="24" s="1"/>
  <c r="Z12" i="108"/>
  <c r="Z13" i="108"/>
  <c r="Z14" i="108"/>
  <c r="Z15" i="108"/>
  <c r="Z29" i="108"/>
  <c r="Z26" i="109"/>
  <c r="O29" i="24" s="1"/>
  <c r="Z13" i="110"/>
  <c r="P16" i="24" s="1"/>
  <c r="Z17" i="110"/>
  <c r="P20" i="24" s="1"/>
  <c r="Z18" i="110"/>
  <c r="P21" i="24" s="1"/>
  <c r="Z19" i="110"/>
  <c r="P22" i="24" s="1"/>
  <c r="Z15" i="111"/>
  <c r="Q18" i="24" s="1"/>
  <c r="Z17" i="111"/>
  <c r="Q20" i="24" s="1"/>
  <c r="Z18" i="111"/>
  <c r="Q21" i="24" s="1"/>
  <c r="Z19" i="111"/>
  <c r="Q22" i="24" s="1"/>
  <c r="Z17" i="113"/>
  <c r="S20" i="24" s="1"/>
  <c r="Z30" i="113"/>
  <c r="Z11" i="114"/>
  <c r="T14" i="24" s="1"/>
  <c r="Z22" i="115"/>
  <c r="U25" i="24" s="1"/>
  <c r="Z12" i="114"/>
  <c r="T15" i="24" s="1"/>
  <c r="Z13" i="114"/>
  <c r="T16" i="24" s="1"/>
  <c r="Z14" i="114"/>
  <c r="T17" i="24" s="1"/>
  <c r="Z15" i="114"/>
  <c r="T18" i="24" s="1"/>
  <c r="Z23" i="114"/>
  <c r="T26" i="24" s="1"/>
  <c r="Z31" i="114"/>
  <c r="T34" i="24" s="1"/>
  <c r="Z16" i="114"/>
  <c r="T19" i="24" s="1"/>
  <c r="Z28" i="111"/>
  <c r="Q31" i="24" s="1"/>
  <c r="Z31" i="111"/>
  <c r="Q34" i="24" s="1"/>
  <c r="W6" i="112"/>
  <c r="Z31" i="112"/>
  <c r="R34" i="24" s="1"/>
  <c r="Z32" i="112"/>
  <c r="R35" i="24" s="1"/>
  <c r="Z11" i="113"/>
  <c r="S14" i="24" s="1"/>
  <c r="Z12" i="113"/>
  <c r="S15" i="24" s="1"/>
  <c r="Z14" i="113"/>
  <c r="S17" i="24" s="1"/>
  <c r="Z25" i="113"/>
  <c r="S28" i="24" s="1"/>
  <c r="Z32" i="113"/>
  <c r="S35" i="24" s="1"/>
  <c r="Z10" i="114"/>
  <c r="T13" i="24" s="1"/>
  <c r="Z17" i="114"/>
  <c r="T20" i="24" s="1"/>
  <c r="Z18" i="114"/>
  <c r="T21" i="24" s="1"/>
  <c r="Z19" i="114"/>
  <c r="T22" i="24" s="1"/>
  <c r="Z20" i="114"/>
  <c r="T23" i="24" s="1"/>
  <c r="Z21" i="114"/>
  <c r="T24" i="24" s="1"/>
  <c r="Z22" i="114"/>
  <c r="T25" i="24" s="1"/>
  <c r="Z25" i="114"/>
  <c r="T28" i="24" s="1"/>
  <c r="Z26" i="114"/>
  <c r="T29" i="24" s="1"/>
  <c r="Z27" i="114"/>
  <c r="T30" i="24" s="1"/>
  <c r="Z28" i="114"/>
  <c r="T31" i="24" s="1"/>
  <c r="Z29" i="114"/>
  <c r="T32" i="24" s="1"/>
  <c r="Z30" i="114"/>
  <c r="T33" i="24" s="1"/>
  <c r="Z32" i="114"/>
  <c r="T35" i="24" s="1"/>
  <c r="Z21" i="116"/>
  <c r="V24" i="24" s="1"/>
  <c r="Z32" i="117"/>
  <c r="W35" i="24" s="1"/>
  <c r="X6" i="114"/>
  <c r="Z15" i="115"/>
  <c r="U18" i="24" s="1"/>
  <c r="Z23" i="115"/>
  <c r="U26" i="24" s="1"/>
  <c r="Z31" i="116"/>
  <c r="V34" i="24" s="1"/>
  <c r="Z12" i="117"/>
  <c r="W15" i="24" s="1"/>
  <c r="Z13" i="117"/>
  <c r="W16" i="24" s="1"/>
  <c r="Z18" i="117"/>
  <c r="W21" i="24" s="1"/>
  <c r="Z19" i="117"/>
  <c r="W22" i="24" s="1"/>
  <c r="W6" i="117"/>
  <c r="Z14" i="117"/>
  <c r="W17" i="24" s="1"/>
  <c r="Z15" i="117"/>
  <c r="W18" i="24" s="1"/>
  <c r="Z23" i="117"/>
  <c r="W26" i="24" s="1"/>
  <c r="Z26" i="117"/>
  <c r="W29" i="24" s="1"/>
  <c r="Z27" i="117"/>
  <c r="W30" i="24" s="1"/>
  <c r="Z11" i="109"/>
  <c r="O14" i="24" s="1"/>
  <c r="Z11" i="106"/>
  <c r="K14" i="24" s="1"/>
  <c r="W6" i="108"/>
  <c r="Z22" i="106"/>
  <c r="K25" i="24" s="1"/>
  <c r="Z23" i="106"/>
  <c r="K26" i="24" s="1"/>
  <c r="Z24" i="106"/>
  <c r="K27" i="24" s="1"/>
  <c r="Z30" i="106"/>
  <c r="K33" i="24" s="1"/>
  <c r="Z31" i="106"/>
  <c r="K34" i="24" s="1"/>
  <c r="Z13" i="106"/>
  <c r="K16" i="24" s="1"/>
  <c r="Z32" i="106"/>
  <c r="K35" i="24" s="1"/>
  <c r="Z14" i="106"/>
  <c r="K17" i="24" s="1"/>
  <c r="Z15" i="106"/>
  <c r="K18" i="24" s="1"/>
  <c r="Z16" i="106"/>
  <c r="K19" i="24" s="1"/>
  <c r="Z17" i="106"/>
  <c r="K20" i="24" s="1"/>
  <c r="Z18" i="106"/>
  <c r="K21" i="24" s="1"/>
  <c r="Z19" i="106"/>
  <c r="K22" i="24" s="1"/>
  <c r="Z20" i="106"/>
  <c r="K23" i="24" s="1"/>
  <c r="Z25" i="106"/>
  <c r="K28" i="24" s="1"/>
  <c r="Z26" i="107"/>
  <c r="L29" i="24" s="1"/>
  <c r="Z27" i="107"/>
  <c r="L30" i="24" s="1"/>
  <c r="Z13" i="107"/>
  <c r="L16" i="24" s="1"/>
  <c r="Z23" i="107"/>
  <c r="L26" i="24" s="1"/>
  <c r="Z31" i="107"/>
  <c r="L34" i="24" s="1"/>
  <c r="Z32" i="107"/>
  <c r="L35" i="24" s="1"/>
  <c r="Z11" i="107"/>
  <c r="L14" i="24" s="1"/>
  <c r="Z18" i="104"/>
  <c r="I18" i="119" s="1"/>
  <c r="Z16" i="104"/>
  <c r="I16" i="119" s="1"/>
  <c r="Z23" i="104"/>
  <c r="Z19" i="104"/>
  <c r="I19" i="119" s="1"/>
  <c r="Z27" i="104"/>
  <c r="Z29" i="112"/>
  <c r="R32" i="24" s="1"/>
  <c r="Z23" i="112"/>
  <c r="R26" i="24" s="1"/>
  <c r="Z10" i="112"/>
  <c r="R13" i="24" s="1"/>
  <c r="Z11" i="112"/>
  <c r="R14" i="24" s="1"/>
  <c r="Z12" i="112"/>
  <c r="R15" i="24" s="1"/>
  <c r="Z13" i="112"/>
  <c r="R16" i="24" s="1"/>
  <c r="Z23" i="113"/>
  <c r="S26" i="24" s="1"/>
  <c r="Z19" i="113"/>
  <c r="S22" i="24" s="1"/>
  <c r="Z26" i="113"/>
  <c r="S29" i="24" s="1"/>
  <c r="Z27" i="113"/>
  <c r="S30" i="24" s="1"/>
  <c r="Z28" i="113"/>
  <c r="S31" i="24" s="1"/>
  <c r="Z29" i="113"/>
  <c r="S32" i="24" s="1"/>
  <c r="Z15" i="113"/>
  <c r="S18" i="24" s="1"/>
  <c r="Z13" i="113"/>
  <c r="S16" i="24" s="1"/>
  <c r="Z13" i="109"/>
  <c r="O16" i="24" s="1"/>
  <c r="Z15" i="109"/>
  <c r="O18" i="24" s="1"/>
  <c r="Z30" i="109"/>
  <c r="Z31" i="109"/>
  <c r="O34" i="24" s="1"/>
  <c r="Z32" i="109"/>
  <c r="O35" i="24" s="1"/>
  <c r="Z21" i="109"/>
  <c r="O24" i="24" s="1"/>
  <c r="Z12" i="109"/>
  <c r="O15" i="24" s="1"/>
  <c r="Z22" i="109"/>
  <c r="O25" i="24" s="1"/>
  <c r="Z23" i="109"/>
  <c r="O26" i="24" s="1"/>
  <c r="Z24" i="109"/>
  <c r="O27" i="24" s="1"/>
  <c r="Z17" i="109"/>
  <c r="O20" i="24" s="1"/>
  <c r="Z27" i="109"/>
  <c r="O30" i="24" s="1"/>
  <c r="Z28" i="109"/>
  <c r="O31" i="24" s="1"/>
  <c r="Z16" i="109"/>
  <c r="O19" i="24" s="1"/>
  <c r="Z10" i="109"/>
  <c r="O13" i="24" s="1"/>
  <c r="Z14" i="109"/>
  <c r="O17" i="24" s="1"/>
  <c r="Z18" i="109"/>
  <c r="O21" i="24" s="1"/>
  <c r="Z19" i="109"/>
  <c r="O22" i="24" s="1"/>
  <c r="Z20" i="109"/>
  <c r="O23" i="24" s="1"/>
  <c r="Z29" i="109"/>
  <c r="O32" i="24" s="1"/>
  <c r="W6" i="116"/>
  <c r="W6" i="115"/>
  <c r="Z10" i="115"/>
  <c r="U13" i="24" s="1"/>
  <c r="W6" i="114"/>
  <c r="W6" i="113"/>
  <c r="Z10" i="110"/>
  <c r="P13" i="24" s="1"/>
  <c r="W6" i="109"/>
  <c r="W6" i="107"/>
  <c r="W6" i="106"/>
  <c r="J18" i="119"/>
  <c r="J21" i="24"/>
  <c r="J20" i="119"/>
  <c r="J32" i="119"/>
  <c r="J21" i="119"/>
  <c r="J24" i="119"/>
  <c r="J26" i="119"/>
  <c r="J14" i="119"/>
  <c r="J29" i="119"/>
  <c r="J16" i="119"/>
  <c r="J15" i="119"/>
  <c r="J27" i="119"/>
  <c r="J30" i="24"/>
  <c r="Z10" i="105"/>
  <c r="Z11" i="105"/>
  <c r="J19" i="119"/>
  <c r="J17" i="119"/>
  <c r="J28" i="119"/>
  <c r="J31" i="24"/>
  <c r="J12" i="119"/>
  <c r="J13" i="119"/>
  <c r="J22" i="119"/>
  <c r="J23" i="119"/>
  <c r="J26" i="24"/>
  <c r="J25" i="119"/>
  <c r="J30" i="119"/>
  <c r="J31" i="119"/>
  <c r="J34" i="24"/>
  <c r="I32" i="119"/>
  <c r="I24" i="119"/>
  <c r="I20" i="119"/>
  <c r="I26" i="119"/>
  <c r="Z10" i="104"/>
  <c r="Z11" i="104"/>
  <c r="I27" i="119"/>
  <c r="I14" i="119"/>
  <c r="I15" i="119"/>
  <c r="I17" i="119"/>
  <c r="I22" i="119"/>
  <c r="I23" i="119"/>
  <c r="I26" i="24"/>
  <c r="I25" i="119"/>
  <c r="I30" i="119"/>
  <c r="I31" i="119"/>
  <c r="I34" i="24"/>
  <c r="I21" i="119"/>
  <c r="I12" i="119"/>
  <c r="I13" i="119"/>
  <c r="I28" i="119"/>
  <c r="I31" i="24"/>
  <c r="I29" i="119"/>
  <c r="Z10" i="117"/>
  <c r="W13" i="24" s="1"/>
  <c r="Z10" i="116"/>
  <c r="V13" i="24" s="1"/>
  <c r="X6" i="115"/>
  <c r="Z10" i="113"/>
  <c r="S13" i="24" s="1"/>
  <c r="X6" i="108"/>
  <c r="Z10" i="108"/>
  <c r="Z10" i="107"/>
  <c r="L13" i="24" s="1"/>
  <c r="X6" i="104"/>
  <c r="W6" i="104"/>
  <c r="X6" i="117"/>
  <c r="X6" i="116"/>
  <c r="X6" i="113"/>
  <c r="X6" i="112"/>
  <c r="X6" i="111"/>
  <c r="X6" i="110"/>
  <c r="X6" i="109"/>
  <c r="X6" i="107"/>
  <c r="X6" i="106"/>
  <c r="X6" i="105"/>
  <c r="W6" i="105"/>
  <c r="G4" i="103"/>
  <c r="AG51" i="103"/>
  <c r="AE51" i="103"/>
  <c r="AD51" i="103"/>
  <c r="AF51" i="103" s="1"/>
  <c r="AA51" i="103" s="1"/>
  <c r="AB51" i="103"/>
  <c r="X51" i="103"/>
  <c r="Z51" i="103" s="1"/>
  <c r="W51" i="103"/>
  <c r="AE50" i="103"/>
  <c r="AG50" i="103" s="1"/>
  <c r="AB50" i="103" s="1"/>
  <c r="AD50" i="103"/>
  <c r="AF50" i="103" s="1"/>
  <c r="AA50" i="103" s="1"/>
  <c r="Z50" i="103"/>
  <c r="X50" i="103"/>
  <c r="W50" i="103"/>
  <c r="AF49" i="103"/>
  <c r="AA49" i="103" s="1"/>
  <c r="AE49" i="103"/>
  <c r="AG49" i="103" s="1"/>
  <c r="AB49" i="103" s="1"/>
  <c r="AD49" i="103"/>
  <c r="Z49" i="103"/>
  <c r="X49" i="103"/>
  <c r="W49" i="103"/>
  <c r="AF48" i="103"/>
  <c r="AE48" i="103"/>
  <c r="AG48" i="103" s="1"/>
  <c r="AB48" i="103" s="1"/>
  <c r="AD48" i="103"/>
  <c r="AA48" i="103"/>
  <c r="Z48" i="103"/>
  <c r="X48" i="103"/>
  <c r="W48" i="103"/>
  <c r="AG47" i="103"/>
  <c r="AB47" i="103" s="1"/>
  <c r="AE47" i="103"/>
  <c r="AD47" i="103"/>
  <c r="AF47" i="103" s="1"/>
  <c r="AA47" i="103" s="1"/>
  <c r="X47" i="103"/>
  <c r="Z47" i="103" s="1"/>
  <c r="W47" i="103"/>
  <c r="AE46" i="103"/>
  <c r="AG46" i="103" s="1"/>
  <c r="AB46" i="103" s="1"/>
  <c r="AD46" i="103"/>
  <c r="AF46" i="103" s="1"/>
  <c r="AA46" i="103" s="1"/>
  <c r="Z46" i="103"/>
  <c r="X46" i="103"/>
  <c r="W46" i="103"/>
  <c r="AF45" i="103"/>
  <c r="AA45" i="103" s="1"/>
  <c r="AE45" i="103"/>
  <c r="AG45" i="103" s="1"/>
  <c r="AB45" i="103" s="1"/>
  <c r="AD45" i="103"/>
  <c r="X45" i="103"/>
  <c r="Z45" i="103" s="1"/>
  <c r="W45" i="103"/>
  <c r="AF44" i="103"/>
  <c r="AE44" i="103"/>
  <c r="AG44" i="103" s="1"/>
  <c r="AB44" i="103" s="1"/>
  <c r="AD44" i="103"/>
  <c r="AA44" i="103"/>
  <c r="Z44" i="103"/>
  <c r="X44" i="103"/>
  <c r="W44" i="103"/>
  <c r="AE43" i="103"/>
  <c r="AG43" i="103" s="1"/>
  <c r="AB43" i="103" s="1"/>
  <c r="AD43" i="103"/>
  <c r="AF43" i="103" s="1"/>
  <c r="AA43" i="103" s="1"/>
  <c r="X43" i="103"/>
  <c r="Z43" i="103" s="1"/>
  <c r="W43" i="103"/>
  <c r="AE42" i="103"/>
  <c r="AG42" i="103" s="1"/>
  <c r="AB42" i="103" s="1"/>
  <c r="AD42" i="103"/>
  <c r="AF42" i="103" s="1"/>
  <c r="AA42" i="103" s="1"/>
  <c r="X42" i="103"/>
  <c r="Z42" i="103" s="1"/>
  <c r="W42" i="103"/>
  <c r="AE41" i="103"/>
  <c r="AG41" i="103" s="1"/>
  <c r="AB41" i="103" s="1"/>
  <c r="AD41" i="103"/>
  <c r="AF41" i="103" s="1"/>
  <c r="AA41" i="103" s="1"/>
  <c r="X41" i="103"/>
  <c r="Z41" i="103" s="1"/>
  <c r="W41" i="103"/>
  <c r="AE40" i="103"/>
  <c r="AG40" i="103" s="1"/>
  <c r="AB40" i="103" s="1"/>
  <c r="AS43" i="24" s="1"/>
  <c r="AD40" i="103"/>
  <c r="AF40" i="103" s="1"/>
  <c r="AA40" i="103" s="1"/>
  <c r="AB43" i="24" s="1"/>
  <c r="X40" i="103"/>
  <c r="Z40" i="103" s="1"/>
  <c r="H43" i="24" s="1"/>
  <c r="W40" i="103"/>
  <c r="AE39" i="103"/>
  <c r="AG39" i="103" s="1"/>
  <c r="AB39" i="103" s="1"/>
  <c r="AS42" i="24" s="1"/>
  <c r="AD39" i="103"/>
  <c r="AF39" i="103" s="1"/>
  <c r="AA39" i="103" s="1"/>
  <c r="AB42" i="24" s="1"/>
  <c r="X39" i="103"/>
  <c r="Z39" i="103" s="1"/>
  <c r="H42" i="24" s="1"/>
  <c r="W39" i="103"/>
  <c r="AE38" i="103"/>
  <c r="AG38" i="103" s="1"/>
  <c r="AB38" i="103" s="1"/>
  <c r="AS41" i="24" s="1"/>
  <c r="AD38" i="103"/>
  <c r="AF38" i="103" s="1"/>
  <c r="AA38" i="103" s="1"/>
  <c r="AB41" i="24" s="1"/>
  <c r="X38" i="103"/>
  <c r="Z38" i="103" s="1"/>
  <c r="H41" i="24" s="1"/>
  <c r="W38" i="103"/>
  <c r="AF37" i="103"/>
  <c r="AE37" i="103"/>
  <c r="AG37" i="103" s="1"/>
  <c r="AB37" i="103" s="1"/>
  <c r="AS40" i="24" s="1"/>
  <c r="AD37" i="103"/>
  <c r="AA37" i="103"/>
  <c r="AB40" i="24" s="1"/>
  <c r="Z37" i="103"/>
  <c r="H40" i="24" s="1"/>
  <c r="X37" i="103"/>
  <c r="W37" i="103"/>
  <c r="AG36" i="103"/>
  <c r="AB36" i="103" s="1"/>
  <c r="AS39" i="24" s="1"/>
  <c r="AF36" i="103"/>
  <c r="AE36" i="103"/>
  <c r="AD36" i="103"/>
  <c r="AA36" i="103"/>
  <c r="AB39" i="24" s="1"/>
  <c r="Z36" i="103"/>
  <c r="H39" i="24" s="1"/>
  <c r="X36" i="103"/>
  <c r="W36" i="103"/>
  <c r="AG35" i="103"/>
  <c r="AB35" i="103" s="1"/>
  <c r="AS38" i="24" s="1"/>
  <c r="AE35" i="103"/>
  <c r="AD35" i="103"/>
  <c r="AF35" i="103" s="1"/>
  <c r="AA35" i="103" s="1"/>
  <c r="AB38" i="24" s="1"/>
  <c r="X35" i="103"/>
  <c r="Z35" i="103" s="1"/>
  <c r="H38" i="24" s="1"/>
  <c r="W35" i="103"/>
  <c r="AE34" i="103"/>
  <c r="AG34" i="103" s="1"/>
  <c r="AB34" i="103" s="1"/>
  <c r="AS37" i="24" s="1"/>
  <c r="AD34" i="103"/>
  <c r="AF34" i="103" s="1"/>
  <c r="AA34" i="103" s="1"/>
  <c r="AB37" i="24" s="1"/>
  <c r="Z34" i="103"/>
  <c r="H37" i="24" s="1"/>
  <c r="X34" i="103"/>
  <c r="W34" i="103"/>
  <c r="AE33" i="103"/>
  <c r="AG33" i="103" s="1"/>
  <c r="AB33" i="103" s="1"/>
  <c r="AS36" i="24" s="1"/>
  <c r="AD33" i="103"/>
  <c r="AF33" i="103" s="1"/>
  <c r="AA33" i="103" s="1"/>
  <c r="AB36" i="24" s="1"/>
  <c r="Z33" i="103"/>
  <c r="H36" i="24" s="1"/>
  <c r="X33" i="103"/>
  <c r="W33" i="103"/>
  <c r="AG32" i="103"/>
  <c r="AE32" i="103"/>
  <c r="AD32" i="103"/>
  <c r="AF32" i="103" s="1"/>
  <c r="AA32" i="103" s="1"/>
  <c r="AB35" i="24" s="1"/>
  <c r="AB32" i="103"/>
  <c r="AS35" i="24" s="1"/>
  <c r="X32" i="103"/>
  <c r="W32" i="103"/>
  <c r="Z32" i="103" s="1"/>
  <c r="AG31" i="103"/>
  <c r="AB31" i="103" s="1"/>
  <c r="AS34" i="24" s="1"/>
  <c r="AE31" i="103"/>
  <c r="AD31" i="103"/>
  <c r="AF31" i="103" s="1"/>
  <c r="AA31" i="103" s="1"/>
  <c r="AB34" i="24" s="1"/>
  <c r="X31" i="103"/>
  <c r="W31" i="103"/>
  <c r="F31" i="103"/>
  <c r="E31" i="103"/>
  <c r="D31" i="103"/>
  <c r="C31" i="103"/>
  <c r="AE30" i="103"/>
  <c r="AG30" i="103" s="1"/>
  <c r="AB30" i="103" s="1"/>
  <c r="AS33" i="24" s="1"/>
  <c r="AD30" i="103"/>
  <c r="AF30" i="103" s="1"/>
  <c r="AA30" i="103" s="1"/>
  <c r="AB33" i="24" s="1"/>
  <c r="X30" i="103"/>
  <c r="W30" i="103"/>
  <c r="F30" i="103"/>
  <c r="E30" i="103"/>
  <c r="D30" i="103"/>
  <c r="C30" i="103"/>
  <c r="AE29" i="103"/>
  <c r="AG29" i="103" s="1"/>
  <c r="AB29" i="103" s="1"/>
  <c r="AS32" i="24" s="1"/>
  <c r="AD29" i="103"/>
  <c r="AF29" i="103" s="1"/>
  <c r="AA29" i="103" s="1"/>
  <c r="AB32" i="24" s="1"/>
  <c r="X29" i="103"/>
  <c r="W29" i="103"/>
  <c r="F29" i="103"/>
  <c r="E29" i="103"/>
  <c r="D29" i="103"/>
  <c r="C29" i="103"/>
  <c r="AE28" i="103"/>
  <c r="AG28" i="103" s="1"/>
  <c r="AB28" i="103" s="1"/>
  <c r="AS31" i="24" s="1"/>
  <c r="AD28" i="103"/>
  <c r="AF28" i="103" s="1"/>
  <c r="AA28" i="103" s="1"/>
  <c r="AB31" i="24" s="1"/>
  <c r="X28" i="103"/>
  <c r="W28" i="103"/>
  <c r="F28" i="103"/>
  <c r="E28" i="103"/>
  <c r="D28" i="103"/>
  <c r="C28" i="103"/>
  <c r="AE27" i="103"/>
  <c r="AG27" i="103" s="1"/>
  <c r="AB27" i="103" s="1"/>
  <c r="AS30" i="24" s="1"/>
  <c r="AD27" i="103"/>
  <c r="AF27" i="103" s="1"/>
  <c r="AA27" i="103" s="1"/>
  <c r="AB30" i="24" s="1"/>
  <c r="X27" i="103"/>
  <c r="W27" i="103"/>
  <c r="F27" i="103"/>
  <c r="E27" i="103"/>
  <c r="D27" i="103"/>
  <c r="C27" i="103"/>
  <c r="AE26" i="103"/>
  <c r="AG26" i="103" s="1"/>
  <c r="AB26" i="103" s="1"/>
  <c r="AS29" i="24" s="1"/>
  <c r="AD26" i="103"/>
  <c r="AF26" i="103" s="1"/>
  <c r="AA26" i="103" s="1"/>
  <c r="AB29" i="24" s="1"/>
  <c r="X26" i="103"/>
  <c r="W26" i="103"/>
  <c r="F26" i="103"/>
  <c r="E26" i="103"/>
  <c r="D26" i="103"/>
  <c r="C26" i="103"/>
  <c r="AE25" i="103"/>
  <c r="AG25" i="103" s="1"/>
  <c r="AB25" i="103" s="1"/>
  <c r="AS28" i="24" s="1"/>
  <c r="AD25" i="103"/>
  <c r="AF25" i="103" s="1"/>
  <c r="AA25" i="103" s="1"/>
  <c r="AB28" i="24" s="1"/>
  <c r="X25" i="103"/>
  <c r="W25" i="103"/>
  <c r="Z25" i="103" s="1"/>
  <c r="F25" i="103"/>
  <c r="E25" i="103"/>
  <c r="D25" i="103"/>
  <c r="C25" i="103"/>
  <c r="AG24" i="103"/>
  <c r="AB24" i="103" s="1"/>
  <c r="AS27" i="24" s="1"/>
  <c r="AE24" i="103"/>
  <c r="AD24" i="103"/>
  <c r="AF24" i="103" s="1"/>
  <c r="AA24" i="103" s="1"/>
  <c r="AB27" i="24" s="1"/>
  <c r="Z24" i="103"/>
  <c r="X24" i="103"/>
  <c r="W24" i="103"/>
  <c r="F24" i="103"/>
  <c r="E24" i="103"/>
  <c r="D24" i="103"/>
  <c r="C24" i="103"/>
  <c r="AE23" i="103"/>
  <c r="AG23" i="103" s="1"/>
  <c r="AB23" i="103" s="1"/>
  <c r="AS26" i="24" s="1"/>
  <c r="AD23" i="103"/>
  <c r="AF23" i="103" s="1"/>
  <c r="AA23" i="103" s="1"/>
  <c r="AB26" i="24" s="1"/>
  <c r="X23" i="103"/>
  <c r="W23" i="103"/>
  <c r="F23" i="103"/>
  <c r="E23" i="103"/>
  <c r="D23" i="103"/>
  <c r="C23" i="103"/>
  <c r="AE22" i="103"/>
  <c r="AG22" i="103" s="1"/>
  <c r="AB22" i="103" s="1"/>
  <c r="AS25" i="24" s="1"/>
  <c r="AD22" i="103"/>
  <c r="AF22" i="103" s="1"/>
  <c r="AA22" i="103" s="1"/>
  <c r="AB25" i="24" s="1"/>
  <c r="X22" i="103"/>
  <c r="W22" i="103"/>
  <c r="F22" i="103"/>
  <c r="E22" i="103"/>
  <c r="D22" i="103"/>
  <c r="C22" i="103"/>
  <c r="AE21" i="103"/>
  <c r="AG21" i="103" s="1"/>
  <c r="AB21" i="103" s="1"/>
  <c r="AS24" i="24" s="1"/>
  <c r="AD21" i="103"/>
  <c r="AF21" i="103" s="1"/>
  <c r="AA21" i="103" s="1"/>
  <c r="AB24" i="24" s="1"/>
  <c r="X21" i="103"/>
  <c r="W21" i="103"/>
  <c r="Z21" i="103" s="1"/>
  <c r="F21" i="103"/>
  <c r="E21" i="103"/>
  <c r="D21" i="103"/>
  <c r="C21" i="103"/>
  <c r="AG20" i="103"/>
  <c r="AB20" i="103" s="1"/>
  <c r="AS23" i="24" s="1"/>
  <c r="AE20" i="103"/>
  <c r="AD20" i="103"/>
  <c r="AF20" i="103" s="1"/>
  <c r="AA20" i="103" s="1"/>
  <c r="AB23" i="24" s="1"/>
  <c r="X20" i="103"/>
  <c r="Z20" i="103" s="1"/>
  <c r="W20" i="103"/>
  <c r="F20" i="103"/>
  <c r="E20" i="103"/>
  <c r="D20" i="103"/>
  <c r="C20" i="103"/>
  <c r="AE19" i="103"/>
  <c r="AG19" i="103" s="1"/>
  <c r="AB19" i="103" s="1"/>
  <c r="AS22" i="24" s="1"/>
  <c r="AD19" i="103"/>
  <c r="AF19" i="103" s="1"/>
  <c r="AA19" i="103" s="1"/>
  <c r="AB22" i="24" s="1"/>
  <c r="X19" i="103"/>
  <c r="W19" i="103"/>
  <c r="F19" i="103"/>
  <c r="E19" i="103"/>
  <c r="D19" i="103"/>
  <c r="C19" i="103"/>
  <c r="AE18" i="103"/>
  <c r="AG18" i="103" s="1"/>
  <c r="AB18" i="103" s="1"/>
  <c r="AS21" i="24" s="1"/>
  <c r="AD18" i="103"/>
  <c r="AF18" i="103" s="1"/>
  <c r="AA18" i="103" s="1"/>
  <c r="AB21" i="24" s="1"/>
  <c r="X18" i="103"/>
  <c r="W18" i="103"/>
  <c r="Z18" i="103" s="1"/>
  <c r="F18" i="103"/>
  <c r="E18" i="103"/>
  <c r="D18" i="103"/>
  <c r="C18" i="103"/>
  <c r="AF17" i="103"/>
  <c r="AA17" i="103" s="1"/>
  <c r="AB20" i="24" s="1"/>
  <c r="AE17" i="103"/>
  <c r="AG17" i="103" s="1"/>
  <c r="AB17" i="103" s="1"/>
  <c r="AS20" i="24" s="1"/>
  <c r="AD17" i="103"/>
  <c r="X17" i="103"/>
  <c r="W17" i="103"/>
  <c r="F17" i="103"/>
  <c r="E17" i="103"/>
  <c r="D17" i="103"/>
  <c r="C17" i="103"/>
  <c r="AE16" i="103"/>
  <c r="AG16" i="103" s="1"/>
  <c r="AB16" i="103" s="1"/>
  <c r="AS19" i="24" s="1"/>
  <c r="AD16" i="103"/>
  <c r="AF16" i="103" s="1"/>
  <c r="AA16" i="103" s="1"/>
  <c r="AB19" i="24" s="1"/>
  <c r="X16" i="103"/>
  <c r="W16" i="103"/>
  <c r="F16" i="103"/>
  <c r="E16" i="103"/>
  <c r="D16" i="103"/>
  <c r="C16" i="103"/>
  <c r="AE15" i="103"/>
  <c r="AG15" i="103" s="1"/>
  <c r="AB15" i="103" s="1"/>
  <c r="AS18" i="24" s="1"/>
  <c r="AD15" i="103"/>
  <c r="AF15" i="103" s="1"/>
  <c r="AA15" i="103" s="1"/>
  <c r="AB18" i="24" s="1"/>
  <c r="X15" i="103"/>
  <c r="W15" i="103"/>
  <c r="F15" i="103"/>
  <c r="E15" i="103"/>
  <c r="D15" i="103"/>
  <c r="C15" i="103"/>
  <c r="AE14" i="103"/>
  <c r="AG14" i="103" s="1"/>
  <c r="AB14" i="103" s="1"/>
  <c r="AS17" i="24" s="1"/>
  <c r="AD14" i="103"/>
  <c r="AF14" i="103" s="1"/>
  <c r="AA14" i="103" s="1"/>
  <c r="AB17" i="24" s="1"/>
  <c r="X14" i="103"/>
  <c r="W14" i="103"/>
  <c r="F14" i="103"/>
  <c r="E14" i="103"/>
  <c r="D14" i="103"/>
  <c r="C14" i="103"/>
  <c r="AE13" i="103"/>
  <c r="AG13" i="103" s="1"/>
  <c r="AB13" i="103" s="1"/>
  <c r="AS16" i="24" s="1"/>
  <c r="AD13" i="103"/>
  <c r="AF13" i="103" s="1"/>
  <c r="AA13" i="103" s="1"/>
  <c r="AB16" i="24" s="1"/>
  <c r="X13" i="103"/>
  <c r="Z13" i="103" s="1"/>
  <c r="W13" i="103"/>
  <c r="F13" i="103"/>
  <c r="E13" i="103"/>
  <c r="D13" i="103"/>
  <c r="C13" i="103"/>
  <c r="AF12" i="103"/>
  <c r="AA12" i="103" s="1"/>
  <c r="AB15" i="24" s="1"/>
  <c r="AE12" i="103"/>
  <c r="AG12" i="103" s="1"/>
  <c r="AB12" i="103" s="1"/>
  <c r="AS15" i="24" s="1"/>
  <c r="AD12" i="103"/>
  <c r="X12" i="103"/>
  <c r="Z12" i="103" s="1"/>
  <c r="W12" i="103"/>
  <c r="F12" i="103"/>
  <c r="E12" i="103"/>
  <c r="D12" i="103"/>
  <c r="C12" i="103"/>
  <c r="AE11" i="103"/>
  <c r="AG11" i="103" s="1"/>
  <c r="AB11" i="103" s="1"/>
  <c r="AS14" i="24" s="1"/>
  <c r="AD11" i="103"/>
  <c r="AF11" i="103" s="1"/>
  <c r="AA11" i="103" s="1"/>
  <c r="AB14" i="24" s="1"/>
  <c r="X11" i="103"/>
  <c r="W11" i="103"/>
  <c r="F11" i="103"/>
  <c r="E11" i="103"/>
  <c r="D11" i="103"/>
  <c r="C11" i="103"/>
  <c r="AE10" i="103"/>
  <c r="AG10" i="103" s="1"/>
  <c r="AB10" i="103" s="1"/>
  <c r="AD10" i="103"/>
  <c r="AF10" i="103" s="1"/>
  <c r="AA10" i="103" s="1"/>
  <c r="X10" i="103"/>
  <c r="W10" i="103"/>
  <c r="F10" i="103"/>
  <c r="E10" i="103"/>
  <c r="D10" i="103"/>
  <c r="C10" i="103"/>
  <c r="N8" i="103"/>
  <c r="M8" i="103"/>
  <c r="L8" i="103"/>
  <c r="K8" i="103"/>
  <c r="J8" i="103"/>
  <c r="I8" i="103"/>
  <c r="H8" i="103"/>
  <c r="G8" i="103"/>
  <c r="Y6" i="103"/>
  <c r="Z30" i="103" s="1"/>
  <c r="T6" i="103"/>
  <c r="S6" i="103"/>
  <c r="R6" i="103"/>
  <c r="Q6" i="103"/>
  <c r="P6" i="103"/>
  <c r="O6" i="103"/>
  <c r="L6" i="103"/>
  <c r="K6" i="103"/>
  <c r="J6" i="103"/>
  <c r="I6" i="103"/>
  <c r="H6" i="103"/>
  <c r="G6" i="103"/>
  <c r="G3" i="103"/>
  <c r="Z19" i="103" l="1"/>
  <c r="Z22" i="103"/>
  <c r="H22" i="119" s="1"/>
  <c r="Z23" i="103"/>
  <c r="Z26" i="103"/>
  <c r="Z27" i="103"/>
  <c r="Z28" i="103"/>
  <c r="H28" i="119" s="1"/>
  <c r="Z29" i="103"/>
  <c r="Z14" i="103"/>
  <c r="Z15" i="103"/>
  <c r="Z16" i="103"/>
  <c r="H16" i="119" s="1"/>
  <c r="Z17" i="103"/>
  <c r="Z31" i="103"/>
  <c r="I21" i="24"/>
  <c r="J10" i="119"/>
  <c r="J14" i="24"/>
  <c r="J11" i="119"/>
  <c r="I14" i="24"/>
  <c r="I11" i="119"/>
  <c r="I10" i="119"/>
  <c r="H26" i="119"/>
  <c r="H29" i="119"/>
  <c r="H14" i="119"/>
  <c r="H17" i="119"/>
  <c r="H19" i="119"/>
  <c r="H25" i="119"/>
  <c r="H30" i="119"/>
  <c r="H12" i="119"/>
  <c r="H20" i="119"/>
  <c r="H21" i="119"/>
  <c r="H32" i="119"/>
  <c r="H13" i="119"/>
  <c r="H18" i="119"/>
  <c r="H21" i="24"/>
  <c r="H24" i="119"/>
  <c r="H31" i="119"/>
  <c r="H34" i="24"/>
  <c r="H23" i="119"/>
  <c r="H26" i="24"/>
  <c r="Z10" i="103"/>
  <c r="H10" i="119" s="1"/>
  <c r="Z11" i="103"/>
  <c r="H15" i="119"/>
  <c r="H27" i="119"/>
  <c r="X6" i="103"/>
  <c r="W6" i="103"/>
  <c r="I19" i="38"/>
  <c r="AS13" i="24"/>
  <c r="I18" i="38"/>
  <c r="AB13" i="24"/>
  <c r="C11" i="102"/>
  <c r="D11" i="102"/>
  <c r="E11" i="102"/>
  <c r="F11" i="102"/>
  <c r="C12" i="102"/>
  <c r="D12" i="102"/>
  <c r="E12" i="102"/>
  <c r="F12" i="102"/>
  <c r="C13" i="102"/>
  <c r="D13" i="102"/>
  <c r="E13" i="102"/>
  <c r="F13" i="102"/>
  <c r="C14" i="102"/>
  <c r="D14" i="102"/>
  <c r="E14" i="102"/>
  <c r="F14" i="102"/>
  <c r="C15" i="102"/>
  <c r="D15" i="102"/>
  <c r="E15" i="102"/>
  <c r="F15" i="102"/>
  <c r="C16" i="102"/>
  <c r="D16" i="102"/>
  <c r="E16" i="102"/>
  <c r="F16" i="102"/>
  <c r="C17" i="102"/>
  <c r="D17" i="102"/>
  <c r="E17" i="102"/>
  <c r="F17" i="102"/>
  <c r="C18" i="102"/>
  <c r="D18" i="102"/>
  <c r="E18" i="102"/>
  <c r="F18" i="102"/>
  <c r="C19" i="102"/>
  <c r="D19" i="102"/>
  <c r="E19" i="102"/>
  <c r="F19" i="102"/>
  <c r="C20" i="102"/>
  <c r="D20" i="102"/>
  <c r="E20" i="102"/>
  <c r="F20" i="102"/>
  <c r="C21" i="102"/>
  <c r="D21" i="102"/>
  <c r="E21" i="102"/>
  <c r="F21" i="102"/>
  <c r="C22" i="102"/>
  <c r="D22" i="102"/>
  <c r="E22" i="102"/>
  <c r="F22" i="102"/>
  <c r="C23" i="102"/>
  <c r="D23" i="102"/>
  <c r="E23" i="102"/>
  <c r="F23" i="102"/>
  <c r="C24" i="102"/>
  <c r="D24" i="102"/>
  <c r="E24" i="102"/>
  <c r="F24" i="102"/>
  <c r="C25" i="102"/>
  <c r="D25" i="102"/>
  <c r="E25" i="102"/>
  <c r="F25" i="102"/>
  <c r="C26" i="102"/>
  <c r="D26" i="102"/>
  <c r="E26" i="102"/>
  <c r="F26" i="102"/>
  <c r="C27" i="102"/>
  <c r="D27" i="102"/>
  <c r="E27" i="102"/>
  <c r="F27" i="102"/>
  <c r="C28" i="102"/>
  <c r="D28" i="102"/>
  <c r="E28" i="102"/>
  <c r="F28" i="102"/>
  <c r="C29" i="102"/>
  <c r="D29" i="102"/>
  <c r="E29" i="102"/>
  <c r="F29" i="102"/>
  <c r="C30" i="102"/>
  <c r="D30" i="102"/>
  <c r="E30" i="102"/>
  <c r="F30" i="102"/>
  <c r="C31" i="102"/>
  <c r="D31" i="102"/>
  <c r="E31" i="102"/>
  <c r="F31" i="102"/>
  <c r="F10" i="102"/>
  <c r="E10" i="102"/>
  <c r="D10" i="102"/>
  <c r="C10" i="102"/>
  <c r="G4" i="102"/>
  <c r="G3" i="102"/>
  <c r="AE51" i="102"/>
  <c r="AG51" i="102" s="1"/>
  <c r="AB51" i="102" s="1"/>
  <c r="AD51" i="102"/>
  <c r="AF51" i="102" s="1"/>
  <c r="AA51" i="102" s="1"/>
  <c r="X51" i="102"/>
  <c r="Z51" i="102" s="1"/>
  <c r="W51" i="102"/>
  <c r="AE50" i="102"/>
  <c r="AG50" i="102" s="1"/>
  <c r="AB50" i="102" s="1"/>
  <c r="AD50" i="102"/>
  <c r="AF50" i="102" s="1"/>
  <c r="AA50" i="102" s="1"/>
  <c r="X50" i="102"/>
  <c r="Z50" i="102" s="1"/>
  <c r="W50" i="102"/>
  <c r="AE49" i="102"/>
  <c r="AG49" i="102" s="1"/>
  <c r="AB49" i="102" s="1"/>
  <c r="AD49" i="102"/>
  <c r="AF49" i="102" s="1"/>
  <c r="AA49" i="102" s="1"/>
  <c r="X49" i="102"/>
  <c r="Z49" i="102" s="1"/>
  <c r="W49" i="102"/>
  <c r="AE48" i="102"/>
  <c r="AG48" i="102" s="1"/>
  <c r="AB48" i="102" s="1"/>
  <c r="AD48" i="102"/>
  <c r="AF48" i="102" s="1"/>
  <c r="AA48" i="102" s="1"/>
  <c r="X48" i="102"/>
  <c r="Z48" i="102" s="1"/>
  <c r="W48" i="102"/>
  <c r="AE47" i="102"/>
  <c r="AG47" i="102" s="1"/>
  <c r="AB47" i="102" s="1"/>
  <c r="AD47" i="102"/>
  <c r="AF47" i="102" s="1"/>
  <c r="AA47" i="102" s="1"/>
  <c r="X47" i="102"/>
  <c r="Z47" i="102" s="1"/>
  <c r="W47" i="102"/>
  <c r="AE46" i="102"/>
  <c r="AG46" i="102" s="1"/>
  <c r="AB46" i="102" s="1"/>
  <c r="AD46" i="102"/>
  <c r="AF46" i="102" s="1"/>
  <c r="AA46" i="102" s="1"/>
  <c r="X46" i="102"/>
  <c r="Z46" i="102" s="1"/>
  <c r="W46" i="102"/>
  <c r="AE45" i="102"/>
  <c r="AG45" i="102" s="1"/>
  <c r="AB45" i="102" s="1"/>
  <c r="AD45" i="102"/>
  <c r="AF45" i="102" s="1"/>
  <c r="AA45" i="102" s="1"/>
  <c r="X45" i="102"/>
  <c r="Z45" i="102" s="1"/>
  <c r="W45" i="102"/>
  <c r="AE44" i="102"/>
  <c r="AG44" i="102" s="1"/>
  <c r="AB44" i="102" s="1"/>
  <c r="AD44" i="102"/>
  <c r="AF44" i="102" s="1"/>
  <c r="AA44" i="102" s="1"/>
  <c r="X44" i="102"/>
  <c r="Z44" i="102" s="1"/>
  <c r="W44" i="102"/>
  <c r="AE43" i="102"/>
  <c r="AG43" i="102" s="1"/>
  <c r="AB43" i="102" s="1"/>
  <c r="AD43" i="102"/>
  <c r="AF43" i="102" s="1"/>
  <c r="AA43" i="102" s="1"/>
  <c r="X43" i="102"/>
  <c r="Z43" i="102" s="1"/>
  <c r="W43" i="102"/>
  <c r="AE42" i="102"/>
  <c r="AG42" i="102" s="1"/>
  <c r="AB42" i="102" s="1"/>
  <c r="AD42" i="102"/>
  <c r="AF42" i="102" s="1"/>
  <c r="AA42" i="102" s="1"/>
  <c r="X42" i="102"/>
  <c r="Z42" i="102" s="1"/>
  <c r="W42" i="102"/>
  <c r="AE41" i="102"/>
  <c r="AG41" i="102" s="1"/>
  <c r="AB41" i="102" s="1"/>
  <c r="AD41" i="102"/>
  <c r="AF41" i="102" s="1"/>
  <c r="AA41" i="102" s="1"/>
  <c r="X41" i="102"/>
  <c r="Z41" i="102" s="1"/>
  <c r="W41" i="102"/>
  <c r="AE40" i="102"/>
  <c r="AG40" i="102" s="1"/>
  <c r="AB40" i="102" s="1"/>
  <c r="AR43" i="24" s="1"/>
  <c r="AD40" i="102"/>
  <c r="AF40" i="102" s="1"/>
  <c r="AA40" i="102" s="1"/>
  <c r="AA43" i="24" s="1"/>
  <c r="X40" i="102"/>
  <c r="Z40" i="102" s="1"/>
  <c r="G43" i="24" s="1"/>
  <c r="W40" i="102"/>
  <c r="AE39" i="102"/>
  <c r="AG39" i="102" s="1"/>
  <c r="AB39" i="102" s="1"/>
  <c r="AR42" i="24" s="1"/>
  <c r="AD39" i="102"/>
  <c r="AF39" i="102" s="1"/>
  <c r="AA39" i="102" s="1"/>
  <c r="AA42" i="24" s="1"/>
  <c r="X39" i="102"/>
  <c r="Z39" i="102" s="1"/>
  <c r="G42" i="24" s="1"/>
  <c r="W39" i="102"/>
  <c r="AE38" i="102"/>
  <c r="AG38" i="102" s="1"/>
  <c r="AB38" i="102" s="1"/>
  <c r="AR41" i="24" s="1"/>
  <c r="AD38" i="102"/>
  <c r="AF38" i="102" s="1"/>
  <c r="AA38" i="102" s="1"/>
  <c r="AA41" i="24" s="1"/>
  <c r="X38" i="102"/>
  <c r="Z38" i="102" s="1"/>
  <c r="G41" i="24" s="1"/>
  <c r="W38" i="102"/>
  <c r="AE37" i="102"/>
  <c r="AG37" i="102" s="1"/>
  <c r="AB37" i="102" s="1"/>
  <c r="AR40" i="24" s="1"/>
  <c r="AD37" i="102"/>
  <c r="AF37" i="102" s="1"/>
  <c r="AA37" i="102" s="1"/>
  <c r="AA40" i="24" s="1"/>
  <c r="X37" i="102"/>
  <c r="Z37" i="102" s="1"/>
  <c r="G40" i="24" s="1"/>
  <c r="W37" i="102"/>
  <c r="AE36" i="102"/>
  <c r="AG36" i="102" s="1"/>
  <c r="AB36" i="102" s="1"/>
  <c r="AR39" i="24" s="1"/>
  <c r="AD36" i="102"/>
  <c r="AF36" i="102" s="1"/>
  <c r="AA36" i="102" s="1"/>
  <c r="AA39" i="24" s="1"/>
  <c r="X36" i="102"/>
  <c r="Z36" i="102" s="1"/>
  <c r="G39" i="24" s="1"/>
  <c r="W36" i="102"/>
  <c r="AE35" i="102"/>
  <c r="AG35" i="102" s="1"/>
  <c r="AB35" i="102" s="1"/>
  <c r="AR38" i="24" s="1"/>
  <c r="AD35" i="102"/>
  <c r="AF35" i="102" s="1"/>
  <c r="AA35" i="102" s="1"/>
  <c r="AA38" i="24" s="1"/>
  <c r="X35" i="102"/>
  <c r="Z35" i="102" s="1"/>
  <c r="G38" i="24" s="1"/>
  <c r="W35" i="102"/>
  <c r="AF34" i="102"/>
  <c r="AA34" i="102" s="1"/>
  <c r="AA37" i="24" s="1"/>
  <c r="AE34" i="102"/>
  <c r="AG34" i="102" s="1"/>
  <c r="AB34" i="102" s="1"/>
  <c r="AR37" i="24" s="1"/>
  <c r="AD34" i="102"/>
  <c r="X34" i="102"/>
  <c r="Z34" i="102" s="1"/>
  <c r="G37" i="24" s="1"/>
  <c r="W34" i="102"/>
  <c r="AE33" i="102"/>
  <c r="AG33" i="102" s="1"/>
  <c r="AB33" i="102" s="1"/>
  <c r="AR36" i="24" s="1"/>
  <c r="AD33" i="102"/>
  <c r="AF33" i="102" s="1"/>
  <c r="AA33" i="102" s="1"/>
  <c r="AA36" i="24" s="1"/>
  <c r="X33" i="102"/>
  <c r="Z33" i="102" s="1"/>
  <c r="G36" i="24" s="1"/>
  <c r="W33" i="102"/>
  <c r="AE32" i="102"/>
  <c r="AG32" i="102" s="1"/>
  <c r="AB32" i="102" s="1"/>
  <c r="AR35" i="24" s="1"/>
  <c r="AD32" i="102"/>
  <c r="AF32" i="102" s="1"/>
  <c r="AA32" i="102" s="1"/>
  <c r="AA35" i="24" s="1"/>
  <c r="X32" i="102"/>
  <c r="W32" i="102"/>
  <c r="AE31" i="102"/>
  <c r="AG31" i="102" s="1"/>
  <c r="AB31" i="102" s="1"/>
  <c r="AR34" i="24" s="1"/>
  <c r="AD31" i="102"/>
  <c r="AF31" i="102" s="1"/>
  <c r="AA31" i="102" s="1"/>
  <c r="AA34" i="24" s="1"/>
  <c r="X31" i="102"/>
  <c r="W31" i="102"/>
  <c r="AE30" i="102"/>
  <c r="AG30" i="102" s="1"/>
  <c r="AB30" i="102" s="1"/>
  <c r="AR33" i="24" s="1"/>
  <c r="AD30" i="102"/>
  <c r="AF30" i="102" s="1"/>
  <c r="AA30" i="102" s="1"/>
  <c r="AA33" i="24" s="1"/>
  <c r="X30" i="102"/>
  <c r="W30" i="102"/>
  <c r="AE29" i="102"/>
  <c r="AG29" i="102" s="1"/>
  <c r="AB29" i="102" s="1"/>
  <c r="AR32" i="24" s="1"/>
  <c r="AD29" i="102"/>
  <c r="AF29" i="102" s="1"/>
  <c r="AA29" i="102" s="1"/>
  <c r="AA32" i="24" s="1"/>
  <c r="X29" i="102"/>
  <c r="W29" i="102"/>
  <c r="AE28" i="102"/>
  <c r="AG28" i="102" s="1"/>
  <c r="AB28" i="102" s="1"/>
  <c r="AR31" i="24" s="1"/>
  <c r="AD28" i="102"/>
  <c r="AF28" i="102" s="1"/>
  <c r="AA28" i="102" s="1"/>
  <c r="AA31" i="24" s="1"/>
  <c r="X28" i="102"/>
  <c r="W28" i="102"/>
  <c r="AE27" i="102"/>
  <c r="AG27" i="102" s="1"/>
  <c r="AB27" i="102" s="1"/>
  <c r="AR30" i="24" s="1"/>
  <c r="AD27" i="102"/>
  <c r="AF27" i="102" s="1"/>
  <c r="AA27" i="102" s="1"/>
  <c r="AA30" i="24" s="1"/>
  <c r="X27" i="102"/>
  <c r="W27" i="102"/>
  <c r="AE26" i="102"/>
  <c r="AG26" i="102" s="1"/>
  <c r="AB26" i="102" s="1"/>
  <c r="AR29" i="24" s="1"/>
  <c r="AD26" i="102"/>
  <c r="AF26" i="102" s="1"/>
  <c r="AA26" i="102" s="1"/>
  <c r="AA29" i="24" s="1"/>
  <c r="X26" i="102"/>
  <c r="W26" i="102"/>
  <c r="AE25" i="102"/>
  <c r="AG25" i="102" s="1"/>
  <c r="AB25" i="102" s="1"/>
  <c r="AR28" i="24" s="1"/>
  <c r="AD25" i="102"/>
  <c r="AF25" i="102" s="1"/>
  <c r="AA25" i="102" s="1"/>
  <c r="AA28" i="24" s="1"/>
  <c r="X25" i="102"/>
  <c r="W25" i="102"/>
  <c r="AE24" i="102"/>
  <c r="AG24" i="102" s="1"/>
  <c r="AB24" i="102" s="1"/>
  <c r="AR27" i="24" s="1"/>
  <c r="AD24" i="102"/>
  <c r="AF24" i="102" s="1"/>
  <c r="AA24" i="102" s="1"/>
  <c r="AA27" i="24" s="1"/>
  <c r="X24" i="102"/>
  <c r="W24" i="102"/>
  <c r="AF23" i="102"/>
  <c r="AA23" i="102" s="1"/>
  <c r="AA26" i="24" s="1"/>
  <c r="AE23" i="102"/>
  <c r="AG23" i="102" s="1"/>
  <c r="AB23" i="102" s="1"/>
  <c r="AR26" i="24" s="1"/>
  <c r="AD23" i="102"/>
  <c r="X23" i="102"/>
  <c r="W23" i="102"/>
  <c r="AE22" i="102"/>
  <c r="AG22" i="102" s="1"/>
  <c r="AB22" i="102" s="1"/>
  <c r="AR25" i="24" s="1"/>
  <c r="AD22" i="102"/>
  <c r="AF22" i="102" s="1"/>
  <c r="AA22" i="102" s="1"/>
  <c r="AA25" i="24" s="1"/>
  <c r="X22" i="102"/>
  <c r="W22" i="102"/>
  <c r="AE21" i="102"/>
  <c r="AG21" i="102" s="1"/>
  <c r="AB21" i="102" s="1"/>
  <c r="AR24" i="24" s="1"/>
  <c r="AD21" i="102"/>
  <c r="AF21" i="102" s="1"/>
  <c r="AA21" i="102" s="1"/>
  <c r="AA24" i="24" s="1"/>
  <c r="X21" i="102"/>
  <c r="W21" i="102"/>
  <c r="AE20" i="102"/>
  <c r="AG20" i="102" s="1"/>
  <c r="AB20" i="102" s="1"/>
  <c r="AR23" i="24" s="1"/>
  <c r="AD20" i="102"/>
  <c r="AF20" i="102" s="1"/>
  <c r="AA20" i="102" s="1"/>
  <c r="AA23" i="24" s="1"/>
  <c r="X20" i="102"/>
  <c r="W20" i="102"/>
  <c r="AE19" i="102"/>
  <c r="AG19" i="102" s="1"/>
  <c r="AB19" i="102" s="1"/>
  <c r="AR22" i="24" s="1"/>
  <c r="AD19" i="102"/>
  <c r="AF19" i="102" s="1"/>
  <c r="AA19" i="102" s="1"/>
  <c r="AA22" i="24" s="1"/>
  <c r="X19" i="102"/>
  <c r="W19" i="102"/>
  <c r="AE18" i="102"/>
  <c r="AG18" i="102" s="1"/>
  <c r="AB18" i="102" s="1"/>
  <c r="AR21" i="24" s="1"/>
  <c r="AD18" i="102"/>
  <c r="AF18" i="102" s="1"/>
  <c r="AA18" i="102" s="1"/>
  <c r="AA21" i="24" s="1"/>
  <c r="X18" i="102"/>
  <c r="W18" i="102"/>
  <c r="AE17" i="102"/>
  <c r="AG17" i="102" s="1"/>
  <c r="AB17" i="102" s="1"/>
  <c r="AR20" i="24" s="1"/>
  <c r="AD17" i="102"/>
  <c r="AF17" i="102" s="1"/>
  <c r="AA17" i="102" s="1"/>
  <c r="AA20" i="24" s="1"/>
  <c r="X17" i="102"/>
  <c r="W17" i="102"/>
  <c r="AE16" i="102"/>
  <c r="AG16" i="102" s="1"/>
  <c r="AB16" i="102" s="1"/>
  <c r="AR19" i="24" s="1"/>
  <c r="AD16" i="102"/>
  <c r="AF16" i="102" s="1"/>
  <c r="AA16" i="102" s="1"/>
  <c r="AA19" i="24" s="1"/>
  <c r="X16" i="102"/>
  <c r="W16" i="102"/>
  <c r="AE15" i="102"/>
  <c r="AG15" i="102" s="1"/>
  <c r="AB15" i="102" s="1"/>
  <c r="AR18" i="24" s="1"/>
  <c r="AD15" i="102"/>
  <c r="AF15" i="102" s="1"/>
  <c r="AA15" i="102" s="1"/>
  <c r="AA18" i="24" s="1"/>
  <c r="X15" i="102"/>
  <c r="W15" i="102"/>
  <c r="AE14" i="102"/>
  <c r="AG14" i="102" s="1"/>
  <c r="AB14" i="102" s="1"/>
  <c r="AR17" i="24" s="1"/>
  <c r="AD14" i="102"/>
  <c r="AF14" i="102" s="1"/>
  <c r="AA14" i="102" s="1"/>
  <c r="AA17" i="24" s="1"/>
  <c r="X14" i="102"/>
  <c r="W14" i="102"/>
  <c r="AE13" i="102"/>
  <c r="AG13" i="102" s="1"/>
  <c r="AB13" i="102" s="1"/>
  <c r="AR16" i="24" s="1"/>
  <c r="AD13" i="102"/>
  <c r="AF13" i="102" s="1"/>
  <c r="AA13" i="102" s="1"/>
  <c r="AA16" i="24" s="1"/>
  <c r="X13" i="102"/>
  <c r="W13" i="102"/>
  <c r="AE12" i="102"/>
  <c r="AG12" i="102" s="1"/>
  <c r="AB12" i="102" s="1"/>
  <c r="AR15" i="24" s="1"/>
  <c r="AD12" i="102"/>
  <c r="AF12" i="102" s="1"/>
  <c r="AA12" i="102" s="1"/>
  <c r="AA15" i="24" s="1"/>
  <c r="X12" i="102"/>
  <c r="W12" i="102"/>
  <c r="AE11" i="102"/>
  <c r="AG11" i="102" s="1"/>
  <c r="AB11" i="102" s="1"/>
  <c r="AR14" i="24" s="1"/>
  <c r="AD11" i="102"/>
  <c r="X11" i="102"/>
  <c r="W11" i="102"/>
  <c r="AE10" i="102"/>
  <c r="AG10" i="102" s="1"/>
  <c r="AB10" i="102" s="1"/>
  <c r="AD10" i="102"/>
  <c r="X10" i="102"/>
  <c r="W10" i="102"/>
  <c r="N8" i="102"/>
  <c r="M8" i="102"/>
  <c r="L8" i="102"/>
  <c r="K8" i="102"/>
  <c r="J8" i="102"/>
  <c r="I8" i="102"/>
  <c r="H8" i="102"/>
  <c r="G8" i="102"/>
  <c r="Y6" i="102"/>
  <c r="T6" i="102"/>
  <c r="S6" i="102"/>
  <c r="R6" i="102"/>
  <c r="Q6" i="102"/>
  <c r="P6" i="102"/>
  <c r="O6" i="102"/>
  <c r="L6" i="102"/>
  <c r="K6" i="102"/>
  <c r="J6" i="102"/>
  <c r="I6" i="102"/>
  <c r="H6" i="102"/>
  <c r="G6" i="102"/>
  <c r="H31" i="24" l="1"/>
  <c r="Z24" i="102"/>
  <c r="Z25" i="102"/>
  <c r="Z26" i="102"/>
  <c r="G26" i="119" s="1"/>
  <c r="Z27" i="102"/>
  <c r="Z28" i="102"/>
  <c r="Z29" i="102"/>
  <c r="Z30" i="102"/>
  <c r="Z31" i="102"/>
  <c r="Z32" i="102"/>
  <c r="I6" i="119"/>
  <c r="Z12" i="102"/>
  <c r="G12" i="119" s="1"/>
  <c r="Z13" i="102"/>
  <c r="G13" i="119" s="1"/>
  <c r="Z14" i="102"/>
  <c r="Z15" i="102"/>
  <c r="G15" i="119" s="1"/>
  <c r="Z16" i="102"/>
  <c r="G16" i="119" s="1"/>
  <c r="Z17" i="102"/>
  <c r="Z18" i="102"/>
  <c r="G18" i="119" s="1"/>
  <c r="Z19" i="102"/>
  <c r="Z20" i="102"/>
  <c r="G20" i="119" s="1"/>
  <c r="Z21" i="102"/>
  <c r="G21" i="119" s="1"/>
  <c r="Z22" i="102"/>
  <c r="G22" i="119" s="1"/>
  <c r="Z23" i="102"/>
  <c r="G26" i="24" s="1"/>
  <c r="J6" i="119"/>
  <c r="H18" i="38"/>
  <c r="H14" i="24"/>
  <c r="H11" i="119"/>
  <c r="H6" i="119" s="1"/>
  <c r="G32" i="119"/>
  <c r="G31" i="119"/>
  <c r="G34" i="24"/>
  <c r="G14" i="119"/>
  <c r="G17" i="119"/>
  <c r="G21" i="24"/>
  <c r="G30" i="119"/>
  <c r="G24" i="119"/>
  <c r="G25" i="119"/>
  <c r="G27" i="119"/>
  <c r="G28" i="119"/>
  <c r="G31" i="24"/>
  <c r="G29" i="119"/>
  <c r="I17" i="38"/>
  <c r="AR13" i="24"/>
  <c r="AF11" i="102"/>
  <c r="AA11" i="102" s="1"/>
  <c r="AA14" i="24" s="1"/>
  <c r="AF10" i="102"/>
  <c r="AA10" i="102" s="1"/>
  <c r="Z11" i="102"/>
  <c r="Z10" i="102"/>
  <c r="G10" i="119" s="1"/>
  <c r="W6" i="102"/>
  <c r="X6" i="102"/>
  <c r="G23" i="119" l="1"/>
  <c r="Q23" i="119" s="1"/>
  <c r="S23" i="119" s="1"/>
  <c r="N23" i="119" s="1"/>
  <c r="G19" i="119"/>
  <c r="K19" i="119" s="1"/>
  <c r="L19" i="119" s="1"/>
  <c r="X22" i="24" s="1"/>
  <c r="P10" i="119"/>
  <c r="R10" i="119" s="1"/>
  <c r="M10" i="119" s="1"/>
  <c r="Q10" i="119"/>
  <c r="S10" i="119" s="1"/>
  <c r="N10" i="119" s="1"/>
  <c r="Q28" i="119"/>
  <c r="S28" i="119" s="1"/>
  <c r="N28" i="119" s="1"/>
  <c r="P28" i="119"/>
  <c r="R28" i="119" s="1"/>
  <c r="M28" i="119" s="1"/>
  <c r="K28" i="119"/>
  <c r="L28" i="119" s="1"/>
  <c r="Z31" i="24" s="1"/>
  <c r="Q26" i="119"/>
  <c r="S26" i="119" s="1"/>
  <c r="N26" i="119" s="1"/>
  <c r="P26" i="119"/>
  <c r="R26" i="119" s="1"/>
  <c r="M26" i="119" s="1"/>
  <c r="K26" i="119"/>
  <c r="L26" i="119" s="1"/>
  <c r="Z29" i="24" s="1"/>
  <c r="Q24" i="119"/>
  <c r="S24" i="119" s="1"/>
  <c r="N24" i="119" s="1"/>
  <c r="P24" i="119"/>
  <c r="R24" i="119" s="1"/>
  <c r="M24" i="119" s="1"/>
  <c r="K24" i="119"/>
  <c r="L24" i="119" s="1"/>
  <c r="Z27" i="24" s="1"/>
  <c r="P23" i="119"/>
  <c r="R23" i="119" s="1"/>
  <c r="M23" i="119" s="1"/>
  <c r="Q21" i="119"/>
  <c r="S21" i="119" s="1"/>
  <c r="N21" i="119" s="1"/>
  <c r="P21" i="119"/>
  <c r="R21" i="119" s="1"/>
  <c r="M21" i="119" s="1"/>
  <c r="K21" i="119"/>
  <c r="L21" i="119" s="1"/>
  <c r="Z24" i="24" s="1"/>
  <c r="P19" i="119"/>
  <c r="R19" i="119" s="1"/>
  <c r="M19" i="119" s="1"/>
  <c r="Q17" i="119"/>
  <c r="S17" i="119" s="1"/>
  <c r="N17" i="119" s="1"/>
  <c r="P17" i="119"/>
  <c r="R17" i="119" s="1"/>
  <c r="M17" i="119" s="1"/>
  <c r="K17" i="119"/>
  <c r="L17" i="119" s="1"/>
  <c r="Z20" i="24" s="1"/>
  <c r="Q14" i="119"/>
  <c r="S14" i="119" s="1"/>
  <c r="N14" i="119" s="1"/>
  <c r="P14" i="119"/>
  <c r="R14" i="119" s="1"/>
  <c r="M14" i="119" s="1"/>
  <c r="K14" i="119"/>
  <c r="L14" i="119" s="1"/>
  <c r="Z17" i="24" s="1"/>
  <c r="Q12" i="119"/>
  <c r="S12" i="119" s="1"/>
  <c r="N12" i="119" s="1"/>
  <c r="P12" i="119"/>
  <c r="R12" i="119" s="1"/>
  <c r="M12" i="119" s="1"/>
  <c r="K12" i="119"/>
  <c r="L12" i="119" s="1"/>
  <c r="Z15" i="24" s="1"/>
  <c r="Q32" i="119"/>
  <c r="S32" i="119" s="1"/>
  <c r="N32" i="119" s="1"/>
  <c r="P32" i="119"/>
  <c r="R32" i="119" s="1"/>
  <c r="M32" i="119" s="1"/>
  <c r="K32" i="119"/>
  <c r="L32" i="119" s="1"/>
  <c r="Q29" i="119"/>
  <c r="S29" i="119" s="1"/>
  <c r="N29" i="119" s="1"/>
  <c r="P29" i="119"/>
  <c r="R29" i="119" s="1"/>
  <c r="M29" i="119" s="1"/>
  <c r="K29" i="119"/>
  <c r="L29" i="119" s="1"/>
  <c r="Z32" i="24" s="1"/>
  <c r="Q27" i="119"/>
  <c r="S27" i="119" s="1"/>
  <c r="N27" i="119" s="1"/>
  <c r="P27" i="119"/>
  <c r="R27" i="119" s="1"/>
  <c r="M27" i="119" s="1"/>
  <c r="K27" i="119"/>
  <c r="L27" i="119" s="1"/>
  <c r="X30" i="24" s="1"/>
  <c r="Q25" i="119"/>
  <c r="S25" i="119" s="1"/>
  <c r="N25" i="119" s="1"/>
  <c r="P25" i="119"/>
  <c r="R25" i="119" s="1"/>
  <c r="M25" i="119" s="1"/>
  <c r="K25" i="119"/>
  <c r="L25" i="119" s="1"/>
  <c r="X28" i="24" s="1"/>
  <c r="K30" i="119"/>
  <c r="L30" i="119" s="1"/>
  <c r="X33" i="24" s="1"/>
  <c r="Q30" i="119"/>
  <c r="S30" i="119" s="1"/>
  <c r="N30" i="119" s="1"/>
  <c r="P30" i="119"/>
  <c r="R30" i="119" s="1"/>
  <c r="M30" i="119" s="1"/>
  <c r="Q22" i="119"/>
  <c r="S22" i="119" s="1"/>
  <c r="N22" i="119" s="1"/>
  <c r="P22" i="119"/>
  <c r="R22" i="119" s="1"/>
  <c r="M22" i="119" s="1"/>
  <c r="K22" i="119"/>
  <c r="L22" i="119" s="1"/>
  <c r="X25" i="24" s="1"/>
  <c r="Q20" i="119"/>
  <c r="S20" i="119" s="1"/>
  <c r="N20" i="119" s="1"/>
  <c r="P20" i="119"/>
  <c r="R20" i="119" s="1"/>
  <c r="M20" i="119" s="1"/>
  <c r="K20" i="119"/>
  <c r="L20" i="119" s="1"/>
  <c r="Z23" i="24" s="1"/>
  <c r="Q18" i="119"/>
  <c r="S18" i="119" s="1"/>
  <c r="N18" i="119" s="1"/>
  <c r="P18" i="119"/>
  <c r="R18" i="119" s="1"/>
  <c r="M18" i="119" s="1"/>
  <c r="K18" i="119"/>
  <c r="L18" i="119" s="1"/>
  <c r="X21" i="24" s="1"/>
  <c r="Q15" i="119"/>
  <c r="S15" i="119" s="1"/>
  <c r="N15" i="119" s="1"/>
  <c r="P15" i="119"/>
  <c r="R15" i="119" s="1"/>
  <c r="M15" i="119" s="1"/>
  <c r="K15" i="119"/>
  <c r="L15" i="119" s="1"/>
  <c r="X18" i="24" s="1"/>
  <c r="Q13" i="119"/>
  <c r="S13" i="119" s="1"/>
  <c r="N13" i="119" s="1"/>
  <c r="P13" i="119"/>
  <c r="R13" i="119" s="1"/>
  <c r="M13" i="119" s="1"/>
  <c r="K13" i="119"/>
  <c r="L13" i="119" s="1"/>
  <c r="Z16" i="24" s="1"/>
  <c r="Q31" i="119"/>
  <c r="S31" i="119" s="1"/>
  <c r="N31" i="119" s="1"/>
  <c r="P31" i="119"/>
  <c r="R31" i="119" s="1"/>
  <c r="M31" i="119" s="1"/>
  <c r="K31" i="119"/>
  <c r="L31" i="119" s="1"/>
  <c r="Z34" i="24" s="1"/>
  <c r="Q16" i="119"/>
  <c r="S16" i="119" s="1"/>
  <c r="N16" i="119" s="1"/>
  <c r="P16" i="119"/>
  <c r="R16" i="119" s="1"/>
  <c r="M16" i="119" s="1"/>
  <c r="K16" i="119"/>
  <c r="L16" i="119" s="1"/>
  <c r="X19" i="24" s="1"/>
  <c r="G14" i="24"/>
  <c r="G11" i="119"/>
  <c r="I16" i="38"/>
  <c r="AA13" i="24"/>
  <c r="K10" i="119"/>
  <c r="L10" i="119" s="1"/>
  <c r="H16" i="38"/>
  <c r="Q19" i="119" l="1"/>
  <c r="S19" i="119" s="1"/>
  <c r="N19" i="119" s="1"/>
  <c r="K23" i="119"/>
  <c r="L23" i="119" s="1"/>
  <c r="X26" i="24" s="1"/>
  <c r="X15" i="24"/>
  <c r="Z22" i="24"/>
  <c r="Z18" i="24"/>
  <c r="X17" i="24"/>
  <c r="Z21" i="24"/>
  <c r="X27" i="24"/>
  <c r="Z26" i="24"/>
  <c r="X31" i="24"/>
  <c r="X29" i="24"/>
  <c r="Z28" i="24"/>
  <c r="X24" i="24"/>
  <c r="X23" i="24"/>
  <c r="Z30" i="24"/>
  <c r="X34" i="24"/>
  <c r="Z33" i="24"/>
  <c r="Z19" i="24"/>
  <c r="X16" i="24"/>
  <c r="Z25" i="24"/>
  <c r="X32" i="24"/>
  <c r="X20" i="24"/>
  <c r="K11" i="119"/>
  <c r="L11" i="119" s="1"/>
  <c r="P11" i="119"/>
  <c r="R11" i="119" s="1"/>
  <c r="M11" i="119" s="1"/>
  <c r="Q11" i="119"/>
  <c r="S11" i="119" s="1"/>
  <c r="N11" i="119" s="1"/>
  <c r="G6" i="119"/>
  <c r="AG13" i="24"/>
  <c r="AX13" i="24"/>
  <c r="I70" i="38"/>
  <c r="G5" i="68" l="1"/>
  <c r="W10" i="59" l="1"/>
  <c r="X10" i="59"/>
  <c r="W11" i="59"/>
  <c r="X11" i="59"/>
  <c r="W12" i="59"/>
  <c r="X12" i="59"/>
  <c r="W13" i="59"/>
  <c r="X13" i="59"/>
  <c r="W14" i="59"/>
  <c r="X14" i="59"/>
  <c r="W15" i="59"/>
  <c r="X15" i="59"/>
  <c r="W16" i="59"/>
  <c r="X16" i="59"/>
  <c r="W17" i="59"/>
  <c r="X17" i="59"/>
  <c r="W18" i="59"/>
  <c r="X18" i="59"/>
  <c r="W19" i="59"/>
  <c r="X19" i="59"/>
  <c r="W20" i="59"/>
  <c r="X20" i="59"/>
  <c r="W21" i="59"/>
  <c r="X21" i="59"/>
  <c r="W22" i="59"/>
  <c r="X22" i="59"/>
  <c r="W23" i="59"/>
  <c r="X23" i="59"/>
  <c r="W24" i="59"/>
  <c r="X24" i="59"/>
  <c r="W25" i="59"/>
  <c r="X25" i="59"/>
  <c r="W26" i="59"/>
  <c r="X26" i="59"/>
  <c r="W27" i="59"/>
  <c r="X27" i="59"/>
  <c r="W28" i="59"/>
  <c r="X28" i="59"/>
  <c r="W29" i="59"/>
  <c r="X29" i="59"/>
  <c r="W30" i="59"/>
  <c r="X30" i="59"/>
  <c r="W31" i="59"/>
  <c r="X31" i="59"/>
  <c r="W32" i="59"/>
  <c r="X32" i="59"/>
  <c r="W33" i="59"/>
  <c r="X33" i="59"/>
  <c r="W34" i="59"/>
  <c r="X34" i="59"/>
  <c r="W35" i="59"/>
  <c r="X35" i="59"/>
  <c r="W36" i="59"/>
  <c r="X36" i="59"/>
  <c r="W37" i="59"/>
  <c r="X37" i="59"/>
  <c r="W38" i="59"/>
  <c r="X38" i="59"/>
  <c r="W39" i="59"/>
  <c r="X39" i="59"/>
  <c r="W40" i="59"/>
  <c r="X40" i="59"/>
  <c r="W41" i="59"/>
  <c r="X41" i="59"/>
  <c r="W42" i="59"/>
  <c r="X42" i="59"/>
  <c r="W43" i="59"/>
  <c r="X43" i="59"/>
  <c r="W44" i="59"/>
  <c r="X44" i="59"/>
  <c r="W45" i="59"/>
  <c r="X45" i="59"/>
  <c r="W46" i="59"/>
  <c r="X46" i="59"/>
  <c r="W47" i="59"/>
  <c r="X47" i="59"/>
  <c r="W48" i="59"/>
  <c r="X48" i="59"/>
  <c r="W49" i="59"/>
  <c r="X49" i="59"/>
  <c r="W50" i="59"/>
  <c r="X50" i="59"/>
  <c r="W9" i="59"/>
  <c r="X9" i="59"/>
  <c r="W10" i="90" l="1"/>
  <c r="X10" i="90"/>
  <c r="W11" i="90"/>
  <c r="X11" i="90"/>
  <c r="W12" i="90"/>
  <c r="X12" i="90"/>
  <c r="W13" i="90"/>
  <c r="X13" i="90"/>
  <c r="W14" i="90"/>
  <c r="X14" i="90"/>
  <c r="W15" i="90"/>
  <c r="X15" i="90"/>
  <c r="W16" i="90"/>
  <c r="X16" i="90"/>
  <c r="W17" i="90"/>
  <c r="X17" i="90"/>
  <c r="W18" i="90"/>
  <c r="X18" i="90"/>
  <c r="W19" i="90"/>
  <c r="X19" i="90"/>
  <c r="W20" i="90"/>
  <c r="X20" i="90"/>
  <c r="W21" i="90"/>
  <c r="X21" i="90"/>
  <c r="W22" i="90"/>
  <c r="X22" i="90"/>
  <c r="W23" i="90"/>
  <c r="X23" i="90"/>
  <c r="W24" i="90"/>
  <c r="X24" i="90"/>
  <c r="W25" i="90"/>
  <c r="X25" i="90"/>
  <c r="W26" i="90"/>
  <c r="X26" i="90"/>
  <c r="W27" i="90"/>
  <c r="X27" i="90"/>
  <c r="W28" i="90"/>
  <c r="X28" i="90"/>
  <c r="W29" i="90"/>
  <c r="X29" i="90"/>
  <c r="W30" i="90"/>
  <c r="X30" i="90"/>
  <c r="W31" i="90"/>
  <c r="X31" i="90"/>
  <c r="W32" i="90"/>
  <c r="X32" i="90"/>
  <c r="W33" i="90"/>
  <c r="X33" i="90"/>
  <c r="W34" i="90"/>
  <c r="X34" i="90"/>
  <c r="W35" i="90"/>
  <c r="X35" i="90"/>
  <c r="W36" i="90"/>
  <c r="X36" i="90"/>
  <c r="W37" i="90"/>
  <c r="X37" i="90"/>
  <c r="W38" i="90"/>
  <c r="X38" i="90"/>
  <c r="W39" i="90"/>
  <c r="X39" i="90"/>
  <c r="W40" i="90"/>
  <c r="X40" i="90"/>
  <c r="W41" i="90"/>
  <c r="X41" i="90"/>
  <c r="W42" i="90"/>
  <c r="X42" i="90"/>
  <c r="W43" i="90"/>
  <c r="X43" i="90"/>
  <c r="W44" i="90"/>
  <c r="X44" i="90"/>
  <c r="W45" i="90"/>
  <c r="X45" i="90"/>
  <c r="W46" i="90"/>
  <c r="X46" i="90"/>
  <c r="W47" i="90"/>
  <c r="X47" i="90"/>
  <c r="W48" i="90"/>
  <c r="X48" i="90"/>
  <c r="W49" i="90"/>
  <c r="X49" i="90"/>
  <c r="W50" i="90"/>
  <c r="X50" i="90"/>
  <c r="W9" i="90"/>
  <c r="X9" i="90"/>
  <c r="W10" i="61" l="1"/>
  <c r="X10" i="61"/>
  <c r="W11" i="61"/>
  <c r="X11" i="61"/>
  <c r="W12" i="61"/>
  <c r="X12" i="61"/>
  <c r="W13" i="61"/>
  <c r="X13" i="61"/>
  <c r="W14" i="61"/>
  <c r="X14" i="61"/>
  <c r="W15" i="61"/>
  <c r="X15" i="61"/>
  <c r="W16" i="61"/>
  <c r="X16" i="61"/>
  <c r="W17" i="61"/>
  <c r="X17" i="61"/>
  <c r="W18" i="61"/>
  <c r="X18" i="61"/>
  <c r="W19" i="61"/>
  <c r="X19" i="61"/>
  <c r="W20" i="61"/>
  <c r="X20" i="61"/>
  <c r="W21" i="61"/>
  <c r="X21" i="61"/>
  <c r="W22" i="61"/>
  <c r="X22" i="61"/>
  <c r="W23" i="61"/>
  <c r="X23" i="61"/>
  <c r="W24" i="61"/>
  <c r="X24" i="61"/>
  <c r="W25" i="61"/>
  <c r="X25" i="61"/>
  <c r="W26" i="61"/>
  <c r="X26" i="61"/>
  <c r="W27" i="61"/>
  <c r="X27" i="61"/>
  <c r="W28" i="61"/>
  <c r="X28" i="61"/>
  <c r="W29" i="61"/>
  <c r="X29" i="61"/>
  <c r="W30" i="61"/>
  <c r="X30" i="61"/>
  <c r="W31" i="61"/>
  <c r="X31" i="61"/>
  <c r="W32" i="61"/>
  <c r="X32" i="61"/>
  <c r="W33" i="61"/>
  <c r="X33" i="61"/>
  <c r="W34" i="61"/>
  <c r="X34" i="61"/>
  <c r="W35" i="61"/>
  <c r="X35" i="61"/>
  <c r="W36" i="61"/>
  <c r="X36" i="61"/>
  <c r="W37" i="61"/>
  <c r="X37" i="61"/>
  <c r="W38" i="61"/>
  <c r="X38" i="61"/>
  <c r="W39" i="61"/>
  <c r="X39" i="61"/>
  <c r="W40" i="61"/>
  <c r="X40" i="61"/>
  <c r="W41" i="61"/>
  <c r="X41" i="61"/>
  <c r="W42" i="61"/>
  <c r="X42" i="61"/>
  <c r="W43" i="61"/>
  <c r="X43" i="61"/>
  <c r="W44" i="61"/>
  <c r="X44" i="61"/>
  <c r="W45" i="61"/>
  <c r="X45" i="61"/>
  <c r="W46" i="61"/>
  <c r="X46" i="61"/>
  <c r="W47" i="61"/>
  <c r="X47" i="61"/>
  <c r="W48" i="61"/>
  <c r="X48" i="61"/>
  <c r="W49" i="61"/>
  <c r="X49" i="61"/>
  <c r="W50" i="61"/>
  <c r="X50" i="61"/>
  <c r="W9" i="61"/>
  <c r="X9" i="61"/>
  <c r="W10" i="62" l="1"/>
  <c r="X10" i="62"/>
  <c r="W11" i="62"/>
  <c r="X11" i="62"/>
  <c r="W12" i="62"/>
  <c r="X12" i="62"/>
  <c r="W13" i="62"/>
  <c r="X13" i="62"/>
  <c r="W14" i="62"/>
  <c r="X14" i="62"/>
  <c r="W15" i="62"/>
  <c r="X15" i="62"/>
  <c r="W16" i="62"/>
  <c r="X16" i="62"/>
  <c r="W17" i="62"/>
  <c r="X17" i="62"/>
  <c r="W18" i="62"/>
  <c r="X18" i="62"/>
  <c r="W19" i="62"/>
  <c r="X19" i="62"/>
  <c r="W20" i="62"/>
  <c r="X20" i="62"/>
  <c r="W21" i="62"/>
  <c r="X21" i="62"/>
  <c r="W22" i="62"/>
  <c r="X22" i="62"/>
  <c r="W23" i="62"/>
  <c r="X23" i="62"/>
  <c r="W24" i="62"/>
  <c r="X24" i="62"/>
  <c r="W25" i="62"/>
  <c r="X25" i="62"/>
  <c r="W26" i="62"/>
  <c r="X26" i="62"/>
  <c r="W27" i="62"/>
  <c r="X27" i="62"/>
  <c r="W28" i="62"/>
  <c r="X28" i="62"/>
  <c r="W29" i="62"/>
  <c r="X29" i="62"/>
  <c r="W30" i="62"/>
  <c r="X30" i="62"/>
  <c r="W31" i="62"/>
  <c r="X31" i="62"/>
  <c r="W32" i="62"/>
  <c r="X32" i="62"/>
  <c r="W33" i="62"/>
  <c r="X33" i="62"/>
  <c r="W34" i="62"/>
  <c r="X34" i="62"/>
  <c r="W35" i="62"/>
  <c r="X35" i="62"/>
  <c r="W36" i="62"/>
  <c r="X36" i="62"/>
  <c r="W37" i="62"/>
  <c r="X37" i="62"/>
  <c r="W38" i="62"/>
  <c r="X38" i="62"/>
  <c r="W39" i="62"/>
  <c r="X39" i="62"/>
  <c r="W40" i="62"/>
  <c r="X40" i="62"/>
  <c r="W41" i="62"/>
  <c r="X41" i="62"/>
  <c r="W42" i="62"/>
  <c r="X42" i="62"/>
  <c r="W43" i="62"/>
  <c r="X43" i="62"/>
  <c r="W44" i="62"/>
  <c r="X44" i="62"/>
  <c r="W45" i="62"/>
  <c r="X45" i="62"/>
  <c r="W46" i="62"/>
  <c r="X46" i="62"/>
  <c r="W47" i="62"/>
  <c r="X47" i="62"/>
  <c r="W48" i="62"/>
  <c r="X48" i="62"/>
  <c r="W49" i="62"/>
  <c r="X49" i="62"/>
  <c r="W50" i="62"/>
  <c r="X50" i="62"/>
  <c r="W9" i="62"/>
  <c r="X9" i="62"/>
  <c r="W10" i="63" l="1"/>
  <c r="X10" i="63"/>
  <c r="W11" i="63"/>
  <c r="X11" i="63"/>
  <c r="W12" i="63"/>
  <c r="X12" i="63"/>
  <c r="W13" i="63"/>
  <c r="X13" i="63"/>
  <c r="W14" i="63"/>
  <c r="X14" i="63"/>
  <c r="W15" i="63"/>
  <c r="X15" i="63"/>
  <c r="W16" i="63"/>
  <c r="X16" i="63"/>
  <c r="W17" i="63"/>
  <c r="X17" i="63"/>
  <c r="W18" i="63"/>
  <c r="X18" i="63"/>
  <c r="W19" i="63"/>
  <c r="X19" i="63"/>
  <c r="W20" i="63"/>
  <c r="X20" i="63"/>
  <c r="W21" i="63"/>
  <c r="X21" i="63"/>
  <c r="W22" i="63"/>
  <c r="X22" i="63"/>
  <c r="W23" i="63"/>
  <c r="X23" i="63"/>
  <c r="W24" i="63"/>
  <c r="X24" i="63"/>
  <c r="W25" i="63"/>
  <c r="X25" i="63"/>
  <c r="W26" i="63"/>
  <c r="X26" i="63"/>
  <c r="W27" i="63"/>
  <c r="X27" i="63"/>
  <c r="W28" i="63"/>
  <c r="X28" i="63"/>
  <c r="W29" i="63"/>
  <c r="X29" i="63"/>
  <c r="W30" i="63"/>
  <c r="X30" i="63"/>
  <c r="W31" i="63"/>
  <c r="X31" i="63"/>
  <c r="W32" i="63"/>
  <c r="X32" i="63"/>
  <c r="W33" i="63"/>
  <c r="X33" i="63"/>
  <c r="W34" i="63"/>
  <c r="X34" i="63"/>
  <c r="W35" i="63"/>
  <c r="X35" i="63"/>
  <c r="W36" i="63"/>
  <c r="X36" i="63"/>
  <c r="W37" i="63"/>
  <c r="X37" i="63"/>
  <c r="W38" i="63"/>
  <c r="X38" i="63"/>
  <c r="W39" i="63"/>
  <c r="X39" i="63"/>
  <c r="W40" i="63"/>
  <c r="X40" i="63"/>
  <c r="W41" i="63"/>
  <c r="X41" i="63"/>
  <c r="W42" i="63"/>
  <c r="X42" i="63"/>
  <c r="W43" i="63"/>
  <c r="X43" i="63"/>
  <c r="W44" i="63"/>
  <c r="X44" i="63"/>
  <c r="W45" i="63"/>
  <c r="X45" i="63"/>
  <c r="W46" i="63"/>
  <c r="X46" i="63"/>
  <c r="W47" i="63"/>
  <c r="X47" i="63"/>
  <c r="W48" i="63"/>
  <c r="X48" i="63"/>
  <c r="W49" i="63"/>
  <c r="X49" i="63"/>
  <c r="W50" i="63"/>
  <c r="X50" i="63"/>
  <c r="W9" i="63"/>
  <c r="X9" i="63"/>
  <c r="W10" i="101" l="1"/>
  <c r="X10" i="101"/>
  <c r="W11" i="101"/>
  <c r="X11" i="101"/>
  <c r="W12" i="101"/>
  <c r="X12" i="101"/>
  <c r="W13" i="101"/>
  <c r="X13" i="101"/>
  <c r="W14" i="101"/>
  <c r="X14" i="101"/>
  <c r="W15" i="101"/>
  <c r="X15" i="101"/>
  <c r="W16" i="101"/>
  <c r="X16" i="101"/>
  <c r="W17" i="101"/>
  <c r="X17" i="101"/>
  <c r="W18" i="101"/>
  <c r="X18" i="101"/>
  <c r="W19" i="101"/>
  <c r="X19" i="101"/>
  <c r="W20" i="101"/>
  <c r="X20" i="101"/>
  <c r="W21" i="101"/>
  <c r="X21" i="101"/>
  <c r="W22" i="101"/>
  <c r="X22" i="101"/>
  <c r="W23" i="101"/>
  <c r="X23" i="101"/>
  <c r="W24" i="101"/>
  <c r="X24" i="101"/>
  <c r="W25" i="101"/>
  <c r="X25" i="101"/>
  <c r="W26" i="101"/>
  <c r="X26" i="101"/>
  <c r="W27" i="101"/>
  <c r="X27" i="101"/>
  <c r="W28" i="101"/>
  <c r="X28" i="101"/>
  <c r="W29" i="101"/>
  <c r="X29" i="101"/>
  <c r="W30" i="101"/>
  <c r="X30" i="101"/>
  <c r="W31" i="101"/>
  <c r="X31" i="101"/>
  <c r="W32" i="101"/>
  <c r="X32" i="101"/>
  <c r="W33" i="101"/>
  <c r="X33" i="101"/>
  <c r="W34" i="101"/>
  <c r="X34" i="101"/>
  <c r="W35" i="101"/>
  <c r="X35" i="101"/>
  <c r="W36" i="101"/>
  <c r="X36" i="101"/>
  <c r="W37" i="101"/>
  <c r="X37" i="101"/>
  <c r="W38" i="101"/>
  <c r="X38" i="101"/>
  <c r="W39" i="101"/>
  <c r="X39" i="101"/>
  <c r="W40" i="101"/>
  <c r="X40" i="101"/>
  <c r="W41" i="101"/>
  <c r="X41" i="101"/>
  <c r="W42" i="101"/>
  <c r="X42" i="101"/>
  <c r="W43" i="101"/>
  <c r="X43" i="101"/>
  <c r="W44" i="101"/>
  <c r="X44" i="101"/>
  <c r="W45" i="101"/>
  <c r="X45" i="101"/>
  <c r="W46" i="101"/>
  <c r="X46" i="101"/>
  <c r="W47" i="101"/>
  <c r="X47" i="101"/>
  <c r="W48" i="101"/>
  <c r="X48" i="101"/>
  <c r="W49" i="101"/>
  <c r="X49" i="101"/>
  <c r="W50" i="101"/>
  <c r="X50" i="101"/>
  <c r="W9" i="101"/>
  <c r="X9" i="101"/>
  <c r="W10" i="100" l="1"/>
  <c r="X10" i="100"/>
  <c r="W11" i="100"/>
  <c r="X11" i="100"/>
  <c r="W12" i="100"/>
  <c r="X12" i="100"/>
  <c r="W13" i="100"/>
  <c r="X13" i="100"/>
  <c r="W14" i="100"/>
  <c r="X14" i="100"/>
  <c r="W15" i="100"/>
  <c r="X15" i="100"/>
  <c r="W16" i="100"/>
  <c r="X16" i="100"/>
  <c r="W17" i="100"/>
  <c r="X17" i="100"/>
  <c r="W18" i="100"/>
  <c r="X18" i="100"/>
  <c r="W19" i="100"/>
  <c r="X19" i="100"/>
  <c r="W20" i="100"/>
  <c r="X20" i="100"/>
  <c r="W21" i="100"/>
  <c r="X21" i="100"/>
  <c r="W22" i="100"/>
  <c r="X22" i="100"/>
  <c r="W23" i="100"/>
  <c r="X23" i="100"/>
  <c r="W24" i="100"/>
  <c r="X24" i="100"/>
  <c r="W25" i="100"/>
  <c r="X25" i="100"/>
  <c r="W26" i="100"/>
  <c r="X26" i="100"/>
  <c r="W27" i="100"/>
  <c r="X27" i="100"/>
  <c r="W28" i="100"/>
  <c r="X28" i="100"/>
  <c r="W29" i="100"/>
  <c r="X29" i="100"/>
  <c r="W30" i="100"/>
  <c r="X30" i="100"/>
  <c r="W31" i="100"/>
  <c r="X31" i="100"/>
  <c r="W32" i="100"/>
  <c r="X32" i="100"/>
  <c r="W33" i="100"/>
  <c r="X33" i="100"/>
  <c r="W34" i="100"/>
  <c r="X34" i="100"/>
  <c r="W35" i="100"/>
  <c r="X35" i="100"/>
  <c r="W36" i="100"/>
  <c r="X36" i="100"/>
  <c r="W37" i="100"/>
  <c r="X37" i="100"/>
  <c r="W38" i="100"/>
  <c r="X38" i="100"/>
  <c r="W39" i="100"/>
  <c r="X39" i="100"/>
  <c r="W40" i="100"/>
  <c r="X40" i="100"/>
  <c r="W41" i="100"/>
  <c r="X41" i="100"/>
  <c r="W42" i="100"/>
  <c r="X42" i="100"/>
  <c r="W43" i="100"/>
  <c r="X43" i="100"/>
  <c r="W44" i="100"/>
  <c r="X44" i="100"/>
  <c r="W45" i="100"/>
  <c r="X45" i="100"/>
  <c r="W46" i="100"/>
  <c r="X46" i="100"/>
  <c r="W47" i="100"/>
  <c r="X47" i="100"/>
  <c r="W48" i="100"/>
  <c r="X48" i="100"/>
  <c r="W49" i="100"/>
  <c r="X49" i="100"/>
  <c r="W50" i="100"/>
  <c r="X50" i="100"/>
  <c r="W9" i="100"/>
  <c r="X9" i="100"/>
  <c r="W10" i="91" l="1"/>
  <c r="X10" i="91"/>
  <c r="W11" i="91"/>
  <c r="X11" i="91"/>
  <c r="W12" i="91"/>
  <c r="X12" i="91"/>
  <c r="W13" i="91"/>
  <c r="X13" i="91"/>
  <c r="W14" i="91"/>
  <c r="X14" i="91"/>
  <c r="W15" i="91"/>
  <c r="X15" i="91"/>
  <c r="W16" i="91"/>
  <c r="X16" i="91"/>
  <c r="W17" i="91"/>
  <c r="X17" i="91"/>
  <c r="W18" i="91"/>
  <c r="X18" i="91"/>
  <c r="W19" i="91"/>
  <c r="X19" i="91"/>
  <c r="W20" i="91"/>
  <c r="X20" i="91"/>
  <c r="W21" i="91"/>
  <c r="X21" i="91"/>
  <c r="W22" i="91"/>
  <c r="X22" i="91"/>
  <c r="W23" i="91"/>
  <c r="X23" i="91"/>
  <c r="W24" i="91"/>
  <c r="X24" i="91"/>
  <c r="W25" i="91"/>
  <c r="X25" i="91"/>
  <c r="W26" i="91"/>
  <c r="X26" i="91"/>
  <c r="W27" i="91"/>
  <c r="X27" i="91"/>
  <c r="W28" i="91"/>
  <c r="X28" i="91"/>
  <c r="W29" i="91"/>
  <c r="X29" i="91"/>
  <c r="W30" i="91"/>
  <c r="X30" i="91"/>
  <c r="W31" i="91"/>
  <c r="X31" i="91"/>
  <c r="W32" i="91"/>
  <c r="X32" i="91"/>
  <c r="W33" i="91"/>
  <c r="X33" i="91"/>
  <c r="W34" i="91"/>
  <c r="X34" i="91"/>
  <c r="W35" i="91"/>
  <c r="X35" i="91"/>
  <c r="W36" i="91"/>
  <c r="X36" i="91"/>
  <c r="W37" i="91"/>
  <c r="X37" i="91"/>
  <c r="W38" i="91"/>
  <c r="X38" i="91"/>
  <c r="W39" i="91"/>
  <c r="X39" i="91"/>
  <c r="W40" i="91"/>
  <c r="X40" i="91"/>
  <c r="W41" i="91"/>
  <c r="X41" i="91"/>
  <c r="W42" i="91"/>
  <c r="X42" i="91"/>
  <c r="W43" i="91"/>
  <c r="X43" i="91"/>
  <c r="W44" i="91"/>
  <c r="X44" i="91"/>
  <c r="W45" i="91"/>
  <c r="X45" i="91"/>
  <c r="W46" i="91"/>
  <c r="X46" i="91"/>
  <c r="W47" i="91"/>
  <c r="X47" i="91"/>
  <c r="W48" i="91"/>
  <c r="X48" i="91"/>
  <c r="W49" i="91"/>
  <c r="X49" i="91"/>
  <c r="W50" i="91"/>
  <c r="X50" i="91"/>
  <c r="W9" i="91"/>
  <c r="X9" i="91"/>
  <c r="W10" i="84" l="1"/>
  <c r="X10" i="84"/>
  <c r="W11" i="84"/>
  <c r="X11" i="84"/>
  <c r="W12" i="84"/>
  <c r="X12" i="84"/>
  <c r="W13" i="84"/>
  <c r="X13" i="84"/>
  <c r="W14" i="84"/>
  <c r="X14" i="84"/>
  <c r="W15" i="84"/>
  <c r="X15" i="84"/>
  <c r="W16" i="84"/>
  <c r="X16" i="84"/>
  <c r="W17" i="84"/>
  <c r="X17" i="84"/>
  <c r="W18" i="84"/>
  <c r="X18" i="84"/>
  <c r="W19" i="84"/>
  <c r="X19" i="84"/>
  <c r="W20" i="84"/>
  <c r="X20" i="84"/>
  <c r="W21" i="84"/>
  <c r="X21" i="84"/>
  <c r="W22" i="84"/>
  <c r="X22" i="84"/>
  <c r="W23" i="84"/>
  <c r="X23" i="84"/>
  <c r="W24" i="84"/>
  <c r="X24" i="84"/>
  <c r="W25" i="84"/>
  <c r="X25" i="84"/>
  <c r="W26" i="84"/>
  <c r="X26" i="84"/>
  <c r="W27" i="84"/>
  <c r="X27" i="84"/>
  <c r="W28" i="84"/>
  <c r="X28" i="84"/>
  <c r="W29" i="84"/>
  <c r="X29" i="84"/>
  <c r="W30" i="84"/>
  <c r="X30" i="84"/>
  <c r="W31" i="84"/>
  <c r="X31" i="84"/>
  <c r="W32" i="84"/>
  <c r="X32" i="84"/>
  <c r="W33" i="84"/>
  <c r="X33" i="84"/>
  <c r="W34" i="84"/>
  <c r="X34" i="84"/>
  <c r="W35" i="84"/>
  <c r="X35" i="84"/>
  <c r="W36" i="84"/>
  <c r="X36" i="84"/>
  <c r="W37" i="84"/>
  <c r="X37" i="84"/>
  <c r="W38" i="84"/>
  <c r="X38" i="84"/>
  <c r="W39" i="84"/>
  <c r="X39" i="84"/>
  <c r="W40" i="84"/>
  <c r="X40" i="84"/>
  <c r="W41" i="84"/>
  <c r="X41" i="84"/>
  <c r="W42" i="84"/>
  <c r="X42" i="84"/>
  <c r="W43" i="84"/>
  <c r="X43" i="84"/>
  <c r="W44" i="84"/>
  <c r="X44" i="84"/>
  <c r="W45" i="84"/>
  <c r="X45" i="84"/>
  <c r="W46" i="84"/>
  <c r="X46" i="84"/>
  <c r="W47" i="84"/>
  <c r="X47" i="84"/>
  <c r="W48" i="84"/>
  <c r="X48" i="84"/>
  <c r="W49" i="84"/>
  <c r="X49" i="84"/>
  <c r="W50" i="84"/>
  <c r="X50" i="84"/>
  <c r="W9" i="84"/>
  <c r="X9" i="84"/>
  <c r="W10" i="89" l="1"/>
  <c r="X10" i="89"/>
  <c r="W11" i="89"/>
  <c r="X11" i="89"/>
  <c r="W12" i="89"/>
  <c r="X12" i="89"/>
  <c r="W13" i="89"/>
  <c r="X13" i="89"/>
  <c r="W14" i="89"/>
  <c r="X14" i="89"/>
  <c r="W15" i="89"/>
  <c r="X15" i="89"/>
  <c r="W16" i="89"/>
  <c r="X16" i="89"/>
  <c r="W17" i="89"/>
  <c r="X17" i="89"/>
  <c r="W18" i="89"/>
  <c r="X18" i="89"/>
  <c r="W19" i="89"/>
  <c r="X19" i="89"/>
  <c r="W20" i="89"/>
  <c r="X20" i="89"/>
  <c r="W21" i="89"/>
  <c r="X21" i="89"/>
  <c r="W22" i="89"/>
  <c r="X22" i="89"/>
  <c r="W23" i="89"/>
  <c r="X23" i="89"/>
  <c r="W24" i="89"/>
  <c r="X24" i="89"/>
  <c r="W25" i="89"/>
  <c r="X25" i="89"/>
  <c r="W26" i="89"/>
  <c r="X26" i="89"/>
  <c r="W27" i="89"/>
  <c r="X27" i="89"/>
  <c r="W28" i="89"/>
  <c r="X28" i="89"/>
  <c r="W29" i="89"/>
  <c r="X29" i="89"/>
  <c r="W30" i="89"/>
  <c r="X30" i="89"/>
  <c r="W31" i="89"/>
  <c r="X31" i="89"/>
  <c r="W32" i="89"/>
  <c r="X32" i="89"/>
  <c r="W33" i="89"/>
  <c r="X33" i="89"/>
  <c r="W34" i="89"/>
  <c r="X34" i="89"/>
  <c r="W35" i="89"/>
  <c r="X35" i="89"/>
  <c r="W36" i="89"/>
  <c r="X36" i="89"/>
  <c r="W37" i="89"/>
  <c r="X37" i="89"/>
  <c r="W38" i="89"/>
  <c r="X38" i="89"/>
  <c r="W39" i="89"/>
  <c r="X39" i="89"/>
  <c r="W40" i="89"/>
  <c r="X40" i="89"/>
  <c r="W41" i="89"/>
  <c r="X41" i="89"/>
  <c r="W42" i="89"/>
  <c r="X42" i="89"/>
  <c r="W43" i="89"/>
  <c r="X43" i="89"/>
  <c r="W44" i="89"/>
  <c r="X44" i="89"/>
  <c r="W45" i="89"/>
  <c r="X45" i="89"/>
  <c r="W46" i="89"/>
  <c r="X46" i="89"/>
  <c r="W47" i="89"/>
  <c r="X47" i="89"/>
  <c r="W48" i="89"/>
  <c r="X48" i="89"/>
  <c r="W49" i="89"/>
  <c r="X49" i="89"/>
  <c r="W50" i="89"/>
  <c r="X50" i="89"/>
  <c r="W9" i="89"/>
  <c r="X9" i="89"/>
  <c r="W10" i="82" l="1"/>
  <c r="X10" i="82"/>
  <c r="W11" i="82"/>
  <c r="X11" i="82"/>
  <c r="W12" i="82"/>
  <c r="X12" i="82"/>
  <c r="W13" i="82"/>
  <c r="X13" i="82"/>
  <c r="W14" i="82"/>
  <c r="X14" i="82"/>
  <c r="W15" i="82"/>
  <c r="X15" i="82"/>
  <c r="W16" i="82"/>
  <c r="X16" i="82"/>
  <c r="W17" i="82"/>
  <c r="X17" i="82"/>
  <c r="W18" i="82"/>
  <c r="X18" i="82"/>
  <c r="W19" i="82"/>
  <c r="X19" i="82"/>
  <c r="W20" i="82"/>
  <c r="X20" i="82"/>
  <c r="W21" i="82"/>
  <c r="X21" i="82"/>
  <c r="W22" i="82"/>
  <c r="X22" i="82"/>
  <c r="W23" i="82"/>
  <c r="X23" i="82"/>
  <c r="W24" i="82"/>
  <c r="X24" i="82"/>
  <c r="W25" i="82"/>
  <c r="X25" i="82"/>
  <c r="W26" i="82"/>
  <c r="X26" i="82"/>
  <c r="W27" i="82"/>
  <c r="X27" i="82"/>
  <c r="W28" i="82"/>
  <c r="X28" i="82"/>
  <c r="W29" i="82"/>
  <c r="X29" i="82"/>
  <c r="W30" i="82"/>
  <c r="X30" i="82"/>
  <c r="W31" i="82"/>
  <c r="X31" i="82"/>
  <c r="W32" i="82"/>
  <c r="X32" i="82"/>
  <c r="W33" i="82"/>
  <c r="X33" i="82"/>
  <c r="W34" i="82"/>
  <c r="X34" i="82"/>
  <c r="W35" i="82"/>
  <c r="X35" i="82"/>
  <c r="W36" i="82"/>
  <c r="X36" i="82"/>
  <c r="W37" i="82"/>
  <c r="X37" i="82"/>
  <c r="W38" i="82"/>
  <c r="X38" i="82"/>
  <c r="W39" i="82"/>
  <c r="X39" i="82"/>
  <c r="W40" i="82"/>
  <c r="X40" i="82"/>
  <c r="W41" i="82"/>
  <c r="X41" i="82"/>
  <c r="W42" i="82"/>
  <c r="X42" i="82"/>
  <c r="W43" i="82"/>
  <c r="X43" i="82"/>
  <c r="W44" i="82"/>
  <c r="X44" i="82"/>
  <c r="W45" i="82"/>
  <c r="X45" i="82"/>
  <c r="W46" i="82"/>
  <c r="X46" i="82"/>
  <c r="W47" i="82"/>
  <c r="X47" i="82"/>
  <c r="W48" i="82"/>
  <c r="X48" i="82"/>
  <c r="W49" i="82"/>
  <c r="X49" i="82"/>
  <c r="W50" i="82"/>
  <c r="X50" i="82"/>
  <c r="W9" i="82"/>
  <c r="X9" i="82"/>
  <c r="W10" i="81" l="1"/>
  <c r="X10" i="81"/>
  <c r="W11" i="81"/>
  <c r="X11" i="81"/>
  <c r="W12" i="81"/>
  <c r="X12" i="81"/>
  <c r="W13" i="81"/>
  <c r="X13" i="81"/>
  <c r="W14" i="81"/>
  <c r="X14" i="81"/>
  <c r="W15" i="81"/>
  <c r="X15" i="81"/>
  <c r="W16" i="81"/>
  <c r="X16" i="81"/>
  <c r="W17" i="81"/>
  <c r="X17" i="81"/>
  <c r="W18" i="81"/>
  <c r="X18" i="81"/>
  <c r="W19" i="81"/>
  <c r="X19" i="81"/>
  <c r="W20" i="81"/>
  <c r="X20" i="81"/>
  <c r="W21" i="81"/>
  <c r="X21" i="81"/>
  <c r="W22" i="81"/>
  <c r="X22" i="81"/>
  <c r="W23" i="81"/>
  <c r="X23" i="81"/>
  <c r="W24" i="81"/>
  <c r="X24" i="81"/>
  <c r="W25" i="81"/>
  <c r="X25" i="81"/>
  <c r="W26" i="81"/>
  <c r="X26" i="81"/>
  <c r="W27" i="81"/>
  <c r="X27" i="81"/>
  <c r="W28" i="81"/>
  <c r="X28" i="81"/>
  <c r="W29" i="81"/>
  <c r="X29" i="81"/>
  <c r="W30" i="81"/>
  <c r="X30" i="81"/>
  <c r="W31" i="81"/>
  <c r="X31" i="81"/>
  <c r="W32" i="81"/>
  <c r="X32" i="81"/>
  <c r="W33" i="81"/>
  <c r="X33" i="81"/>
  <c r="W34" i="81"/>
  <c r="X34" i="81"/>
  <c r="W35" i="81"/>
  <c r="X35" i="81"/>
  <c r="W36" i="81"/>
  <c r="X36" i="81"/>
  <c r="W37" i="81"/>
  <c r="X37" i="81"/>
  <c r="W38" i="81"/>
  <c r="X38" i="81"/>
  <c r="W39" i="81"/>
  <c r="X39" i="81"/>
  <c r="W40" i="81"/>
  <c r="X40" i="81"/>
  <c r="W41" i="81"/>
  <c r="X41" i="81"/>
  <c r="W42" i="81"/>
  <c r="X42" i="81"/>
  <c r="W43" i="81"/>
  <c r="X43" i="81"/>
  <c r="W44" i="81"/>
  <c r="X44" i="81"/>
  <c r="W45" i="81"/>
  <c r="X45" i="81"/>
  <c r="W46" i="81"/>
  <c r="X46" i="81"/>
  <c r="W47" i="81"/>
  <c r="X47" i="81"/>
  <c r="W48" i="81"/>
  <c r="X48" i="81"/>
  <c r="W49" i="81"/>
  <c r="X49" i="81"/>
  <c r="W50" i="81"/>
  <c r="X50" i="81"/>
  <c r="W9" i="81"/>
  <c r="X9" i="81"/>
  <c r="W10" i="66" l="1"/>
  <c r="X10" i="66"/>
  <c r="W11" i="66"/>
  <c r="X11" i="66"/>
  <c r="W12" i="66"/>
  <c r="X12" i="66"/>
  <c r="W13" i="66"/>
  <c r="X13" i="66"/>
  <c r="W14" i="66"/>
  <c r="X14" i="66"/>
  <c r="W15" i="66"/>
  <c r="X15" i="66"/>
  <c r="W16" i="66"/>
  <c r="X16" i="66"/>
  <c r="W17" i="66"/>
  <c r="X17" i="66"/>
  <c r="W18" i="66"/>
  <c r="X18" i="66"/>
  <c r="W19" i="66"/>
  <c r="X19" i="66"/>
  <c r="W20" i="66"/>
  <c r="X20" i="66"/>
  <c r="W21" i="66"/>
  <c r="X21" i="66"/>
  <c r="W22" i="66"/>
  <c r="X22" i="66"/>
  <c r="W23" i="66"/>
  <c r="X23" i="66"/>
  <c r="W24" i="66"/>
  <c r="X24" i="66"/>
  <c r="W25" i="66"/>
  <c r="X25" i="66"/>
  <c r="W26" i="66"/>
  <c r="X26" i="66"/>
  <c r="W27" i="66"/>
  <c r="X27" i="66"/>
  <c r="W28" i="66"/>
  <c r="X28" i="66"/>
  <c r="W29" i="66"/>
  <c r="X29" i="66"/>
  <c r="W30" i="66"/>
  <c r="X30" i="66"/>
  <c r="W31" i="66"/>
  <c r="X31" i="66"/>
  <c r="W32" i="66"/>
  <c r="X32" i="66"/>
  <c r="W33" i="66"/>
  <c r="X33" i="66"/>
  <c r="W34" i="66"/>
  <c r="X34" i="66"/>
  <c r="W35" i="66"/>
  <c r="X35" i="66"/>
  <c r="W36" i="66"/>
  <c r="X36" i="66"/>
  <c r="W37" i="66"/>
  <c r="X37" i="66"/>
  <c r="W38" i="66"/>
  <c r="X38" i="66"/>
  <c r="W39" i="66"/>
  <c r="X39" i="66"/>
  <c r="W40" i="66"/>
  <c r="X40" i="66"/>
  <c r="W41" i="66"/>
  <c r="X41" i="66"/>
  <c r="W42" i="66"/>
  <c r="X42" i="66"/>
  <c r="W43" i="66"/>
  <c r="X43" i="66"/>
  <c r="W44" i="66"/>
  <c r="X44" i="66"/>
  <c r="W45" i="66"/>
  <c r="X45" i="66"/>
  <c r="W46" i="66"/>
  <c r="X46" i="66"/>
  <c r="W47" i="66"/>
  <c r="X47" i="66"/>
  <c r="W48" i="66"/>
  <c r="X48" i="66"/>
  <c r="W49" i="66"/>
  <c r="X49" i="66"/>
  <c r="W50" i="66"/>
  <c r="X50" i="66"/>
  <c r="W9" i="66"/>
  <c r="X9" i="66"/>
  <c r="W10" i="67" l="1"/>
  <c r="X10" i="67"/>
  <c r="W11" i="67"/>
  <c r="X11" i="67"/>
  <c r="W12" i="67"/>
  <c r="X12" i="67"/>
  <c r="W13" i="67"/>
  <c r="X13" i="67"/>
  <c r="W14" i="67"/>
  <c r="X14" i="67"/>
  <c r="W15" i="67"/>
  <c r="X15" i="67"/>
  <c r="W16" i="67"/>
  <c r="X16" i="67"/>
  <c r="W17" i="67"/>
  <c r="X17" i="67"/>
  <c r="W18" i="67"/>
  <c r="X18" i="67"/>
  <c r="W19" i="67"/>
  <c r="X19" i="67"/>
  <c r="W20" i="67"/>
  <c r="X20" i="67"/>
  <c r="W21" i="67"/>
  <c r="X21" i="67"/>
  <c r="W22" i="67"/>
  <c r="X22" i="67"/>
  <c r="W23" i="67"/>
  <c r="X23" i="67"/>
  <c r="W24" i="67"/>
  <c r="X24" i="67"/>
  <c r="W25" i="67"/>
  <c r="X25" i="67"/>
  <c r="W26" i="67"/>
  <c r="X26" i="67"/>
  <c r="W27" i="67"/>
  <c r="X27" i="67"/>
  <c r="W28" i="67"/>
  <c r="X28" i="67"/>
  <c r="W29" i="67"/>
  <c r="X29" i="67"/>
  <c r="W30" i="67"/>
  <c r="X30" i="67"/>
  <c r="W31" i="67"/>
  <c r="X31" i="67"/>
  <c r="W32" i="67"/>
  <c r="X32" i="67"/>
  <c r="W33" i="67"/>
  <c r="X33" i="67"/>
  <c r="W34" i="67"/>
  <c r="X34" i="67"/>
  <c r="W35" i="67"/>
  <c r="X35" i="67"/>
  <c r="W36" i="67"/>
  <c r="X36" i="67"/>
  <c r="W37" i="67"/>
  <c r="X37" i="67"/>
  <c r="W38" i="67"/>
  <c r="X38" i="67"/>
  <c r="W39" i="67"/>
  <c r="X39" i="67"/>
  <c r="W40" i="67"/>
  <c r="X40" i="67"/>
  <c r="W41" i="67"/>
  <c r="X41" i="67"/>
  <c r="W42" i="67"/>
  <c r="X42" i="67"/>
  <c r="W43" i="67"/>
  <c r="X43" i="67"/>
  <c r="W44" i="67"/>
  <c r="X44" i="67"/>
  <c r="W45" i="67"/>
  <c r="X45" i="67"/>
  <c r="W46" i="67"/>
  <c r="X46" i="67"/>
  <c r="W47" i="67"/>
  <c r="X47" i="67"/>
  <c r="W48" i="67"/>
  <c r="X48" i="67"/>
  <c r="W49" i="67"/>
  <c r="X49" i="67"/>
  <c r="W50" i="67"/>
  <c r="X50" i="67"/>
  <c r="W9" i="67"/>
  <c r="X9" i="67"/>
  <c r="W10" i="68" l="1"/>
  <c r="X10" i="68"/>
  <c r="W11" i="68"/>
  <c r="X11" i="68"/>
  <c r="X12" i="68"/>
  <c r="W13" i="68"/>
  <c r="X13" i="68"/>
  <c r="X14" i="68"/>
  <c r="W15" i="68"/>
  <c r="X15" i="68"/>
  <c r="W16" i="68"/>
  <c r="X16" i="68"/>
  <c r="W17" i="68"/>
  <c r="X17" i="68"/>
  <c r="W18" i="68"/>
  <c r="X18" i="68"/>
  <c r="W19" i="68"/>
  <c r="X19" i="68"/>
  <c r="W20" i="68"/>
  <c r="X20" i="68"/>
  <c r="W21" i="68"/>
  <c r="X21" i="68"/>
  <c r="W22" i="68"/>
  <c r="X22" i="68"/>
  <c r="W23" i="68"/>
  <c r="X23" i="68"/>
  <c r="W24" i="68"/>
  <c r="X24" i="68"/>
  <c r="W25" i="68"/>
  <c r="X25" i="68"/>
  <c r="W26" i="68"/>
  <c r="X26" i="68"/>
  <c r="W27" i="68"/>
  <c r="X27" i="68"/>
  <c r="W28" i="68"/>
  <c r="X28" i="68"/>
  <c r="W29" i="68"/>
  <c r="X29" i="68"/>
  <c r="W30" i="68"/>
  <c r="X30" i="68"/>
  <c r="W31" i="68"/>
  <c r="X31" i="68"/>
  <c r="W32" i="68"/>
  <c r="X32" i="68"/>
  <c r="W33" i="68"/>
  <c r="X33" i="68"/>
  <c r="W34" i="68"/>
  <c r="X34" i="68"/>
  <c r="W35" i="68"/>
  <c r="X35" i="68"/>
  <c r="W36" i="68"/>
  <c r="X36" i="68"/>
  <c r="W37" i="68"/>
  <c r="X37" i="68"/>
  <c r="W38" i="68"/>
  <c r="X38" i="68"/>
  <c r="W39" i="68"/>
  <c r="X39" i="68"/>
  <c r="W40" i="68"/>
  <c r="X40" i="68"/>
  <c r="W41" i="68"/>
  <c r="X41" i="68"/>
  <c r="W42" i="68"/>
  <c r="X42" i="68"/>
  <c r="W43" i="68"/>
  <c r="X43" i="68"/>
  <c r="W44" i="68"/>
  <c r="X44" i="68"/>
  <c r="W45" i="68"/>
  <c r="X45" i="68"/>
  <c r="W46" i="68"/>
  <c r="X46" i="68"/>
  <c r="W47" i="68"/>
  <c r="X47" i="68"/>
  <c r="W48" i="68"/>
  <c r="X48" i="68"/>
  <c r="W49" i="68"/>
  <c r="X49" i="68"/>
  <c r="W9" i="68"/>
  <c r="X9" i="68"/>
  <c r="I12" i="68"/>
  <c r="X50" i="68" l="1"/>
  <c r="W50" i="68"/>
  <c r="W14" i="68"/>
  <c r="W12" i="68"/>
  <c r="H12" i="68" l="1"/>
  <c r="H13" i="68"/>
  <c r="I13" i="68"/>
  <c r="L97" i="71" l="1"/>
  <c r="C12" i="16" l="1"/>
  <c r="D12" i="16"/>
  <c r="E12" i="16"/>
  <c r="C13" i="16"/>
  <c r="D13" i="16"/>
  <c r="E13" i="16"/>
  <c r="C14" i="16"/>
  <c r="D14" i="16"/>
  <c r="E14" i="16"/>
  <c r="C15" i="16"/>
  <c r="D15" i="16"/>
  <c r="E15" i="16"/>
  <c r="C16" i="16"/>
  <c r="D16" i="16"/>
  <c r="E16" i="16"/>
  <c r="C17" i="16"/>
  <c r="D17" i="16"/>
  <c r="E17" i="16"/>
  <c r="C18" i="16"/>
  <c r="D18" i="16"/>
  <c r="E18" i="16"/>
  <c r="C19" i="16"/>
  <c r="D19" i="16"/>
  <c r="E19" i="16"/>
  <c r="C20" i="16"/>
  <c r="D20" i="16"/>
  <c r="E20" i="16"/>
  <c r="C21" i="16"/>
  <c r="D21" i="16"/>
  <c r="E21" i="16"/>
  <c r="C22" i="16"/>
  <c r="D22" i="16"/>
  <c r="E22" i="16"/>
  <c r="C23" i="16"/>
  <c r="D23" i="16"/>
  <c r="E23" i="16"/>
  <c r="C24" i="16"/>
  <c r="D24" i="16"/>
  <c r="E24" i="16"/>
  <c r="C25" i="16"/>
  <c r="D25" i="16"/>
  <c r="E25" i="16"/>
  <c r="C26" i="16"/>
  <c r="D26" i="16"/>
  <c r="E26" i="16"/>
  <c r="C27" i="16"/>
  <c r="D27" i="16"/>
  <c r="E27" i="16"/>
  <c r="C28" i="16"/>
  <c r="D28" i="16"/>
  <c r="E28" i="16"/>
  <c r="C29" i="16"/>
  <c r="D29" i="16"/>
  <c r="E29" i="16"/>
  <c r="C30" i="16"/>
  <c r="D30" i="16"/>
  <c r="E30" i="16"/>
  <c r="C31" i="16"/>
  <c r="D31" i="16"/>
  <c r="E31" i="16"/>
  <c r="C32" i="16"/>
  <c r="D32" i="16"/>
  <c r="E32" i="16"/>
  <c r="C33" i="16"/>
  <c r="D33" i="16"/>
  <c r="E33" i="16"/>
  <c r="C34" i="16"/>
  <c r="D34" i="16"/>
  <c r="E34" i="16"/>
  <c r="C35" i="16"/>
  <c r="D35" i="16"/>
  <c r="E35" i="16"/>
  <c r="C36" i="16"/>
  <c r="D36" i="16"/>
  <c r="E36" i="16"/>
  <c r="C37" i="16"/>
  <c r="D37" i="16"/>
  <c r="E37" i="16"/>
  <c r="C38" i="16"/>
  <c r="D38" i="16"/>
  <c r="E38" i="16"/>
  <c r="C39" i="16"/>
  <c r="D39" i="16"/>
  <c r="E39" i="16"/>
  <c r="C40" i="16"/>
  <c r="D40" i="16"/>
  <c r="E40" i="16"/>
  <c r="C41" i="16"/>
  <c r="D41" i="16"/>
  <c r="E41" i="16"/>
  <c r="C42" i="16"/>
  <c r="D42" i="16"/>
  <c r="E42" i="16"/>
  <c r="C43" i="16"/>
  <c r="D43" i="16"/>
  <c r="E43" i="16"/>
  <c r="C44" i="16"/>
  <c r="D44" i="16"/>
  <c r="E44" i="16"/>
  <c r="C45" i="16"/>
  <c r="D45" i="16"/>
  <c r="E45" i="16"/>
  <c r="C46" i="16"/>
  <c r="D46" i="16"/>
  <c r="E46" i="16"/>
  <c r="C47" i="16"/>
  <c r="D47" i="16"/>
  <c r="E47" i="16"/>
  <c r="C48" i="16"/>
  <c r="D48" i="16"/>
  <c r="E48" i="16"/>
  <c r="C49" i="16"/>
  <c r="D49" i="16"/>
  <c r="E49" i="16"/>
  <c r="C50" i="16"/>
  <c r="D50" i="16"/>
  <c r="E50" i="16"/>
  <c r="C51" i="16"/>
  <c r="D51" i="16"/>
  <c r="E51" i="16"/>
  <c r="C52" i="16"/>
  <c r="D52" i="16"/>
  <c r="E52" i="16"/>
  <c r="O52" i="16"/>
  <c r="L52" i="16"/>
  <c r="I69" i="59"/>
  <c r="I70" i="59"/>
  <c r="I71" i="59"/>
  <c r="I72" i="59"/>
  <c r="I73" i="59"/>
  <c r="I74" i="59"/>
  <c r="I67" i="59"/>
  <c r="I68" i="59"/>
  <c r="I69" i="90"/>
  <c r="I70" i="90"/>
  <c r="I71" i="90"/>
  <c r="I72" i="90"/>
  <c r="I73" i="90"/>
  <c r="I74" i="90"/>
  <c r="I67" i="90"/>
  <c r="I68" i="90"/>
  <c r="I69" i="61"/>
  <c r="I70" i="61"/>
  <c r="I71" i="61"/>
  <c r="I72" i="61"/>
  <c r="I73" i="61"/>
  <c r="I74" i="61"/>
  <c r="I67" i="61"/>
  <c r="I68" i="61"/>
  <c r="I69" i="62"/>
  <c r="I70" i="62"/>
  <c r="I71" i="62"/>
  <c r="I72" i="62"/>
  <c r="I73" i="62"/>
  <c r="I74" i="62"/>
  <c r="I67" i="62"/>
  <c r="I68" i="62"/>
  <c r="I69" i="63"/>
  <c r="I70" i="63"/>
  <c r="I71" i="63"/>
  <c r="I72" i="63"/>
  <c r="I73" i="63"/>
  <c r="I74" i="63"/>
  <c r="I67" i="63"/>
  <c r="I68" i="63"/>
  <c r="I67" i="100"/>
  <c r="I69" i="100"/>
  <c r="I70" i="100"/>
  <c r="I71" i="100"/>
  <c r="I72" i="100"/>
  <c r="I73" i="100"/>
  <c r="I74" i="100"/>
  <c r="I68" i="100"/>
  <c r="I67" i="101"/>
  <c r="I69" i="101"/>
  <c r="I70" i="101"/>
  <c r="I71" i="101"/>
  <c r="I72" i="101"/>
  <c r="I73" i="101"/>
  <c r="I74" i="101"/>
  <c r="I68" i="101"/>
  <c r="I69" i="84"/>
  <c r="I70" i="84"/>
  <c r="I71" i="84"/>
  <c r="I72" i="84"/>
  <c r="I73" i="84"/>
  <c r="I74" i="84"/>
  <c r="I67" i="84"/>
  <c r="I68" i="84"/>
  <c r="I67" i="89"/>
  <c r="I69" i="89"/>
  <c r="I70" i="89"/>
  <c r="I71" i="89"/>
  <c r="I72" i="89"/>
  <c r="I73" i="89"/>
  <c r="I74" i="89"/>
  <c r="I68" i="89"/>
  <c r="I69" i="82"/>
  <c r="I70" i="82"/>
  <c r="I71" i="82"/>
  <c r="I72" i="82"/>
  <c r="I73" i="82"/>
  <c r="I74" i="82"/>
  <c r="I67" i="82"/>
  <c r="I68" i="82"/>
  <c r="I69" i="81"/>
  <c r="I70" i="81"/>
  <c r="I71" i="81"/>
  <c r="I72" i="81"/>
  <c r="I73" i="81"/>
  <c r="I74" i="81"/>
  <c r="I67" i="81"/>
  <c r="I68" i="81"/>
  <c r="I69" i="66"/>
  <c r="I70" i="66"/>
  <c r="I71" i="66"/>
  <c r="I72" i="66"/>
  <c r="I73" i="66"/>
  <c r="I74" i="66"/>
  <c r="I67" i="66"/>
  <c r="I68" i="66"/>
  <c r="I69" i="67"/>
  <c r="I70" i="67"/>
  <c r="I71" i="67"/>
  <c r="I72" i="67"/>
  <c r="I73" i="67"/>
  <c r="I74" i="67"/>
  <c r="I67" i="67"/>
  <c r="I68" i="67"/>
  <c r="I67" i="51"/>
  <c r="I69" i="51"/>
  <c r="I70" i="51"/>
  <c r="I71" i="51"/>
  <c r="I72" i="51"/>
  <c r="I73" i="51"/>
  <c r="I74" i="51"/>
  <c r="I68" i="51"/>
  <c r="I71" i="68"/>
  <c r="I72" i="68"/>
  <c r="I73" i="68"/>
  <c r="I74" i="68"/>
  <c r="I75" i="68"/>
  <c r="I76" i="68"/>
  <c r="I69" i="68"/>
  <c r="I70" i="68"/>
  <c r="I69" i="91"/>
  <c r="I70" i="91"/>
  <c r="I71" i="91"/>
  <c r="I72" i="91"/>
  <c r="I73" i="91"/>
  <c r="I74" i="91"/>
  <c r="I67" i="91"/>
  <c r="I68" i="91"/>
  <c r="C15" i="24"/>
  <c r="D15" i="24"/>
  <c r="E15" i="24"/>
  <c r="F15" i="24"/>
  <c r="C16" i="24"/>
  <c r="D16" i="24"/>
  <c r="E16" i="24"/>
  <c r="F16" i="24"/>
  <c r="C17" i="24"/>
  <c r="D17" i="24"/>
  <c r="E17" i="24"/>
  <c r="F17" i="24"/>
  <c r="C18" i="24"/>
  <c r="D18" i="24"/>
  <c r="E18" i="24"/>
  <c r="F18" i="24"/>
  <c r="C19" i="24"/>
  <c r="D19" i="24"/>
  <c r="E19" i="24"/>
  <c r="F19" i="24"/>
  <c r="C20" i="24"/>
  <c r="D20" i="24"/>
  <c r="E20" i="24"/>
  <c r="F20" i="24"/>
  <c r="C21" i="24"/>
  <c r="D21" i="24"/>
  <c r="E21" i="24"/>
  <c r="F21" i="24"/>
  <c r="C22" i="24"/>
  <c r="D22" i="24"/>
  <c r="E22" i="24"/>
  <c r="F22" i="24"/>
  <c r="C23" i="24"/>
  <c r="D23" i="24"/>
  <c r="E23" i="24"/>
  <c r="F23" i="24"/>
  <c r="C24" i="24"/>
  <c r="D24" i="24"/>
  <c r="E24" i="24"/>
  <c r="F24" i="24"/>
  <c r="C25" i="24"/>
  <c r="D25" i="24"/>
  <c r="E25" i="24"/>
  <c r="F25" i="24"/>
  <c r="C26" i="24"/>
  <c r="D26" i="24"/>
  <c r="E26" i="24"/>
  <c r="F26" i="24"/>
  <c r="C27" i="24"/>
  <c r="D27" i="24"/>
  <c r="E27" i="24"/>
  <c r="F27" i="24"/>
  <c r="C28" i="24"/>
  <c r="D28" i="24"/>
  <c r="E28" i="24"/>
  <c r="F28" i="24"/>
  <c r="C29" i="24"/>
  <c r="D29" i="24"/>
  <c r="E29" i="24"/>
  <c r="F29" i="24"/>
  <c r="C30" i="24"/>
  <c r="D30" i="24"/>
  <c r="E30" i="24"/>
  <c r="F30" i="24"/>
  <c r="C31" i="24"/>
  <c r="D31" i="24"/>
  <c r="E31" i="24"/>
  <c r="F31" i="24"/>
  <c r="C32" i="24"/>
  <c r="D32" i="24"/>
  <c r="E32" i="24"/>
  <c r="F32" i="24"/>
  <c r="C33" i="24"/>
  <c r="D33" i="24"/>
  <c r="E33" i="24"/>
  <c r="F33" i="24"/>
  <c r="C34" i="24"/>
  <c r="D34" i="24"/>
  <c r="E34" i="24"/>
  <c r="F34" i="24"/>
  <c r="C35" i="24"/>
  <c r="D35" i="24"/>
  <c r="E35" i="24"/>
  <c r="F35" i="24"/>
  <c r="C36" i="24"/>
  <c r="D36" i="24"/>
  <c r="E36" i="24"/>
  <c r="F36" i="24"/>
  <c r="C37" i="24"/>
  <c r="D37" i="24"/>
  <c r="E37" i="24"/>
  <c r="F37" i="24"/>
  <c r="C38" i="24"/>
  <c r="D38" i="24"/>
  <c r="E38" i="24"/>
  <c r="F38" i="24"/>
  <c r="C39" i="24"/>
  <c r="D39" i="24"/>
  <c r="E39" i="24"/>
  <c r="F39" i="24"/>
  <c r="C40" i="24"/>
  <c r="D40" i="24"/>
  <c r="E40" i="24"/>
  <c r="F40" i="24"/>
  <c r="C41" i="24"/>
  <c r="D41" i="24"/>
  <c r="E41" i="24"/>
  <c r="F41" i="24"/>
  <c r="C42" i="24"/>
  <c r="D42" i="24"/>
  <c r="E42" i="24"/>
  <c r="F42" i="24"/>
  <c r="C43" i="24"/>
  <c r="D43" i="24"/>
  <c r="E43" i="24"/>
  <c r="F43" i="24"/>
  <c r="C44" i="24"/>
  <c r="D44" i="24"/>
  <c r="E44" i="24"/>
  <c r="B44" i="24" s="1"/>
  <c r="F44" i="24"/>
  <c r="C45" i="24"/>
  <c r="D45" i="24"/>
  <c r="E45" i="24"/>
  <c r="F45" i="24"/>
  <c r="C46" i="24"/>
  <c r="D46" i="24"/>
  <c r="E46" i="24"/>
  <c r="F46" i="24"/>
  <c r="C47" i="24"/>
  <c r="D47" i="24"/>
  <c r="E47" i="24"/>
  <c r="F47" i="24"/>
  <c r="C48" i="24"/>
  <c r="D48" i="24"/>
  <c r="E48" i="24"/>
  <c r="F48" i="24"/>
  <c r="C49" i="24"/>
  <c r="D49" i="24"/>
  <c r="E49" i="24"/>
  <c r="F49" i="24"/>
  <c r="C50" i="24"/>
  <c r="D50" i="24"/>
  <c r="E50" i="24"/>
  <c r="F50" i="24"/>
  <c r="C51" i="24"/>
  <c r="D51" i="24"/>
  <c r="E51" i="24"/>
  <c r="F51" i="24"/>
  <c r="C52" i="24"/>
  <c r="D52" i="24"/>
  <c r="E52" i="24"/>
  <c r="F52" i="24"/>
  <c r="C53" i="24"/>
  <c r="D53" i="24"/>
  <c r="E53" i="24"/>
  <c r="F53" i="24"/>
  <c r="C54" i="24"/>
  <c r="D54" i="24"/>
  <c r="E54" i="24"/>
  <c r="F54" i="24"/>
  <c r="C11" i="62"/>
  <c r="D11" i="62"/>
  <c r="E11" i="62"/>
  <c r="F11" i="62"/>
  <c r="G11" i="62"/>
  <c r="H11" i="62"/>
  <c r="I11" i="62"/>
  <c r="J11" i="62"/>
  <c r="K11" i="62"/>
  <c r="L11" i="62"/>
  <c r="M11" i="62"/>
  <c r="N11" i="62"/>
  <c r="O11" i="62"/>
  <c r="P11" i="62"/>
  <c r="Q11" i="62"/>
  <c r="R11" i="62"/>
  <c r="S11" i="62"/>
  <c r="T11" i="62"/>
  <c r="U11" i="62"/>
  <c r="V11" i="62"/>
  <c r="Y11" i="62"/>
  <c r="C12" i="62"/>
  <c r="D12" i="62"/>
  <c r="E12" i="62"/>
  <c r="F12" i="62"/>
  <c r="G12" i="62"/>
  <c r="H12" i="62"/>
  <c r="I12" i="62"/>
  <c r="J12" i="62"/>
  <c r="K12" i="62"/>
  <c r="L12" i="62"/>
  <c r="M12" i="62"/>
  <c r="N12" i="62"/>
  <c r="O12" i="62"/>
  <c r="P12" i="62"/>
  <c r="Q12" i="62"/>
  <c r="R12" i="62"/>
  <c r="S12" i="62"/>
  <c r="T12" i="62"/>
  <c r="U12" i="62"/>
  <c r="V12" i="62"/>
  <c r="Y12" i="62"/>
  <c r="C13" i="62"/>
  <c r="D13" i="62"/>
  <c r="E13" i="62"/>
  <c r="F13" i="62"/>
  <c r="G13" i="62"/>
  <c r="H13" i="62"/>
  <c r="I13" i="62"/>
  <c r="J13" i="62"/>
  <c r="K13" i="62"/>
  <c r="L13" i="62"/>
  <c r="M13" i="62"/>
  <c r="N13" i="62"/>
  <c r="O13" i="62"/>
  <c r="P13" i="62"/>
  <c r="Q13" i="62"/>
  <c r="R13" i="62"/>
  <c r="S13" i="62"/>
  <c r="T13" i="62"/>
  <c r="U13" i="62"/>
  <c r="V13" i="62"/>
  <c r="Y13" i="62"/>
  <c r="C14" i="62"/>
  <c r="D14" i="62"/>
  <c r="E14" i="62"/>
  <c r="F14" i="62"/>
  <c r="G14" i="62"/>
  <c r="H14" i="62"/>
  <c r="I14" i="62"/>
  <c r="J14" i="62"/>
  <c r="K14" i="62"/>
  <c r="L14" i="62"/>
  <c r="M14" i="62"/>
  <c r="N14" i="62"/>
  <c r="O14" i="62"/>
  <c r="P14" i="62"/>
  <c r="Q14" i="62"/>
  <c r="R14" i="62"/>
  <c r="S14" i="62"/>
  <c r="T14" i="62"/>
  <c r="U14" i="62"/>
  <c r="V14" i="62"/>
  <c r="Y14" i="62"/>
  <c r="C15" i="62"/>
  <c r="D15" i="62"/>
  <c r="E15" i="62"/>
  <c r="F15" i="62"/>
  <c r="G15" i="62"/>
  <c r="H15" i="62"/>
  <c r="I15" i="62"/>
  <c r="J15" i="62"/>
  <c r="K15" i="62"/>
  <c r="L15" i="62"/>
  <c r="M15" i="62"/>
  <c r="N15" i="62"/>
  <c r="O15" i="62"/>
  <c r="P15" i="62"/>
  <c r="Q15" i="62"/>
  <c r="R15" i="62"/>
  <c r="S15" i="62"/>
  <c r="T15" i="62"/>
  <c r="U15" i="62"/>
  <c r="V15" i="62"/>
  <c r="Y15" i="62"/>
  <c r="C16" i="62"/>
  <c r="D16" i="62"/>
  <c r="E16" i="62"/>
  <c r="F16" i="62"/>
  <c r="G16" i="62"/>
  <c r="H16" i="62"/>
  <c r="I16" i="62"/>
  <c r="J16" i="62"/>
  <c r="K16" i="62"/>
  <c r="L16" i="62"/>
  <c r="M16" i="62"/>
  <c r="N16" i="62"/>
  <c r="O16" i="62"/>
  <c r="P16" i="62"/>
  <c r="Q16" i="62"/>
  <c r="R16" i="62"/>
  <c r="S16" i="62"/>
  <c r="T16" i="62"/>
  <c r="U16" i="62"/>
  <c r="V16" i="62"/>
  <c r="Y16" i="62"/>
  <c r="C17" i="62"/>
  <c r="D17" i="62"/>
  <c r="E17" i="62"/>
  <c r="F17" i="62"/>
  <c r="G17" i="62"/>
  <c r="H17" i="62"/>
  <c r="I17" i="62"/>
  <c r="J17" i="62"/>
  <c r="K17" i="62"/>
  <c r="L17" i="62"/>
  <c r="M17" i="62"/>
  <c r="N17" i="62"/>
  <c r="O17" i="62"/>
  <c r="P17" i="62"/>
  <c r="Q17" i="62"/>
  <c r="R17" i="62"/>
  <c r="S17" i="62"/>
  <c r="T17" i="62"/>
  <c r="U17" i="62"/>
  <c r="V17" i="62"/>
  <c r="Y17" i="62"/>
  <c r="C18" i="62"/>
  <c r="D18" i="62"/>
  <c r="E18" i="62"/>
  <c r="F18" i="62"/>
  <c r="G18" i="62"/>
  <c r="H18" i="62"/>
  <c r="I18" i="62"/>
  <c r="J18" i="62"/>
  <c r="K18" i="62"/>
  <c r="L18" i="62"/>
  <c r="M18" i="62"/>
  <c r="N18" i="62"/>
  <c r="O18" i="62"/>
  <c r="P18" i="62"/>
  <c r="Q18" i="62"/>
  <c r="R18" i="62"/>
  <c r="S18" i="62"/>
  <c r="T18" i="62"/>
  <c r="U18" i="62"/>
  <c r="V18" i="62"/>
  <c r="Y18" i="62"/>
  <c r="C19" i="62"/>
  <c r="D19" i="62"/>
  <c r="E19" i="62"/>
  <c r="F19" i="62"/>
  <c r="G19" i="62"/>
  <c r="H19" i="62"/>
  <c r="I19" i="62"/>
  <c r="J19" i="62"/>
  <c r="K19" i="62"/>
  <c r="L19" i="62"/>
  <c r="M19" i="62"/>
  <c r="N19" i="62"/>
  <c r="O19" i="62"/>
  <c r="P19" i="62"/>
  <c r="Q19" i="62"/>
  <c r="R19" i="62"/>
  <c r="S19" i="62"/>
  <c r="T19" i="62"/>
  <c r="U19" i="62"/>
  <c r="V19" i="62"/>
  <c r="Y19" i="62"/>
  <c r="C20" i="62"/>
  <c r="D20" i="62"/>
  <c r="E20" i="62"/>
  <c r="F20" i="62"/>
  <c r="G20" i="62"/>
  <c r="H20" i="62"/>
  <c r="I20" i="62"/>
  <c r="J20" i="62"/>
  <c r="K20" i="62"/>
  <c r="L20" i="62"/>
  <c r="M20" i="62"/>
  <c r="N20" i="62"/>
  <c r="O20" i="62"/>
  <c r="P20" i="62"/>
  <c r="Q20" i="62"/>
  <c r="R20" i="62"/>
  <c r="S20" i="62"/>
  <c r="T20" i="62"/>
  <c r="U20" i="62"/>
  <c r="V20" i="62"/>
  <c r="Y20" i="62"/>
  <c r="C21" i="62"/>
  <c r="D21" i="62"/>
  <c r="E21" i="62"/>
  <c r="F21" i="62"/>
  <c r="G21" i="62"/>
  <c r="H21" i="62"/>
  <c r="I21" i="62"/>
  <c r="J21" i="62"/>
  <c r="K21" i="62"/>
  <c r="L21" i="62"/>
  <c r="M21" i="62"/>
  <c r="N21" i="62"/>
  <c r="O21" i="62"/>
  <c r="P21" i="62"/>
  <c r="Q21" i="62"/>
  <c r="R21" i="62"/>
  <c r="S21" i="62"/>
  <c r="T21" i="62"/>
  <c r="U21" i="62"/>
  <c r="V21" i="62"/>
  <c r="Y21" i="62"/>
  <c r="C22" i="62"/>
  <c r="D22" i="62"/>
  <c r="E22" i="62"/>
  <c r="F22" i="62"/>
  <c r="G22" i="62"/>
  <c r="H22" i="62"/>
  <c r="I22" i="62"/>
  <c r="J22" i="62"/>
  <c r="K22" i="62"/>
  <c r="L22" i="62"/>
  <c r="M22" i="62"/>
  <c r="N22" i="62"/>
  <c r="O22" i="62"/>
  <c r="P22" i="62"/>
  <c r="Q22" i="62"/>
  <c r="R22" i="62"/>
  <c r="S22" i="62"/>
  <c r="T22" i="62"/>
  <c r="U22" i="62"/>
  <c r="V22" i="62"/>
  <c r="Y22" i="62"/>
  <c r="C23" i="62"/>
  <c r="D23" i="62"/>
  <c r="E23" i="62"/>
  <c r="F23" i="62"/>
  <c r="G23" i="62"/>
  <c r="H23" i="62"/>
  <c r="I23" i="62"/>
  <c r="J23" i="62"/>
  <c r="K23" i="62"/>
  <c r="L23" i="62"/>
  <c r="M23" i="62"/>
  <c r="N23" i="62"/>
  <c r="O23" i="62"/>
  <c r="P23" i="62"/>
  <c r="Q23" i="62"/>
  <c r="R23" i="62"/>
  <c r="S23" i="62"/>
  <c r="T23" i="62"/>
  <c r="U23" i="62"/>
  <c r="V23" i="62"/>
  <c r="Y23" i="62"/>
  <c r="C24" i="62"/>
  <c r="D24" i="62"/>
  <c r="E24" i="62"/>
  <c r="F24" i="62"/>
  <c r="G24" i="62"/>
  <c r="H24" i="62"/>
  <c r="I24" i="62"/>
  <c r="J24" i="62"/>
  <c r="K24" i="62"/>
  <c r="L24" i="62"/>
  <c r="M24" i="62"/>
  <c r="N24" i="62"/>
  <c r="O24" i="62"/>
  <c r="P24" i="62"/>
  <c r="Q24" i="62"/>
  <c r="R24" i="62"/>
  <c r="S24" i="62"/>
  <c r="T24" i="62"/>
  <c r="U24" i="62"/>
  <c r="V24" i="62"/>
  <c r="Y24" i="62"/>
  <c r="C25" i="62"/>
  <c r="D25" i="62"/>
  <c r="E25" i="62"/>
  <c r="F25" i="62"/>
  <c r="G25" i="62"/>
  <c r="H25" i="62"/>
  <c r="I25" i="62"/>
  <c r="J25" i="62"/>
  <c r="K25" i="62"/>
  <c r="L25" i="62"/>
  <c r="M25" i="62"/>
  <c r="N25" i="62"/>
  <c r="O25" i="62"/>
  <c r="P25" i="62"/>
  <c r="Q25" i="62"/>
  <c r="R25" i="62"/>
  <c r="S25" i="62"/>
  <c r="T25" i="62"/>
  <c r="U25" i="62"/>
  <c r="V25" i="62"/>
  <c r="Y25" i="62"/>
  <c r="C26" i="62"/>
  <c r="D26" i="62"/>
  <c r="E26" i="62"/>
  <c r="F26" i="62"/>
  <c r="G26" i="62"/>
  <c r="H26" i="62"/>
  <c r="I26" i="62"/>
  <c r="J26" i="62"/>
  <c r="K26" i="62"/>
  <c r="L26" i="62"/>
  <c r="M26" i="62"/>
  <c r="N26" i="62"/>
  <c r="O26" i="62"/>
  <c r="P26" i="62"/>
  <c r="Q26" i="62"/>
  <c r="R26" i="62"/>
  <c r="S26" i="62"/>
  <c r="T26" i="62"/>
  <c r="U26" i="62"/>
  <c r="V26" i="62"/>
  <c r="Y26" i="62"/>
  <c r="C27" i="62"/>
  <c r="D27" i="62"/>
  <c r="E27" i="62"/>
  <c r="F27" i="62"/>
  <c r="G27" i="62"/>
  <c r="H27" i="62"/>
  <c r="I27" i="62"/>
  <c r="J27" i="62"/>
  <c r="K27" i="62"/>
  <c r="L27" i="62"/>
  <c r="M27" i="62"/>
  <c r="N27" i="62"/>
  <c r="O27" i="62"/>
  <c r="P27" i="62"/>
  <c r="Q27" i="62"/>
  <c r="R27" i="62"/>
  <c r="S27" i="62"/>
  <c r="T27" i="62"/>
  <c r="U27" i="62"/>
  <c r="V27" i="62"/>
  <c r="Y27" i="62"/>
  <c r="C28" i="62"/>
  <c r="D28" i="62"/>
  <c r="E28" i="62"/>
  <c r="F28" i="62"/>
  <c r="G28" i="62"/>
  <c r="H28" i="62"/>
  <c r="I28" i="62"/>
  <c r="J28" i="62"/>
  <c r="K28" i="62"/>
  <c r="L28" i="62"/>
  <c r="M28" i="62"/>
  <c r="N28" i="62"/>
  <c r="O28" i="62"/>
  <c r="P28" i="62"/>
  <c r="Q28" i="62"/>
  <c r="R28" i="62"/>
  <c r="S28" i="62"/>
  <c r="T28" i="62"/>
  <c r="U28" i="62"/>
  <c r="V28" i="62"/>
  <c r="Y28" i="62"/>
  <c r="C29" i="62"/>
  <c r="D29" i="62"/>
  <c r="E29" i="62"/>
  <c r="F29" i="62"/>
  <c r="G29" i="62"/>
  <c r="H29" i="62"/>
  <c r="I29" i="62"/>
  <c r="J29" i="62"/>
  <c r="K29" i="62"/>
  <c r="L29" i="62"/>
  <c r="M29" i="62"/>
  <c r="N29" i="62"/>
  <c r="O29" i="62"/>
  <c r="P29" i="62"/>
  <c r="Q29" i="62"/>
  <c r="R29" i="62"/>
  <c r="S29" i="62"/>
  <c r="T29" i="62"/>
  <c r="U29" i="62"/>
  <c r="V29" i="62"/>
  <c r="Y29" i="62"/>
  <c r="C30" i="62"/>
  <c r="D30" i="62"/>
  <c r="E30" i="62"/>
  <c r="F30" i="62"/>
  <c r="G30" i="62"/>
  <c r="H30" i="62"/>
  <c r="I30" i="62"/>
  <c r="J30" i="62"/>
  <c r="K30" i="62"/>
  <c r="L30" i="62"/>
  <c r="M30" i="62"/>
  <c r="N30" i="62"/>
  <c r="O30" i="62"/>
  <c r="P30" i="62"/>
  <c r="Q30" i="62"/>
  <c r="R30" i="62"/>
  <c r="S30" i="62"/>
  <c r="T30" i="62"/>
  <c r="U30" i="62"/>
  <c r="V30" i="62"/>
  <c r="Y30" i="62"/>
  <c r="C31" i="62"/>
  <c r="D31" i="62"/>
  <c r="E31" i="62"/>
  <c r="F31" i="62"/>
  <c r="G31" i="62"/>
  <c r="H31" i="62"/>
  <c r="I31" i="62"/>
  <c r="J31" i="62"/>
  <c r="K31" i="62"/>
  <c r="L31" i="62"/>
  <c r="M31" i="62"/>
  <c r="N31" i="62"/>
  <c r="O31" i="62"/>
  <c r="P31" i="62"/>
  <c r="Q31" i="62"/>
  <c r="R31" i="62"/>
  <c r="S31" i="62"/>
  <c r="T31" i="62"/>
  <c r="U31" i="62"/>
  <c r="V31" i="62"/>
  <c r="Y31" i="62"/>
  <c r="C32" i="62"/>
  <c r="D32" i="62"/>
  <c r="E32" i="62"/>
  <c r="F32" i="62"/>
  <c r="G32" i="62"/>
  <c r="H32" i="62"/>
  <c r="I32" i="62"/>
  <c r="J32" i="62"/>
  <c r="K32" i="62"/>
  <c r="L32" i="62"/>
  <c r="M32" i="62"/>
  <c r="N32" i="62"/>
  <c r="O32" i="62"/>
  <c r="P32" i="62"/>
  <c r="Q32" i="62"/>
  <c r="R32" i="62"/>
  <c r="S32" i="62"/>
  <c r="T32" i="62"/>
  <c r="U32" i="62"/>
  <c r="V32" i="62"/>
  <c r="Y32" i="62"/>
  <c r="C33" i="62"/>
  <c r="D33" i="62"/>
  <c r="E33" i="62"/>
  <c r="F33" i="62"/>
  <c r="G33" i="62"/>
  <c r="H33" i="62"/>
  <c r="I33" i="62"/>
  <c r="J33" i="62"/>
  <c r="K33" i="62"/>
  <c r="L33" i="62"/>
  <c r="M33" i="62"/>
  <c r="N33" i="62"/>
  <c r="O33" i="62"/>
  <c r="P33" i="62"/>
  <c r="Q33" i="62"/>
  <c r="R33" i="62"/>
  <c r="S33" i="62"/>
  <c r="T33" i="62"/>
  <c r="U33" i="62"/>
  <c r="V33" i="62"/>
  <c r="Y33" i="62"/>
  <c r="C34" i="62"/>
  <c r="D34" i="62"/>
  <c r="E34" i="62"/>
  <c r="F34" i="62"/>
  <c r="G34" i="62"/>
  <c r="H34" i="62"/>
  <c r="I34" i="62"/>
  <c r="J34" i="62"/>
  <c r="K34" i="62"/>
  <c r="L34" i="62"/>
  <c r="M34" i="62"/>
  <c r="N34" i="62"/>
  <c r="O34" i="62"/>
  <c r="P34" i="62"/>
  <c r="Q34" i="62"/>
  <c r="R34" i="62"/>
  <c r="S34" i="62"/>
  <c r="T34" i="62"/>
  <c r="U34" i="62"/>
  <c r="V34" i="62"/>
  <c r="Y34" i="62"/>
  <c r="C35" i="62"/>
  <c r="D35" i="62"/>
  <c r="E35" i="62"/>
  <c r="F35" i="62"/>
  <c r="G35" i="62"/>
  <c r="H35" i="62"/>
  <c r="I35" i="62"/>
  <c r="J35" i="62"/>
  <c r="K35" i="62"/>
  <c r="L35" i="62"/>
  <c r="M35" i="62"/>
  <c r="N35" i="62"/>
  <c r="O35" i="62"/>
  <c r="P35" i="62"/>
  <c r="Q35" i="62"/>
  <c r="R35" i="62"/>
  <c r="S35" i="62"/>
  <c r="T35" i="62"/>
  <c r="U35" i="62"/>
  <c r="V35" i="62"/>
  <c r="Y35" i="62"/>
  <c r="C36" i="62"/>
  <c r="D36" i="62"/>
  <c r="E36" i="62"/>
  <c r="F36" i="62"/>
  <c r="G36" i="62"/>
  <c r="H36" i="62"/>
  <c r="I36" i="62"/>
  <c r="J36" i="62"/>
  <c r="K36" i="62"/>
  <c r="L36" i="62"/>
  <c r="M36" i="62"/>
  <c r="N36" i="62"/>
  <c r="O36" i="62"/>
  <c r="P36" i="62"/>
  <c r="Q36" i="62"/>
  <c r="R36" i="62"/>
  <c r="S36" i="62"/>
  <c r="T36" i="62"/>
  <c r="U36" i="62"/>
  <c r="V36" i="62"/>
  <c r="Y36" i="62"/>
  <c r="C37" i="62"/>
  <c r="D37" i="62"/>
  <c r="E37" i="62"/>
  <c r="F37" i="62"/>
  <c r="G37" i="62"/>
  <c r="H37" i="62"/>
  <c r="I37" i="62"/>
  <c r="J37" i="62"/>
  <c r="K37" i="62"/>
  <c r="L37" i="62"/>
  <c r="M37" i="62"/>
  <c r="N37" i="62"/>
  <c r="O37" i="62"/>
  <c r="P37" i="62"/>
  <c r="Q37" i="62"/>
  <c r="R37" i="62"/>
  <c r="S37" i="62"/>
  <c r="T37" i="62"/>
  <c r="U37" i="62"/>
  <c r="V37" i="62"/>
  <c r="Y37" i="62"/>
  <c r="C38" i="62"/>
  <c r="D38" i="62"/>
  <c r="E38" i="62"/>
  <c r="F38" i="62"/>
  <c r="G38" i="62"/>
  <c r="H38" i="62"/>
  <c r="I38" i="62"/>
  <c r="J38" i="62"/>
  <c r="K38" i="62"/>
  <c r="L38" i="62"/>
  <c r="M38" i="62"/>
  <c r="N38" i="62"/>
  <c r="O38" i="62"/>
  <c r="P38" i="62"/>
  <c r="Q38" i="62"/>
  <c r="R38" i="62"/>
  <c r="S38" i="62"/>
  <c r="T38" i="62"/>
  <c r="U38" i="62"/>
  <c r="V38" i="62"/>
  <c r="Y38" i="62"/>
  <c r="C39" i="62"/>
  <c r="D39" i="62"/>
  <c r="E39" i="62"/>
  <c r="F39" i="62"/>
  <c r="G39" i="62"/>
  <c r="H39" i="62"/>
  <c r="I39" i="62"/>
  <c r="J39" i="62"/>
  <c r="K39" i="62"/>
  <c r="L39" i="62"/>
  <c r="M39" i="62"/>
  <c r="N39" i="62"/>
  <c r="O39" i="62"/>
  <c r="P39" i="62"/>
  <c r="Q39" i="62"/>
  <c r="R39" i="62"/>
  <c r="S39" i="62"/>
  <c r="T39" i="62"/>
  <c r="U39" i="62"/>
  <c r="V39" i="62"/>
  <c r="Y39" i="62"/>
  <c r="C40" i="62"/>
  <c r="D40" i="62"/>
  <c r="E40" i="62"/>
  <c r="F40" i="62"/>
  <c r="G40" i="62"/>
  <c r="H40" i="62"/>
  <c r="I40" i="62"/>
  <c r="J40" i="62"/>
  <c r="K40" i="62"/>
  <c r="L40" i="62"/>
  <c r="M40" i="62"/>
  <c r="N40" i="62"/>
  <c r="O40" i="62"/>
  <c r="P40" i="62"/>
  <c r="Q40" i="62"/>
  <c r="R40" i="62"/>
  <c r="S40" i="62"/>
  <c r="T40" i="62"/>
  <c r="U40" i="62"/>
  <c r="V40" i="62"/>
  <c r="Y40" i="62"/>
  <c r="C41" i="62"/>
  <c r="D41" i="62"/>
  <c r="E41" i="62"/>
  <c r="F41" i="62"/>
  <c r="G41" i="62"/>
  <c r="H41" i="62"/>
  <c r="I41" i="62"/>
  <c r="J41" i="62"/>
  <c r="K41" i="62"/>
  <c r="L41" i="62"/>
  <c r="M41" i="62"/>
  <c r="N41" i="62"/>
  <c r="O41" i="62"/>
  <c r="P41" i="62"/>
  <c r="Q41" i="62"/>
  <c r="R41" i="62"/>
  <c r="S41" i="62"/>
  <c r="T41" i="62"/>
  <c r="U41" i="62"/>
  <c r="V41" i="62"/>
  <c r="Y41" i="62"/>
  <c r="C42" i="62"/>
  <c r="D42" i="62"/>
  <c r="E42" i="62"/>
  <c r="F42" i="62"/>
  <c r="G42" i="62"/>
  <c r="H42" i="62"/>
  <c r="I42" i="62"/>
  <c r="J42" i="62"/>
  <c r="K42" i="62"/>
  <c r="L42" i="62"/>
  <c r="M42" i="62"/>
  <c r="N42" i="62"/>
  <c r="O42" i="62"/>
  <c r="P42" i="62"/>
  <c r="Q42" i="62"/>
  <c r="R42" i="62"/>
  <c r="S42" i="62"/>
  <c r="T42" i="62"/>
  <c r="U42" i="62"/>
  <c r="V42" i="62"/>
  <c r="Y42" i="62"/>
  <c r="C43" i="62"/>
  <c r="D43" i="62"/>
  <c r="E43" i="62"/>
  <c r="F43" i="62"/>
  <c r="G43" i="62"/>
  <c r="H43" i="62"/>
  <c r="I43" i="62"/>
  <c r="J43" i="62"/>
  <c r="K43" i="62"/>
  <c r="L43" i="62"/>
  <c r="M43" i="62"/>
  <c r="N43" i="62"/>
  <c r="O43" i="62"/>
  <c r="P43" i="62"/>
  <c r="Q43" i="62"/>
  <c r="R43" i="62"/>
  <c r="S43" i="62"/>
  <c r="T43" i="62"/>
  <c r="U43" i="62"/>
  <c r="V43" i="62"/>
  <c r="Y43" i="62"/>
  <c r="C44" i="62"/>
  <c r="D44" i="62"/>
  <c r="E44" i="62"/>
  <c r="F44" i="62"/>
  <c r="G44" i="62"/>
  <c r="H44" i="62"/>
  <c r="I44" i="62"/>
  <c r="J44" i="62"/>
  <c r="K44" i="62"/>
  <c r="L44" i="62"/>
  <c r="M44" i="62"/>
  <c r="N44" i="62"/>
  <c r="O44" i="62"/>
  <c r="P44" i="62"/>
  <c r="Q44" i="62"/>
  <c r="R44" i="62"/>
  <c r="S44" i="62"/>
  <c r="T44" i="62"/>
  <c r="U44" i="62"/>
  <c r="V44" i="62"/>
  <c r="Y44" i="62"/>
  <c r="C45" i="62"/>
  <c r="D45" i="62"/>
  <c r="E45" i="62"/>
  <c r="F45" i="62"/>
  <c r="G45" i="62"/>
  <c r="H45" i="62"/>
  <c r="I45" i="62"/>
  <c r="J45" i="62"/>
  <c r="K45" i="62"/>
  <c r="L45" i="62"/>
  <c r="M45" i="62"/>
  <c r="N45" i="62"/>
  <c r="O45" i="62"/>
  <c r="P45" i="62"/>
  <c r="Q45" i="62"/>
  <c r="R45" i="62"/>
  <c r="S45" i="62"/>
  <c r="T45" i="62"/>
  <c r="U45" i="62"/>
  <c r="V45" i="62"/>
  <c r="Y45" i="62"/>
  <c r="C46" i="62"/>
  <c r="D46" i="62"/>
  <c r="E46" i="62"/>
  <c r="F46" i="62"/>
  <c r="G46" i="62"/>
  <c r="H46" i="62"/>
  <c r="I46" i="62"/>
  <c r="J46" i="62"/>
  <c r="K46" i="62"/>
  <c r="L46" i="62"/>
  <c r="M46" i="62"/>
  <c r="N46" i="62"/>
  <c r="O46" i="62"/>
  <c r="P46" i="62"/>
  <c r="Q46" i="62"/>
  <c r="R46" i="62"/>
  <c r="S46" i="62"/>
  <c r="T46" i="62"/>
  <c r="U46" i="62"/>
  <c r="V46" i="62"/>
  <c r="Y46" i="62"/>
  <c r="C47" i="62"/>
  <c r="D47" i="62"/>
  <c r="E47" i="62"/>
  <c r="F47" i="62"/>
  <c r="G47" i="62"/>
  <c r="H47" i="62"/>
  <c r="I47" i="62"/>
  <c r="J47" i="62"/>
  <c r="K47" i="62"/>
  <c r="L47" i="62"/>
  <c r="M47" i="62"/>
  <c r="N47" i="62"/>
  <c r="O47" i="62"/>
  <c r="P47" i="62"/>
  <c r="Q47" i="62"/>
  <c r="R47" i="62"/>
  <c r="S47" i="62"/>
  <c r="T47" i="62"/>
  <c r="U47" i="62"/>
  <c r="V47" i="62"/>
  <c r="Y47" i="62"/>
  <c r="C48" i="62"/>
  <c r="D48" i="62"/>
  <c r="E48" i="62"/>
  <c r="F48" i="62"/>
  <c r="G48" i="62"/>
  <c r="H48" i="62"/>
  <c r="I48" i="62"/>
  <c r="J48" i="62"/>
  <c r="K48" i="62"/>
  <c r="L48" i="62"/>
  <c r="M48" i="62"/>
  <c r="N48" i="62"/>
  <c r="O48" i="62"/>
  <c r="P48" i="62"/>
  <c r="Q48" i="62"/>
  <c r="R48" i="62"/>
  <c r="S48" i="62"/>
  <c r="T48" i="62"/>
  <c r="U48" i="62"/>
  <c r="V48" i="62"/>
  <c r="Y48" i="62"/>
  <c r="C49" i="62"/>
  <c r="D49" i="62"/>
  <c r="E49" i="62"/>
  <c r="F49" i="62"/>
  <c r="G49" i="62"/>
  <c r="H49" i="62"/>
  <c r="I49" i="62"/>
  <c r="J49" i="62"/>
  <c r="K49" i="62"/>
  <c r="L49" i="62"/>
  <c r="M49" i="62"/>
  <c r="N49" i="62"/>
  <c r="O49" i="62"/>
  <c r="P49" i="62"/>
  <c r="Q49" i="62"/>
  <c r="R49" i="62"/>
  <c r="S49" i="62"/>
  <c r="T49" i="62"/>
  <c r="U49" i="62"/>
  <c r="V49" i="62"/>
  <c r="Y49" i="62"/>
  <c r="C50" i="62"/>
  <c r="D50" i="62"/>
  <c r="E50" i="62"/>
  <c r="F50" i="62"/>
  <c r="G50" i="62"/>
  <c r="H50" i="62"/>
  <c r="I50" i="62"/>
  <c r="J50" i="62"/>
  <c r="K50" i="62"/>
  <c r="L50" i="62"/>
  <c r="M50" i="62"/>
  <c r="N50" i="62"/>
  <c r="O50" i="62"/>
  <c r="P50" i="62"/>
  <c r="Q50" i="62"/>
  <c r="R50" i="62"/>
  <c r="S50" i="62"/>
  <c r="T50" i="62"/>
  <c r="U50" i="62"/>
  <c r="V50" i="62"/>
  <c r="Y50" i="62"/>
  <c r="C51" i="62"/>
  <c r="D51" i="62"/>
  <c r="E51" i="62"/>
  <c r="F51" i="62"/>
  <c r="G51" i="62"/>
  <c r="H51" i="62"/>
  <c r="I51" i="62"/>
  <c r="J51" i="62"/>
  <c r="K51" i="62"/>
  <c r="L51" i="62"/>
  <c r="M51" i="62"/>
  <c r="N51" i="62"/>
  <c r="O51" i="62"/>
  <c r="P51" i="62"/>
  <c r="Q51" i="62"/>
  <c r="R51" i="62"/>
  <c r="S51" i="62"/>
  <c r="T51" i="62"/>
  <c r="U51" i="62"/>
  <c r="V51" i="62"/>
  <c r="Y51" i="62"/>
  <c r="C52" i="62"/>
  <c r="D52" i="62"/>
  <c r="E52" i="62"/>
  <c r="B52" i="62" s="1"/>
  <c r="F52" i="62"/>
  <c r="G52" i="62"/>
  <c r="H52" i="62"/>
  <c r="I52" i="62"/>
  <c r="J52" i="62"/>
  <c r="K52" i="62"/>
  <c r="L52" i="62"/>
  <c r="M52" i="62"/>
  <c r="N52" i="62"/>
  <c r="O52" i="62"/>
  <c r="P52" i="62"/>
  <c r="Q52" i="62"/>
  <c r="R52" i="62"/>
  <c r="S52" i="62"/>
  <c r="T52" i="62"/>
  <c r="U52" i="62"/>
  <c r="V52" i="62"/>
  <c r="Y52" i="62"/>
  <c r="C53" i="62"/>
  <c r="D53" i="62"/>
  <c r="E53" i="62"/>
  <c r="B53" i="62" s="1"/>
  <c r="F53" i="62"/>
  <c r="G53" i="62"/>
  <c r="H53" i="62"/>
  <c r="I53" i="62"/>
  <c r="J53" i="62"/>
  <c r="K53" i="62"/>
  <c r="L53" i="62"/>
  <c r="M53" i="62"/>
  <c r="N53" i="62"/>
  <c r="O53" i="62"/>
  <c r="P53" i="62"/>
  <c r="Q53" i="62"/>
  <c r="R53" i="62"/>
  <c r="S53" i="62"/>
  <c r="T53" i="62"/>
  <c r="U53" i="62"/>
  <c r="V53" i="62"/>
  <c r="Y53" i="62"/>
  <c r="C54" i="62"/>
  <c r="D54" i="62"/>
  <c r="E54" i="62"/>
  <c r="F54" i="62"/>
  <c r="G54" i="62"/>
  <c r="H54" i="62"/>
  <c r="I54" i="62"/>
  <c r="J54" i="62"/>
  <c r="K54" i="62"/>
  <c r="L54" i="62"/>
  <c r="M54" i="62"/>
  <c r="N54" i="62"/>
  <c r="O54" i="62"/>
  <c r="P54" i="62"/>
  <c r="Q54" i="62"/>
  <c r="R54" i="62"/>
  <c r="S54" i="62"/>
  <c r="T54" i="62"/>
  <c r="U54" i="62"/>
  <c r="V54" i="62"/>
  <c r="Y54" i="62"/>
  <c r="Y9" i="62"/>
  <c r="Y10" i="62"/>
  <c r="T10" i="62"/>
  <c r="AA37" i="62" l="1"/>
  <c r="AC37" i="62" s="1"/>
  <c r="AE37" i="62" s="1"/>
  <c r="AB22" i="62"/>
  <c r="AD22" i="62" s="1"/>
  <c r="AF22" i="62" s="1"/>
  <c r="AB46" i="62"/>
  <c r="AD46" i="62" s="1"/>
  <c r="AF46" i="62" s="1"/>
  <c r="BE50" i="24" s="1"/>
  <c r="AB38" i="62"/>
  <c r="AD38" i="62" s="1"/>
  <c r="AF38" i="62" s="1"/>
  <c r="AB30" i="62"/>
  <c r="AD30" i="62" s="1"/>
  <c r="AF30" i="62" s="1"/>
  <c r="AA20" i="62"/>
  <c r="AC20" i="62" s="1"/>
  <c r="AE20" i="62" s="1"/>
  <c r="AA17" i="62"/>
  <c r="AC17" i="62" s="1"/>
  <c r="AE17" i="62" s="1"/>
  <c r="AB53" i="62"/>
  <c r="AD53" i="62" s="1"/>
  <c r="AF53" i="62" s="1"/>
  <c r="AA53" i="62"/>
  <c r="AC53" i="62" s="1"/>
  <c r="AE53" i="62" s="1"/>
  <c r="AB14" i="62"/>
  <c r="AD14" i="62" s="1"/>
  <c r="AF14" i="62" s="1"/>
  <c r="AB54" i="62"/>
  <c r="AD54" i="62" s="1"/>
  <c r="AF54" i="62" s="1"/>
  <c r="AA45" i="62"/>
  <c r="AC45" i="62" s="1"/>
  <c r="AE45" i="62" s="1"/>
  <c r="AN49" i="24" s="1"/>
  <c r="AA26" i="62"/>
  <c r="AC26" i="62" s="1"/>
  <c r="AE26" i="62" s="1"/>
  <c r="AA49" i="62"/>
  <c r="AC49" i="62" s="1"/>
  <c r="AE49" i="62" s="1"/>
  <c r="AN53" i="24" s="1"/>
  <c r="AA32" i="62"/>
  <c r="AC32" i="62" s="1"/>
  <c r="AE32" i="62" s="1"/>
  <c r="AA27" i="62"/>
  <c r="AC27" i="62" s="1"/>
  <c r="AE27" i="62" s="1"/>
  <c r="AB21" i="62"/>
  <c r="AD21" i="62" s="1"/>
  <c r="AF21" i="62" s="1"/>
  <c r="AA50" i="62"/>
  <c r="AC50" i="62" s="1"/>
  <c r="AE50" i="62" s="1"/>
  <c r="AN54" i="24" s="1"/>
  <c r="AA47" i="62"/>
  <c r="AC47" i="62" s="1"/>
  <c r="AE47" i="62" s="1"/>
  <c r="AN51" i="24" s="1"/>
  <c r="AB45" i="62"/>
  <c r="AD45" i="62" s="1"/>
  <c r="AF45" i="62" s="1"/>
  <c r="BE49" i="24" s="1"/>
  <c r="AA41" i="62"/>
  <c r="AC41" i="62" s="1"/>
  <c r="AE41" i="62" s="1"/>
  <c r="AN45" i="24" s="1"/>
  <c r="AA36" i="62"/>
  <c r="AC36" i="62" s="1"/>
  <c r="AE36" i="62" s="1"/>
  <c r="AA24" i="62"/>
  <c r="AC24" i="62" s="1"/>
  <c r="AE24" i="62" s="1"/>
  <c r="AA21" i="62"/>
  <c r="AC21" i="62" s="1"/>
  <c r="AE21" i="62" s="1"/>
  <c r="AA18" i="62"/>
  <c r="AC18" i="62" s="1"/>
  <c r="AE18" i="62" s="1"/>
  <c r="AA30" i="62"/>
  <c r="AC30" i="62" s="1"/>
  <c r="AE30" i="62" s="1"/>
  <c r="AB28" i="62"/>
  <c r="AD28" i="62" s="1"/>
  <c r="AF28" i="62" s="1"/>
  <c r="AB27" i="62"/>
  <c r="AD27" i="62" s="1"/>
  <c r="AF27" i="62" s="1"/>
  <c r="AB24" i="62"/>
  <c r="AD24" i="62" s="1"/>
  <c r="AF24" i="62" s="1"/>
  <c r="AB23" i="62"/>
  <c r="AD23" i="62" s="1"/>
  <c r="AF23" i="62" s="1"/>
  <c r="AA44" i="62"/>
  <c r="AC44" i="62" s="1"/>
  <c r="AE44" i="62" s="1"/>
  <c r="AN48" i="24" s="1"/>
  <c r="AA35" i="62"/>
  <c r="AC35" i="62" s="1"/>
  <c r="AE35" i="62" s="1"/>
  <c r="AA12" i="62"/>
  <c r="AC12" i="62" s="1"/>
  <c r="AE12" i="62" s="1"/>
  <c r="AA51" i="62"/>
  <c r="AC51" i="62" s="1"/>
  <c r="AE51" i="62" s="1"/>
  <c r="AA42" i="62"/>
  <c r="AC42" i="62" s="1"/>
  <c r="AE42" i="62" s="1"/>
  <c r="AN46" i="24" s="1"/>
  <c r="AB37" i="62"/>
  <c r="AD37" i="62" s="1"/>
  <c r="AF37" i="62" s="1"/>
  <c r="AA33" i="62"/>
  <c r="AC33" i="62" s="1"/>
  <c r="AE33" i="62" s="1"/>
  <c r="AA13" i="62"/>
  <c r="AC13" i="62" s="1"/>
  <c r="AE13" i="62" s="1"/>
  <c r="AB29" i="62"/>
  <c r="AD29" i="62" s="1"/>
  <c r="AF29" i="62" s="1"/>
  <c r="AA28" i="62"/>
  <c r="AC28" i="62" s="1"/>
  <c r="AE28" i="62" s="1"/>
  <c r="AB20" i="62"/>
  <c r="AD20" i="62" s="1"/>
  <c r="AF20" i="62" s="1"/>
  <c r="AA19" i="62"/>
  <c r="AC19" i="62" s="1"/>
  <c r="AE19" i="62" s="1"/>
  <c r="AB16" i="62"/>
  <c r="AD16" i="62" s="1"/>
  <c r="AF16" i="62" s="1"/>
  <c r="AA52" i="62"/>
  <c r="AC52" i="62" s="1"/>
  <c r="AE52" i="62" s="1"/>
  <c r="AA43" i="62"/>
  <c r="AC43" i="62" s="1"/>
  <c r="AE43" i="62" s="1"/>
  <c r="AN47" i="24" s="1"/>
  <c r="AA34" i="62"/>
  <c r="AC34" i="62" s="1"/>
  <c r="AE34" i="62" s="1"/>
  <c r="AB13" i="62"/>
  <c r="AD13" i="62" s="1"/>
  <c r="AF13" i="62" s="1"/>
  <c r="AA16" i="62"/>
  <c r="AC16" i="62" s="1"/>
  <c r="AE16" i="62" s="1"/>
  <c r="AA11" i="62"/>
  <c r="AC11" i="62" s="1"/>
  <c r="AE11" i="62" s="1"/>
  <c r="AB12" i="62"/>
  <c r="AD12" i="62" s="1"/>
  <c r="AF12" i="62" s="1"/>
  <c r="B54" i="62"/>
  <c r="AA54" i="62"/>
  <c r="AC54" i="62" s="1"/>
  <c r="AE54" i="62" s="1"/>
  <c r="AB47" i="62"/>
  <c r="AD47" i="62" s="1"/>
  <c r="AF47" i="62" s="1"/>
  <c r="BE51" i="24" s="1"/>
  <c r="AA46" i="62"/>
  <c r="AC46" i="62" s="1"/>
  <c r="AE46" i="62" s="1"/>
  <c r="AN50" i="24" s="1"/>
  <c r="AB39" i="62"/>
  <c r="AD39" i="62" s="1"/>
  <c r="AF39" i="62" s="1"/>
  <c r="AA38" i="62"/>
  <c r="AC38" i="62" s="1"/>
  <c r="AE38" i="62" s="1"/>
  <c r="AB31" i="62"/>
  <c r="AD31" i="62" s="1"/>
  <c r="AF31" i="62" s="1"/>
  <c r="AA22" i="62"/>
  <c r="AC22" i="62" s="1"/>
  <c r="AE22" i="62" s="1"/>
  <c r="AB15" i="62"/>
  <c r="AD15" i="62" s="1"/>
  <c r="AF15" i="62" s="1"/>
  <c r="AA14" i="62"/>
  <c r="AC14" i="62" s="1"/>
  <c r="AE14" i="62" s="1"/>
  <c r="AA29" i="62"/>
  <c r="AC29" i="62" s="1"/>
  <c r="AE29" i="62" s="1"/>
  <c r="AB48" i="62"/>
  <c r="AD48" i="62" s="1"/>
  <c r="AF48" i="62" s="1"/>
  <c r="BE52" i="24" s="1"/>
  <c r="AB40" i="62"/>
  <c r="AD40" i="62" s="1"/>
  <c r="AF40" i="62" s="1"/>
  <c r="BE44" i="24" s="1"/>
  <c r="AA39" i="62"/>
  <c r="AC39" i="62" s="1"/>
  <c r="AE39" i="62" s="1"/>
  <c r="AB32" i="62"/>
  <c r="AD32" i="62" s="1"/>
  <c r="AF32" i="62" s="1"/>
  <c r="AA31" i="62"/>
  <c r="AC31" i="62" s="1"/>
  <c r="AE31" i="62" s="1"/>
  <c r="AA23" i="62"/>
  <c r="AC23" i="62" s="1"/>
  <c r="AE23" i="62" s="1"/>
  <c r="AA15" i="62"/>
  <c r="AC15" i="62" s="1"/>
  <c r="AE15" i="62" s="1"/>
  <c r="AB49" i="62"/>
  <c r="AD49" i="62" s="1"/>
  <c r="AF49" i="62" s="1"/>
  <c r="BE53" i="24" s="1"/>
  <c r="AA48" i="62"/>
  <c r="AC48" i="62" s="1"/>
  <c r="AE48" i="62" s="1"/>
  <c r="AN52" i="24" s="1"/>
  <c r="AB41" i="62"/>
  <c r="AD41" i="62" s="1"/>
  <c r="AF41" i="62" s="1"/>
  <c r="BE45" i="24" s="1"/>
  <c r="AA40" i="62"/>
  <c r="AC40" i="62" s="1"/>
  <c r="AE40" i="62" s="1"/>
  <c r="AN44" i="24" s="1"/>
  <c r="AB33" i="62"/>
  <c r="AD33" i="62" s="1"/>
  <c r="AF33" i="62" s="1"/>
  <c r="AB25" i="62"/>
  <c r="AD25" i="62" s="1"/>
  <c r="AF25" i="62" s="1"/>
  <c r="AB17" i="62"/>
  <c r="AD17" i="62" s="1"/>
  <c r="AF17" i="62" s="1"/>
  <c r="AB50" i="62"/>
  <c r="AD50" i="62" s="1"/>
  <c r="AF50" i="62" s="1"/>
  <c r="BE54" i="24" s="1"/>
  <c r="AB42" i="62"/>
  <c r="AD42" i="62" s="1"/>
  <c r="AF42" i="62" s="1"/>
  <c r="BE46" i="24" s="1"/>
  <c r="AB34" i="62"/>
  <c r="AD34" i="62" s="1"/>
  <c r="AF34" i="62" s="1"/>
  <c r="AB26" i="62"/>
  <c r="AD26" i="62" s="1"/>
  <c r="AF26" i="62" s="1"/>
  <c r="AA25" i="62"/>
  <c r="AC25" i="62" s="1"/>
  <c r="AE25" i="62" s="1"/>
  <c r="AB18" i="62"/>
  <c r="AD18" i="62" s="1"/>
  <c r="AF18" i="62" s="1"/>
  <c r="AB51" i="62"/>
  <c r="AD51" i="62" s="1"/>
  <c r="AF51" i="62" s="1"/>
  <c r="AB43" i="62"/>
  <c r="AD43" i="62" s="1"/>
  <c r="AF43" i="62" s="1"/>
  <c r="BE47" i="24" s="1"/>
  <c r="AB35" i="62"/>
  <c r="AD35" i="62" s="1"/>
  <c r="AF35" i="62" s="1"/>
  <c r="AB19" i="62"/>
  <c r="AD19" i="62" s="1"/>
  <c r="AF19" i="62" s="1"/>
  <c r="AB11" i="62"/>
  <c r="AD11" i="62" s="1"/>
  <c r="AF11" i="62" s="1"/>
  <c r="AB52" i="62"/>
  <c r="AD52" i="62" s="1"/>
  <c r="AF52" i="62" s="1"/>
  <c r="AB44" i="62"/>
  <c r="AD44" i="62" s="1"/>
  <c r="AF44" i="62" s="1"/>
  <c r="BE48" i="24" s="1"/>
  <c r="AB36" i="62"/>
  <c r="AD36" i="62" s="1"/>
  <c r="AF36" i="62" s="1"/>
  <c r="Y10" i="91" l="1"/>
  <c r="G9" i="62"/>
  <c r="H9" i="62"/>
  <c r="I9" i="62"/>
  <c r="J9" i="62"/>
  <c r="K9" i="62"/>
  <c r="L9" i="62"/>
  <c r="M9" i="62"/>
  <c r="N9" i="62"/>
  <c r="O9" i="62"/>
  <c r="P9" i="62"/>
  <c r="Q9" i="62"/>
  <c r="R9" i="62"/>
  <c r="S9" i="62"/>
  <c r="T9" i="62"/>
  <c r="U9" i="62"/>
  <c r="V9" i="62"/>
  <c r="H10" i="62"/>
  <c r="I10" i="62"/>
  <c r="J10" i="62"/>
  <c r="K10" i="62"/>
  <c r="L10" i="62"/>
  <c r="M10" i="62"/>
  <c r="N10" i="62"/>
  <c r="O10" i="62"/>
  <c r="P10" i="62"/>
  <c r="Q10" i="62"/>
  <c r="R10" i="62"/>
  <c r="S10" i="62"/>
  <c r="U10" i="62"/>
  <c r="V10" i="62"/>
  <c r="G10" i="62"/>
  <c r="C11" i="91"/>
  <c r="D11" i="91"/>
  <c r="E11" i="91"/>
  <c r="F11" i="91"/>
  <c r="G11" i="91"/>
  <c r="H11" i="91"/>
  <c r="I11" i="91"/>
  <c r="J11" i="91"/>
  <c r="K11" i="91"/>
  <c r="L11" i="91"/>
  <c r="M11" i="91"/>
  <c r="N11" i="91"/>
  <c r="O11" i="91"/>
  <c r="P11" i="91"/>
  <c r="Q11" i="91"/>
  <c r="R11" i="91"/>
  <c r="S11" i="91"/>
  <c r="T11" i="91"/>
  <c r="U11" i="91"/>
  <c r="V11" i="91"/>
  <c r="Y11" i="91"/>
  <c r="C12" i="91"/>
  <c r="D12" i="91"/>
  <c r="E12" i="91"/>
  <c r="F12" i="91"/>
  <c r="G12" i="91"/>
  <c r="H12" i="91"/>
  <c r="I12" i="91"/>
  <c r="J12" i="91"/>
  <c r="K12" i="91"/>
  <c r="L12" i="91"/>
  <c r="M12" i="91"/>
  <c r="N12" i="91"/>
  <c r="O12" i="91"/>
  <c r="P12" i="91"/>
  <c r="Q12" i="91"/>
  <c r="R12" i="91"/>
  <c r="S12" i="91"/>
  <c r="T12" i="91"/>
  <c r="U12" i="91"/>
  <c r="V12" i="91"/>
  <c r="Y12" i="91"/>
  <c r="C13" i="91"/>
  <c r="D13" i="91"/>
  <c r="E13" i="91"/>
  <c r="F13" i="91"/>
  <c r="G13" i="91"/>
  <c r="H13" i="91"/>
  <c r="I13" i="91"/>
  <c r="J13" i="91"/>
  <c r="K13" i="91"/>
  <c r="L13" i="91"/>
  <c r="M13" i="91"/>
  <c r="N13" i="91"/>
  <c r="O13" i="91"/>
  <c r="P13" i="91"/>
  <c r="Q13" i="91"/>
  <c r="R13" i="91"/>
  <c r="S13" i="91"/>
  <c r="T13" i="91"/>
  <c r="U13" i="91"/>
  <c r="V13" i="91"/>
  <c r="Y13" i="91"/>
  <c r="C14" i="91"/>
  <c r="D14" i="91"/>
  <c r="E14" i="91"/>
  <c r="F14" i="91"/>
  <c r="G14" i="91"/>
  <c r="H14" i="91"/>
  <c r="I14" i="91"/>
  <c r="J14" i="91"/>
  <c r="K14" i="91"/>
  <c r="L14" i="91"/>
  <c r="M14" i="91"/>
  <c r="N14" i="91"/>
  <c r="O14" i="91"/>
  <c r="P14" i="91"/>
  <c r="Q14" i="91"/>
  <c r="R14" i="91"/>
  <c r="S14" i="91"/>
  <c r="T14" i="91"/>
  <c r="U14" i="91"/>
  <c r="V14" i="91"/>
  <c r="Y14" i="91"/>
  <c r="C15" i="91"/>
  <c r="D15" i="91"/>
  <c r="E15" i="91"/>
  <c r="F15" i="91"/>
  <c r="G15" i="91"/>
  <c r="H15" i="91"/>
  <c r="I15" i="91"/>
  <c r="J15" i="91"/>
  <c r="K15" i="91"/>
  <c r="L15" i="91"/>
  <c r="M15" i="91"/>
  <c r="N15" i="91"/>
  <c r="O15" i="91"/>
  <c r="P15" i="91"/>
  <c r="Q15" i="91"/>
  <c r="R15" i="91"/>
  <c r="S15" i="91"/>
  <c r="T15" i="91"/>
  <c r="U15" i="91"/>
  <c r="V15" i="91"/>
  <c r="Y15" i="91"/>
  <c r="C16" i="91"/>
  <c r="D16" i="91"/>
  <c r="E16" i="91"/>
  <c r="F16" i="91"/>
  <c r="G16" i="91"/>
  <c r="H16" i="91"/>
  <c r="I16" i="91"/>
  <c r="J16" i="91"/>
  <c r="K16" i="91"/>
  <c r="L16" i="91"/>
  <c r="M16" i="91"/>
  <c r="N16" i="91"/>
  <c r="O16" i="91"/>
  <c r="P16" i="91"/>
  <c r="Q16" i="91"/>
  <c r="R16" i="91"/>
  <c r="S16" i="91"/>
  <c r="T16" i="91"/>
  <c r="U16" i="91"/>
  <c r="V16" i="91"/>
  <c r="Y16" i="91"/>
  <c r="C17" i="91"/>
  <c r="D17" i="91"/>
  <c r="E17" i="91"/>
  <c r="F17" i="91"/>
  <c r="G17" i="91"/>
  <c r="H17" i="91"/>
  <c r="I17" i="91"/>
  <c r="J17" i="91"/>
  <c r="K17" i="91"/>
  <c r="L17" i="91"/>
  <c r="M17" i="91"/>
  <c r="N17" i="91"/>
  <c r="O17" i="91"/>
  <c r="P17" i="91"/>
  <c r="Q17" i="91"/>
  <c r="R17" i="91"/>
  <c r="S17" i="91"/>
  <c r="T17" i="91"/>
  <c r="U17" i="91"/>
  <c r="V17" i="91"/>
  <c r="Y17" i="91"/>
  <c r="C18" i="91"/>
  <c r="D18" i="91"/>
  <c r="E18" i="91"/>
  <c r="F18" i="91"/>
  <c r="G18" i="91"/>
  <c r="H18" i="91"/>
  <c r="I18" i="91"/>
  <c r="J18" i="91"/>
  <c r="K18" i="91"/>
  <c r="L18" i="91"/>
  <c r="M18" i="91"/>
  <c r="N18" i="91"/>
  <c r="O18" i="91"/>
  <c r="P18" i="91"/>
  <c r="Q18" i="91"/>
  <c r="R18" i="91"/>
  <c r="S18" i="91"/>
  <c r="T18" i="91"/>
  <c r="U18" i="91"/>
  <c r="V18" i="91"/>
  <c r="Y18" i="91"/>
  <c r="C19" i="91"/>
  <c r="D19" i="91"/>
  <c r="E19" i="91"/>
  <c r="F19" i="91"/>
  <c r="G19" i="91"/>
  <c r="H19" i="91"/>
  <c r="I19" i="91"/>
  <c r="J19" i="91"/>
  <c r="K19" i="91"/>
  <c r="L19" i="91"/>
  <c r="M19" i="91"/>
  <c r="N19" i="91"/>
  <c r="O19" i="91"/>
  <c r="P19" i="91"/>
  <c r="Q19" i="91"/>
  <c r="R19" i="91"/>
  <c r="S19" i="91"/>
  <c r="T19" i="91"/>
  <c r="U19" i="91"/>
  <c r="V19" i="91"/>
  <c r="Y19" i="91"/>
  <c r="C20" i="91"/>
  <c r="D20" i="91"/>
  <c r="E20" i="91"/>
  <c r="F20" i="91"/>
  <c r="G20" i="91"/>
  <c r="H20" i="91"/>
  <c r="I20" i="91"/>
  <c r="J20" i="91"/>
  <c r="K20" i="91"/>
  <c r="L20" i="91"/>
  <c r="M20" i="91"/>
  <c r="N20" i="91"/>
  <c r="O20" i="91"/>
  <c r="P20" i="91"/>
  <c r="Q20" i="91"/>
  <c r="R20" i="91"/>
  <c r="S20" i="91"/>
  <c r="T20" i="91"/>
  <c r="U20" i="91"/>
  <c r="V20" i="91"/>
  <c r="Y20" i="91"/>
  <c r="C21" i="91"/>
  <c r="D21" i="91"/>
  <c r="E21" i="91"/>
  <c r="F21" i="91"/>
  <c r="G21" i="91"/>
  <c r="H21" i="91"/>
  <c r="I21" i="91"/>
  <c r="J21" i="91"/>
  <c r="K21" i="91"/>
  <c r="L21" i="91"/>
  <c r="M21" i="91"/>
  <c r="N21" i="91"/>
  <c r="O21" i="91"/>
  <c r="P21" i="91"/>
  <c r="Q21" i="91"/>
  <c r="R21" i="91"/>
  <c r="S21" i="91"/>
  <c r="T21" i="91"/>
  <c r="U21" i="91"/>
  <c r="V21" i="91"/>
  <c r="Y21" i="91"/>
  <c r="C22" i="91"/>
  <c r="D22" i="91"/>
  <c r="E22" i="91"/>
  <c r="F22" i="91"/>
  <c r="G22" i="91"/>
  <c r="H22" i="91"/>
  <c r="I22" i="91"/>
  <c r="J22" i="91"/>
  <c r="K22" i="91"/>
  <c r="L22" i="91"/>
  <c r="M22" i="91"/>
  <c r="N22" i="91"/>
  <c r="O22" i="91"/>
  <c r="P22" i="91"/>
  <c r="Q22" i="91"/>
  <c r="R22" i="91"/>
  <c r="S22" i="91"/>
  <c r="T22" i="91"/>
  <c r="U22" i="91"/>
  <c r="V22" i="91"/>
  <c r="Y22" i="91"/>
  <c r="C23" i="91"/>
  <c r="D23" i="91"/>
  <c r="E23" i="91"/>
  <c r="F23" i="91"/>
  <c r="G23" i="91"/>
  <c r="H23" i="91"/>
  <c r="I23" i="91"/>
  <c r="J23" i="91"/>
  <c r="K23" i="91"/>
  <c r="L23" i="91"/>
  <c r="M23" i="91"/>
  <c r="N23" i="91"/>
  <c r="O23" i="91"/>
  <c r="P23" i="91"/>
  <c r="Q23" i="91"/>
  <c r="R23" i="91"/>
  <c r="S23" i="91"/>
  <c r="T23" i="91"/>
  <c r="U23" i="91"/>
  <c r="V23" i="91"/>
  <c r="Y23" i="91"/>
  <c r="C24" i="91"/>
  <c r="D24" i="91"/>
  <c r="E24" i="91"/>
  <c r="F24" i="91"/>
  <c r="G24" i="91"/>
  <c r="H24" i="91"/>
  <c r="I24" i="91"/>
  <c r="J24" i="91"/>
  <c r="K24" i="91"/>
  <c r="L24" i="91"/>
  <c r="M24" i="91"/>
  <c r="N24" i="91"/>
  <c r="O24" i="91"/>
  <c r="P24" i="91"/>
  <c r="Q24" i="91"/>
  <c r="R24" i="91"/>
  <c r="S24" i="91"/>
  <c r="T24" i="91"/>
  <c r="U24" i="91"/>
  <c r="V24" i="91"/>
  <c r="Y24" i="91"/>
  <c r="C25" i="91"/>
  <c r="D25" i="91"/>
  <c r="E25" i="91"/>
  <c r="F25" i="91"/>
  <c r="G25" i="91"/>
  <c r="H25" i="91"/>
  <c r="I25" i="91"/>
  <c r="J25" i="91"/>
  <c r="K25" i="91"/>
  <c r="L25" i="91"/>
  <c r="M25" i="91"/>
  <c r="N25" i="91"/>
  <c r="O25" i="91"/>
  <c r="P25" i="91"/>
  <c r="Q25" i="91"/>
  <c r="R25" i="91"/>
  <c r="S25" i="91"/>
  <c r="T25" i="91"/>
  <c r="U25" i="91"/>
  <c r="V25" i="91"/>
  <c r="Y25" i="91"/>
  <c r="C26" i="91"/>
  <c r="D26" i="91"/>
  <c r="E26" i="91"/>
  <c r="F26" i="91"/>
  <c r="G26" i="91"/>
  <c r="H26" i="91"/>
  <c r="I26" i="91"/>
  <c r="J26" i="91"/>
  <c r="K26" i="91"/>
  <c r="L26" i="91"/>
  <c r="M26" i="91"/>
  <c r="N26" i="91"/>
  <c r="O26" i="91"/>
  <c r="P26" i="91"/>
  <c r="Q26" i="91"/>
  <c r="R26" i="91"/>
  <c r="S26" i="91"/>
  <c r="T26" i="91"/>
  <c r="U26" i="91"/>
  <c r="V26" i="91"/>
  <c r="Y26" i="91"/>
  <c r="C27" i="91"/>
  <c r="D27" i="91"/>
  <c r="E27" i="91"/>
  <c r="F27" i="91"/>
  <c r="G27" i="91"/>
  <c r="H27" i="91"/>
  <c r="I27" i="91"/>
  <c r="J27" i="91"/>
  <c r="K27" i="91"/>
  <c r="L27" i="91"/>
  <c r="M27" i="91"/>
  <c r="N27" i="91"/>
  <c r="O27" i="91"/>
  <c r="P27" i="91"/>
  <c r="Q27" i="91"/>
  <c r="R27" i="91"/>
  <c r="S27" i="91"/>
  <c r="T27" i="91"/>
  <c r="U27" i="91"/>
  <c r="V27" i="91"/>
  <c r="Y27" i="91"/>
  <c r="C28" i="91"/>
  <c r="D28" i="91"/>
  <c r="E28" i="91"/>
  <c r="F28" i="91"/>
  <c r="G28" i="91"/>
  <c r="H28" i="91"/>
  <c r="I28" i="91"/>
  <c r="J28" i="91"/>
  <c r="K28" i="91"/>
  <c r="L28" i="91"/>
  <c r="M28" i="91"/>
  <c r="N28" i="91"/>
  <c r="O28" i="91"/>
  <c r="P28" i="91"/>
  <c r="Q28" i="91"/>
  <c r="R28" i="91"/>
  <c r="S28" i="91"/>
  <c r="T28" i="91"/>
  <c r="U28" i="91"/>
  <c r="V28" i="91"/>
  <c r="Y28" i="91"/>
  <c r="C29" i="91"/>
  <c r="D29" i="91"/>
  <c r="E29" i="91"/>
  <c r="F29" i="91"/>
  <c r="G29" i="91"/>
  <c r="H29" i="91"/>
  <c r="I29" i="91"/>
  <c r="J29" i="91"/>
  <c r="K29" i="91"/>
  <c r="L29" i="91"/>
  <c r="M29" i="91"/>
  <c r="N29" i="91"/>
  <c r="O29" i="91"/>
  <c r="P29" i="91"/>
  <c r="Q29" i="91"/>
  <c r="R29" i="91"/>
  <c r="S29" i="91"/>
  <c r="T29" i="91"/>
  <c r="U29" i="91"/>
  <c r="V29" i="91"/>
  <c r="Y29" i="91"/>
  <c r="C30" i="91"/>
  <c r="D30" i="91"/>
  <c r="E30" i="91"/>
  <c r="F30" i="91"/>
  <c r="G30" i="91"/>
  <c r="H30" i="91"/>
  <c r="I30" i="91"/>
  <c r="J30" i="91"/>
  <c r="K30" i="91"/>
  <c r="L30" i="91"/>
  <c r="M30" i="91"/>
  <c r="N30" i="91"/>
  <c r="O30" i="91"/>
  <c r="P30" i="91"/>
  <c r="Q30" i="91"/>
  <c r="R30" i="91"/>
  <c r="S30" i="91"/>
  <c r="T30" i="91"/>
  <c r="U30" i="91"/>
  <c r="V30" i="91"/>
  <c r="Y30" i="91"/>
  <c r="C31" i="91"/>
  <c r="D31" i="91"/>
  <c r="E31" i="91"/>
  <c r="F31" i="91"/>
  <c r="G31" i="91"/>
  <c r="H31" i="91"/>
  <c r="I31" i="91"/>
  <c r="J31" i="91"/>
  <c r="K31" i="91"/>
  <c r="L31" i="91"/>
  <c r="M31" i="91"/>
  <c r="N31" i="91"/>
  <c r="O31" i="91"/>
  <c r="P31" i="91"/>
  <c r="Q31" i="91"/>
  <c r="R31" i="91"/>
  <c r="S31" i="91"/>
  <c r="T31" i="91"/>
  <c r="U31" i="91"/>
  <c r="V31" i="91"/>
  <c r="Y31" i="91"/>
  <c r="C32" i="91"/>
  <c r="D32" i="91"/>
  <c r="E32" i="91"/>
  <c r="F32" i="91"/>
  <c r="G32" i="91"/>
  <c r="H32" i="91"/>
  <c r="I32" i="91"/>
  <c r="J32" i="91"/>
  <c r="K32" i="91"/>
  <c r="L32" i="91"/>
  <c r="M32" i="91"/>
  <c r="N32" i="91"/>
  <c r="O32" i="91"/>
  <c r="P32" i="91"/>
  <c r="Q32" i="91"/>
  <c r="R32" i="91"/>
  <c r="S32" i="91"/>
  <c r="T32" i="91"/>
  <c r="U32" i="91"/>
  <c r="V32" i="91"/>
  <c r="Y32" i="91"/>
  <c r="C33" i="91"/>
  <c r="D33" i="91"/>
  <c r="E33" i="91"/>
  <c r="F33" i="91"/>
  <c r="G33" i="91"/>
  <c r="H33" i="91"/>
  <c r="I33" i="91"/>
  <c r="J33" i="91"/>
  <c r="K33" i="91"/>
  <c r="L33" i="91"/>
  <c r="M33" i="91"/>
  <c r="N33" i="91"/>
  <c r="O33" i="91"/>
  <c r="P33" i="91"/>
  <c r="Q33" i="91"/>
  <c r="R33" i="91"/>
  <c r="S33" i="91"/>
  <c r="T33" i="91"/>
  <c r="U33" i="91"/>
  <c r="V33" i="91"/>
  <c r="Y33" i="91"/>
  <c r="C34" i="91"/>
  <c r="D34" i="91"/>
  <c r="E34" i="91"/>
  <c r="F34" i="91"/>
  <c r="G34" i="91"/>
  <c r="H34" i="91"/>
  <c r="I34" i="91"/>
  <c r="J34" i="91"/>
  <c r="K34" i="91"/>
  <c r="L34" i="91"/>
  <c r="M34" i="91"/>
  <c r="N34" i="91"/>
  <c r="O34" i="91"/>
  <c r="P34" i="91"/>
  <c r="Q34" i="91"/>
  <c r="R34" i="91"/>
  <c r="S34" i="91"/>
  <c r="T34" i="91"/>
  <c r="U34" i="91"/>
  <c r="V34" i="91"/>
  <c r="Y34" i="91"/>
  <c r="C35" i="91"/>
  <c r="D35" i="91"/>
  <c r="E35" i="91"/>
  <c r="F35" i="91"/>
  <c r="G35" i="91"/>
  <c r="H35" i="91"/>
  <c r="I35" i="91"/>
  <c r="J35" i="91"/>
  <c r="K35" i="91"/>
  <c r="L35" i="91"/>
  <c r="M35" i="91"/>
  <c r="N35" i="91"/>
  <c r="O35" i="91"/>
  <c r="P35" i="91"/>
  <c r="Q35" i="91"/>
  <c r="R35" i="91"/>
  <c r="S35" i="91"/>
  <c r="T35" i="91"/>
  <c r="U35" i="91"/>
  <c r="V35" i="91"/>
  <c r="Y35" i="91"/>
  <c r="C36" i="91"/>
  <c r="D36" i="91"/>
  <c r="E36" i="91"/>
  <c r="F36" i="91"/>
  <c r="G36" i="91"/>
  <c r="H36" i="91"/>
  <c r="I36" i="91"/>
  <c r="J36" i="91"/>
  <c r="K36" i="91"/>
  <c r="L36" i="91"/>
  <c r="M36" i="91"/>
  <c r="N36" i="91"/>
  <c r="O36" i="91"/>
  <c r="P36" i="91"/>
  <c r="Q36" i="91"/>
  <c r="R36" i="91"/>
  <c r="S36" i="91"/>
  <c r="T36" i="91"/>
  <c r="U36" i="91"/>
  <c r="V36" i="91"/>
  <c r="Y36" i="91"/>
  <c r="C37" i="91"/>
  <c r="D37" i="91"/>
  <c r="E37" i="91"/>
  <c r="F37" i="91"/>
  <c r="G37" i="91"/>
  <c r="H37" i="91"/>
  <c r="I37" i="91"/>
  <c r="J37" i="91"/>
  <c r="K37" i="91"/>
  <c r="L37" i="91"/>
  <c r="M37" i="91"/>
  <c r="N37" i="91"/>
  <c r="O37" i="91"/>
  <c r="P37" i="91"/>
  <c r="Q37" i="91"/>
  <c r="R37" i="91"/>
  <c r="S37" i="91"/>
  <c r="T37" i="91"/>
  <c r="U37" i="91"/>
  <c r="V37" i="91"/>
  <c r="Y37" i="91"/>
  <c r="C38" i="91"/>
  <c r="D38" i="91"/>
  <c r="E38" i="91"/>
  <c r="F38" i="91"/>
  <c r="G38" i="91"/>
  <c r="H38" i="91"/>
  <c r="I38" i="91"/>
  <c r="J38" i="91"/>
  <c r="K38" i="91"/>
  <c r="L38" i="91"/>
  <c r="M38" i="91"/>
  <c r="N38" i="91"/>
  <c r="O38" i="91"/>
  <c r="P38" i="91"/>
  <c r="Q38" i="91"/>
  <c r="R38" i="91"/>
  <c r="S38" i="91"/>
  <c r="T38" i="91"/>
  <c r="U38" i="91"/>
  <c r="V38" i="91"/>
  <c r="Y38" i="91"/>
  <c r="C39" i="91"/>
  <c r="D39" i="91"/>
  <c r="E39" i="91"/>
  <c r="F39" i="91"/>
  <c r="G39" i="91"/>
  <c r="H39" i="91"/>
  <c r="I39" i="91"/>
  <c r="J39" i="91"/>
  <c r="K39" i="91"/>
  <c r="L39" i="91"/>
  <c r="M39" i="91"/>
  <c r="N39" i="91"/>
  <c r="O39" i="91"/>
  <c r="P39" i="91"/>
  <c r="Q39" i="91"/>
  <c r="R39" i="91"/>
  <c r="S39" i="91"/>
  <c r="T39" i="91"/>
  <c r="U39" i="91"/>
  <c r="V39" i="91"/>
  <c r="Y39" i="91"/>
  <c r="C40" i="91"/>
  <c r="D40" i="91"/>
  <c r="E40" i="91"/>
  <c r="F40" i="91"/>
  <c r="G40" i="91"/>
  <c r="H40" i="91"/>
  <c r="I40" i="91"/>
  <c r="J40" i="91"/>
  <c r="K40" i="91"/>
  <c r="L40" i="91"/>
  <c r="M40" i="91"/>
  <c r="N40" i="91"/>
  <c r="O40" i="91"/>
  <c r="P40" i="91"/>
  <c r="Q40" i="91"/>
  <c r="R40" i="91"/>
  <c r="S40" i="91"/>
  <c r="T40" i="91"/>
  <c r="U40" i="91"/>
  <c r="V40" i="91"/>
  <c r="Y40" i="91"/>
  <c r="C41" i="91"/>
  <c r="D41" i="91"/>
  <c r="E41" i="91"/>
  <c r="F41" i="91"/>
  <c r="G41" i="91"/>
  <c r="H41" i="91"/>
  <c r="I41" i="91"/>
  <c r="J41" i="91"/>
  <c r="K41" i="91"/>
  <c r="L41" i="91"/>
  <c r="M41" i="91"/>
  <c r="N41" i="91"/>
  <c r="O41" i="91"/>
  <c r="P41" i="91"/>
  <c r="Q41" i="91"/>
  <c r="R41" i="91"/>
  <c r="S41" i="91"/>
  <c r="T41" i="91"/>
  <c r="U41" i="91"/>
  <c r="V41" i="91"/>
  <c r="Y41" i="91"/>
  <c r="C42" i="91"/>
  <c r="D42" i="91"/>
  <c r="E42" i="91"/>
  <c r="F42" i="91"/>
  <c r="G42" i="91"/>
  <c r="H42" i="91"/>
  <c r="I42" i="91"/>
  <c r="J42" i="91"/>
  <c r="K42" i="91"/>
  <c r="L42" i="91"/>
  <c r="M42" i="91"/>
  <c r="N42" i="91"/>
  <c r="O42" i="91"/>
  <c r="P42" i="91"/>
  <c r="Q42" i="91"/>
  <c r="R42" i="91"/>
  <c r="S42" i="91"/>
  <c r="T42" i="91"/>
  <c r="U42" i="91"/>
  <c r="V42" i="91"/>
  <c r="Y42" i="91"/>
  <c r="C43" i="91"/>
  <c r="D43" i="91"/>
  <c r="E43" i="91"/>
  <c r="F43" i="91"/>
  <c r="G43" i="91"/>
  <c r="H43" i="91"/>
  <c r="I43" i="91"/>
  <c r="J43" i="91"/>
  <c r="K43" i="91"/>
  <c r="L43" i="91"/>
  <c r="M43" i="91"/>
  <c r="N43" i="91"/>
  <c r="O43" i="91"/>
  <c r="P43" i="91"/>
  <c r="Q43" i="91"/>
  <c r="R43" i="91"/>
  <c r="S43" i="91"/>
  <c r="T43" i="91"/>
  <c r="U43" i="91"/>
  <c r="V43" i="91"/>
  <c r="Y43" i="91"/>
  <c r="C44" i="91"/>
  <c r="D44" i="91"/>
  <c r="E44" i="91"/>
  <c r="F44" i="91"/>
  <c r="G44" i="91"/>
  <c r="H44" i="91"/>
  <c r="I44" i="91"/>
  <c r="J44" i="91"/>
  <c r="K44" i="91"/>
  <c r="L44" i="91"/>
  <c r="M44" i="91"/>
  <c r="N44" i="91"/>
  <c r="O44" i="91"/>
  <c r="P44" i="91"/>
  <c r="Q44" i="91"/>
  <c r="R44" i="91"/>
  <c r="S44" i="91"/>
  <c r="T44" i="91"/>
  <c r="U44" i="91"/>
  <c r="V44" i="91"/>
  <c r="Y44" i="91"/>
  <c r="C45" i="91"/>
  <c r="D45" i="91"/>
  <c r="E45" i="91"/>
  <c r="F45" i="91"/>
  <c r="G45" i="91"/>
  <c r="H45" i="91"/>
  <c r="I45" i="91"/>
  <c r="J45" i="91"/>
  <c r="K45" i="91"/>
  <c r="L45" i="91"/>
  <c r="M45" i="91"/>
  <c r="N45" i="91"/>
  <c r="O45" i="91"/>
  <c r="P45" i="91"/>
  <c r="Q45" i="91"/>
  <c r="R45" i="91"/>
  <c r="S45" i="91"/>
  <c r="T45" i="91"/>
  <c r="U45" i="91"/>
  <c r="V45" i="91"/>
  <c r="Y45" i="91"/>
  <c r="C46" i="91"/>
  <c r="D46" i="91"/>
  <c r="E46" i="91"/>
  <c r="F46" i="91"/>
  <c r="G46" i="91"/>
  <c r="H46" i="91"/>
  <c r="I46" i="91"/>
  <c r="J46" i="91"/>
  <c r="K46" i="91"/>
  <c r="L46" i="91"/>
  <c r="M46" i="91"/>
  <c r="N46" i="91"/>
  <c r="O46" i="91"/>
  <c r="P46" i="91"/>
  <c r="Q46" i="91"/>
  <c r="R46" i="91"/>
  <c r="S46" i="91"/>
  <c r="T46" i="91"/>
  <c r="U46" i="91"/>
  <c r="V46" i="91"/>
  <c r="Y46" i="91"/>
  <c r="C47" i="91"/>
  <c r="D47" i="91"/>
  <c r="E47" i="91"/>
  <c r="F47" i="91"/>
  <c r="G47" i="91"/>
  <c r="H47" i="91"/>
  <c r="I47" i="91"/>
  <c r="J47" i="91"/>
  <c r="K47" i="91"/>
  <c r="L47" i="91"/>
  <c r="M47" i="91"/>
  <c r="N47" i="91"/>
  <c r="O47" i="91"/>
  <c r="P47" i="91"/>
  <c r="Q47" i="91"/>
  <c r="R47" i="91"/>
  <c r="S47" i="91"/>
  <c r="T47" i="91"/>
  <c r="U47" i="91"/>
  <c r="V47" i="91"/>
  <c r="Y47" i="91"/>
  <c r="C48" i="91"/>
  <c r="D48" i="91"/>
  <c r="E48" i="91"/>
  <c r="F48" i="91"/>
  <c r="G48" i="91"/>
  <c r="H48" i="91"/>
  <c r="I48" i="91"/>
  <c r="J48" i="91"/>
  <c r="K48" i="91"/>
  <c r="L48" i="91"/>
  <c r="M48" i="91"/>
  <c r="N48" i="91"/>
  <c r="O48" i="91"/>
  <c r="P48" i="91"/>
  <c r="Q48" i="91"/>
  <c r="R48" i="91"/>
  <c r="S48" i="91"/>
  <c r="T48" i="91"/>
  <c r="U48" i="91"/>
  <c r="V48" i="91"/>
  <c r="Y48" i="91"/>
  <c r="C49" i="91"/>
  <c r="D49" i="91"/>
  <c r="E49" i="91"/>
  <c r="F49" i="91"/>
  <c r="G49" i="91"/>
  <c r="H49" i="91"/>
  <c r="I49" i="91"/>
  <c r="J49" i="91"/>
  <c r="K49" i="91"/>
  <c r="L49" i="91"/>
  <c r="M49" i="91"/>
  <c r="N49" i="91"/>
  <c r="O49" i="91"/>
  <c r="P49" i="91"/>
  <c r="Q49" i="91"/>
  <c r="R49" i="91"/>
  <c r="S49" i="91"/>
  <c r="T49" i="91"/>
  <c r="U49" i="91"/>
  <c r="V49" i="91"/>
  <c r="Y49" i="91"/>
  <c r="C50" i="91"/>
  <c r="D50" i="91"/>
  <c r="E50" i="91"/>
  <c r="F50" i="91"/>
  <c r="G50" i="91"/>
  <c r="H50" i="91"/>
  <c r="I50" i="91"/>
  <c r="J50" i="91"/>
  <c r="K50" i="91"/>
  <c r="L50" i="91"/>
  <c r="M50" i="91"/>
  <c r="N50" i="91"/>
  <c r="O50" i="91"/>
  <c r="P50" i="91"/>
  <c r="Q50" i="91"/>
  <c r="R50" i="91"/>
  <c r="S50" i="91"/>
  <c r="T50" i="91"/>
  <c r="U50" i="91"/>
  <c r="V50" i="91"/>
  <c r="Y50" i="91"/>
  <c r="C51" i="91"/>
  <c r="D51" i="91"/>
  <c r="E51" i="91"/>
  <c r="F51" i="91"/>
  <c r="G51" i="91"/>
  <c r="H51" i="91"/>
  <c r="I51" i="91"/>
  <c r="J51" i="91"/>
  <c r="K51" i="91"/>
  <c r="L51" i="91"/>
  <c r="M51" i="91"/>
  <c r="N51" i="91"/>
  <c r="O51" i="91"/>
  <c r="P51" i="91"/>
  <c r="Q51" i="91"/>
  <c r="R51" i="91"/>
  <c r="S51" i="91"/>
  <c r="T51" i="91"/>
  <c r="U51" i="91"/>
  <c r="V51" i="91"/>
  <c r="Y51" i="91"/>
  <c r="C52" i="91"/>
  <c r="D52" i="91"/>
  <c r="E52" i="91"/>
  <c r="B52" i="91" s="1"/>
  <c r="F52" i="91"/>
  <c r="G52" i="91"/>
  <c r="H52" i="91"/>
  <c r="I52" i="91"/>
  <c r="J52" i="91"/>
  <c r="K52" i="91"/>
  <c r="L52" i="91"/>
  <c r="M52" i="91"/>
  <c r="N52" i="91"/>
  <c r="O52" i="91"/>
  <c r="P52" i="91"/>
  <c r="Q52" i="91"/>
  <c r="R52" i="91"/>
  <c r="S52" i="91"/>
  <c r="T52" i="91"/>
  <c r="U52" i="91"/>
  <c r="V52" i="91"/>
  <c r="Y52" i="91"/>
  <c r="C53" i="91"/>
  <c r="D53" i="91"/>
  <c r="E53" i="91"/>
  <c r="B53" i="91" s="1"/>
  <c r="F53" i="91"/>
  <c r="G53" i="91"/>
  <c r="H53" i="91"/>
  <c r="I53" i="91"/>
  <c r="J53" i="91"/>
  <c r="K53" i="91"/>
  <c r="L53" i="91"/>
  <c r="M53" i="91"/>
  <c r="N53" i="91"/>
  <c r="O53" i="91"/>
  <c r="P53" i="91"/>
  <c r="Q53" i="91"/>
  <c r="R53" i="91"/>
  <c r="S53" i="91"/>
  <c r="T53" i="91"/>
  <c r="U53" i="91"/>
  <c r="V53" i="91"/>
  <c r="Y53" i="91"/>
  <c r="C54" i="91"/>
  <c r="D54" i="91"/>
  <c r="E54" i="91"/>
  <c r="F54" i="91"/>
  <c r="G54" i="91"/>
  <c r="H54" i="91"/>
  <c r="I54" i="91"/>
  <c r="J54" i="91"/>
  <c r="K54" i="91"/>
  <c r="L54" i="91"/>
  <c r="M54" i="91"/>
  <c r="N54" i="91"/>
  <c r="O54" i="91"/>
  <c r="P54" i="91"/>
  <c r="Q54" i="91"/>
  <c r="R54" i="91"/>
  <c r="S54" i="91"/>
  <c r="T54" i="91"/>
  <c r="U54" i="91"/>
  <c r="V54" i="91"/>
  <c r="Y54" i="91"/>
  <c r="Y9" i="91"/>
  <c r="G9" i="91"/>
  <c r="H9" i="91"/>
  <c r="I9" i="91"/>
  <c r="J9" i="91"/>
  <c r="K9" i="91"/>
  <c r="L9" i="91"/>
  <c r="M9" i="91"/>
  <c r="N9" i="91"/>
  <c r="O9" i="91"/>
  <c r="P9" i="91"/>
  <c r="Q9" i="91"/>
  <c r="R9" i="91"/>
  <c r="S9" i="91"/>
  <c r="T9" i="91"/>
  <c r="U9" i="91"/>
  <c r="V9" i="91"/>
  <c r="G10" i="91"/>
  <c r="H10" i="91"/>
  <c r="I10" i="91"/>
  <c r="J10" i="91"/>
  <c r="K10" i="91"/>
  <c r="L10" i="91"/>
  <c r="M10" i="91"/>
  <c r="N10" i="91"/>
  <c r="P10" i="91"/>
  <c r="Q10" i="91"/>
  <c r="R10" i="91"/>
  <c r="S10" i="91"/>
  <c r="T10" i="91"/>
  <c r="U10" i="91"/>
  <c r="V10" i="91"/>
  <c r="AA54" i="91" l="1"/>
  <c r="AC54" i="91" s="1"/>
  <c r="AE54" i="91" s="1"/>
  <c r="AB31" i="91"/>
  <c r="AD31" i="91" s="1"/>
  <c r="AF31" i="91" s="1"/>
  <c r="AB15" i="91"/>
  <c r="AD15" i="91" s="1"/>
  <c r="AF15" i="91" s="1"/>
  <c r="AA36" i="91"/>
  <c r="AC36" i="91" s="1"/>
  <c r="AE36" i="91" s="1"/>
  <c r="AB53" i="91"/>
  <c r="AD53" i="91" s="1"/>
  <c r="AF53" i="91" s="1"/>
  <c r="AA41" i="91"/>
  <c r="AC41" i="91" s="1"/>
  <c r="AE41" i="91" s="1"/>
  <c r="AJ45" i="24" s="1"/>
  <c r="AB39" i="91"/>
  <c r="AD39" i="91" s="1"/>
  <c r="AF39" i="91" s="1"/>
  <c r="AB23" i="91"/>
  <c r="AD23" i="91" s="1"/>
  <c r="AF23" i="91" s="1"/>
  <c r="AA16" i="91"/>
  <c r="AC16" i="91" s="1"/>
  <c r="AE16" i="91" s="1"/>
  <c r="AA52" i="91"/>
  <c r="AC52" i="91" s="1"/>
  <c r="AE52" i="91" s="1"/>
  <c r="AA49" i="91"/>
  <c r="AC49" i="91" s="1"/>
  <c r="AE49" i="91" s="1"/>
  <c r="AJ53" i="24" s="1"/>
  <c r="AA44" i="91"/>
  <c r="AC44" i="91" s="1"/>
  <c r="AE44" i="91" s="1"/>
  <c r="AJ48" i="24" s="1"/>
  <c r="AA27" i="91"/>
  <c r="AC27" i="91" s="1"/>
  <c r="AE27" i="91" s="1"/>
  <c r="AA25" i="91"/>
  <c r="AC25" i="91" s="1"/>
  <c r="AE25" i="91" s="1"/>
  <c r="AA24" i="91"/>
  <c r="AC24" i="91" s="1"/>
  <c r="AE24" i="91" s="1"/>
  <c r="AB21" i="91"/>
  <c r="AD21" i="91" s="1"/>
  <c r="AF21" i="91" s="1"/>
  <c r="AA14" i="91"/>
  <c r="AC14" i="91" s="1"/>
  <c r="AE14" i="91" s="1"/>
  <c r="AA47" i="91"/>
  <c r="AC47" i="91" s="1"/>
  <c r="AE47" i="91" s="1"/>
  <c r="AJ51" i="24" s="1"/>
  <c r="AB37" i="91"/>
  <c r="AD37" i="91" s="1"/>
  <c r="AF37" i="91" s="1"/>
  <c r="AA28" i="91"/>
  <c r="AC28" i="91" s="1"/>
  <c r="AE28" i="91" s="1"/>
  <c r="AB25" i="91"/>
  <c r="AD25" i="91" s="1"/>
  <c r="AF25" i="91" s="1"/>
  <c r="AB22" i="91"/>
  <c r="AD22" i="91" s="1"/>
  <c r="AF22" i="91" s="1"/>
  <c r="AB20" i="91"/>
  <c r="AD20" i="91" s="1"/>
  <c r="AF20" i="91" s="1"/>
  <c r="AB16" i="91"/>
  <c r="AD16" i="91" s="1"/>
  <c r="AF16" i="91" s="1"/>
  <c r="AA11" i="91"/>
  <c r="AC11" i="91" s="1"/>
  <c r="AE11" i="91" s="1"/>
  <c r="AA50" i="91"/>
  <c r="AC50" i="91" s="1"/>
  <c r="AE50" i="91" s="1"/>
  <c r="AJ54" i="24" s="1"/>
  <c r="AA46" i="91"/>
  <c r="AC46" i="91" s="1"/>
  <c r="AE46" i="91" s="1"/>
  <c r="AJ50" i="24" s="1"/>
  <c r="AA20" i="91"/>
  <c r="AC20" i="91" s="1"/>
  <c r="AE20" i="91" s="1"/>
  <c r="AB14" i="91"/>
  <c r="AD14" i="91" s="1"/>
  <c r="AF14" i="91" s="1"/>
  <c r="AB12" i="91"/>
  <c r="AD12" i="91" s="1"/>
  <c r="AF12" i="91" s="1"/>
  <c r="AB45" i="91"/>
  <c r="AD45" i="91" s="1"/>
  <c r="AF45" i="91" s="1"/>
  <c r="BA49" i="24" s="1"/>
  <c r="AB30" i="91"/>
  <c r="AD30" i="91" s="1"/>
  <c r="AF30" i="91" s="1"/>
  <c r="AB17" i="91"/>
  <c r="AD17" i="91" s="1"/>
  <c r="AF17" i="91" s="1"/>
  <c r="AA38" i="91"/>
  <c r="AC38" i="91" s="1"/>
  <c r="AE38" i="91" s="1"/>
  <c r="AA34" i="91"/>
  <c r="AC34" i="91" s="1"/>
  <c r="AE34" i="91" s="1"/>
  <c r="AB32" i="91"/>
  <c r="AD32" i="91" s="1"/>
  <c r="AF32" i="91" s="1"/>
  <c r="AA17" i="91"/>
  <c r="AC17" i="91" s="1"/>
  <c r="AE17" i="91" s="1"/>
  <c r="AA12" i="91"/>
  <c r="AC12" i="91" s="1"/>
  <c r="AE12" i="91" s="1"/>
  <c r="AA19" i="91"/>
  <c r="AC19" i="91" s="1"/>
  <c r="AE19" i="91" s="1"/>
  <c r="AA51" i="91"/>
  <c r="AC51" i="91" s="1"/>
  <c r="AE51" i="91" s="1"/>
  <c r="AA48" i="91"/>
  <c r="AC48" i="91" s="1"/>
  <c r="AE48" i="91" s="1"/>
  <c r="AJ52" i="24" s="1"/>
  <c r="AB47" i="91"/>
  <c r="AD47" i="91" s="1"/>
  <c r="AF47" i="91" s="1"/>
  <c r="BA51" i="24" s="1"/>
  <c r="AA43" i="91"/>
  <c r="AC43" i="91" s="1"/>
  <c r="AE43" i="91" s="1"/>
  <c r="AJ47" i="24" s="1"/>
  <c r="AA40" i="91"/>
  <c r="AC40" i="91" s="1"/>
  <c r="AE40" i="91" s="1"/>
  <c r="AJ44" i="24" s="1"/>
  <c r="AA26" i="91"/>
  <c r="AC26" i="91" s="1"/>
  <c r="AE26" i="91" s="1"/>
  <c r="AB24" i="91"/>
  <c r="AD24" i="91" s="1"/>
  <c r="AF24" i="91" s="1"/>
  <c r="AA33" i="91"/>
  <c r="AC33" i="91" s="1"/>
  <c r="AE33" i="91" s="1"/>
  <c r="AB28" i="91"/>
  <c r="AD28" i="91" s="1"/>
  <c r="AF28" i="91" s="1"/>
  <c r="AA35" i="91"/>
  <c r="AC35" i="91" s="1"/>
  <c r="AE35" i="91" s="1"/>
  <c r="AB29" i="91"/>
  <c r="AD29" i="91" s="1"/>
  <c r="AF29" i="91" s="1"/>
  <c r="AA18" i="91"/>
  <c r="AC18" i="91" s="1"/>
  <c r="AE18" i="91" s="1"/>
  <c r="AB13" i="91"/>
  <c r="AD13" i="91" s="1"/>
  <c r="AF13" i="91" s="1"/>
  <c r="B54" i="91"/>
  <c r="AB54" i="91"/>
  <c r="AD54" i="91" s="1"/>
  <c r="AF54" i="91" s="1"/>
  <c r="AA53" i="91"/>
  <c r="AC53" i="91" s="1"/>
  <c r="AE53" i="91" s="1"/>
  <c r="AB46" i="91"/>
  <c r="AD46" i="91" s="1"/>
  <c r="AF46" i="91" s="1"/>
  <c r="BA50" i="24" s="1"/>
  <c r="AA45" i="91"/>
  <c r="AC45" i="91" s="1"/>
  <c r="AE45" i="91" s="1"/>
  <c r="AJ49" i="24" s="1"/>
  <c r="AB38" i="91"/>
  <c r="AD38" i="91" s="1"/>
  <c r="AF38" i="91" s="1"/>
  <c r="AA37" i="91"/>
  <c r="AC37" i="91" s="1"/>
  <c r="AE37" i="91" s="1"/>
  <c r="AA29" i="91"/>
  <c r="AC29" i="91" s="1"/>
  <c r="AE29" i="91" s="1"/>
  <c r="AA21" i="91"/>
  <c r="AC21" i="91" s="1"/>
  <c r="AE21" i="91" s="1"/>
  <c r="AA13" i="91"/>
  <c r="AC13" i="91" s="1"/>
  <c r="AE13" i="91" s="1"/>
  <c r="AB48" i="91"/>
  <c r="AD48" i="91" s="1"/>
  <c r="AF48" i="91" s="1"/>
  <c r="BA52" i="24" s="1"/>
  <c r="AB40" i="91"/>
  <c r="AD40" i="91" s="1"/>
  <c r="AF40" i="91" s="1"/>
  <c r="BA44" i="24" s="1"/>
  <c r="AA39" i="91"/>
  <c r="AC39" i="91" s="1"/>
  <c r="AE39" i="91" s="1"/>
  <c r="AA31" i="91"/>
  <c r="AC31" i="91" s="1"/>
  <c r="AE31" i="91" s="1"/>
  <c r="AA23" i="91"/>
  <c r="AC23" i="91" s="1"/>
  <c r="AE23" i="91" s="1"/>
  <c r="AA15" i="91"/>
  <c r="AC15" i="91" s="1"/>
  <c r="AE15" i="91" s="1"/>
  <c r="AA22" i="91"/>
  <c r="AC22" i="91" s="1"/>
  <c r="AE22" i="91" s="1"/>
  <c r="AB49" i="91"/>
  <c r="AD49" i="91" s="1"/>
  <c r="AF49" i="91" s="1"/>
  <c r="BA53" i="24" s="1"/>
  <c r="AB41" i="91"/>
  <c r="AD41" i="91" s="1"/>
  <c r="AF41" i="91" s="1"/>
  <c r="BA45" i="24" s="1"/>
  <c r="AB33" i="91"/>
  <c r="AD33" i="91" s="1"/>
  <c r="AF33" i="91" s="1"/>
  <c r="AA32" i="91"/>
  <c r="AC32" i="91" s="1"/>
  <c r="AE32" i="91" s="1"/>
  <c r="AB50" i="91"/>
  <c r="AD50" i="91" s="1"/>
  <c r="AF50" i="91" s="1"/>
  <c r="BA54" i="24" s="1"/>
  <c r="AB42" i="91"/>
  <c r="AD42" i="91" s="1"/>
  <c r="AF42" i="91" s="1"/>
  <c r="BA46" i="24" s="1"/>
  <c r="AB34" i="91"/>
  <c r="AD34" i="91" s="1"/>
  <c r="AF34" i="91" s="1"/>
  <c r="AB26" i="91"/>
  <c r="AD26" i="91" s="1"/>
  <c r="AF26" i="91" s="1"/>
  <c r="AB18" i="91"/>
  <c r="AD18" i="91" s="1"/>
  <c r="AF18" i="91" s="1"/>
  <c r="AA30" i="91"/>
  <c r="AC30" i="91" s="1"/>
  <c r="AE30" i="91" s="1"/>
  <c r="AB51" i="91"/>
  <c r="AD51" i="91" s="1"/>
  <c r="AF51" i="91" s="1"/>
  <c r="AB43" i="91"/>
  <c r="AD43" i="91" s="1"/>
  <c r="AF43" i="91" s="1"/>
  <c r="BA47" i="24" s="1"/>
  <c r="AA42" i="91"/>
  <c r="AC42" i="91" s="1"/>
  <c r="AE42" i="91" s="1"/>
  <c r="AJ46" i="24" s="1"/>
  <c r="AB35" i="91"/>
  <c r="AD35" i="91" s="1"/>
  <c r="AF35" i="91" s="1"/>
  <c r="AB27" i="91"/>
  <c r="AD27" i="91" s="1"/>
  <c r="AF27" i="91" s="1"/>
  <c r="AB19" i="91"/>
  <c r="AD19" i="91" s="1"/>
  <c r="AF19" i="91" s="1"/>
  <c r="AB11" i="91"/>
  <c r="AD11" i="91" s="1"/>
  <c r="AF11" i="91" s="1"/>
  <c r="AB52" i="91"/>
  <c r="AD52" i="91" s="1"/>
  <c r="AF52" i="91" s="1"/>
  <c r="AB44" i="91"/>
  <c r="AD44" i="91" s="1"/>
  <c r="AF44" i="91" s="1"/>
  <c r="BA48" i="24" s="1"/>
  <c r="AB36" i="91"/>
  <c r="AD36" i="91" s="1"/>
  <c r="AF36" i="91" s="1"/>
  <c r="O10" i="91" l="1"/>
  <c r="C11" i="59"/>
  <c r="D11" i="59"/>
  <c r="E11" i="59"/>
  <c r="F11" i="59"/>
  <c r="G11" i="59"/>
  <c r="H11" i="59"/>
  <c r="I11" i="59"/>
  <c r="J11" i="59"/>
  <c r="K11" i="59"/>
  <c r="L11" i="59"/>
  <c r="M11" i="59"/>
  <c r="N11" i="59"/>
  <c r="O11" i="59"/>
  <c r="P11" i="59"/>
  <c r="Q11" i="59"/>
  <c r="R11" i="59"/>
  <c r="S11" i="59"/>
  <c r="T11" i="59"/>
  <c r="U11" i="59"/>
  <c r="V11" i="59"/>
  <c r="Y11" i="59"/>
  <c r="C12" i="59"/>
  <c r="D12" i="59"/>
  <c r="E12" i="59"/>
  <c r="F12" i="59"/>
  <c r="G12" i="59"/>
  <c r="H12" i="59"/>
  <c r="I12" i="59"/>
  <c r="J12" i="59"/>
  <c r="K12" i="59"/>
  <c r="L12" i="59"/>
  <c r="M12" i="59"/>
  <c r="N12" i="59"/>
  <c r="O12" i="59"/>
  <c r="P12" i="59"/>
  <c r="Q12" i="59"/>
  <c r="R12" i="59"/>
  <c r="S12" i="59"/>
  <c r="T12" i="59"/>
  <c r="U12" i="59"/>
  <c r="V12" i="59"/>
  <c r="Y12" i="59"/>
  <c r="C13" i="59"/>
  <c r="D13" i="59"/>
  <c r="E13" i="59"/>
  <c r="F13" i="59"/>
  <c r="G13" i="59"/>
  <c r="H13" i="59"/>
  <c r="I13" i="59"/>
  <c r="J13" i="59"/>
  <c r="K13" i="59"/>
  <c r="L13" i="59"/>
  <c r="M13" i="59"/>
  <c r="N13" i="59"/>
  <c r="O13" i="59"/>
  <c r="P13" i="59"/>
  <c r="Q13" i="59"/>
  <c r="R13" i="59"/>
  <c r="S13" i="59"/>
  <c r="T13" i="59"/>
  <c r="U13" i="59"/>
  <c r="V13" i="59"/>
  <c r="Y13" i="59"/>
  <c r="C14" i="59"/>
  <c r="D14" i="59"/>
  <c r="E14" i="59"/>
  <c r="F14" i="59"/>
  <c r="G14" i="59"/>
  <c r="H14" i="59"/>
  <c r="I14" i="59"/>
  <c r="J14" i="59"/>
  <c r="K14" i="59"/>
  <c r="L14" i="59"/>
  <c r="M14" i="59"/>
  <c r="N14" i="59"/>
  <c r="O14" i="59"/>
  <c r="P14" i="59"/>
  <c r="Q14" i="59"/>
  <c r="R14" i="59"/>
  <c r="S14" i="59"/>
  <c r="T14" i="59"/>
  <c r="U14" i="59"/>
  <c r="V14" i="59"/>
  <c r="Y14" i="59"/>
  <c r="C15" i="59"/>
  <c r="D15" i="59"/>
  <c r="E15" i="59"/>
  <c r="F15" i="59"/>
  <c r="G15" i="59"/>
  <c r="H15" i="59"/>
  <c r="I15" i="59"/>
  <c r="J15" i="59"/>
  <c r="K15" i="59"/>
  <c r="L15" i="59"/>
  <c r="M15" i="59"/>
  <c r="N15" i="59"/>
  <c r="O15" i="59"/>
  <c r="P15" i="59"/>
  <c r="Q15" i="59"/>
  <c r="R15" i="59"/>
  <c r="S15" i="59"/>
  <c r="T15" i="59"/>
  <c r="U15" i="59"/>
  <c r="V15" i="59"/>
  <c r="Y15" i="59"/>
  <c r="C16" i="59"/>
  <c r="D16" i="59"/>
  <c r="E16" i="59"/>
  <c r="F16" i="59"/>
  <c r="G16" i="59"/>
  <c r="H16" i="59"/>
  <c r="I16" i="59"/>
  <c r="J16" i="59"/>
  <c r="K16" i="59"/>
  <c r="L16" i="59"/>
  <c r="M16" i="59"/>
  <c r="N16" i="59"/>
  <c r="O16" i="59"/>
  <c r="P16" i="59"/>
  <c r="Q16" i="59"/>
  <c r="R16" i="59"/>
  <c r="S16" i="59"/>
  <c r="T16" i="59"/>
  <c r="U16" i="59"/>
  <c r="V16" i="59"/>
  <c r="Y16" i="59"/>
  <c r="C17" i="59"/>
  <c r="D17" i="59"/>
  <c r="E17" i="59"/>
  <c r="F17" i="59"/>
  <c r="G17" i="59"/>
  <c r="H17" i="59"/>
  <c r="I17" i="59"/>
  <c r="J17" i="59"/>
  <c r="K17" i="59"/>
  <c r="L17" i="59"/>
  <c r="M17" i="59"/>
  <c r="N17" i="59"/>
  <c r="O17" i="59"/>
  <c r="P17" i="59"/>
  <c r="Q17" i="59"/>
  <c r="R17" i="59"/>
  <c r="S17" i="59"/>
  <c r="T17" i="59"/>
  <c r="U17" i="59"/>
  <c r="V17" i="59"/>
  <c r="Y17" i="59"/>
  <c r="C18" i="59"/>
  <c r="D18" i="59"/>
  <c r="E18" i="59"/>
  <c r="F18" i="59"/>
  <c r="G18" i="59"/>
  <c r="H18" i="59"/>
  <c r="I18" i="59"/>
  <c r="J18" i="59"/>
  <c r="K18" i="59"/>
  <c r="L18" i="59"/>
  <c r="M18" i="59"/>
  <c r="N18" i="59"/>
  <c r="O18" i="59"/>
  <c r="P18" i="59"/>
  <c r="Q18" i="59"/>
  <c r="R18" i="59"/>
  <c r="S18" i="59"/>
  <c r="T18" i="59"/>
  <c r="U18" i="59"/>
  <c r="V18" i="59"/>
  <c r="Y18" i="59"/>
  <c r="C19" i="59"/>
  <c r="D19" i="59"/>
  <c r="E19" i="59"/>
  <c r="F19" i="59"/>
  <c r="G19" i="59"/>
  <c r="H19" i="59"/>
  <c r="I19" i="59"/>
  <c r="J19" i="59"/>
  <c r="K19" i="59"/>
  <c r="L19" i="59"/>
  <c r="M19" i="59"/>
  <c r="N19" i="59"/>
  <c r="O19" i="59"/>
  <c r="P19" i="59"/>
  <c r="Q19" i="59"/>
  <c r="R19" i="59"/>
  <c r="S19" i="59"/>
  <c r="T19" i="59"/>
  <c r="U19" i="59"/>
  <c r="V19" i="59"/>
  <c r="Y19" i="59"/>
  <c r="C20" i="59"/>
  <c r="D20" i="59"/>
  <c r="E20" i="59"/>
  <c r="F20" i="59"/>
  <c r="G20" i="59"/>
  <c r="H20" i="59"/>
  <c r="I20" i="59"/>
  <c r="J20" i="59"/>
  <c r="K20" i="59"/>
  <c r="L20" i="59"/>
  <c r="M20" i="59"/>
  <c r="N20" i="59"/>
  <c r="O20" i="59"/>
  <c r="P20" i="59"/>
  <c r="Q20" i="59"/>
  <c r="R20" i="59"/>
  <c r="S20" i="59"/>
  <c r="T20" i="59"/>
  <c r="U20" i="59"/>
  <c r="V20" i="59"/>
  <c r="Y20" i="59"/>
  <c r="C21" i="59"/>
  <c r="D21" i="59"/>
  <c r="E21" i="59"/>
  <c r="F21" i="59"/>
  <c r="G21" i="59"/>
  <c r="H21" i="59"/>
  <c r="I21" i="59"/>
  <c r="J21" i="59"/>
  <c r="K21" i="59"/>
  <c r="L21" i="59"/>
  <c r="M21" i="59"/>
  <c r="N21" i="59"/>
  <c r="O21" i="59"/>
  <c r="P21" i="59"/>
  <c r="Q21" i="59"/>
  <c r="R21" i="59"/>
  <c r="S21" i="59"/>
  <c r="T21" i="59"/>
  <c r="U21" i="59"/>
  <c r="V21" i="59"/>
  <c r="Y21" i="59"/>
  <c r="C22" i="59"/>
  <c r="D22" i="59"/>
  <c r="E22" i="59"/>
  <c r="F22" i="59"/>
  <c r="G22" i="59"/>
  <c r="H22" i="59"/>
  <c r="I22" i="59"/>
  <c r="J22" i="59"/>
  <c r="K22" i="59"/>
  <c r="L22" i="59"/>
  <c r="M22" i="59"/>
  <c r="N22" i="59"/>
  <c r="O22" i="59"/>
  <c r="P22" i="59"/>
  <c r="Q22" i="59"/>
  <c r="R22" i="59"/>
  <c r="S22" i="59"/>
  <c r="T22" i="59"/>
  <c r="U22" i="59"/>
  <c r="V22" i="59"/>
  <c r="Y22" i="59"/>
  <c r="C23" i="59"/>
  <c r="D23" i="59"/>
  <c r="E23" i="59"/>
  <c r="F23" i="59"/>
  <c r="G23" i="59"/>
  <c r="H23" i="59"/>
  <c r="I23" i="59"/>
  <c r="J23" i="59"/>
  <c r="K23" i="59"/>
  <c r="L23" i="59"/>
  <c r="M23" i="59"/>
  <c r="N23" i="59"/>
  <c r="O23" i="59"/>
  <c r="P23" i="59"/>
  <c r="Q23" i="59"/>
  <c r="R23" i="59"/>
  <c r="S23" i="59"/>
  <c r="T23" i="59"/>
  <c r="U23" i="59"/>
  <c r="V23" i="59"/>
  <c r="Y23" i="59"/>
  <c r="C24" i="59"/>
  <c r="D24" i="59"/>
  <c r="E24" i="59"/>
  <c r="F24" i="59"/>
  <c r="G24" i="59"/>
  <c r="H24" i="59"/>
  <c r="I24" i="59"/>
  <c r="J24" i="59"/>
  <c r="K24" i="59"/>
  <c r="L24" i="59"/>
  <c r="M24" i="59"/>
  <c r="N24" i="59"/>
  <c r="O24" i="59"/>
  <c r="P24" i="59"/>
  <c r="Q24" i="59"/>
  <c r="R24" i="59"/>
  <c r="S24" i="59"/>
  <c r="T24" i="59"/>
  <c r="U24" i="59"/>
  <c r="V24" i="59"/>
  <c r="Y24" i="59"/>
  <c r="C25" i="59"/>
  <c r="D25" i="59"/>
  <c r="E25" i="59"/>
  <c r="F25" i="59"/>
  <c r="G25" i="59"/>
  <c r="H25" i="59"/>
  <c r="I25" i="59"/>
  <c r="J25" i="59"/>
  <c r="K25" i="59"/>
  <c r="L25" i="59"/>
  <c r="M25" i="59"/>
  <c r="N25" i="59"/>
  <c r="O25" i="59"/>
  <c r="P25" i="59"/>
  <c r="Q25" i="59"/>
  <c r="R25" i="59"/>
  <c r="S25" i="59"/>
  <c r="T25" i="59"/>
  <c r="U25" i="59"/>
  <c r="V25" i="59"/>
  <c r="Y25" i="59"/>
  <c r="C26" i="59"/>
  <c r="D26" i="59"/>
  <c r="E26" i="59"/>
  <c r="F26" i="59"/>
  <c r="G26" i="59"/>
  <c r="H26" i="59"/>
  <c r="I26" i="59"/>
  <c r="J26" i="59"/>
  <c r="K26" i="59"/>
  <c r="L26" i="59"/>
  <c r="M26" i="59"/>
  <c r="N26" i="59"/>
  <c r="O26" i="59"/>
  <c r="P26" i="59"/>
  <c r="Q26" i="59"/>
  <c r="R26" i="59"/>
  <c r="S26" i="59"/>
  <c r="T26" i="59"/>
  <c r="U26" i="59"/>
  <c r="V26" i="59"/>
  <c r="Y26" i="59"/>
  <c r="C27" i="59"/>
  <c r="D27" i="59"/>
  <c r="E27" i="59"/>
  <c r="F27" i="59"/>
  <c r="G27" i="59"/>
  <c r="H27" i="59"/>
  <c r="I27" i="59"/>
  <c r="J27" i="59"/>
  <c r="K27" i="59"/>
  <c r="L27" i="59"/>
  <c r="M27" i="59"/>
  <c r="N27" i="59"/>
  <c r="O27" i="59"/>
  <c r="P27" i="59"/>
  <c r="Q27" i="59"/>
  <c r="R27" i="59"/>
  <c r="S27" i="59"/>
  <c r="T27" i="59"/>
  <c r="U27" i="59"/>
  <c r="V27" i="59"/>
  <c r="Y27" i="59"/>
  <c r="C28" i="59"/>
  <c r="D28" i="59"/>
  <c r="E28" i="59"/>
  <c r="F28" i="59"/>
  <c r="G28" i="59"/>
  <c r="H28" i="59"/>
  <c r="I28" i="59"/>
  <c r="J28" i="59"/>
  <c r="K28" i="59"/>
  <c r="L28" i="59"/>
  <c r="M28" i="59"/>
  <c r="N28" i="59"/>
  <c r="O28" i="59"/>
  <c r="P28" i="59"/>
  <c r="Q28" i="59"/>
  <c r="R28" i="59"/>
  <c r="S28" i="59"/>
  <c r="T28" i="59"/>
  <c r="U28" i="59"/>
  <c r="V28" i="59"/>
  <c r="Y28" i="59"/>
  <c r="C29" i="59"/>
  <c r="D29" i="59"/>
  <c r="E29" i="59"/>
  <c r="F29" i="59"/>
  <c r="G29" i="59"/>
  <c r="H29" i="59"/>
  <c r="I29" i="59"/>
  <c r="J29" i="59"/>
  <c r="K29" i="59"/>
  <c r="L29" i="59"/>
  <c r="M29" i="59"/>
  <c r="N29" i="59"/>
  <c r="O29" i="59"/>
  <c r="P29" i="59"/>
  <c r="Q29" i="59"/>
  <c r="R29" i="59"/>
  <c r="S29" i="59"/>
  <c r="T29" i="59"/>
  <c r="U29" i="59"/>
  <c r="V29" i="59"/>
  <c r="Y29" i="59"/>
  <c r="C30" i="59"/>
  <c r="D30" i="59"/>
  <c r="E30" i="59"/>
  <c r="F30" i="59"/>
  <c r="G30" i="59"/>
  <c r="H30" i="59"/>
  <c r="I30" i="59"/>
  <c r="J30" i="59"/>
  <c r="K30" i="59"/>
  <c r="L30" i="59"/>
  <c r="M30" i="59"/>
  <c r="N30" i="59"/>
  <c r="O30" i="59"/>
  <c r="P30" i="59"/>
  <c r="Q30" i="59"/>
  <c r="R30" i="59"/>
  <c r="S30" i="59"/>
  <c r="T30" i="59"/>
  <c r="U30" i="59"/>
  <c r="V30" i="59"/>
  <c r="Y30" i="59"/>
  <c r="C31" i="59"/>
  <c r="D31" i="59"/>
  <c r="E31" i="59"/>
  <c r="F31" i="59"/>
  <c r="G31" i="59"/>
  <c r="H31" i="59"/>
  <c r="I31" i="59"/>
  <c r="J31" i="59"/>
  <c r="K31" i="59"/>
  <c r="L31" i="59"/>
  <c r="M31" i="59"/>
  <c r="N31" i="59"/>
  <c r="O31" i="59"/>
  <c r="P31" i="59"/>
  <c r="Q31" i="59"/>
  <c r="R31" i="59"/>
  <c r="S31" i="59"/>
  <c r="T31" i="59"/>
  <c r="U31" i="59"/>
  <c r="V31" i="59"/>
  <c r="Y31" i="59"/>
  <c r="C32" i="59"/>
  <c r="D32" i="59"/>
  <c r="E32" i="59"/>
  <c r="F32" i="59"/>
  <c r="G32" i="59"/>
  <c r="H32" i="59"/>
  <c r="I32" i="59"/>
  <c r="J32" i="59"/>
  <c r="K32" i="59"/>
  <c r="L32" i="59"/>
  <c r="M32" i="59"/>
  <c r="N32" i="59"/>
  <c r="O32" i="59"/>
  <c r="P32" i="59"/>
  <c r="Q32" i="59"/>
  <c r="R32" i="59"/>
  <c r="S32" i="59"/>
  <c r="T32" i="59"/>
  <c r="U32" i="59"/>
  <c r="V32" i="59"/>
  <c r="Y32" i="59"/>
  <c r="C33" i="59"/>
  <c r="D33" i="59"/>
  <c r="E33" i="59"/>
  <c r="F33" i="59"/>
  <c r="G33" i="59"/>
  <c r="H33" i="59"/>
  <c r="I33" i="59"/>
  <c r="J33" i="59"/>
  <c r="K33" i="59"/>
  <c r="L33" i="59"/>
  <c r="M33" i="59"/>
  <c r="N33" i="59"/>
  <c r="O33" i="59"/>
  <c r="P33" i="59"/>
  <c r="Q33" i="59"/>
  <c r="R33" i="59"/>
  <c r="S33" i="59"/>
  <c r="T33" i="59"/>
  <c r="U33" i="59"/>
  <c r="V33" i="59"/>
  <c r="Y33" i="59"/>
  <c r="C34" i="59"/>
  <c r="D34" i="59"/>
  <c r="E34" i="59"/>
  <c r="F34" i="59"/>
  <c r="G34" i="59"/>
  <c r="H34" i="59"/>
  <c r="I34" i="59"/>
  <c r="J34" i="59"/>
  <c r="K34" i="59"/>
  <c r="L34" i="59"/>
  <c r="M34" i="59"/>
  <c r="N34" i="59"/>
  <c r="O34" i="59"/>
  <c r="P34" i="59"/>
  <c r="Q34" i="59"/>
  <c r="R34" i="59"/>
  <c r="S34" i="59"/>
  <c r="T34" i="59"/>
  <c r="U34" i="59"/>
  <c r="V34" i="59"/>
  <c r="Y34" i="59"/>
  <c r="C35" i="59"/>
  <c r="D35" i="59"/>
  <c r="E35" i="59"/>
  <c r="F35" i="59"/>
  <c r="G35" i="59"/>
  <c r="H35" i="59"/>
  <c r="I35" i="59"/>
  <c r="J35" i="59"/>
  <c r="K35" i="59"/>
  <c r="L35" i="59"/>
  <c r="M35" i="59"/>
  <c r="N35" i="59"/>
  <c r="O35" i="59"/>
  <c r="P35" i="59"/>
  <c r="Q35" i="59"/>
  <c r="R35" i="59"/>
  <c r="S35" i="59"/>
  <c r="T35" i="59"/>
  <c r="U35" i="59"/>
  <c r="V35" i="59"/>
  <c r="Y35" i="59"/>
  <c r="C36" i="59"/>
  <c r="D36" i="59"/>
  <c r="E36" i="59"/>
  <c r="F36" i="59"/>
  <c r="G36" i="59"/>
  <c r="H36" i="59"/>
  <c r="I36" i="59"/>
  <c r="J36" i="59"/>
  <c r="K36" i="59"/>
  <c r="L36" i="59"/>
  <c r="M36" i="59"/>
  <c r="N36" i="59"/>
  <c r="O36" i="59"/>
  <c r="P36" i="59"/>
  <c r="Q36" i="59"/>
  <c r="R36" i="59"/>
  <c r="S36" i="59"/>
  <c r="T36" i="59"/>
  <c r="U36" i="59"/>
  <c r="V36" i="59"/>
  <c r="Y36" i="59"/>
  <c r="C37" i="59"/>
  <c r="D37" i="59"/>
  <c r="E37" i="59"/>
  <c r="F37" i="59"/>
  <c r="G37" i="59"/>
  <c r="H37" i="59"/>
  <c r="I37" i="59"/>
  <c r="J37" i="59"/>
  <c r="K37" i="59"/>
  <c r="L37" i="59"/>
  <c r="M37" i="59"/>
  <c r="N37" i="59"/>
  <c r="O37" i="59"/>
  <c r="P37" i="59"/>
  <c r="Q37" i="59"/>
  <c r="R37" i="59"/>
  <c r="S37" i="59"/>
  <c r="T37" i="59"/>
  <c r="U37" i="59"/>
  <c r="V37" i="59"/>
  <c r="Y37" i="59"/>
  <c r="C38" i="59"/>
  <c r="D38" i="59"/>
  <c r="E38" i="59"/>
  <c r="F38" i="59"/>
  <c r="G38" i="59"/>
  <c r="H38" i="59"/>
  <c r="I38" i="59"/>
  <c r="J38" i="59"/>
  <c r="K38" i="59"/>
  <c r="L38" i="59"/>
  <c r="M38" i="59"/>
  <c r="N38" i="59"/>
  <c r="O38" i="59"/>
  <c r="P38" i="59"/>
  <c r="Q38" i="59"/>
  <c r="R38" i="59"/>
  <c r="S38" i="59"/>
  <c r="T38" i="59"/>
  <c r="U38" i="59"/>
  <c r="V38" i="59"/>
  <c r="Y38" i="59"/>
  <c r="C39" i="59"/>
  <c r="D39" i="59"/>
  <c r="E39" i="59"/>
  <c r="F39" i="59"/>
  <c r="G39" i="59"/>
  <c r="H39" i="59"/>
  <c r="I39" i="59"/>
  <c r="J39" i="59"/>
  <c r="K39" i="59"/>
  <c r="L39" i="59"/>
  <c r="M39" i="59"/>
  <c r="N39" i="59"/>
  <c r="O39" i="59"/>
  <c r="P39" i="59"/>
  <c r="Q39" i="59"/>
  <c r="R39" i="59"/>
  <c r="S39" i="59"/>
  <c r="T39" i="59"/>
  <c r="U39" i="59"/>
  <c r="V39" i="59"/>
  <c r="Y39" i="59"/>
  <c r="C40" i="59"/>
  <c r="D40" i="59"/>
  <c r="E40" i="59"/>
  <c r="F40" i="59"/>
  <c r="G40" i="59"/>
  <c r="H40" i="59"/>
  <c r="I40" i="59"/>
  <c r="J40" i="59"/>
  <c r="K40" i="59"/>
  <c r="L40" i="59"/>
  <c r="M40" i="59"/>
  <c r="N40" i="59"/>
  <c r="O40" i="59"/>
  <c r="P40" i="59"/>
  <c r="Q40" i="59"/>
  <c r="R40" i="59"/>
  <c r="S40" i="59"/>
  <c r="T40" i="59"/>
  <c r="U40" i="59"/>
  <c r="V40" i="59"/>
  <c r="Y40" i="59"/>
  <c r="C41" i="59"/>
  <c r="D41" i="59"/>
  <c r="E41" i="59"/>
  <c r="F41" i="59"/>
  <c r="G41" i="59"/>
  <c r="H41" i="59"/>
  <c r="I41" i="59"/>
  <c r="J41" i="59"/>
  <c r="K41" i="59"/>
  <c r="L41" i="59"/>
  <c r="M41" i="59"/>
  <c r="N41" i="59"/>
  <c r="O41" i="59"/>
  <c r="P41" i="59"/>
  <c r="Q41" i="59"/>
  <c r="R41" i="59"/>
  <c r="S41" i="59"/>
  <c r="T41" i="59"/>
  <c r="U41" i="59"/>
  <c r="V41" i="59"/>
  <c r="Y41" i="59"/>
  <c r="C42" i="59"/>
  <c r="D42" i="59"/>
  <c r="E42" i="59"/>
  <c r="F42" i="59"/>
  <c r="G42" i="59"/>
  <c r="H42" i="59"/>
  <c r="I42" i="59"/>
  <c r="J42" i="59"/>
  <c r="K42" i="59"/>
  <c r="L42" i="59"/>
  <c r="M42" i="59"/>
  <c r="N42" i="59"/>
  <c r="O42" i="59"/>
  <c r="P42" i="59"/>
  <c r="Q42" i="59"/>
  <c r="R42" i="59"/>
  <c r="S42" i="59"/>
  <c r="T42" i="59"/>
  <c r="U42" i="59"/>
  <c r="V42" i="59"/>
  <c r="Y42" i="59"/>
  <c r="C43" i="59"/>
  <c r="D43" i="59"/>
  <c r="E43" i="59"/>
  <c r="F43" i="59"/>
  <c r="G43" i="59"/>
  <c r="H43" i="59"/>
  <c r="I43" i="59"/>
  <c r="J43" i="59"/>
  <c r="K43" i="59"/>
  <c r="L43" i="59"/>
  <c r="M43" i="59"/>
  <c r="N43" i="59"/>
  <c r="O43" i="59"/>
  <c r="P43" i="59"/>
  <c r="Q43" i="59"/>
  <c r="R43" i="59"/>
  <c r="S43" i="59"/>
  <c r="T43" i="59"/>
  <c r="U43" i="59"/>
  <c r="V43" i="59"/>
  <c r="Y43" i="59"/>
  <c r="C44" i="59"/>
  <c r="D44" i="59"/>
  <c r="E44" i="59"/>
  <c r="F44" i="59"/>
  <c r="G44" i="59"/>
  <c r="H44" i="59"/>
  <c r="I44" i="59"/>
  <c r="J44" i="59"/>
  <c r="K44" i="59"/>
  <c r="L44" i="59"/>
  <c r="M44" i="59"/>
  <c r="N44" i="59"/>
  <c r="O44" i="59"/>
  <c r="P44" i="59"/>
  <c r="Q44" i="59"/>
  <c r="R44" i="59"/>
  <c r="S44" i="59"/>
  <c r="T44" i="59"/>
  <c r="U44" i="59"/>
  <c r="V44" i="59"/>
  <c r="Y44" i="59"/>
  <c r="C45" i="59"/>
  <c r="D45" i="59"/>
  <c r="E45" i="59"/>
  <c r="F45" i="59"/>
  <c r="G45" i="59"/>
  <c r="H45" i="59"/>
  <c r="I45" i="59"/>
  <c r="J45" i="59"/>
  <c r="K45" i="59"/>
  <c r="L45" i="59"/>
  <c r="M45" i="59"/>
  <c r="N45" i="59"/>
  <c r="O45" i="59"/>
  <c r="P45" i="59"/>
  <c r="Q45" i="59"/>
  <c r="R45" i="59"/>
  <c r="S45" i="59"/>
  <c r="T45" i="59"/>
  <c r="U45" i="59"/>
  <c r="V45" i="59"/>
  <c r="Y45" i="59"/>
  <c r="C46" i="59"/>
  <c r="D46" i="59"/>
  <c r="E46" i="59"/>
  <c r="F46" i="59"/>
  <c r="G46" i="59"/>
  <c r="H46" i="59"/>
  <c r="I46" i="59"/>
  <c r="J46" i="59"/>
  <c r="K46" i="59"/>
  <c r="L46" i="59"/>
  <c r="M46" i="59"/>
  <c r="N46" i="59"/>
  <c r="O46" i="59"/>
  <c r="P46" i="59"/>
  <c r="Q46" i="59"/>
  <c r="R46" i="59"/>
  <c r="S46" i="59"/>
  <c r="T46" i="59"/>
  <c r="U46" i="59"/>
  <c r="V46" i="59"/>
  <c r="Y46" i="59"/>
  <c r="C47" i="59"/>
  <c r="D47" i="59"/>
  <c r="E47" i="59"/>
  <c r="F47" i="59"/>
  <c r="G47" i="59"/>
  <c r="H47" i="59"/>
  <c r="I47" i="59"/>
  <c r="J47" i="59"/>
  <c r="K47" i="59"/>
  <c r="L47" i="59"/>
  <c r="M47" i="59"/>
  <c r="N47" i="59"/>
  <c r="O47" i="59"/>
  <c r="P47" i="59"/>
  <c r="Q47" i="59"/>
  <c r="R47" i="59"/>
  <c r="S47" i="59"/>
  <c r="T47" i="59"/>
  <c r="U47" i="59"/>
  <c r="V47" i="59"/>
  <c r="Y47" i="59"/>
  <c r="C48" i="59"/>
  <c r="D48" i="59"/>
  <c r="E48" i="59"/>
  <c r="F48" i="59"/>
  <c r="G48" i="59"/>
  <c r="H48" i="59"/>
  <c r="I48" i="59"/>
  <c r="J48" i="59"/>
  <c r="K48" i="59"/>
  <c r="L48" i="59"/>
  <c r="M48" i="59"/>
  <c r="N48" i="59"/>
  <c r="O48" i="59"/>
  <c r="P48" i="59"/>
  <c r="Q48" i="59"/>
  <c r="R48" i="59"/>
  <c r="S48" i="59"/>
  <c r="T48" i="59"/>
  <c r="U48" i="59"/>
  <c r="V48" i="59"/>
  <c r="Y48" i="59"/>
  <c r="C49" i="59"/>
  <c r="D49" i="59"/>
  <c r="E49" i="59"/>
  <c r="F49" i="59"/>
  <c r="G49" i="59"/>
  <c r="H49" i="59"/>
  <c r="I49" i="59"/>
  <c r="J49" i="59"/>
  <c r="K49" i="59"/>
  <c r="L49" i="59"/>
  <c r="M49" i="59"/>
  <c r="N49" i="59"/>
  <c r="O49" i="59"/>
  <c r="P49" i="59"/>
  <c r="Q49" i="59"/>
  <c r="R49" i="59"/>
  <c r="S49" i="59"/>
  <c r="T49" i="59"/>
  <c r="U49" i="59"/>
  <c r="V49" i="59"/>
  <c r="Y49" i="59"/>
  <c r="C50" i="59"/>
  <c r="D50" i="59"/>
  <c r="E50" i="59"/>
  <c r="F50" i="59"/>
  <c r="G50" i="59"/>
  <c r="H50" i="59"/>
  <c r="I50" i="59"/>
  <c r="J50" i="59"/>
  <c r="K50" i="59"/>
  <c r="L50" i="59"/>
  <c r="M50" i="59"/>
  <c r="N50" i="59"/>
  <c r="O50" i="59"/>
  <c r="P50" i="59"/>
  <c r="Q50" i="59"/>
  <c r="R50" i="59"/>
  <c r="S50" i="59"/>
  <c r="T50" i="59"/>
  <c r="U50" i="59"/>
  <c r="V50" i="59"/>
  <c r="Y50" i="59"/>
  <c r="C51" i="59"/>
  <c r="D51" i="59"/>
  <c r="E51" i="59"/>
  <c r="F51" i="59"/>
  <c r="G51" i="59"/>
  <c r="H51" i="59"/>
  <c r="I51" i="59"/>
  <c r="J51" i="59"/>
  <c r="K51" i="59"/>
  <c r="L51" i="59"/>
  <c r="M51" i="59"/>
  <c r="N51" i="59"/>
  <c r="O51" i="59"/>
  <c r="P51" i="59"/>
  <c r="Q51" i="59"/>
  <c r="R51" i="59"/>
  <c r="S51" i="59"/>
  <c r="T51" i="59"/>
  <c r="U51" i="59"/>
  <c r="V51" i="59"/>
  <c r="Y51" i="59"/>
  <c r="C52" i="59"/>
  <c r="D52" i="59"/>
  <c r="E52" i="59"/>
  <c r="B52" i="59" s="1"/>
  <c r="F52" i="59"/>
  <c r="G52" i="59"/>
  <c r="H52" i="59"/>
  <c r="I52" i="59"/>
  <c r="J52" i="59"/>
  <c r="K52" i="59"/>
  <c r="L52" i="59"/>
  <c r="M52" i="59"/>
  <c r="N52" i="59"/>
  <c r="O52" i="59"/>
  <c r="P52" i="59"/>
  <c r="Q52" i="59"/>
  <c r="R52" i="59"/>
  <c r="S52" i="59"/>
  <c r="T52" i="59"/>
  <c r="U52" i="59"/>
  <c r="V52" i="59"/>
  <c r="Y52" i="59"/>
  <c r="C53" i="59"/>
  <c r="D53" i="59"/>
  <c r="E53" i="59"/>
  <c r="B53" i="59" s="1"/>
  <c r="F53" i="59"/>
  <c r="G53" i="59"/>
  <c r="H53" i="59"/>
  <c r="I53" i="59"/>
  <c r="J53" i="59"/>
  <c r="K53" i="59"/>
  <c r="L53" i="59"/>
  <c r="M53" i="59"/>
  <c r="N53" i="59"/>
  <c r="O53" i="59"/>
  <c r="P53" i="59"/>
  <c r="Q53" i="59"/>
  <c r="R53" i="59"/>
  <c r="S53" i="59"/>
  <c r="T53" i="59"/>
  <c r="U53" i="59"/>
  <c r="V53" i="59"/>
  <c r="Y53" i="59"/>
  <c r="C54" i="59"/>
  <c r="D54" i="59"/>
  <c r="E54" i="59"/>
  <c r="F54" i="59"/>
  <c r="G54" i="59"/>
  <c r="H54" i="59"/>
  <c r="I54" i="59"/>
  <c r="J54" i="59"/>
  <c r="K54" i="59"/>
  <c r="L54" i="59"/>
  <c r="M54" i="59"/>
  <c r="N54" i="59"/>
  <c r="O54" i="59"/>
  <c r="P54" i="59"/>
  <c r="Q54" i="59"/>
  <c r="R54" i="59"/>
  <c r="S54" i="59"/>
  <c r="T54" i="59"/>
  <c r="U54" i="59"/>
  <c r="V54" i="59"/>
  <c r="Y54" i="59"/>
  <c r="C11" i="90"/>
  <c r="D11" i="90"/>
  <c r="E11" i="90"/>
  <c r="F11" i="90"/>
  <c r="G11" i="90"/>
  <c r="H11" i="90"/>
  <c r="I11" i="90"/>
  <c r="J11" i="90"/>
  <c r="K11" i="90"/>
  <c r="L11" i="90"/>
  <c r="M11" i="90"/>
  <c r="N11" i="90"/>
  <c r="O11" i="90"/>
  <c r="P11" i="90"/>
  <c r="Q11" i="90"/>
  <c r="R11" i="90"/>
  <c r="S11" i="90"/>
  <c r="T11" i="90"/>
  <c r="U11" i="90"/>
  <c r="V11" i="90"/>
  <c r="Y11" i="90"/>
  <c r="C12" i="90"/>
  <c r="D12" i="90"/>
  <c r="E12" i="90"/>
  <c r="F12" i="90"/>
  <c r="G12" i="90"/>
  <c r="H12" i="90"/>
  <c r="I12" i="90"/>
  <c r="J12" i="90"/>
  <c r="K12" i="90"/>
  <c r="L12" i="90"/>
  <c r="M12" i="90"/>
  <c r="N12" i="90"/>
  <c r="O12" i="90"/>
  <c r="P12" i="90"/>
  <c r="Q12" i="90"/>
  <c r="R12" i="90"/>
  <c r="S12" i="90"/>
  <c r="T12" i="90"/>
  <c r="U12" i="90"/>
  <c r="V12" i="90"/>
  <c r="Y12" i="90"/>
  <c r="C13" i="90"/>
  <c r="D13" i="90"/>
  <c r="E13" i="90"/>
  <c r="F13" i="90"/>
  <c r="G13" i="90"/>
  <c r="H13" i="90"/>
  <c r="I13" i="90"/>
  <c r="J13" i="90"/>
  <c r="K13" i="90"/>
  <c r="L13" i="90"/>
  <c r="M13" i="90"/>
  <c r="N13" i="90"/>
  <c r="O13" i="90"/>
  <c r="P13" i="90"/>
  <c r="Q13" i="90"/>
  <c r="R13" i="90"/>
  <c r="S13" i="90"/>
  <c r="T13" i="90"/>
  <c r="U13" i="90"/>
  <c r="V13" i="90"/>
  <c r="Y13" i="90"/>
  <c r="C14" i="90"/>
  <c r="D14" i="90"/>
  <c r="E14" i="90"/>
  <c r="F14" i="90"/>
  <c r="G14" i="90"/>
  <c r="H14" i="90"/>
  <c r="I14" i="90"/>
  <c r="J14" i="90"/>
  <c r="K14" i="90"/>
  <c r="L14" i="90"/>
  <c r="M14" i="90"/>
  <c r="N14" i="90"/>
  <c r="O14" i="90"/>
  <c r="P14" i="90"/>
  <c r="Q14" i="90"/>
  <c r="R14" i="90"/>
  <c r="S14" i="90"/>
  <c r="T14" i="90"/>
  <c r="U14" i="90"/>
  <c r="V14" i="90"/>
  <c r="Y14" i="90"/>
  <c r="C15" i="90"/>
  <c r="D15" i="90"/>
  <c r="E15" i="90"/>
  <c r="F15" i="90"/>
  <c r="G15" i="90"/>
  <c r="H15" i="90"/>
  <c r="I15" i="90"/>
  <c r="J15" i="90"/>
  <c r="K15" i="90"/>
  <c r="L15" i="90"/>
  <c r="M15" i="90"/>
  <c r="N15" i="90"/>
  <c r="O15" i="90"/>
  <c r="P15" i="90"/>
  <c r="Q15" i="90"/>
  <c r="R15" i="90"/>
  <c r="S15" i="90"/>
  <c r="T15" i="90"/>
  <c r="U15" i="90"/>
  <c r="V15" i="90"/>
  <c r="Y15" i="90"/>
  <c r="C16" i="90"/>
  <c r="D16" i="90"/>
  <c r="E16" i="90"/>
  <c r="F16" i="90"/>
  <c r="G16" i="90"/>
  <c r="H16" i="90"/>
  <c r="I16" i="90"/>
  <c r="J16" i="90"/>
  <c r="K16" i="90"/>
  <c r="L16" i="90"/>
  <c r="M16" i="90"/>
  <c r="N16" i="90"/>
  <c r="O16" i="90"/>
  <c r="P16" i="90"/>
  <c r="Q16" i="90"/>
  <c r="R16" i="90"/>
  <c r="S16" i="90"/>
  <c r="T16" i="90"/>
  <c r="U16" i="90"/>
  <c r="V16" i="90"/>
  <c r="Y16" i="90"/>
  <c r="C17" i="90"/>
  <c r="D17" i="90"/>
  <c r="E17" i="90"/>
  <c r="F17" i="90"/>
  <c r="G17" i="90"/>
  <c r="H17" i="90"/>
  <c r="I17" i="90"/>
  <c r="J17" i="90"/>
  <c r="K17" i="90"/>
  <c r="L17" i="90"/>
  <c r="M17" i="90"/>
  <c r="N17" i="90"/>
  <c r="O17" i="90"/>
  <c r="P17" i="90"/>
  <c r="Q17" i="90"/>
  <c r="R17" i="90"/>
  <c r="S17" i="90"/>
  <c r="T17" i="90"/>
  <c r="U17" i="90"/>
  <c r="V17" i="90"/>
  <c r="Y17" i="90"/>
  <c r="C18" i="90"/>
  <c r="D18" i="90"/>
  <c r="E18" i="90"/>
  <c r="F18" i="90"/>
  <c r="G18" i="90"/>
  <c r="H18" i="90"/>
  <c r="I18" i="90"/>
  <c r="J18" i="90"/>
  <c r="K18" i="90"/>
  <c r="L18" i="90"/>
  <c r="M18" i="90"/>
  <c r="N18" i="90"/>
  <c r="O18" i="90"/>
  <c r="P18" i="90"/>
  <c r="Q18" i="90"/>
  <c r="R18" i="90"/>
  <c r="S18" i="90"/>
  <c r="T18" i="90"/>
  <c r="U18" i="90"/>
  <c r="V18" i="90"/>
  <c r="Y18" i="90"/>
  <c r="C19" i="90"/>
  <c r="D19" i="90"/>
  <c r="E19" i="90"/>
  <c r="F19" i="90"/>
  <c r="G19" i="90"/>
  <c r="H19" i="90"/>
  <c r="I19" i="90"/>
  <c r="J19" i="90"/>
  <c r="K19" i="90"/>
  <c r="L19" i="90"/>
  <c r="M19" i="90"/>
  <c r="N19" i="90"/>
  <c r="O19" i="90"/>
  <c r="P19" i="90"/>
  <c r="Q19" i="90"/>
  <c r="R19" i="90"/>
  <c r="S19" i="90"/>
  <c r="T19" i="90"/>
  <c r="U19" i="90"/>
  <c r="V19" i="90"/>
  <c r="Y19" i="90"/>
  <c r="C20" i="90"/>
  <c r="D20" i="90"/>
  <c r="E20" i="90"/>
  <c r="F20" i="90"/>
  <c r="G20" i="90"/>
  <c r="H20" i="90"/>
  <c r="I20" i="90"/>
  <c r="J20" i="90"/>
  <c r="K20" i="90"/>
  <c r="L20" i="90"/>
  <c r="M20" i="90"/>
  <c r="N20" i="90"/>
  <c r="O20" i="90"/>
  <c r="P20" i="90"/>
  <c r="Q20" i="90"/>
  <c r="R20" i="90"/>
  <c r="S20" i="90"/>
  <c r="T20" i="90"/>
  <c r="U20" i="90"/>
  <c r="V20" i="90"/>
  <c r="Y20" i="90"/>
  <c r="C21" i="90"/>
  <c r="D21" i="90"/>
  <c r="E21" i="90"/>
  <c r="F21" i="90"/>
  <c r="G21" i="90"/>
  <c r="H21" i="90"/>
  <c r="I21" i="90"/>
  <c r="J21" i="90"/>
  <c r="K21" i="90"/>
  <c r="L21" i="90"/>
  <c r="M21" i="90"/>
  <c r="N21" i="90"/>
  <c r="O21" i="90"/>
  <c r="P21" i="90"/>
  <c r="Q21" i="90"/>
  <c r="R21" i="90"/>
  <c r="S21" i="90"/>
  <c r="T21" i="90"/>
  <c r="U21" i="90"/>
  <c r="V21" i="90"/>
  <c r="Y21" i="90"/>
  <c r="C22" i="90"/>
  <c r="D22" i="90"/>
  <c r="E22" i="90"/>
  <c r="F22" i="90"/>
  <c r="G22" i="90"/>
  <c r="H22" i="90"/>
  <c r="I22" i="90"/>
  <c r="J22" i="90"/>
  <c r="K22" i="90"/>
  <c r="L22" i="90"/>
  <c r="M22" i="90"/>
  <c r="N22" i="90"/>
  <c r="O22" i="90"/>
  <c r="P22" i="90"/>
  <c r="Q22" i="90"/>
  <c r="R22" i="90"/>
  <c r="S22" i="90"/>
  <c r="T22" i="90"/>
  <c r="U22" i="90"/>
  <c r="V22" i="90"/>
  <c r="Y22" i="90"/>
  <c r="C23" i="90"/>
  <c r="D23" i="90"/>
  <c r="E23" i="90"/>
  <c r="F23" i="90"/>
  <c r="G23" i="90"/>
  <c r="H23" i="90"/>
  <c r="I23" i="90"/>
  <c r="J23" i="90"/>
  <c r="K23" i="90"/>
  <c r="L23" i="90"/>
  <c r="M23" i="90"/>
  <c r="N23" i="90"/>
  <c r="O23" i="90"/>
  <c r="P23" i="90"/>
  <c r="Q23" i="90"/>
  <c r="R23" i="90"/>
  <c r="S23" i="90"/>
  <c r="T23" i="90"/>
  <c r="U23" i="90"/>
  <c r="V23" i="90"/>
  <c r="Y23" i="90"/>
  <c r="C24" i="90"/>
  <c r="D24" i="90"/>
  <c r="E24" i="90"/>
  <c r="F24" i="90"/>
  <c r="G24" i="90"/>
  <c r="H24" i="90"/>
  <c r="I24" i="90"/>
  <c r="J24" i="90"/>
  <c r="K24" i="90"/>
  <c r="L24" i="90"/>
  <c r="M24" i="90"/>
  <c r="N24" i="90"/>
  <c r="O24" i="90"/>
  <c r="P24" i="90"/>
  <c r="Q24" i="90"/>
  <c r="R24" i="90"/>
  <c r="S24" i="90"/>
  <c r="T24" i="90"/>
  <c r="U24" i="90"/>
  <c r="V24" i="90"/>
  <c r="Y24" i="90"/>
  <c r="C25" i="90"/>
  <c r="D25" i="90"/>
  <c r="E25" i="90"/>
  <c r="F25" i="90"/>
  <c r="G25" i="90"/>
  <c r="H25" i="90"/>
  <c r="I25" i="90"/>
  <c r="J25" i="90"/>
  <c r="K25" i="90"/>
  <c r="L25" i="90"/>
  <c r="M25" i="90"/>
  <c r="N25" i="90"/>
  <c r="O25" i="90"/>
  <c r="P25" i="90"/>
  <c r="Q25" i="90"/>
  <c r="R25" i="90"/>
  <c r="S25" i="90"/>
  <c r="T25" i="90"/>
  <c r="U25" i="90"/>
  <c r="V25" i="90"/>
  <c r="Y25" i="90"/>
  <c r="C26" i="90"/>
  <c r="D26" i="90"/>
  <c r="E26" i="90"/>
  <c r="F26" i="90"/>
  <c r="G26" i="90"/>
  <c r="H26" i="90"/>
  <c r="I26" i="90"/>
  <c r="J26" i="90"/>
  <c r="K26" i="90"/>
  <c r="L26" i="90"/>
  <c r="M26" i="90"/>
  <c r="N26" i="90"/>
  <c r="O26" i="90"/>
  <c r="P26" i="90"/>
  <c r="Q26" i="90"/>
  <c r="R26" i="90"/>
  <c r="S26" i="90"/>
  <c r="T26" i="90"/>
  <c r="U26" i="90"/>
  <c r="V26" i="90"/>
  <c r="Y26" i="90"/>
  <c r="C27" i="90"/>
  <c r="D27" i="90"/>
  <c r="E27" i="90"/>
  <c r="F27" i="90"/>
  <c r="G27" i="90"/>
  <c r="H27" i="90"/>
  <c r="I27" i="90"/>
  <c r="J27" i="90"/>
  <c r="K27" i="90"/>
  <c r="L27" i="90"/>
  <c r="M27" i="90"/>
  <c r="N27" i="90"/>
  <c r="O27" i="90"/>
  <c r="P27" i="90"/>
  <c r="Q27" i="90"/>
  <c r="R27" i="90"/>
  <c r="S27" i="90"/>
  <c r="T27" i="90"/>
  <c r="U27" i="90"/>
  <c r="V27" i="90"/>
  <c r="Y27" i="90"/>
  <c r="C28" i="90"/>
  <c r="D28" i="90"/>
  <c r="E28" i="90"/>
  <c r="F28" i="90"/>
  <c r="G28" i="90"/>
  <c r="H28" i="90"/>
  <c r="I28" i="90"/>
  <c r="J28" i="90"/>
  <c r="K28" i="90"/>
  <c r="L28" i="90"/>
  <c r="M28" i="90"/>
  <c r="N28" i="90"/>
  <c r="O28" i="90"/>
  <c r="P28" i="90"/>
  <c r="Q28" i="90"/>
  <c r="R28" i="90"/>
  <c r="S28" i="90"/>
  <c r="T28" i="90"/>
  <c r="U28" i="90"/>
  <c r="V28" i="90"/>
  <c r="Y28" i="90"/>
  <c r="C29" i="90"/>
  <c r="D29" i="90"/>
  <c r="E29" i="90"/>
  <c r="F29" i="90"/>
  <c r="G29" i="90"/>
  <c r="H29" i="90"/>
  <c r="I29" i="90"/>
  <c r="J29" i="90"/>
  <c r="K29" i="90"/>
  <c r="L29" i="90"/>
  <c r="M29" i="90"/>
  <c r="N29" i="90"/>
  <c r="O29" i="90"/>
  <c r="P29" i="90"/>
  <c r="Q29" i="90"/>
  <c r="R29" i="90"/>
  <c r="S29" i="90"/>
  <c r="T29" i="90"/>
  <c r="U29" i="90"/>
  <c r="V29" i="90"/>
  <c r="Y29" i="90"/>
  <c r="C30" i="90"/>
  <c r="D30" i="90"/>
  <c r="E30" i="90"/>
  <c r="F30" i="90"/>
  <c r="G30" i="90"/>
  <c r="H30" i="90"/>
  <c r="I30" i="90"/>
  <c r="J30" i="90"/>
  <c r="K30" i="90"/>
  <c r="L30" i="90"/>
  <c r="M30" i="90"/>
  <c r="N30" i="90"/>
  <c r="O30" i="90"/>
  <c r="P30" i="90"/>
  <c r="Q30" i="90"/>
  <c r="R30" i="90"/>
  <c r="S30" i="90"/>
  <c r="T30" i="90"/>
  <c r="U30" i="90"/>
  <c r="V30" i="90"/>
  <c r="Y30" i="90"/>
  <c r="C31" i="90"/>
  <c r="D31" i="90"/>
  <c r="E31" i="90"/>
  <c r="F31" i="90"/>
  <c r="G31" i="90"/>
  <c r="H31" i="90"/>
  <c r="I31" i="90"/>
  <c r="J31" i="90"/>
  <c r="K31" i="90"/>
  <c r="L31" i="90"/>
  <c r="M31" i="90"/>
  <c r="N31" i="90"/>
  <c r="O31" i="90"/>
  <c r="P31" i="90"/>
  <c r="Q31" i="90"/>
  <c r="R31" i="90"/>
  <c r="S31" i="90"/>
  <c r="T31" i="90"/>
  <c r="U31" i="90"/>
  <c r="V31" i="90"/>
  <c r="Y31" i="90"/>
  <c r="C32" i="90"/>
  <c r="D32" i="90"/>
  <c r="E32" i="90"/>
  <c r="F32" i="90"/>
  <c r="G32" i="90"/>
  <c r="H32" i="90"/>
  <c r="I32" i="90"/>
  <c r="J32" i="90"/>
  <c r="K32" i="90"/>
  <c r="L32" i="90"/>
  <c r="M32" i="90"/>
  <c r="N32" i="90"/>
  <c r="O32" i="90"/>
  <c r="P32" i="90"/>
  <c r="Q32" i="90"/>
  <c r="R32" i="90"/>
  <c r="S32" i="90"/>
  <c r="T32" i="90"/>
  <c r="U32" i="90"/>
  <c r="V32" i="90"/>
  <c r="Y32" i="90"/>
  <c r="C33" i="90"/>
  <c r="D33" i="90"/>
  <c r="E33" i="90"/>
  <c r="F33" i="90"/>
  <c r="G33" i="90"/>
  <c r="H33" i="90"/>
  <c r="I33" i="90"/>
  <c r="J33" i="90"/>
  <c r="K33" i="90"/>
  <c r="L33" i="90"/>
  <c r="M33" i="90"/>
  <c r="N33" i="90"/>
  <c r="O33" i="90"/>
  <c r="P33" i="90"/>
  <c r="Q33" i="90"/>
  <c r="R33" i="90"/>
  <c r="S33" i="90"/>
  <c r="T33" i="90"/>
  <c r="U33" i="90"/>
  <c r="V33" i="90"/>
  <c r="Y33" i="90"/>
  <c r="C34" i="90"/>
  <c r="D34" i="90"/>
  <c r="E34" i="90"/>
  <c r="F34" i="90"/>
  <c r="G34" i="90"/>
  <c r="H34" i="90"/>
  <c r="I34" i="90"/>
  <c r="J34" i="90"/>
  <c r="K34" i="90"/>
  <c r="L34" i="90"/>
  <c r="M34" i="90"/>
  <c r="N34" i="90"/>
  <c r="O34" i="90"/>
  <c r="P34" i="90"/>
  <c r="Q34" i="90"/>
  <c r="R34" i="90"/>
  <c r="S34" i="90"/>
  <c r="T34" i="90"/>
  <c r="U34" i="90"/>
  <c r="V34" i="90"/>
  <c r="Y34" i="90"/>
  <c r="C35" i="90"/>
  <c r="D35" i="90"/>
  <c r="E35" i="90"/>
  <c r="F35" i="90"/>
  <c r="G35" i="90"/>
  <c r="H35" i="90"/>
  <c r="I35" i="90"/>
  <c r="J35" i="90"/>
  <c r="K35" i="90"/>
  <c r="L35" i="90"/>
  <c r="M35" i="90"/>
  <c r="N35" i="90"/>
  <c r="O35" i="90"/>
  <c r="P35" i="90"/>
  <c r="Q35" i="90"/>
  <c r="R35" i="90"/>
  <c r="S35" i="90"/>
  <c r="T35" i="90"/>
  <c r="U35" i="90"/>
  <c r="V35" i="90"/>
  <c r="Y35" i="90"/>
  <c r="C36" i="90"/>
  <c r="D36" i="90"/>
  <c r="E36" i="90"/>
  <c r="F36" i="90"/>
  <c r="G36" i="90"/>
  <c r="H36" i="90"/>
  <c r="I36" i="90"/>
  <c r="J36" i="90"/>
  <c r="K36" i="90"/>
  <c r="L36" i="90"/>
  <c r="M36" i="90"/>
  <c r="N36" i="90"/>
  <c r="O36" i="90"/>
  <c r="P36" i="90"/>
  <c r="Q36" i="90"/>
  <c r="R36" i="90"/>
  <c r="S36" i="90"/>
  <c r="T36" i="90"/>
  <c r="U36" i="90"/>
  <c r="V36" i="90"/>
  <c r="Y36" i="90"/>
  <c r="C37" i="90"/>
  <c r="D37" i="90"/>
  <c r="E37" i="90"/>
  <c r="F37" i="90"/>
  <c r="G37" i="90"/>
  <c r="H37" i="90"/>
  <c r="I37" i="90"/>
  <c r="J37" i="90"/>
  <c r="K37" i="90"/>
  <c r="L37" i="90"/>
  <c r="M37" i="90"/>
  <c r="N37" i="90"/>
  <c r="O37" i="90"/>
  <c r="P37" i="90"/>
  <c r="Q37" i="90"/>
  <c r="R37" i="90"/>
  <c r="S37" i="90"/>
  <c r="T37" i="90"/>
  <c r="U37" i="90"/>
  <c r="V37" i="90"/>
  <c r="Y37" i="90"/>
  <c r="C38" i="90"/>
  <c r="D38" i="90"/>
  <c r="E38" i="90"/>
  <c r="F38" i="90"/>
  <c r="G38" i="90"/>
  <c r="H38" i="90"/>
  <c r="I38" i="90"/>
  <c r="J38" i="90"/>
  <c r="K38" i="90"/>
  <c r="L38" i="90"/>
  <c r="M38" i="90"/>
  <c r="N38" i="90"/>
  <c r="O38" i="90"/>
  <c r="P38" i="90"/>
  <c r="Q38" i="90"/>
  <c r="R38" i="90"/>
  <c r="S38" i="90"/>
  <c r="T38" i="90"/>
  <c r="U38" i="90"/>
  <c r="V38" i="90"/>
  <c r="Y38" i="90"/>
  <c r="C39" i="90"/>
  <c r="D39" i="90"/>
  <c r="E39" i="90"/>
  <c r="F39" i="90"/>
  <c r="G39" i="90"/>
  <c r="H39" i="90"/>
  <c r="I39" i="90"/>
  <c r="J39" i="90"/>
  <c r="K39" i="90"/>
  <c r="L39" i="90"/>
  <c r="M39" i="90"/>
  <c r="N39" i="90"/>
  <c r="O39" i="90"/>
  <c r="P39" i="90"/>
  <c r="Q39" i="90"/>
  <c r="R39" i="90"/>
  <c r="S39" i="90"/>
  <c r="T39" i="90"/>
  <c r="U39" i="90"/>
  <c r="V39" i="90"/>
  <c r="Y39" i="90"/>
  <c r="C40" i="90"/>
  <c r="D40" i="90"/>
  <c r="E40" i="90"/>
  <c r="F40" i="90"/>
  <c r="G40" i="90"/>
  <c r="H40" i="90"/>
  <c r="I40" i="90"/>
  <c r="J40" i="90"/>
  <c r="K40" i="90"/>
  <c r="L40" i="90"/>
  <c r="M40" i="90"/>
  <c r="N40" i="90"/>
  <c r="O40" i="90"/>
  <c r="P40" i="90"/>
  <c r="Q40" i="90"/>
  <c r="R40" i="90"/>
  <c r="S40" i="90"/>
  <c r="T40" i="90"/>
  <c r="U40" i="90"/>
  <c r="V40" i="90"/>
  <c r="Y40" i="90"/>
  <c r="C41" i="90"/>
  <c r="D41" i="90"/>
  <c r="E41" i="90"/>
  <c r="F41" i="90"/>
  <c r="G41" i="90"/>
  <c r="H41" i="90"/>
  <c r="I41" i="90"/>
  <c r="J41" i="90"/>
  <c r="K41" i="90"/>
  <c r="L41" i="90"/>
  <c r="M41" i="90"/>
  <c r="N41" i="90"/>
  <c r="O41" i="90"/>
  <c r="P41" i="90"/>
  <c r="Q41" i="90"/>
  <c r="R41" i="90"/>
  <c r="S41" i="90"/>
  <c r="T41" i="90"/>
  <c r="U41" i="90"/>
  <c r="V41" i="90"/>
  <c r="Y41" i="90"/>
  <c r="C42" i="90"/>
  <c r="D42" i="90"/>
  <c r="E42" i="90"/>
  <c r="F42" i="90"/>
  <c r="G42" i="90"/>
  <c r="H42" i="90"/>
  <c r="I42" i="90"/>
  <c r="J42" i="90"/>
  <c r="K42" i="90"/>
  <c r="L42" i="90"/>
  <c r="M42" i="90"/>
  <c r="N42" i="90"/>
  <c r="O42" i="90"/>
  <c r="P42" i="90"/>
  <c r="Q42" i="90"/>
  <c r="R42" i="90"/>
  <c r="S42" i="90"/>
  <c r="T42" i="90"/>
  <c r="U42" i="90"/>
  <c r="V42" i="90"/>
  <c r="Y42" i="90"/>
  <c r="C43" i="90"/>
  <c r="D43" i="90"/>
  <c r="E43" i="90"/>
  <c r="F43" i="90"/>
  <c r="G43" i="90"/>
  <c r="H43" i="90"/>
  <c r="I43" i="90"/>
  <c r="J43" i="90"/>
  <c r="K43" i="90"/>
  <c r="L43" i="90"/>
  <c r="M43" i="90"/>
  <c r="N43" i="90"/>
  <c r="O43" i="90"/>
  <c r="P43" i="90"/>
  <c r="Q43" i="90"/>
  <c r="R43" i="90"/>
  <c r="S43" i="90"/>
  <c r="T43" i="90"/>
  <c r="U43" i="90"/>
  <c r="V43" i="90"/>
  <c r="Y43" i="90"/>
  <c r="C44" i="90"/>
  <c r="D44" i="90"/>
  <c r="E44" i="90"/>
  <c r="F44" i="90"/>
  <c r="G44" i="90"/>
  <c r="H44" i="90"/>
  <c r="I44" i="90"/>
  <c r="J44" i="90"/>
  <c r="K44" i="90"/>
  <c r="L44" i="90"/>
  <c r="M44" i="90"/>
  <c r="N44" i="90"/>
  <c r="O44" i="90"/>
  <c r="P44" i="90"/>
  <c r="Q44" i="90"/>
  <c r="R44" i="90"/>
  <c r="S44" i="90"/>
  <c r="T44" i="90"/>
  <c r="U44" i="90"/>
  <c r="V44" i="90"/>
  <c r="Y44" i="90"/>
  <c r="C45" i="90"/>
  <c r="D45" i="90"/>
  <c r="E45" i="90"/>
  <c r="F45" i="90"/>
  <c r="G45" i="90"/>
  <c r="H45" i="90"/>
  <c r="I45" i="90"/>
  <c r="J45" i="90"/>
  <c r="K45" i="90"/>
  <c r="L45" i="90"/>
  <c r="M45" i="90"/>
  <c r="N45" i="90"/>
  <c r="O45" i="90"/>
  <c r="P45" i="90"/>
  <c r="Q45" i="90"/>
  <c r="R45" i="90"/>
  <c r="S45" i="90"/>
  <c r="T45" i="90"/>
  <c r="U45" i="90"/>
  <c r="V45" i="90"/>
  <c r="Y45" i="90"/>
  <c r="C46" i="90"/>
  <c r="D46" i="90"/>
  <c r="E46" i="90"/>
  <c r="F46" i="90"/>
  <c r="G46" i="90"/>
  <c r="H46" i="90"/>
  <c r="I46" i="90"/>
  <c r="J46" i="90"/>
  <c r="K46" i="90"/>
  <c r="L46" i="90"/>
  <c r="M46" i="90"/>
  <c r="N46" i="90"/>
  <c r="O46" i="90"/>
  <c r="P46" i="90"/>
  <c r="Q46" i="90"/>
  <c r="R46" i="90"/>
  <c r="S46" i="90"/>
  <c r="T46" i="90"/>
  <c r="U46" i="90"/>
  <c r="V46" i="90"/>
  <c r="Y46" i="90"/>
  <c r="C47" i="90"/>
  <c r="D47" i="90"/>
  <c r="E47" i="90"/>
  <c r="F47" i="90"/>
  <c r="G47" i="90"/>
  <c r="H47" i="90"/>
  <c r="I47" i="90"/>
  <c r="J47" i="90"/>
  <c r="K47" i="90"/>
  <c r="L47" i="90"/>
  <c r="M47" i="90"/>
  <c r="N47" i="90"/>
  <c r="O47" i="90"/>
  <c r="P47" i="90"/>
  <c r="Q47" i="90"/>
  <c r="R47" i="90"/>
  <c r="S47" i="90"/>
  <c r="T47" i="90"/>
  <c r="U47" i="90"/>
  <c r="V47" i="90"/>
  <c r="Y47" i="90"/>
  <c r="C48" i="90"/>
  <c r="D48" i="90"/>
  <c r="E48" i="90"/>
  <c r="F48" i="90"/>
  <c r="G48" i="90"/>
  <c r="H48" i="90"/>
  <c r="I48" i="90"/>
  <c r="J48" i="90"/>
  <c r="K48" i="90"/>
  <c r="L48" i="90"/>
  <c r="M48" i="90"/>
  <c r="N48" i="90"/>
  <c r="O48" i="90"/>
  <c r="P48" i="90"/>
  <c r="Q48" i="90"/>
  <c r="R48" i="90"/>
  <c r="S48" i="90"/>
  <c r="T48" i="90"/>
  <c r="U48" i="90"/>
  <c r="V48" i="90"/>
  <c r="Y48" i="90"/>
  <c r="C49" i="90"/>
  <c r="D49" i="90"/>
  <c r="E49" i="90"/>
  <c r="F49" i="90"/>
  <c r="G49" i="90"/>
  <c r="H49" i="90"/>
  <c r="I49" i="90"/>
  <c r="J49" i="90"/>
  <c r="K49" i="90"/>
  <c r="L49" i="90"/>
  <c r="M49" i="90"/>
  <c r="N49" i="90"/>
  <c r="O49" i="90"/>
  <c r="P49" i="90"/>
  <c r="Q49" i="90"/>
  <c r="R49" i="90"/>
  <c r="S49" i="90"/>
  <c r="T49" i="90"/>
  <c r="U49" i="90"/>
  <c r="V49" i="90"/>
  <c r="Y49" i="90"/>
  <c r="C50" i="90"/>
  <c r="D50" i="90"/>
  <c r="E50" i="90"/>
  <c r="F50" i="90"/>
  <c r="G50" i="90"/>
  <c r="H50" i="90"/>
  <c r="I50" i="90"/>
  <c r="J50" i="90"/>
  <c r="K50" i="90"/>
  <c r="L50" i="90"/>
  <c r="M50" i="90"/>
  <c r="N50" i="90"/>
  <c r="O50" i="90"/>
  <c r="P50" i="90"/>
  <c r="Q50" i="90"/>
  <c r="R50" i="90"/>
  <c r="S50" i="90"/>
  <c r="T50" i="90"/>
  <c r="U50" i="90"/>
  <c r="V50" i="90"/>
  <c r="Y50" i="90"/>
  <c r="C51" i="90"/>
  <c r="D51" i="90"/>
  <c r="E51" i="90"/>
  <c r="F51" i="90"/>
  <c r="G51" i="90"/>
  <c r="H51" i="90"/>
  <c r="I51" i="90"/>
  <c r="J51" i="90"/>
  <c r="K51" i="90"/>
  <c r="L51" i="90"/>
  <c r="M51" i="90"/>
  <c r="N51" i="90"/>
  <c r="O51" i="90"/>
  <c r="P51" i="90"/>
  <c r="Q51" i="90"/>
  <c r="R51" i="90"/>
  <c r="S51" i="90"/>
  <c r="T51" i="90"/>
  <c r="U51" i="90"/>
  <c r="V51" i="90"/>
  <c r="Y51" i="90"/>
  <c r="C52" i="90"/>
  <c r="D52" i="90"/>
  <c r="E52" i="90"/>
  <c r="B52" i="90" s="1"/>
  <c r="F52" i="90"/>
  <c r="G52" i="90"/>
  <c r="H52" i="90"/>
  <c r="I52" i="90"/>
  <c r="J52" i="90"/>
  <c r="K52" i="90"/>
  <c r="L52" i="90"/>
  <c r="M52" i="90"/>
  <c r="N52" i="90"/>
  <c r="O52" i="90"/>
  <c r="P52" i="90"/>
  <c r="Q52" i="90"/>
  <c r="R52" i="90"/>
  <c r="S52" i="90"/>
  <c r="T52" i="90"/>
  <c r="U52" i="90"/>
  <c r="V52" i="90"/>
  <c r="Y52" i="90"/>
  <c r="C53" i="90"/>
  <c r="D53" i="90"/>
  <c r="E53" i="90"/>
  <c r="B53" i="90" s="1"/>
  <c r="F53" i="90"/>
  <c r="G53" i="90"/>
  <c r="H53" i="90"/>
  <c r="I53" i="90"/>
  <c r="J53" i="90"/>
  <c r="K53" i="90"/>
  <c r="L53" i="90"/>
  <c r="M53" i="90"/>
  <c r="N53" i="90"/>
  <c r="O53" i="90"/>
  <c r="P53" i="90"/>
  <c r="Q53" i="90"/>
  <c r="R53" i="90"/>
  <c r="S53" i="90"/>
  <c r="T53" i="90"/>
  <c r="U53" i="90"/>
  <c r="V53" i="90"/>
  <c r="Y53" i="90"/>
  <c r="C54" i="90"/>
  <c r="D54" i="90"/>
  <c r="E54" i="90"/>
  <c r="F54" i="90"/>
  <c r="G54" i="90"/>
  <c r="H54" i="90"/>
  <c r="I54" i="90"/>
  <c r="J54" i="90"/>
  <c r="K54" i="90"/>
  <c r="L54" i="90"/>
  <c r="M54" i="90"/>
  <c r="N54" i="90"/>
  <c r="O54" i="90"/>
  <c r="P54" i="90"/>
  <c r="Q54" i="90"/>
  <c r="R54" i="90"/>
  <c r="S54" i="90"/>
  <c r="T54" i="90"/>
  <c r="U54" i="90"/>
  <c r="V54" i="90"/>
  <c r="Y54" i="90"/>
  <c r="C11" i="61"/>
  <c r="D11" i="61"/>
  <c r="E11" i="61"/>
  <c r="F11" i="61"/>
  <c r="G11" i="61"/>
  <c r="H11" i="61"/>
  <c r="I11" i="61"/>
  <c r="J11" i="61"/>
  <c r="K11" i="61"/>
  <c r="L11" i="61"/>
  <c r="M11" i="61"/>
  <c r="N11" i="61"/>
  <c r="O11" i="61"/>
  <c r="P11" i="61"/>
  <c r="Q11" i="61"/>
  <c r="R11" i="61"/>
  <c r="S11" i="61"/>
  <c r="T11" i="61"/>
  <c r="U11" i="61"/>
  <c r="V11" i="61"/>
  <c r="Y11" i="61"/>
  <c r="C12" i="61"/>
  <c r="D12" i="61"/>
  <c r="E12" i="61"/>
  <c r="F12" i="61"/>
  <c r="G12" i="61"/>
  <c r="H12" i="61"/>
  <c r="I12" i="61"/>
  <c r="J12" i="61"/>
  <c r="K12" i="61"/>
  <c r="L12" i="61"/>
  <c r="M12" i="61"/>
  <c r="N12" i="61"/>
  <c r="O12" i="61"/>
  <c r="P12" i="61"/>
  <c r="Q12" i="61"/>
  <c r="R12" i="61"/>
  <c r="S12" i="61"/>
  <c r="T12" i="61"/>
  <c r="U12" i="61"/>
  <c r="V12" i="61"/>
  <c r="Y12" i="61"/>
  <c r="C13" i="61"/>
  <c r="D13" i="61"/>
  <c r="E13" i="61"/>
  <c r="F13" i="61"/>
  <c r="G13" i="61"/>
  <c r="H13" i="61"/>
  <c r="I13" i="61"/>
  <c r="J13" i="61"/>
  <c r="K13" i="61"/>
  <c r="L13" i="61"/>
  <c r="M13" i="61"/>
  <c r="N13" i="61"/>
  <c r="O13" i="61"/>
  <c r="P13" i="61"/>
  <c r="Q13" i="61"/>
  <c r="R13" i="61"/>
  <c r="S13" i="61"/>
  <c r="T13" i="61"/>
  <c r="U13" i="61"/>
  <c r="V13" i="61"/>
  <c r="Y13" i="61"/>
  <c r="C14" i="61"/>
  <c r="D14" i="61"/>
  <c r="E14" i="61"/>
  <c r="F14" i="61"/>
  <c r="G14" i="61"/>
  <c r="H14" i="61"/>
  <c r="I14" i="61"/>
  <c r="J14" i="61"/>
  <c r="K14" i="61"/>
  <c r="L14" i="61"/>
  <c r="M14" i="61"/>
  <c r="N14" i="61"/>
  <c r="O14" i="61"/>
  <c r="P14" i="61"/>
  <c r="Q14" i="61"/>
  <c r="R14" i="61"/>
  <c r="S14" i="61"/>
  <c r="T14" i="61"/>
  <c r="U14" i="61"/>
  <c r="V14" i="61"/>
  <c r="Y14" i="61"/>
  <c r="C15" i="61"/>
  <c r="D15" i="61"/>
  <c r="E15" i="61"/>
  <c r="F15" i="61"/>
  <c r="G15" i="61"/>
  <c r="H15" i="61"/>
  <c r="I15" i="61"/>
  <c r="J15" i="61"/>
  <c r="K15" i="61"/>
  <c r="L15" i="61"/>
  <c r="M15" i="61"/>
  <c r="N15" i="61"/>
  <c r="O15" i="61"/>
  <c r="P15" i="61"/>
  <c r="Q15" i="61"/>
  <c r="R15" i="61"/>
  <c r="S15" i="61"/>
  <c r="T15" i="61"/>
  <c r="U15" i="61"/>
  <c r="V15" i="61"/>
  <c r="Y15" i="61"/>
  <c r="C16" i="61"/>
  <c r="D16" i="61"/>
  <c r="E16" i="61"/>
  <c r="F16" i="61"/>
  <c r="G16" i="61"/>
  <c r="H16" i="61"/>
  <c r="I16" i="61"/>
  <c r="J16" i="61"/>
  <c r="K16" i="61"/>
  <c r="L16" i="61"/>
  <c r="M16" i="61"/>
  <c r="N16" i="61"/>
  <c r="O16" i="61"/>
  <c r="P16" i="61"/>
  <c r="Q16" i="61"/>
  <c r="R16" i="61"/>
  <c r="S16" i="61"/>
  <c r="T16" i="61"/>
  <c r="U16" i="61"/>
  <c r="V16" i="61"/>
  <c r="Y16" i="61"/>
  <c r="C17" i="61"/>
  <c r="D17" i="61"/>
  <c r="E17" i="61"/>
  <c r="F17" i="61"/>
  <c r="G17" i="61"/>
  <c r="H17" i="61"/>
  <c r="I17" i="61"/>
  <c r="J17" i="61"/>
  <c r="K17" i="61"/>
  <c r="L17" i="61"/>
  <c r="M17" i="61"/>
  <c r="N17" i="61"/>
  <c r="O17" i="61"/>
  <c r="P17" i="61"/>
  <c r="Q17" i="61"/>
  <c r="R17" i="61"/>
  <c r="S17" i="61"/>
  <c r="T17" i="61"/>
  <c r="U17" i="61"/>
  <c r="V17" i="61"/>
  <c r="Y17" i="61"/>
  <c r="C18" i="61"/>
  <c r="D18" i="61"/>
  <c r="E18" i="61"/>
  <c r="F18" i="61"/>
  <c r="G18" i="61"/>
  <c r="H18" i="61"/>
  <c r="I18" i="61"/>
  <c r="J18" i="61"/>
  <c r="K18" i="61"/>
  <c r="L18" i="61"/>
  <c r="M18" i="61"/>
  <c r="N18" i="61"/>
  <c r="O18" i="61"/>
  <c r="P18" i="61"/>
  <c r="Q18" i="61"/>
  <c r="R18" i="61"/>
  <c r="S18" i="61"/>
  <c r="T18" i="61"/>
  <c r="U18" i="61"/>
  <c r="V18" i="61"/>
  <c r="Y18" i="61"/>
  <c r="C19" i="61"/>
  <c r="D19" i="61"/>
  <c r="E19" i="61"/>
  <c r="F19" i="61"/>
  <c r="G19" i="61"/>
  <c r="H19" i="61"/>
  <c r="I19" i="61"/>
  <c r="J19" i="61"/>
  <c r="K19" i="61"/>
  <c r="L19" i="61"/>
  <c r="M19" i="61"/>
  <c r="N19" i="61"/>
  <c r="O19" i="61"/>
  <c r="P19" i="61"/>
  <c r="Q19" i="61"/>
  <c r="R19" i="61"/>
  <c r="S19" i="61"/>
  <c r="T19" i="61"/>
  <c r="U19" i="61"/>
  <c r="V19" i="61"/>
  <c r="Y19" i="61"/>
  <c r="C20" i="61"/>
  <c r="D20" i="61"/>
  <c r="E20" i="61"/>
  <c r="F20" i="61"/>
  <c r="G20" i="61"/>
  <c r="H20" i="61"/>
  <c r="I20" i="61"/>
  <c r="J20" i="61"/>
  <c r="K20" i="61"/>
  <c r="L20" i="61"/>
  <c r="M20" i="61"/>
  <c r="N20" i="61"/>
  <c r="O20" i="61"/>
  <c r="P20" i="61"/>
  <c r="Q20" i="61"/>
  <c r="R20" i="61"/>
  <c r="S20" i="61"/>
  <c r="T20" i="61"/>
  <c r="U20" i="61"/>
  <c r="V20" i="61"/>
  <c r="Y20" i="61"/>
  <c r="C21" i="61"/>
  <c r="D21" i="61"/>
  <c r="E21" i="61"/>
  <c r="F21" i="61"/>
  <c r="G21" i="61"/>
  <c r="H21" i="61"/>
  <c r="I21" i="61"/>
  <c r="J21" i="61"/>
  <c r="K21" i="61"/>
  <c r="L21" i="61"/>
  <c r="M21" i="61"/>
  <c r="N21" i="61"/>
  <c r="O21" i="61"/>
  <c r="P21" i="61"/>
  <c r="Q21" i="61"/>
  <c r="R21" i="61"/>
  <c r="S21" i="61"/>
  <c r="T21" i="61"/>
  <c r="U21" i="61"/>
  <c r="V21" i="61"/>
  <c r="Y21" i="61"/>
  <c r="C22" i="61"/>
  <c r="D22" i="61"/>
  <c r="E22" i="61"/>
  <c r="F22" i="61"/>
  <c r="G22" i="61"/>
  <c r="H22" i="61"/>
  <c r="I22" i="61"/>
  <c r="J22" i="61"/>
  <c r="K22" i="61"/>
  <c r="L22" i="61"/>
  <c r="M22" i="61"/>
  <c r="N22" i="61"/>
  <c r="O22" i="61"/>
  <c r="P22" i="61"/>
  <c r="Q22" i="61"/>
  <c r="R22" i="61"/>
  <c r="S22" i="61"/>
  <c r="T22" i="61"/>
  <c r="U22" i="61"/>
  <c r="V22" i="61"/>
  <c r="Y22" i="61"/>
  <c r="C23" i="61"/>
  <c r="D23" i="61"/>
  <c r="E23" i="61"/>
  <c r="F23" i="61"/>
  <c r="G23" i="61"/>
  <c r="H23" i="61"/>
  <c r="I23" i="61"/>
  <c r="J23" i="61"/>
  <c r="K23" i="61"/>
  <c r="L23" i="61"/>
  <c r="M23" i="61"/>
  <c r="N23" i="61"/>
  <c r="O23" i="61"/>
  <c r="P23" i="61"/>
  <c r="Q23" i="61"/>
  <c r="R23" i="61"/>
  <c r="S23" i="61"/>
  <c r="T23" i="61"/>
  <c r="U23" i="61"/>
  <c r="V23" i="61"/>
  <c r="Y23" i="61"/>
  <c r="C24" i="61"/>
  <c r="D24" i="61"/>
  <c r="E24" i="61"/>
  <c r="F24" i="61"/>
  <c r="G24" i="61"/>
  <c r="H24" i="61"/>
  <c r="I24" i="61"/>
  <c r="J24" i="61"/>
  <c r="K24" i="61"/>
  <c r="L24" i="61"/>
  <c r="M24" i="61"/>
  <c r="N24" i="61"/>
  <c r="O24" i="61"/>
  <c r="P24" i="61"/>
  <c r="Q24" i="61"/>
  <c r="R24" i="61"/>
  <c r="S24" i="61"/>
  <c r="T24" i="61"/>
  <c r="U24" i="61"/>
  <c r="V24" i="61"/>
  <c r="Y24" i="61"/>
  <c r="C25" i="61"/>
  <c r="D25" i="61"/>
  <c r="E25" i="61"/>
  <c r="F25" i="61"/>
  <c r="G25" i="61"/>
  <c r="H25" i="61"/>
  <c r="I25" i="61"/>
  <c r="J25" i="61"/>
  <c r="K25" i="61"/>
  <c r="L25" i="61"/>
  <c r="M25" i="61"/>
  <c r="N25" i="61"/>
  <c r="O25" i="61"/>
  <c r="P25" i="61"/>
  <c r="Q25" i="61"/>
  <c r="R25" i="61"/>
  <c r="S25" i="61"/>
  <c r="T25" i="61"/>
  <c r="U25" i="61"/>
  <c r="V25" i="61"/>
  <c r="Y25" i="61"/>
  <c r="C26" i="61"/>
  <c r="D26" i="61"/>
  <c r="E26" i="61"/>
  <c r="F26" i="61"/>
  <c r="G26" i="61"/>
  <c r="H26" i="61"/>
  <c r="I26" i="61"/>
  <c r="J26" i="61"/>
  <c r="K26" i="61"/>
  <c r="L26" i="61"/>
  <c r="M26" i="61"/>
  <c r="N26" i="61"/>
  <c r="O26" i="61"/>
  <c r="P26" i="61"/>
  <c r="Q26" i="61"/>
  <c r="R26" i="61"/>
  <c r="S26" i="61"/>
  <c r="T26" i="61"/>
  <c r="U26" i="61"/>
  <c r="V26" i="61"/>
  <c r="Y26" i="61"/>
  <c r="C27" i="61"/>
  <c r="D27" i="61"/>
  <c r="E27" i="61"/>
  <c r="F27" i="61"/>
  <c r="G27" i="61"/>
  <c r="H27" i="61"/>
  <c r="I27" i="61"/>
  <c r="J27" i="61"/>
  <c r="K27" i="61"/>
  <c r="L27" i="61"/>
  <c r="M27" i="61"/>
  <c r="N27" i="61"/>
  <c r="O27" i="61"/>
  <c r="P27" i="61"/>
  <c r="Q27" i="61"/>
  <c r="R27" i="61"/>
  <c r="S27" i="61"/>
  <c r="T27" i="61"/>
  <c r="U27" i="61"/>
  <c r="V27" i="61"/>
  <c r="Y27" i="61"/>
  <c r="C28" i="61"/>
  <c r="D28" i="61"/>
  <c r="E28" i="61"/>
  <c r="F28" i="61"/>
  <c r="G28" i="61"/>
  <c r="H28" i="61"/>
  <c r="I28" i="61"/>
  <c r="J28" i="61"/>
  <c r="K28" i="61"/>
  <c r="L28" i="61"/>
  <c r="M28" i="61"/>
  <c r="N28" i="61"/>
  <c r="O28" i="61"/>
  <c r="P28" i="61"/>
  <c r="Q28" i="61"/>
  <c r="R28" i="61"/>
  <c r="S28" i="61"/>
  <c r="T28" i="61"/>
  <c r="U28" i="61"/>
  <c r="V28" i="61"/>
  <c r="Y28" i="61"/>
  <c r="C29" i="61"/>
  <c r="D29" i="61"/>
  <c r="E29" i="61"/>
  <c r="F29" i="61"/>
  <c r="G29" i="61"/>
  <c r="H29" i="61"/>
  <c r="I29" i="61"/>
  <c r="J29" i="61"/>
  <c r="K29" i="61"/>
  <c r="L29" i="61"/>
  <c r="M29" i="61"/>
  <c r="N29" i="61"/>
  <c r="O29" i="61"/>
  <c r="P29" i="61"/>
  <c r="Q29" i="61"/>
  <c r="R29" i="61"/>
  <c r="S29" i="61"/>
  <c r="T29" i="61"/>
  <c r="U29" i="61"/>
  <c r="V29" i="61"/>
  <c r="Y29" i="61"/>
  <c r="C30" i="61"/>
  <c r="D30" i="61"/>
  <c r="E30" i="61"/>
  <c r="F30" i="61"/>
  <c r="G30" i="61"/>
  <c r="H30" i="61"/>
  <c r="I30" i="61"/>
  <c r="J30" i="61"/>
  <c r="K30" i="61"/>
  <c r="L30" i="61"/>
  <c r="M30" i="61"/>
  <c r="N30" i="61"/>
  <c r="O30" i="61"/>
  <c r="P30" i="61"/>
  <c r="Q30" i="61"/>
  <c r="R30" i="61"/>
  <c r="S30" i="61"/>
  <c r="T30" i="61"/>
  <c r="U30" i="61"/>
  <c r="V30" i="61"/>
  <c r="Y30" i="61"/>
  <c r="C31" i="61"/>
  <c r="D31" i="61"/>
  <c r="E31" i="61"/>
  <c r="F31" i="61"/>
  <c r="G31" i="61"/>
  <c r="H31" i="61"/>
  <c r="I31" i="61"/>
  <c r="J31" i="61"/>
  <c r="K31" i="61"/>
  <c r="L31" i="61"/>
  <c r="M31" i="61"/>
  <c r="N31" i="61"/>
  <c r="O31" i="61"/>
  <c r="P31" i="61"/>
  <c r="Q31" i="61"/>
  <c r="R31" i="61"/>
  <c r="S31" i="61"/>
  <c r="T31" i="61"/>
  <c r="U31" i="61"/>
  <c r="V31" i="61"/>
  <c r="Y31" i="61"/>
  <c r="C32" i="61"/>
  <c r="D32" i="61"/>
  <c r="E32" i="61"/>
  <c r="F32" i="61"/>
  <c r="G32" i="61"/>
  <c r="H32" i="61"/>
  <c r="I32" i="61"/>
  <c r="J32" i="61"/>
  <c r="K32" i="61"/>
  <c r="L32" i="61"/>
  <c r="M32" i="61"/>
  <c r="N32" i="61"/>
  <c r="O32" i="61"/>
  <c r="P32" i="61"/>
  <c r="Q32" i="61"/>
  <c r="R32" i="61"/>
  <c r="S32" i="61"/>
  <c r="T32" i="61"/>
  <c r="U32" i="61"/>
  <c r="V32" i="61"/>
  <c r="Y32" i="61"/>
  <c r="C33" i="61"/>
  <c r="D33" i="61"/>
  <c r="E33" i="61"/>
  <c r="F33" i="61"/>
  <c r="G33" i="61"/>
  <c r="H33" i="61"/>
  <c r="I33" i="61"/>
  <c r="J33" i="61"/>
  <c r="K33" i="61"/>
  <c r="L33" i="61"/>
  <c r="M33" i="61"/>
  <c r="N33" i="61"/>
  <c r="O33" i="61"/>
  <c r="P33" i="61"/>
  <c r="Q33" i="61"/>
  <c r="R33" i="61"/>
  <c r="S33" i="61"/>
  <c r="T33" i="61"/>
  <c r="U33" i="61"/>
  <c r="V33" i="61"/>
  <c r="Y33" i="61"/>
  <c r="C34" i="61"/>
  <c r="D34" i="61"/>
  <c r="E34" i="61"/>
  <c r="F34" i="61"/>
  <c r="G34" i="61"/>
  <c r="H34" i="61"/>
  <c r="I34" i="61"/>
  <c r="J34" i="61"/>
  <c r="K34" i="61"/>
  <c r="L34" i="61"/>
  <c r="M34" i="61"/>
  <c r="N34" i="61"/>
  <c r="O34" i="61"/>
  <c r="P34" i="61"/>
  <c r="Q34" i="61"/>
  <c r="R34" i="61"/>
  <c r="S34" i="61"/>
  <c r="T34" i="61"/>
  <c r="U34" i="61"/>
  <c r="V34" i="61"/>
  <c r="Y34" i="61"/>
  <c r="C35" i="61"/>
  <c r="D35" i="61"/>
  <c r="E35" i="61"/>
  <c r="F35" i="61"/>
  <c r="G35" i="61"/>
  <c r="H35" i="61"/>
  <c r="I35" i="61"/>
  <c r="J35" i="61"/>
  <c r="K35" i="61"/>
  <c r="L35" i="61"/>
  <c r="M35" i="61"/>
  <c r="N35" i="61"/>
  <c r="O35" i="61"/>
  <c r="P35" i="61"/>
  <c r="Q35" i="61"/>
  <c r="R35" i="61"/>
  <c r="S35" i="61"/>
  <c r="T35" i="61"/>
  <c r="U35" i="61"/>
  <c r="V35" i="61"/>
  <c r="Y35" i="61"/>
  <c r="C36" i="61"/>
  <c r="D36" i="61"/>
  <c r="E36" i="61"/>
  <c r="F36" i="61"/>
  <c r="G36" i="61"/>
  <c r="H36" i="61"/>
  <c r="I36" i="61"/>
  <c r="J36" i="61"/>
  <c r="K36" i="61"/>
  <c r="L36" i="61"/>
  <c r="M36" i="61"/>
  <c r="N36" i="61"/>
  <c r="O36" i="61"/>
  <c r="P36" i="61"/>
  <c r="Q36" i="61"/>
  <c r="R36" i="61"/>
  <c r="S36" i="61"/>
  <c r="T36" i="61"/>
  <c r="U36" i="61"/>
  <c r="V36" i="61"/>
  <c r="Y36" i="61"/>
  <c r="C37" i="61"/>
  <c r="D37" i="61"/>
  <c r="E37" i="61"/>
  <c r="F37" i="61"/>
  <c r="G37" i="61"/>
  <c r="H37" i="61"/>
  <c r="I37" i="61"/>
  <c r="J37" i="61"/>
  <c r="K37" i="61"/>
  <c r="L37" i="61"/>
  <c r="M37" i="61"/>
  <c r="N37" i="61"/>
  <c r="O37" i="61"/>
  <c r="P37" i="61"/>
  <c r="Q37" i="61"/>
  <c r="R37" i="61"/>
  <c r="S37" i="61"/>
  <c r="T37" i="61"/>
  <c r="U37" i="61"/>
  <c r="V37" i="61"/>
  <c r="Y37" i="61"/>
  <c r="C38" i="61"/>
  <c r="D38" i="61"/>
  <c r="E38" i="61"/>
  <c r="F38" i="61"/>
  <c r="G38" i="61"/>
  <c r="H38" i="61"/>
  <c r="I38" i="61"/>
  <c r="J38" i="61"/>
  <c r="K38" i="61"/>
  <c r="L38" i="61"/>
  <c r="M38" i="61"/>
  <c r="N38" i="61"/>
  <c r="O38" i="61"/>
  <c r="P38" i="61"/>
  <c r="Q38" i="61"/>
  <c r="R38" i="61"/>
  <c r="S38" i="61"/>
  <c r="T38" i="61"/>
  <c r="U38" i="61"/>
  <c r="V38" i="61"/>
  <c r="Y38" i="61"/>
  <c r="C39" i="61"/>
  <c r="D39" i="61"/>
  <c r="E39" i="61"/>
  <c r="F39" i="61"/>
  <c r="G39" i="61"/>
  <c r="H39" i="61"/>
  <c r="I39" i="61"/>
  <c r="J39" i="61"/>
  <c r="K39" i="61"/>
  <c r="L39" i="61"/>
  <c r="M39" i="61"/>
  <c r="N39" i="61"/>
  <c r="O39" i="61"/>
  <c r="P39" i="61"/>
  <c r="Q39" i="61"/>
  <c r="R39" i="61"/>
  <c r="S39" i="61"/>
  <c r="T39" i="61"/>
  <c r="U39" i="61"/>
  <c r="V39" i="61"/>
  <c r="Y39" i="61"/>
  <c r="C40" i="61"/>
  <c r="D40" i="61"/>
  <c r="E40" i="61"/>
  <c r="F40" i="61"/>
  <c r="G40" i="61"/>
  <c r="H40" i="61"/>
  <c r="I40" i="61"/>
  <c r="J40" i="61"/>
  <c r="K40" i="61"/>
  <c r="L40" i="61"/>
  <c r="M40" i="61"/>
  <c r="N40" i="61"/>
  <c r="O40" i="61"/>
  <c r="P40" i="61"/>
  <c r="Q40" i="61"/>
  <c r="R40" i="61"/>
  <c r="S40" i="61"/>
  <c r="T40" i="61"/>
  <c r="U40" i="61"/>
  <c r="V40" i="61"/>
  <c r="Y40" i="61"/>
  <c r="C41" i="61"/>
  <c r="D41" i="61"/>
  <c r="E41" i="61"/>
  <c r="F41" i="61"/>
  <c r="G41" i="61"/>
  <c r="H41" i="61"/>
  <c r="I41" i="61"/>
  <c r="J41" i="61"/>
  <c r="K41" i="61"/>
  <c r="L41" i="61"/>
  <c r="M41" i="61"/>
  <c r="N41" i="61"/>
  <c r="O41" i="61"/>
  <c r="P41" i="61"/>
  <c r="Q41" i="61"/>
  <c r="R41" i="61"/>
  <c r="S41" i="61"/>
  <c r="T41" i="61"/>
  <c r="U41" i="61"/>
  <c r="V41" i="61"/>
  <c r="Y41" i="61"/>
  <c r="C42" i="61"/>
  <c r="D42" i="61"/>
  <c r="E42" i="61"/>
  <c r="F42" i="61"/>
  <c r="G42" i="61"/>
  <c r="H42" i="61"/>
  <c r="I42" i="61"/>
  <c r="J42" i="61"/>
  <c r="K42" i="61"/>
  <c r="L42" i="61"/>
  <c r="M42" i="61"/>
  <c r="N42" i="61"/>
  <c r="O42" i="61"/>
  <c r="P42" i="61"/>
  <c r="Q42" i="61"/>
  <c r="R42" i="61"/>
  <c r="S42" i="61"/>
  <c r="T42" i="61"/>
  <c r="U42" i="61"/>
  <c r="V42" i="61"/>
  <c r="Y42" i="61"/>
  <c r="C43" i="61"/>
  <c r="D43" i="61"/>
  <c r="E43" i="61"/>
  <c r="F43" i="61"/>
  <c r="G43" i="61"/>
  <c r="H43" i="61"/>
  <c r="I43" i="61"/>
  <c r="J43" i="61"/>
  <c r="K43" i="61"/>
  <c r="L43" i="61"/>
  <c r="M43" i="61"/>
  <c r="N43" i="61"/>
  <c r="O43" i="61"/>
  <c r="P43" i="61"/>
  <c r="Q43" i="61"/>
  <c r="R43" i="61"/>
  <c r="S43" i="61"/>
  <c r="T43" i="61"/>
  <c r="U43" i="61"/>
  <c r="V43" i="61"/>
  <c r="Y43" i="61"/>
  <c r="C44" i="61"/>
  <c r="D44" i="61"/>
  <c r="E44" i="61"/>
  <c r="F44" i="61"/>
  <c r="G44" i="61"/>
  <c r="H44" i="61"/>
  <c r="I44" i="61"/>
  <c r="J44" i="61"/>
  <c r="K44" i="61"/>
  <c r="L44" i="61"/>
  <c r="M44" i="61"/>
  <c r="N44" i="61"/>
  <c r="O44" i="61"/>
  <c r="P44" i="61"/>
  <c r="Q44" i="61"/>
  <c r="R44" i="61"/>
  <c r="S44" i="61"/>
  <c r="T44" i="61"/>
  <c r="U44" i="61"/>
  <c r="V44" i="61"/>
  <c r="Y44" i="61"/>
  <c r="C45" i="61"/>
  <c r="D45" i="61"/>
  <c r="E45" i="61"/>
  <c r="F45" i="61"/>
  <c r="G45" i="61"/>
  <c r="H45" i="61"/>
  <c r="I45" i="61"/>
  <c r="J45" i="61"/>
  <c r="K45" i="61"/>
  <c r="L45" i="61"/>
  <c r="M45" i="61"/>
  <c r="N45" i="61"/>
  <c r="O45" i="61"/>
  <c r="P45" i="61"/>
  <c r="Q45" i="61"/>
  <c r="R45" i="61"/>
  <c r="S45" i="61"/>
  <c r="T45" i="61"/>
  <c r="U45" i="61"/>
  <c r="V45" i="61"/>
  <c r="Y45" i="61"/>
  <c r="C46" i="61"/>
  <c r="D46" i="61"/>
  <c r="E46" i="61"/>
  <c r="F46" i="61"/>
  <c r="G46" i="61"/>
  <c r="H46" i="61"/>
  <c r="I46" i="61"/>
  <c r="J46" i="61"/>
  <c r="K46" i="61"/>
  <c r="L46" i="61"/>
  <c r="M46" i="61"/>
  <c r="N46" i="61"/>
  <c r="O46" i="61"/>
  <c r="P46" i="61"/>
  <c r="Q46" i="61"/>
  <c r="R46" i="61"/>
  <c r="S46" i="61"/>
  <c r="T46" i="61"/>
  <c r="U46" i="61"/>
  <c r="V46" i="61"/>
  <c r="Y46" i="61"/>
  <c r="C47" i="61"/>
  <c r="D47" i="61"/>
  <c r="E47" i="61"/>
  <c r="F47" i="61"/>
  <c r="G47" i="61"/>
  <c r="H47" i="61"/>
  <c r="I47" i="61"/>
  <c r="J47" i="61"/>
  <c r="K47" i="61"/>
  <c r="L47" i="61"/>
  <c r="M47" i="61"/>
  <c r="N47" i="61"/>
  <c r="O47" i="61"/>
  <c r="P47" i="61"/>
  <c r="Q47" i="61"/>
  <c r="R47" i="61"/>
  <c r="S47" i="61"/>
  <c r="T47" i="61"/>
  <c r="U47" i="61"/>
  <c r="V47" i="61"/>
  <c r="Y47" i="61"/>
  <c r="C48" i="61"/>
  <c r="D48" i="61"/>
  <c r="E48" i="61"/>
  <c r="F48" i="61"/>
  <c r="G48" i="61"/>
  <c r="H48" i="61"/>
  <c r="I48" i="61"/>
  <c r="J48" i="61"/>
  <c r="K48" i="61"/>
  <c r="L48" i="61"/>
  <c r="M48" i="61"/>
  <c r="N48" i="61"/>
  <c r="O48" i="61"/>
  <c r="P48" i="61"/>
  <c r="Q48" i="61"/>
  <c r="R48" i="61"/>
  <c r="S48" i="61"/>
  <c r="T48" i="61"/>
  <c r="U48" i="61"/>
  <c r="V48" i="61"/>
  <c r="Y48" i="61"/>
  <c r="C49" i="61"/>
  <c r="D49" i="61"/>
  <c r="E49" i="61"/>
  <c r="F49" i="61"/>
  <c r="G49" i="61"/>
  <c r="H49" i="61"/>
  <c r="I49" i="61"/>
  <c r="J49" i="61"/>
  <c r="K49" i="61"/>
  <c r="L49" i="61"/>
  <c r="M49" i="61"/>
  <c r="N49" i="61"/>
  <c r="O49" i="61"/>
  <c r="P49" i="61"/>
  <c r="Q49" i="61"/>
  <c r="R49" i="61"/>
  <c r="S49" i="61"/>
  <c r="T49" i="61"/>
  <c r="U49" i="61"/>
  <c r="V49" i="61"/>
  <c r="Y49" i="61"/>
  <c r="C50" i="61"/>
  <c r="D50" i="61"/>
  <c r="E50" i="61"/>
  <c r="F50" i="61"/>
  <c r="G50" i="61"/>
  <c r="H50" i="61"/>
  <c r="I50" i="61"/>
  <c r="J50" i="61"/>
  <c r="K50" i="61"/>
  <c r="L50" i="61"/>
  <c r="M50" i="61"/>
  <c r="N50" i="61"/>
  <c r="O50" i="61"/>
  <c r="P50" i="61"/>
  <c r="Q50" i="61"/>
  <c r="R50" i="61"/>
  <c r="S50" i="61"/>
  <c r="T50" i="61"/>
  <c r="U50" i="61"/>
  <c r="V50" i="61"/>
  <c r="Y50" i="61"/>
  <c r="C51" i="61"/>
  <c r="D51" i="61"/>
  <c r="E51" i="61"/>
  <c r="F51" i="61"/>
  <c r="G51" i="61"/>
  <c r="H51" i="61"/>
  <c r="I51" i="61"/>
  <c r="J51" i="61"/>
  <c r="K51" i="61"/>
  <c r="L51" i="61"/>
  <c r="M51" i="61"/>
  <c r="N51" i="61"/>
  <c r="O51" i="61"/>
  <c r="P51" i="61"/>
  <c r="Q51" i="61"/>
  <c r="R51" i="61"/>
  <c r="S51" i="61"/>
  <c r="T51" i="61"/>
  <c r="U51" i="61"/>
  <c r="V51" i="61"/>
  <c r="Y51" i="61"/>
  <c r="C52" i="61"/>
  <c r="D52" i="61"/>
  <c r="E52" i="61"/>
  <c r="B52" i="61" s="1"/>
  <c r="F52" i="61"/>
  <c r="G52" i="61"/>
  <c r="H52" i="61"/>
  <c r="I52" i="61"/>
  <c r="J52" i="61"/>
  <c r="K52" i="61"/>
  <c r="L52" i="61"/>
  <c r="M52" i="61"/>
  <c r="N52" i="61"/>
  <c r="O52" i="61"/>
  <c r="P52" i="61"/>
  <c r="Q52" i="61"/>
  <c r="R52" i="61"/>
  <c r="S52" i="61"/>
  <c r="T52" i="61"/>
  <c r="U52" i="61"/>
  <c r="V52" i="61"/>
  <c r="Y52" i="61"/>
  <c r="C53" i="61"/>
  <c r="D53" i="61"/>
  <c r="E53" i="61"/>
  <c r="B53" i="61" s="1"/>
  <c r="F53" i="61"/>
  <c r="G53" i="61"/>
  <c r="H53" i="61"/>
  <c r="I53" i="61"/>
  <c r="J53" i="61"/>
  <c r="K53" i="61"/>
  <c r="L53" i="61"/>
  <c r="M53" i="61"/>
  <c r="N53" i="61"/>
  <c r="O53" i="61"/>
  <c r="P53" i="61"/>
  <c r="Q53" i="61"/>
  <c r="R53" i="61"/>
  <c r="S53" i="61"/>
  <c r="T53" i="61"/>
  <c r="U53" i="61"/>
  <c r="V53" i="61"/>
  <c r="Y53" i="61"/>
  <c r="C54" i="61"/>
  <c r="D54" i="61"/>
  <c r="E54" i="61"/>
  <c r="F54" i="61"/>
  <c r="G54" i="61"/>
  <c r="H54" i="61"/>
  <c r="I54" i="61"/>
  <c r="J54" i="61"/>
  <c r="K54" i="61"/>
  <c r="L54" i="61"/>
  <c r="M54" i="61"/>
  <c r="N54" i="61"/>
  <c r="O54" i="61"/>
  <c r="P54" i="61"/>
  <c r="Q54" i="61"/>
  <c r="R54" i="61"/>
  <c r="S54" i="61"/>
  <c r="T54" i="61"/>
  <c r="U54" i="61"/>
  <c r="V54" i="61"/>
  <c r="Y54" i="61"/>
  <c r="C55" i="61"/>
  <c r="D55" i="61"/>
  <c r="E55" i="61"/>
  <c r="B55" i="61" s="1"/>
  <c r="F55" i="61"/>
  <c r="G55" i="61"/>
  <c r="H55" i="61"/>
  <c r="I55" i="61"/>
  <c r="J55" i="61"/>
  <c r="K55" i="61"/>
  <c r="L55" i="61"/>
  <c r="M55" i="61"/>
  <c r="N55" i="61"/>
  <c r="O55" i="61"/>
  <c r="P55" i="61"/>
  <c r="Q55" i="61"/>
  <c r="R55" i="61"/>
  <c r="S55" i="61"/>
  <c r="T55" i="61"/>
  <c r="U55" i="61"/>
  <c r="V55" i="61"/>
  <c r="Y55" i="61"/>
  <c r="C56" i="61"/>
  <c r="D56" i="61"/>
  <c r="E56" i="61"/>
  <c r="B56" i="61" s="1"/>
  <c r="F56" i="61"/>
  <c r="G56" i="61"/>
  <c r="H56" i="61"/>
  <c r="I56" i="61"/>
  <c r="J56" i="61"/>
  <c r="K56" i="61"/>
  <c r="L56" i="61"/>
  <c r="M56" i="61"/>
  <c r="N56" i="61"/>
  <c r="O56" i="61"/>
  <c r="P56" i="61"/>
  <c r="Q56" i="61"/>
  <c r="R56" i="61"/>
  <c r="S56" i="61"/>
  <c r="T56" i="61"/>
  <c r="U56" i="61"/>
  <c r="V56" i="61"/>
  <c r="Y56" i="61"/>
  <c r="C11" i="63"/>
  <c r="D11" i="63"/>
  <c r="E11" i="63"/>
  <c r="F11" i="63"/>
  <c r="G11" i="63"/>
  <c r="H11" i="63"/>
  <c r="I11" i="63"/>
  <c r="J11" i="63"/>
  <c r="K11" i="63"/>
  <c r="L11" i="63"/>
  <c r="M11" i="63"/>
  <c r="N11" i="63"/>
  <c r="O11" i="63"/>
  <c r="P11" i="63"/>
  <c r="Q11" i="63"/>
  <c r="R11" i="63"/>
  <c r="S11" i="63"/>
  <c r="T11" i="63"/>
  <c r="U11" i="63"/>
  <c r="V11" i="63"/>
  <c r="Y11" i="63"/>
  <c r="C12" i="63"/>
  <c r="D12" i="63"/>
  <c r="E12" i="63"/>
  <c r="F12" i="63"/>
  <c r="G12" i="63"/>
  <c r="H12" i="63"/>
  <c r="I12" i="63"/>
  <c r="J12" i="63"/>
  <c r="K12" i="63"/>
  <c r="L12" i="63"/>
  <c r="M12" i="63"/>
  <c r="N12" i="63"/>
  <c r="O12" i="63"/>
  <c r="P12" i="63"/>
  <c r="Q12" i="63"/>
  <c r="R12" i="63"/>
  <c r="S12" i="63"/>
  <c r="T12" i="63"/>
  <c r="U12" i="63"/>
  <c r="V12" i="63"/>
  <c r="Y12" i="63"/>
  <c r="C13" i="63"/>
  <c r="D13" i="63"/>
  <c r="E13" i="63"/>
  <c r="F13" i="63"/>
  <c r="G13" i="63"/>
  <c r="H13" i="63"/>
  <c r="I13" i="63"/>
  <c r="J13" i="63"/>
  <c r="K13" i="63"/>
  <c r="L13" i="63"/>
  <c r="M13" i="63"/>
  <c r="N13" i="63"/>
  <c r="O13" i="63"/>
  <c r="P13" i="63"/>
  <c r="Q13" i="63"/>
  <c r="R13" i="63"/>
  <c r="S13" i="63"/>
  <c r="T13" i="63"/>
  <c r="U13" i="63"/>
  <c r="V13" i="63"/>
  <c r="Y13" i="63"/>
  <c r="C14" i="63"/>
  <c r="D14" i="63"/>
  <c r="E14" i="63"/>
  <c r="F14" i="63"/>
  <c r="G14" i="63"/>
  <c r="H14" i="63"/>
  <c r="I14" i="63"/>
  <c r="J14" i="63"/>
  <c r="K14" i="63"/>
  <c r="L14" i="63"/>
  <c r="M14" i="63"/>
  <c r="N14" i="63"/>
  <c r="O14" i="63"/>
  <c r="P14" i="63"/>
  <c r="Q14" i="63"/>
  <c r="R14" i="63"/>
  <c r="S14" i="63"/>
  <c r="T14" i="63"/>
  <c r="U14" i="63"/>
  <c r="V14" i="63"/>
  <c r="Y14" i="63"/>
  <c r="C15" i="63"/>
  <c r="D15" i="63"/>
  <c r="E15" i="63"/>
  <c r="F15" i="63"/>
  <c r="G15" i="63"/>
  <c r="H15" i="63"/>
  <c r="I15" i="63"/>
  <c r="J15" i="63"/>
  <c r="K15" i="63"/>
  <c r="L15" i="63"/>
  <c r="M15" i="63"/>
  <c r="N15" i="63"/>
  <c r="O15" i="63"/>
  <c r="P15" i="63"/>
  <c r="Q15" i="63"/>
  <c r="R15" i="63"/>
  <c r="S15" i="63"/>
  <c r="T15" i="63"/>
  <c r="U15" i="63"/>
  <c r="V15" i="63"/>
  <c r="Y15" i="63"/>
  <c r="C16" i="63"/>
  <c r="D16" i="63"/>
  <c r="E16" i="63"/>
  <c r="F16" i="63"/>
  <c r="G16" i="63"/>
  <c r="H16" i="63"/>
  <c r="I16" i="63"/>
  <c r="J16" i="63"/>
  <c r="K16" i="63"/>
  <c r="L16" i="63"/>
  <c r="M16" i="63"/>
  <c r="N16" i="63"/>
  <c r="O16" i="63"/>
  <c r="P16" i="63"/>
  <c r="Q16" i="63"/>
  <c r="R16" i="63"/>
  <c r="S16" i="63"/>
  <c r="T16" i="63"/>
  <c r="U16" i="63"/>
  <c r="V16" i="63"/>
  <c r="Y16" i="63"/>
  <c r="C17" i="63"/>
  <c r="D17" i="63"/>
  <c r="E17" i="63"/>
  <c r="F17" i="63"/>
  <c r="G17" i="63"/>
  <c r="H17" i="63"/>
  <c r="I17" i="63"/>
  <c r="J17" i="63"/>
  <c r="K17" i="63"/>
  <c r="L17" i="63"/>
  <c r="M17" i="63"/>
  <c r="N17" i="63"/>
  <c r="O17" i="63"/>
  <c r="P17" i="63"/>
  <c r="Q17" i="63"/>
  <c r="R17" i="63"/>
  <c r="S17" i="63"/>
  <c r="T17" i="63"/>
  <c r="U17" i="63"/>
  <c r="V17" i="63"/>
  <c r="Y17" i="63"/>
  <c r="C18" i="63"/>
  <c r="D18" i="63"/>
  <c r="E18" i="63"/>
  <c r="F18" i="63"/>
  <c r="G18" i="63"/>
  <c r="H18" i="63"/>
  <c r="I18" i="63"/>
  <c r="J18" i="63"/>
  <c r="K18" i="63"/>
  <c r="L18" i="63"/>
  <c r="M18" i="63"/>
  <c r="N18" i="63"/>
  <c r="O18" i="63"/>
  <c r="P18" i="63"/>
  <c r="Q18" i="63"/>
  <c r="R18" i="63"/>
  <c r="S18" i="63"/>
  <c r="T18" i="63"/>
  <c r="U18" i="63"/>
  <c r="V18" i="63"/>
  <c r="Y18" i="63"/>
  <c r="C19" i="63"/>
  <c r="D19" i="63"/>
  <c r="E19" i="63"/>
  <c r="F19" i="63"/>
  <c r="G19" i="63"/>
  <c r="H19" i="63"/>
  <c r="I19" i="63"/>
  <c r="J19" i="63"/>
  <c r="K19" i="63"/>
  <c r="L19" i="63"/>
  <c r="M19" i="63"/>
  <c r="N19" i="63"/>
  <c r="O19" i="63"/>
  <c r="P19" i="63"/>
  <c r="Q19" i="63"/>
  <c r="R19" i="63"/>
  <c r="S19" i="63"/>
  <c r="T19" i="63"/>
  <c r="U19" i="63"/>
  <c r="V19" i="63"/>
  <c r="Y19" i="63"/>
  <c r="C20" i="63"/>
  <c r="D20" i="63"/>
  <c r="E20" i="63"/>
  <c r="F20" i="63"/>
  <c r="G20" i="63"/>
  <c r="H20" i="63"/>
  <c r="I20" i="63"/>
  <c r="J20" i="63"/>
  <c r="K20" i="63"/>
  <c r="L20" i="63"/>
  <c r="M20" i="63"/>
  <c r="N20" i="63"/>
  <c r="O20" i="63"/>
  <c r="P20" i="63"/>
  <c r="Q20" i="63"/>
  <c r="R20" i="63"/>
  <c r="S20" i="63"/>
  <c r="T20" i="63"/>
  <c r="U20" i="63"/>
  <c r="V20" i="63"/>
  <c r="Y20" i="63"/>
  <c r="C21" i="63"/>
  <c r="D21" i="63"/>
  <c r="E21" i="63"/>
  <c r="F21" i="63"/>
  <c r="G21" i="63"/>
  <c r="H21" i="63"/>
  <c r="I21" i="63"/>
  <c r="J21" i="63"/>
  <c r="K21" i="63"/>
  <c r="L21" i="63"/>
  <c r="M21" i="63"/>
  <c r="N21" i="63"/>
  <c r="O21" i="63"/>
  <c r="P21" i="63"/>
  <c r="Q21" i="63"/>
  <c r="R21" i="63"/>
  <c r="S21" i="63"/>
  <c r="T21" i="63"/>
  <c r="U21" i="63"/>
  <c r="V21" i="63"/>
  <c r="Y21" i="63"/>
  <c r="C22" i="63"/>
  <c r="D22" i="63"/>
  <c r="E22" i="63"/>
  <c r="F22" i="63"/>
  <c r="G22" i="63"/>
  <c r="H22" i="63"/>
  <c r="I22" i="63"/>
  <c r="J22" i="63"/>
  <c r="K22" i="63"/>
  <c r="L22" i="63"/>
  <c r="M22" i="63"/>
  <c r="N22" i="63"/>
  <c r="O22" i="63"/>
  <c r="P22" i="63"/>
  <c r="Q22" i="63"/>
  <c r="R22" i="63"/>
  <c r="S22" i="63"/>
  <c r="T22" i="63"/>
  <c r="U22" i="63"/>
  <c r="V22" i="63"/>
  <c r="Y22" i="63"/>
  <c r="C23" i="63"/>
  <c r="D23" i="63"/>
  <c r="E23" i="63"/>
  <c r="F23" i="63"/>
  <c r="G23" i="63"/>
  <c r="H23" i="63"/>
  <c r="I23" i="63"/>
  <c r="J23" i="63"/>
  <c r="K23" i="63"/>
  <c r="L23" i="63"/>
  <c r="M23" i="63"/>
  <c r="N23" i="63"/>
  <c r="O23" i="63"/>
  <c r="P23" i="63"/>
  <c r="Q23" i="63"/>
  <c r="R23" i="63"/>
  <c r="S23" i="63"/>
  <c r="T23" i="63"/>
  <c r="U23" i="63"/>
  <c r="V23" i="63"/>
  <c r="Y23" i="63"/>
  <c r="C24" i="63"/>
  <c r="D24" i="63"/>
  <c r="E24" i="63"/>
  <c r="F24" i="63"/>
  <c r="G24" i="63"/>
  <c r="H24" i="63"/>
  <c r="I24" i="63"/>
  <c r="J24" i="63"/>
  <c r="K24" i="63"/>
  <c r="L24" i="63"/>
  <c r="M24" i="63"/>
  <c r="N24" i="63"/>
  <c r="O24" i="63"/>
  <c r="P24" i="63"/>
  <c r="Q24" i="63"/>
  <c r="R24" i="63"/>
  <c r="S24" i="63"/>
  <c r="T24" i="63"/>
  <c r="U24" i="63"/>
  <c r="V24" i="63"/>
  <c r="Y24" i="63"/>
  <c r="C25" i="63"/>
  <c r="D25" i="63"/>
  <c r="E25" i="63"/>
  <c r="F25" i="63"/>
  <c r="G25" i="63"/>
  <c r="H25" i="63"/>
  <c r="I25" i="63"/>
  <c r="J25" i="63"/>
  <c r="K25" i="63"/>
  <c r="L25" i="63"/>
  <c r="M25" i="63"/>
  <c r="N25" i="63"/>
  <c r="O25" i="63"/>
  <c r="P25" i="63"/>
  <c r="Q25" i="63"/>
  <c r="R25" i="63"/>
  <c r="S25" i="63"/>
  <c r="T25" i="63"/>
  <c r="U25" i="63"/>
  <c r="V25" i="63"/>
  <c r="Y25" i="63"/>
  <c r="C26" i="63"/>
  <c r="D26" i="63"/>
  <c r="E26" i="63"/>
  <c r="F26" i="63"/>
  <c r="G26" i="63"/>
  <c r="H26" i="63"/>
  <c r="I26" i="63"/>
  <c r="J26" i="63"/>
  <c r="K26" i="63"/>
  <c r="L26" i="63"/>
  <c r="M26" i="63"/>
  <c r="N26" i="63"/>
  <c r="O26" i="63"/>
  <c r="P26" i="63"/>
  <c r="Q26" i="63"/>
  <c r="R26" i="63"/>
  <c r="S26" i="63"/>
  <c r="T26" i="63"/>
  <c r="U26" i="63"/>
  <c r="V26" i="63"/>
  <c r="Y26" i="63"/>
  <c r="C27" i="63"/>
  <c r="D27" i="63"/>
  <c r="E27" i="63"/>
  <c r="F27" i="63"/>
  <c r="G27" i="63"/>
  <c r="H27" i="63"/>
  <c r="I27" i="63"/>
  <c r="J27" i="63"/>
  <c r="K27" i="63"/>
  <c r="L27" i="63"/>
  <c r="M27" i="63"/>
  <c r="N27" i="63"/>
  <c r="O27" i="63"/>
  <c r="P27" i="63"/>
  <c r="Q27" i="63"/>
  <c r="R27" i="63"/>
  <c r="S27" i="63"/>
  <c r="T27" i="63"/>
  <c r="U27" i="63"/>
  <c r="V27" i="63"/>
  <c r="Y27" i="63"/>
  <c r="C28" i="63"/>
  <c r="D28" i="63"/>
  <c r="E28" i="63"/>
  <c r="F28" i="63"/>
  <c r="G28" i="63"/>
  <c r="H28" i="63"/>
  <c r="I28" i="63"/>
  <c r="J28" i="63"/>
  <c r="K28" i="63"/>
  <c r="L28" i="63"/>
  <c r="M28" i="63"/>
  <c r="N28" i="63"/>
  <c r="O28" i="63"/>
  <c r="P28" i="63"/>
  <c r="Q28" i="63"/>
  <c r="R28" i="63"/>
  <c r="S28" i="63"/>
  <c r="T28" i="63"/>
  <c r="U28" i="63"/>
  <c r="V28" i="63"/>
  <c r="Y28" i="63"/>
  <c r="C29" i="63"/>
  <c r="D29" i="63"/>
  <c r="E29" i="63"/>
  <c r="F29" i="63"/>
  <c r="G29" i="63"/>
  <c r="H29" i="63"/>
  <c r="I29" i="63"/>
  <c r="J29" i="63"/>
  <c r="K29" i="63"/>
  <c r="L29" i="63"/>
  <c r="M29" i="63"/>
  <c r="N29" i="63"/>
  <c r="O29" i="63"/>
  <c r="P29" i="63"/>
  <c r="Q29" i="63"/>
  <c r="R29" i="63"/>
  <c r="S29" i="63"/>
  <c r="T29" i="63"/>
  <c r="U29" i="63"/>
  <c r="V29" i="63"/>
  <c r="Y29" i="63"/>
  <c r="C30" i="63"/>
  <c r="D30" i="63"/>
  <c r="E30" i="63"/>
  <c r="F30" i="63"/>
  <c r="G30" i="63"/>
  <c r="H30" i="63"/>
  <c r="I30" i="63"/>
  <c r="J30" i="63"/>
  <c r="K30" i="63"/>
  <c r="L30" i="63"/>
  <c r="M30" i="63"/>
  <c r="N30" i="63"/>
  <c r="O30" i="63"/>
  <c r="P30" i="63"/>
  <c r="Q30" i="63"/>
  <c r="R30" i="63"/>
  <c r="S30" i="63"/>
  <c r="T30" i="63"/>
  <c r="U30" i="63"/>
  <c r="V30" i="63"/>
  <c r="Y30" i="63"/>
  <c r="C31" i="63"/>
  <c r="D31" i="63"/>
  <c r="E31" i="63"/>
  <c r="F31" i="63"/>
  <c r="G31" i="63"/>
  <c r="H31" i="63"/>
  <c r="I31" i="63"/>
  <c r="J31" i="63"/>
  <c r="K31" i="63"/>
  <c r="L31" i="63"/>
  <c r="M31" i="63"/>
  <c r="N31" i="63"/>
  <c r="O31" i="63"/>
  <c r="P31" i="63"/>
  <c r="Q31" i="63"/>
  <c r="R31" i="63"/>
  <c r="S31" i="63"/>
  <c r="T31" i="63"/>
  <c r="U31" i="63"/>
  <c r="V31" i="63"/>
  <c r="Y31" i="63"/>
  <c r="C32" i="63"/>
  <c r="D32" i="63"/>
  <c r="E32" i="63"/>
  <c r="F32" i="63"/>
  <c r="G32" i="63"/>
  <c r="H32" i="63"/>
  <c r="I32" i="63"/>
  <c r="J32" i="63"/>
  <c r="K32" i="63"/>
  <c r="L32" i="63"/>
  <c r="M32" i="63"/>
  <c r="N32" i="63"/>
  <c r="O32" i="63"/>
  <c r="P32" i="63"/>
  <c r="Q32" i="63"/>
  <c r="R32" i="63"/>
  <c r="S32" i="63"/>
  <c r="T32" i="63"/>
  <c r="U32" i="63"/>
  <c r="V32" i="63"/>
  <c r="Y32" i="63"/>
  <c r="C33" i="63"/>
  <c r="D33" i="63"/>
  <c r="E33" i="63"/>
  <c r="F33" i="63"/>
  <c r="G33" i="63"/>
  <c r="H33" i="63"/>
  <c r="I33" i="63"/>
  <c r="J33" i="63"/>
  <c r="K33" i="63"/>
  <c r="L33" i="63"/>
  <c r="M33" i="63"/>
  <c r="N33" i="63"/>
  <c r="O33" i="63"/>
  <c r="P33" i="63"/>
  <c r="Q33" i="63"/>
  <c r="R33" i="63"/>
  <c r="S33" i="63"/>
  <c r="T33" i="63"/>
  <c r="U33" i="63"/>
  <c r="V33" i="63"/>
  <c r="Y33" i="63"/>
  <c r="C34" i="63"/>
  <c r="D34" i="63"/>
  <c r="E34" i="63"/>
  <c r="F34" i="63"/>
  <c r="G34" i="63"/>
  <c r="H34" i="63"/>
  <c r="I34" i="63"/>
  <c r="J34" i="63"/>
  <c r="K34" i="63"/>
  <c r="L34" i="63"/>
  <c r="M34" i="63"/>
  <c r="N34" i="63"/>
  <c r="O34" i="63"/>
  <c r="P34" i="63"/>
  <c r="Q34" i="63"/>
  <c r="R34" i="63"/>
  <c r="S34" i="63"/>
  <c r="T34" i="63"/>
  <c r="U34" i="63"/>
  <c r="V34" i="63"/>
  <c r="Y34" i="63"/>
  <c r="C35" i="63"/>
  <c r="D35" i="63"/>
  <c r="E35" i="63"/>
  <c r="F35" i="63"/>
  <c r="G35" i="63"/>
  <c r="H35" i="63"/>
  <c r="I35" i="63"/>
  <c r="J35" i="63"/>
  <c r="K35" i="63"/>
  <c r="L35" i="63"/>
  <c r="M35" i="63"/>
  <c r="N35" i="63"/>
  <c r="O35" i="63"/>
  <c r="P35" i="63"/>
  <c r="Q35" i="63"/>
  <c r="R35" i="63"/>
  <c r="S35" i="63"/>
  <c r="T35" i="63"/>
  <c r="U35" i="63"/>
  <c r="V35" i="63"/>
  <c r="Y35" i="63"/>
  <c r="C36" i="63"/>
  <c r="D36" i="63"/>
  <c r="E36" i="63"/>
  <c r="F36" i="63"/>
  <c r="G36" i="63"/>
  <c r="H36" i="63"/>
  <c r="I36" i="63"/>
  <c r="J36" i="63"/>
  <c r="K36" i="63"/>
  <c r="L36" i="63"/>
  <c r="M36" i="63"/>
  <c r="N36" i="63"/>
  <c r="O36" i="63"/>
  <c r="P36" i="63"/>
  <c r="Q36" i="63"/>
  <c r="R36" i="63"/>
  <c r="S36" i="63"/>
  <c r="T36" i="63"/>
  <c r="U36" i="63"/>
  <c r="V36" i="63"/>
  <c r="Y36" i="63"/>
  <c r="C37" i="63"/>
  <c r="D37" i="63"/>
  <c r="E37" i="63"/>
  <c r="F37" i="63"/>
  <c r="G37" i="63"/>
  <c r="H37" i="63"/>
  <c r="I37" i="63"/>
  <c r="J37" i="63"/>
  <c r="K37" i="63"/>
  <c r="L37" i="63"/>
  <c r="M37" i="63"/>
  <c r="N37" i="63"/>
  <c r="O37" i="63"/>
  <c r="P37" i="63"/>
  <c r="Q37" i="63"/>
  <c r="R37" i="63"/>
  <c r="S37" i="63"/>
  <c r="T37" i="63"/>
  <c r="U37" i="63"/>
  <c r="V37" i="63"/>
  <c r="Y37" i="63"/>
  <c r="C38" i="63"/>
  <c r="D38" i="63"/>
  <c r="E38" i="63"/>
  <c r="F38" i="63"/>
  <c r="G38" i="63"/>
  <c r="H38" i="63"/>
  <c r="I38" i="63"/>
  <c r="J38" i="63"/>
  <c r="K38" i="63"/>
  <c r="L38" i="63"/>
  <c r="M38" i="63"/>
  <c r="N38" i="63"/>
  <c r="O38" i="63"/>
  <c r="P38" i="63"/>
  <c r="Q38" i="63"/>
  <c r="R38" i="63"/>
  <c r="S38" i="63"/>
  <c r="T38" i="63"/>
  <c r="U38" i="63"/>
  <c r="V38" i="63"/>
  <c r="Y38" i="63"/>
  <c r="C39" i="63"/>
  <c r="D39" i="63"/>
  <c r="E39" i="63"/>
  <c r="F39" i="63"/>
  <c r="G39" i="63"/>
  <c r="H39" i="63"/>
  <c r="I39" i="63"/>
  <c r="J39" i="63"/>
  <c r="K39" i="63"/>
  <c r="L39" i="63"/>
  <c r="M39" i="63"/>
  <c r="N39" i="63"/>
  <c r="O39" i="63"/>
  <c r="P39" i="63"/>
  <c r="Q39" i="63"/>
  <c r="R39" i="63"/>
  <c r="S39" i="63"/>
  <c r="T39" i="63"/>
  <c r="U39" i="63"/>
  <c r="V39" i="63"/>
  <c r="Y39" i="63"/>
  <c r="C40" i="63"/>
  <c r="D40" i="63"/>
  <c r="E40" i="63"/>
  <c r="F40" i="63"/>
  <c r="G40" i="63"/>
  <c r="H40" i="63"/>
  <c r="I40" i="63"/>
  <c r="J40" i="63"/>
  <c r="K40" i="63"/>
  <c r="L40" i="63"/>
  <c r="M40" i="63"/>
  <c r="N40" i="63"/>
  <c r="O40" i="63"/>
  <c r="P40" i="63"/>
  <c r="Q40" i="63"/>
  <c r="R40" i="63"/>
  <c r="S40" i="63"/>
  <c r="T40" i="63"/>
  <c r="U40" i="63"/>
  <c r="V40" i="63"/>
  <c r="Y40" i="63"/>
  <c r="C41" i="63"/>
  <c r="D41" i="63"/>
  <c r="E41" i="63"/>
  <c r="F41" i="63"/>
  <c r="G41" i="63"/>
  <c r="H41" i="63"/>
  <c r="I41" i="63"/>
  <c r="J41" i="63"/>
  <c r="K41" i="63"/>
  <c r="L41" i="63"/>
  <c r="M41" i="63"/>
  <c r="N41" i="63"/>
  <c r="O41" i="63"/>
  <c r="P41" i="63"/>
  <c r="Q41" i="63"/>
  <c r="R41" i="63"/>
  <c r="S41" i="63"/>
  <c r="T41" i="63"/>
  <c r="U41" i="63"/>
  <c r="V41" i="63"/>
  <c r="Y41" i="63"/>
  <c r="C42" i="63"/>
  <c r="D42" i="63"/>
  <c r="E42" i="63"/>
  <c r="F42" i="63"/>
  <c r="G42" i="63"/>
  <c r="H42" i="63"/>
  <c r="I42" i="63"/>
  <c r="J42" i="63"/>
  <c r="K42" i="63"/>
  <c r="L42" i="63"/>
  <c r="M42" i="63"/>
  <c r="N42" i="63"/>
  <c r="O42" i="63"/>
  <c r="P42" i="63"/>
  <c r="Q42" i="63"/>
  <c r="R42" i="63"/>
  <c r="S42" i="63"/>
  <c r="T42" i="63"/>
  <c r="U42" i="63"/>
  <c r="V42" i="63"/>
  <c r="Y42" i="63"/>
  <c r="C43" i="63"/>
  <c r="D43" i="63"/>
  <c r="E43" i="63"/>
  <c r="F43" i="63"/>
  <c r="G43" i="63"/>
  <c r="H43" i="63"/>
  <c r="I43" i="63"/>
  <c r="J43" i="63"/>
  <c r="K43" i="63"/>
  <c r="L43" i="63"/>
  <c r="M43" i="63"/>
  <c r="N43" i="63"/>
  <c r="O43" i="63"/>
  <c r="P43" i="63"/>
  <c r="Q43" i="63"/>
  <c r="R43" i="63"/>
  <c r="S43" i="63"/>
  <c r="T43" i="63"/>
  <c r="U43" i="63"/>
  <c r="V43" i="63"/>
  <c r="Y43" i="63"/>
  <c r="C44" i="63"/>
  <c r="D44" i="63"/>
  <c r="E44" i="63"/>
  <c r="F44" i="63"/>
  <c r="G44" i="63"/>
  <c r="H44" i="63"/>
  <c r="I44" i="63"/>
  <c r="J44" i="63"/>
  <c r="K44" i="63"/>
  <c r="L44" i="63"/>
  <c r="M44" i="63"/>
  <c r="N44" i="63"/>
  <c r="O44" i="63"/>
  <c r="P44" i="63"/>
  <c r="Q44" i="63"/>
  <c r="R44" i="63"/>
  <c r="S44" i="63"/>
  <c r="T44" i="63"/>
  <c r="U44" i="63"/>
  <c r="V44" i="63"/>
  <c r="Y44" i="63"/>
  <c r="C45" i="63"/>
  <c r="D45" i="63"/>
  <c r="E45" i="63"/>
  <c r="F45" i="63"/>
  <c r="G45" i="63"/>
  <c r="H45" i="63"/>
  <c r="I45" i="63"/>
  <c r="J45" i="63"/>
  <c r="K45" i="63"/>
  <c r="L45" i="63"/>
  <c r="M45" i="63"/>
  <c r="N45" i="63"/>
  <c r="O45" i="63"/>
  <c r="P45" i="63"/>
  <c r="Q45" i="63"/>
  <c r="R45" i="63"/>
  <c r="S45" i="63"/>
  <c r="T45" i="63"/>
  <c r="U45" i="63"/>
  <c r="V45" i="63"/>
  <c r="Y45" i="63"/>
  <c r="C46" i="63"/>
  <c r="D46" i="63"/>
  <c r="E46" i="63"/>
  <c r="F46" i="63"/>
  <c r="G46" i="63"/>
  <c r="H46" i="63"/>
  <c r="I46" i="63"/>
  <c r="J46" i="63"/>
  <c r="K46" i="63"/>
  <c r="L46" i="63"/>
  <c r="M46" i="63"/>
  <c r="N46" i="63"/>
  <c r="O46" i="63"/>
  <c r="P46" i="63"/>
  <c r="Q46" i="63"/>
  <c r="R46" i="63"/>
  <c r="S46" i="63"/>
  <c r="T46" i="63"/>
  <c r="U46" i="63"/>
  <c r="V46" i="63"/>
  <c r="Y46" i="63"/>
  <c r="C47" i="63"/>
  <c r="D47" i="63"/>
  <c r="E47" i="63"/>
  <c r="F47" i="63"/>
  <c r="G47" i="63"/>
  <c r="H47" i="63"/>
  <c r="I47" i="63"/>
  <c r="J47" i="63"/>
  <c r="K47" i="63"/>
  <c r="L47" i="63"/>
  <c r="M47" i="63"/>
  <c r="N47" i="63"/>
  <c r="O47" i="63"/>
  <c r="P47" i="63"/>
  <c r="Q47" i="63"/>
  <c r="R47" i="63"/>
  <c r="S47" i="63"/>
  <c r="T47" i="63"/>
  <c r="U47" i="63"/>
  <c r="V47" i="63"/>
  <c r="Y47" i="63"/>
  <c r="C48" i="63"/>
  <c r="D48" i="63"/>
  <c r="E48" i="63"/>
  <c r="F48" i="63"/>
  <c r="G48" i="63"/>
  <c r="H48" i="63"/>
  <c r="I48" i="63"/>
  <c r="J48" i="63"/>
  <c r="K48" i="63"/>
  <c r="L48" i="63"/>
  <c r="M48" i="63"/>
  <c r="N48" i="63"/>
  <c r="O48" i="63"/>
  <c r="P48" i="63"/>
  <c r="Q48" i="63"/>
  <c r="R48" i="63"/>
  <c r="S48" i="63"/>
  <c r="T48" i="63"/>
  <c r="U48" i="63"/>
  <c r="V48" i="63"/>
  <c r="Y48" i="63"/>
  <c r="C49" i="63"/>
  <c r="D49" i="63"/>
  <c r="E49" i="63"/>
  <c r="F49" i="63"/>
  <c r="G49" i="63"/>
  <c r="H49" i="63"/>
  <c r="I49" i="63"/>
  <c r="J49" i="63"/>
  <c r="K49" i="63"/>
  <c r="L49" i="63"/>
  <c r="M49" i="63"/>
  <c r="N49" i="63"/>
  <c r="O49" i="63"/>
  <c r="P49" i="63"/>
  <c r="Q49" i="63"/>
  <c r="R49" i="63"/>
  <c r="S49" i="63"/>
  <c r="T49" i="63"/>
  <c r="U49" i="63"/>
  <c r="V49" i="63"/>
  <c r="Y49" i="63"/>
  <c r="C50" i="63"/>
  <c r="D50" i="63"/>
  <c r="E50" i="63"/>
  <c r="F50" i="63"/>
  <c r="G50" i="63"/>
  <c r="H50" i="63"/>
  <c r="I50" i="63"/>
  <c r="J50" i="63"/>
  <c r="K50" i="63"/>
  <c r="L50" i="63"/>
  <c r="M50" i="63"/>
  <c r="N50" i="63"/>
  <c r="O50" i="63"/>
  <c r="P50" i="63"/>
  <c r="Q50" i="63"/>
  <c r="R50" i="63"/>
  <c r="S50" i="63"/>
  <c r="T50" i="63"/>
  <c r="U50" i="63"/>
  <c r="V50" i="63"/>
  <c r="Y50" i="63"/>
  <c r="C51" i="63"/>
  <c r="D51" i="63"/>
  <c r="E51" i="63"/>
  <c r="F51" i="63"/>
  <c r="G51" i="63"/>
  <c r="H51" i="63"/>
  <c r="I51" i="63"/>
  <c r="J51" i="63"/>
  <c r="K51" i="63"/>
  <c r="L51" i="63"/>
  <c r="M51" i="63"/>
  <c r="N51" i="63"/>
  <c r="O51" i="63"/>
  <c r="P51" i="63"/>
  <c r="Q51" i="63"/>
  <c r="R51" i="63"/>
  <c r="S51" i="63"/>
  <c r="T51" i="63"/>
  <c r="U51" i="63"/>
  <c r="V51" i="63"/>
  <c r="Y51" i="63"/>
  <c r="C52" i="63"/>
  <c r="D52" i="63"/>
  <c r="E52" i="63"/>
  <c r="B52" i="63" s="1"/>
  <c r="F52" i="63"/>
  <c r="G52" i="63"/>
  <c r="H52" i="63"/>
  <c r="I52" i="63"/>
  <c r="J52" i="63"/>
  <c r="K52" i="63"/>
  <c r="L52" i="63"/>
  <c r="M52" i="63"/>
  <c r="N52" i="63"/>
  <c r="O52" i="63"/>
  <c r="P52" i="63"/>
  <c r="Q52" i="63"/>
  <c r="R52" i="63"/>
  <c r="S52" i="63"/>
  <c r="T52" i="63"/>
  <c r="U52" i="63"/>
  <c r="V52" i="63"/>
  <c r="Y52" i="63"/>
  <c r="C53" i="63"/>
  <c r="D53" i="63"/>
  <c r="E53" i="63"/>
  <c r="B53" i="63" s="1"/>
  <c r="F53" i="63"/>
  <c r="G53" i="63"/>
  <c r="H53" i="63"/>
  <c r="I53" i="63"/>
  <c r="J53" i="63"/>
  <c r="K53" i="63"/>
  <c r="L53" i="63"/>
  <c r="M53" i="63"/>
  <c r="N53" i="63"/>
  <c r="O53" i="63"/>
  <c r="P53" i="63"/>
  <c r="Q53" i="63"/>
  <c r="R53" i="63"/>
  <c r="S53" i="63"/>
  <c r="T53" i="63"/>
  <c r="U53" i="63"/>
  <c r="V53" i="63"/>
  <c r="Y53" i="63"/>
  <c r="C54" i="63"/>
  <c r="D54" i="63"/>
  <c r="E54" i="63"/>
  <c r="F54" i="63"/>
  <c r="G54" i="63"/>
  <c r="H54" i="63"/>
  <c r="I54" i="63"/>
  <c r="J54" i="63"/>
  <c r="K54" i="63"/>
  <c r="L54" i="63"/>
  <c r="M54" i="63"/>
  <c r="N54" i="63"/>
  <c r="O54" i="63"/>
  <c r="P54" i="63"/>
  <c r="Q54" i="63"/>
  <c r="R54" i="63"/>
  <c r="S54" i="63"/>
  <c r="T54" i="63"/>
  <c r="U54" i="63"/>
  <c r="V54" i="63"/>
  <c r="Y54" i="63"/>
  <c r="C11" i="100"/>
  <c r="D11" i="100"/>
  <c r="E11" i="100"/>
  <c r="F11" i="100"/>
  <c r="G11" i="100"/>
  <c r="H11" i="100"/>
  <c r="I11" i="100"/>
  <c r="J11" i="100"/>
  <c r="K11" i="100"/>
  <c r="L11" i="100"/>
  <c r="M11" i="100"/>
  <c r="N11" i="100"/>
  <c r="O11" i="100"/>
  <c r="P11" i="100"/>
  <c r="Q11" i="100"/>
  <c r="R11" i="100"/>
  <c r="S11" i="100"/>
  <c r="T11" i="100"/>
  <c r="U11" i="100"/>
  <c r="V11" i="100"/>
  <c r="Y11" i="100"/>
  <c r="C12" i="100"/>
  <c r="D12" i="100"/>
  <c r="E12" i="100"/>
  <c r="F12" i="100"/>
  <c r="G12" i="100"/>
  <c r="H12" i="100"/>
  <c r="I12" i="100"/>
  <c r="J12" i="100"/>
  <c r="K12" i="100"/>
  <c r="L12" i="100"/>
  <c r="M12" i="100"/>
  <c r="N12" i="100"/>
  <c r="O12" i="100"/>
  <c r="P12" i="100"/>
  <c r="Q12" i="100"/>
  <c r="R12" i="100"/>
  <c r="S12" i="100"/>
  <c r="T12" i="100"/>
  <c r="U12" i="100"/>
  <c r="V12" i="100"/>
  <c r="Y12" i="100"/>
  <c r="C13" i="100"/>
  <c r="D13" i="100"/>
  <c r="E13" i="100"/>
  <c r="F13" i="100"/>
  <c r="G13" i="100"/>
  <c r="H13" i="100"/>
  <c r="I13" i="100"/>
  <c r="J13" i="100"/>
  <c r="K13" i="100"/>
  <c r="L13" i="100"/>
  <c r="M13" i="100"/>
  <c r="N13" i="100"/>
  <c r="O13" i="100"/>
  <c r="P13" i="100"/>
  <c r="Q13" i="100"/>
  <c r="R13" i="100"/>
  <c r="S13" i="100"/>
  <c r="T13" i="100"/>
  <c r="U13" i="100"/>
  <c r="V13" i="100"/>
  <c r="Y13" i="100"/>
  <c r="C14" i="100"/>
  <c r="D14" i="100"/>
  <c r="E14" i="100"/>
  <c r="F14" i="100"/>
  <c r="G14" i="100"/>
  <c r="H14" i="100"/>
  <c r="I14" i="100"/>
  <c r="J14" i="100"/>
  <c r="K14" i="100"/>
  <c r="L14" i="100"/>
  <c r="M14" i="100"/>
  <c r="N14" i="100"/>
  <c r="O14" i="100"/>
  <c r="P14" i="100"/>
  <c r="Q14" i="100"/>
  <c r="R14" i="100"/>
  <c r="S14" i="100"/>
  <c r="T14" i="100"/>
  <c r="U14" i="100"/>
  <c r="V14" i="100"/>
  <c r="Y14" i="100"/>
  <c r="C15" i="100"/>
  <c r="D15" i="100"/>
  <c r="E15" i="100"/>
  <c r="F15" i="100"/>
  <c r="G15" i="100"/>
  <c r="H15" i="100"/>
  <c r="I15" i="100"/>
  <c r="J15" i="100"/>
  <c r="K15" i="100"/>
  <c r="L15" i="100"/>
  <c r="M15" i="100"/>
  <c r="N15" i="100"/>
  <c r="O15" i="100"/>
  <c r="P15" i="100"/>
  <c r="Q15" i="100"/>
  <c r="R15" i="100"/>
  <c r="S15" i="100"/>
  <c r="T15" i="100"/>
  <c r="U15" i="100"/>
  <c r="V15" i="100"/>
  <c r="Y15" i="100"/>
  <c r="C16" i="100"/>
  <c r="D16" i="100"/>
  <c r="E16" i="100"/>
  <c r="F16" i="100"/>
  <c r="G16" i="100"/>
  <c r="H16" i="100"/>
  <c r="I16" i="100"/>
  <c r="J16" i="100"/>
  <c r="K16" i="100"/>
  <c r="L16" i="100"/>
  <c r="M16" i="100"/>
  <c r="N16" i="100"/>
  <c r="O16" i="100"/>
  <c r="P16" i="100"/>
  <c r="Q16" i="100"/>
  <c r="R16" i="100"/>
  <c r="S16" i="100"/>
  <c r="T16" i="100"/>
  <c r="U16" i="100"/>
  <c r="V16" i="100"/>
  <c r="Y16" i="100"/>
  <c r="C17" i="100"/>
  <c r="D17" i="100"/>
  <c r="E17" i="100"/>
  <c r="F17" i="100"/>
  <c r="G17" i="100"/>
  <c r="H17" i="100"/>
  <c r="I17" i="100"/>
  <c r="J17" i="100"/>
  <c r="K17" i="100"/>
  <c r="L17" i="100"/>
  <c r="M17" i="100"/>
  <c r="N17" i="100"/>
  <c r="O17" i="100"/>
  <c r="P17" i="100"/>
  <c r="Q17" i="100"/>
  <c r="R17" i="100"/>
  <c r="S17" i="100"/>
  <c r="T17" i="100"/>
  <c r="U17" i="100"/>
  <c r="V17" i="100"/>
  <c r="Y17" i="100"/>
  <c r="C18" i="100"/>
  <c r="D18" i="100"/>
  <c r="E18" i="100"/>
  <c r="F18" i="100"/>
  <c r="G18" i="100"/>
  <c r="H18" i="100"/>
  <c r="I18" i="100"/>
  <c r="J18" i="100"/>
  <c r="K18" i="100"/>
  <c r="L18" i="100"/>
  <c r="M18" i="100"/>
  <c r="N18" i="100"/>
  <c r="O18" i="100"/>
  <c r="P18" i="100"/>
  <c r="Q18" i="100"/>
  <c r="R18" i="100"/>
  <c r="S18" i="100"/>
  <c r="T18" i="100"/>
  <c r="U18" i="100"/>
  <c r="V18" i="100"/>
  <c r="Y18" i="100"/>
  <c r="C19" i="100"/>
  <c r="D19" i="100"/>
  <c r="E19" i="100"/>
  <c r="F19" i="100"/>
  <c r="G19" i="100"/>
  <c r="H19" i="100"/>
  <c r="I19" i="100"/>
  <c r="J19" i="100"/>
  <c r="K19" i="100"/>
  <c r="L19" i="100"/>
  <c r="M19" i="100"/>
  <c r="N19" i="100"/>
  <c r="O19" i="100"/>
  <c r="P19" i="100"/>
  <c r="Q19" i="100"/>
  <c r="R19" i="100"/>
  <c r="S19" i="100"/>
  <c r="T19" i="100"/>
  <c r="U19" i="100"/>
  <c r="V19" i="100"/>
  <c r="Y19" i="100"/>
  <c r="C20" i="100"/>
  <c r="D20" i="100"/>
  <c r="E20" i="100"/>
  <c r="F20" i="100"/>
  <c r="G20" i="100"/>
  <c r="H20" i="100"/>
  <c r="I20" i="100"/>
  <c r="J20" i="100"/>
  <c r="K20" i="100"/>
  <c r="L20" i="100"/>
  <c r="M20" i="100"/>
  <c r="N20" i="100"/>
  <c r="O20" i="100"/>
  <c r="P20" i="100"/>
  <c r="Q20" i="100"/>
  <c r="R20" i="100"/>
  <c r="S20" i="100"/>
  <c r="T20" i="100"/>
  <c r="U20" i="100"/>
  <c r="V20" i="100"/>
  <c r="Y20" i="100"/>
  <c r="C21" i="100"/>
  <c r="D21" i="100"/>
  <c r="E21" i="100"/>
  <c r="F21" i="100"/>
  <c r="G21" i="100"/>
  <c r="H21" i="100"/>
  <c r="I21" i="100"/>
  <c r="J21" i="100"/>
  <c r="K21" i="100"/>
  <c r="L21" i="100"/>
  <c r="M21" i="100"/>
  <c r="N21" i="100"/>
  <c r="O21" i="100"/>
  <c r="P21" i="100"/>
  <c r="Q21" i="100"/>
  <c r="R21" i="100"/>
  <c r="S21" i="100"/>
  <c r="T21" i="100"/>
  <c r="U21" i="100"/>
  <c r="V21" i="100"/>
  <c r="Y21" i="100"/>
  <c r="C22" i="100"/>
  <c r="D22" i="100"/>
  <c r="E22" i="100"/>
  <c r="F22" i="100"/>
  <c r="G22" i="100"/>
  <c r="H22" i="100"/>
  <c r="I22" i="100"/>
  <c r="J22" i="100"/>
  <c r="K22" i="100"/>
  <c r="L22" i="100"/>
  <c r="M22" i="100"/>
  <c r="N22" i="100"/>
  <c r="O22" i="100"/>
  <c r="P22" i="100"/>
  <c r="Q22" i="100"/>
  <c r="R22" i="100"/>
  <c r="S22" i="100"/>
  <c r="T22" i="100"/>
  <c r="U22" i="100"/>
  <c r="V22" i="100"/>
  <c r="Y22" i="100"/>
  <c r="C23" i="100"/>
  <c r="D23" i="100"/>
  <c r="E23" i="100"/>
  <c r="F23" i="100"/>
  <c r="G23" i="100"/>
  <c r="H23" i="100"/>
  <c r="I23" i="100"/>
  <c r="J23" i="100"/>
  <c r="K23" i="100"/>
  <c r="L23" i="100"/>
  <c r="M23" i="100"/>
  <c r="N23" i="100"/>
  <c r="O23" i="100"/>
  <c r="P23" i="100"/>
  <c r="Q23" i="100"/>
  <c r="R23" i="100"/>
  <c r="S23" i="100"/>
  <c r="T23" i="100"/>
  <c r="U23" i="100"/>
  <c r="V23" i="100"/>
  <c r="Y23" i="100"/>
  <c r="C24" i="100"/>
  <c r="D24" i="100"/>
  <c r="E24" i="100"/>
  <c r="F24" i="100"/>
  <c r="G24" i="100"/>
  <c r="H24" i="100"/>
  <c r="I24" i="100"/>
  <c r="J24" i="100"/>
  <c r="K24" i="100"/>
  <c r="L24" i="100"/>
  <c r="M24" i="100"/>
  <c r="N24" i="100"/>
  <c r="O24" i="100"/>
  <c r="P24" i="100"/>
  <c r="Q24" i="100"/>
  <c r="R24" i="100"/>
  <c r="S24" i="100"/>
  <c r="T24" i="100"/>
  <c r="U24" i="100"/>
  <c r="V24" i="100"/>
  <c r="Y24" i="100"/>
  <c r="C25" i="100"/>
  <c r="D25" i="100"/>
  <c r="E25" i="100"/>
  <c r="F25" i="100"/>
  <c r="G25" i="100"/>
  <c r="H25" i="100"/>
  <c r="I25" i="100"/>
  <c r="J25" i="100"/>
  <c r="K25" i="100"/>
  <c r="L25" i="100"/>
  <c r="M25" i="100"/>
  <c r="N25" i="100"/>
  <c r="O25" i="100"/>
  <c r="P25" i="100"/>
  <c r="Q25" i="100"/>
  <c r="R25" i="100"/>
  <c r="S25" i="100"/>
  <c r="T25" i="100"/>
  <c r="U25" i="100"/>
  <c r="V25" i="100"/>
  <c r="Y25" i="100"/>
  <c r="C26" i="100"/>
  <c r="D26" i="100"/>
  <c r="E26" i="100"/>
  <c r="F26" i="100"/>
  <c r="G26" i="100"/>
  <c r="H26" i="100"/>
  <c r="I26" i="100"/>
  <c r="J26" i="100"/>
  <c r="K26" i="100"/>
  <c r="L26" i="100"/>
  <c r="M26" i="100"/>
  <c r="N26" i="100"/>
  <c r="O26" i="100"/>
  <c r="P26" i="100"/>
  <c r="Q26" i="100"/>
  <c r="R26" i="100"/>
  <c r="S26" i="100"/>
  <c r="T26" i="100"/>
  <c r="U26" i="100"/>
  <c r="V26" i="100"/>
  <c r="Y26" i="100"/>
  <c r="C27" i="100"/>
  <c r="D27" i="100"/>
  <c r="E27" i="100"/>
  <c r="F27" i="100"/>
  <c r="G27" i="100"/>
  <c r="H27" i="100"/>
  <c r="I27" i="100"/>
  <c r="J27" i="100"/>
  <c r="K27" i="100"/>
  <c r="L27" i="100"/>
  <c r="M27" i="100"/>
  <c r="N27" i="100"/>
  <c r="O27" i="100"/>
  <c r="P27" i="100"/>
  <c r="Q27" i="100"/>
  <c r="R27" i="100"/>
  <c r="S27" i="100"/>
  <c r="T27" i="100"/>
  <c r="U27" i="100"/>
  <c r="V27" i="100"/>
  <c r="Y27" i="100"/>
  <c r="C28" i="100"/>
  <c r="D28" i="100"/>
  <c r="E28" i="100"/>
  <c r="F28" i="100"/>
  <c r="G28" i="100"/>
  <c r="H28" i="100"/>
  <c r="I28" i="100"/>
  <c r="J28" i="100"/>
  <c r="K28" i="100"/>
  <c r="L28" i="100"/>
  <c r="M28" i="100"/>
  <c r="N28" i="100"/>
  <c r="O28" i="100"/>
  <c r="P28" i="100"/>
  <c r="Q28" i="100"/>
  <c r="R28" i="100"/>
  <c r="S28" i="100"/>
  <c r="T28" i="100"/>
  <c r="U28" i="100"/>
  <c r="V28" i="100"/>
  <c r="Y28" i="100"/>
  <c r="C29" i="100"/>
  <c r="D29" i="100"/>
  <c r="E29" i="100"/>
  <c r="F29" i="100"/>
  <c r="G29" i="100"/>
  <c r="H29" i="100"/>
  <c r="I29" i="100"/>
  <c r="J29" i="100"/>
  <c r="K29" i="100"/>
  <c r="L29" i="100"/>
  <c r="M29" i="100"/>
  <c r="N29" i="100"/>
  <c r="O29" i="100"/>
  <c r="P29" i="100"/>
  <c r="Q29" i="100"/>
  <c r="R29" i="100"/>
  <c r="S29" i="100"/>
  <c r="T29" i="100"/>
  <c r="U29" i="100"/>
  <c r="V29" i="100"/>
  <c r="Y29" i="100"/>
  <c r="C30" i="100"/>
  <c r="D30" i="100"/>
  <c r="E30" i="100"/>
  <c r="F30" i="100"/>
  <c r="G30" i="100"/>
  <c r="H30" i="100"/>
  <c r="I30" i="100"/>
  <c r="J30" i="100"/>
  <c r="K30" i="100"/>
  <c r="L30" i="100"/>
  <c r="M30" i="100"/>
  <c r="N30" i="100"/>
  <c r="O30" i="100"/>
  <c r="P30" i="100"/>
  <c r="Q30" i="100"/>
  <c r="R30" i="100"/>
  <c r="S30" i="100"/>
  <c r="T30" i="100"/>
  <c r="U30" i="100"/>
  <c r="V30" i="100"/>
  <c r="Y30" i="100"/>
  <c r="C31" i="100"/>
  <c r="D31" i="100"/>
  <c r="E31" i="100"/>
  <c r="F31" i="100"/>
  <c r="G31" i="100"/>
  <c r="H31" i="100"/>
  <c r="I31" i="100"/>
  <c r="J31" i="100"/>
  <c r="K31" i="100"/>
  <c r="L31" i="100"/>
  <c r="M31" i="100"/>
  <c r="N31" i="100"/>
  <c r="O31" i="100"/>
  <c r="P31" i="100"/>
  <c r="Q31" i="100"/>
  <c r="R31" i="100"/>
  <c r="S31" i="100"/>
  <c r="T31" i="100"/>
  <c r="U31" i="100"/>
  <c r="V31" i="100"/>
  <c r="Y31" i="100"/>
  <c r="C32" i="100"/>
  <c r="D32" i="100"/>
  <c r="E32" i="100"/>
  <c r="F32" i="100"/>
  <c r="G32" i="100"/>
  <c r="H32" i="100"/>
  <c r="I32" i="100"/>
  <c r="J32" i="100"/>
  <c r="K32" i="100"/>
  <c r="L32" i="100"/>
  <c r="M32" i="100"/>
  <c r="N32" i="100"/>
  <c r="O32" i="100"/>
  <c r="P32" i="100"/>
  <c r="Q32" i="100"/>
  <c r="R32" i="100"/>
  <c r="S32" i="100"/>
  <c r="T32" i="100"/>
  <c r="U32" i="100"/>
  <c r="V32" i="100"/>
  <c r="Y32" i="100"/>
  <c r="C33" i="100"/>
  <c r="D33" i="100"/>
  <c r="E33" i="100"/>
  <c r="F33" i="100"/>
  <c r="G33" i="100"/>
  <c r="H33" i="100"/>
  <c r="I33" i="100"/>
  <c r="J33" i="100"/>
  <c r="K33" i="100"/>
  <c r="L33" i="100"/>
  <c r="M33" i="100"/>
  <c r="N33" i="100"/>
  <c r="O33" i="100"/>
  <c r="P33" i="100"/>
  <c r="Q33" i="100"/>
  <c r="R33" i="100"/>
  <c r="S33" i="100"/>
  <c r="T33" i="100"/>
  <c r="U33" i="100"/>
  <c r="V33" i="100"/>
  <c r="Y33" i="100"/>
  <c r="C34" i="100"/>
  <c r="D34" i="100"/>
  <c r="E34" i="100"/>
  <c r="F34" i="100"/>
  <c r="G34" i="100"/>
  <c r="H34" i="100"/>
  <c r="I34" i="100"/>
  <c r="J34" i="100"/>
  <c r="K34" i="100"/>
  <c r="L34" i="100"/>
  <c r="M34" i="100"/>
  <c r="N34" i="100"/>
  <c r="O34" i="100"/>
  <c r="P34" i="100"/>
  <c r="Q34" i="100"/>
  <c r="R34" i="100"/>
  <c r="S34" i="100"/>
  <c r="T34" i="100"/>
  <c r="U34" i="100"/>
  <c r="V34" i="100"/>
  <c r="Y34" i="100"/>
  <c r="C35" i="100"/>
  <c r="D35" i="100"/>
  <c r="E35" i="100"/>
  <c r="F35" i="100"/>
  <c r="G35" i="100"/>
  <c r="H35" i="100"/>
  <c r="I35" i="100"/>
  <c r="J35" i="100"/>
  <c r="K35" i="100"/>
  <c r="L35" i="100"/>
  <c r="M35" i="100"/>
  <c r="N35" i="100"/>
  <c r="O35" i="100"/>
  <c r="P35" i="100"/>
  <c r="Q35" i="100"/>
  <c r="R35" i="100"/>
  <c r="S35" i="100"/>
  <c r="T35" i="100"/>
  <c r="U35" i="100"/>
  <c r="V35" i="100"/>
  <c r="Y35" i="100"/>
  <c r="C36" i="100"/>
  <c r="D36" i="100"/>
  <c r="E36" i="100"/>
  <c r="F36" i="100"/>
  <c r="G36" i="100"/>
  <c r="H36" i="100"/>
  <c r="I36" i="100"/>
  <c r="J36" i="100"/>
  <c r="K36" i="100"/>
  <c r="L36" i="100"/>
  <c r="M36" i="100"/>
  <c r="N36" i="100"/>
  <c r="O36" i="100"/>
  <c r="P36" i="100"/>
  <c r="Q36" i="100"/>
  <c r="R36" i="100"/>
  <c r="S36" i="100"/>
  <c r="T36" i="100"/>
  <c r="U36" i="100"/>
  <c r="V36" i="100"/>
  <c r="Y36" i="100"/>
  <c r="C37" i="100"/>
  <c r="D37" i="100"/>
  <c r="E37" i="100"/>
  <c r="F37" i="100"/>
  <c r="G37" i="100"/>
  <c r="H37" i="100"/>
  <c r="I37" i="100"/>
  <c r="J37" i="100"/>
  <c r="K37" i="100"/>
  <c r="L37" i="100"/>
  <c r="M37" i="100"/>
  <c r="N37" i="100"/>
  <c r="O37" i="100"/>
  <c r="P37" i="100"/>
  <c r="Q37" i="100"/>
  <c r="R37" i="100"/>
  <c r="S37" i="100"/>
  <c r="T37" i="100"/>
  <c r="U37" i="100"/>
  <c r="V37" i="100"/>
  <c r="Y37" i="100"/>
  <c r="C38" i="100"/>
  <c r="D38" i="100"/>
  <c r="E38" i="100"/>
  <c r="F38" i="100"/>
  <c r="G38" i="100"/>
  <c r="H38" i="100"/>
  <c r="I38" i="100"/>
  <c r="J38" i="100"/>
  <c r="K38" i="100"/>
  <c r="L38" i="100"/>
  <c r="M38" i="100"/>
  <c r="N38" i="100"/>
  <c r="O38" i="100"/>
  <c r="P38" i="100"/>
  <c r="Q38" i="100"/>
  <c r="R38" i="100"/>
  <c r="S38" i="100"/>
  <c r="T38" i="100"/>
  <c r="U38" i="100"/>
  <c r="V38" i="100"/>
  <c r="Y38" i="100"/>
  <c r="C39" i="100"/>
  <c r="D39" i="100"/>
  <c r="E39" i="100"/>
  <c r="F39" i="100"/>
  <c r="G39" i="100"/>
  <c r="H39" i="100"/>
  <c r="I39" i="100"/>
  <c r="J39" i="100"/>
  <c r="K39" i="100"/>
  <c r="L39" i="100"/>
  <c r="M39" i="100"/>
  <c r="N39" i="100"/>
  <c r="O39" i="100"/>
  <c r="P39" i="100"/>
  <c r="Q39" i="100"/>
  <c r="R39" i="100"/>
  <c r="S39" i="100"/>
  <c r="T39" i="100"/>
  <c r="U39" i="100"/>
  <c r="V39" i="100"/>
  <c r="Y39" i="100"/>
  <c r="C40" i="100"/>
  <c r="D40" i="100"/>
  <c r="E40" i="100"/>
  <c r="F40" i="100"/>
  <c r="G40" i="100"/>
  <c r="H40" i="100"/>
  <c r="I40" i="100"/>
  <c r="J40" i="100"/>
  <c r="K40" i="100"/>
  <c r="L40" i="100"/>
  <c r="M40" i="100"/>
  <c r="N40" i="100"/>
  <c r="O40" i="100"/>
  <c r="P40" i="100"/>
  <c r="Q40" i="100"/>
  <c r="R40" i="100"/>
  <c r="S40" i="100"/>
  <c r="T40" i="100"/>
  <c r="U40" i="100"/>
  <c r="V40" i="100"/>
  <c r="Y40" i="100"/>
  <c r="C41" i="100"/>
  <c r="D41" i="100"/>
  <c r="E41" i="100"/>
  <c r="F41" i="100"/>
  <c r="G41" i="100"/>
  <c r="H41" i="100"/>
  <c r="I41" i="100"/>
  <c r="J41" i="100"/>
  <c r="K41" i="100"/>
  <c r="L41" i="100"/>
  <c r="M41" i="100"/>
  <c r="N41" i="100"/>
  <c r="O41" i="100"/>
  <c r="P41" i="100"/>
  <c r="Q41" i="100"/>
  <c r="R41" i="100"/>
  <c r="S41" i="100"/>
  <c r="T41" i="100"/>
  <c r="U41" i="100"/>
  <c r="V41" i="100"/>
  <c r="Y41" i="100"/>
  <c r="C42" i="100"/>
  <c r="D42" i="100"/>
  <c r="E42" i="100"/>
  <c r="F42" i="100"/>
  <c r="G42" i="100"/>
  <c r="H42" i="100"/>
  <c r="I42" i="100"/>
  <c r="J42" i="100"/>
  <c r="K42" i="100"/>
  <c r="L42" i="100"/>
  <c r="M42" i="100"/>
  <c r="N42" i="100"/>
  <c r="O42" i="100"/>
  <c r="P42" i="100"/>
  <c r="Q42" i="100"/>
  <c r="R42" i="100"/>
  <c r="S42" i="100"/>
  <c r="T42" i="100"/>
  <c r="U42" i="100"/>
  <c r="V42" i="100"/>
  <c r="Y42" i="100"/>
  <c r="C43" i="100"/>
  <c r="D43" i="100"/>
  <c r="E43" i="100"/>
  <c r="F43" i="100"/>
  <c r="G43" i="100"/>
  <c r="H43" i="100"/>
  <c r="I43" i="100"/>
  <c r="J43" i="100"/>
  <c r="K43" i="100"/>
  <c r="L43" i="100"/>
  <c r="M43" i="100"/>
  <c r="N43" i="100"/>
  <c r="O43" i="100"/>
  <c r="P43" i="100"/>
  <c r="Q43" i="100"/>
  <c r="R43" i="100"/>
  <c r="S43" i="100"/>
  <c r="T43" i="100"/>
  <c r="U43" i="100"/>
  <c r="V43" i="100"/>
  <c r="Y43" i="100"/>
  <c r="C44" i="100"/>
  <c r="D44" i="100"/>
  <c r="E44" i="100"/>
  <c r="F44" i="100"/>
  <c r="G44" i="100"/>
  <c r="H44" i="100"/>
  <c r="I44" i="100"/>
  <c r="J44" i="100"/>
  <c r="K44" i="100"/>
  <c r="L44" i="100"/>
  <c r="M44" i="100"/>
  <c r="N44" i="100"/>
  <c r="O44" i="100"/>
  <c r="P44" i="100"/>
  <c r="Q44" i="100"/>
  <c r="R44" i="100"/>
  <c r="S44" i="100"/>
  <c r="T44" i="100"/>
  <c r="U44" i="100"/>
  <c r="V44" i="100"/>
  <c r="Y44" i="100"/>
  <c r="C45" i="100"/>
  <c r="D45" i="100"/>
  <c r="E45" i="100"/>
  <c r="F45" i="100"/>
  <c r="G45" i="100"/>
  <c r="H45" i="100"/>
  <c r="I45" i="100"/>
  <c r="J45" i="100"/>
  <c r="K45" i="100"/>
  <c r="L45" i="100"/>
  <c r="M45" i="100"/>
  <c r="N45" i="100"/>
  <c r="O45" i="100"/>
  <c r="P45" i="100"/>
  <c r="Q45" i="100"/>
  <c r="R45" i="100"/>
  <c r="S45" i="100"/>
  <c r="T45" i="100"/>
  <c r="U45" i="100"/>
  <c r="V45" i="100"/>
  <c r="Y45" i="100"/>
  <c r="C46" i="100"/>
  <c r="D46" i="100"/>
  <c r="E46" i="100"/>
  <c r="F46" i="100"/>
  <c r="G46" i="100"/>
  <c r="H46" i="100"/>
  <c r="I46" i="100"/>
  <c r="J46" i="100"/>
  <c r="K46" i="100"/>
  <c r="L46" i="100"/>
  <c r="M46" i="100"/>
  <c r="N46" i="100"/>
  <c r="O46" i="100"/>
  <c r="P46" i="100"/>
  <c r="Q46" i="100"/>
  <c r="R46" i="100"/>
  <c r="S46" i="100"/>
  <c r="T46" i="100"/>
  <c r="U46" i="100"/>
  <c r="V46" i="100"/>
  <c r="Y46" i="100"/>
  <c r="C47" i="100"/>
  <c r="D47" i="100"/>
  <c r="E47" i="100"/>
  <c r="F47" i="100"/>
  <c r="G47" i="100"/>
  <c r="H47" i="100"/>
  <c r="I47" i="100"/>
  <c r="J47" i="100"/>
  <c r="K47" i="100"/>
  <c r="L47" i="100"/>
  <c r="M47" i="100"/>
  <c r="N47" i="100"/>
  <c r="O47" i="100"/>
  <c r="P47" i="100"/>
  <c r="Q47" i="100"/>
  <c r="R47" i="100"/>
  <c r="S47" i="100"/>
  <c r="T47" i="100"/>
  <c r="U47" i="100"/>
  <c r="V47" i="100"/>
  <c r="Y47" i="100"/>
  <c r="C48" i="100"/>
  <c r="D48" i="100"/>
  <c r="E48" i="100"/>
  <c r="F48" i="100"/>
  <c r="G48" i="100"/>
  <c r="H48" i="100"/>
  <c r="I48" i="100"/>
  <c r="J48" i="100"/>
  <c r="K48" i="100"/>
  <c r="L48" i="100"/>
  <c r="M48" i="100"/>
  <c r="N48" i="100"/>
  <c r="O48" i="100"/>
  <c r="P48" i="100"/>
  <c r="Q48" i="100"/>
  <c r="R48" i="100"/>
  <c r="S48" i="100"/>
  <c r="T48" i="100"/>
  <c r="U48" i="100"/>
  <c r="V48" i="100"/>
  <c r="Y48" i="100"/>
  <c r="C49" i="100"/>
  <c r="D49" i="100"/>
  <c r="E49" i="100"/>
  <c r="F49" i="100"/>
  <c r="G49" i="100"/>
  <c r="H49" i="100"/>
  <c r="I49" i="100"/>
  <c r="J49" i="100"/>
  <c r="K49" i="100"/>
  <c r="L49" i="100"/>
  <c r="M49" i="100"/>
  <c r="N49" i="100"/>
  <c r="O49" i="100"/>
  <c r="P49" i="100"/>
  <c r="Q49" i="100"/>
  <c r="R49" i="100"/>
  <c r="S49" i="100"/>
  <c r="T49" i="100"/>
  <c r="U49" i="100"/>
  <c r="V49" i="100"/>
  <c r="Y49" i="100"/>
  <c r="C50" i="100"/>
  <c r="D50" i="100"/>
  <c r="E50" i="100"/>
  <c r="F50" i="100"/>
  <c r="G50" i="100"/>
  <c r="H50" i="100"/>
  <c r="I50" i="100"/>
  <c r="J50" i="100"/>
  <c r="K50" i="100"/>
  <c r="L50" i="100"/>
  <c r="M50" i="100"/>
  <c r="N50" i="100"/>
  <c r="O50" i="100"/>
  <c r="P50" i="100"/>
  <c r="Q50" i="100"/>
  <c r="R50" i="100"/>
  <c r="S50" i="100"/>
  <c r="T50" i="100"/>
  <c r="U50" i="100"/>
  <c r="V50" i="100"/>
  <c r="Y50" i="100"/>
  <c r="C51" i="100"/>
  <c r="D51" i="100"/>
  <c r="E51" i="100"/>
  <c r="F51" i="100"/>
  <c r="G51" i="100"/>
  <c r="H51" i="100"/>
  <c r="I51" i="100"/>
  <c r="J51" i="100"/>
  <c r="K51" i="100"/>
  <c r="L51" i="100"/>
  <c r="M51" i="100"/>
  <c r="N51" i="100"/>
  <c r="O51" i="100"/>
  <c r="P51" i="100"/>
  <c r="Q51" i="100"/>
  <c r="R51" i="100"/>
  <c r="S51" i="100"/>
  <c r="T51" i="100"/>
  <c r="U51" i="100"/>
  <c r="V51" i="100"/>
  <c r="Y51" i="100"/>
  <c r="C52" i="100"/>
  <c r="D52" i="100"/>
  <c r="E52" i="100"/>
  <c r="B52" i="100" s="1"/>
  <c r="F52" i="100"/>
  <c r="G52" i="100"/>
  <c r="H52" i="100"/>
  <c r="I52" i="100"/>
  <c r="J52" i="100"/>
  <c r="K52" i="100"/>
  <c r="L52" i="100"/>
  <c r="M52" i="100"/>
  <c r="N52" i="100"/>
  <c r="O52" i="100"/>
  <c r="P52" i="100"/>
  <c r="Q52" i="100"/>
  <c r="R52" i="100"/>
  <c r="S52" i="100"/>
  <c r="T52" i="100"/>
  <c r="U52" i="100"/>
  <c r="V52" i="100"/>
  <c r="Y52" i="100"/>
  <c r="C53" i="100"/>
  <c r="D53" i="100"/>
  <c r="E53" i="100"/>
  <c r="B53" i="100" s="1"/>
  <c r="F53" i="100"/>
  <c r="G53" i="100"/>
  <c r="H53" i="100"/>
  <c r="I53" i="100"/>
  <c r="J53" i="100"/>
  <c r="K53" i="100"/>
  <c r="L53" i="100"/>
  <c r="M53" i="100"/>
  <c r="N53" i="100"/>
  <c r="O53" i="100"/>
  <c r="P53" i="100"/>
  <c r="Q53" i="100"/>
  <c r="R53" i="100"/>
  <c r="S53" i="100"/>
  <c r="T53" i="100"/>
  <c r="U53" i="100"/>
  <c r="V53" i="100"/>
  <c r="Y53" i="100"/>
  <c r="C54" i="100"/>
  <c r="D54" i="100"/>
  <c r="E54" i="100"/>
  <c r="F54" i="100"/>
  <c r="G54" i="100"/>
  <c r="H54" i="100"/>
  <c r="I54" i="100"/>
  <c r="J54" i="100"/>
  <c r="K54" i="100"/>
  <c r="L54" i="100"/>
  <c r="M54" i="100"/>
  <c r="N54" i="100"/>
  <c r="O54" i="100"/>
  <c r="P54" i="100"/>
  <c r="Q54" i="100"/>
  <c r="R54" i="100"/>
  <c r="S54" i="100"/>
  <c r="T54" i="100"/>
  <c r="U54" i="100"/>
  <c r="V54" i="100"/>
  <c r="Y54" i="100"/>
  <c r="C11" i="101"/>
  <c r="D11" i="101"/>
  <c r="E11" i="101"/>
  <c r="F11" i="101"/>
  <c r="G11" i="101"/>
  <c r="H11" i="101"/>
  <c r="I11" i="101"/>
  <c r="J11" i="101"/>
  <c r="K11" i="101"/>
  <c r="L11" i="101"/>
  <c r="M11" i="101"/>
  <c r="N11" i="101"/>
  <c r="O11" i="101"/>
  <c r="P11" i="101"/>
  <c r="Q11" i="101"/>
  <c r="R11" i="101"/>
  <c r="S11" i="101"/>
  <c r="T11" i="101"/>
  <c r="U11" i="101"/>
  <c r="V11" i="101"/>
  <c r="Y11" i="101"/>
  <c r="C12" i="101"/>
  <c r="D12" i="101"/>
  <c r="E12" i="101"/>
  <c r="F12" i="101"/>
  <c r="G12" i="101"/>
  <c r="H12" i="101"/>
  <c r="I12" i="101"/>
  <c r="J12" i="101"/>
  <c r="K12" i="101"/>
  <c r="L12" i="101"/>
  <c r="M12" i="101"/>
  <c r="N12" i="101"/>
  <c r="O12" i="101"/>
  <c r="P12" i="101"/>
  <c r="Q12" i="101"/>
  <c r="R12" i="101"/>
  <c r="S12" i="101"/>
  <c r="T12" i="101"/>
  <c r="U12" i="101"/>
  <c r="V12" i="101"/>
  <c r="Y12" i="101"/>
  <c r="C13" i="101"/>
  <c r="D13" i="101"/>
  <c r="E13" i="101"/>
  <c r="F13" i="101"/>
  <c r="G13" i="101"/>
  <c r="H13" i="101"/>
  <c r="I13" i="101"/>
  <c r="J13" i="101"/>
  <c r="K13" i="101"/>
  <c r="L13" i="101"/>
  <c r="M13" i="101"/>
  <c r="N13" i="101"/>
  <c r="O13" i="101"/>
  <c r="P13" i="101"/>
  <c r="Q13" i="101"/>
  <c r="R13" i="101"/>
  <c r="S13" i="101"/>
  <c r="T13" i="101"/>
  <c r="U13" i="101"/>
  <c r="V13" i="101"/>
  <c r="Y13" i="101"/>
  <c r="C14" i="101"/>
  <c r="D14" i="101"/>
  <c r="E14" i="101"/>
  <c r="F14" i="101"/>
  <c r="G14" i="101"/>
  <c r="H14" i="101"/>
  <c r="I14" i="101"/>
  <c r="J14" i="101"/>
  <c r="K14" i="101"/>
  <c r="L14" i="101"/>
  <c r="M14" i="101"/>
  <c r="N14" i="101"/>
  <c r="O14" i="101"/>
  <c r="P14" i="101"/>
  <c r="Q14" i="101"/>
  <c r="R14" i="101"/>
  <c r="S14" i="101"/>
  <c r="T14" i="101"/>
  <c r="U14" i="101"/>
  <c r="V14" i="101"/>
  <c r="Y14" i="101"/>
  <c r="C15" i="101"/>
  <c r="D15" i="101"/>
  <c r="E15" i="101"/>
  <c r="F15" i="101"/>
  <c r="G15" i="101"/>
  <c r="H15" i="101"/>
  <c r="I15" i="101"/>
  <c r="J15" i="101"/>
  <c r="K15" i="101"/>
  <c r="L15" i="101"/>
  <c r="M15" i="101"/>
  <c r="N15" i="101"/>
  <c r="O15" i="101"/>
  <c r="P15" i="101"/>
  <c r="Q15" i="101"/>
  <c r="R15" i="101"/>
  <c r="S15" i="101"/>
  <c r="T15" i="101"/>
  <c r="U15" i="101"/>
  <c r="V15" i="101"/>
  <c r="Y15" i="101"/>
  <c r="C16" i="101"/>
  <c r="D16" i="101"/>
  <c r="E16" i="101"/>
  <c r="F16" i="101"/>
  <c r="G16" i="101"/>
  <c r="H16" i="101"/>
  <c r="I16" i="101"/>
  <c r="J16" i="101"/>
  <c r="K16" i="101"/>
  <c r="L16" i="101"/>
  <c r="M16" i="101"/>
  <c r="N16" i="101"/>
  <c r="O16" i="101"/>
  <c r="P16" i="101"/>
  <c r="Q16" i="101"/>
  <c r="R16" i="101"/>
  <c r="S16" i="101"/>
  <c r="T16" i="101"/>
  <c r="U16" i="101"/>
  <c r="V16" i="101"/>
  <c r="Y16" i="101"/>
  <c r="C17" i="101"/>
  <c r="D17" i="101"/>
  <c r="E17" i="101"/>
  <c r="F17" i="101"/>
  <c r="G17" i="101"/>
  <c r="H17" i="101"/>
  <c r="I17" i="101"/>
  <c r="J17" i="101"/>
  <c r="K17" i="101"/>
  <c r="L17" i="101"/>
  <c r="M17" i="101"/>
  <c r="N17" i="101"/>
  <c r="O17" i="101"/>
  <c r="P17" i="101"/>
  <c r="Q17" i="101"/>
  <c r="R17" i="101"/>
  <c r="S17" i="101"/>
  <c r="T17" i="101"/>
  <c r="U17" i="101"/>
  <c r="V17" i="101"/>
  <c r="Y17" i="101"/>
  <c r="C18" i="101"/>
  <c r="D18" i="101"/>
  <c r="E18" i="101"/>
  <c r="F18" i="101"/>
  <c r="G18" i="101"/>
  <c r="H18" i="101"/>
  <c r="I18" i="101"/>
  <c r="J18" i="101"/>
  <c r="K18" i="101"/>
  <c r="L18" i="101"/>
  <c r="M18" i="101"/>
  <c r="N18" i="101"/>
  <c r="O18" i="101"/>
  <c r="P18" i="101"/>
  <c r="Q18" i="101"/>
  <c r="R18" i="101"/>
  <c r="S18" i="101"/>
  <c r="T18" i="101"/>
  <c r="U18" i="101"/>
  <c r="V18" i="101"/>
  <c r="Y18" i="101"/>
  <c r="C19" i="101"/>
  <c r="D19" i="101"/>
  <c r="E19" i="101"/>
  <c r="F19" i="101"/>
  <c r="G19" i="101"/>
  <c r="H19" i="101"/>
  <c r="I19" i="101"/>
  <c r="J19" i="101"/>
  <c r="K19" i="101"/>
  <c r="L19" i="101"/>
  <c r="M19" i="101"/>
  <c r="N19" i="101"/>
  <c r="O19" i="101"/>
  <c r="P19" i="101"/>
  <c r="Q19" i="101"/>
  <c r="R19" i="101"/>
  <c r="S19" i="101"/>
  <c r="T19" i="101"/>
  <c r="U19" i="101"/>
  <c r="V19" i="101"/>
  <c r="Y19" i="101"/>
  <c r="C20" i="101"/>
  <c r="D20" i="101"/>
  <c r="E20" i="101"/>
  <c r="F20" i="101"/>
  <c r="G20" i="101"/>
  <c r="H20" i="101"/>
  <c r="I20" i="101"/>
  <c r="J20" i="101"/>
  <c r="K20" i="101"/>
  <c r="L20" i="101"/>
  <c r="M20" i="101"/>
  <c r="N20" i="101"/>
  <c r="O20" i="101"/>
  <c r="P20" i="101"/>
  <c r="Q20" i="101"/>
  <c r="R20" i="101"/>
  <c r="S20" i="101"/>
  <c r="T20" i="101"/>
  <c r="U20" i="101"/>
  <c r="V20" i="101"/>
  <c r="Y20" i="101"/>
  <c r="C21" i="101"/>
  <c r="D21" i="101"/>
  <c r="E21" i="101"/>
  <c r="F21" i="101"/>
  <c r="G21" i="101"/>
  <c r="H21" i="101"/>
  <c r="I21" i="101"/>
  <c r="J21" i="101"/>
  <c r="K21" i="101"/>
  <c r="L21" i="101"/>
  <c r="M21" i="101"/>
  <c r="N21" i="101"/>
  <c r="O21" i="101"/>
  <c r="P21" i="101"/>
  <c r="Q21" i="101"/>
  <c r="R21" i="101"/>
  <c r="S21" i="101"/>
  <c r="T21" i="101"/>
  <c r="U21" i="101"/>
  <c r="V21" i="101"/>
  <c r="Y21" i="101"/>
  <c r="C22" i="101"/>
  <c r="D22" i="101"/>
  <c r="E22" i="101"/>
  <c r="F22" i="101"/>
  <c r="G22" i="101"/>
  <c r="H22" i="101"/>
  <c r="I22" i="101"/>
  <c r="J22" i="101"/>
  <c r="K22" i="101"/>
  <c r="L22" i="101"/>
  <c r="M22" i="101"/>
  <c r="N22" i="101"/>
  <c r="O22" i="101"/>
  <c r="P22" i="101"/>
  <c r="Q22" i="101"/>
  <c r="R22" i="101"/>
  <c r="S22" i="101"/>
  <c r="T22" i="101"/>
  <c r="U22" i="101"/>
  <c r="V22" i="101"/>
  <c r="Y22" i="101"/>
  <c r="C23" i="101"/>
  <c r="D23" i="101"/>
  <c r="E23" i="101"/>
  <c r="F23" i="101"/>
  <c r="G23" i="101"/>
  <c r="H23" i="101"/>
  <c r="I23" i="101"/>
  <c r="J23" i="101"/>
  <c r="K23" i="101"/>
  <c r="L23" i="101"/>
  <c r="M23" i="101"/>
  <c r="N23" i="101"/>
  <c r="O23" i="101"/>
  <c r="P23" i="101"/>
  <c r="Q23" i="101"/>
  <c r="R23" i="101"/>
  <c r="S23" i="101"/>
  <c r="T23" i="101"/>
  <c r="U23" i="101"/>
  <c r="V23" i="101"/>
  <c r="Y23" i="101"/>
  <c r="C24" i="101"/>
  <c r="D24" i="101"/>
  <c r="E24" i="101"/>
  <c r="F24" i="101"/>
  <c r="G24" i="101"/>
  <c r="H24" i="101"/>
  <c r="I24" i="101"/>
  <c r="J24" i="101"/>
  <c r="K24" i="101"/>
  <c r="L24" i="101"/>
  <c r="M24" i="101"/>
  <c r="N24" i="101"/>
  <c r="O24" i="101"/>
  <c r="P24" i="101"/>
  <c r="Q24" i="101"/>
  <c r="R24" i="101"/>
  <c r="S24" i="101"/>
  <c r="T24" i="101"/>
  <c r="U24" i="101"/>
  <c r="V24" i="101"/>
  <c r="Y24" i="101"/>
  <c r="C25" i="101"/>
  <c r="D25" i="101"/>
  <c r="E25" i="101"/>
  <c r="F25" i="101"/>
  <c r="G25" i="101"/>
  <c r="H25" i="101"/>
  <c r="I25" i="101"/>
  <c r="J25" i="101"/>
  <c r="K25" i="101"/>
  <c r="L25" i="101"/>
  <c r="M25" i="101"/>
  <c r="N25" i="101"/>
  <c r="O25" i="101"/>
  <c r="P25" i="101"/>
  <c r="Q25" i="101"/>
  <c r="R25" i="101"/>
  <c r="S25" i="101"/>
  <c r="T25" i="101"/>
  <c r="U25" i="101"/>
  <c r="V25" i="101"/>
  <c r="Y25" i="101"/>
  <c r="C26" i="101"/>
  <c r="D26" i="101"/>
  <c r="E26" i="101"/>
  <c r="F26" i="101"/>
  <c r="G26" i="101"/>
  <c r="H26" i="101"/>
  <c r="I26" i="101"/>
  <c r="J26" i="101"/>
  <c r="K26" i="101"/>
  <c r="L26" i="101"/>
  <c r="M26" i="101"/>
  <c r="N26" i="101"/>
  <c r="O26" i="101"/>
  <c r="P26" i="101"/>
  <c r="Q26" i="101"/>
  <c r="R26" i="101"/>
  <c r="S26" i="101"/>
  <c r="T26" i="101"/>
  <c r="U26" i="101"/>
  <c r="V26" i="101"/>
  <c r="Y26" i="101"/>
  <c r="C27" i="101"/>
  <c r="D27" i="101"/>
  <c r="E27" i="101"/>
  <c r="F27" i="101"/>
  <c r="G27" i="101"/>
  <c r="H27" i="101"/>
  <c r="I27" i="101"/>
  <c r="J27" i="101"/>
  <c r="K27" i="101"/>
  <c r="L27" i="101"/>
  <c r="M27" i="101"/>
  <c r="N27" i="101"/>
  <c r="O27" i="101"/>
  <c r="P27" i="101"/>
  <c r="Q27" i="101"/>
  <c r="R27" i="101"/>
  <c r="S27" i="101"/>
  <c r="T27" i="101"/>
  <c r="U27" i="101"/>
  <c r="V27" i="101"/>
  <c r="Y27" i="101"/>
  <c r="C28" i="101"/>
  <c r="D28" i="101"/>
  <c r="E28" i="101"/>
  <c r="F28" i="101"/>
  <c r="G28" i="101"/>
  <c r="H28" i="101"/>
  <c r="I28" i="101"/>
  <c r="J28" i="101"/>
  <c r="K28" i="101"/>
  <c r="L28" i="101"/>
  <c r="M28" i="101"/>
  <c r="N28" i="101"/>
  <c r="O28" i="101"/>
  <c r="P28" i="101"/>
  <c r="Q28" i="101"/>
  <c r="R28" i="101"/>
  <c r="S28" i="101"/>
  <c r="T28" i="101"/>
  <c r="U28" i="101"/>
  <c r="V28" i="101"/>
  <c r="Y28" i="101"/>
  <c r="C29" i="101"/>
  <c r="D29" i="101"/>
  <c r="E29" i="101"/>
  <c r="F29" i="101"/>
  <c r="G29" i="101"/>
  <c r="H29" i="101"/>
  <c r="I29" i="101"/>
  <c r="J29" i="101"/>
  <c r="K29" i="101"/>
  <c r="L29" i="101"/>
  <c r="M29" i="101"/>
  <c r="N29" i="101"/>
  <c r="O29" i="101"/>
  <c r="P29" i="101"/>
  <c r="Q29" i="101"/>
  <c r="R29" i="101"/>
  <c r="S29" i="101"/>
  <c r="T29" i="101"/>
  <c r="U29" i="101"/>
  <c r="V29" i="101"/>
  <c r="Y29" i="101"/>
  <c r="C30" i="101"/>
  <c r="D30" i="101"/>
  <c r="E30" i="101"/>
  <c r="F30" i="101"/>
  <c r="G30" i="101"/>
  <c r="H30" i="101"/>
  <c r="I30" i="101"/>
  <c r="J30" i="101"/>
  <c r="K30" i="101"/>
  <c r="L30" i="101"/>
  <c r="M30" i="101"/>
  <c r="N30" i="101"/>
  <c r="O30" i="101"/>
  <c r="P30" i="101"/>
  <c r="Q30" i="101"/>
  <c r="R30" i="101"/>
  <c r="S30" i="101"/>
  <c r="T30" i="101"/>
  <c r="U30" i="101"/>
  <c r="V30" i="101"/>
  <c r="Y30" i="101"/>
  <c r="C31" i="101"/>
  <c r="D31" i="101"/>
  <c r="E31" i="101"/>
  <c r="F31" i="101"/>
  <c r="G31" i="101"/>
  <c r="H31" i="101"/>
  <c r="I31" i="101"/>
  <c r="J31" i="101"/>
  <c r="K31" i="101"/>
  <c r="L31" i="101"/>
  <c r="M31" i="101"/>
  <c r="N31" i="101"/>
  <c r="O31" i="101"/>
  <c r="P31" i="101"/>
  <c r="Q31" i="101"/>
  <c r="R31" i="101"/>
  <c r="S31" i="101"/>
  <c r="T31" i="101"/>
  <c r="U31" i="101"/>
  <c r="V31" i="101"/>
  <c r="Y31" i="101"/>
  <c r="C32" i="101"/>
  <c r="D32" i="101"/>
  <c r="E32" i="101"/>
  <c r="F32" i="101"/>
  <c r="G32" i="101"/>
  <c r="H32" i="101"/>
  <c r="I32" i="101"/>
  <c r="J32" i="101"/>
  <c r="K32" i="101"/>
  <c r="L32" i="101"/>
  <c r="M32" i="101"/>
  <c r="N32" i="101"/>
  <c r="O32" i="101"/>
  <c r="P32" i="101"/>
  <c r="Q32" i="101"/>
  <c r="R32" i="101"/>
  <c r="S32" i="101"/>
  <c r="T32" i="101"/>
  <c r="U32" i="101"/>
  <c r="V32" i="101"/>
  <c r="Y32" i="101"/>
  <c r="C33" i="101"/>
  <c r="D33" i="101"/>
  <c r="E33" i="101"/>
  <c r="F33" i="101"/>
  <c r="G33" i="101"/>
  <c r="H33" i="101"/>
  <c r="I33" i="101"/>
  <c r="J33" i="101"/>
  <c r="K33" i="101"/>
  <c r="L33" i="101"/>
  <c r="M33" i="101"/>
  <c r="N33" i="101"/>
  <c r="O33" i="101"/>
  <c r="P33" i="101"/>
  <c r="Q33" i="101"/>
  <c r="R33" i="101"/>
  <c r="S33" i="101"/>
  <c r="T33" i="101"/>
  <c r="U33" i="101"/>
  <c r="V33" i="101"/>
  <c r="Y33" i="101"/>
  <c r="C34" i="101"/>
  <c r="D34" i="101"/>
  <c r="E34" i="101"/>
  <c r="F34" i="101"/>
  <c r="G34" i="101"/>
  <c r="H34" i="101"/>
  <c r="I34" i="101"/>
  <c r="J34" i="101"/>
  <c r="K34" i="101"/>
  <c r="L34" i="101"/>
  <c r="M34" i="101"/>
  <c r="N34" i="101"/>
  <c r="O34" i="101"/>
  <c r="P34" i="101"/>
  <c r="Q34" i="101"/>
  <c r="R34" i="101"/>
  <c r="S34" i="101"/>
  <c r="T34" i="101"/>
  <c r="U34" i="101"/>
  <c r="V34" i="101"/>
  <c r="Y34" i="101"/>
  <c r="C35" i="101"/>
  <c r="D35" i="101"/>
  <c r="E35" i="101"/>
  <c r="F35" i="101"/>
  <c r="G35" i="101"/>
  <c r="H35" i="101"/>
  <c r="I35" i="101"/>
  <c r="J35" i="101"/>
  <c r="K35" i="101"/>
  <c r="L35" i="101"/>
  <c r="M35" i="101"/>
  <c r="N35" i="101"/>
  <c r="O35" i="101"/>
  <c r="P35" i="101"/>
  <c r="Q35" i="101"/>
  <c r="R35" i="101"/>
  <c r="S35" i="101"/>
  <c r="T35" i="101"/>
  <c r="U35" i="101"/>
  <c r="V35" i="101"/>
  <c r="Y35" i="101"/>
  <c r="C36" i="101"/>
  <c r="D36" i="101"/>
  <c r="E36" i="101"/>
  <c r="F36" i="101"/>
  <c r="G36" i="101"/>
  <c r="H36" i="101"/>
  <c r="I36" i="101"/>
  <c r="J36" i="101"/>
  <c r="K36" i="101"/>
  <c r="L36" i="101"/>
  <c r="M36" i="101"/>
  <c r="N36" i="101"/>
  <c r="O36" i="101"/>
  <c r="P36" i="101"/>
  <c r="Q36" i="101"/>
  <c r="R36" i="101"/>
  <c r="S36" i="101"/>
  <c r="T36" i="101"/>
  <c r="U36" i="101"/>
  <c r="V36" i="101"/>
  <c r="Y36" i="101"/>
  <c r="C37" i="101"/>
  <c r="D37" i="101"/>
  <c r="E37" i="101"/>
  <c r="F37" i="101"/>
  <c r="G37" i="101"/>
  <c r="H37" i="101"/>
  <c r="I37" i="101"/>
  <c r="J37" i="101"/>
  <c r="K37" i="101"/>
  <c r="L37" i="101"/>
  <c r="M37" i="101"/>
  <c r="N37" i="101"/>
  <c r="O37" i="101"/>
  <c r="P37" i="101"/>
  <c r="Q37" i="101"/>
  <c r="R37" i="101"/>
  <c r="S37" i="101"/>
  <c r="T37" i="101"/>
  <c r="U37" i="101"/>
  <c r="V37" i="101"/>
  <c r="Y37" i="101"/>
  <c r="C38" i="101"/>
  <c r="D38" i="101"/>
  <c r="E38" i="101"/>
  <c r="F38" i="101"/>
  <c r="G38" i="101"/>
  <c r="H38" i="101"/>
  <c r="I38" i="101"/>
  <c r="J38" i="101"/>
  <c r="K38" i="101"/>
  <c r="L38" i="101"/>
  <c r="M38" i="101"/>
  <c r="N38" i="101"/>
  <c r="O38" i="101"/>
  <c r="P38" i="101"/>
  <c r="Q38" i="101"/>
  <c r="R38" i="101"/>
  <c r="S38" i="101"/>
  <c r="T38" i="101"/>
  <c r="U38" i="101"/>
  <c r="V38" i="101"/>
  <c r="Y38" i="101"/>
  <c r="C39" i="101"/>
  <c r="D39" i="101"/>
  <c r="E39" i="101"/>
  <c r="F39" i="101"/>
  <c r="G39" i="101"/>
  <c r="H39" i="101"/>
  <c r="I39" i="101"/>
  <c r="J39" i="101"/>
  <c r="K39" i="101"/>
  <c r="L39" i="101"/>
  <c r="M39" i="101"/>
  <c r="N39" i="101"/>
  <c r="O39" i="101"/>
  <c r="P39" i="101"/>
  <c r="Q39" i="101"/>
  <c r="R39" i="101"/>
  <c r="S39" i="101"/>
  <c r="T39" i="101"/>
  <c r="U39" i="101"/>
  <c r="V39" i="101"/>
  <c r="Y39" i="101"/>
  <c r="C40" i="101"/>
  <c r="D40" i="101"/>
  <c r="E40" i="101"/>
  <c r="F40" i="101"/>
  <c r="G40" i="101"/>
  <c r="H40" i="101"/>
  <c r="I40" i="101"/>
  <c r="J40" i="101"/>
  <c r="K40" i="101"/>
  <c r="L40" i="101"/>
  <c r="M40" i="101"/>
  <c r="N40" i="101"/>
  <c r="O40" i="101"/>
  <c r="P40" i="101"/>
  <c r="Q40" i="101"/>
  <c r="R40" i="101"/>
  <c r="S40" i="101"/>
  <c r="T40" i="101"/>
  <c r="U40" i="101"/>
  <c r="V40" i="101"/>
  <c r="Y40" i="101"/>
  <c r="C41" i="101"/>
  <c r="D41" i="101"/>
  <c r="E41" i="101"/>
  <c r="F41" i="101"/>
  <c r="G41" i="101"/>
  <c r="H41" i="101"/>
  <c r="I41" i="101"/>
  <c r="J41" i="101"/>
  <c r="K41" i="101"/>
  <c r="L41" i="101"/>
  <c r="M41" i="101"/>
  <c r="N41" i="101"/>
  <c r="O41" i="101"/>
  <c r="P41" i="101"/>
  <c r="Q41" i="101"/>
  <c r="R41" i="101"/>
  <c r="S41" i="101"/>
  <c r="T41" i="101"/>
  <c r="U41" i="101"/>
  <c r="V41" i="101"/>
  <c r="Y41" i="101"/>
  <c r="C42" i="101"/>
  <c r="D42" i="101"/>
  <c r="E42" i="101"/>
  <c r="F42" i="101"/>
  <c r="G42" i="101"/>
  <c r="H42" i="101"/>
  <c r="I42" i="101"/>
  <c r="J42" i="101"/>
  <c r="K42" i="101"/>
  <c r="L42" i="101"/>
  <c r="M42" i="101"/>
  <c r="N42" i="101"/>
  <c r="O42" i="101"/>
  <c r="P42" i="101"/>
  <c r="Q42" i="101"/>
  <c r="R42" i="101"/>
  <c r="S42" i="101"/>
  <c r="T42" i="101"/>
  <c r="U42" i="101"/>
  <c r="V42" i="101"/>
  <c r="Y42" i="101"/>
  <c r="C43" i="101"/>
  <c r="D43" i="101"/>
  <c r="E43" i="101"/>
  <c r="F43" i="101"/>
  <c r="G43" i="101"/>
  <c r="H43" i="101"/>
  <c r="I43" i="101"/>
  <c r="J43" i="101"/>
  <c r="K43" i="101"/>
  <c r="L43" i="101"/>
  <c r="M43" i="101"/>
  <c r="N43" i="101"/>
  <c r="O43" i="101"/>
  <c r="P43" i="101"/>
  <c r="Q43" i="101"/>
  <c r="R43" i="101"/>
  <c r="S43" i="101"/>
  <c r="T43" i="101"/>
  <c r="U43" i="101"/>
  <c r="V43" i="101"/>
  <c r="Y43" i="101"/>
  <c r="C44" i="101"/>
  <c r="D44" i="101"/>
  <c r="E44" i="101"/>
  <c r="F44" i="101"/>
  <c r="G44" i="101"/>
  <c r="H44" i="101"/>
  <c r="I44" i="101"/>
  <c r="J44" i="101"/>
  <c r="K44" i="101"/>
  <c r="L44" i="101"/>
  <c r="M44" i="101"/>
  <c r="N44" i="101"/>
  <c r="O44" i="101"/>
  <c r="P44" i="101"/>
  <c r="Q44" i="101"/>
  <c r="R44" i="101"/>
  <c r="S44" i="101"/>
  <c r="T44" i="101"/>
  <c r="U44" i="101"/>
  <c r="V44" i="101"/>
  <c r="Y44" i="101"/>
  <c r="C45" i="101"/>
  <c r="D45" i="101"/>
  <c r="E45" i="101"/>
  <c r="F45" i="101"/>
  <c r="G45" i="101"/>
  <c r="H45" i="101"/>
  <c r="I45" i="101"/>
  <c r="J45" i="101"/>
  <c r="K45" i="101"/>
  <c r="L45" i="101"/>
  <c r="M45" i="101"/>
  <c r="N45" i="101"/>
  <c r="O45" i="101"/>
  <c r="P45" i="101"/>
  <c r="Q45" i="101"/>
  <c r="R45" i="101"/>
  <c r="S45" i="101"/>
  <c r="T45" i="101"/>
  <c r="U45" i="101"/>
  <c r="V45" i="101"/>
  <c r="Y45" i="101"/>
  <c r="C46" i="101"/>
  <c r="D46" i="101"/>
  <c r="E46" i="101"/>
  <c r="F46" i="101"/>
  <c r="G46" i="101"/>
  <c r="H46" i="101"/>
  <c r="I46" i="101"/>
  <c r="J46" i="101"/>
  <c r="K46" i="101"/>
  <c r="L46" i="101"/>
  <c r="M46" i="101"/>
  <c r="N46" i="101"/>
  <c r="O46" i="101"/>
  <c r="P46" i="101"/>
  <c r="Q46" i="101"/>
  <c r="R46" i="101"/>
  <c r="S46" i="101"/>
  <c r="T46" i="101"/>
  <c r="U46" i="101"/>
  <c r="V46" i="101"/>
  <c r="Y46" i="101"/>
  <c r="C47" i="101"/>
  <c r="D47" i="101"/>
  <c r="E47" i="101"/>
  <c r="F47" i="101"/>
  <c r="G47" i="101"/>
  <c r="H47" i="101"/>
  <c r="I47" i="101"/>
  <c r="J47" i="101"/>
  <c r="K47" i="101"/>
  <c r="L47" i="101"/>
  <c r="M47" i="101"/>
  <c r="N47" i="101"/>
  <c r="O47" i="101"/>
  <c r="P47" i="101"/>
  <c r="Q47" i="101"/>
  <c r="R47" i="101"/>
  <c r="S47" i="101"/>
  <c r="T47" i="101"/>
  <c r="U47" i="101"/>
  <c r="V47" i="101"/>
  <c r="Y47" i="101"/>
  <c r="C48" i="101"/>
  <c r="D48" i="101"/>
  <c r="E48" i="101"/>
  <c r="F48" i="101"/>
  <c r="G48" i="101"/>
  <c r="H48" i="101"/>
  <c r="I48" i="101"/>
  <c r="J48" i="101"/>
  <c r="K48" i="101"/>
  <c r="L48" i="101"/>
  <c r="M48" i="101"/>
  <c r="N48" i="101"/>
  <c r="O48" i="101"/>
  <c r="P48" i="101"/>
  <c r="Q48" i="101"/>
  <c r="R48" i="101"/>
  <c r="S48" i="101"/>
  <c r="T48" i="101"/>
  <c r="U48" i="101"/>
  <c r="V48" i="101"/>
  <c r="Y48" i="101"/>
  <c r="C49" i="101"/>
  <c r="D49" i="101"/>
  <c r="E49" i="101"/>
  <c r="F49" i="101"/>
  <c r="G49" i="101"/>
  <c r="H49" i="101"/>
  <c r="I49" i="101"/>
  <c r="J49" i="101"/>
  <c r="K49" i="101"/>
  <c r="L49" i="101"/>
  <c r="M49" i="101"/>
  <c r="N49" i="101"/>
  <c r="O49" i="101"/>
  <c r="P49" i="101"/>
  <c r="Q49" i="101"/>
  <c r="R49" i="101"/>
  <c r="S49" i="101"/>
  <c r="T49" i="101"/>
  <c r="U49" i="101"/>
  <c r="V49" i="101"/>
  <c r="Y49" i="101"/>
  <c r="C50" i="101"/>
  <c r="D50" i="101"/>
  <c r="E50" i="101"/>
  <c r="F50" i="101"/>
  <c r="G50" i="101"/>
  <c r="H50" i="101"/>
  <c r="I50" i="101"/>
  <c r="J50" i="101"/>
  <c r="K50" i="101"/>
  <c r="L50" i="101"/>
  <c r="M50" i="101"/>
  <c r="N50" i="101"/>
  <c r="O50" i="101"/>
  <c r="P50" i="101"/>
  <c r="Q50" i="101"/>
  <c r="R50" i="101"/>
  <c r="S50" i="101"/>
  <c r="T50" i="101"/>
  <c r="U50" i="101"/>
  <c r="V50" i="101"/>
  <c r="Y50" i="101"/>
  <c r="C51" i="101"/>
  <c r="D51" i="101"/>
  <c r="E51" i="101"/>
  <c r="F51" i="101"/>
  <c r="G51" i="101"/>
  <c r="H51" i="101"/>
  <c r="I51" i="101"/>
  <c r="J51" i="101"/>
  <c r="K51" i="101"/>
  <c r="L51" i="101"/>
  <c r="M51" i="101"/>
  <c r="N51" i="101"/>
  <c r="O51" i="101"/>
  <c r="P51" i="101"/>
  <c r="Q51" i="101"/>
  <c r="R51" i="101"/>
  <c r="S51" i="101"/>
  <c r="T51" i="101"/>
  <c r="U51" i="101"/>
  <c r="V51" i="101"/>
  <c r="Y51" i="101"/>
  <c r="C52" i="101"/>
  <c r="D52" i="101"/>
  <c r="E52" i="101"/>
  <c r="B52" i="101" s="1"/>
  <c r="F52" i="101"/>
  <c r="G52" i="101"/>
  <c r="H52" i="101"/>
  <c r="I52" i="101"/>
  <c r="J52" i="101"/>
  <c r="K52" i="101"/>
  <c r="L52" i="101"/>
  <c r="M52" i="101"/>
  <c r="N52" i="101"/>
  <c r="O52" i="101"/>
  <c r="P52" i="101"/>
  <c r="Q52" i="101"/>
  <c r="R52" i="101"/>
  <c r="S52" i="101"/>
  <c r="T52" i="101"/>
  <c r="U52" i="101"/>
  <c r="V52" i="101"/>
  <c r="Y52" i="101"/>
  <c r="C53" i="101"/>
  <c r="D53" i="101"/>
  <c r="E53" i="101"/>
  <c r="B53" i="101" s="1"/>
  <c r="F53" i="101"/>
  <c r="G53" i="101"/>
  <c r="H53" i="101"/>
  <c r="I53" i="101"/>
  <c r="J53" i="101"/>
  <c r="K53" i="101"/>
  <c r="L53" i="101"/>
  <c r="M53" i="101"/>
  <c r="N53" i="101"/>
  <c r="O53" i="101"/>
  <c r="P53" i="101"/>
  <c r="Q53" i="101"/>
  <c r="R53" i="101"/>
  <c r="S53" i="101"/>
  <c r="T53" i="101"/>
  <c r="U53" i="101"/>
  <c r="V53" i="101"/>
  <c r="Y53" i="101"/>
  <c r="C54" i="101"/>
  <c r="D54" i="101"/>
  <c r="E54" i="101"/>
  <c r="F54" i="101"/>
  <c r="G54" i="101"/>
  <c r="H54" i="101"/>
  <c r="I54" i="101"/>
  <c r="J54" i="101"/>
  <c r="K54" i="101"/>
  <c r="L54" i="101"/>
  <c r="M54" i="101"/>
  <c r="N54" i="101"/>
  <c r="O54" i="101"/>
  <c r="P54" i="101"/>
  <c r="Q54" i="101"/>
  <c r="R54" i="101"/>
  <c r="S54" i="101"/>
  <c r="T54" i="101"/>
  <c r="U54" i="101"/>
  <c r="V54" i="101"/>
  <c r="Y54" i="101"/>
  <c r="C11" i="84"/>
  <c r="D11" i="84"/>
  <c r="E11" i="84"/>
  <c r="F11" i="84"/>
  <c r="G11" i="84"/>
  <c r="H11" i="84"/>
  <c r="I11" i="84"/>
  <c r="J11" i="84"/>
  <c r="K11" i="84"/>
  <c r="L11" i="84"/>
  <c r="M11" i="84"/>
  <c r="N11" i="84"/>
  <c r="O11" i="84"/>
  <c r="P11" i="84"/>
  <c r="Q11" i="84"/>
  <c r="R11" i="84"/>
  <c r="S11" i="84"/>
  <c r="T11" i="84"/>
  <c r="U11" i="84"/>
  <c r="V11" i="84"/>
  <c r="Y11" i="84"/>
  <c r="C12" i="84"/>
  <c r="D12" i="84"/>
  <c r="E12" i="84"/>
  <c r="F12" i="84"/>
  <c r="G12" i="84"/>
  <c r="H12" i="84"/>
  <c r="I12" i="84"/>
  <c r="J12" i="84"/>
  <c r="K12" i="84"/>
  <c r="L12" i="84"/>
  <c r="M12" i="84"/>
  <c r="N12" i="84"/>
  <c r="O12" i="84"/>
  <c r="P12" i="84"/>
  <c r="Q12" i="84"/>
  <c r="R12" i="84"/>
  <c r="S12" i="84"/>
  <c r="T12" i="84"/>
  <c r="U12" i="84"/>
  <c r="V12" i="84"/>
  <c r="Y12" i="84"/>
  <c r="C13" i="84"/>
  <c r="D13" i="84"/>
  <c r="E13" i="84"/>
  <c r="F13" i="84"/>
  <c r="G13" i="84"/>
  <c r="H13" i="84"/>
  <c r="I13" i="84"/>
  <c r="J13" i="84"/>
  <c r="K13" i="84"/>
  <c r="L13" i="84"/>
  <c r="M13" i="84"/>
  <c r="N13" i="84"/>
  <c r="O13" i="84"/>
  <c r="P13" i="84"/>
  <c r="Q13" i="84"/>
  <c r="R13" i="84"/>
  <c r="S13" i="84"/>
  <c r="T13" i="84"/>
  <c r="U13" i="84"/>
  <c r="V13" i="84"/>
  <c r="Y13" i="84"/>
  <c r="C14" i="84"/>
  <c r="D14" i="84"/>
  <c r="E14" i="84"/>
  <c r="F14" i="84"/>
  <c r="G14" i="84"/>
  <c r="H14" i="84"/>
  <c r="I14" i="84"/>
  <c r="J14" i="84"/>
  <c r="K14" i="84"/>
  <c r="L14" i="84"/>
  <c r="M14" i="84"/>
  <c r="N14" i="84"/>
  <c r="O14" i="84"/>
  <c r="P14" i="84"/>
  <c r="Q14" i="84"/>
  <c r="R14" i="84"/>
  <c r="S14" i="84"/>
  <c r="T14" i="84"/>
  <c r="U14" i="84"/>
  <c r="V14" i="84"/>
  <c r="Y14" i="84"/>
  <c r="C15" i="84"/>
  <c r="D15" i="84"/>
  <c r="E15" i="84"/>
  <c r="F15" i="84"/>
  <c r="G15" i="84"/>
  <c r="H15" i="84"/>
  <c r="I15" i="84"/>
  <c r="J15" i="84"/>
  <c r="K15" i="84"/>
  <c r="L15" i="84"/>
  <c r="M15" i="84"/>
  <c r="N15" i="84"/>
  <c r="O15" i="84"/>
  <c r="P15" i="84"/>
  <c r="Q15" i="84"/>
  <c r="R15" i="84"/>
  <c r="S15" i="84"/>
  <c r="T15" i="84"/>
  <c r="U15" i="84"/>
  <c r="V15" i="84"/>
  <c r="Y15" i="84"/>
  <c r="C16" i="84"/>
  <c r="D16" i="84"/>
  <c r="E16" i="84"/>
  <c r="F16" i="84"/>
  <c r="G16" i="84"/>
  <c r="H16" i="84"/>
  <c r="I16" i="84"/>
  <c r="J16" i="84"/>
  <c r="K16" i="84"/>
  <c r="L16" i="84"/>
  <c r="M16" i="84"/>
  <c r="N16" i="84"/>
  <c r="O16" i="84"/>
  <c r="P16" i="84"/>
  <c r="Q16" i="84"/>
  <c r="R16" i="84"/>
  <c r="S16" i="84"/>
  <c r="T16" i="84"/>
  <c r="U16" i="84"/>
  <c r="V16" i="84"/>
  <c r="Y16" i="84"/>
  <c r="C17" i="84"/>
  <c r="D17" i="84"/>
  <c r="E17" i="84"/>
  <c r="F17" i="84"/>
  <c r="G17" i="84"/>
  <c r="H17" i="84"/>
  <c r="I17" i="84"/>
  <c r="J17" i="84"/>
  <c r="K17" i="84"/>
  <c r="L17" i="84"/>
  <c r="M17" i="84"/>
  <c r="N17" i="84"/>
  <c r="O17" i="84"/>
  <c r="P17" i="84"/>
  <c r="Q17" i="84"/>
  <c r="R17" i="84"/>
  <c r="S17" i="84"/>
  <c r="T17" i="84"/>
  <c r="U17" i="84"/>
  <c r="V17" i="84"/>
  <c r="Y17" i="84"/>
  <c r="C18" i="84"/>
  <c r="D18" i="84"/>
  <c r="E18" i="84"/>
  <c r="F18" i="84"/>
  <c r="G18" i="84"/>
  <c r="H18" i="84"/>
  <c r="I18" i="84"/>
  <c r="J18" i="84"/>
  <c r="K18" i="84"/>
  <c r="L18" i="84"/>
  <c r="M18" i="84"/>
  <c r="N18" i="84"/>
  <c r="O18" i="84"/>
  <c r="P18" i="84"/>
  <c r="Q18" i="84"/>
  <c r="R18" i="84"/>
  <c r="S18" i="84"/>
  <c r="T18" i="84"/>
  <c r="U18" i="84"/>
  <c r="V18" i="84"/>
  <c r="Y18" i="84"/>
  <c r="C19" i="84"/>
  <c r="D19" i="84"/>
  <c r="E19" i="84"/>
  <c r="F19" i="84"/>
  <c r="G19" i="84"/>
  <c r="H19" i="84"/>
  <c r="I19" i="84"/>
  <c r="J19" i="84"/>
  <c r="K19" i="84"/>
  <c r="L19" i="84"/>
  <c r="M19" i="84"/>
  <c r="N19" i="84"/>
  <c r="O19" i="84"/>
  <c r="P19" i="84"/>
  <c r="Q19" i="84"/>
  <c r="R19" i="84"/>
  <c r="S19" i="84"/>
  <c r="T19" i="84"/>
  <c r="U19" i="84"/>
  <c r="V19" i="84"/>
  <c r="Y19" i="84"/>
  <c r="C20" i="84"/>
  <c r="D20" i="84"/>
  <c r="E20" i="84"/>
  <c r="F20" i="84"/>
  <c r="G20" i="84"/>
  <c r="H20" i="84"/>
  <c r="I20" i="84"/>
  <c r="J20" i="84"/>
  <c r="K20" i="84"/>
  <c r="L20" i="84"/>
  <c r="M20" i="84"/>
  <c r="N20" i="84"/>
  <c r="O20" i="84"/>
  <c r="P20" i="84"/>
  <c r="Q20" i="84"/>
  <c r="R20" i="84"/>
  <c r="S20" i="84"/>
  <c r="T20" i="84"/>
  <c r="U20" i="84"/>
  <c r="V20" i="84"/>
  <c r="Y20" i="84"/>
  <c r="C21" i="84"/>
  <c r="D21" i="84"/>
  <c r="E21" i="84"/>
  <c r="F21" i="84"/>
  <c r="G21" i="84"/>
  <c r="H21" i="84"/>
  <c r="I21" i="84"/>
  <c r="J21" i="84"/>
  <c r="K21" i="84"/>
  <c r="L21" i="84"/>
  <c r="M21" i="84"/>
  <c r="N21" i="84"/>
  <c r="O21" i="84"/>
  <c r="P21" i="84"/>
  <c r="Q21" i="84"/>
  <c r="R21" i="84"/>
  <c r="S21" i="84"/>
  <c r="T21" i="84"/>
  <c r="U21" i="84"/>
  <c r="V21" i="84"/>
  <c r="Y21" i="84"/>
  <c r="C22" i="84"/>
  <c r="D22" i="84"/>
  <c r="E22" i="84"/>
  <c r="F22" i="84"/>
  <c r="G22" i="84"/>
  <c r="H22" i="84"/>
  <c r="I22" i="84"/>
  <c r="J22" i="84"/>
  <c r="K22" i="84"/>
  <c r="L22" i="84"/>
  <c r="M22" i="84"/>
  <c r="N22" i="84"/>
  <c r="O22" i="84"/>
  <c r="P22" i="84"/>
  <c r="Q22" i="84"/>
  <c r="R22" i="84"/>
  <c r="S22" i="84"/>
  <c r="T22" i="84"/>
  <c r="U22" i="84"/>
  <c r="V22" i="84"/>
  <c r="Y22" i="84"/>
  <c r="C23" i="84"/>
  <c r="D23" i="84"/>
  <c r="E23" i="84"/>
  <c r="F23" i="84"/>
  <c r="G23" i="84"/>
  <c r="H23" i="84"/>
  <c r="I23" i="84"/>
  <c r="J23" i="84"/>
  <c r="K23" i="84"/>
  <c r="L23" i="84"/>
  <c r="M23" i="84"/>
  <c r="N23" i="84"/>
  <c r="O23" i="84"/>
  <c r="P23" i="84"/>
  <c r="Q23" i="84"/>
  <c r="R23" i="84"/>
  <c r="S23" i="84"/>
  <c r="T23" i="84"/>
  <c r="U23" i="84"/>
  <c r="V23" i="84"/>
  <c r="Y23" i="84"/>
  <c r="C24" i="84"/>
  <c r="D24" i="84"/>
  <c r="E24" i="84"/>
  <c r="F24" i="84"/>
  <c r="G24" i="84"/>
  <c r="H24" i="84"/>
  <c r="I24" i="84"/>
  <c r="J24" i="84"/>
  <c r="K24" i="84"/>
  <c r="L24" i="84"/>
  <c r="M24" i="84"/>
  <c r="N24" i="84"/>
  <c r="O24" i="84"/>
  <c r="P24" i="84"/>
  <c r="Q24" i="84"/>
  <c r="R24" i="84"/>
  <c r="S24" i="84"/>
  <c r="T24" i="84"/>
  <c r="U24" i="84"/>
  <c r="V24" i="84"/>
  <c r="Y24" i="84"/>
  <c r="C25" i="84"/>
  <c r="D25" i="84"/>
  <c r="E25" i="84"/>
  <c r="F25" i="84"/>
  <c r="G25" i="84"/>
  <c r="H25" i="84"/>
  <c r="I25" i="84"/>
  <c r="J25" i="84"/>
  <c r="K25" i="84"/>
  <c r="L25" i="84"/>
  <c r="M25" i="84"/>
  <c r="N25" i="84"/>
  <c r="O25" i="84"/>
  <c r="P25" i="84"/>
  <c r="Q25" i="84"/>
  <c r="R25" i="84"/>
  <c r="S25" i="84"/>
  <c r="T25" i="84"/>
  <c r="U25" i="84"/>
  <c r="V25" i="84"/>
  <c r="Y25" i="84"/>
  <c r="C26" i="84"/>
  <c r="D26" i="84"/>
  <c r="E26" i="84"/>
  <c r="F26" i="84"/>
  <c r="G26" i="84"/>
  <c r="H26" i="84"/>
  <c r="I26" i="84"/>
  <c r="J26" i="84"/>
  <c r="K26" i="84"/>
  <c r="L26" i="84"/>
  <c r="M26" i="84"/>
  <c r="N26" i="84"/>
  <c r="O26" i="84"/>
  <c r="P26" i="84"/>
  <c r="Q26" i="84"/>
  <c r="R26" i="84"/>
  <c r="S26" i="84"/>
  <c r="T26" i="84"/>
  <c r="U26" i="84"/>
  <c r="V26" i="84"/>
  <c r="Y26" i="84"/>
  <c r="C27" i="84"/>
  <c r="D27" i="84"/>
  <c r="E27" i="84"/>
  <c r="F27" i="84"/>
  <c r="G27" i="84"/>
  <c r="H27" i="84"/>
  <c r="I27" i="84"/>
  <c r="J27" i="84"/>
  <c r="K27" i="84"/>
  <c r="L27" i="84"/>
  <c r="M27" i="84"/>
  <c r="N27" i="84"/>
  <c r="O27" i="84"/>
  <c r="P27" i="84"/>
  <c r="Q27" i="84"/>
  <c r="R27" i="84"/>
  <c r="S27" i="84"/>
  <c r="T27" i="84"/>
  <c r="U27" i="84"/>
  <c r="V27" i="84"/>
  <c r="Y27" i="84"/>
  <c r="C28" i="84"/>
  <c r="D28" i="84"/>
  <c r="E28" i="84"/>
  <c r="F28" i="84"/>
  <c r="G28" i="84"/>
  <c r="H28" i="84"/>
  <c r="I28" i="84"/>
  <c r="J28" i="84"/>
  <c r="K28" i="84"/>
  <c r="L28" i="84"/>
  <c r="M28" i="84"/>
  <c r="N28" i="84"/>
  <c r="O28" i="84"/>
  <c r="P28" i="84"/>
  <c r="Q28" i="84"/>
  <c r="R28" i="84"/>
  <c r="S28" i="84"/>
  <c r="T28" i="84"/>
  <c r="U28" i="84"/>
  <c r="V28" i="84"/>
  <c r="Y28" i="84"/>
  <c r="C29" i="84"/>
  <c r="D29" i="84"/>
  <c r="E29" i="84"/>
  <c r="F29" i="84"/>
  <c r="G29" i="84"/>
  <c r="H29" i="84"/>
  <c r="I29" i="84"/>
  <c r="J29" i="84"/>
  <c r="K29" i="84"/>
  <c r="L29" i="84"/>
  <c r="M29" i="84"/>
  <c r="N29" i="84"/>
  <c r="O29" i="84"/>
  <c r="P29" i="84"/>
  <c r="Q29" i="84"/>
  <c r="R29" i="84"/>
  <c r="S29" i="84"/>
  <c r="T29" i="84"/>
  <c r="U29" i="84"/>
  <c r="V29" i="84"/>
  <c r="Y29" i="84"/>
  <c r="C30" i="84"/>
  <c r="D30" i="84"/>
  <c r="E30" i="84"/>
  <c r="F30" i="84"/>
  <c r="G30" i="84"/>
  <c r="H30" i="84"/>
  <c r="I30" i="84"/>
  <c r="J30" i="84"/>
  <c r="K30" i="84"/>
  <c r="L30" i="84"/>
  <c r="M30" i="84"/>
  <c r="N30" i="84"/>
  <c r="O30" i="84"/>
  <c r="P30" i="84"/>
  <c r="Q30" i="84"/>
  <c r="R30" i="84"/>
  <c r="S30" i="84"/>
  <c r="T30" i="84"/>
  <c r="U30" i="84"/>
  <c r="V30" i="84"/>
  <c r="Y30" i="84"/>
  <c r="C31" i="84"/>
  <c r="D31" i="84"/>
  <c r="E31" i="84"/>
  <c r="F31" i="84"/>
  <c r="G31" i="84"/>
  <c r="H31" i="84"/>
  <c r="I31" i="84"/>
  <c r="J31" i="84"/>
  <c r="K31" i="84"/>
  <c r="L31" i="84"/>
  <c r="M31" i="84"/>
  <c r="N31" i="84"/>
  <c r="O31" i="84"/>
  <c r="P31" i="84"/>
  <c r="Q31" i="84"/>
  <c r="R31" i="84"/>
  <c r="S31" i="84"/>
  <c r="T31" i="84"/>
  <c r="U31" i="84"/>
  <c r="V31" i="84"/>
  <c r="Y31" i="84"/>
  <c r="C32" i="84"/>
  <c r="D32" i="84"/>
  <c r="E32" i="84"/>
  <c r="F32" i="84"/>
  <c r="G32" i="84"/>
  <c r="H32" i="84"/>
  <c r="I32" i="84"/>
  <c r="J32" i="84"/>
  <c r="K32" i="84"/>
  <c r="L32" i="84"/>
  <c r="M32" i="84"/>
  <c r="N32" i="84"/>
  <c r="O32" i="84"/>
  <c r="P32" i="84"/>
  <c r="Q32" i="84"/>
  <c r="R32" i="84"/>
  <c r="S32" i="84"/>
  <c r="T32" i="84"/>
  <c r="U32" i="84"/>
  <c r="V32" i="84"/>
  <c r="Y32" i="84"/>
  <c r="C33" i="84"/>
  <c r="D33" i="84"/>
  <c r="E33" i="84"/>
  <c r="F33" i="84"/>
  <c r="G33" i="84"/>
  <c r="H33" i="84"/>
  <c r="I33" i="84"/>
  <c r="J33" i="84"/>
  <c r="K33" i="84"/>
  <c r="L33" i="84"/>
  <c r="M33" i="84"/>
  <c r="N33" i="84"/>
  <c r="O33" i="84"/>
  <c r="P33" i="84"/>
  <c r="Q33" i="84"/>
  <c r="R33" i="84"/>
  <c r="S33" i="84"/>
  <c r="T33" i="84"/>
  <c r="U33" i="84"/>
  <c r="V33" i="84"/>
  <c r="Y33" i="84"/>
  <c r="C34" i="84"/>
  <c r="D34" i="84"/>
  <c r="E34" i="84"/>
  <c r="F34" i="84"/>
  <c r="G34" i="84"/>
  <c r="H34" i="84"/>
  <c r="I34" i="84"/>
  <c r="J34" i="84"/>
  <c r="K34" i="84"/>
  <c r="L34" i="84"/>
  <c r="M34" i="84"/>
  <c r="N34" i="84"/>
  <c r="O34" i="84"/>
  <c r="P34" i="84"/>
  <c r="Q34" i="84"/>
  <c r="R34" i="84"/>
  <c r="S34" i="84"/>
  <c r="T34" i="84"/>
  <c r="U34" i="84"/>
  <c r="V34" i="84"/>
  <c r="Y34" i="84"/>
  <c r="C35" i="84"/>
  <c r="D35" i="84"/>
  <c r="E35" i="84"/>
  <c r="F35" i="84"/>
  <c r="G35" i="84"/>
  <c r="H35" i="84"/>
  <c r="I35" i="84"/>
  <c r="J35" i="84"/>
  <c r="K35" i="84"/>
  <c r="L35" i="84"/>
  <c r="M35" i="84"/>
  <c r="N35" i="84"/>
  <c r="O35" i="84"/>
  <c r="P35" i="84"/>
  <c r="Q35" i="84"/>
  <c r="R35" i="84"/>
  <c r="S35" i="84"/>
  <c r="T35" i="84"/>
  <c r="U35" i="84"/>
  <c r="V35" i="84"/>
  <c r="Y35" i="84"/>
  <c r="C36" i="84"/>
  <c r="D36" i="84"/>
  <c r="E36" i="84"/>
  <c r="F36" i="84"/>
  <c r="G36" i="84"/>
  <c r="H36" i="84"/>
  <c r="I36" i="84"/>
  <c r="J36" i="84"/>
  <c r="K36" i="84"/>
  <c r="L36" i="84"/>
  <c r="M36" i="84"/>
  <c r="N36" i="84"/>
  <c r="O36" i="84"/>
  <c r="P36" i="84"/>
  <c r="Q36" i="84"/>
  <c r="R36" i="84"/>
  <c r="S36" i="84"/>
  <c r="T36" i="84"/>
  <c r="U36" i="84"/>
  <c r="V36" i="84"/>
  <c r="Y36" i="84"/>
  <c r="C37" i="84"/>
  <c r="D37" i="84"/>
  <c r="E37" i="84"/>
  <c r="F37" i="84"/>
  <c r="G37" i="84"/>
  <c r="H37" i="84"/>
  <c r="I37" i="84"/>
  <c r="J37" i="84"/>
  <c r="K37" i="84"/>
  <c r="L37" i="84"/>
  <c r="M37" i="84"/>
  <c r="N37" i="84"/>
  <c r="O37" i="84"/>
  <c r="P37" i="84"/>
  <c r="Q37" i="84"/>
  <c r="R37" i="84"/>
  <c r="S37" i="84"/>
  <c r="T37" i="84"/>
  <c r="U37" i="84"/>
  <c r="V37" i="84"/>
  <c r="Y37" i="84"/>
  <c r="C38" i="84"/>
  <c r="D38" i="84"/>
  <c r="E38" i="84"/>
  <c r="F38" i="84"/>
  <c r="G38" i="84"/>
  <c r="H38" i="84"/>
  <c r="I38" i="84"/>
  <c r="J38" i="84"/>
  <c r="K38" i="84"/>
  <c r="L38" i="84"/>
  <c r="M38" i="84"/>
  <c r="N38" i="84"/>
  <c r="O38" i="84"/>
  <c r="P38" i="84"/>
  <c r="Q38" i="84"/>
  <c r="R38" i="84"/>
  <c r="S38" i="84"/>
  <c r="T38" i="84"/>
  <c r="U38" i="84"/>
  <c r="V38" i="84"/>
  <c r="Y38" i="84"/>
  <c r="C39" i="84"/>
  <c r="D39" i="84"/>
  <c r="E39" i="84"/>
  <c r="F39" i="84"/>
  <c r="G39" i="84"/>
  <c r="H39" i="84"/>
  <c r="I39" i="84"/>
  <c r="J39" i="84"/>
  <c r="K39" i="84"/>
  <c r="L39" i="84"/>
  <c r="M39" i="84"/>
  <c r="N39" i="84"/>
  <c r="O39" i="84"/>
  <c r="P39" i="84"/>
  <c r="Q39" i="84"/>
  <c r="R39" i="84"/>
  <c r="S39" i="84"/>
  <c r="T39" i="84"/>
  <c r="U39" i="84"/>
  <c r="V39" i="84"/>
  <c r="Y39" i="84"/>
  <c r="C40" i="84"/>
  <c r="D40" i="84"/>
  <c r="E40" i="84"/>
  <c r="F40" i="84"/>
  <c r="G40" i="84"/>
  <c r="H40" i="84"/>
  <c r="I40" i="84"/>
  <c r="J40" i="84"/>
  <c r="K40" i="84"/>
  <c r="L40" i="84"/>
  <c r="M40" i="84"/>
  <c r="N40" i="84"/>
  <c r="O40" i="84"/>
  <c r="P40" i="84"/>
  <c r="Q40" i="84"/>
  <c r="R40" i="84"/>
  <c r="S40" i="84"/>
  <c r="T40" i="84"/>
  <c r="U40" i="84"/>
  <c r="V40" i="84"/>
  <c r="Y40" i="84"/>
  <c r="C41" i="84"/>
  <c r="D41" i="84"/>
  <c r="E41" i="84"/>
  <c r="F41" i="84"/>
  <c r="G41" i="84"/>
  <c r="H41" i="84"/>
  <c r="I41" i="84"/>
  <c r="J41" i="84"/>
  <c r="K41" i="84"/>
  <c r="L41" i="84"/>
  <c r="M41" i="84"/>
  <c r="N41" i="84"/>
  <c r="O41" i="84"/>
  <c r="P41" i="84"/>
  <c r="Q41" i="84"/>
  <c r="R41" i="84"/>
  <c r="S41" i="84"/>
  <c r="T41" i="84"/>
  <c r="U41" i="84"/>
  <c r="V41" i="84"/>
  <c r="Y41" i="84"/>
  <c r="C42" i="84"/>
  <c r="D42" i="84"/>
  <c r="E42" i="84"/>
  <c r="F42" i="84"/>
  <c r="G42" i="84"/>
  <c r="H42" i="84"/>
  <c r="I42" i="84"/>
  <c r="J42" i="84"/>
  <c r="K42" i="84"/>
  <c r="L42" i="84"/>
  <c r="M42" i="84"/>
  <c r="N42" i="84"/>
  <c r="O42" i="84"/>
  <c r="P42" i="84"/>
  <c r="Q42" i="84"/>
  <c r="R42" i="84"/>
  <c r="S42" i="84"/>
  <c r="T42" i="84"/>
  <c r="U42" i="84"/>
  <c r="V42" i="84"/>
  <c r="Y42" i="84"/>
  <c r="C43" i="84"/>
  <c r="D43" i="84"/>
  <c r="E43" i="84"/>
  <c r="F43" i="84"/>
  <c r="G43" i="84"/>
  <c r="H43" i="84"/>
  <c r="I43" i="84"/>
  <c r="J43" i="84"/>
  <c r="K43" i="84"/>
  <c r="L43" i="84"/>
  <c r="M43" i="84"/>
  <c r="N43" i="84"/>
  <c r="O43" i="84"/>
  <c r="P43" i="84"/>
  <c r="Q43" i="84"/>
  <c r="R43" i="84"/>
  <c r="S43" i="84"/>
  <c r="T43" i="84"/>
  <c r="U43" i="84"/>
  <c r="V43" i="84"/>
  <c r="Y43" i="84"/>
  <c r="C44" i="84"/>
  <c r="D44" i="84"/>
  <c r="E44" i="84"/>
  <c r="F44" i="84"/>
  <c r="G44" i="84"/>
  <c r="H44" i="84"/>
  <c r="I44" i="84"/>
  <c r="J44" i="84"/>
  <c r="K44" i="84"/>
  <c r="L44" i="84"/>
  <c r="M44" i="84"/>
  <c r="N44" i="84"/>
  <c r="O44" i="84"/>
  <c r="P44" i="84"/>
  <c r="Q44" i="84"/>
  <c r="R44" i="84"/>
  <c r="S44" i="84"/>
  <c r="T44" i="84"/>
  <c r="U44" i="84"/>
  <c r="V44" i="84"/>
  <c r="Y44" i="84"/>
  <c r="C45" i="84"/>
  <c r="D45" i="84"/>
  <c r="E45" i="84"/>
  <c r="F45" i="84"/>
  <c r="G45" i="84"/>
  <c r="H45" i="84"/>
  <c r="I45" i="84"/>
  <c r="J45" i="84"/>
  <c r="K45" i="84"/>
  <c r="L45" i="84"/>
  <c r="M45" i="84"/>
  <c r="N45" i="84"/>
  <c r="O45" i="84"/>
  <c r="P45" i="84"/>
  <c r="Q45" i="84"/>
  <c r="R45" i="84"/>
  <c r="S45" i="84"/>
  <c r="T45" i="84"/>
  <c r="U45" i="84"/>
  <c r="V45" i="84"/>
  <c r="Y45" i="84"/>
  <c r="C46" i="84"/>
  <c r="D46" i="84"/>
  <c r="E46" i="84"/>
  <c r="F46" i="84"/>
  <c r="G46" i="84"/>
  <c r="H46" i="84"/>
  <c r="I46" i="84"/>
  <c r="J46" i="84"/>
  <c r="K46" i="84"/>
  <c r="L46" i="84"/>
  <c r="M46" i="84"/>
  <c r="N46" i="84"/>
  <c r="O46" i="84"/>
  <c r="P46" i="84"/>
  <c r="Q46" i="84"/>
  <c r="R46" i="84"/>
  <c r="S46" i="84"/>
  <c r="T46" i="84"/>
  <c r="U46" i="84"/>
  <c r="V46" i="84"/>
  <c r="Y46" i="84"/>
  <c r="C47" i="84"/>
  <c r="D47" i="84"/>
  <c r="E47" i="84"/>
  <c r="F47" i="84"/>
  <c r="G47" i="84"/>
  <c r="H47" i="84"/>
  <c r="I47" i="84"/>
  <c r="J47" i="84"/>
  <c r="K47" i="84"/>
  <c r="L47" i="84"/>
  <c r="M47" i="84"/>
  <c r="N47" i="84"/>
  <c r="O47" i="84"/>
  <c r="P47" i="84"/>
  <c r="Q47" i="84"/>
  <c r="R47" i="84"/>
  <c r="S47" i="84"/>
  <c r="T47" i="84"/>
  <c r="U47" i="84"/>
  <c r="V47" i="84"/>
  <c r="Y47" i="84"/>
  <c r="C48" i="84"/>
  <c r="D48" i="84"/>
  <c r="E48" i="84"/>
  <c r="F48" i="84"/>
  <c r="G48" i="84"/>
  <c r="H48" i="84"/>
  <c r="I48" i="84"/>
  <c r="J48" i="84"/>
  <c r="K48" i="84"/>
  <c r="L48" i="84"/>
  <c r="M48" i="84"/>
  <c r="N48" i="84"/>
  <c r="O48" i="84"/>
  <c r="P48" i="84"/>
  <c r="Q48" i="84"/>
  <c r="R48" i="84"/>
  <c r="S48" i="84"/>
  <c r="T48" i="84"/>
  <c r="U48" i="84"/>
  <c r="V48" i="84"/>
  <c r="Y48" i="84"/>
  <c r="C49" i="84"/>
  <c r="D49" i="84"/>
  <c r="E49" i="84"/>
  <c r="F49" i="84"/>
  <c r="G49" i="84"/>
  <c r="H49" i="84"/>
  <c r="I49" i="84"/>
  <c r="J49" i="84"/>
  <c r="K49" i="84"/>
  <c r="L49" i="84"/>
  <c r="M49" i="84"/>
  <c r="N49" i="84"/>
  <c r="O49" i="84"/>
  <c r="P49" i="84"/>
  <c r="Q49" i="84"/>
  <c r="R49" i="84"/>
  <c r="S49" i="84"/>
  <c r="T49" i="84"/>
  <c r="U49" i="84"/>
  <c r="V49" i="84"/>
  <c r="Y49" i="84"/>
  <c r="C50" i="84"/>
  <c r="D50" i="84"/>
  <c r="E50" i="84"/>
  <c r="F50" i="84"/>
  <c r="G50" i="84"/>
  <c r="H50" i="84"/>
  <c r="I50" i="84"/>
  <c r="J50" i="84"/>
  <c r="K50" i="84"/>
  <c r="L50" i="84"/>
  <c r="M50" i="84"/>
  <c r="N50" i="84"/>
  <c r="O50" i="84"/>
  <c r="P50" i="84"/>
  <c r="Q50" i="84"/>
  <c r="R50" i="84"/>
  <c r="S50" i="84"/>
  <c r="T50" i="84"/>
  <c r="U50" i="84"/>
  <c r="V50" i="84"/>
  <c r="Y50" i="84"/>
  <c r="C51" i="84"/>
  <c r="D51" i="84"/>
  <c r="E51" i="84"/>
  <c r="F51" i="84"/>
  <c r="G51" i="84"/>
  <c r="H51" i="84"/>
  <c r="I51" i="84"/>
  <c r="J51" i="84"/>
  <c r="K51" i="84"/>
  <c r="L51" i="84"/>
  <c r="M51" i="84"/>
  <c r="N51" i="84"/>
  <c r="O51" i="84"/>
  <c r="P51" i="84"/>
  <c r="Q51" i="84"/>
  <c r="R51" i="84"/>
  <c r="S51" i="84"/>
  <c r="T51" i="84"/>
  <c r="U51" i="84"/>
  <c r="V51" i="84"/>
  <c r="Y51" i="84"/>
  <c r="C52" i="84"/>
  <c r="D52" i="84"/>
  <c r="E52" i="84"/>
  <c r="B52" i="84" s="1"/>
  <c r="F52" i="84"/>
  <c r="G52" i="84"/>
  <c r="H52" i="84"/>
  <c r="I52" i="84"/>
  <c r="J52" i="84"/>
  <c r="K52" i="84"/>
  <c r="L52" i="84"/>
  <c r="M52" i="84"/>
  <c r="N52" i="84"/>
  <c r="O52" i="84"/>
  <c r="P52" i="84"/>
  <c r="Q52" i="84"/>
  <c r="R52" i="84"/>
  <c r="S52" i="84"/>
  <c r="T52" i="84"/>
  <c r="U52" i="84"/>
  <c r="V52" i="84"/>
  <c r="Y52" i="84"/>
  <c r="C53" i="84"/>
  <c r="D53" i="84"/>
  <c r="E53" i="84"/>
  <c r="B53" i="84" s="1"/>
  <c r="F53" i="84"/>
  <c r="G53" i="84"/>
  <c r="H53" i="84"/>
  <c r="I53" i="84"/>
  <c r="J53" i="84"/>
  <c r="K53" i="84"/>
  <c r="L53" i="84"/>
  <c r="M53" i="84"/>
  <c r="N53" i="84"/>
  <c r="O53" i="84"/>
  <c r="P53" i="84"/>
  <c r="Q53" i="84"/>
  <c r="R53" i="84"/>
  <c r="S53" i="84"/>
  <c r="T53" i="84"/>
  <c r="U53" i="84"/>
  <c r="V53" i="84"/>
  <c r="Y53" i="84"/>
  <c r="C54" i="84"/>
  <c r="D54" i="84"/>
  <c r="E54" i="84"/>
  <c r="F54" i="84"/>
  <c r="G54" i="84"/>
  <c r="H54" i="84"/>
  <c r="I54" i="84"/>
  <c r="J54" i="84"/>
  <c r="K54" i="84"/>
  <c r="L54" i="84"/>
  <c r="M54" i="84"/>
  <c r="N54" i="84"/>
  <c r="O54" i="84"/>
  <c r="P54" i="84"/>
  <c r="Q54" i="84"/>
  <c r="R54" i="84"/>
  <c r="S54" i="84"/>
  <c r="T54" i="84"/>
  <c r="U54" i="84"/>
  <c r="V54" i="84"/>
  <c r="Y54" i="84"/>
  <c r="C11" i="89"/>
  <c r="D11" i="89"/>
  <c r="E11" i="89"/>
  <c r="F11" i="89"/>
  <c r="G11" i="89"/>
  <c r="H11" i="89"/>
  <c r="I11" i="89"/>
  <c r="J11" i="89"/>
  <c r="K11" i="89"/>
  <c r="L11" i="89"/>
  <c r="M11" i="89"/>
  <c r="N11" i="89"/>
  <c r="O11" i="89"/>
  <c r="P11" i="89"/>
  <c r="Q11" i="89"/>
  <c r="R11" i="89"/>
  <c r="S11" i="89"/>
  <c r="T11" i="89"/>
  <c r="U11" i="89"/>
  <c r="V11" i="89"/>
  <c r="Y11" i="89"/>
  <c r="C12" i="89"/>
  <c r="D12" i="89"/>
  <c r="E12" i="89"/>
  <c r="F12" i="89"/>
  <c r="G12" i="89"/>
  <c r="H12" i="89"/>
  <c r="I12" i="89"/>
  <c r="J12" i="89"/>
  <c r="K12" i="89"/>
  <c r="L12" i="89"/>
  <c r="M12" i="89"/>
  <c r="N12" i="89"/>
  <c r="O12" i="89"/>
  <c r="P12" i="89"/>
  <c r="Q12" i="89"/>
  <c r="R12" i="89"/>
  <c r="S12" i="89"/>
  <c r="T12" i="89"/>
  <c r="U12" i="89"/>
  <c r="V12" i="89"/>
  <c r="Y12" i="89"/>
  <c r="C13" i="89"/>
  <c r="D13" i="89"/>
  <c r="E13" i="89"/>
  <c r="F13" i="89"/>
  <c r="G13" i="89"/>
  <c r="H13" i="89"/>
  <c r="I13" i="89"/>
  <c r="J13" i="89"/>
  <c r="K13" i="89"/>
  <c r="L13" i="89"/>
  <c r="M13" i="89"/>
  <c r="N13" i="89"/>
  <c r="O13" i="89"/>
  <c r="P13" i="89"/>
  <c r="Q13" i="89"/>
  <c r="R13" i="89"/>
  <c r="S13" i="89"/>
  <c r="T13" i="89"/>
  <c r="U13" i="89"/>
  <c r="V13" i="89"/>
  <c r="Y13" i="89"/>
  <c r="C14" i="89"/>
  <c r="D14" i="89"/>
  <c r="E14" i="89"/>
  <c r="F14" i="89"/>
  <c r="G14" i="89"/>
  <c r="H14" i="89"/>
  <c r="I14" i="89"/>
  <c r="J14" i="89"/>
  <c r="K14" i="89"/>
  <c r="L14" i="89"/>
  <c r="M14" i="89"/>
  <c r="N14" i="89"/>
  <c r="O14" i="89"/>
  <c r="P14" i="89"/>
  <c r="Q14" i="89"/>
  <c r="R14" i="89"/>
  <c r="S14" i="89"/>
  <c r="T14" i="89"/>
  <c r="U14" i="89"/>
  <c r="V14" i="89"/>
  <c r="Y14" i="89"/>
  <c r="C15" i="89"/>
  <c r="D15" i="89"/>
  <c r="E15" i="89"/>
  <c r="F15" i="89"/>
  <c r="G15" i="89"/>
  <c r="H15" i="89"/>
  <c r="I15" i="89"/>
  <c r="J15" i="89"/>
  <c r="K15" i="89"/>
  <c r="L15" i="89"/>
  <c r="M15" i="89"/>
  <c r="N15" i="89"/>
  <c r="O15" i="89"/>
  <c r="P15" i="89"/>
  <c r="Q15" i="89"/>
  <c r="R15" i="89"/>
  <c r="S15" i="89"/>
  <c r="T15" i="89"/>
  <c r="U15" i="89"/>
  <c r="V15" i="89"/>
  <c r="Y15" i="89"/>
  <c r="C16" i="89"/>
  <c r="D16" i="89"/>
  <c r="E16" i="89"/>
  <c r="F16" i="89"/>
  <c r="G16" i="89"/>
  <c r="H16" i="89"/>
  <c r="I16" i="89"/>
  <c r="J16" i="89"/>
  <c r="K16" i="89"/>
  <c r="L16" i="89"/>
  <c r="M16" i="89"/>
  <c r="N16" i="89"/>
  <c r="O16" i="89"/>
  <c r="P16" i="89"/>
  <c r="Q16" i="89"/>
  <c r="R16" i="89"/>
  <c r="S16" i="89"/>
  <c r="T16" i="89"/>
  <c r="U16" i="89"/>
  <c r="V16" i="89"/>
  <c r="Y16" i="89"/>
  <c r="C17" i="89"/>
  <c r="D17" i="89"/>
  <c r="E17" i="89"/>
  <c r="F17" i="89"/>
  <c r="G17" i="89"/>
  <c r="H17" i="89"/>
  <c r="I17" i="89"/>
  <c r="J17" i="89"/>
  <c r="K17" i="89"/>
  <c r="L17" i="89"/>
  <c r="M17" i="89"/>
  <c r="N17" i="89"/>
  <c r="O17" i="89"/>
  <c r="P17" i="89"/>
  <c r="Q17" i="89"/>
  <c r="R17" i="89"/>
  <c r="S17" i="89"/>
  <c r="T17" i="89"/>
  <c r="U17" i="89"/>
  <c r="V17" i="89"/>
  <c r="Y17" i="89"/>
  <c r="C18" i="89"/>
  <c r="D18" i="89"/>
  <c r="E18" i="89"/>
  <c r="F18" i="89"/>
  <c r="G18" i="89"/>
  <c r="H18" i="89"/>
  <c r="I18" i="89"/>
  <c r="J18" i="89"/>
  <c r="K18" i="89"/>
  <c r="L18" i="89"/>
  <c r="M18" i="89"/>
  <c r="N18" i="89"/>
  <c r="O18" i="89"/>
  <c r="P18" i="89"/>
  <c r="Q18" i="89"/>
  <c r="R18" i="89"/>
  <c r="S18" i="89"/>
  <c r="T18" i="89"/>
  <c r="U18" i="89"/>
  <c r="V18" i="89"/>
  <c r="Y18" i="89"/>
  <c r="C19" i="89"/>
  <c r="D19" i="89"/>
  <c r="E19" i="89"/>
  <c r="F19" i="89"/>
  <c r="G19" i="89"/>
  <c r="H19" i="89"/>
  <c r="I19" i="89"/>
  <c r="J19" i="89"/>
  <c r="K19" i="89"/>
  <c r="L19" i="89"/>
  <c r="M19" i="89"/>
  <c r="N19" i="89"/>
  <c r="O19" i="89"/>
  <c r="P19" i="89"/>
  <c r="Q19" i="89"/>
  <c r="R19" i="89"/>
  <c r="S19" i="89"/>
  <c r="T19" i="89"/>
  <c r="U19" i="89"/>
  <c r="V19" i="89"/>
  <c r="Y19" i="89"/>
  <c r="C20" i="89"/>
  <c r="D20" i="89"/>
  <c r="E20" i="89"/>
  <c r="F20" i="89"/>
  <c r="G20" i="89"/>
  <c r="H20" i="89"/>
  <c r="I20" i="89"/>
  <c r="J20" i="89"/>
  <c r="K20" i="89"/>
  <c r="L20" i="89"/>
  <c r="M20" i="89"/>
  <c r="N20" i="89"/>
  <c r="O20" i="89"/>
  <c r="P20" i="89"/>
  <c r="Q20" i="89"/>
  <c r="R20" i="89"/>
  <c r="S20" i="89"/>
  <c r="T20" i="89"/>
  <c r="U20" i="89"/>
  <c r="V20" i="89"/>
  <c r="Y20" i="89"/>
  <c r="C21" i="89"/>
  <c r="D21" i="89"/>
  <c r="E21" i="89"/>
  <c r="F21" i="89"/>
  <c r="G21" i="89"/>
  <c r="H21" i="89"/>
  <c r="I21" i="89"/>
  <c r="J21" i="89"/>
  <c r="K21" i="89"/>
  <c r="L21" i="89"/>
  <c r="M21" i="89"/>
  <c r="N21" i="89"/>
  <c r="O21" i="89"/>
  <c r="P21" i="89"/>
  <c r="Q21" i="89"/>
  <c r="R21" i="89"/>
  <c r="S21" i="89"/>
  <c r="T21" i="89"/>
  <c r="U21" i="89"/>
  <c r="V21" i="89"/>
  <c r="Y21" i="89"/>
  <c r="C22" i="89"/>
  <c r="D22" i="89"/>
  <c r="E22" i="89"/>
  <c r="F22" i="89"/>
  <c r="G22" i="89"/>
  <c r="H22" i="89"/>
  <c r="I22" i="89"/>
  <c r="J22" i="89"/>
  <c r="K22" i="89"/>
  <c r="L22" i="89"/>
  <c r="M22" i="89"/>
  <c r="N22" i="89"/>
  <c r="O22" i="89"/>
  <c r="P22" i="89"/>
  <c r="Q22" i="89"/>
  <c r="R22" i="89"/>
  <c r="S22" i="89"/>
  <c r="T22" i="89"/>
  <c r="U22" i="89"/>
  <c r="V22" i="89"/>
  <c r="Y22" i="89"/>
  <c r="C23" i="89"/>
  <c r="D23" i="89"/>
  <c r="E23" i="89"/>
  <c r="F23" i="89"/>
  <c r="G23" i="89"/>
  <c r="H23" i="89"/>
  <c r="I23" i="89"/>
  <c r="J23" i="89"/>
  <c r="K23" i="89"/>
  <c r="L23" i="89"/>
  <c r="M23" i="89"/>
  <c r="N23" i="89"/>
  <c r="O23" i="89"/>
  <c r="P23" i="89"/>
  <c r="Q23" i="89"/>
  <c r="R23" i="89"/>
  <c r="S23" i="89"/>
  <c r="T23" i="89"/>
  <c r="U23" i="89"/>
  <c r="V23" i="89"/>
  <c r="Y23" i="89"/>
  <c r="C24" i="89"/>
  <c r="D24" i="89"/>
  <c r="E24" i="89"/>
  <c r="F24" i="89"/>
  <c r="G24" i="89"/>
  <c r="H24" i="89"/>
  <c r="I24" i="89"/>
  <c r="J24" i="89"/>
  <c r="K24" i="89"/>
  <c r="L24" i="89"/>
  <c r="M24" i="89"/>
  <c r="N24" i="89"/>
  <c r="O24" i="89"/>
  <c r="P24" i="89"/>
  <c r="Q24" i="89"/>
  <c r="R24" i="89"/>
  <c r="S24" i="89"/>
  <c r="T24" i="89"/>
  <c r="U24" i="89"/>
  <c r="V24" i="89"/>
  <c r="Y24" i="89"/>
  <c r="C25" i="89"/>
  <c r="D25" i="89"/>
  <c r="E25" i="89"/>
  <c r="F25" i="89"/>
  <c r="G25" i="89"/>
  <c r="H25" i="89"/>
  <c r="I25" i="89"/>
  <c r="J25" i="89"/>
  <c r="K25" i="89"/>
  <c r="L25" i="89"/>
  <c r="M25" i="89"/>
  <c r="N25" i="89"/>
  <c r="O25" i="89"/>
  <c r="P25" i="89"/>
  <c r="Q25" i="89"/>
  <c r="R25" i="89"/>
  <c r="S25" i="89"/>
  <c r="T25" i="89"/>
  <c r="U25" i="89"/>
  <c r="V25" i="89"/>
  <c r="Y25" i="89"/>
  <c r="C26" i="89"/>
  <c r="D26" i="89"/>
  <c r="E26" i="89"/>
  <c r="F26" i="89"/>
  <c r="G26" i="89"/>
  <c r="H26" i="89"/>
  <c r="I26" i="89"/>
  <c r="J26" i="89"/>
  <c r="K26" i="89"/>
  <c r="L26" i="89"/>
  <c r="M26" i="89"/>
  <c r="N26" i="89"/>
  <c r="O26" i="89"/>
  <c r="P26" i="89"/>
  <c r="Q26" i="89"/>
  <c r="R26" i="89"/>
  <c r="S26" i="89"/>
  <c r="T26" i="89"/>
  <c r="U26" i="89"/>
  <c r="V26" i="89"/>
  <c r="Y26" i="89"/>
  <c r="C27" i="89"/>
  <c r="D27" i="89"/>
  <c r="E27" i="89"/>
  <c r="F27" i="89"/>
  <c r="G27" i="89"/>
  <c r="H27" i="89"/>
  <c r="I27" i="89"/>
  <c r="J27" i="89"/>
  <c r="K27" i="89"/>
  <c r="L27" i="89"/>
  <c r="M27" i="89"/>
  <c r="N27" i="89"/>
  <c r="O27" i="89"/>
  <c r="P27" i="89"/>
  <c r="Q27" i="89"/>
  <c r="R27" i="89"/>
  <c r="S27" i="89"/>
  <c r="T27" i="89"/>
  <c r="U27" i="89"/>
  <c r="V27" i="89"/>
  <c r="Y27" i="89"/>
  <c r="C28" i="89"/>
  <c r="D28" i="89"/>
  <c r="E28" i="89"/>
  <c r="F28" i="89"/>
  <c r="G28" i="89"/>
  <c r="H28" i="89"/>
  <c r="I28" i="89"/>
  <c r="J28" i="89"/>
  <c r="K28" i="89"/>
  <c r="L28" i="89"/>
  <c r="M28" i="89"/>
  <c r="N28" i="89"/>
  <c r="O28" i="89"/>
  <c r="P28" i="89"/>
  <c r="Q28" i="89"/>
  <c r="R28" i="89"/>
  <c r="S28" i="89"/>
  <c r="T28" i="89"/>
  <c r="U28" i="89"/>
  <c r="V28" i="89"/>
  <c r="Y28" i="89"/>
  <c r="C29" i="89"/>
  <c r="D29" i="89"/>
  <c r="E29" i="89"/>
  <c r="F29" i="89"/>
  <c r="G29" i="89"/>
  <c r="H29" i="89"/>
  <c r="I29" i="89"/>
  <c r="J29" i="89"/>
  <c r="K29" i="89"/>
  <c r="L29" i="89"/>
  <c r="M29" i="89"/>
  <c r="N29" i="89"/>
  <c r="O29" i="89"/>
  <c r="P29" i="89"/>
  <c r="Q29" i="89"/>
  <c r="R29" i="89"/>
  <c r="S29" i="89"/>
  <c r="T29" i="89"/>
  <c r="U29" i="89"/>
  <c r="V29" i="89"/>
  <c r="Y29" i="89"/>
  <c r="C30" i="89"/>
  <c r="D30" i="89"/>
  <c r="E30" i="89"/>
  <c r="F30" i="89"/>
  <c r="G30" i="89"/>
  <c r="H30" i="89"/>
  <c r="I30" i="89"/>
  <c r="J30" i="89"/>
  <c r="K30" i="89"/>
  <c r="L30" i="89"/>
  <c r="M30" i="89"/>
  <c r="N30" i="89"/>
  <c r="O30" i="89"/>
  <c r="P30" i="89"/>
  <c r="Q30" i="89"/>
  <c r="R30" i="89"/>
  <c r="S30" i="89"/>
  <c r="T30" i="89"/>
  <c r="U30" i="89"/>
  <c r="V30" i="89"/>
  <c r="Y30" i="89"/>
  <c r="C31" i="89"/>
  <c r="D31" i="89"/>
  <c r="E31" i="89"/>
  <c r="F31" i="89"/>
  <c r="G31" i="89"/>
  <c r="H31" i="89"/>
  <c r="I31" i="89"/>
  <c r="J31" i="89"/>
  <c r="K31" i="89"/>
  <c r="L31" i="89"/>
  <c r="M31" i="89"/>
  <c r="N31" i="89"/>
  <c r="O31" i="89"/>
  <c r="P31" i="89"/>
  <c r="Q31" i="89"/>
  <c r="R31" i="89"/>
  <c r="S31" i="89"/>
  <c r="T31" i="89"/>
  <c r="U31" i="89"/>
  <c r="V31" i="89"/>
  <c r="Y31" i="89"/>
  <c r="C32" i="89"/>
  <c r="D32" i="89"/>
  <c r="E32" i="89"/>
  <c r="F32" i="89"/>
  <c r="G32" i="89"/>
  <c r="H32" i="89"/>
  <c r="I32" i="89"/>
  <c r="J32" i="89"/>
  <c r="K32" i="89"/>
  <c r="L32" i="89"/>
  <c r="M32" i="89"/>
  <c r="N32" i="89"/>
  <c r="O32" i="89"/>
  <c r="P32" i="89"/>
  <c r="Q32" i="89"/>
  <c r="R32" i="89"/>
  <c r="S32" i="89"/>
  <c r="T32" i="89"/>
  <c r="U32" i="89"/>
  <c r="V32" i="89"/>
  <c r="Y32" i="89"/>
  <c r="C33" i="89"/>
  <c r="D33" i="89"/>
  <c r="E33" i="89"/>
  <c r="F33" i="89"/>
  <c r="G33" i="89"/>
  <c r="H33" i="89"/>
  <c r="I33" i="89"/>
  <c r="J33" i="89"/>
  <c r="K33" i="89"/>
  <c r="L33" i="89"/>
  <c r="M33" i="89"/>
  <c r="N33" i="89"/>
  <c r="O33" i="89"/>
  <c r="P33" i="89"/>
  <c r="Q33" i="89"/>
  <c r="R33" i="89"/>
  <c r="S33" i="89"/>
  <c r="T33" i="89"/>
  <c r="U33" i="89"/>
  <c r="V33" i="89"/>
  <c r="Y33" i="89"/>
  <c r="C34" i="89"/>
  <c r="D34" i="89"/>
  <c r="E34" i="89"/>
  <c r="F34" i="89"/>
  <c r="G34" i="89"/>
  <c r="H34" i="89"/>
  <c r="I34" i="89"/>
  <c r="J34" i="89"/>
  <c r="K34" i="89"/>
  <c r="L34" i="89"/>
  <c r="M34" i="89"/>
  <c r="N34" i="89"/>
  <c r="O34" i="89"/>
  <c r="P34" i="89"/>
  <c r="Q34" i="89"/>
  <c r="R34" i="89"/>
  <c r="S34" i="89"/>
  <c r="T34" i="89"/>
  <c r="U34" i="89"/>
  <c r="V34" i="89"/>
  <c r="Y34" i="89"/>
  <c r="C35" i="89"/>
  <c r="D35" i="89"/>
  <c r="E35" i="89"/>
  <c r="F35" i="89"/>
  <c r="G35" i="89"/>
  <c r="H35" i="89"/>
  <c r="I35" i="89"/>
  <c r="J35" i="89"/>
  <c r="K35" i="89"/>
  <c r="L35" i="89"/>
  <c r="M35" i="89"/>
  <c r="N35" i="89"/>
  <c r="O35" i="89"/>
  <c r="P35" i="89"/>
  <c r="Q35" i="89"/>
  <c r="R35" i="89"/>
  <c r="S35" i="89"/>
  <c r="T35" i="89"/>
  <c r="U35" i="89"/>
  <c r="V35" i="89"/>
  <c r="Y35" i="89"/>
  <c r="C36" i="89"/>
  <c r="D36" i="89"/>
  <c r="E36" i="89"/>
  <c r="F36" i="89"/>
  <c r="G36" i="89"/>
  <c r="H36" i="89"/>
  <c r="I36" i="89"/>
  <c r="J36" i="89"/>
  <c r="K36" i="89"/>
  <c r="L36" i="89"/>
  <c r="M36" i="89"/>
  <c r="N36" i="89"/>
  <c r="O36" i="89"/>
  <c r="P36" i="89"/>
  <c r="Q36" i="89"/>
  <c r="R36" i="89"/>
  <c r="S36" i="89"/>
  <c r="T36" i="89"/>
  <c r="U36" i="89"/>
  <c r="V36" i="89"/>
  <c r="Y36" i="89"/>
  <c r="C37" i="89"/>
  <c r="D37" i="89"/>
  <c r="E37" i="89"/>
  <c r="F37" i="89"/>
  <c r="G37" i="89"/>
  <c r="H37" i="89"/>
  <c r="I37" i="89"/>
  <c r="J37" i="89"/>
  <c r="K37" i="89"/>
  <c r="L37" i="89"/>
  <c r="M37" i="89"/>
  <c r="N37" i="89"/>
  <c r="O37" i="89"/>
  <c r="P37" i="89"/>
  <c r="Q37" i="89"/>
  <c r="R37" i="89"/>
  <c r="S37" i="89"/>
  <c r="T37" i="89"/>
  <c r="U37" i="89"/>
  <c r="V37" i="89"/>
  <c r="Y37" i="89"/>
  <c r="C38" i="89"/>
  <c r="D38" i="89"/>
  <c r="E38" i="89"/>
  <c r="F38" i="89"/>
  <c r="G38" i="89"/>
  <c r="H38" i="89"/>
  <c r="I38" i="89"/>
  <c r="J38" i="89"/>
  <c r="K38" i="89"/>
  <c r="L38" i="89"/>
  <c r="M38" i="89"/>
  <c r="N38" i="89"/>
  <c r="O38" i="89"/>
  <c r="P38" i="89"/>
  <c r="Q38" i="89"/>
  <c r="R38" i="89"/>
  <c r="S38" i="89"/>
  <c r="T38" i="89"/>
  <c r="U38" i="89"/>
  <c r="V38" i="89"/>
  <c r="Y38" i="89"/>
  <c r="C39" i="89"/>
  <c r="D39" i="89"/>
  <c r="E39" i="89"/>
  <c r="F39" i="89"/>
  <c r="G39" i="89"/>
  <c r="H39" i="89"/>
  <c r="I39" i="89"/>
  <c r="J39" i="89"/>
  <c r="K39" i="89"/>
  <c r="L39" i="89"/>
  <c r="M39" i="89"/>
  <c r="N39" i="89"/>
  <c r="O39" i="89"/>
  <c r="P39" i="89"/>
  <c r="Q39" i="89"/>
  <c r="R39" i="89"/>
  <c r="S39" i="89"/>
  <c r="T39" i="89"/>
  <c r="U39" i="89"/>
  <c r="V39" i="89"/>
  <c r="Y39" i="89"/>
  <c r="C40" i="89"/>
  <c r="D40" i="89"/>
  <c r="E40" i="89"/>
  <c r="F40" i="89"/>
  <c r="G40" i="89"/>
  <c r="H40" i="89"/>
  <c r="I40" i="89"/>
  <c r="J40" i="89"/>
  <c r="K40" i="89"/>
  <c r="L40" i="89"/>
  <c r="M40" i="89"/>
  <c r="N40" i="89"/>
  <c r="O40" i="89"/>
  <c r="P40" i="89"/>
  <c r="Q40" i="89"/>
  <c r="R40" i="89"/>
  <c r="S40" i="89"/>
  <c r="T40" i="89"/>
  <c r="U40" i="89"/>
  <c r="V40" i="89"/>
  <c r="Y40" i="89"/>
  <c r="C41" i="89"/>
  <c r="D41" i="89"/>
  <c r="E41" i="89"/>
  <c r="F41" i="89"/>
  <c r="G41" i="89"/>
  <c r="H41" i="89"/>
  <c r="I41" i="89"/>
  <c r="J41" i="89"/>
  <c r="K41" i="89"/>
  <c r="L41" i="89"/>
  <c r="M41" i="89"/>
  <c r="N41" i="89"/>
  <c r="O41" i="89"/>
  <c r="P41" i="89"/>
  <c r="Q41" i="89"/>
  <c r="R41" i="89"/>
  <c r="S41" i="89"/>
  <c r="T41" i="89"/>
  <c r="U41" i="89"/>
  <c r="V41" i="89"/>
  <c r="Y41" i="89"/>
  <c r="C42" i="89"/>
  <c r="D42" i="89"/>
  <c r="E42" i="89"/>
  <c r="F42" i="89"/>
  <c r="G42" i="89"/>
  <c r="H42" i="89"/>
  <c r="I42" i="89"/>
  <c r="J42" i="89"/>
  <c r="K42" i="89"/>
  <c r="L42" i="89"/>
  <c r="M42" i="89"/>
  <c r="N42" i="89"/>
  <c r="O42" i="89"/>
  <c r="P42" i="89"/>
  <c r="Q42" i="89"/>
  <c r="R42" i="89"/>
  <c r="S42" i="89"/>
  <c r="T42" i="89"/>
  <c r="U42" i="89"/>
  <c r="V42" i="89"/>
  <c r="Y42" i="89"/>
  <c r="C43" i="89"/>
  <c r="D43" i="89"/>
  <c r="E43" i="89"/>
  <c r="F43" i="89"/>
  <c r="G43" i="89"/>
  <c r="H43" i="89"/>
  <c r="I43" i="89"/>
  <c r="J43" i="89"/>
  <c r="K43" i="89"/>
  <c r="L43" i="89"/>
  <c r="M43" i="89"/>
  <c r="N43" i="89"/>
  <c r="O43" i="89"/>
  <c r="P43" i="89"/>
  <c r="Q43" i="89"/>
  <c r="R43" i="89"/>
  <c r="S43" i="89"/>
  <c r="T43" i="89"/>
  <c r="U43" i="89"/>
  <c r="V43" i="89"/>
  <c r="Y43" i="89"/>
  <c r="C44" i="89"/>
  <c r="D44" i="89"/>
  <c r="E44" i="89"/>
  <c r="F44" i="89"/>
  <c r="G44" i="89"/>
  <c r="H44" i="89"/>
  <c r="I44" i="89"/>
  <c r="J44" i="89"/>
  <c r="K44" i="89"/>
  <c r="L44" i="89"/>
  <c r="M44" i="89"/>
  <c r="N44" i="89"/>
  <c r="O44" i="89"/>
  <c r="P44" i="89"/>
  <c r="Q44" i="89"/>
  <c r="R44" i="89"/>
  <c r="S44" i="89"/>
  <c r="T44" i="89"/>
  <c r="U44" i="89"/>
  <c r="V44" i="89"/>
  <c r="Y44" i="89"/>
  <c r="C45" i="89"/>
  <c r="D45" i="89"/>
  <c r="E45" i="89"/>
  <c r="F45" i="89"/>
  <c r="G45" i="89"/>
  <c r="H45" i="89"/>
  <c r="I45" i="89"/>
  <c r="J45" i="89"/>
  <c r="K45" i="89"/>
  <c r="L45" i="89"/>
  <c r="M45" i="89"/>
  <c r="N45" i="89"/>
  <c r="O45" i="89"/>
  <c r="P45" i="89"/>
  <c r="Q45" i="89"/>
  <c r="R45" i="89"/>
  <c r="S45" i="89"/>
  <c r="T45" i="89"/>
  <c r="U45" i="89"/>
  <c r="V45" i="89"/>
  <c r="Y45" i="89"/>
  <c r="C46" i="89"/>
  <c r="D46" i="89"/>
  <c r="E46" i="89"/>
  <c r="F46" i="89"/>
  <c r="G46" i="89"/>
  <c r="H46" i="89"/>
  <c r="I46" i="89"/>
  <c r="J46" i="89"/>
  <c r="K46" i="89"/>
  <c r="L46" i="89"/>
  <c r="M46" i="89"/>
  <c r="N46" i="89"/>
  <c r="O46" i="89"/>
  <c r="P46" i="89"/>
  <c r="Q46" i="89"/>
  <c r="R46" i="89"/>
  <c r="S46" i="89"/>
  <c r="T46" i="89"/>
  <c r="U46" i="89"/>
  <c r="V46" i="89"/>
  <c r="Y46" i="89"/>
  <c r="C47" i="89"/>
  <c r="D47" i="89"/>
  <c r="E47" i="89"/>
  <c r="F47" i="89"/>
  <c r="G47" i="89"/>
  <c r="H47" i="89"/>
  <c r="I47" i="89"/>
  <c r="J47" i="89"/>
  <c r="K47" i="89"/>
  <c r="L47" i="89"/>
  <c r="M47" i="89"/>
  <c r="N47" i="89"/>
  <c r="O47" i="89"/>
  <c r="P47" i="89"/>
  <c r="Q47" i="89"/>
  <c r="R47" i="89"/>
  <c r="S47" i="89"/>
  <c r="T47" i="89"/>
  <c r="U47" i="89"/>
  <c r="V47" i="89"/>
  <c r="Y47" i="89"/>
  <c r="C48" i="89"/>
  <c r="D48" i="89"/>
  <c r="E48" i="89"/>
  <c r="F48" i="89"/>
  <c r="G48" i="89"/>
  <c r="H48" i="89"/>
  <c r="I48" i="89"/>
  <c r="J48" i="89"/>
  <c r="K48" i="89"/>
  <c r="L48" i="89"/>
  <c r="M48" i="89"/>
  <c r="N48" i="89"/>
  <c r="O48" i="89"/>
  <c r="P48" i="89"/>
  <c r="Q48" i="89"/>
  <c r="R48" i="89"/>
  <c r="S48" i="89"/>
  <c r="T48" i="89"/>
  <c r="U48" i="89"/>
  <c r="V48" i="89"/>
  <c r="Y48" i="89"/>
  <c r="C49" i="89"/>
  <c r="D49" i="89"/>
  <c r="E49" i="89"/>
  <c r="F49" i="89"/>
  <c r="G49" i="89"/>
  <c r="H49" i="89"/>
  <c r="I49" i="89"/>
  <c r="J49" i="89"/>
  <c r="K49" i="89"/>
  <c r="L49" i="89"/>
  <c r="M49" i="89"/>
  <c r="N49" i="89"/>
  <c r="O49" i="89"/>
  <c r="P49" i="89"/>
  <c r="Q49" i="89"/>
  <c r="R49" i="89"/>
  <c r="S49" i="89"/>
  <c r="T49" i="89"/>
  <c r="U49" i="89"/>
  <c r="V49" i="89"/>
  <c r="Y49" i="89"/>
  <c r="C50" i="89"/>
  <c r="D50" i="89"/>
  <c r="E50" i="89"/>
  <c r="F50" i="89"/>
  <c r="G50" i="89"/>
  <c r="H50" i="89"/>
  <c r="I50" i="89"/>
  <c r="J50" i="89"/>
  <c r="K50" i="89"/>
  <c r="L50" i="89"/>
  <c r="M50" i="89"/>
  <c r="N50" i="89"/>
  <c r="O50" i="89"/>
  <c r="P50" i="89"/>
  <c r="Q50" i="89"/>
  <c r="R50" i="89"/>
  <c r="S50" i="89"/>
  <c r="T50" i="89"/>
  <c r="U50" i="89"/>
  <c r="V50" i="89"/>
  <c r="Y50" i="89"/>
  <c r="C51" i="89"/>
  <c r="D51" i="89"/>
  <c r="E51" i="89"/>
  <c r="F51" i="89"/>
  <c r="G51" i="89"/>
  <c r="H51" i="89"/>
  <c r="I51" i="89"/>
  <c r="J51" i="89"/>
  <c r="K51" i="89"/>
  <c r="L51" i="89"/>
  <c r="M51" i="89"/>
  <c r="N51" i="89"/>
  <c r="O51" i="89"/>
  <c r="P51" i="89"/>
  <c r="Q51" i="89"/>
  <c r="R51" i="89"/>
  <c r="S51" i="89"/>
  <c r="T51" i="89"/>
  <c r="U51" i="89"/>
  <c r="V51" i="89"/>
  <c r="Y51" i="89"/>
  <c r="C52" i="89"/>
  <c r="D52" i="89"/>
  <c r="E52" i="89"/>
  <c r="B52" i="89" s="1"/>
  <c r="F52" i="89"/>
  <c r="G52" i="89"/>
  <c r="H52" i="89"/>
  <c r="I52" i="89"/>
  <c r="J52" i="89"/>
  <c r="K52" i="89"/>
  <c r="L52" i="89"/>
  <c r="M52" i="89"/>
  <c r="N52" i="89"/>
  <c r="O52" i="89"/>
  <c r="P52" i="89"/>
  <c r="Q52" i="89"/>
  <c r="R52" i="89"/>
  <c r="S52" i="89"/>
  <c r="T52" i="89"/>
  <c r="U52" i="89"/>
  <c r="V52" i="89"/>
  <c r="Y52" i="89"/>
  <c r="C53" i="89"/>
  <c r="D53" i="89"/>
  <c r="E53" i="89"/>
  <c r="B53" i="89" s="1"/>
  <c r="F53" i="89"/>
  <c r="G53" i="89"/>
  <c r="H53" i="89"/>
  <c r="I53" i="89"/>
  <c r="J53" i="89"/>
  <c r="K53" i="89"/>
  <c r="L53" i="89"/>
  <c r="M53" i="89"/>
  <c r="N53" i="89"/>
  <c r="O53" i="89"/>
  <c r="P53" i="89"/>
  <c r="Q53" i="89"/>
  <c r="R53" i="89"/>
  <c r="S53" i="89"/>
  <c r="T53" i="89"/>
  <c r="U53" i="89"/>
  <c r="V53" i="89"/>
  <c r="Y53" i="89"/>
  <c r="C54" i="89"/>
  <c r="D54" i="89"/>
  <c r="E54" i="89"/>
  <c r="F54" i="89"/>
  <c r="G54" i="89"/>
  <c r="H54" i="89"/>
  <c r="I54" i="89"/>
  <c r="J54" i="89"/>
  <c r="K54" i="89"/>
  <c r="L54" i="89"/>
  <c r="M54" i="89"/>
  <c r="N54" i="89"/>
  <c r="O54" i="89"/>
  <c r="P54" i="89"/>
  <c r="Q54" i="89"/>
  <c r="R54" i="89"/>
  <c r="S54" i="89"/>
  <c r="T54" i="89"/>
  <c r="U54" i="89"/>
  <c r="V54" i="89"/>
  <c r="Y54" i="89"/>
  <c r="C11" i="98"/>
  <c r="D11" i="98"/>
  <c r="E11" i="98"/>
  <c r="F11" i="98"/>
  <c r="C12" i="98"/>
  <c r="D12" i="98"/>
  <c r="E12" i="98"/>
  <c r="F12" i="98"/>
  <c r="C13" i="98"/>
  <c r="D13" i="98"/>
  <c r="E13" i="98"/>
  <c r="F13" i="98"/>
  <c r="C14" i="98"/>
  <c r="D14" i="98"/>
  <c r="E14" i="98"/>
  <c r="F14" i="98"/>
  <c r="C15" i="98"/>
  <c r="D15" i="98"/>
  <c r="E15" i="98"/>
  <c r="F15" i="98"/>
  <c r="C16" i="98"/>
  <c r="D16" i="98"/>
  <c r="E16" i="98"/>
  <c r="F16" i="98"/>
  <c r="C17" i="98"/>
  <c r="D17" i="98"/>
  <c r="E17" i="98"/>
  <c r="F17" i="98"/>
  <c r="C18" i="98"/>
  <c r="D18" i="98"/>
  <c r="E18" i="98"/>
  <c r="F18" i="98"/>
  <c r="C19" i="98"/>
  <c r="D19" i="98"/>
  <c r="E19" i="98"/>
  <c r="F19" i="98"/>
  <c r="C20" i="98"/>
  <c r="D20" i="98"/>
  <c r="E20" i="98"/>
  <c r="F20" i="98"/>
  <c r="C21" i="98"/>
  <c r="D21" i="98"/>
  <c r="E21" i="98"/>
  <c r="F21" i="98"/>
  <c r="C22" i="98"/>
  <c r="D22" i="98"/>
  <c r="E22" i="98"/>
  <c r="F22" i="98"/>
  <c r="C23" i="98"/>
  <c r="D23" i="98"/>
  <c r="E23" i="98"/>
  <c r="F23" i="98"/>
  <c r="C24" i="98"/>
  <c r="D24" i="98"/>
  <c r="E24" i="98"/>
  <c r="F24" i="98"/>
  <c r="C25" i="98"/>
  <c r="D25" i="98"/>
  <c r="E25" i="98"/>
  <c r="F25" i="98"/>
  <c r="C26" i="98"/>
  <c r="D26" i="98"/>
  <c r="E26" i="98"/>
  <c r="F26" i="98"/>
  <c r="C27" i="98"/>
  <c r="D27" i="98"/>
  <c r="E27" i="98"/>
  <c r="F27" i="98"/>
  <c r="C28" i="98"/>
  <c r="D28" i="98"/>
  <c r="E28" i="98"/>
  <c r="F28" i="98"/>
  <c r="C29" i="98"/>
  <c r="D29" i="98"/>
  <c r="E29" i="98"/>
  <c r="F29" i="98"/>
  <c r="C30" i="98"/>
  <c r="D30" i="98"/>
  <c r="E30" i="98"/>
  <c r="F30" i="98"/>
  <c r="C31" i="98"/>
  <c r="D31" i="98"/>
  <c r="E31" i="98"/>
  <c r="F31" i="98"/>
  <c r="C32" i="98"/>
  <c r="D32" i="98"/>
  <c r="E32" i="98"/>
  <c r="F32" i="98"/>
  <c r="C33" i="98"/>
  <c r="D33" i="98"/>
  <c r="E33" i="98"/>
  <c r="F33" i="98"/>
  <c r="C34" i="98"/>
  <c r="D34" i="98"/>
  <c r="E34" i="98"/>
  <c r="F34" i="98"/>
  <c r="C35" i="98"/>
  <c r="D35" i="98"/>
  <c r="E35" i="98"/>
  <c r="F35" i="98"/>
  <c r="C36" i="98"/>
  <c r="D36" i="98"/>
  <c r="E36" i="98"/>
  <c r="F36" i="98"/>
  <c r="C37" i="98"/>
  <c r="D37" i="98"/>
  <c r="E37" i="98"/>
  <c r="F37" i="98"/>
  <c r="C38" i="98"/>
  <c r="D38" i="98"/>
  <c r="E38" i="98"/>
  <c r="F38" i="98"/>
  <c r="C39" i="98"/>
  <c r="D39" i="98"/>
  <c r="E39" i="98"/>
  <c r="F39" i="98"/>
  <c r="C40" i="98"/>
  <c r="D40" i="98"/>
  <c r="E40" i="98"/>
  <c r="F40" i="98"/>
  <c r="C41" i="98"/>
  <c r="D41" i="98"/>
  <c r="E41" i="98"/>
  <c r="F41" i="98"/>
  <c r="C42" i="98"/>
  <c r="D42" i="98"/>
  <c r="E42" i="98"/>
  <c r="F42" i="98"/>
  <c r="C43" i="98"/>
  <c r="D43" i="98"/>
  <c r="E43" i="98"/>
  <c r="F43" i="98"/>
  <c r="C44" i="98"/>
  <c r="D44" i="98"/>
  <c r="E44" i="98"/>
  <c r="F44" i="98"/>
  <c r="C45" i="98"/>
  <c r="D45" i="98"/>
  <c r="E45" i="98"/>
  <c r="F45" i="98"/>
  <c r="C46" i="98"/>
  <c r="D46" i="98"/>
  <c r="E46" i="98"/>
  <c r="F46" i="98"/>
  <c r="C47" i="98"/>
  <c r="D47" i="98"/>
  <c r="E47" i="98"/>
  <c r="F47" i="98"/>
  <c r="C48" i="98"/>
  <c r="D48" i="98"/>
  <c r="E48" i="98"/>
  <c r="F48" i="98"/>
  <c r="C49" i="98"/>
  <c r="D49" i="98"/>
  <c r="E49" i="98"/>
  <c r="F49" i="98"/>
  <c r="C50" i="98"/>
  <c r="D50" i="98"/>
  <c r="E50" i="98"/>
  <c r="F50" i="98"/>
  <c r="C51" i="98"/>
  <c r="D51" i="98"/>
  <c r="E51" i="98"/>
  <c r="F51" i="98"/>
  <c r="C52" i="98"/>
  <c r="D52" i="98"/>
  <c r="E52" i="98"/>
  <c r="B52" i="98" s="1"/>
  <c r="F52" i="98"/>
  <c r="C53" i="98"/>
  <c r="D53" i="98"/>
  <c r="E53" i="98"/>
  <c r="B53" i="98" s="1"/>
  <c r="F53" i="98"/>
  <c r="C54" i="98"/>
  <c r="D54" i="98"/>
  <c r="E54" i="98"/>
  <c r="F54" i="98"/>
  <c r="C11" i="88"/>
  <c r="D11" i="88"/>
  <c r="E11" i="88"/>
  <c r="F11" i="88"/>
  <c r="AA11" i="88"/>
  <c r="AC11" i="88" s="1"/>
  <c r="AE11" i="88" s="1"/>
  <c r="AB11" i="88"/>
  <c r="AD11" i="88" s="1"/>
  <c r="AF11" i="88" s="1"/>
  <c r="C12" i="88"/>
  <c r="D12" i="88"/>
  <c r="E12" i="88"/>
  <c r="F12" i="88"/>
  <c r="AA12" i="88"/>
  <c r="AC12" i="88" s="1"/>
  <c r="AE12" i="88" s="1"/>
  <c r="AB12" i="88"/>
  <c r="AD12" i="88" s="1"/>
  <c r="AF12" i="88" s="1"/>
  <c r="C13" i="88"/>
  <c r="D13" i="88"/>
  <c r="E13" i="88"/>
  <c r="F13" i="88"/>
  <c r="AA13" i="88"/>
  <c r="AC13" i="88" s="1"/>
  <c r="AE13" i="88" s="1"/>
  <c r="AB13" i="88"/>
  <c r="AD13" i="88" s="1"/>
  <c r="AF13" i="88" s="1"/>
  <c r="C14" i="88"/>
  <c r="D14" i="88"/>
  <c r="E14" i="88"/>
  <c r="F14" i="88"/>
  <c r="AA14" i="88"/>
  <c r="AC14" i="88" s="1"/>
  <c r="AE14" i="88" s="1"/>
  <c r="AB14" i="88"/>
  <c r="AD14" i="88" s="1"/>
  <c r="AF14" i="88" s="1"/>
  <c r="C15" i="88"/>
  <c r="D15" i="88"/>
  <c r="E15" i="88"/>
  <c r="F15" i="88"/>
  <c r="AA15" i="88"/>
  <c r="AC15" i="88" s="1"/>
  <c r="AE15" i="88" s="1"/>
  <c r="AB15" i="88"/>
  <c r="AD15" i="88" s="1"/>
  <c r="AF15" i="88" s="1"/>
  <c r="C16" i="88"/>
  <c r="D16" i="88"/>
  <c r="E16" i="88"/>
  <c r="F16" i="88"/>
  <c r="AA16" i="88"/>
  <c r="AB16" i="88"/>
  <c r="AD16" i="88" s="1"/>
  <c r="AF16" i="88" s="1"/>
  <c r="AC16" i="88"/>
  <c r="AE16" i="88" s="1"/>
  <c r="C17" i="88"/>
  <c r="D17" i="88"/>
  <c r="E17" i="88"/>
  <c r="F17" i="88"/>
  <c r="AA17" i="88"/>
  <c r="AC17" i="88" s="1"/>
  <c r="AE17" i="88" s="1"/>
  <c r="AB17" i="88"/>
  <c r="AD17" i="88"/>
  <c r="AF17" i="88" s="1"/>
  <c r="C18" i="88"/>
  <c r="D18" i="88"/>
  <c r="E18" i="88"/>
  <c r="F18" i="88"/>
  <c r="AA18" i="88"/>
  <c r="AC18" i="88" s="1"/>
  <c r="AE18" i="88" s="1"/>
  <c r="AB18" i="88"/>
  <c r="AD18" i="88" s="1"/>
  <c r="AF18" i="88" s="1"/>
  <c r="C19" i="88"/>
  <c r="D19" i="88"/>
  <c r="E19" i="88"/>
  <c r="F19" i="88"/>
  <c r="AA19" i="88"/>
  <c r="AC19" i="88" s="1"/>
  <c r="AE19" i="88" s="1"/>
  <c r="AB19" i="88"/>
  <c r="AD19" i="88" s="1"/>
  <c r="AF19" i="88" s="1"/>
  <c r="C20" i="88"/>
  <c r="D20" i="88"/>
  <c r="E20" i="88"/>
  <c r="F20" i="88"/>
  <c r="AA20" i="88"/>
  <c r="AC20" i="88" s="1"/>
  <c r="AE20" i="88" s="1"/>
  <c r="AB20" i="88"/>
  <c r="AD20" i="88" s="1"/>
  <c r="AF20" i="88" s="1"/>
  <c r="C21" i="88"/>
  <c r="D21" i="88"/>
  <c r="E21" i="88"/>
  <c r="F21" i="88"/>
  <c r="AA21" i="88"/>
  <c r="AC21" i="88" s="1"/>
  <c r="AE21" i="88" s="1"/>
  <c r="AB21" i="88"/>
  <c r="AD21" i="88" s="1"/>
  <c r="AF21" i="88" s="1"/>
  <c r="C22" i="88"/>
  <c r="D22" i="88"/>
  <c r="E22" i="88"/>
  <c r="F22" i="88"/>
  <c r="AA22" i="88"/>
  <c r="AC22" i="88" s="1"/>
  <c r="AE22" i="88" s="1"/>
  <c r="AB22" i="88"/>
  <c r="AD22" i="88" s="1"/>
  <c r="AF22" i="88" s="1"/>
  <c r="C23" i="88"/>
  <c r="D23" i="88"/>
  <c r="E23" i="88"/>
  <c r="F23" i="88"/>
  <c r="AA23" i="88"/>
  <c r="AC23" i="88" s="1"/>
  <c r="AE23" i="88" s="1"/>
  <c r="AB23" i="88"/>
  <c r="AD23" i="88" s="1"/>
  <c r="AF23" i="88" s="1"/>
  <c r="C24" i="88"/>
  <c r="D24" i="88"/>
  <c r="E24" i="88"/>
  <c r="F24" i="88"/>
  <c r="AA24" i="88"/>
  <c r="AC24" i="88" s="1"/>
  <c r="AE24" i="88" s="1"/>
  <c r="AB24" i="88"/>
  <c r="AD24" i="88" s="1"/>
  <c r="AF24" i="88" s="1"/>
  <c r="C25" i="88"/>
  <c r="D25" i="88"/>
  <c r="E25" i="88"/>
  <c r="F25" i="88"/>
  <c r="AA25" i="88"/>
  <c r="AC25" i="88" s="1"/>
  <c r="AE25" i="88" s="1"/>
  <c r="AB25" i="88"/>
  <c r="AD25" i="88" s="1"/>
  <c r="AF25" i="88" s="1"/>
  <c r="C26" i="88"/>
  <c r="D26" i="88"/>
  <c r="E26" i="88"/>
  <c r="F26" i="88"/>
  <c r="AA26" i="88"/>
  <c r="AC26" i="88" s="1"/>
  <c r="AE26" i="88" s="1"/>
  <c r="AB26" i="88"/>
  <c r="AD26" i="88" s="1"/>
  <c r="AF26" i="88" s="1"/>
  <c r="C27" i="88"/>
  <c r="D27" i="88"/>
  <c r="E27" i="88"/>
  <c r="F27" i="88"/>
  <c r="AA27" i="88"/>
  <c r="AC27" i="88" s="1"/>
  <c r="AE27" i="88" s="1"/>
  <c r="AB27" i="88"/>
  <c r="AD27" i="88" s="1"/>
  <c r="AF27" i="88" s="1"/>
  <c r="C28" i="88"/>
  <c r="D28" i="88"/>
  <c r="E28" i="88"/>
  <c r="F28" i="88"/>
  <c r="AA28" i="88"/>
  <c r="AC28" i="88" s="1"/>
  <c r="AE28" i="88" s="1"/>
  <c r="AB28" i="88"/>
  <c r="AD28" i="88" s="1"/>
  <c r="AF28" i="88" s="1"/>
  <c r="C29" i="88"/>
  <c r="D29" i="88"/>
  <c r="E29" i="88"/>
  <c r="F29" i="88"/>
  <c r="AA29" i="88"/>
  <c r="AC29" i="88" s="1"/>
  <c r="AE29" i="88" s="1"/>
  <c r="AB29" i="88"/>
  <c r="AD29" i="88" s="1"/>
  <c r="AF29" i="88" s="1"/>
  <c r="C30" i="88"/>
  <c r="D30" i="88"/>
  <c r="E30" i="88"/>
  <c r="F30" i="88"/>
  <c r="AA30" i="88"/>
  <c r="AC30" i="88" s="1"/>
  <c r="AE30" i="88" s="1"/>
  <c r="AB30" i="88"/>
  <c r="AD30" i="88" s="1"/>
  <c r="AF30" i="88" s="1"/>
  <c r="C31" i="88"/>
  <c r="D31" i="88"/>
  <c r="E31" i="88"/>
  <c r="F31" i="88"/>
  <c r="AA31" i="88"/>
  <c r="AC31" i="88" s="1"/>
  <c r="AE31" i="88" s="1"/>
  <c r="AB31" i="88"/>
  <c r="AD31" i="88" s="1"/>
  <c r="AF31" i="88" s="1"/>
  <c r="C32" i="88"/>
  <c r="D32" i="88"/>
  <c r="E32" i="88"/>
  <c r="F32" i="88"/>
  <c r="AA32" i="88"/>
  <c r="AC32" i="88" s="1"/>
  <c r="AE32" i="88" s="1"/>
  <c r="AB32" i="88"/>
  <c r="AD32" i="88" s="1"/>
  <c r="AF32" i="88" s="1"/>
  <c r="C33" i="88"/>
  <c r="D33" i="88"/>
  <c r="E33" i="88"/>
  <c r="F33" i="88"/>
  <c r="AA33" i="88"/>
  <c r="AC33" i="88" s="1"/>
  <c r="AE33" i="88" s="1"/>
  <c r="AB33" i="88"/>
  <c r="AD33" i="88" s="1"/>
  <c r="AF33" i="88" s="1"/>
  <c r="C34" i="88"/>
  <c r="D34" i="88"/>
  <c r="E34" i="88"/>
  <c r="F34" i="88"/>
  <c r="AA34" i="88"/>
  <c r="AC34" i="88" s="1"/>
  <c r="AE34" i="88" s="1"/>
  <c r="AB34" i="88"/>
  <c r="AD34" i="88" s="1"/>
  <c r="AF34" i="88" s="1"/>
  <c r="C35" i="88"/>
  <c r="D35" i="88"/>
  <c r="E35" i="88"/>
  <c r="F35" i="88"/>
  <c r="AA35" i="88"/>
  <c r="AC35" i="88" s="1"/>
  <c r="AE35" i="88" s="1"/>
  <c r="AB35" i="88"/>
  <c r="AD35" i="88" s="1"/>
  <c r="AF35" i="88" s="1"/>
  <c r="C36" i="88"/>
  <c r="D36" i="88"/>
  <c r="E36" i="88"/>
  <c r="F36" i="88"/>
  <c r="AA36" i="88"/>
  <c r="AC36" i="88" s="1"/>
  <c r="AE36" i="88" s="1"/>
  <c r="AB36" i="88"/>
  <c r="AD36" i="88" s="1"/>
  <c r="AF36" i="88" s="1"/>
  <c r="C37" i="88"/>
  <c r="D37" i="88"/>
  <c r="E37" i="88"/>
  <c r="F37" i="88"/>
  <c r="AA37" i="88"/>
  <c r="AC37" i="88" s="1"/>
  <c r="AE37" i="88" s="1"/>
  <c r="AB37" i="88"/>
  <c r="AD37" i="88" s="1"/>
  <c r="AF37" i="88" s="1"/>
  <c r="C38" i="88"/>
  <c r="D38" i="88"/>
  <c r="E38" i="88"/>
  <c r="F38" i="88"/>
  <c r="AA38" i="88"/>
  <c r="AC38" i="88" s="1"/>
  <c r="AE38" i="88" s="1"/>
  <c r="AB38" i="88"/>
  <c r="AD38" i="88" s="1"/>
  <c r="AF38" i="88" s="1"/>
  <c r="C39" i="88"/>
  <c r="D39" i="88"/>
  <c r="E39" i="88"/>
  <c r="F39" i="88"/>
  <c r="AA39" i="88"/>
  <c r="AC39" i="88" s="1"/>
  <c r="AE39" i="88" s="1"/>
  <c r="AB39" i="88"/>
  <c r="AD39" i="88" s="1"/>
  <c r="AF39" i="88" s="1"/>
  <c r="C40" i="88"/>
  <c r="D40" i="88"/>
  <c r="E40" i="88"/>
  <c r="F40" i="88"/>
  <c r="AA40" i="88"/>
  <c r="AC40" i="88" s="1"/>
  <c r="AE40" i="88" s="1"/>
  <c r="AB40" i="88"/>
  <c r="AD40" i="88" s="1"/>
  <c r="AF40" i="88" s="1"/>
  <c r="C41" i="88"/>
  <c r="D41" i="88"/>
  <c r="E41" i="88"/>
  <c r="F41" i="88"/>
  <c r="AA41" i="88"/>
  <c r="AC41" i="88" s="1"/>
  <c r="AE41" i="88" s="1"/>
  <c r="AB41" i="88"/>
  <c r="AD41" i="88" s="1"/>
  <c r="AF41" i="88" s="1"/>
  <c r="C42" i="88"/>
  <c r="D42" i="88"/>
  <c r="E42" i="88"/>
  <c r="F42" i="88"/>
  <c r="AA42" i="88"/>
  <c r="AC42" i="88" s="1"/>
  <c r="AE42" i="88" s="1"/>
  <c r="AB42" i="88"/>
  <c r="AD42" i="88" s="1"/>
  <c r="AF42" i="88" s="1"/>
  <c r="C43" i="88"/>
  <c r="D43" i="88"/>
  <c r="E43" i="88"/>
  <c r="F43" i="88"/>
  <c r="AA43" i="88"/>
  <c r="AC43" i="88" s="1"/>
  <c r="AE43" i="88" s="1"/>
  <c r="AB43" i="88"/>
  <c r="AD43" i="88" s="1"/>
  <c r="AF43" i="88" s="1"/>
  <c r="C44" i="88"/>
  <c r="D44" i="88"/>
  <c r="E44" i="88"/>
  <c r="F44" i="88"/>
  <c r="AA44" i="88"/>
  <c r="AC44" i="88" s="1"/>
  <c r="AE44" i="88" s="1"/>
  <c r="AB44" i="88"/>
  <c r="AD44" i="88" s="1"/>
  <c r="AF44" i="88" s="1"/>
  <c r="C45" i="88"/>
  <c r="D45" i="88"/>
  <c r="E45" i="88"/>
  <c r="F45" i="88"/>
  <c r="AA45" i="88"/>
  <c r="AC45" i="88" s="1"/>
  <c r="AE45" i="88" s="1"/>
  <c r="AB45" i="88"/>
  <c r="AD45" i="88" s="1"/>
  <c r="AF45" i="88" s="1"/>
  <c r="C46" i="88"/>
  <c r="D46" i="88"/>
  <c r="E46" i="88"/>
  <c r="F46" i="88"/>
  <c r="AA46" i="88"/>
  <c r="AC46" i="88" s="1"/>
  <c r="AE46" i="88" s="1"/>
  <c r="AB46" i="88"/>
  <c r="AD46" i="88" s="1"/>
  <c r="AF46" i="88" s="1"/>
  <c r="C47" i="88"/>
  <c r="D47" i="88"/>
  <c r="E47" i="88"/>
  <c r="F47" i="88"/>
  <c r="AA47" i="88"/>
  <c r="AC47" i="88" s="1"/>
  <c r="AE47" i="88" s="1"/>
  <c r="AB47" i="88"/>
  <c r="AD47" i="88" s="1"/>
  <c r="AF47" i="88" s="1"/>
  <c r="C48" i="88"/>
  <c r="D48" i="88"/>
  <c r="E48" i="88"/>
  <c r="F48" i="88"/>
  <c r="AA48" i="88"/>
  <c r="AC48" i="88" s="1"/>
  <c r="AE48" i="88" s="1"/>
  <c r="AB48" i="88"/>
  <c r="AD48" i="88" s="1"/>
  <c r="AF48" i="88" s="1"/>
  <c r="C49" i="88"/>
  <c r="D49" i="88"/>
  <c r="E49" i="88"/>
  <c r="F49" i="88"/>
  <c r="AA49" i="88"/>
  <c r="AC49" i="88" s="1"/>
  <c r="AE49" i="88" s="1"/>
  <c r="AB49" i="88"/>
  <c r="AD49" i="88"/>
  <c r="AF49" i="88" s="1"/>
  <c r="C50" i="88"/>
  <c r="D50" i="88"/>
  <c r="E50" i="88"/>
  <c r="F50" i="88"/>
  <c r="AA50" i="88"/>
  <c r="AC50" i="88" s="1"/>
  <c r="AE50" i="88" s="1"/>
  <c r="AB50" i="88"/>
  <c r="AD50" i="88" s="1"/>
  <c r="AF50" i="88" s="1"/>
  <c r="C51" i="88"/>
  <c r="D51" i="88"/>
  <c r="E51" i="88"/>
  <c r="F51" i="88"/>
  <c r="AA51" i="88"/>
  <c r="AC51" i="88" s="1"/>
  <c r="AE51" i="88" s="1"/>
  <c r="AB51" i="88"/>
  <c r="AD51" i="88" s="1"/>
  <c r="AF51" i="88" s="1"/>
  <c r="C52" i="88"/>
  <c r="D52" i="88"/>
  <c r="E52" i="88"/>
  <c r="B52" i="88" s="1"/>
  <c r="F52" i="88"/>
  <c r="AA52" i="88"/>
  <c r="AC52" i="88" s="1"/>
  <c r="AE52" i="88" s="1"/>
  <c r="AB52" i="88"/>
  <c r="AD52" i="88" s="1"/>
  <c r="AF52" i="88" s="1"/>
  <c r="C53" i="88"/>
  <c r="D53" i="88"/>
  <c r="E53" i="88"/>
  <c r="B53" i="88" s="1"/>
  <c r="F53" i="88"/>
  <c r="AA53" i="88"/>
  <c r="AC53" i="88" s="1"/>
  <c r="AE53" i="88" s="1"/>
  <c r="AB53" i="88"/>
  <c r="AD53" i="88" s="1"/>
  <c r="AF53" i="88" s="1"/>
  <c r="C54" i="88"/>
  <c r="D54" i="88"/>
  <c r="E54" i="88"/>
  <c r="F54" i="88"/>
  <c r="AA54" i="88"/>
  <c r="AC54" i="88" s="1"/>
  <c r="AE54" i="88" s="1"/>
  <c r="AB54" i="88"/>
  <c r="AD54" i="88" s="1"/>
  <c r="AF54" i="88" s="1"/>
  <c r="C55" i="88"/>
  <c r="D55" i="88"/>
  <c r="E55" i="88"/>
  <c r="B55" i="88" s="1"/>
  <c r="F55" i="88"/>
  <c r="AA55" i="88"/>
  <c r="AC55" i="88" s="1"/>
  <c r="AE55" i="88" s="1"/>
  <c r="AB55" i="88"/>
  <c r="AD55" i="88" s="1"/>
  <c r="AF55" i="88" s="1"/>
  <c r="C56" i="88"/>
  <c r="D56" i="88"/>
  <c r="E56" i="88"/>
  <c r="B56" i="88" s="1"/>
  <c r="F56" i="88"/>
  <c r="AA56" i="88"/>
  <c r="AC56" i="88" s="1"/>
  <c r="AE56" i="88" s="1"/>
  <c r="AB56" i="88"/>
  <c r="AD56" i="88" s="1"/>
  <c r="AF56" i="88" s="1"/>
  <c r="C11" i="82"/>
  <c r="D11" i="82"/>
  <c r="E11" i="82"/>
  <c r="F11" i="82"/>
  <c r="G11" i="82"/>
  <c r="H11" i="82"/>
  <c r="I11" i="82"/>
  <c r="J11" i="82"/>
  <c r="K11" i="82"/>
  <c r="L11" i="82"/>
  <c r="M11" i="82"/>
  <c r="N11" i="82"/>
  <c r="O11" i="82"/>
  <c r="P11" i="82"/>
  <c r="Q11" i="82"/>
  <c r="R11" i="82"/>
  <c r="S11" i="82"/>
  <c r="T11" i="82"/>
  <c r="U11" i="82"/>
  <c r="V11" i="82"/>
  <c r="Y11" i="82"/>
  <c r="X11" i="98" s="1"/>
  <c r="C12" i="82"/>
  <c r="D12" i="82"/>
  <c r="E12" i="82"/>
  <c r="F12" i="82"/>
  <c r="G12" i="82"/>
  <c r="H12" i="82"/>
  <c r="I12" i="82"/>
  <c r="J12" i="82"/>
  <c r="K12" i="82"/>
  <c r="L12" i="82"/>
  <c r="M12" i="82"/>
  <c r="N12" i="82"/>
  <c r="O12" i="82"/>
  <c r="P12" i="82"/>
  <c r="Q12" i="82"/>
  <c r="R12" i="82"/>
  <c r="S12" i="82"/>
  <c r="T12" i="82"/>
  <c r="U12" i="82"/>
  <c r="V12" i="82"/>
  <c r="Y12" i="82"/>
  <c r="X12" i="98" s="1"/>
  <c r="C13" i="82"/>
  <c r="D13" i="82"/>
  <c r="E13" i="82"/>
  <c r="F13" i="82"/>
  <c r="G13" i="82"/>
  <c r="H13" i="82"/>
  <c r="I13" i="82"/>
  <c r="J13" i="82"/>
  <c r="K13" i="82"/>
  <c r="L13" i="82"/>
  <c r="M13" i="82"/>
  <c r="N13" i="82"/>
  <c r="O13" i="82"/>
  <c r="P13" i="82"/>
  <c r="Q13" i="82"/>
  <c r="R13" i="82"/>
  <c r="S13" i="82"/>
  <c r="T13" i="82"/>
  <c r="U13" i="82"/>
  <c r="V13" i="82"/>
  <c r="Y13" i="82"/>
  <c r="X13" i="98" s="1"/>
  <c r="C14" i="82"/>
  <c r="D14" i="82"/>
  <c r="E14" i="82"/>
  <c r="F14" i="82"/>
  <c r="G14" i="82"/>
  <c r="H14" i="82"/>
  <c r="I14" i="82"/>
  <c r="J14" i="82"/>
  <c r="K14" i="82"/>
  <c r="L14" i="82"/>
  <c r="M14" i="82"/>
  <c r="N14" i="82"/>
  <c r="O14" i="82"/>
  <c r="P14" i="82"/>
  <c r="Q14" i="82"/>
  <c r="R14" i="82"/>
  <c r="S14" i="82"/>
  <c r="T14" i="82"/>
  <c r="U14" i="82"/>
  <c r="V14" i="82"/>
  <c r="Y14" i="82"/>
  <c r="X14" i="98" s="1"/>
  <c r="C15" i="82"/>
  <c r="D15" i="82"/>
  <c r="E15" i="82"/>
  <c r="F15" i="82"/>
  <c r="G15" i="82"/>
  <c r="H15" i="82"/>
  <c r="I15" i="82"/>
  <c r="J15" i="82"/>
  <c r="K15" i="82"/>
  <c r="L15" i="82"/>
  <c r="M15" i="82"/>
  <c r="N15" i="82"/>
  <c r="O15" i="82"/>
  <c r="P15" i="82"/>
  <c r="Q15" i="82"/>
  <c r="R15" i="82"/>
  <c r="S15" i="82"/>
  <c r="T15" i="82"/>
  <c r="U15" i="82"/>
  <c r="V15" i="82"/>
  <c r="Y15" i="82"/>
  <c r="X15" i="98" s="1"/>
  <c r="C16" i="82"/>
  <c r="D16" i="82"/>
  <c r="E16" i="82"/>
  <c r="F16" i="82"/>
  <c r="G16" i="82"/>
  <c r="H16" i="82"/>
  <c r="I16" i="82"/>
  <c r="J16" i="82"/>
  <c r="K16" i="82"/>
  <c r="L16" i="82"/>
  <c r="M16" i="82"/>
  <c r="N16" i="82"/>
  <c r="O16" i="82"/>
  <c r="P16" i="82"/>
  <c r="Q16" i="82"/>
  <c r="R16" i="82"/>
  <c r="S16" i="82"/>
  <c r="T16" i="82"/>
  <c r="U16" i="82"/>
  <c r="V16" i="82"/>
  <c r="Y16" i="82"/>
  <c r="X16" i="98" s="1"/>
  <c r="C17" i="82"/>
  <c r="D17" i="82"/>
  <c r="E17" i="82"/>
  <c r="F17" i="82"/>
  <c r="G17" i="82"/>
  <c r="H17" i="82"/>
  <c r="I17" i="82"/>
  <c r="J17" i="82"/>
  <c r="K17" i="82"/>
  <c r="L17" i="82"/>
  <c r="M17" i="82"/>
  <c r="N17" i="82"/>
  <c r="O17" i="82"/>
  <c r="P17" i="82"/>
  <c r="Q17" i="82"/>
  <c r="R17" i="82"/>
  <c r="S17" i="82"/>
  <c r="T17" i="82"/>
  <c r="U17" i="82"/>
  <c r="V17" i="82"/>
  <c r="Y17" i="82"/>
  <c r="X17" i="98" s="1"/>
  <c r="C18" i="82"/>
  <c r="D18" i="82"/>
  <c r="E18" i="82"/>
  <c r="F18" i="82"/>
  <c r="G18" i="82"/>
  <c r="H18" i="82"/>
  <c r="I18" i="82"/>
  <c r="J18" i="82"/>
  <c r="K18" i="82"/>
  <c r="L18" i="82"/>
  <c r="M18" i="82"/>
  <c r="N18" i="82"/>
  <c r="O18" i="82"/>
  <c r="P18" i="82"/>
  <c r="Q18" i="82"/>
  <c r="R18" i="82"/>
  <c r="S18" i="82"/>
  <c r="T18" i="82"/>
  <c r="U18" i="82"/>
  <c r="V18" i="82"/>
  <c r="Y18" i="82"/>
  <c r="X18" i="98" s="1"/>
  <c r="C19" i="82"/>
  <c r="D19" i="82"/>
  <c r="E19" i="82"/>
  <c r="F19" i="82"/>
  <c r="G19" i="82"/>
  <c r="H19" i="82"/>
  <c r="I19" i="82"/>
  <c r="J19" i="82"/>
  <c r="K19" i="82"/>
  <c r="L19" i="82"/>
  <c r="M19" i="82"/>
  <c r="N19" i="82"/>
  <c r="O19" i="82"/>
  <c r="P19" i="82"/>
  <c r="Q19" i="82"/>
  <c r="R19" i="82"/>
  <c r="S19" i="82"/>
  <c r="T19" i="82"/>
  <c r="U19" i="82"/>
  <c r="V19" i="82"/>
  <c r="Y19" i="82"/>
  <c r="X19" i="98" s="1"/>
  <c r="C20" i="82"/>
  <c r="D20" i="82"/>
  <c r="E20" i="82"/>
  <c r="F20" i="82"/>
  <c r="G20" i="82"/>
  <c r="H20" i="82"/>
  <c r="I20" i="82"/>
  <c r="J20" i="82"/>
  <c r="K20" i="82"/>
  <c r="L20" i="82"/>
  <c r="M20" i="82"/>
  <c r="N20" i="82"/>
  <c r="O20" i="82"/>
  <c r="P20" i="82"/>
  <c r="Q20" i="82"/>
  <c r="R20" i="82"/>
  <c r="S20" i="82"/>
  <c r="T20" i="82"/>
  <c r="U20" i="82"/>
  <c r="V20" i="82"/>
  <c r="Y20" i="82"/>
  <c r="X20" i="98" s="1"/>
  <c r="C21" i="82"/>
  <c r="D21" i="82"/>
  <c r="E21" i="82"/>
  <c r="F21" i="82"/>
  <c r="G21" i="82"/>
  <c r="H21" i="82"/>
  <c r="I21" i="82"/>
  <c r="J21" i="82"/>
  <c r="K21" i="82"/>
  <c r="L21" i="82"/>
  <c r="M21" i="82"/>
  <c r="N21" i="82"/>
  <c r="O21" i="82"/>
  <c r="P21" i="82"/>
  <c r="Q21" i="82"/>
  <c r="R21" i="82"/>
  <c r="S21" i="82"/>
  <c r="T21" i="82"/>
  <c r="U21" i="82"/>
  <c r="V21" i="82"/>
  <c r="Y21" i="82"/>
  <c r="X21" i="98" s="1"/>
  <c r="C22" i="82"/>
  <c r="D22" i="82"/>
  <c r="E22" i="82"/>
  <c r="F22" i="82"/>
  <c r="G22" i="82"/>
  <c r="H22" i="82"/>
  <c r="I22" i="82"/>
  <c r="J22" i="82"/>
  <c r="K22" i="82"/>
  <c r="L22" i="82"/>
  <c r="M22" i="82"/>
  <c r="N22" i="82"/>
  <c r="O22" i="82"/>
  <c r="P22" i="82"/>
  <c r="Q22" i="82"/>
  <c r="R22" i="82"/>
  <c r="S22" i="82"/>
  <c r="T22" i="82"/>
  <c r="U22" i="82"/>
  <c r="V22" i="82"/>
  <c r="Y22" i="82"/>
  <c r="X22" i="98" s="1"/>
  <c r="C23" i="82"/>
  <c r="D23" i="82"/>
  <c r="E23" i="82"/>
  <c r="F23" i="82"/>
  <c r="G23" i="82"/>
  <c r="H23" i="82"/>
  <c r="I23" i="82"/>
  <c r="J23" i="82"/>
  <c r="K23" i="82"/>
  <c r="L23" i="82"/>
  <c r="M23" i="82"/>
  <c r="N23" i="82"/>
  <c r="O23" i="82"/>
  <c r="P23" i="82"/>
  <c r="Q23" i="82"/>
  <c r="R23" i="82"/>
  <c r="S23" i="82"/>
  <c r="T23" i="82"/>
  <c r="U23" i="82"/>
  <c r="V23" i="82"/>
  <c r="Y23" i="82"/>
  <c r="X23" i="98" s="1"/>
  <c r="C24" i="82"/>
  <c r="D24" i="82"/>
  <c r="E24" i="82"/>
  <c r="F24" i="82"/>
  <c r="G24" i="82"/>
  <c r="H24" i="82"/>
  <c r="I24" i="82"/>
  <c r="J24" i="82"/>
  <c r="K24" i="82"/>
  <c r="L24" i="82"/>
  <c r="M24" i="82"/>
  <c r="N24" i="82"/>
  <c r="O24" i="82"/>
  <c r="P24" i="82"/>
  <c r="Q24" i="82"/>
  <c r="R24" i="82"/>
  <c r="S24" i="82"/>
  <c r="T24" i="82"/>
  <c r="U24" i="82"/>
  <c r="V24" i="82"/>
  <c r="Y24" i="82"/>
  <c r="X24" i="98" s="1"/>
  <c r="C25" i="82"/>
  <c r="D25" i="82"/>
  <c r="E25" i="82"/>
  <c r="F25" i="82"/>
  <c r="G25" i="82"/>
  <c r="H25" i="82"/>
  <c r="I25" i="82"/>
  <c r="J25" i="82"/>
  <c r="K25" i="82"/>
  <c r="L25" i="82"/>
  <c r="M25" i="82"/>
  <c r="N25" i="82"/>
  <c r="O25" i="82"/>
  <c r="P25" i="82"/>
  <c r="Q25" i="82"/>
  <c r="R25" i="82"/>
  <c r="S25" i="82"/>
  <c r="T25" i="82"/>
  <c r="U25" i="82"/>
  <c r="V25" i="82"/>
  <c r="Y25" i="82"/>
  <c r="X25" i="98" s="1"/>
  <c r="C26" i="82"/>
  <c r="D26" i="82"/>
  <c r="E26" i="82"/>
  <c r="F26" i="82"/>
  <c r="G26" i="82"/>
  <c r="H26" i="82"/>
  <c r="I26" i="82"/>
  <c r="J26" i="82"/>
  <c r="K26" i="82"/>
  <c r="L26" i="82"/>
  <c r="M26" i="82"/>
  <c r="N26" i="82"/>
  <c r="O26" i="82"/>
  <c r="P26" i="82"/>
  <c r="Q26" i="82"/>
  <c r="R26" i="82"/>
  <c r="S26" i="82"/>
  <c r="T26" i="82"/>
  <c r="U26" i="82"/>
  <c r="V26" i="82"/>
  <c r="Y26" i="82"/>
  <c r="X26" i="98" s="1"/>
  <c r="C27" i="82"/>
  <c r="D27" i="82"/>
  <c r="E27" i="82"/>
  <c r="F27" i="82"/>
  <c r="G27" i="82"/>
  <c r="H27" i="82"/>
  <c r="I27" i="82"/>
  <c r="J27" i="82"/>
  <c r="K27" i="82"/>
  <c r="L27" i="82"/>
  <c r="M27" i="82"/>
  <c r="N27" i="82"/>
  <c r="O27" i="82"/>
  <c r="P27" i="82"/>
  <c r="Q27" i="82"/>
  <c r="R27" i="82"/>
  <c r="S27" i="82"/>
  <c r="T27" i="82"/>
  <c r="U27" i="82"/>
  <c r="V27" i="82"/>
  <c r="Y27" i="82"/>
  <c r="X27" i="98" s="1"/>
  <c r="C28" i="82"/>
  <c r="D28" i="82"/>
  <c r="E28" i="82"/>
  <c r="F28" i="82"/>
  <c r="G28" i="82"/>
  <c r="H28" i="82"/>
  <c r="I28" i="82"/>
  <c r="J28" i="82"/>
  <c r="K28" i="82"/>
  <c r="L28" i="82"/>
  <c r="M28" i="82"/>
  <c r="N28" i="82"/>
  <c r="O28" i="82"/>
  <c r="P28" i="82"/>
  <c r="Q28" i="82"/>
  <c r="R28" i="82"/>
  <c r="S28" i="82"/>
  <c r="T28" i="82"/>
  <c r="U28" i="82"/>
  <c r="V28" i="82"/>
  <c r="Y28" i="82"/>
  <c r="X28" i="98" s="1"/>
  <c r="C29" i="82"/>
  <c r="D29" i="82"/>
  <c r="E29" i="82"/>
  <c r="F29" i="82"/>
  <c r="G29" i="82"/>
  <c r="H29" i="82"/>
  <c r="I29" i="82"/>
  <c r="J29" i="82"/>
  <c r="K29" i="82"/>
  <c r="L29" i="82"/>
  <c r="M29" i="82"/>
  <c r="N29" i="82"/>
  <c r="O29" i="82"/>
  <c r="P29" i="82"/>
  <c r="Q29" i="82"/>
  <c r="R29" i="82"/>
  <c r="S29" i="82"/>
  <c r="T29" i="82"/>
  <c r="U29" i="82"/>
  <c r="V29" i="82"/>
  <c r="Y29" i="82"/>
  <c r="X29" i="98" s="1"/>
  <c r="C30" i="82"/>
  <c r="D30" i="82"/>
  <c r="E30" i="82"/>
  <c r="F30" i="82"/>
  <c r="G30" i="82"/>
  <c r="H30" i="82"/>
  <c r="I30" i="82"/>
  <c r="J30" i="82"/>
  <c r="K30" i="82"/>
  <c r="L30" i="82"/>
  <c r="M30" i="82"/>
  <c r="N30" i="82"/>
  <c r="O30" i="82"/>
  <c r="P30" i="82"/>
  <c r="Q30" i="82"/>
  <c r="R30" i="82"/>
  <c r="S30" i="82"/>
  <c r="T30" i="82"/>
  <c r="U30" i="82"/>
  <c r="V30" i="82"/>
  <c r="Y30" i="82"/>
  <c r="X30" i="98" s="1"/>
  <c r="C31" i="82"/>
  <c r="D31" i="82"/>
  <c r="E31" i="82"/>
  <c r="F31" i="82"/>
  <c r="G31" i="82"/>
  <c r="H31" i="82"/>
  <c r="I31" i="82"/>
  <c r="J31" i="82"/>
  <c r="K31" i="82"/>
  <c r="L31" i="82"/>
  <c r="M31" i="82"/>
  <c r="N31" i="82"/>
  <c r="O31" i="82"/>
  <c r="P31" i="82"/>
  <c r="Q31" i="82"/>
  <c r="R31" i="82"/>
  <c r="S31" i="82"/>
  <c r="T31" i="82"/>
  <c r="U31" i="82"/>
  <c r="V31" i="82"/>
  <c r="Y31" i="82"/>
  <c r="X31" i="98" s="1"/>
  <c r="C32" i="82"/>
  <c r="D32" i="82"/>
  <c r="E32" i="82"/>
  <c r="F32" i="82"/>
  <c r="G32" i="82"/>
  <c r="H32" i="82"/>
  <c r="I32" i="82"/>
  <c r="J32" i="82"/>
  <c r="K32" i="82"/>
  <c r="L32" i="82"/>
  <c r="M32" i="82"/>
  <c r="N32" i="82"/>
  <c r="O32" i="82"/>
  <c r="P32" i="82"/>
  <c r="Q32" i="82"/>
  <c r="R32" i="82"/>
  <c r="S32" i="82"/>
  <c r="T32" i="82"/>
  <c r="U32" i="82"/>
  <c r="V32" i="82"/>
  <c r="Y32" i="82"/>
  <c r="X32" i="98" s="1"/>
  <c r="C33" i="82"/>
  <c r="D33" i="82"/>
  <c r="E33" i="82"/>
  <c r="F33" i="82"/>
  <c r="G33" i="82"/>
  <c r="H33" i="82"/>
  <c r="I33" i="82"/>
  <c r="J33" i="82"/>
  <c r="K33" i="82"/>
  <c r="L33" i="82"/>
  <c r="M33" i="82"/>
  <c r="N33" i="82"/>
  <c r="O33" i="82"/>
  <c r="P33" i="82"/>
  <c r="Q33" i="82"/>
  <c r="R33" i="82"/>
  <c r="S33" i="82"/>
  <c r="T33" i="82"/>
  <c r="U33" i="82"/>
  <c r="V33" i="82"/>
  <c r="Y33" i="82"/>
  <c r="X33" i="98" s="1"/>
  <c r="C34" i="82"/>
  <c r="D34" i="82"/>
  <c r="E34" i="82"/>
  <c r="F34" i="82"/>
  <c r="G34" i="82"/>
  <c r="H34" i="82"/>
  <c r="I34" i="82"/>
  <c r="J34" i="82"/>
  <c r="K34" i="82"/>
  <c r="L34" i="82"/>
  <c r="M34" i="82"/>
  <c r="N34" i="82"/>
  <c r="O34" i="82"/>
  <c r="P34" i="82"/>
  <c r="Q34" i="82"/>
  <c r="R34" i="82"/>
  <c r="S34" i="82"/>
  <c r="T34" i="82"/>
  <c r="U34" i="82"/>
  <c r="V34" i="82"/>
  <c r="Y34" i="82"/>
  <c r="X34" i="98" s="1"/>
  <c r="C35" i="82"/>
  <c r="D35" i="82"/>
  <c r="E35" i="82"/>
  <c r="F35" i="82"/>
  <c r="G35" i="82"/>
  <c r="H35" i="82"/>
  <c r="I35" i="82"/>
  <c r="J35" i="82"/>
  <c r="K35" i="82"/>
  <c r="L35" i="82"/>
  <c r="M35" i="82"/>
  <c r="N35" i="82"/>
  <c r="O35" i="82"/>
  <c r="P35" i="82"/>
  <c r="Q35" i="82"/>
  <c r="R35" i="82"/>
  <c r="S35" i="82"/>
  <c r="T35" i="82"/>
  <c r="U35" i="82"/>
  <c r="V35" i="82"/>
  <c r="Y35" i="82"/>
  <c r="X35" i="98" s="1"/>
  <c r="C36" i="82"/>
  <c r="D36" i="82"/>
  <c r="E36" i="82"/>
  <c r="F36" i="82"/>
  <c r="G36" i="82"/>
  <c r="H36" i="82"/>
  <c r="I36" i="82"/>
  <c r="J36" i="82"/>
  <c r="K36" i="82"/>
  <c r="L36" i="82"/>
  <c r="M36" i="82"/>
  <c r="N36" i="82"/>
  <c r="O36" i="82"/>
  <c r="P36" i="82"/>
  <c r="Q36" i="82"/>
  <c r="R36" i="82"/>
  <c r="S36" i="82"/>
  <c r="T36" i="82"/>
  <c r="U36" i="82"/>
  <c r="V36" i="82"/>
  <c r="Y36" i="82"/>
  <c r="X36" i="98" s="1"/>
  <c r="C37" i="82"/>
  <c r="D37" i="82"/>
  <c r="E37" i="82"/>
  <c r="F37" i="82"/>
  <c r="G37" i="82"/>
  <c r="H37" i="82"/>
  <c r="I37" i="82"/>
  <c r="J37" i="82"/>
  <c r="K37" i="82"/>
  <c r="L37" i="82"/>
  <c r="M37" i="82"/>
  <c r="N37" i="82"/>
  <c r="O37" i="82"/>
  <c r="P37" i="82"/>
  <c r="Q37" i="82"/>
  <c r="R37" i="82"/>
  <c r="S37" i="82"/>
  <c r="T37" i="82"/>
  <c r="U37" i="82"/>
  <c r="V37" i="82"/>
  <c r="Y37" i="82"/>
  <c r="X37" i="98" s="1"/>
  <c r="C38" i="82"/>
  <c r="D38" i="82"/>
  <c r="E38" i="82"/>
  <c r="F38" i="82"/>
  <c r="G38" i="82"/>
  <c r="H38" i="82"/>
  <c r="I38" i="82"/>
  <c r="J38" i="82"/>
  <c r="K38" i="82"/>
  <c r="L38" i="82"/>
  <c r="M38" i="82"/>
  <c r="N38" i="82"/>
  <c r="O38" i="82"/>
  <c r="P38" i="82"/>
  <c r="Q38" i="82"/>
  <c r="R38" i="82"/>
  <c r="S38" i="82"/>
  <c r="T38" i="82"/>
  <c r="U38" i="82"/>
  <c r="V38" i="82"/>
  <c r="Y38" i="82"/>
  <c r="X38" i="98" s="1"/>
  <c r="C39" i="82"/>
  <c r="D39" i="82"/>
  <c r="E39" i="82"/>
  <c r="F39" i="82"/>
  <c r="G39" i="82"/>
  <c r="H39" i="82"/>
  <c r="I39" i="82"/>
  <c r="J39" i="82"/>
  <c r="K39" i="82"/>
  <c r="L39" i="82"/>
  <c r="M39" i="82"/>
  <c r="N39" i="82"/>
  <c r="O39" i="82"/>
  <c r="P39" i="82"/>
  <c r="Q39" i="82"/>
  <c r="R39" i="82"/>
  <c r="S39" i="82"/>
  <c r="T39" i="82"/>
  <c r="U39" i="82"/>
  <c r="V39" i="82"/>
  <c r="Y39" i="82"/>
  <c r="X39" i="98" s="1"/>
  <c r="C40" i="82"/>
  <c r="D40" i="82"/>
  <c r="E40" i="82"/>
  <c r="F40" i="82"/>
  <c r="G40" i="82"/>
  <c r="H40" i="82"/>
  <c r="I40" i="82"/>
  <c r="J40" i="82"/>
  <c r="K40" i="82"/>
  <c r="L40" i="82"/>
  <c r="M40" i="82"/>
  <c r="N40" i="82"/>
  <c r="O40" i="82"/>
  <c r="P40" i="82"/>
  <c r="Q40" i="82"/>
  <c r="R40" i="82"/>
  <c r="S40" i="82"/>
  <c r="T40" i="82"/>
  <c r="U40" i="82"/>
  <c r="V40" i="82"/>
  <c r="Y40" i="82"/>
  <c r="X40" i="98" s="1"/>
  <c r="C41" i="82"/>
  <c r="D41" i="82"/>
  <c r="E41" i="82"/>
  <c r="F41" i="82"/>
  <c r="G41" i="82"/>
  <c r="H41" i="82"/>
  <c r="I41" i="82"/>
  <c r="J41" i="82"/>
  <c r="K41" i="82"/>
  <c r="L41" i="82"/>
  <c r="M41" i="82"/>
  <c r="N41" i="82"/>
  <c r="O41" i="82"/>
  <c r="P41" i="82"/>
  <c r="Q41" i="82"/>
  <c r="R41" i="82"/>
  <c r="S41" i="82"/>
  <c r="T41" i="82"/>
  <c r="U41" i="82"/>
  <c r="V41" i="82"/>
  <c r="Y41" i="82"/>
  <c r="X41" i="98" s="1"/>
  <c r="C42" i="82"/>
  <c r="D42" i="82"/>
  <c r="E42" i="82"/>
  <c r="F42" i="82"/>
  <c r="G42" i="82"/>
  <c r="H42" i="82"/>
  <c r="I42" i="82"/>
  <c r="J42" i="82"/>
  <c r="K42" i="82"/>
  <c r="L42" i="82"/>
  <c r="M42" i="82"/>
  <c r="N42" i="82"/>
  <c r="O42" i="82"/>
  <c r="P42" i="82"/>
  <c r="Q42" i="82"/>
  <c r="R42" i="82"/>
  <c r="S42" i="82"/>
  <c r="T42" i="82"/>
  <c r="U42" i="82"/>
  <c r="V42" i="82"/>
  <c r="Y42" i="82"/>
  <c r="X42" i="98" s="1"/>
  <c r="C43" i="82"/>
  <c r="D43" i="82"/>
  <c r="E43" i="82"/>
  <c r="F43" i="82"/>
  <c r="G43" i="82"/>
  <c r="H43" i="82"/>
  <c r="I43" i="82"/>
  <c r="J43" i="82"/>
  <c r="K43" i="82"/>
  <c r="L43" i="82"/>
  <c r="M43" i="82"/>
  <c r="N43" i="82"/>
  <c r="O43" i="82"/>
  <c r="P43" i="82"/>
  <c r="Q43" i="82"/>
  <c r="R43" i="82"/>
  <c r="S43" i="82"/>
  <c r="T43" i="82"/>
  <c r="U43" i="82"/>
  <c r="V43" i="82"/>
  <c r="Y43" i="82"/>
  <c r="X43" i="98" s="1"/>
  <c r="C44" i="82"/>
  <c r="D44" i="82"/>
  <c r="E44" i="82"/>
  <c r="F44" i="82"/>
  <c r="G44" i="82"/>
  <c r="H44" i="82"/>
  <c r="I44" i="82"/>
  <c r="J44" i="82"/>
  <c r="K44" i="82"/>
  <c r="L44" i="82"/>
  <c r="M44" i="82"/>
  <c r="N44" i="82"/>
  <c r="O44" i="82"/>
  <c r="P44" i="82"/>
  <c r="Q44" i="82"/>
  <c r="R44" i="82"/>
  <c r="S44" i="82"/>
  <c r="T44" i="82"/>
  <c r="U44" i="82"/>
  <c r="V44" i="82"/>
  <c r="Y44" i="82"/>
  <c r="X44" i="98" s="1"/>
  <c r="C45" i="82"/>
  <c r="D45" i="82"/>
  <c r="E45" i="82"/>
  <c r="F45" i="82"/>
  <c r="G45" i="82"/>
  <c r="H45" i="82"/>
  <c r="I45" i="82"/>
  <c r="J45" i="82"/>
  <c r="K45" i="82"/>
  <c r="L45" i="82"/>
  <c r="M45" i="82"/>
  <c r="N45" i="82"/>
  <c r="O45" i="82"/>
  <c r="P45" i="82"/>
  <c r="Q45" i="82"/>
  <c r="R45" i="82"/>
  <c r="S45" i="82"/>
  <c r="T45" i="82"/>
  <c r="U45" i="82"/>
  <c r="V45" i="82"/>
  <c r="Y45" i="82"/>
  <c r="X45" i="98" s="1"/>
  <c r="C46" i="82"/>
  <c r="D46" i="82"/>
  <c r="E46" i="82"/>
  <c r="F46" i="82"/>
  <c r="G46" i="82"/>
  <c r="H46" i="82"/>
  <c r="I46" i="82"/>
  <c r="J46" i="82"/>
  <c r="K46" i="82"/>
  <c r="L46" i="82"/>
  <c r="M46" i="82"/>
  <c r="N46" i="82"/>
  <c r="O46" i="82"/>
  <c r="P46" i="82"/>
  <c r="Q46" i="82"/>
  <c r="R46" i="82"/>
  <c r="S46" i="82"/>
  <c r="T46" i="82"/>
  <c r="U46" i="82"/>
  <c r="V46" i="82"/>
  <c r="Y46" i="82"/>
  <c r="X46" i="98" s="1"/>
  <c r="C47" i="82"/>
  <c r="D47" i="82"/>
  <c r="E47" i="82"/>
  <c r="F47" i="82"/>
  <c r="G47" i="82"/>
  <c r="H47" i="82"/>
  <c r="I47" i="82"/>
  <c r="J47" i="82"/>
  <c r="K47" i="82"/>
  <c r="L47" i="82"/>
  <c r="M47" i="82"/>
  <c r="N47" i="82"/>
  <c r="O47" i="82"/>
  <c r="P47" i="82"/>
  <c r="Q47" i="82"/>
  <c r="R47" i="82"/>
  <c r="S47" i="82"/>
  <c r="T47" i="82"/>
  <c r="U47" i="82"/>
  <c r="V47" i="82"/>
  <c r="Y47" i="82"/>
  <c r="X47" i="98" s="1"/>
  <c r="C48" i="82"/>
  <c r="D48" i="82"/>
  <c r="E48" i="82"/>
  <c r="F48" i="82"/>
  <c r="G48" i="82"/>
  <c r="H48" i="82"/>
  <c r="I48" i="82"/>
  <c r="J48" i="82"/>
  <c r="K48" i="82"/>
  <c r="L48" i="82"/>
  <c r="M48" i="82"/>
  <c r="N48" i="82"/>
  <c r="O48" i="82"/>
  <c r="P48" i="82"/>
  <c r="Q48" i="82"/>
  <c r="R48" i="82"/>
  <c r="S48" i="82"/>
  <c r="T48" i="82"/>
  <c r="U48" i="82"/>
  <c r="V48" i="82"/>
  <c r="Y48" i="82"/>
  <c r="X48" i="98" s="1"/>
  <c r="C49" i="82"/>
  <c r="D49" i="82"/>
  <c r="E49" i="82"/>
  <c r="F49" i="82"/>
  <c r="G49" i="82"/>
  <c r="H49" i="82"/>
  <c r="I49" i="82"/>
  <c r="J49" i="82"/>
  <c r="K49" i="82"/>
  <c r="L49" i="82"/>
  <c r="M49" i="82"/>
  <c r="N49" i="82"/>
  <c r="O49" i="82"/>
  <c r="P49" i="82"/>
  <c r="Q49" i="82"/>
  <c r="R49" i="82"/>
  <c r="S49" i="82"/>
  <c r="T49" i="82"/>
  <c r="U49" i="82"/>
  <c r="V49" i="82"/>
  <c r="Y49" i="82"/>
  <c r="X49" i="98" s="1"/>
  <c r="C50" i="82"/>
  <c r="D50" i="82"/>
  <c r="E50" i="82"/>
  <c r="F50" i="82"/>
  <c r="G50" i="82"/>
  <c r="H50" i="82"/>
  <c r="I50" i="82"/>
  <c r="J50" i="82"/>
  <c r="K50" i="82"/>
  <c r="L50" i="82"/>
  <c r="M50" i="82"/>
  <c r="N50" i="82"/>
  <c r="O50" i="82"/>
  <c r="P50" i="82"/>
  <c r="Q50" i="82"/>
  <c r="R50" i="82"/>
  <c r="S50" i="82"/>
  <c r="T50" i="82"/>
  <c r="U50" i="82"/>
  <c r="V50" i="82"/>
  <c r="Y50" i="82"/>
  <c r="X50" i="98" s="1"/>
  <c r="C51" i="82"/>
  <c r="D51" i="82"/>
  <c r="E51" i="82"/>
  <c r="F51" i="82"/>
  <c r="G51" i="82"/>
  <c r="H51" i="82"/>
  <c r="I51" i="82"/>
  <c r="J51" i="82"/>
  <c r="K51" i="82"/>
  <c r="L51" i="82"/>
  <c r="M51" i="82"/>
  <c r="N51" i="82"/>
  <c r="O51" i="82"/>
  <c r="P51" i="82"/>
  <c r="Q51" i="82"/>
  <c r="R51" i="82"/>
  <c r="S51" i="82"/>
  <c r="T51" i="82"/>
  <c r="U51" i="82"/>
  <c r="V51" i="82"/>
  <c r="Y51" i="82"/>
  <c r="X51" i="98" s="1"/>
  <c r="C52" i="82"/>
  <c r="D52" i="82"/>
  <c r="E52" i="82"/>
  <c r="B52" i="82" s="1"/>
  <c r="F52" i="82"/>
  <c r="G52" i="82"/>
  <c r="H52" i="82"/>
  <c r="I52" i="82"/>
  <c r="J52" i="82"/>
  <c r="K52" i="82"/>
  <c r="L52" i="82"/>
  <c r="M52" i="82"/>
  <c r="N52" i="82"/>
  <c r="O52" i="82"/>
  <c r="P52" i="82"/>
  <c r="Q52" i="82"/>
  <c r="R52" i="82"/>
  <c r="S52" i="82"/>
  <c r="T52" i="82"/>
  <c r="U52" i="82"/>
  <c r="V52" i="82"/>
  <c r="Y52" i="82"/>
  <c r="X52" i="98" s="1"/>
  <c r="C53" i="82"/>
  <c r="D53" i="82"/>
  <c r="E53" i="82"/>
  <c r="B53" i="82" s="1"/>
  <c r="F53" i="82"/>
  <c r="G53" i="82"/>
  <c r="H53" i="82"/>
  <c r="I53" i="82"/>
  <c r="J53" i="82"/>
  <c r="K53" i="82"/>
  <c r="L53" i="82"/>
  <c r="M53" i="82"/>
  <c r="N53" i="82"/>
  <c r="O53" i="82"/>
  <c r="P53" i="82"/>
  <c r="Q53" i="82"/>
  <c r="R53" i="82"/>
  <c r="S53" i="82"/>
  <c r="T53" i="82"/>
  <c r="U53" i="82"/>
  <c r="V53" i="82"/>
  <c r="Y53" i="82"/>
  <c r="X53" i="98" s="1"/>
  <c r="C54" i="82"/>
  <c r="D54" i="82"/>
  <c r="E54" i="82"/>
  <c r="F54" i="82"/>
  <c r="G54" i="82"/>
  <c r="H54" i="82"/>
  <c r="I54" i="82"/>
  <c r="J54" i="82"/>
  <c r="K54" i="82"/>
  <c r="L54" i="82"/>
  <c r="M54" i="82"/>
  <c r="N54" i="82"/>
  <c r="O54" i="82"/>
  <c r="P54" i="82"/>
  <c r="Q54" i="82"/>
  <c r="R54" i="82"/>
  <c r="S54" i="82"/>
  <c r="T54" i="82"/>
  <c r="U54" i="82"/>
  <c r="V54" i="82"/>
  <c r="Y54" i="82"/>
  <c r="X54" i="98" s="1"/>
  <c r="C11" i="81"/>
  <c r="D11" i="81"/>
  <c r="E11" i="81"/>
  <c r="F11" i="81"/>
  <c r="G11" i="81"/>
  <c r="H11" i="81"/>
  <c r="I11" i="81"/>
  <c r="J11" i="81"/>
  <c r="K11" i="81"/>
  <c r="L11" i="81"/>
  <c r="M11" i="81"/>
  <c r="N11" i="81"/>
  <c r="O11" i="81"/>
  <c r="P11" i="81"/>
  <c r="Q11" i="81"/>
  <c r="R11" i="81"/>
  <c r="S11" i="81"/>
  <c r="T11" i="81"/>
  <c r="U11" i="81"/>
  <c r="V11" i="81"/>
  <c r="Y11" i="81"/>
  <c r="W11" i="98" s="1"/>
  <c r="C12" i="81"/>
  <c r="D12" i="81"/>
  <c r="E12" i="81"/>
  <c r="F12" i="81"/>
  <c r="G12" i="81"/>
  <c r="H12" i="81"/>
  <c r="I12" i="81"/>
  <c r="J12" i="81"/>
  <c r="K12" i="81"/>
  <c r="L12" i="81"/>
  <c r="M12" i="81"/>
  <c r="N12" i="81"/>
  <c r="O12" i="81"/>
  <c r="P12" i="81"/>
  <c r="Q12" i="81"/>
  <c r="R12" i="81"/>
  <c r="S12" i="81"/>
  <c r="T12" i="81"/>
  <c r="U12" i="81"/>
  <c r="V12" i="81"/>
  <c r="Y12" i="81"/>
  <c r="W12" i="98" s="1"/>
  <c r="C13" i="81"/>
  <c r="D13" i="81"/>
  <c r="E13" i="81"/>
  <c r="F13" i="81"/>
  <c r="G13" i="81"/>
  <c r="H13" i="81"/>
  <c r="I13" i="81"/>
  <c r="J13" i="81"/>
  <c r="K13" i="81"/>
  <c r="L13" i="81"/>
  <c r="M13" i="81"/>
  <c r="N13" i="81"/>
  <c r="O13" i="81"/>
  <c r="P13" i="81"/>
  <c r="Q13" i="81"/>
  <c r="R13" i="81"/>
  <c r="S13" i="81"/>
  <c r="T13" i="81"/>
  <c r="U13" i="81"/>
  <c r="V13" i="81"/>
  <c r="Y13" i="81"/>
  <c r="W13" i="98" s="1"/>
  <c r="C14" i="81"/>
  <c r="D14" i="81"/>
  <c r="E14" i="81"/>
  <c r="F14" i="81"/>
  <c r="G14" i="81"/>
  <c r="H14" i="81"/>
  <c r="I14" i="81"/>
  <c r="J14" i="81"/>
  <c r="K14" i="81"/>
  <c r="L14" i="81"/>
  <c r="M14" i="81"/>
  <c r="N14" i="81"/>
  <c r="O14" i="81"/>
  <c r="P14" i="81"/>
  <c r="Q14" i="81"/>
  <c r="R14" i="81"/>
  <c r="S14" i="81"/>
  <c r="T14" i="81"/>
  <c r="U14" i="81"/>
  <c r="V14" i="81"/>
  <c r="Y14" i="81"/>
  <c r="W14" i="98" s="1"/>
  <c r="C15" i="81"/>
  <c r="D15" i="81"/>
  <c r="E15" i="81"/>
  <c r="F15" i="81"/>
  <c r="G15" i="81"/>
  <c r="H15" i="81"/>
  <c r="I15" i="81"/>
  <c r="J15" i="81"/>
  <c r="K15" i="81"/>
  <c r="L15" i="81"/>
  <c r="M15" i="81"/>
  <c r="N15" i="81"/>
  <c r="O15" i="81"/>
  <c r="P15" i="81"/>
  <c r="Q15" i="81"/>
  <c r="R15" i="81"/>
  <c r="S15" i="81"/>
  <c r="T15" i="81"/>
  <c r="U15" i="81"/>
  <c r="V15" i="81"/>
  <c r="Y15" i="81"/>
  <c r="W15" i="98" s="1"/>
  <c r="C16" i="81"/>
  <c r="D16" i="81"/>
  <c r="E16" i="81"/>
  <c r="F16" i="81"/>
  <c r="G16" i="81"/>
  <c r="H16" i="81"/>
  <c r="I16" i="81"/>
  <c r="J16" i="81"/>
  <c r="K16" i="81"/>
  <c r="L16" i="81"/>
  <c r="M16" i="81"/>
  <c r="N16" i="81"/>
  <c r="O16" i="81"/>
  <c r="P16" i="81"/>
  <c r="Q16" i="81"/>
  <c r="R16" i="81"/>
  <c r="S16" i="81"/>
  <c r="T16" i="81"/>
  <c r="U16" i="81"/>
  <c r="V16" i="81"/>
  <c r="Y16" i="81"/>
  <c r="W16" i="98" s="1"/>
  <c r="C17" i="81"/>
  <c r="D17" i="81"/>
  <c r="E17" i="81"/>
  <c r="F17" i="81"/>
  <c r="G17" i="81"/>
  <c r="H17" i="81"/>
  <c r="I17" i="81"/>
  <c r="J17" i="81"/>
  <c r="K17" i="81"/>
  <c r="L17" i="81"/>
  <c r="M17" i="81"/>
  <c r="N17" i="81"/>
  <c r="O17" i="81"/>
  <c r="P17" i="81"/>
  <c r="Q17" i="81"/>
  <c r="R17" i="81"/>
  <c r="S17" i="81"/>
  <c r="T17" i="81"/>
  <c r="U17" i="81"/>
  <c r="V17" i="81"/>
  <c r="Y17" i="81"/>
  <c r="W17" i="98" s="1"/>
  <c r="C18" i="81"/>
  <c r="D18" i="81"/>
  <c r="E18" i="81"/>
  <c r="F18" i="81"/>
  <c r="G18" i="81"/>
  <c r="H18" i="81"/>
  <c r="I18" i="81"/>
  <c r="J18" i="81"/>
  <c r="K18" i="81"/>
  <c r="L18" i="81"/>
  <c r="M18" i="81"/>
  <c r="N18" i="81"/>
  <c r="O18" i="81"/>
  <c r="P18" i="81"/>
  <c r="Q18" i="81"/>
  <c r="R18" i="81"/>
  <c r="S18" i="81"/>
  <c r="T18" i="81"/>
  <c r="U18" i="81"/>
  <c r="V18" i="81"/>
  <c r="Y18" i="81"/>
  <c r="W18" i="98" s="1"/>
  <c r="C19" i="81"/>
  <c r="D19" i="81"/>
  <c r="E19" i="81"/>
  <c r="F19" i="81"/>
  <c r="G19" i="81"/>
  <c r="H19" i="81"/>
  <c r="I19" i="81"/>
  <c r="J19" i="81"/>
  <c r="K19" i="81"/>
  <c r="L19" i="81"/>
  <c r="M19" i="81"/>
  <c r="N19" i="81"/>
  <c r="O19" i="81"/>
  <c r="P19" i="81"/>
  <c r="Q19" i="81"/>
  <c r="R19" i="81"/>
  <c r="S19" i="81"/>
  <c r="T19" i="81"/>
  <c r="U19" i="81"/>
  <c r="V19" i="81"/>
  <c r="Y19" i="81"/>
  <c r="W19" i="98" s="1"/>
  <c r="C20" i="81"/>
  <c r="D20" i="81"/>
  <c r="E20" i="81"/>
  <c r="F20" i="81"/>
  <c r="G20" i="81"/>
  <c r="H20" i="81"/>
  <c r="I20" i="81"/>
  <c r="J20" i="81"/>
  <c r="K20" i="81"/>
  <c r="L20" i="81"/>
  <c r="M20" i="81"/>
  <c r="N20" i="81"/>
  <c r="O20" i="81"/>
  <c r="P20" i="81"/>
  <c r="Q20" i="81"/>
  <c r="R20" i="81"/>
  <c r="S20" i="81"/>
  <c r="T20" i="81"/>
  <c r="U20" i="81"/>
  <c r="V20" i="81"/>
  <c r="Y20" i="81"/>
  <c r="W20" i="98" s="1"/>
  <c r="C21" i="81"/>
  <c r="D21" i="81"/>
  <c r="E21" i="81"/>
  <c r="F21" i="81"/>
  <c r="G21" i="81"/>
  <c r="H21" i="81"/>
  <c r="I21" i="81"/>
  <c r="J21" i="81"/>
  <c r="K21" i="81"/>
  <c r="L21" i="81"/>
  <c r="M21" i="81"/>
  <c r="N21" i="81"/>
  <c r="O21" i="81"/>
  <c r="P21" i="81"/>
  <c r="Q21" i="81"/>
  <c r="R21" i="81"/>
  <c r="S21" i="81"/>
  <c r="T21" i="81"/>
  <c r="U21" i="81"/>
  <c r="V21" i="81"/>
  <c r="Y21" i="81"/>
  <c r="W21" i="98" s="1"/>
  <c r="C22" i="81"/>
  <c r="D22" i="81"/>
  <c r="E22" i="81"/>
  <c r="F22" i="81"/>
  <c r="G22" i="81"/>
  <c r="H22" i="81"/>
  <c r="I22" i="81"/>
  <c r="J22" i="81"/>
  <c r="K22" i="81"/>
  <c r="L22" i="81"/>
  <c r="M22" i="81"/>
  <c r="N22" i="81"/>
  <c r="O22" i="81"/>
  <c r="P22" i="81"/>
  <c r="Q22" i="81"/>
  <c r="R22" i="81"/>
  <c r="S22" i="81"/>
  <c r="T22" i="81"/>
  <c r="U22" i="81"/>
  <c r="V22" i="81"/>
  <c r="Y22" i="81"/>
  <c r="W22" i="98" s="1"/>
  <c r="C23" i="81"/>
  <c r="D23" i="81"/>
  <c r="E23" i="81"/>
  <c r="F23" i="81"/>
  <c r="G23" i="81"/>
  <c r="H23" i="81"/>
  <c r="I23" i="81"/>
  <c r="J23" i="81"/>
  <c r="K23" i="81"/>
  <c r="L23" i="81"/>
  <c r="M23" i="81"/>
  <c r="N23" i="81"/>
  <c r="O23" i="81"/>
  <c r="P23" i="81"/>
  <c r="Q23" i="81"/>
  <c r="R23" i="81"/>
  <c r="S23" i="81"/>
  <c r="T23" i="81"/>
  <c r="U23" i="81"/>
  <c r="V23" i="81"/>
  <c r="Y23" i="81"/>
  <c r="W23" i="98" s="1"/>
  <c r="C24" i="81"/>
  <c r="D24" i="81"/>
  <c r="E24" i="81"/>
  <c r="F24" i="81"/>
  <c r="G24" i="81"/>
  <c r="H24" i="81"/>
  <c r="I24" i="81"/>
  <c r="J24" i="81"/>
  <c r="K24" i="81"/>
  <c r="L24" i="81"/>
  <c r="M24" i="81"/>
  <c r="N24" i="81"/>
  <c r="O24" i="81"/>
  <c r="P24" i="81"/>
  <c r="Q24" i="81"/>
  <c r="R24" i="81"/>
  <c r="S24" i="81"/>
  <c r="T24" i="81"/>
  <c r="U24" i="81"/>
  <c r="V24" i="81"/>
  <c r="Y24" i="81"/>
  <c r="W24" i="98" s="1"/>
  <c r="C25" i="81"/>
  <c r="D25" i="81"/>
  <c r="E25" i="81"/>
  <c r="F25" i="81"/>
  <c r="G25" i="81"/>
  <c r="H25" i="81"/>
  <c r="I25" i="81"/>
  <c r="J25" i="81"/>
  <c r="K25" i="81"/>
  <c r="L25" i="81"/>
  <c r="M25" i="81"/>
  <c r="N25" i="81"/>
  <c r="O25" i="81"/>
  <c r="P25" i="81"/>
  <c r="Q25" i="81"/>
  <c r="R25" i="81"/>
  <c r="S25" i="81"/>
  <c r="T25" i="81"/>
  <c r="U25" i="81"/>
  <c r="V25" i="81"/>
  <c r="Y25" i="81"/>
  <c r="W25" i="98" s="1"/>
  <c r="C26" i="81"/>
  <c r="D26" i="81"/>
  <c r="E26" i="81"/>
  <c r="F26" i="81"/>
  <c r="G26" i="81"/>
  <c r="H26" i="81"/>
  <c r="I26" i="81"/>
  <c r="J26" i="81"/>
  <c r="K26" i="81"/>
  <c r="L26" i="81"/>
  <c r="M26" i="81"/>
  <c r="N26" i="81"/>
  <c r="O26" i="81"/>
  <c r="P26" i="81"/>
  <c r="Q26" i="81"/>
  <c r="R26" i="81"/>
  <c r="S26" i="81"/>
  <c r="T26" i="81"/>
  <c r="U26" i="81"/>
  <c r="V26" i="81"/>
  <c r="Y26" i="81"/>
  <c r="W26" i="98" s="1"/>
  <c r="C27" i="81"/>
  <c r="D27" i="81"/>
  <c r="E27" i="81"/>
  <c r="F27" i="81"/>
  <c r="G27" i="81"/>
  <c r="H27" i="81"/>
  <c r="I27" i="81"/>
  <c r="J27" i="81"/>
  <c r="K27" i="81"/>
  <c r="L27" i="81"/>
  <c r="M27" i="81"/>
  <c r="N27" i="81"/>
  <c r="O27" i="81"/>
  <c r="P27" i="81"/>
  <c r="Q27" i="81"/>
  <c r="R27" i="81"/>
  <c r="S27" i="81"/>
  <c r="T27" i="81"/>
  <c r="U27" i="81"/>
  <c r="V27" i="81"/>
  <c r="Y27" i="81"/>
  <c r="W27" i="98" s="1"/>
  <c r="C28" i="81"/>
  <c r="D28" i="81"/>
  <c r="E28" i="81"/>
  <c r="F28" i="81"/>
  <c r="G28" i="81"/>
  <c r="H28" i="81"/>
  <c r="I28" i="81"/>
  <c r="J28" i="81"/>
  <c r="K28" i="81"/>
  <c r="L28" i="81"/>
  <c r="M28" i="81"/>
  <c r="N28" i="81"/>
  <c r="O28" i="81"/>
  <c r="P28" i="81"/>
  <c r="Q28" i="81"/>
  <c r="R28" i="81"/>
  <c r="S28" i="81"/>
  <c r="T28" i="81"/>
  <c r="U28" i="81"/>
  <c r="V28" i="81"/>
  <c r="Y28" i="81"/>
  <c r="W28" i="98" s="1"/>
  <c r="C29" i="81"/>
  <c r="D29" i="81"/>
  <c r="E29" i="81"/>
  <c r="F29" i="81"/>
  <c r="G29" i="81"/>
  <c r="H29" i="81"/>
  <c r="I29" i="81"/>
  <c r="J29" i="81"/>
  <c r="K29" i="81"/>
  <c r="L29" i="81"/>
  <c r="M29" i="81"/>
  <c r="N29" i="81"/>
  <c r="O29" i="81"/>
  <c r="P29" i="81"/>
  <c r="Q29" i="81"/>
  <c r="R29" i="81"/>
  <c r="S29" i="81"/>
  <c r="T29" i="81"/>
  <c r="U29" i="81"/>
  <c r="V29" i="81"/>
  <c r="Y29" i="81"/>
  <c r="W29" i="98" s="1"/>
  <c r="C30" i="81"/>
  <c r="D30" i="81"/>
  <c r="E30" i="81"/>
  <c r="F30" i="81"/>
  <c r="G30" i="81"/>
  <c r="H30" i="81"/>
  <c r="I30" i="81"/>
  <c r="J30" i="81"/>
  <c r="K30" i="81"/>
  <c r="L30" i="81"/>
  <c r="M30" i="81"/>
  <c r="N30" i="81"/>
  <c r="O30" i="81"/>
  <c r="P30" i="81"/>
  <c r="Q30" i="81"/>
  <c r="R30" i="81"/>
  <c r="S30" i="81"/>
  <c r="T30" i="81"/>
  <c r="U30" i="81"/>
  <c r="V30" i="81"/>
  <c r="Y30" i="81"/>
  <c r="W30" i="98" s="1"/>
  <c r="C31" i="81"/>
  <c r="D31" i="81"/>
  <c r="E31" i="81"/>
  <c r="F31" i="81"/>
  <c r="G31" i="81"/>
  <c r="H31" i="81"/>
  <c r="I31" i="81"/>
  <c r="J31" i="81"/>
  <c r="K31" i="81"/>
  <c r="L31" i="81"/>
  <c r="M31" i="81"/>
  <c r="N31" i="81"/>
  <c r="O31" i="81"/>
  <c r="P31" i="81"/>
  <c r="Q31" i="81"/>
  <c r="R31" i="81"/>
  <c r="S31" i="81"/>
  <c r="T31" i="81"/>
  <c r="U31" i="81"/>
  <c r="V31" i="81"/>
  <c r="Y31" i="81"/>
  <c r="W31" i="98" s="1"/>
  <c r="C32" i="81"/>
  <c r="D32" i="81"/>
  <c r="E32" i="81"/>
  <c r="F32" i="81"/>
  <c r="G32" i="81"/>
  <c r="H32" i="81"/>
  <c r="I32" i="81"/>
  <c r="J32" i="81"/>
  <c r="K32" i="81"/>
  <c r="L32" i="81"/>
  <c r="M32" i="81"/>
  <c r="N32" i="81"/>
  <c r="O32" i="81"/>
  <c r="P32" i="81"/>
  <c r="Q32" i="81"/>
  <c r="R32" i="81"/>
  <c r="S32" i="81"/>
  <c r="T32" i="81"/>
  <c r="U32" i="81"/>
  <c r="V32" i="81"/>
  <c r="Y32" i="81"/>
  <c r="W32" i="98" s="1"/>
  <c r="C33" i="81"/>
  <c r="D33" i="81"/>
  <c r="E33" i="81"/>
  <c r="F33" i="81"/>
  <c r="G33" i="81"/>
  <c r="H33" i="81"/>
  <c r="I33" i="81"/>
  <c r="J33" i="81"/>
  <c r="K33" i="81"/>
  <c r="L33" i="81"/>
  <c r="M33" i="81"/>
  <c r="N33" i="81"/>
  <c r="O33" i="81"/>
  <c r="P33" i="81"/>
  <c r="Q33" i="81"/>
  <c r="R33" i="81"/>
  <c r="S33" i="81"/>
  <c r="T33" i="81"/>
  <c r="U33" i="81"/>
  <c r="V33" i="81"/>
  <c r="Y33" i="81"/>
  <c r="W33" i="98" s="1"/>
  <c r="C34" i="81"/>
  <c r="D34" i="81"/>
  <c r="E34" i="81"/>
  <c r="F34" i="81"/>
  <c r="G34" i="81"/>
  <c r="H34" i="81"/>
  <c r="I34" i="81"/>
  <c r="J34" i="81"/>
  <c r="K34" i="81"/>
  <c r="L34" i="81"/>
  <c r="M34" i="81"/>
  <c r="N34" i="81"/>
  <c r="O34" i="81"/>
  <c r="P34" i="81"/>
  <c r="Q34" i="81"/>
  <c r="R34" i="81"/>
  <c r="S34" i="81"/>
  <c r="T34" i="81"/>
  <c r="U34" i="81"/>
  <c r="V34" i="81"/>
  <c r="Y34" i="81"/>
  <c r="W34" i="98" s="1"/>
  <c r="C35" i="81"/>
  <c r="D35" i="81"/>
  <c r="E35" i="81"/>
  <c r="F35" i="81"/>
  <c r="G35" i="81"/>
  <c r="H35" i="81"/>
  <c r="I35" i="81"/>
  <c r="J35" i="81"/>
  <c r="K35" i="81"/>
  <c r="L35" i="81"/>
  <c r="M35" i="81"/>
  <c r="N35" i="81"/>
  <c r="O35" i="81"/>
  <c r="P35" i="81"/>
  <c r="Q35" i="81"/>
  <c r="R35" i="81"/>
  <c r="S35" i="81"/>
  <c r="T35" i="81"/>
  <c r="U35" i="81"/>
  <c r="V35" i="81"/>
  <c r="Y35" i="81"/>
  <c r="W35" i="98" s="1"/>
  <c r="C36" i="81"/>
  <c r="D36" i="81"/>
  <c r="E36" i="81"/>
  <c r="F36" i="81"/>
  <c r="G36" i="81"/>
  <c r="H36" i="81"/>
  <c r="I36" i="81"/>
  <c r="J36" i="81"/>
  <c r="K36" i="81"/>
  <c r="L36" i="81"/>
  <c r="M36" i="81"/>
  <c r="N36" i="81"/>
  <c r="O36" i="81"/>
  <c r="P36" i="81"/>
  <c r="Q36" i="81"/>
  <c r="R36" i="81"/>
  <c r="S36" i="81"/>
  <c r="T36" i="81"/>
  <c r="U36" i="81"/>
  <c r="V36" i="81"/>
  <c r="Y36" i="81"/>
  <c r="W36" i="98" s="1"/>
  <c r="C37" i="81"/>
  <c r="D37" i="81"/>
  <c r="E37" i="81"/>
  <c r="F37" i="81"/>
  <c r="G37" i="81"/>
  <c r="H37" i="81"/>
  <c r="I37" i="81"/>
  <c r="J37" i="81"/>
  <c r="K37" i="81"/>
  <c r="L37" i="81"/>
  <c r="M37" i="81"/>
  <c r="N37" i="81"/>
  <c r="O37" i="81"/>
  <c r="P37" i="81"/>
  <c r="Q37" i="81"/>
  <c r="R37" i="81"/>
  <c r="S37" i="81"/>
  <c r="T37" i="81"/>
  <c r="U37" i="81"/>
  <c r="V37" i="81"/>
  <c r="Y37" i="81"/>
  <c r="W37" i="98" s="1"/>
  <c r="C38" i="81"/>
  <c r="D38" i="81"/>
  <c r="E38" i="81"/>
  <c r="F38" i="81"/>
  <c r="G38" i="81"/>
  <c r="H38" i="81"/>
  <c r="I38" i="81"/>
  <c r="J38" i="81"/>
  <c r="K38" i="81"/>
  <c r="L38" i="81"/>
  <c r="M38" i="81"/>
  <c r="N38" i="81"/>
  <c r="O38" i="81"/>
  <c r="P38" i="81"/>
  <c r="Q38" i="81"/>
  <c r="R38" i="81"/>
  <c r="S38" i="81"/>
  <c r="T38" i="81"/>
  <c r="U38" i="81"/>
  <c r="V38" i="81"/>
  <c r="Y38" i="81"/>
  <c r="W38" i="98" s="1"/>
  <c r="C39" i="81"/>
  <c r="D39" i="81"/>
  <c r="E39" i="81"/>
  <c r="F39" i="81"/>
  <c r="G39" i="81"/>
  <c r="H39" i="81"/>
  <c r="I39" i="81"/>
  <c r="J39" i="81"/>
  <c r="K39" i="81"/>
  <c r="L39" i="81"/>
  <c r="M39" i="81"/>
  <c r="N39" i="81"/>
  <c r="O39" i="81"/>
  <c r="P39" i="81"/>
  <c r="Q39" i="81"/>
  <c r="R39" i="81"/>
  <c r="S39" i="81"/>
  <c r="T39" i="81"/>
  <c r="U39" i="81"/>
  <c r="V39" i="81"/>
  <c r="Y39" i="81"/>
  <c r="W39" i="98" s="1"/>
  <c r="C40" i="81"/>
  <c r="D40" i="81"/>
  <c r="E40" i="81"/>
  <c r="F40" i="81"/>
  <c r="G40" i="81"/>
  <c r="H40" i="81"/>
  <c r="I40" i="81"/>
  <c r="J40" i="81"/>
  <c r="K40" i="81"/>
  <c r="L40" i="81"/>
  <c r="M40" i="81"/>
  <c r="N40" i="81"/>
  <c r="O40" i="81"/>
  <c r="P40" i="81"/>
  <c r="Q40" i="81"/>
  <c r="R40" i="81"/>
  <c r="S40" i="81"/>
  <c r="T40" i="81"/>
  <c r="U40" i="81"/>
  <c r="V40" i="81"/>
  <c r="Y40" i="81"/>
  <c r="W40" i="98" s="1"/>
  <c r="C41" i="81"/>
  <c r="D41" i="81"/>
  <c r="E41" i="81"/>
  <c r="F41" i="81"/>
  <c r="G41" i="81"/>
  <c r="H41" i="81"/>
  <c r="I41" i="81"/>
  <c r="J41" i="81"/>
  <c r="K41" i="81"/>
  <c r="L41" i="81"/>
  <c r="M41" i="81"/>
  <c r="N41" i="81"/>
  <c r="O41" i="81"/>
  <c r="P41" i="81"/>
  <c r="Q41" i="81"/>
  <c r="R41" i="81"/>
  <c r="S41" i="81"/>
  <c r="T41" i="81"/>
  <c r="U41" i="81"/>
  <c r="V41" i="81"/>
  <c r="Y41" i="81"/>
  <c r="W41" i="98" s="1"/>
  <c r="C42" i="81"/>
  <c r="D42" i="81"/>
  <c r="E42" i="81"/>
  <c r="F42" i="81"/>
  <c r="G42" i="81"/>
  <c r="H42" i="81"/>
  <c r="I42" i="81"/>
  <c r="J42" i="81"/>
  <c r="K42" i="81"/>
  <c r="L42" i="81"/>
  <c r="M42" i="81"/>
  <c r="N42" i="81"/>
  <c r="O42" i="81"/>
  <c r="P42" i="81"/>
  <c r="Q42" i="81"/>
  <c r="R42" i="81"/>
  <c r="S42" i="81"/>
  <c r="T42" i="81"/>
  <c r="U42" i="81"/>
  <c r="V42" i="81"/>
  <c r="Y42" i="81"/>
  <c r="W42" i="98" s="1"/>
  <c r="C43" i="81"/>
  <c r="D43" i="81"/>
  <c r="E43" i="81"/>
  <c r="F43" i="81"/>
  <c r="G43" i="81"/>
  <c r="H43" i="81"/>
  <c r="I43" i="81"/>
  <c r="J43" i="81"/>
  <c r="K43" i="81"/>
  <c r="L43" i="81"/>
  <c r="M43" i="81"/>
  <c r="N43" i="81"/>
  <c r="O43" i="81"/>
  <c r="P43" i="81"/>
  <c r="Q43" i="81"/>
  <c r="R43" i="81"/>
  <c r="S43" i="81"/>
  <c r="T43" i="81"/>
  <c r="U43" i="81"/>
  <c r="V43" i="81"/>
  <c r="Y43" i="81"/>
  <c r="W43" i="98" s="1"/>
  <c r="C44" i="81"/>
  <c r="D44" i="81"/>
  <c r="E44" i="81"/>
  <c r="F44" i="81"/>
  <c r="G44" i="81"/>
  <c r="H44" i="81"/>
  <c r="I44" i="81"/>
  <c r="J44" i="81"/>
  <c r="K44" i="81"/>
  <c r="L44" i="81"/>
  <c r="M44" i="81"/>
  <c r="N44" i="81"/>
  <c r="O44" i="81"/>
  <c r="P44" i="81"/>
  <c r="Q44" i="81"/>
  <c r="R44" i="81"/>
  <c r="S44" i="81"/>
  <c r="T44" i="81"/>
  <c r="U44" i="81"/>
  <c r="V44" i="81"/>
  <c r="Y44" i="81"/>
  <c r="W44" i="98" s="1"/>
  <c r="C45" i="81"/>
  <c r="D45" i="81"/>
  <c r="E45" i="81"/>
  <c r="F45" i="81"/>
  <c r="G45" i="81"/>
  <c r="H45" i="81"/>
  <c r="I45" i="81"/>
  <c r="J45" i="81"/>
  <c r="K45" i="81"/>
  <c r="L45" i="81"/>
  <c r="M45" i="81"/>
  <c r="N45" i="81"/>
  <c r="O45" i="81"/>
  <c r="P45" i="81"/>
  <c r="Q45" i="81"/>
  <c r="R45" i="81"/>
  <c r="S45" i="81"/>
  <c r="T45" i="81"/>
  <c r="U45" i="81"/>
  <c r="V45" i="81"/>
  <c r="Y45" i="81"/>
  <c r="W45" i="98" s="1"/>
  <c r="C46" i="81"/>
  <c r="D46" i="81"/>
  <c r="E46" i="81"/>
  <c r="F46" i="81"/>
  <c r="G46" i="81"/>
  <c r="H46" i="81"/>
  <c r="I46" i="81"/>
  <c r="J46" i="81"/>
  <c r="K46" i="81"/>
  <c r="L46" i="81"/>
  <c r="M46" i="81"/>
  <c r="N46" i="81"/>
  <c r="O46" i="81"/>
  <c r="P46" i="81"/>
  <c r="Q46" i="81"/>
  <c r="R46" i="81"/>
  <c r="S46" i="81"/>
  <c r="T46" i="81"/>
  <c r="U46" i="81"/>
  <c r="V46" i="81"/>
  <c r="Y46" i="81"/>
  <c r="W46" i="98" s="1"/>
  <c r="C47" i="81"/>
  <c r="D47" i="81"/>
  <c r="E47" i="81"/>
  <c r="F47" i="81"/>
  <c r="G47" i="81"/>
  <c r="H47" i="81"/>
  <c r="I47" i="81"/>
  <c r="J47" i="81"/>
  <c r="K47" i="81"/>
  <c r="L47" i="81"/>
  <c r="M47" i="81"/>
  <c r="N47" i="81"/>
  <c r="O47" i="81"/>
  <c r="P47" i="81"/>
  <c r="Q47" i="81"/>
  <c r="R47" i="81"/>
  <c r="S47" i="81"/>
  <c r="T47" i="81"/>
  <c r="U47" i="81"/>
  <c r="V47" i="81"/>
  <c r="Y47" i="81"/>
  <c r="W47" i="98" s="1"/>
  <c r="C48" i="81"/>
  <c r="D48" i="81"/>
  <c r="E48" i="81"/>
  <c r="F48" i="81"/>
  <c r="G48" i="81"/>
  <c r="H48" i="81"/>
  <c r="I48" i="81"/>
  <c r="J48" i="81"/>
  <c r="K48" i="81"/>
  <c r="L48" i="81"/>
  <c r="M48" i="81"/>
  <c r="N48" i="81"/>
  <c r="O48" i="81"/>
  <c r="P48" i="81"/>
  <c r="Q48" i="81"/>
  <c r="R48" i="81"/>
  <c r="S48" i="81"/>
  <c r="T48" i="81"/>
  <c r="U48" i="81"/>
  <c r="V48" i="81"/>
  <c r="Y48" i="81"/>
  <c r="W48" i="98" s="1"/>
  <c r="C49" i="81"/>
  <c r="D49" i="81"/>
  <c r="E49" i="81"/>
  <c r="F49" i="81"/>
  <c r="G49" i="81"/>
  <c r="H49" i="81"/>
  <c r="I49" i="81"/>
  <c r="J49" i="81"/>
  <c r="K49" i="81"/>
  <c r="L49" i="81"/>
  <c r="M49" i="81"/>
  <c r="N49" i="81"/>
  <c r="O49" i="81"/>
  <c r="P49" i="81"/>
  <c r="Q49" i="81"/>
  <c r="R49" i="81"/>
  <c r="S49" i="81"/>
  <c r="T49" i="81"/>
  <c r="U49" i="81"/>
  <c r="V49" i="81"/>
  <c r="Y49" i="81"/>
  <c r="W49" i="98" s="1"/>
  <c r="C50" i="81"/>
  <c r="D50" i="81"/>
  <c r="E50" i="81"/>
  <c r="F50" i="81"/>
  <c r="G50" i="81"/>
  <c r="H50" i="81"/>
  <c r="I50" i="81"/>
  <c r="J50" i="81"/>
  <c r="K50" i="81"/>
  <c r="L50" i="81"/>
  <c r="M50" i="81"/>
  <c r="N50" i="81"/>
  <c r="O50" i="81"/>
  <c r="P50" i="81"/>
  <c r="Q50" i="81"/>
  <c r="R50" i="81"/>
  <c r="S50" i="81"/>
  <c r="T50" i="81"/>
  <c r="U50" i="81"/>
  <c r="V50" i="81"/>
  <c r="Y50" i="81"/>
  <c r="W50" i="98" s="1"/>
  <c r="C51" i="81"/>
  <c r="D51" i="81"/>
  <c r="E51" i="81"/>
  <c r="F51" i="81"/>
  <c r="G51" i="81"/>
  <c r="H51" i="81"/>
  <c r="I51" i="81"/>
  <c r="J51" i="81"/>
  <c r="K51" i="81"/>
  <c r="L51" i="81"/>
  <c r="M51" i="81"/>
  <c r="N51" i="81"/>
  <c r="O51" i="81"/>
  <c r="P51" i="81"/>
  <c r="Q51" i="81"/>
  <c r="R51" i="81"/>
  <c r="S51" i="81"/>
  <c r="T51" i="81"/>
  <c r="U51" i="81"/>
  <c r="V51" i="81"/>
  <c r="Y51" i="81"/>
  <c r="W51" i="98" s="1"/>
  <c r="C52" i="81"/>
  <c r="D52" i="81"/>
  <c r="E52" i="81"/>
  <c r="B52" i="81" s="1"/>
  <c r="F52" i="81"/>
  <c r="G52" i="81"/>
  <c r="H52" i="81"/>
  <c r="I52" i="81"/>
  <c r="J52" i="81"/>
  <c r="K52" i="81"/>
  <c r="L52" i="81"/>
  <c r="M52" i="81"/>
  <c r="N52" i="81"/>
  <c r="O52" i="81"/>
  <c r="P52" i="81"/>
  <c r="Q52" i="81"/>
  <c r="R52" i="81"/>
  <c r="S52" i="81"/>
  <c r="T52" i="81"/>
  <c r="U52" i="81"/>
  <c r="V52" i="81"/>
  <c r="Y52" i="81"/>
  <c r="W52" i="98" s="1"/>
  <c r="C53" i="81"/>
  <c r="D53" i="81"/>
  <c r="E53" i="81"/>
  <c r="B53" i="81" s="1"/>
  <c r="F53" i="81"/>
  <c r="G53" i="81"/>
  <c r="H53" i="81"/>
  <c r="I53" i="81"/>
  <c r="J53" i="81"/>
  <c r="K53" i="81"/>
  <c r="L53" i="81"/>
  <c r="M53" i="81"/>
  <c r="N53" i="81"/>
  <c r="O53" i="81"/>
  <c r="P53" i="81"/>
  <c r="Q53" i="81"/>
  <c r="R53" i="81"/>
  <c r="S53" i="81"/>
  <c r="T53" i="81"/>
  <c r="U53" i="81"/>
  <c r="V53" i="81"/>
  <c r="Y53" i="81"/>
  <c r="W53" i="98" s="1"/>
  <c r="C54" i="81"/>
  <c r="D54" i="81"/>
  <c r="E54" i="81"/>
  <c r="F54" i="81"/>
  <c r="G54" i="81"/>
  <c r="H54" i="81"/>
  <c r="I54" i="81"/>
  <c r="J54" i="81"/>
  <c r="K54" i="81"/>
  <c r="L54" i="81"/>
  <c r="M54" i="81"/>
  <c r="N54" i="81"/>
  <c r="O54" i="81"/>
  <c r="P54" i="81"/>
  <c r="Q54" i="81"/>
  <c r="R54" i="81"/>
  <c r="S54" i="81"/>
  <c r="T54" i="81"/>
  <c r="U54" i="81"/>
  <c r="V54" i="81"/>
  <c r="Y54" i="81"/>
  <c r="W54" i="98" s="1"/>
  <c r="C11" i="66"/>
  <c r="D11" i="66"/>
  <c r="E11" i="66"/>
  <c r="F11" i="66"/>
  <c r="G11" i="66"/>
  <c r="H11" i="66"/>
  <c r="I11" i="66"/>
  <c r="J11" i="66"/>
  <c r="K11" i="66"/>
  <c r="L11" i="66"/>
  <c r="M11" i="66"/>
  <c r="N11" i="66"/>
  <c r="O11" i="66"/>
  <c r="P11" i="66"/>
  <c r="Q11" i="66"/>
  <c r="R11" i="66"/>
  <c r="S11" i="66"/>
  <c r="T11" i="66"/>
  <c r="U11" i="66"/>
  <c r="V11" i="66"/>
  <c r="Y11" i="66"/>
  <c r="V11" i="98" s="1"/>
  <c r="C12" i="66"/>
  <c r="D12" i="66"/>
  <c r="E12" i="66"/>
  <c r="F12" i="66"/>
  <c r="G12" i="66"/>
  <c r="H12" i="66"/>
  <c r="I12" i="66"/>
  <c r="J12" i="66"/>
  <c r="K12" i="66"/>
  <c r="L12" i="66"/>
  <c r="M12" i="66"/>
  <c r="N12" i="66"/>
  <c r="O12" i="66"/>
  <c r="P12" i="66"/>
  <c r="Q12" i="66"/>
  <c r="R12" i="66"/>
  <c r="S12" i="66"/>
  <c r="T12" i="66"/>
  <c r="U12" i="66"/>
  <c r="V12" i="66"/>
  <c r="Y12" i="66"/>
  <c r="V12" i="98" s="1"/>
  <c r="C13" i="66"/>
  <c r="D13" i="66"/>
  <c r="E13" i="66"/>
  <c r="F13" i="66"/>
  <c r="G13" i="66"/>
  <c r="H13" i="66"/>
  <c r="I13" i="66"/>
  <c r="J13" i="66"/>
  <c r="K13" i="66"/>
  <c r="L13" i="66"/>
  <c r="M13" i="66"/>
  <c r="N13" i="66"/>
  <c r="O13" i="66"/>
  <c r="P13" i="66"/>
  <c r="Q13" i="66"/>
  <c r="R13" i="66"/>
  <c r="S13" i="66"/>
  <c r="T13" i="66"/>
  <c r="U13" i="66"/>
  <c r="V13" i="66"/>
  <c r="Y13" i="66"/>
  <c r="V13" i="98" s="1"/>
  <c r="C14" i="66"/>
  <c r="D14" i="66"/>
  <c r="E14" i="66"/>
  <c r="F14" i="66"/>
  <c r="G14" i="66"/>
  <c r="H14" i="66"/>
  <c r="I14" i="66"/>
  <c r="J14" i="66"/>
  <c r="K14" i="66"/>
  <c r="L14" i="66"/>
  <c r="M14" i="66"/>
  <c r="N14" i="66"/>
  <c r="O14" i="66"/>
  <c r="P14" i="66"/>
  <c r="Q14" i="66"/>
  <c r="R14" i="66"/>
  <c r="S14" i="66"/>
  <c r="T14" i="66"/>
  <c r="U14" i="66"/>
  <c r="V14" i="66"/>
  <c r="Y14" i="66"/>
  <c r="V14" i="98" s="1"/>
  <c r="C15" i="66"/>
  <c r="D15" i="66"/>
  <c r="E15" i="66"/>
  <c r="F15" i="66"/>
  <c r="G15" i="66"/>
  <c r="H15" i="66"/>
  <c r="I15" i="66"/>
  <c r="J15" i="66"/>
  <c r="K15" i="66"/>
  <c r="L15" i="66"/>
  <c r="M15" i="66"/>
  <c r="N15" i="66"/>
  <c r="O15" i="66"/>
  <c r="P15" i="66"/>
  <c r="Q15" i="66"/>
  <c r="R15" i="66"/>
  <c r="S15" i="66"/>
  <c r="T15" i="66"/>
  <c r="U15" i="66"/>
  <c r="V15" i="66"/>
  <c r="Y15" i="66"/>
  <c r="V15" i="98" s="1"/>
  <c r="C16" i="66"/>
  <c r="D16" i="66"/>
  <c r="E16" i="66"/>
  <c r="F16" i="66"/>
  <c r="G16" i="66"/>
  <c r="H16" i="66"/>
  <c r="I16" i="66"/>
  <c r="J16" i="66"/>
  <c r="K16" i="66"/>
  <c r="L16" i="66"/>
  <c r="M16" i="66"/>
  <c r="N16" i="66"/>
  <c r="O16" i="66"/>
  <c r="P16" i="66"/>
  <c r="Q16" i="66"/>
  <c r="R16" i="66"/>
  <c r="S16" i="66"/>
  <c r="T16" i="66"/>
  <c r="U16" i="66"/>
  <c r="V16" i="66"/>
  <c r="Y16" i="66"/>
  <c r="V16" i="98" s="1"/>
  <c r="C17" i="66"/>
  <c r="D17" i="66"/>
  <c r="E17" i="66"/>
  <c r="F17" i="66"/>
  <c r="G17" i="66"/>
  <c r="H17" i="66"/>
  <c r="I17" i="66"/>
  <c r="J17" i="66"/>
  <c r="K17" i="66"/>
  <c r="L17" i="66"/>
  <c r="M17" i="66"/>
  <c r="N17" i="66"/>
  <c r="O17" i="66"/>
  <c r="P17" i="66"/>
  <c r="Q17" i="66"/>
  <c r="R17" i="66"/>
  <c r="S17" i="66"/>
  <c r="T17" i="66"/>
  <c r="U17" i="66"/>
  <c r="V17" i="66"/>
  <c r="Y17" i="66"/>
  <c r="V17" i="98" s="1"/>
  <c r="C18" i="66"/>
  <c r="D18" i="66"/>
  <c r="E18" i="66"/>
  <c r="F18" i="66"/>
  <c r="G18" i="66"/>
  <c r="H18" i="66"/>
  <c r="I18" i="66"/>
  <c r="J18" i="66"/>
  <c r="K18" i="66"/>
  <c r="L18" i="66"/>
  <c r="M18" i="66"/>
  <c r="N18" i="66"/>
  <c r="O18" i="66"/>
  <c r="P18" i="66"/>
  <c r="Q18" i="66"/>
  <c r="R18" i="66"/>
  <c r="S18" i="66"/>
  <c r="T18" i="66"/>
  <c r="U18" i="66"/>
  <c r="V18" i="66"/>
  <c r="Y18" i="66"/>
  <c r="V18" i="98" s="1"/>
  <c r="C19" i="66"/>
  <c r="D19" i="66"/>
  <c r="E19" i="66"/>
  <c r="F19" i="66"/>
  <c r="G19" i="66"/>
  <c r="H19" i="66"/>
  <c r="I19" i="66"/>
  <c r="J19" i="66"/>
  <c r="K19" i="66"/>
  <c r="L19" i="66"/>
  <c r="M19" i="66"/>
  <c r="N19" i="66"/>
  <c r="O19" i="66"/>
  <c r="P19" i="66"/>
  <c r="Q19" i="66"/>
  <c r="R19" i="66"/>
  <c r="S19" i="66"/>
  <c r="T19" i="66"/>
  <c r="U19" i="66"/>
  <c r="V19" i="66"/>
  <c r="Y19" i="66"/>
  <c r="V19" i="98" s="1"/>
  <c r="C20" i="66"/>
  <c r="D20" i="66"/>
  <c r="E20" i="66"/>
  <c r="F20" i="66"/>
  <c r="G20" i="66"/>
  <c r="H20" i="66"/>
  <c r="I20" i="66"/>
  <c r="J20" i="66"/>
  <c r="K20" i="66"/>
  <c r="L20" i="66"/>
  <c r="M20" i="66"/>
  <c r="N20" i="66"/>
  <c r="O20" i="66"/>
  <c r="P20" i="66"/>
  <c r="Q20" i="66"/>
  <c r="R20" i="66"/>
  <c r="S20" i="66"/>
  <c r="T20" i="66"/>
  <c r="U20" i="66"/>
  <c r="V20" i="66"/>
  <c r="Y20" i="66"/>
  <c r="V20" i="98" s="1"/>
  <c r="C21" i="66"/>
  <c r="D21" i="66"/>
  <c r="E21" i="66"/>
  <c r="F21" i="66"/>
  <c r="G21" i="66"/>
  <c r="H21" i="66"/>
  <c r="I21" i="66"/>
  <c r="J21" i="66"/>
  <c r="K21" i="66"/>
  <c r="L21" i="66"/>
  <c r="M21" i="66"/>
  <c r="N21" i="66"/>
  <c r="O21" i="66"/>
  <c r="P21" i="66"/>
  <c r="Q21" i="66"/>
  <c r="R21" i="66"/>
  <c r="S21" i="66"/>
  <c r="T21" i="66"/>
  <c r="U21" i="66"/>
  <c r="V21" i="66"/>
  <c r="Y21" i="66"/>
  <c r="V21" i="98" s="1"/>
  <c r="C22" i="66"/>
  <c r="D22" i="66"/>
  <c r="E22" i="66"/>
  <c r="F22" i="66"/>
  <c r="G22" i="66"/>
  <c r="H22" i="66"/>
  <c r="I22" i="66"/>
  <c r="J22" i="66"/>
  <c r="K22" i="66"/>
  <c r="L22" i="66"/>
  <c r="M22" i="66"/>
  <c r="N22" i="66"/>
  <c r="O22" i="66"/>
  <c r="P22" i="66"/>
  <c r="Q22" i="66"/>
  <c r="R22" i="66"/>
  <c r="S22" i="66"/>
  <c r="T22" i="66"/>
  <c r="U22" i="66"/>
  <c r="V22" i="66"/>
  <c r="Y22" i="66"/>
  <c r="V22" i="98" s="1"/>
  <c r="C23" i="66"/>
  <c r="D23" i="66"/>
  <c r="E23" i="66"/>
  <c r="F23" i="66"/>
  <c r="G23" i="66"/>
  <c r="H23" i="66"/>
  <c r="I23" i="66"/>
  <c r="J23" i="66"/>
  <c r="K23" i="66"/>
  <c r="L23" i="66"/>
  <c r="M23" i="66"/>
  <c r="N23" i="66"/>
  <c r="O23" i="66"/>
  <c r="P23" i="66"/>
  <c r="Q23" i="66"/>
  <c r="R23" i="66"/>
  <c r="S23" i="66"/>
  <c r="T23" i="66"/>
  <c r="U23" i="66"/>
  <c r="V23" i="66"/>
  <c r="Y23" i="66"/>
  <c r="V23" i="98" s="1"/>
  <c r="C24" i="66"/>
  <c r="D24" i="66"/>
  <c r="E24" i="66"/>
  <c r="F24" i="66"/>
  <c r="G24" i="66"/>
  <c r="H24" i="66"/>
  <c r="I24" i="66"/>
  <c r="J24" i="66"/>
  <c r="K24" i="66"/>
  <c r="L24" i="66"/>
  <c r="M24" i="66"/>
  <c r="N24" i="66"/>
  <c r="O24" i="66"/>
  <c r="P24" i="66"/>
  <c r="Q24" i="66"/>
  <c r="R24" i="66"/>
  <c r="S24" i="66"/>
  <c r="T24" i="66"/>
  <c r="U24" i="66"/>
  <c r="V24" i="66"/>
  <c r="Y24" i="66"/>
  <c r="V24" i="98" s="1"/>
  <c r="C25" i="66"/>
  <c r="D25" i="66"/>
  <c r="E25" i="66"/>
  <c r="F25" i="66"/>
  <c r="G25" i="66"/>
  <c r="H25" i="66"/>
  <c r="I25" i="66"/>
  <c r="J25" i="66"/>
  <c r="K25" i="66"/>
  <c r="L25" i="66"/>
  <c r="M25" i="66"/>
  <c r="N25" i="66"/>
  <c r="O25" i="66"/>
  <c r="P25" i="66"/>
  <c r="Q25" i="66"/>
  <c r="R25" i="66"/>
  <c r="S25" i="66"/>
  <c r="T25" i="66"/>
  <c r="U25" i="66"/>
  <c r="V25" i="66"/>
  <c r="Y25" i="66"/>
  <c r="V25" i="98" s="1"/>
  <c r="C26" i="66"/>
  <c r="D26" i="66"/>
  <c r="E26" i="66"/>
  <c r="F26" i="66"/>
  <c r="G26" i="66"/>
  <c r="H26" i="66"/>
  <c r="I26" i="66"/>
  <c r="J26" i="66"/>
  <c r="K26" i="66"/>
  <c r="L26" i="66"/>
  <c r="M26" i="66"/>
  <c r="N26" i="66"/>
  <c r="O26" i="66"/>
  <c r="P26" i="66"/>
  <c r="Q26" i="66"/>
  <c r="R26" i="66"/>
  <c r="S26" i="66"/>
  <c r="T26" i="66"/>
  <c r="U26" i="66"/>
  <c r="V26" i="66"/>
  <c r="Y26" i="66"/>
  <c r="V26" i="98" s="1"/>
  <c r="C27" i="66"/>
  <c r="D27" i="66"/>
  <c r="E27" i="66"/>
  <c r="F27" i="66"/>
  <c r="G27" i="66"/>
  <c r="H27" i="66"/>
  <c r="I27" i="66"/>
  <c r="J27" i="66"/>
  <c r="K27" i="66"/>
  <c r="L27" i="66"/>
  <c r="M27" i="66"/>
  <c r="N27" i="66"/>
  <c r="O27" i="66"/>
  <c r="P27" i="66"/>
  <c r="Q27" i="66"/>
  <c r="R27" i="66"/>
  <c r="S27" i="66"/>
  <c r="T27" i="66"/>
  <c r="U27" i="66"/>
  <c r="V27" i="66"/>
  <c r="Y27" i="66"/>
  <c r="V27" i="98" s="1"/>
  <c r="C28" i="66"/>
  <c r="D28" i="66"/>
  <c r="E28" i="66"/>
  <c r="F28" i="66"/>
  <c r="G28" i="66"/>
  <c r="H28" i="66"/>
  <c r="I28" i="66"/>
  <c r="J28" i="66"/>
  <c r="K28" i="66"/>
  <c r="L28" i="66"/>
  <c r="M28" i="66"/>
  <c r="N28" i="66"/>
  <c r="O28" i="66"/>
  <c r="P28" i="66"/>
  <c r="Q28" i="66"/>
  <c r="R28" i="66"/>
  <c r="S28" i="66"/>
  <c r="T28" i="66"/>
  <c r="U28" i="66"/>
  <c r="V28" i="66"/>
  <c r="Y28" i="66"/>
  <c r="V28" i="98" s="1"/>
  <c r="C29" i="66"/>
  <c r="D29" i="66"/>
  <c r="E29" i="66"/>
  <c r="F29" i="66"/>
  <c r="G29" i="66"/>
  <c r="H29" i="66"/>
  <c r="I29" i="66"/>
  <c r="J29" i="66"/>
  <c r="K29" i="66"/>
  <c r="L29" i="66"/>
  <c r="M29" i="66"/>
  <c r="N29" i="66"/>
  <c r="O29" i="66"/>
  <c r="P29" i="66"/>
  <c r="Q29" i="66"/>
  <c r="R29" i="66"/>
  <c r="S29" i="66"/>
  <c r="T29" i="66"/>
  <c r="U29" i="66"/>
  <c r="V29" i="66"/>
  <c r="Y29" i="66"/>
  <c r="V29" i="98" s="1"/>
  <c r="C30" i="66"/>
  <c r="D30" i="66"/>
  <c r="E30" i="66"/>
  <c r="F30" i="66"/>
  <c r="G30" i="66"/>
  <c r="H30" i="66"/>
  <c r="I30" i="66"/>
  <c r="J30" i="66"/>
  <c r="K30" i="66"/>
  <c r="L30" i="66"/>
  <c r="M30" i="66"/>
  <c r="N30" i="66"/>
  <c r="O30" i="66"/>
  <c r="P30" i="66"/>
  <c r="Q30" i="66"/>
  <c r="R30" i="66"/>
  <c r="S30" i="66"/>
  <c r="T30" i="66"/>
  <c r="U30" i="66"/>
  <c r="V30" i="66"/>
  <c r="Y30" i="66"/>
  <c r="V30" i="98" s="1"/>
  <c r="C31" i="66"/>
  <c r="D31" i="66"/>
  <c r="E31" i="66"/>
  <c r="F31" i="66"/>
  <c r="G31" i="66"/>
  <c r="H31" i="66"/>
  <c r="I31" i="66"/>
  <c r="J31" i="66"/>
  <c r="K31" i="66"/>
  <c r="L31" i="66"/>
  <c r="M31" i="66"/>
  <c r="N31" i="66"/>
  <c r="O31" i="66"/>
  <c r="P31" i="66"/>
  <c r="Q31" i="66"/>
  <c r="R31" i="66"/>
  <c r="S31" i="66"/>
  <c r="T31" i="66"/>
  <c r="U31" i="66"/>
  <c r="V31" i="66"/>
  <c r="Y31" i="66"/>
  <c r="V31" i="98" s="1"/>
  <c r="C32" i="66"/>
  <c r="D32" i="66"/>
  <c r="E32" i="66"/>
  <c r="F32" i="66"/>
  <c r="G32" i="66"/>
  <c r="H32" i="66"/>
  <c r="I32" i="66"/>
  <c r="J32" i="66"/>
  <c r="K32" i="66"/>
  <c r="L32" i="66"/>
  <c r="M32" i="66"/>
  <c r="N32" i="66"/>
  <c r="O32" i="66"/>
  <c r="P32" i="66"/>
  <c r="Q32" i="66"/>
  <c r="R32" i="66"/>
  <c r="S32" i="66"/>
  <c r="T32" i="66"/>
  <c r="U32" i="66"/>
  <c r="V32" i="66"/>
  <c r="Y32" i="66"/>
  <c r="V32" i="98" s="1"/>
  <c r="C33" i="66"/>
  <c r="D33" i="66"/>
  <c r="E33" i="66"/>
  <c r="F33" i="66"/>
  <c r="G33" i="66"/>
  <c r="H33" i="66"/>
  <c r="I33" i="66"/>
  <c r="J33" i="66"/>
  <c r="K33" i="66"/>
  <c r="L33" i="66"/>
  <c r="M33" i="66"/>
  <c r="N33" i="66"/>
  <c r="O33" i="66"/>
  <c r="P33" i="66"/>
  <c r="Q33" i="66"/>
  <c r="R33" i="66"/>
  <c r="S33" i="66"/>
  <c r="T33" i="66"/>
  <c r="U33" i="66"/>
  <c r="V33" i="66"/>
  <c r="Y33" i="66"/>
  <c r="V33" i="98" s="1"/>
  <c r="C34" i="66"/>
  <c r="D34" i="66"/>
  <c r="E34" i="66"/>
  <c r="F34" i="66"/>
  <c r="G34" i="66"/>
  <c r="H34" i="66"/>
  <c r="I34" i="66"/>
  <c r="J34" i="66"/>
  <c r="K34" i="66"/>
  <c r="L34" i="66"/>
  <c r="M34" i="66"/>
  <c r="N34" i="66"/>
  <c r="O34" i="66"/>
  <c r="P34" i="66"/>
  <c r="Q34" i="66"/>
  <c r="R34" i="66"/>
  <c r="S34" i="66"/>
  <c r="T34" i="66"/>
  <c r="U34" i="66"/>
  <c r="V34" i="66"/>
  <c r="Y34" i="66"/>
  <c r="V34" i="98" s="1"/>
  <c r="C35" i="66"/>
  <c r="D35" i="66"/>
  <c r="E35" i="66"/>
  <c r="F35" i="66"/>
  <c r="G35" i="66"/>
  <c r="H35" i="66"/>
  <c r="I35" i="66"/>
  <c r="J35" i="66"/>
  <c r="K35" i="66"/>
  <c r="L35" i="66"/>
  <c r="M35" i="66"/>
  <c r="N35" i="66"/>
  <c r="O35" i="66"/>
  <c r="P35" i="66"/>
  <c r="Q35" i="66"/>
  <c r="R35" i="66"/>
  <c r="S35" i="66"/>
  <c r="T35" i="66"/>
  <c r="U35" i="66"/>
  <c r="V35" i="66"/>
  <c r="Y35" i="66"/>
  <c r="V35" i="98" s="1"/>
  <c r="C36" i="66"/>
  <c r="D36" i="66"/>
  <c r="E36" i="66"/>
  <c r="F36" i="66"/>
  <c r="G36" i="66"/>
  <c r="H36" i="66"/>
  <c r="I36" i="66"/>
  <c r="J36" i="66"/>
  <c r="K36" i="66"/>
  <c r="L36" i="66"/>
  <c r="M36" i="66"/>
  <c r="N36" i="66"/>
  <c r="O36" i="66"/>
  <c r="P36" i="66"/>
  <c r="Q36" i="66"/>
  <c r="R36" i="66"/>
  <c r="S36" i="66"/>
  <c r="T36" i="66"/>
  <c r="U36" i="66"/>
  <c r="V36" i="66"/>
  <c r="Y36" i="66"/>
  <c r="V36" i="98" s="1"/>
  <c r="C37" i="66"/>
  <c r="D37" i="66"/>
  <c r="E37" i="66"/>
  <c r="F37" i="66"/>
  <c r="G37" i="66"/>
  <c r="H37" i="66"/>
  <c r="I37" i="66"/>
  <c r="J37" i="66"/>
  <c r="K37" i="66"/>
  <c r="L37" i="66"/>
  <c r="M37" i="66"/>
  <c r="N37" i="66"/>
  <c r="O37" i="66"/>
  <c r="P37" i="66"/>
  <c r="Q37" i="66"/>
  <c r="R37" i="66"/>
  <c r="S37" i="66"/>
  <c r="T37" i="66"/>
  <c r="U37" i="66"/>
  <c r="V37" i="66"/>
  <c r="Y37" i="66"/>
  <c r="V37" i="98" s="1"/>
  <c r="C38" i="66"/>
  <c r="D38" i="66"/>
  <c r="E38" i="66"/>
  <c r="F38" i="66"/>
  <c r="G38" i="66"/>
  <c r="H38" i="66"/>
  <c r="I38" i="66"/>
  <c r="J38" i="66"/>
  <c r="K38" i="66"/>
  <c r="L38" i="66"/>
  <c r="M38" i="66"/>
  <c r="N38" i="66"/>
  <c r="O38" i="66"/>
  <c r="P38" i="66"/>
  <c r="Q38" i="66"/>
  <c r="R38" i="66"/>
  <c r="S38" i="66"/>
  <c r="T38" i="66"/>
  <c r="U38" i="66"/>
  <c r="V38" i="66"/>
  <c r="Y38" i="66"/>
  <c r="V38" i="98" s="1"/>
  <c r="C39" i="66"/>
  <c r="D39" i="66"/>
  <c r="E39" i="66"/>
  <c r="F39" i="66"/>
  <c r="G39" i="66"/>
  <c r="H39" i="66"/>
  <c r="I39" i="66"/>
  <c r="J39" i="66"/>
  <c r="K39" i="66"/>
  <c r="L39" i="66"/>
  <c r="M39" i="66"/>
  <c r="N39" i="66"/>
  <c r="O39" i="66"/>
  <c r="P39" i="66"/>
  <c r="Q39" i="66"/>
  <c r="R39" i="66"/>
  <c r="S39" i="66"/>
  <c r="T39" i="66"/>
  <c r="U39" i="66"/>
  <c r="V39" i="66"/>
  <c r="Y39" i="66"/>
  <c r="V39" i="98" s="1"/>
  <c r="C40" i="66"/>
  <c r="D40" i="66"/>
  <c r="E40" i="66"/>
  <c r="F40" i="66"/>
  <c r="G40" i="66"/>
  <c r="H40" i="66"/>
  <c r="I40" i="66"/>
  <c r="J40" i="66"/>
  <c r="K40" i="66"/>
  <c r="L40" i="66"/>
  <c r="M40" i="66"/>
  <c r="N40" i="66"/>
  <c r="O40" i="66"/>
  <c r="P40" i="66"/>
  <c r="Q40" i="66"/>
  <c r="R40" i="66"/>
  <c r="S40" i="66"/>
  <c r="T40" i="66"/>
  <c r="U40" i="66"/>
  <c r="V40" i="66"/>
  <c r="Y40" i="66"/>
  <c r="V40" i="98" s="1"/>
  <c r="C41" i="66"/>
  <c r="D41" i="66"/>
  <c r="E41" i="66"/>
  <c r="F41" i="66"/>
  <c r="G41" i="66"/>
  <c r="H41" i="66"/>
  <c r="I41" i="66"/>
  <c r="J41" i="66"/>
  <c r="K41" i="66"/>
  <c r="L41" i="66"/>
  <c r="M41" i="66"/>
  <c r="N41" i="66"/>
  <c r="O41" i="66"/>
  <c r="P41" i="66"/>
  <c r="Q41" i="66"/>
  <c r="R41" i="66"/>
  <c r="S41" i="66"/>
  <c r="T41" i="66"/>
  <c r="U41" i="66"/>
  <c r="V41" i="66"/>
  <c r="Y41" i="66"/>
  <c r="V41" i="98" s="1"/>
  <c r="C42" i="66"/>
  <c r="D42" i="66"/>
  <c r="E42" i="66"/>
  <c r="F42" i="66"/>
  <c r="G42" i="66"/>
  <c r="H42" i="66"/>
  <c r="I42" i="66"/>
  <c r="J42" i="66"/>
  <c r="K42" i="66"/>
  <c r="L42" i="66"/>
  <c r="M42" i="66"/>
  <c r="N42" i="66"/>
  <c r="O42" i="66"/>
  <c r="P42" i="66"/>
  <c r="Q42" i="66"/>
  <c r="R42" i="66"/>
  <c r="S42" i="66"/>
  <c r="T42" i="66"/>
  <c r="U42" i="66"/>
  <c r="V42" i="66"/>
  <c r="Y42" i="66"/>
  <c r="V42" i="98" s="1"/>
  <c r="C43" i="66"/>
  <c r="D43" i="66"/>
  <c r="E43" i="66"/>
  <c r="F43" i="66"/>
  <c r="G43" i="66"/>
  <c r="H43" i="66"/>
  <c r="I43" i="66"/>
  <c r="J43" i="66"/>
  <c r="K43" i="66"/>
  <c r="L43" i="66"/>
  <c r="M43" i="66"/>
  <c r="N43" i="66"/>
  <c r="O43" i="66"/>
  <c r="P43" i="66"/>
  <c r="Q43" i="66"/>
  <c r="R43" i="66"/>
  <c r="S43" i="66"/>
  <c r="T43" i="66"/>
  <c r="U43" i="66"/>
  <c r="V43" i="66"/>
  <c r="Y43" i="66"/>
  <c r="V43" i="98" s="1"/>
  <c r="C44" i="66"/>
  <c r="D44" i="66"/>
  <c r="E44" i="66"/>
  <c r="F44" i="66"/>
  <c r="G44" i="66"/>
  <c r="H44" i="66"/>
  <c r="I44" i="66"/>
  <c r="J44" i="66"/>
  <c r="K44" i="66"/>
  <c r="L44" i="66"/>
  <c r="M44" i="66"/>
  <c r="N44" i="66"/>
  <c r="O44" i="66"/>
  <c r="P44" i="66"/>
  <c r="Q44" i="66"/>
  <c r="R44" i="66"/>
  <c r="S44" i="66"/>
  <c r="T44" i="66"/>
  <c r="U44" i="66"/>
  <c r="V44" i="66"/>
  <c r="Y44" i="66"/>
  <c r="V44" i="98" s="1"/>
  <c r="C45" i="66"/>
  <c r="D45" i="66"/>
  <c r="E45" i="66"/>
  <c r="F45" i="66"/>
  <c r="G45" i="66"/>
  <c r="H45" i="66"/>
  <c r="I45" i="66"/>
  <c r="J45" i="66"/>
  <c r="K45" i="66"/>
  <c r="L45" i="66"/>
  <c r="M45" i="66"/>
  <c r="N45" i="66"/>
  <c r="O45" i="66"/>
  <c r="P45" i="66"/>
  <c r="Q45" i="66"/>
  <c r="R45" i="66"/>
  <c r="S45" i="66"/>
  <c r="T45" i="66"/>
  <c r="U45" i="66"/>
  <c r="V45" i="66"/>
  <c r="Y45" i="66"/>
  <c r="V45" i="98" s="1"/>
  <c r="C46" i="66"/>
  <c r="D46" i="66"/>
  <c r="E46" i="66"/>
  <c r="F46" i="66"/>
  <c r="G46" i="66"/>
  <c r="H46" i="66"/>
  <c r="I46" i="66"/>
  <c r="J46" i="66"/>
  <c r="K46" i="66"/>
  <c r="L46" i="66"/>
  <c r="M46" i="66"/>
  <c r="N46" i="66"/>
  <c r="O46" i="66"/>
  <c r="P46" i="66"/>
  <c r="Q46" i="66"/>
  <c r="R46" i="66"/>
  <c r="S46" i="66"/>
  <c r="T46" i="66"/>
  <c r="U46" i="66"/>
  <c r="V46" i="66"/>
  <c r="Y46" i="66"/>
  <c r="V46" i="98" s="1"/>
  <c r="C47" i="66"/>
  <c r="D47" i="66"/>
  <c r="E47" i="66"/>
  <c r="F47" i="66"/>
  <c r="G47" i="66"/>
  <c r="H47" i="66"/>
  <c r="I47" i="66"/>
  <c r="J47" i="66"/>
  <c r="K47" i="66"/>
  <c r="L47" i="66"/>
  <c r="M47" i="66"/>
  <c r="N47" i="66"/>
  <c r="O47" i="66"/>
  <c r="P47" i="66"/>
  <c r="Q47" i="66"/>
  <c r="R47" i="66"/>
  <c r="S47" i="66"/>
  <c r="T47" i="66"/>
  <c r="U47" i="66"/>
  <c r="V47" i="66"/>
  <c r="Y47" i="66"/>
  <c r="V47" i="98" s="1"/>
  <c r="C48" i="66"/>
  <c r="D48" i="66"/>
  <c r="E48" i="66"/>
  <c r="F48" i="66"/>
  <c r="G48" i="66"/>
  <c r="H48" i="66"/>
  <c r="I48" i="66"/>
  <c r="J48" i="66"/>
  <c r="K48" i="66"/>
  <c r="L48" i="66"/>
  <c r="M48" i="66"/>
  <c r="N48" i="66"/>
  <c r="O48" i="66"/>
  <c r="P48" i="66"/>
  <c r="Q48" i="66"/>
  <c r="R48" i="66"/>
  <c r="S48" i="66"/>
  <c r="T48" i="66"/>
  <c r="U48" i="66"/>
  <c r="V48" i="66"/>
  <c r="Y48" i="66"/>
  <c r="V48" i="98" s="1"/>
  <c r="C49" i="66"/>
  <c r="D49" i="66"/>
  <c r="E49" i="66"/>
  <c r="F49" i="66"/>
  <c r="G49" i="66"/>
  <c r="H49" i="66"/>
  <c r="I49" i="66"/>
  <c r="J49" i="66"/>
  <c r="K49" i="66"/>
  <c r="L49" i="66"/>
  <c r="M49" i="66"/>
  <c r="N49" i="66"/>
  <c r="O49" i="66"/>
  <c r="P49" i="66"/>
  <c r="Q49" i="66"/>
  <c r="R49" i="66"/>
  <c r="S49" i="66"/>
  <c r="T49" i="66"/>
  <c r="U49" i="66"/>
  <c r="V49" i="66"/>
  <c r="Y49" i="66"/>
  <c r="V49" i="98" s="1"/>
  <c r="C50" i="66"/>
  <c r="D50" i="66"/>
  <c r="E50" i="66"/>
  <c r="F50" i="66"/>
  <c r="G50" i="66"/>
  <c r="H50" i="66"/>
  <c r="I50" i="66"/>
  <c r="J50" i="66"/>
  <c r="K50" i="66"/>
  <c r="L50" i="66"/>
  <c r="M50" i="66"/>
  <c r="N50" i="66"/>
  <c r="O50" i="66"/>
  <c r="P50" i="66"/>
  <c r="Q50" i="66"/>
  <c r="R50" i="66"/>
  <c r="S50" i="66"/>
  <c r="T50" i="66"/>
  <c r="U50" i="66"/>
  <c r="V50" i="66"/>
  <c r="Y50" i="66"/>
  <c r="V50" i="98" s="1"/>
  <c r="C51" i="66"/>
  <c r="D51" i="66"/>
  <c r="E51" i="66"/>
  <c r="F51" i="66"/>
  <c r="G51" i="66"/>
  <c r="H51" i="66"/>
  <c r="I51" i="66"/>
  <c r="J51" i="66"/>
  <c r="K51" i="66"/>
  <c r="L51" i="66"/>
  <c r="M51" i="66"/>
  <c r="N51" i="66"/>
  <c r="O51" i="66"/>
  <c r="P51" i="66"/>
  <c r="Q51" i="66"/>
  <c r="R51" i="66"/>
  <c r="S51" i="66"/>
  <c r="T51" i="66"/>
  <c r="U51" i="66"/>
  <c r="V51" i="66"/>
  <c r="Y51" i="66"/>
  <c r="V51" i="98" s="1"/>
  <c r="C52" i="66"/>
  <c r="D52" i="66"/>
  <c r="E52" i="66"/>
  <c r="B52" i="66" s="1"/>
  <c r="F52" i="66"/>
  <c r="G52" i="66"/>
  <c r="H52" i="66"/>
  <c r="I52" i="66"/>
  <c r="J52" i="66"/>
  <c r="K52" i="66"/>
  <c r="L52" i="66"/>
  <c r="M52" i="66"/>
  <c r="N52" i="66"/>
  <c r="O52" i="66"/>
  <c r="P52" i="66"/>
  <c r="Q52" i="66"/>
  <c r="R52" i="66"/>
  <c r="S52" i="66"/>
  <c r="T52" i="66"/>
  <c r="U52" i="66"/>
  <c r="V52" i="66"/>
  <c r="Y52" i="66"/>
  <c r="V52" i="98" s="1"/>
  <c r="C53" i="66"/>
  <c r="D53" i="66"/>
  <c r="E53" i="66"/>
  <c r="B53" i="66" s="1"/>
  <c r="F53" i="66"/>
  <c r="G53" i="66"/>
  <c r="H53" i="66"/>
  <c r="I53" i="66"/>
  <c r="J53" i="66"/>
  <c r="K53" i="66"/>
  <c r="L53" i="66"/>
  <c r="M53" i="66"/>
  <c r="N53" i="66"/>
  <c r="O53" i="66"/>
  <c r="P53" i="66"/>
  <c r="Q53" i="66"/>
  <c r="R53" i="66"/>
  <c r="S53" i="66"/>
  <c r="T53" i="66"/>
  <c r="U53" i="66"/>
  <c r="V53" i="66"/>
  <c r="Y53" i="66"/>
  <c r="V53" i="98" s="1"/>
  <c r="C54" i="66"/>
  <c r="D54" i="66"/>
  <c r="E54" i="66"/>
  <c r="F54" i="66"/>
  <c r="G54" i="66"/>
  <c r="H54" i="66"/>
  <c r="I54" i="66"/>
  <c r="J54" i="66"/>
  <c r="K54" i="66"/>
  <c r="L54" i="66"/>
  <c r="M54" i="66"/>
  <c r="N54" i="66"/>
  <c r="O54" i="66"/>
  <c r="P54" i="66"/>
  <c r="Q54" i="66"/>
  <c r="R54" i="66"/>
  <c r="S54" i="66"/>
  <c r="T54" i="66"/>
  <c r="U54" i="66"/>
  <c r="V54" i="66"/>
  <c r="Y54" i="66"/>
  <c r="V54" i="98" s="1"/>
  <c r="C11" i="67"/>
  <c r="D11" i="67"/>
  <c r="E11" i="67"/>
  <c r="F11" i="67"/>
  <c r="G11" i="67"/>
  <c r="H11" i="67"/>
  <c r="I11" i="67"/>
  <c r="J11" i="67"/>
  <c r="K11" i="67"/>
  <c r="L11" i="67"/>
  <c r="M11" i="67"/>
  <c r="N11" i="67"/>
  <c r="O11" i="67"/>
  <c r="P11" i="67"/>
  <c r="Q11" i="67"/>
  <c r="R11" i="67"/>
  <c r="S11" i="67"/>
  <c r="T11" i="67"/>
  <c r="U11" i="67"/>
  <c r="V11" i="67"/>
  <c r="Y11" i="67"/>
  <c r="U11" i="98" s="1"/>
  <c r="C12" i="67"/>
  <c r="D12" i="67"/>
  <c r="E12" i="67"/>
  <c r="F12" i="67"/>
  <c r="G12" i="67"/>
  <c r="H12" i="67"/>
  <c r="I12" i="67"/>
  <c r="J12" i="67"/>
  <c r="K12" i="67"/>
  <c r="L12" i="67"/>
  <c r="M12" i="67"/>
  <c r="N12" i="67"/>
  <c r="O12" i="67"/>
  <c r="P12" i="67"/>
  <c r="Q12" i="67"/>
  <c r="R12" i="67"/>
  <c r="S12" i="67"/>
  <c r="T12" i="67"/>
  <c r="U12" i="67"/>
  <c r="V12" i="67"/>
  <c r="Y12" i="67"/>
  <c r="U12" i="98" s="1"/>
  <c r="C13" i="67"/>
  <c r="D13" i="67"/>
  <c r="E13" i="67"/>
  <c r="F13" i="67"/>
  <c r="G13" i="67"/>
  <c r="H13" i="67"/>
  <c r="I13" i="67"/>
  <c r="J13" i="67"/>
  <c r="K13" i="67"/>
  <c r="L13" i="67"/>
  <c r="M13" i="67"/>
  <c r="N13" i="67"/>
  <c r="O13" i="67"/>
  <c r="P13" i="67"/>
  <c r="Q13" i="67"/>
  <c r="R13" i="67"/>
  <c r="S13" i="67"/>
  <c r="T13" i="67"/>
  <c r="U13" i="67"/>
  <c r="V13" i="67"/>
  <c r="Y13" i="67"/>
  <c r="U13" i="98" s="1"/>
  <c r="C14" i="67"/>
  <c r="D14" i="67"/>
  <c r="E14" i="67"/>
  <c r="F14" i="67"/>
  <c r="G14" i="67"/>
  <c r="H14" i="67"/>
  <c r="I14" i="67"/>
  <c r="J14" i="67"/>
  <c r="K14" i="67"/>
  <c r="L14" i="67"/>
  <c r="M14" i="67"/>
  <c r="N14" i="67"/>
  <c r="O14" i="67"/>
  <c r="P14" i="67"/>
  <c r="Q14" i="67"/>
  <c r="R14" i="67"/>
  <c r="S14" i="67"/>
  <c r="T14" i="67"/>
  <c r="U14" i="67"/>
  <c r="V14" i="67"/>
  <c r="Y14" i="67"/>
  <c r="U14" i="98" s="1"/>
  <c r="C15" i="67"/>
  <c r="D15" i="67"/>
  <c r="E15" i="67"/>
  <c r="F15" i="67"/>
  <c r="G15" i="67"/>
  <c r="H15" i="67"/>
  <c r="I15" i="67"/>
  <c r="J15" i="67"/>
  <c r="K15" i="67"/>
  <c r="L15" i="67"/>
  <c r="M15" i="67"/>
  <c r="N15" i="67"/>
  <c r="O15" i="67"/>
  <c r="P15" i="67"/>
  <c r="Q15" i="67"/>
  <c r="R15" i="67"/>
  <c r="S15" i="67"/>
  <c r="T15" i="67"/>
  <c r="U15" i="67"/>
  <c r="V15" i="67"/>
  <c r="Y15" i="67"/>
  <c r="U15" i="98" s="1"/>
  <c r="C16" i="67"/>
  <c r="D16" i="67"/>
  <c r="E16" i="67"/>
  <c r="F16" i="67"/>
  <c r="G16" i="67"/>
  <c r="H16" i="67"/>
  <c r="I16" i="67"/>
  <c r="J16" i="67"/>
  <c r="K16" i="67"/>
  <c r="L16" i="67"/>
  <c r="M16" i="67"/>
  <c r="N16" i="67"/>
  <c r="O16" i="67"/>
  <c r="P16" i="67"/>
  <c r="Q16" i="67"/>
  <c r="R16" i="67"/>
  <c r="S16" i="67"/>
  <c r="T16" i="67"/>
  <c r="U16" i="67"/>
  <c r="V16" i="67"/>
  <c r="Y16" i="67"/>
  <c r="U16" i="98" s="1"/>
  <c r="C17" i="67"/>
  <c r="D17" i="67"/>
  <c r="E17" i="67"/>
  <c r="F17" i="67"/>
  <c r="G17" i="67"/>
  <c r="H17" i="67"/>
  <c r="I17" i="67"/>
  <c r="J17" i="67"/>
  <c r="K17" i="67"/>
  <c r="L17" i="67"/>
  <c r="M17" i="67"/>
  <c r="N17" i="67"/>
  <c r="O17" i="67"/>
  <c r="P17" i="67"/>
  <c r="Q17" i="67"/>
  <c r="R17" i="67"/>
  <c r="S17" i="67"/>
  <c r="T17" i="67"/>
  <c r="U17" i="67"/>
  <c r="V17" i="67"/>
  <c r="Y17" i="67"/>
  <c r="U17" i="98" s="1"/>
  <c r="C18" i="67"/>
  <c r="D18" i="67"/>
  <c r="E18" i="67"/>
  <c r="F18" i="67"/>
  <c r="G18" i="67"/>
  <c r="H18" i="67"/>
  <c r="I18" i="67"/>
  <c r="J18" i="67"/>
  <c r="K18" i="67"/>
  <c r="L18" i="67"/>
  <c r="M18" i="67"/>
  <c r="N18" i="67"/>
  <c r="O18" i="67"/>
  <c r="P18" i="67"/>
  <c r="Q18" i="67"/>
  <c r="R18" i="67"/>
  <c r="S18" i="67"/>
  <c r="T18" i="67"/>
  <c r="U18" i="67"/>
  <c r="V18" i="67"/>
  <c r="Y18" i="67"/>
  <c r="U18" i="98" s="1"/>
  <c r="C19" i="67"/>
  <c r="D19" i="67"/>
  <c r="E19" i="67"/>
  <c r="F19" i="67"/>
  <c r="G19" i="67"/>
  <c r="H19" i="67"/>
  <c r="I19" i="67"/>
  <c r="J19" i="67"/>
  <c r="K19" i="67"/>
  <c r="L19" i="67"/>
  <c r="M19" i="67"/>
  <c r="N19" i="67"/>
  <c r="O19" i="67"/>
  <c r="P19" i="67"/>
  <c r="Q19" i="67"/>
  <c r="R19" i="67"/>
  <c r="S19" i="67"/>
  <c r="T19" i="67"/>
  <c r="U19" i="67"/>
  <c r="V19" i="67"/>
  <c r="Y19" i="67"/>
  <c r="U19" i="98" s="1"/>
  <c r="C20" i="67"/>
  <c r="D20" i="67"/>
  <c r="E20" i="67"/>
  <c r="F20" i="67"/>
  <c r="G20" i="67"/>
  <c r="H20" i="67"/>
  <c r="I20" i="67"/>
  <c r="J20" i="67"/>
  <c r="K20" i="67"/>
  <c r="L20" i="67"/>
  <c r="M20" i="67"/>
  <c r="N20" i="67"/>
  <c r="O20" i="67"/>
  <c r="P20" i="67"/>
  <c r="Q20" i="67"/>
  <c r="R20" i="67"/>
  <c r="S20" i="67"/>
  <c r="T20" i="67"/>
  <c r="U20" i="67"/>
  <c r="V20" i="67"/>
  <c r="Y20" i="67"/>
  <c r="U20" i="98" s="1"/>
  <c r="C21" i="67"/>
  <c r="D21" i="67"/>
  <c r="E21" i="67"/>
  <c r="F21" i="67"/>
  <c r="G21" i="67"/>
  <c r="H21" i="67"/>
  <c r="I21" i="67"/>
  <c r="J21" i="67"/>
  <c r="K21" i="67"/>
  <c r="L21" i="67"/>
  <c r="M21" i="67"/>
  <c r="N21" i="67"/>
  <c r="O21" i="67"/>
  <c r="P21" i="67"/>
  <c r="Q21" i="67"/>
  <c r="R21" i="67"/>
  <c r="S21" i="67"/>
  <c r="T21" i="67"/>
  <c r="U21" i="67"/>
  <c r="V21" i="67"/>
  <c r="Y21" i="67"/>
  <c r="U21" i="98" s="1"/>
  <c r="C22" i="67"/>
  <c r="D22" i="67"/>
  <c r="E22" i="67"/>
  <c r="F22" i="67"/>
  <c r="G22" i="67"/>
  <c r="H22" i="67"/>
  <c r="I22" i="67"/>
  <c r="J22" i="67"/>
  <c r="K22" i="67"/>
  <c r="L22" i="67"/>
  <c r="M22" i="67"/>
  <c r="N22" i="67"/>
  <c r="O22" i="67"/>
  <c r="P22" i="67"/>
  <c r="Q22" i="67"/>
  <c r="R22" i="67"/>
  <c r="S22" i="67"/>
  <c r="T22" i="67"/>
  <c r="U22" i="67"/>
  <c r="V22" i="67"/>
  <c r="Y22" i="67"/>
  <c r="U22" i="98" s="1"/>
  <c r="C23" i="67"/>
  <c r="D23" i="67"/>
  <c r="E23" i="67"/>
  <c r="F23" i="67"/>
  <c r="G23" i="67"/>
  <c r="H23" i="67"/>
  <c r="I23" i="67"/>
  <c r="J23" i="67"/>
  <c r="K23" i="67"/>
  <c r="L23" i="67"/>
  <c r="M23" i="67"/>
  <c r="N23" i="67"/>
  <c r="O23" i="67"/>
  <c r="P23" i="67"/>
  <c r="Q23" i="67"/>
  <c r="R23" i="67"/>
  <c r="S23" i="67"/>
  <c r="T23" i="67"/>
  <c r="U23" i="67"/>
  <c r="V23" i="67"/>
  <c r="Y23" i="67"/>
  <c r="U23" i="98" s="1"/>
  <c r="C24" i="67"/>
  <c r="D24" i="67"/>
  <c r="E24" i="67"/>
  <c r="F24" i="67"/>
  <c r="G24" i="67"/>
  <c r="H24" i="67"/>
  <c r="I24" i="67"/>
  <c r="J24" i="67"/>
  <c r="K24" i="67"/>
  <c r="L24" i="67"/>
  <c r="M24" i="67"/>
  <c r="N24" i="67"/>
  <c r="O24" i="67"/>
  <c r="P24" i="67"/>
  <c r="Q24" i="67"/>
  <c r="R24" i="67"/>
  <c r="S24" i="67"/>
  <c r="T24" i="67"/>
  <c r="U24" i="67"/>
  <c r="V24" i="67"/>
  <c r="Y24" i="67"/>
  <c r="U24" i="98" s="1"/>
  <c r="C25" i="67"/>
  <c r="D25" i="67"/>
  <c r="E25" i="67"/>
  <c r="F25" i="67"/>
  <c r="G25" i="67"/>
  <c r="H25" i="67"/>
  <c r="I25" i="67"/>
  <c r="J25" i="67"/>
  <c r="K25" i="67"/>
  <c r="L25" i="67"/>
  <c r="M25" i="67"/>
  <c r="N25" i="67"/>
  <c r="O25" i="67"/>
  <c r="P25" i="67"/>
  <c r="Q25" i="67"/>
  <c r="R25" i="67"/>
  <c r="S25" i="67"/>
  <c r="T25" i="67"/>
  <c r="U25" i="67"/>
  <c r="V25" i="67"/>
  <c r="Y25" i="67"/>
  <c r="U25" i="98" s="1"/>
  <c r="C26" i="67"/>
  <c r="D26" i="67"/>
  <c r="E26" i="67"/>
  <c r="F26" i="67"/>
  <c r="G26" i="67"/>
  <c r="H26" i="67"/>
  <c r="I26" i="67"/>
  <c r="J26" i="67"/>
  <c r="K26" i="67"/>
  <c r="L26" i="67"/>
  <c r="M26" i="67"/>
  <c r="N26" i="67"/>
  <c r="O26" i="67"/>
  <c r="P26" i="67"/>
  <c r="Q26" i="67"/>
  <c r="R26" i="67"/>
  <c r="S26" i="67"/>
  <c r="T26" i="67"/>
  <c r="U26" i="67"/>
  <c r="V26" i="67"/>
  <c r="Y26" i="67"/>
  <c r="U26" i="98" s="1"/>
  <c r="C27" i="67"/>
  <c r="D27" i="67"/>
  <c r="E27" i="67"/>
  <c r="F27" i="67"/>
  <c r="G27" i="67"/>
  <c r="H27" i="67"/>
  <c r="I27" i="67"/>
  <c r="J27" i="67"/>
  <c r="K27" i="67"/>
  <c r="L27" i="67"/>
  <c r="M27" i="67"/>
  <c r="N27" i="67"/>
  <c r="O27" i="67"/>
  <c r="P27" i="67"/>
  <c r="Q27" i="67"/>
  <c r="R27" i="67"/>
  <c r="S27" i="67"/>
  <c r="T27" i="67"/>
  <c r="U27" i="67"/>
  <c r="V27" i="67"/>
  <c r="Y27" i="67"/>
  <c r="U27" i="98" s="1"/>
  <c r="C28" i="67"/>
  <c r="D28" i="67"/>
  <c r="E28" i="67"/>
  <c r="F28" i="67"/>
  <c r="G28" i="67"/>
  <c r="H28" i="67"/>
  <c r="I28" i="67"/>
  <c r="J28" i="67"/>
  <c r="K28" i="67"/>
  <c r="L28" i="67"/>
  <c r="M28" i="67"/>
  <c r="N28" i="67"/>
  <c r="O28" i="67"/>
  <c r="P28" i="67"/>
  <c r="Q28" i="67"/>
  <c r="R28" i="67"/>
  <c r="S28" i="67"/>
  <c r="T28" i="67"/>
  <c r="U28" i="67"/>
  <c r="V28" i="67"/>
  <c r="Y28" i="67"/>
  <c r="U28" i="98" s="1"/>
  <c r="C29" i="67"/>
  <c r="D29" i="67"/>
  <c r="E29" i="67"/>
  <c r="F29" i="67"/>
  <c r="G29" i="67"/>
  <c r="H29" i="67"/>
  <c r="I29" i="67"/>
  <c r="J29" i="67"/>
  <c r="K29" i="67"/>
  <c r="L29" i="67"/>
  <c r="M29" i="67"/>
  <c r="N29" i="67"/>
  <c r="O29" i="67"/>
  <c r="P29" i="67"/>
  <c r="Q29" i="67"/>
  <c r="R29" i="67"/>
  <c r="S29" i="67"/>
  <c r="T29" i="67"/>
  <c r="U29" i="67"/>
  <c r="V29" i="67"/>
  <c r="Y29" i="67"/>
  <c r="U29" i="98" s="1"/>
  <c r="C30" i="67"/>
  <c r="D30" i="67"/>
  <c r="E30" i="67"/>
  <c r="F30" i="67"/>
  <c r="G30" i="67"/>
  <c r="H30" i="67"/>
  <c r="I30" i="67"/>
  <c r="J30" i="67"/>
  <c r="K30" i="67"/>
  <c r="L30" i="67"/>
  <c r="M30" i="67"/>
  <c r="N30" i="67"/>
  <c r="O30" i="67"/>
  <c r="P30" i="67"/>
  <c r="Q30" i="67"/>
  <c r="R30" i="67"/>
  <c r="S30" i="67"/>
  <c r="T30" i="67"/>
  <c r="U30" i="67"/>
  <c r="V30" i="67"/>
  <c r="Y30" i="67"/>
  <c r="U30" i="98" s="1"/>
  <c r="C31" i="67"/>
  <c r="D31" i="67"/>
  <c r="E31" i="67"/>
  <c r="F31" i="67"/>
  <c r="G31" i="67"/>
  <c r="H31" i="67"/>
  <c r="I31" i="67"/>
  <c r="J31" i="67"/>
  <c r="K31" i="67"/>
  <c r="L31" i="67"/>
  <c r="M31" i="67"/>
  <c r="N31" i="67"/>
  <c r="O31" i="67"/>
  <c r="P31" i="67"/>
  <c r="Q31" i="67"/>
  <c r="R31" i="67"/>
  <c r="S31" i="67"/>
  <c r="T31" i="67"/>
  <c r="U31" i="67"/>
  <c r="V31" i="67"/>
  <c r="Y31" i="67"/>
  <c r="U31" i="98" s="1"/>
  <c r="C32" i="67"/>
  <c r="D32" i="67"/>
  <c r="E32" i="67"/>
  <c r="F32" i="67"/>
  <c r="G32" i="67"/>
  <c r="H32" i="67"/>
  <c r="I32" i="67"/>
  <c r="J32" i="67"/>
  <c r="K32" i="67"/>
  <c r="L32" i="67"/>
  <c r="M32" i="67"/>
  <c r="N32" i="67"/>
  <c r="O32" i="67"/>
  <c r="P32" i="67"/>
  <c r="Q32" i="67"/>
  <c r="R32" i="67"/>
  <c r="S32" i="67"/>
  <c r="T32" i="67"/>
  <c r="U32" i="67"/>
  <c r="V32" i="67"/>
  <c r="Y32" i="67"/>
  <c r="U32" i="98" s="1"/>
  <c r="C33" i="67"/>
  <c r="D33" i="67"/>
  <c r="E33" i="67"/>
  <c r="F33" i="67"/>
  <c r="G33" i="67"/>
  <c r="H33" i="67"/>
  <c r="I33" i="67"/>
  <c r="J33" i="67"/>
  <c r="K33" i="67"/>
  <c r="L33" i="67"/>
  <c r="M33" i="67"/>
  <c r="N33" i="67"/>
  <c r="O33" i="67"/>
  <c r="P33" i="67"/>
  <c r="Q33" i="67"/>
  <c r="R33" i="67"/>
  <c r="S33" i="67"/>
  <c r="T33" i="67"/>
  <c r="U33" i="67"/>
  <c r="V33" i="67"/>
  <c r="Y33" i="67"/>
  <c r="U33" i="98" s="1"/>
  <c r="C34" i="67"/>
  <c r="D34" i="67"/>
  <c r="E34" i="67"/>
  <c r="F34" i="67"/>
  <c r="G34" i="67"/>
  <c r="H34" i="67"/>
  <c r="I34" i="67"/>
  <c r="J34" i="67"/>
  <c r="K34" i="67"/>
  <c r="L34" i="67"/>
  <c r="M34" i="67"/>
  <c r="N34" i="67"/>
  <c r="O34" i="67"/>
  <c r="P34" i="67"/>
  <c r="Q34" i="67"/>
  <c r="R34" i="67"/>
  <c r="S34" i="67"/>
  <c r="T34" i="67"/>
  <c r="U34" i="67"/>
  <c r="V34" i="67"/>
  <c r="Y34" i="67"/>
  <c r="U34" i="98" s="1"/>
  <c r="C35" i="67"/>
  <c r="D35" i="67"/>
  <c r="E35" i="67"/>
  <c r="F35" i="67"/>
  <c r="G35" i="67"/>
  <c r="H35" i="67"/>
  <c r="I35" i="67"/>
  <c r="J35" i="67"/>
  <c r="K35" i="67"/>
  <c r="L35" i="67"/>
  <c r="M35" i="67"/>
  <c r="N35" i="67"/>
  <c r="O35" i="67"/>
  <c r="P35" i="67"/>
  <c r="Q35" i="67"/>
  <c r="R35" i="67"/>
  <c r="S35" i="67"/>
  <c r="T35" i="67"/>
  <c r="U35" i="67"/>
  <c r="V35" i="67"/>
  <c r="Y35" i="67"/>
  <c r="U35" i="98" s="1"/>
  <c r="C36" i="67"/>
  <c r="D36" i="67"/>
  <c r="E36" i="67"/>
  <c r="F36" i="67"/>
  <c r="G36" i="67"/>
  <c r="H36" i="67"/>
  <c r="I36" i="67"/>
  <c r="J36" i="67"/>
  <c r="K36" i="67"/>
  <c r="L36" i="67"/>
  <c r="M36" i="67"/>
  <c r="N36" i="67"/>
  <c r="O36" i="67"/>
  <c r="P36" i="67"/>
  <c r="Q36" i="67"/>
  <c r="R36" i="67"/>
  <c r="S36" i="67"/>
  <c r="T36" i="67"/>
  <c r="U36" i="67"/>
  <c r="V36" i="67"/>
  <c r="Y36" i="67"/>
  <c r="U36" i="98" s="1"/>
  <c r="C37" i="67"/>
  <c r="D37" i="67"/>
  <c r="E37" i="67"/>
  <c r="F37" i="67"/>
  <c r="G37" i="67"/>
  <c r="H37" i="67"/>
  <c r="I37" i="67"/>
  <c r="J37" i="67"/>
  <c r="K37" i="67"/>
  <c r="L37" i="67"/>
  <c r="M37" i="67"/>
  <c r="N37" i="67"/>
  <c r="O37" i="67"/>
  <c r="P37" i="67"/>
  <c r="Q37" i="67"/>
  <c r="R37" i="67"/>
  <c r="S37" i="67"/>
  <c r="T37" i="67"/>
  <c r="U37" i="67"/>
  <c r="V37" i="67"/>
  <c r="Y37" i="67"/>
  <c r="U37" i="98" s="1"/>
  <c r="C38" i="67"/>
  <c r="D38" i="67"/>
  <c r="E38" i="67"/>
  <c r="F38" i="67"/>
  <c r="G38" i="67"/>
  <c r="H38" i="67"/>
  <c r="I38" i="67"/>
  <c r="J38" i="67"/>
  <c r="K38" i="67"/>
  <c r="L38" i="67"/>
  <c r="M38" i="67"/>
  <c r="N38" i="67"/>
  <c r="O38" i="67"/>
  <c r="P38" i="67"/>
  <c r="Q38" i="67"/>
  <c r="R38" i="67"/>
  <c r="S38" i="67"/>
  <c r="T38" i="67"/>
  <c r="U38" i="67"/>
  <c r="V38" i="67"/>
  <c r="Y38" i="67"/>
  <c r="U38" i="98" s="1"/>
  <c r="C39" i="67"/>
  <c r="D39" i="67"/>
  <c r="E39" i="67"/>
  <c r="F39" i="67"/>
  <c r="G39" i="67"/>
  <c r="H39" i="67"/>
  <c r="I39" i="67"/>
  <c r="J39" i="67"/>
  <c r="K39" i="67"/>
  <c r="L39" i="67"/>
  <c r="M39" i="67"/>
  <c r="N39" i="67"/>
  <c r="O39" i="67"/>
  <c r="P39" i="67"/>
  <c r="Q39" i="67"/>
  <c r="R39" i="67"/>
  <c r="S39" i="67"/>
  <c r="T39" i="67"/>
  <c r="U39" i="67"/>
  <c r="V39" i="67"/>
  <c r="Y39" i="67"/>
  <c r="U39" i="98" s="1"/>
  <c r="C40" i="67"/>
  <c r="D40" i="67"/>
  <c r="E40" i="67"/>
  <c r="F40" i="67"/>
  <c r="G40" i="67"/>
  <c r="H40" i="67"/>
  <c r="I40" i="67"/>
  <c r="J40" i="67"/>
  <c r="K40" i="67"/>
  <c r="L40" i="67"/>
  <c r="M40" i="67"/>
  <c r="N40" i="67"/>
  <c r="O40" i="67"/>
  <c r="P40" i="67"/>
  <c r="Q40" i="67"/>
  <c r="R40" i="67"/>
  <c r="S40" i="67"/>
  <c r="T40" i="67"/>
  <c r="U40" i="67"/>
  <c r="V40" i="67"/>
  <c r="Y40" i="67"/>
  <c r="U40" i="98" s="1"/>
  <c r="C41" i="67"/>
  <c r="D41" i="67"/>
  <c r="E41" i="67"/>
  <c r="F41" i="67"/>
  <c r="G41" i="67"/>
  <c r="H41" i="67"/>
  <c r="I41" i="67"/>
  <c r="J41" i="67"/>
  <c r="K41" i="67"/>
  <c r="L41" i="67"/>
  <c r="M41" i="67"/>
  <c r="N41" i="67"/>
  <c r="O41" i="67"/>
  <c r="P41" i="67"/>
  <c r="Q41" i="67"/>
  <c r="R41" i="67"/>
  <c r="S41" i="67"/>
  <c r="T41" i="67"/>
  <c r="U41" i="67"/>
  <c r="V41" i="67"/>
  <c r="Y41" i="67"/>
  <c r="U41" i="98" s="1"/>
  <c r="C42" i="67"/>
  <c r="D42" i="67"/>
  <c r="E42" i="67"/>
  <c r="F42" i="67"/>
  <c r="G42" i="67"/>
  <c r="H42" i="67"/>
  <c r="I42" i="67"/>
  <c r="J42" i="67"/>
  <c r="K42" i="67"/>
  <c r="L42" i="67"/>
  <c r="M42" i="67"/>
  <c r="N42" i="67"/>
  <c r="O42" i="67"/>
  <c r="P42" i="67"/>
  <c r="Q42" i="67"/>
  <c r="R42" i="67"/>
  <c r="S42" i="67"/>
  <c r="T42" i="67"/>
  <c r="U42" i="67"/>
  <c r="V42" i="67"/>
  <c r="Y42" i="67"/>
  <c r="U42" i="98" s="1"/>
  <c r="C43" i="67"/>
  <c r="D43" i="67"/>
  <c r="E43" i="67"/>
  <c r="F43" i="67"/>
  <c r="G43" i="67"/>
  <c r="H43" i="67"/>
  <c r="I43" i="67"/>
  <c r="J43" i="67"/>
  <c r="K43" i="67"/>
  <c r="L43" i="67"/>
  <c r="M43" i="67"/>
  <c r="N43" i="67"/>
  <c r="O43" i="67"/>
  <c r="P43" i="67"/>
  <c r="Q43" i="67"/>
  <c r="R43" i="67"/>
  <c r="S43" i="67"/>
  <c r="T43" i="67"/>
  <c r="U43" i="67"/>
  <c r="V43" i="67"/>
  <c r="Y43" i="67"/>
  <c r="U43" i="98" s="1"/>
  <c r="C44" i="67"/>
  <c r="D44" i="67"/>
  <c r="E44" i="67"/>
  <c r="F44" i="67"/>
  <c r="G44" i="67"/>
  <c r="H44" i="67"/>
  <c r="I44" i="67"/>
  <c r="J44" i="67"/>
  <c r="K44" i="67"/>
  <c r="L44" i="67"/>
  <c r="M44" i="67"/>
  <c r="N44" i="67"/>
  <c r="O44" i="67"/>
  <c r="P44" i="67"/>
  <c r="Q44" i="67"/>
  <c r="R44" i="67"/>
  <c r="S44" i="67"/>
  <c r="T44" i="67"/>
  <c r="U44" i="67"/>
  <c r="V44" i="67"/>
  <c r="Y44" i="67"/>
  <c r="U44" i="98" s="1"/>
  <c r="C45" i="67"/>
  <c r="D45" i="67"/>
  <c r="E45" i="67"/>
  <c r="F45" i="67"/>
  <c r="G45" i="67"/>
  <c r="H45" i="67"/>
  <c r="I45" i="67"/>
  <c r="J45" i="67"/>
  <c r="K45" i="67"/>
  <c r="L45" i="67"/>
  <c r="M45" i="67"/>
  <c r="N45" i="67"/>
  <c r="O45" i="67"/>
  <c r="P45" i="67"/>
  <c r="Q45" i="67"/>
  <c r="R45" i="67"/>
  <c r="S45" i="67"/>
  <c r="T45" i="67"/>
  <c r="U45" i="67"/>
  <c r="V45" i="67"/>
  <c r="Y45" i="67"/>
  <c r="U45" i="98" s="1"/>
  <c r="C46" i="67"/>
  <c r="D46" i="67"/>
  <c r="E46" i="67"/>
  <c r="F46" i="67"/>
  <c r="G46" i="67"/>
  <c r="H46" i="67"/>
  <c r="I46" i="67"/>
  <c r="J46" i="67"/>
  <c r="K46" i="67"/>
  <c r="L46" i="67"/>
  <c r="M46" i="67"/>
  <c r="N46" i="67"/>
  <c r="O46" i="67"/>
  <c r="P46" i="67"/>
  <c r="Q46" i="67"/>
  <c r="R46" i="67"/>
  <c r="S46" i="67"/>
  <c r="T46" i="67"/>
  <c r="U46" i="67"/>
  <c r="V46" i="67"/>
  <c r="Y46" i="67"/>
  <c r="U46" i="98" s="1"/>
  <c r="C47" i="67"/>
  <c r="D47" i="67"/>
  <c r="E47" i="67"/>
  <c r="F47" i="67"/>
  <c r="G47" i="67"/>
  <c r="H47" i="67"/>
  <c r="I47" i="67"/>
  <c r="J47" i="67"/>
  <c r="K47" i="67"/>
  <c r="L47" i="67"/>
  <c r="M47" i="67"/>
  <c r="N47" i="67"/>
  <c r="O47" i="67"/>
  <c r="P47" i="67"/>
  <c r="Q47" i="67"/>
  <c r="R47" i="67"/>
  <c r="S47" i="67"/>
  <c r="T47" i="67"/>
  <c r="U47" i="67"/>
  <c r="V47" i="67"/>
  <c r="Y47" i="67"/>
  <c r="U47" i="98" s="1"/>
  <c r="C48" i="67"/>
  <c r="D48" i="67"/>
  <c r="E48" i="67"/>
  <c r="F48" i="67"/>
  <c r="G48" i="67"/>
  <c r="H48" i="67"/>
  <c r="I48" i="67"/>
  <c r="J48" i="67"/>
  <c r="K48" i="67"/>
  <c r="L48" i="67"/>
  <c r="M48" i="67"/>
  <c r="N48" i="67"/>
  <c r="O48" i="67"/>
  <c r="P48" i="67"/>
  <c r="Q48" i="67"/>
  <c r="R48" i="67"/>
  <c r="S48" i="67"/>
  <c r="T48" i="67"/>
  <c r="U48" i="67"/>
  <c r="V48" i="67"/>
  <c r="Y48" i="67"/>
  <c r="U48" i="98" s="1"/>
  <c r="C49" i="67"/>
  <c r="D49" i="67"/>
  <c r="E49" i="67"/>
  <c r="F49" i="67"/>
  <c r="G49" i="67"/>
  <c r="H49" i="67"/>
  <c r="I49" i="67"/>
  <c r="J49" i="67"/>
  <c r="K49" i="67"/>
  <c r="L49" i="67"/>
  <c r="M49" i="67"/>
  <c r="N49" i="67"/>
  <c r="O49" i="67"/>
  <c r="P49" i="67"/>
  <c r="Q49" i="67"/>
  <c r="R49" i="67"/>
  <c r="S49" i="67"/>
  <c r="T49" i="67"/>
  <c r="U49" i="67"/>
  <c r="V49" i="67"/>
  <c r="Y49" i="67"/>
  <c r="U49" i="98" s="1"/>
  <c r="C50" i="67"/>
  <c r="D50" i="67"/>
  <c r="E50" i="67"/>
  <c r="F50" i="67"/>
  <c r="G50" i="67"/>
  <c r="H50" i="67"/>
  <c r="I50" i="67"/>
  <c r="J50" i="67"/>
  <c r="K50" i="67"/>
  <c r="L50" i="67"/>
  <c r="M50" i="67"/>
  <c r="N50" i="67"/>
  <c r="O50" i="67"/>
  <c r="P50" i="67"/>
  <c r="Q50" i="67"/>
  <c r="R50" i="67"/>
  <c r="S50" i="67"/>
  <c r="T50" i="67"/>
  <c r="U50" i="67"/>
  <c r="V50" i="67"/>
  <c r="Y50" i="67"/>
  <c r="U50" i="98" s="1"/>
  <c r="C51" i="67"/>
  <c r="D51" i="67"/>
  <c r="E51" i="67"/>
  <c r="F51" i="67"/>
  <c r="G51" i="67"/>
  <c r="H51" i="67"/>
  <c r="I51" i="67"/>
  <c r="J51" i="67"/>
  <c r="K51" i="67"/>
  <c r="L51" i="67"/>
  <c r="M51" i="67"/>
  <c r="N51" i="67"/>
  <c r="O51" i="67"/>
  <c r="P51" i="67"/>
  <c r="Q51" i="67"/>
  <c r="R51" i="67"/>
  <c r="S51" i="67"/>
  <c r="T51" i="67"/>
  <c r="U51" i="67"/>
  <c r="V51" i="67"/>
  <c r="Y51" i="67"/>
  <c r="U51" i="98" s="1"/>
  <c r="C52" i="67"/>
  <c r="D52" i="67"/>
  <c r="E52" i="67"/>
  <c r="B52" i="67" s="1"/>
  <c r="F52" i="67"/>
  <c r="G52" i="67"/>
  <c r="H52" i="67"/>
  <c r="I52" i="67"/>
  <c r="J52" i="67"/>
  <c r="K52" i="67"/>
  <c r="L52" i="67"/>
  <c r="M52" i="67"/>
  <c r="N52" i="67"/>
  <c r="O52" i="67"/>
  <c r="P52" i="67"/>
  <c r="Q52" i="67"/>
  <c r="R52" i="67"/>
  <c r="S52" i="67"/>
  <c r="T52" i="67"/>
  <c r="U52" i="67"/>
  <c r="V52" i="67"/>
  <c r="Y52" i="67"/>
  <c r="U52" i="98" s="1"/>
  <c r="C53" i="67"/>
  <c r="D53" i="67"/>
  <c r="E53" i="67"/>
  <c r="B53" i="67" s="1"/>
  <c r="F53" i="67"/>
  <c r="G53" i="67"/>
  <c r="H53" i="67"/>
  <c r="I53" i="67"/>
  <c r="J53" i="67"/>
  <c r="K53" i="67"/>
  <c r="L53" i="67"/>
  <c r="M53" i="67"/>
  <c r="N53" i="67"/>
  <c r="O53" i="67"/>
  <c r="P53" i="67"/>
  <c r="Q53" i="67"/>
  <c r="R53" i="67"/>
  <c r="S53" i="67"/>
  <c r="T53" i="67"/>
  <c r="U53" i="67"/>
  <c r="V53" i="67"/>
  <c r="Y53" i="67"/>
  <c r="U53" i="98" s="1"/>
  <c r="C54" i="67"/>
  <c r="D54" i="67"/>
  <c r="E54" i="67"/>
  <c r="F54" i="67"/>
  <c r="G54" i="67"/>
  <c r="H54" i="67"/>
  <c r="I54" i="67"/>
  <c r="J54" i="67"/>
  <c r="K54" i="67"/>
  <c r="L54" i="67"/>
  <c r="M54" i="67"/>
  <c r="N54" i="67"/>
  <c r="O54" i="67"/>
  <c r="P54" i="67"/>
  <c r="Q54" i="67"/>
  <c r="R54" i="67"/>
  <c r="S54" i="67"/>
  <c r="T54" i="67"/>
  <c r="U54" i="67"/>
  <c r="V54" i="67"/>
  <c r="Y54" i="67"/>
  <c r="U54" i="98" s="1"/>
  <c r="G55" i="67"/>
  <c r="H55" i="67"/>
  <c r="I55" i="67"/>
  <c r="J55" i="67"/>
  <c r="K55" i="67"/>
  <c r="L55" i="67"/>
  <c r="M55" i="67"/>
  <c r="N55" i="67"/>
  <c r="O55" i="67"/>
  <c r="P55" i="67"/>
  <c r="Q55" i="67"/>
  <c r="R55" i="67"/>
  <c r="S55" i="67"/>
  <c r="T55" i="67"/>
  <c r="U55" i="67"/>
  <c r="V55" i="67"/>
  <c r="G56" i="67"/>
  <c r="H56" i="67"/>
  <c r="I56" i="67"/>
  <c r="J56" i="67"/>
  <c r="K56" i="67"/>
  <c r="L56" i="67"/>
  <c r="M56" i="67"/>
  <c r="N56" i="67"/>
  <c r="O56" i="67"/>
  <c r="P56" i="67"/>
  <c r="Q56" i="67"/>
  <c r="R56" i="67"/>
  <c r="S56" i="67"/>
  <c r="T56" i="67"/>
  <c r="U56" i="67"/>
  <c r="V56" i="67"/>
  <c r="C11" i="51"/>
  <c r="D11" i="51"/>
  <c r="E11" i="51"/>
  <c r="F11" i="51"/>
  <c r="G11" i="51"/>
  <c r="H11" i="51"/>
  <c r="I11" i="51"/>
  <c r="J11" i="51"/>
  <c r="K11" i="51"/>
  <c r="L11" i="51"/>
  <c r="M11" i="51"/>
  <c r="N11" i="51"/>
  <c r="O11" i="51"/>
  <c r="P11" i="51"/>
  <c r="Q11" i="51"/>
  <c r="R11" i="51"/>
  <c r="S11" i="51"/>
  <c r="T11" i="51"/>
  <c r="U11" i="51"/>
  <c r="V11" i="51"/>
  <c r="Y11" i="51"/>
  <c r="T11" i="98" s="1"/>
  <c r="C12" i="51"/>
  <c r="D12" i="51"/>
  <c r="E12" i="51"/>
  <c r="F12" i="51"/>
  <c r="G12" i="51"/>
  <c r="H12" i="51"/>
  <c r="I12" i="51"/>
  <c r="J12" i="51"/>
  <c r="K12" i="51"/>
  <c r="L12" i="51"/>
  <c r="M12" i="51"/>
  <c r="N12" i="51"/>
  <c r="O12" i="51"/>
  <c r="P12" i="51"/>
  <c r="Q12" i="51"/>
  <c r="R12" i="51"/>
  <c r="S12" i="51"/>
  <c r="T12" i="51"/>
  <c r="U12" i="51"/>
  <c r="V12" i="51"/>
  <c r="Y12" i="51"/>
  <c r="T12" i="98" s="1"/>
  <c r="C13" i="51"/>
  <c r="D13" i="51"/>
  <c r="E13" i="51"/>
  <c r="F13" i="51"/>
  <c r="G13" i="51"/>
  <c r="H13" i="51"/>
  <c r="I13" i="51"/>
  <c r="J13" i="51"/>
  <c r="K13" i="51"/>
  <c r="L13" i="51"/>
  <c r="M13" i="51"/>
  <c r="N13" i="51"/>
  <c r="O13" i="51"/>
  <c r="P13" i="51"/>
  <c r="Q13" i="51"/>
  <c r="R13" i="51"/>
  <c r="S13" i="51"/>
  <c r="T13" i="51"/>
  <c r="U13" i="51"/>
  <c r="V13" i="51"/>
  <c r="Y13" i="51"/>
  <c r="T13" i="98" s="1"/>
  <c r="C14" i="51"/>
  <c r="D14" i="51"/>
  <c r="E14" i="51"/>
  <c r="F14" i="51"/>
  <c r="G14" i="51"/>
  <c r="H14" i="51"/>
  <c r="I14" i="51"/>
  <c r="J14" i="51"/>
  <c r="K14" i="51"/>
  <c r="L14" i="51"/>
  <c r="M14" i="51"/>
  <c r="N14" i="51"/>
  <c r="O14" i="51"/>
  <c r="P14" i="51"/>
  <c r="Q14" i="51"/>
  <c r="R14" i="51"/>
  <c r="S14" i="51"/>
  <c r="T14" i="51"/>
  <c r="U14" i="51"/>
  <c r="V14" i="51"/>
  <c r="Y14" i="51"/>
  <c r="T14" i="98" s="1"/>
  <c r="C15" i="51"/>
  <c r="D15" i="51"/>
  <c r="E15" i="51"/>
  <c r="F15" i="51"/>
  <c r="G15" i="51"/>
  <c r="H15" i="51"/>
  <c r="I15" i="51"/>
  <c r="J15" i="51"/>
  <c r="K15" i="51"/>
  <c r="L15" i="51"/>
  <c r="M15" i="51"/>
  <c r="N15" i="51"/>
  <c r="O15" i="51"/>
  <c r="P15" i="51"/>
  <c r="Q15" i="51"/>
  <c r="R15" i="51"/>
  <c r="S15" i="51"/>
  <c r="T15" i="51"/>
  <c r="U15" i="51"/>
  <c r="V15" i="51"/>
  <c r="Y15" i="51"/>
  <c r="T15" i="98" s="1"/>
  <c r="C16" i="51"/>
  <c r="D16" i="51"/>
  <c r="E16" i="51"/>
  <c r="F16" i="51"/>
  <c r="G16" i="51"/>
  <c r="H16" i="51"/>
  <c r="I16" i="51"/>
  <c r="J16" i="51"/>
  <c r="K16" i="51"/>
  <c r="L16" i="51"/>
  <c r="M16" i="51"/>
  <c r="N16" i="51"/>
  <c r="O16" i="51"/>
  <c r="P16" i="51"/>
  <c r="Q16" i="51"/>
  <c r="R16" i="51"/>
  <c r="S16" i="51"/>
  <c r="T16" i="51"/>
  <c r="U16" i="51"/>
  <c r="V16" i="51"/>
  <c r="Y16" i="51"/>
  <c r="T16" i="98" s="1"/>
  <c r="C17" i="51"/>
  <c r="D17" i="51"/>
  <c r="E17" i="51"/>
  <c r="F17" i="51"/>
  <c r="G17" i="51"/>
  <c r="H17" i="51"/>
  <c r="I17" i="51"/>
  <c r="J17" i="51"/>
  <c r="K17" i="51"/>
  <c r="L17" i="51"/>
  <c r="M17" i="51"/>
  <c r="N17" i="51"/>
  <c r="O17" i="51"/>
  <c r="P17" i="51"/>
  <c r="Q17" i="51"/>
  <c r="R17" i="51"/>
  <c r="S17" i="51"/>
  <c r="T17" i="51"/>
  <c r="U17" i="51"/>
  <c r="V17" i="51"/>
  <c r="Y17" i="51"/>
  <c r="T17" i="98" s="1"/>
  <c r="C18" i="51"/>
  <c r="D18" i="51"/>
  <c r="E18" i="51"/>
  <c r="F18" i="51"/>
  <c r="G18" i="51"/>
  <c r="H18" i="51"/>
  <c r="I18" i="51"/>
  <c r="J18" i="51"/>
  <c r="K18" i="51"/>
  <c r="L18" i="51"/>
  <c r="M18" i="51"/>
  <c r="N18" i="51"/>
  <c r="O18" i="51"/>
  <c r="P18" i="51"/>
  <c r="Q18" i="51"/>
  <c r="R18" i="51"/>
  <c r="S18" i="51"/>
  <c r="T18" i="51"/>
  <c r="U18" i="51"/>
  <c r="V18" i="51"/>
  <c r="Y18" i="51"/>
  <c r="T18" i="98" s="1"/>
  <c r="C19" i="51"/>
  <c r="D19" i="51"/>
  <c r="E19" i="51"/>
  <c r="F19" i="51"/>
  <c r="G19" i="51"/>
  <c r="H19" i="51"/>
  <c r="I19" i="51"/>
  <c r="J19" i="51"/>
  <c r="K19" i="51"/>
  <c r="L19" i="51"/>
  <c r="M19" i="51"/>
  <c r="N19" i="51"/>
  <c r="O19" i="51"/>
  <c r="P19" i="51"/>
  <c r="Q19" i="51"/>
  <c r="R19" i="51"/>
  <c r="S19" i="51"/>
  <c r="T19" i="51"/>
  <c r="U19" i="51"/>
  <c r="V19" i="51"/>
  <c r="Y19" i="51"/>
  <c r="T19" i="98" s="1"/>
  <c r="C20" i="51"/>
  <c r="D20" i="51"/>
  <c r="E20" i="51"/>
  <c r="F20" i="51"/>
  <c r="G20" i="51"/>
  <c r="H20" i="51"/>
  <c r="I20" i="51"/>
  <c r="J20" i="51"/>
  <c r="K20" i="51"/>
  <c r="L20" i="51"/>
  <c r="M20" i="51"/>
  <c r="N20" i="51"/>
  <c r="O20" i="51"/>
  <c r="P20" i="51"/>
  <c r="Q20" i="51"/>
  <c r="R20" i="51"/>
  <c r="S20" i="51"/>
  <c r="T20" i="51"/>
  <c r="U20" i="51"/>
  <c r="V20" i="51"/>
  <c r="Y20" i="51"/>
  <c r="T20" i="98" s="1"/>
  <c r="C21" i="51"/>
  <c r="D21" i="51"/>
  <c r="E21" i="51"/>
  <c r="F21" i="51"/>
  <c r="G21" i="51"/>
  <c r="H21" i="51"/>
  <c r="I21" i="51"/>
  <c r="J21" i="51"/>
  <c r="K21" i="51"/>
  <c r="L21" i="51"/>
  <c r="M21" i="51"/>
  <c r="N21" i="51"/>
  <c r="O21" i="51"/>
  <c r="P21" i="51"/>
  <c r="Q21" i="51"/>
  <c r="R21" i="51"/>
  <c r="S21" i="51"/>
  <c r="T21" i="51"/>
  <c r="U21" i="51"/>
  <c r="V21" i="51"/>
  <c r="Y21" i="51"/>
  <c r="T21" i="98" s="1"/>
  <c r="C22" i="51"/>
  <c r="D22" i="51"/>
  <c r="E22" i="51"/>
  <c r="F22" i="51"/>
  <c r="G22" i="51"/>
  <c r="H22" i="51"/>
  <c r="I22" i="51"/>
  <c r="J22" i="51"/>
  <c r="K22" i="51"/>
  <c r="L22" i="51"/>
  <c r="M22" i="51"/>
  <c r="N22" i="51"/>
  <c r="O22" i="51"/>
  <c r="P22" i="51"/>
  <c r="Q22" i="51"/>
  <c r="R22" i="51"/>
  <c r="S22" i="51"/>
  <c r="T22" i="51"/>
  <c r="U22" i="51"/>
  <c r="V22" i="51"/>
  <c r="Y22" i="51"/>
  <c r="T22" i="98" s="1"/>
  <c r="C23" i="51"/>
  <c r="D23" i="51"/>
  <c r="E23" i="51"/>
  <c r="F23" i="51"/>
  <c r="G23" i="51"/>
  <c r="H23" i="51"/>
  <c r="I23" i="51"/>
  <c r="J23" i="51"/>
  <c r="K23" i="51"/>
  <c r="L23" i="51"/>
  <c r="M23" i="51"/>
  <c r="N23" i="51"/>
  <c r="O23" i="51"/>
  <c r="P23" i="51"/>
  <c r="Q23" i="51"/>
  <c r="R23" i="51"/>
  <c r="S23" i="51"/>
  <c r="T23" i="51"/>
  <c r="U23" i="51"/>
  <c r="V23" i="51"/>
  <c r="Y23" i="51"/>
  <c r="T23" i="98" s="1"/>
  <c r="C24" i="51"/>
  <c r="D24" i="51"/>
  <c r="E24" i="51"/>
  <c r="F24" i="51"/>
  <c r="G24" i="51"/>
  <c r="H24" i="51"/>
  <c r="I24" i="51"/>
  <c r="J24" i="51"/>
  <c r="K24" i="51"/>
  <c r="L24" i="51"/>
  <c r="M24" i="51"/>
  <c r="N24" i="51"/>
  <c r="O24" i="51"/>
  <c r="P24" i="51"/>
  <c r="Q24" i="51"/>
  <c r="R24" i="51"/>
  <c r="S24" i="51"/>
  <c r="T24" i="51"/>
  <c r="U24" i="51"/>
  <c r="V24" i="51"/>
  <c r="Y24" i="51"/>
  <c r="T24" i="98" s="1"/>
  <c r="C25" i="51"/>
  <c r="D25" i="51"/>
  <c r="E25" i="51"/>
  <c r="F25" i="51"/>
  <c r="G25" i="51"/>
  <c r="H25" i="51"/>
  <c r="I25" i="51"/>
  <c r="J25" i="51"/>
  <c r="K25" i="51"/>
  <c r="L25" i="51"/>
  <c r="M25" i="51"/>
  <c r="N25" i="51"/>
  <c r="O25" i="51"/>
  <c r="P25" i="51"/>
  <c r="Q25" i="51"/>
  <c r="R25" i="51"/>
  <c r="S25" i="51"/>
  <c r="T25" i="51"/>
  <c r="U25" i="51"/>
  <c r="V25" i="51"/>
  <c r="Y25" i="51"/>
  <c r="T25" i="98" s="1"/>
  <c r="C26" i="51"/>
  <c r="D26" i="51"/>
  <c r="E26" i="51"/>
  <c r="F26" i="51"/>
  <c r="G26" i="51"/>
  <c r="H26" i="51"/>
  <c r="I26" i="51"/>
  <c r="J26" i="51"/>
  <c r="K26" i="51"/>
  <c r="L26" i="51"/>
  <c r="M26" i="51"/>
  <c r="N26" i="51"/>
  <c r="O26" i="51"/>
  <c r="P26" i="51"/>
  <c r="Q26" i="51"/>
  <c r="R26" i="51"/>
  <c r="S26" i="51"/>
  <c r="T26" i="51"/>
  <c r="U26" i="51"/>
  <c r="V26" i="51"/>
  <c r="Y26" i="51"/>
  <c r="T26" i="98" s="1"/>
  <c r="C27" i="51"/>
  <c r="D27" i="51"/>
  <c r="E27" i="51"/>
  <c r="F27" i="51"/>
  <c r="G27" i="51"/>
  <c r="H27" i="51"/>
  <c r="I27" i="51"/>
  <c r="J27" i="51"/>
  <c r="K27" i="51"/>
  <c r="L27" i="51"/>
  <c r="M27" i="51"/>
  <c r="N27" i="51"/>
  <c r="O27" i="51"/>
  <c r="P27" i="51"/>
  <c r="Q27" i="51"/>
  <c r="R27" i="51"/>
  <c r="S27" i="51"/>
  <c r="T27" i="51"/>
  <c r="U27" i="51"/>
  <c r="V27" i="51"/>
  <c r="Y27" i="51"/>
  <c r="T27" i="98" s="1"/>
  <c r="C28" i="51"/>
  <c r="D28" i="51"/>
  <c r="E28" i="51"/>
  <c r="F28" i="51"/>
  <c r="G28" i="51"/>
  <c r="H28" i="51"/>
  <c r="I28" i="51"/>
  <c r="J28" i="51"/>
  <c r="K28" i="51"/>
  <c r="L28" i="51"/>
  <c r="M28" i="51"/>
  <c r="N28" i="51"/>
  <c r="O28" i="51"/>
  <c r="P28" i="51"/>
  <c r="Q28" i="51"/>
  <c r="R28" i="51"/>
  <c r="S28" i="51"/>
  <c r="T28" i="51"/>
  <c r="U28" i="51"/>
  <c r="V28" i="51"/>
  <c r="Y28" i="51"/>
  <c r="T28" i="98" s="1"/>
  <c r="C29" i="51"/>
  <c r="D29" i="51"/>
  <c r="E29" i="51"/>
  <c r="F29" i="51"/>
  <c r="G29" i="51"/>
  <c r="H29" i="51"/>
  <c r="I29" i="51"/>
  <c r="J29" i="51"/>
  <c r="K29" i="51"/>
  <c r="L29" i="51"/>
  <c r="M29" i="51"/>
  <c r="N29" i="51"/>
  <c r="O29" i="51"/>
  <c r="P29" i="51"/>
  <c r="Q29" i="51"/>
  <c r="R29" i="51"/>
  <c r="S29" i="51"/>
  <c r="T29" i="51"/>
  <c r="U29" i="51"/>
  <c r="V29" i="51"/>
  <c r="Y29" i="51"/>
  <c r="T29" i="98" s="1"/>
  <c r="C30" i="51"/>
  <c r="D30" i="51"/>
  <c r="E30" i="51"/>
  <c r="F30" i="51"/>
  <c r="G30" i="51"/>
  <c r="H30" i="51"/>
  <c r="I30" i="51"/>
  <c r="J30" i="51"/>
  <c r="K30" i="51"/>
  <c r="L30" i="51"/>
  <c r="M30" i="51"/>
  <c r="N30" i="51"/>
  <c r="O30" i="51"/>
  <c r="P30" i="51"/>
  <c r="Q30" i="51"/>
  <c r="R30" i="51"/>
  <c r="S30" i="51"/>
  <c r="T30" i="51"/>
  <c r="U30" i="51"/>
  <c r="V30" i="51"/>
  <c r="Y30" i="51"/>
  <c r="T30" i="98" s="1"/>
  <c r="C31" i="51"/>
  <c r="D31" i="51"/>
  <c r="E31" i="51"/>
  <c r="F31" i="51"/>
  <c r="G31" i="51"/>
  <c r="H31" i="51"/>
  <c r="I31" i="51"/>
  <c r="J31" i="51"/>
  <c r="K31" i="51"/>
  <c r="L31" i="51"/>
  <c r="M31" i="51"/>
  <c r="N31" i="51"/>
  <c r="O31" i="51"/>
  <c r="P31" i="51"/>
  <c r="Q31" i="51"/>
  <c r="R31" i="51"/>
  <c r="S31" i="51"/>
  <c r="T31" i="51"/>
  <c r="U31" i="51"/>
  <c r="V31" i="51"/>
  <c r="Y31" i="51"/>
  <c r="T31" i="98" s="1"/>
  <c r="C32" i="51"/>
  <c r="D32" i="51"/>
  <c r="E32" i="51"/>
  <c r="F32" i="51"/>
  <c r="G32" i="51"/>
  <c r="H32" i="51"/>
  <c r="I32" i="51"/>
  <c r="J32" i="51"/>
  <c r="K32" i="51"/>
  <c r="L32" i="51"/>
  <c r="M32" i="51"/>
  <c r="N32" i="51"/>
  <c r="O32" i="51"/>
  <c r="P32" i="51"/>
  <c r="Q32" i="51"/>
  <c r="R32" i="51"/>
  <c r="S32" i="51"/>
  <c r="T32" i="51"/>
  <c r="U32" i="51"/>
  <c r="V32" i="51"/>
  <c r="Y32" i="51"/>
  <c r="T32" i="98" s="1"/>
  <c r="C33" i="51"/>
  <c r="D33" i="51"/>
  <c r="E33" i="51"/>
  <c r="F33" i="51"/>
  <c r="G33" i="51"/>
  <c r="H33" i="51"/>
  <c r="I33" i="51"/>
  <c r="J33" i="51"/>
  <c r="K33" i="51"/>
  <c r="L33" i="51"/>
  <c r="M33" i="51"/>
  <c r="N33" i="51"/>
  <c r="O33" i="51"/>
  <c r="P33" i="51"/>
  <c r="Q33" i="51"/>
  <c r="R33" i="51"/>
  <c r="S33" i="51"/>
  <c r="T33" i="51"/>
  <c r="U33" i="51"/>
  <c r="V33" i="51"/>
  <c r="Y33" i="51"/>
  <c r="T33" i="98" s="1"/>
  <c r="C34" i="51"/>
  <c r="D34" i="51"/>
  <c r="E34" i="51"/>
  <c r="F34" i="51"/>
  <c r="G34" i="51"/>
  <c r="H34" i="51"/>
  <c r="I34" i="51"/>
  <c r="J34" i="51"/>
  <c r="K34" i="51"/>
  <c r="L34" i="51"/>
  <c r="M34" i="51"/>
  <c r="N34" i="51"/>
  <c r="O34" i="51"/>
  <c r="P34" i="51"/>
  <c r="Q34" i="51"/>
  <c r="R34" i="51"/>
  <c r="S34" i="51"/>
  <c r="T34" i="51"/>
  <c r="U34" i="51"/>
  <c r="V34" i="51"/>
  <c r="Y34" i="51"/>
  <c r="T34" i="98" s="1"/>
  <c r="C35" i="51"/>
  <c r="D35" i="51"/>
  <c r="E35" i="51"/>
  <c r="F35" i="51"/>
  <c r="G35" i="51"/>
  <c r="H35" i="51"/>
  <c r="I35" i="51"/>
  <c r="J35" i="51"/>
  <c r="K35" i="51"/>
  <c r="L35" i="51"/>
  <c r="M35" i="51"/>
  <c r="N35" i="51"/>
  <c r="O35" i="51"/>
  <c r="P35" i="51"/>
  <c r="Q35" i="51"/>
  <c r="R35" i="51"/>
  <c r="S35" i="51"/>
  <c r="T35" i="51"/>
  <c r="U35" i="51"/>
  <c r="V35" i="51"/>
  <c r="Y35" i="51"/>
  <c r="T35" i="98" s="1"/>
  <c r="C36" i="51"/>
  <c r="D36" i="51"/>
  <c r="E36" i="51"/>
  <c r="F36" i="51"/>
  <c r="G36" i="51"/>
  <c r="H36" i="51"/>
  <c r="I36" i="51"/>
  <c r="J36" i="51"/>
  <c r="K36" i="51"/>
  <c r="L36" i="51"/>
  <c r="M36" i="51"/>
  <c r="N36" i="51"/>
  <c r="O36" i="51"/>
  <c r="P36" i="51"/>
  <c r="Q36" i="51"/>
  <c r="R36" i="51"/>
  <c r="S36" i="51"/>
  <c r="T36" i="51"/>
  <c r="U36" i="51"/>
  <c r="V36" i="51"/>
  <c r="Y36" i="51"/>
  <c r="T36" i="98" s="1"/>
  <c r="C37" i="51"/>
  <c r="D37" i="51"/>
  <c r="E37" i="51"/>
  <c r="F37" i="51"/>
  <c r="G37" i="51"/>
  <c r="H37" i="51"/>
  <c r="I37" i="51"/>
  <c r="J37" i="51"/>
  <c r="K37" i="51"/>
  <c r="L37" i="51"/>
  <c r="M37" i="51"/>
  <c r="N37" i="51"/>
  <c r="O37" i="51"/>
  <c r="P37" i="51"/>
  <c r="Q37" i="51"/>
  <c r="R37" i="51"/>
  <c r="S37" i="51"/>
  <c r="T37" i="51"/>
  <c r="U37" i="51"/>
  <c r="V37" i="51"/>
  <c r="Y37" i="51"/>
  <c r="T37" i="98" s="1"/>
  <c r="C38" i="51"/>
  <c r="D38" i="51"/>
  <c r="E38" i="51"/>
  <c r="F38" i="51"/>
  <c r="G38" i="51"/>
  <c r="H38" i="51"/>
  <c r="I38" i="51"/>
  <c r="J38" i="51"/>
  <c r="K38" i="51"/>
  <c r="L38" i="51"/>
  <c r="M38" i="51"/>
  <c r="N38" i="51"/>
  <c r="O38" i="51"/>
  <c r="P38" i="51"/>
  <c r="Q38" i="51"/>
  <c r="R38" i="51"/>
  <c r="S38" i="51"/>
  <c r="T38" i="51"/>
  <c r="U38" i="51"/>
  <c r="V38" i="51"/>
  <c r="Y38" i="51"/>
  <c r="T38" i="98" s="1"/>
  <c r="C39" i="51"/>
  <c r="D39" i="51"/>
  <c r="E39" i="51"/>
  <c r="F39" i="51"/>
  <c r="G39" i="51"/>
  <c r="H39" i="51"/>
  <c r="I39" i="51"/>
  <c r="J39" i="51"/>
  <c r="K39" i="51"/>
  <c r="L39" i="51"/>
  <c r="M39" i="51"/>
  <c r="N39" i="51"/>
  <c r="O39" i="51"/>
  <c r="P39" i="51"/>
  <c r="Q39" i="51"/>
  <c r="R39" i="51"/>
  <c r="S39" i="51"/>
  <c r="T39" i="51"/>
  <c r="U39" i="51"/>
  <c r="V39" i="51"/>
  <c r="Y39" i="51"/>
  <c r="T39" i="98" s="1"/>
  <c r="C40" i="51"/>
  <c r="D40" i="51"/>
  <c r="E40" i="51"/>
  <c r="F40" i="51"/>
  <c r="G40" i="51"/>
  <c r="H40" i="51"/>
  <c r="I40" i="51"/>
  <c r="J40" i="51"/>
  <c r="K40" i="51"/>
  <c r="L40" i="51"/>
  <c r="M40" i="51"/>
  <c r="N40" i="51"/>
  <c r="O40" i="51"/>
  <c r="P40" i="51"/>
  <c r="Q40" i="51"/>
  <c r="R40" i="51"/>
  <c r="S40" i="51"/>
  <c r="T40" i="51"/>
  <c r="U40" i="51"/>
  <c r="V40" i="51"/>
  <c r="Y40" i="51"/>
  <c r="T40" i="98" s="1"/>
  <c r="C41" i="51"/>
  <c r="D41" i="51"/>
  <c r="E41" i="51"/>
  <c r="F41" i="51"/>
  <c r="G41" i="51"/>
  <c r="H41" i="51"/>
  <c r="I41" i="51"/>
  <c r="J41" i="51"/>
  <c r="K41" i="51"/>
  <c r="L41" i="51"/>
  <c r="M41" i="51"/>
  <c r="N41" i="51"/>
  <c r="O41" i="51"/>
  <c r="P41" i="51"/>
  <c r="Q41" i="51"/>
  <c r="R41" i="51"/>
  <c r="S41" i="51"/>
  <c r="T41" i="51"/>
  <c r="U41" i="51"/>
  <c r="V41" i="51"/>
  <c r="Y41" i="51"/>
  <c r="T41" i="98" s="1"/>
  <c r="C42" i="51"/>
  <c r="D42" i="51"/>
  <c r="E42" i="51"/>
  <c r="F42" i="51"/>
  <c r="G42" i="51"/>
  <c r="H42" i="51"/>
  <c r="I42" i="51"/>
  <c r="J42" i="51"/>
  <c r="K42" i="51"/>
  <c r="L42" i="51"/>
  <c r="M42" i="51"/>
  <c r="N42" i="51"/>
  <c r="O42" i="51"/>
  <c r="P42" i="51"/>
  <c r="Q42" i="51"/>
  <c r="R42" i="51"/>
  <c r="S42" i="51"/>
  <c r="T42" i="51"/>
  <c r="U42" i="51"/>
  <c r="V42" i="51"/>
  <c r="Y42" i="51"/>
  <c r="T42" i="98" s="1"/>
  <c r="C43" i="51"/>
  <c r="D43" i="51"/>
  <c r="E43" i="51"/>
  <c r="F43" i="51"/>
  <c r="G43" i="51"/>
  <c r="H43" i="51"/>
  <c r="I43" i="51"/>
  <c r="J43" i="51"/>
  <c r="K43" i="51"/>
  <c r="L43" i="51"/>
  <c r="M43" i="51"/>
  <c r="N43" i="51"/>
  <c r="O43" i="51"/>
  <c r="P43" i="51"/>
  <c r="Q43" i="51"/>
  <c r="R43" i="51"/>
  <c r="S43" i="51"/>
  <c r="T43" i="51"/>
  <c r="U43" i="51"/>
  <c r="V43" i="51"/>
  <c r="Y43" i="51"/>
  <c r="T43" i="98" s="1"/>
  <c r="C44" i="51"/>
  <c r="D44" i="51"/>
  <c r="E44" i="51"/>
  <c r="F44" i="51"/>
  <c r="G44" i="51"/>
  <c r="H44" i="51"/>
  <c r="I44" i="51"/>
  <c r="J44" i="51"/>
  <c r="K44" i="51"/>
  <c r="L44" i="51"/>
  <c r="M44" i="51"/>
  <c r="N44" i="51"/>
  <c r="O44" i="51"/>
  <c r="P44" i="51"/>
  <c r="Q44" i="51"/>
  <c r="R44" i="51"/>
  <c r="S44" i="51"/>
  <c r="T44" i="51"/>
  <c r="U44" i="51"/>
  <c r="V44" i="51"/>
  <c r="Y44" i="51"/>
  <c r="T44" i="98" s="1"/>
  <c r="C45" i="51"/>
  <c r="D45" i="51"/>
  <c r="E45" i="51"/>
  <c r="F45" i="51"/>
  <c r="G45" i="51"/>
  <c r="H45" i="51"/>
  <c r="I45" i="51"/>
  <c r="J45" i="51"/>
  <c r="K45" i="51"/>
  <c r="L45" i="51"/>
  <c r="M45" i="51"/>
  <c r="N45" i="51"/>
  <c r="O45" i="51"/>
  <c r="P45" i="51"/>
  <c r="Q45" i="51"/>
  <c r="R45" i="51"/>
  <c r="S45" i="51"/>
  <c r="T45" i="51"/>
  <c r="U45" i="51"/>
  <c r="V45" i="51"/>
  <c r="Y45" i="51"/>
  <c r="T45" i="98" s="1"/>
  <c r="C46" i="51"/>
  <c r="D46" i="51"/>
  <c r="E46" i="51"/>
  <c r="F46" i="51"/>
  <c r="G46" i="51"/>
  <c r="H46" i="51"/>
  <c r="I46" i="51"/>
  <c r="J46" i="51"/>
  <c r="K46" i="51"/>
  <c r="L46" i="51"/>
  <c r="M46" i="51"/>
  <c r="N46" i="51"/>
  <c r="O46" i="51"/>
  <c r="P46" i="51"/>
  <c r="Q46" i="51"/>
  <c r="R46" i="51"/>
  <c r="S46" i="51"/>
  <c r="T46" i="51"/>
  <c r="U46" i="51"/>
  <c r="V46" i="51"/>
  <c r="Y46" i="51"/>
  <c r="T46" i="98" s="1"/>
  <c r="C47" i="51"/>
  <c r="D47" i="51"/>
  <c r="E47" i="51"/>
  <c r="F47" i="51"/>
  <c r="G47" i="51"/>
  <c r="H47" i="51"/>
  <c r="I47" i="51"/>
  <c r="J47" i="51"/>
  <c r="K47" i="51"/>
  <c r="L47" i="51"/>
  <c r="M47" i="51"/>
  <c r="N47" i="51"/>
  <c r="O47" i="51"/>
  <c r="P47" i="51"/>
  <c r="Q47" i="51"/>
  <c r="R47" i="51"/>
  <c r="S47" i="51"/>
  <c r="T47" i="51"/>
  <c r="U47" i="51"/>
  <c r="V47" i="51"/>
  <c r="Y47" i="51"/>
  <c r="T47" i="98" s="1"/>
  <c r="C48" i="51"/>
  <c r="D48" i="51"/>
  <c r="E48" i="51"/>
  <c r="F48" i="51"/>
  <c r="G48" i="51"/>
  <c r="H48" i="51"/>
  <c r="I48" i="51"/>
  <c r="J48" i="51"/>
  <c r="K48" i="51"/>
  <c r="L48" i="51"/>
  <c r="M48" i="51"/>
  <c r="N48" i="51"/>
  <c r="O48" i="51"/>
  <c r="P48" i="51"/>
  <c r="Q48" i="51"/>
  <c r="R48" i="51"/>
  <c r="S48" i="51"/>
  <c r="T48" i="51"/>
  <c r="U48" i="51"/>
  <c r="V48" i="51"/>
  <c r="Y48" i="51"/>
  <c r="T48" i="98" s="1"/>
  <c r="C49" i="51"/>
  <c r="D49" i="51"/>
  <c r="E49" i="51"/>
  <c r="F49" i="51"/>
  <c r="G49" i="51"/>
  <c r="H49" i="51"/>
  <c r="I49" i="51"/>
  <c r="J49" i="51"/>
  <c r="K49" i="51"/>
  <c r="L49" i="51"/>
  <c r="M49" i="51"/>
  <c r="N49" i="51"/>
  <c r="O49" i="51"/>
  <c r="P49" i="51"/>
  <c r="Q49" i="51"/>
  <c r="R49" i="51"/>
  <c r="S49" i="51"/>
  <c r="T49" i="51"/>
  <c r="U49" i="51"/>
  <c r="V49" i="51"/>
  <c r="Y49" i="51"/>
  <c r="T49" i="98" s="1"/>
  <c r="C50" i="51"/>
  <c r="D50" i="51"/>
  <c r="E50" i="51"/>
  <c r="F50" i="51"/>
  <c r="G50" i="51"/>
  <c r="H50" i="51"/>
  <c r="I50" i="51"/>
  <c r="J50" i="51"/>
  <c r="K50" i="51"/>
  <c r="L50" i="51"/>
  <c r="M50" i="51"/>
  <c r="N50" i="51"/>
  <c r="O50" i="51"/>
  <c r="P50" i="51"/>
  <c r="Q50" i="51"/>
  <c r="R50" i="51"/>
  <c r="S50" i="51"/>
  <c r="T50" i="51"/>
  <c r="U50" i="51"/>
  <c r="V50" i="51"/>
  <c r="Y50" i="51"/>
  <c r="T50" i="98" s="1"/>
  <c r="C51" i="51"/>
  <c r="D51" i="51"/>
  <c r="E51" i="51"/>
  <c r="F51" i="51"/>
  <c r="G51" i="51"/>
  <c r="H51" i="51"/>
  <c r="I51" i="51"/>
  <c r="J51" i="51"/>
  <c r="K51" i="51"/>
  <c r="L51" i="51"/>
  <c r="M51" i="51"/>
  <c r="N51" i="51"/>
  <c r="O51" i="51"/>
  <c r="P51" i="51"/>
  <c r="Q51" i="51"/>
  <c r="R51" i="51"/>
  <c r="S51" i="51"/>
  <c r="T51" i="51"/>
  <c r="U51" i="51"/>
  <c r="V51" i="51"/>
  <c r="Y51" i="51"/>
  <c r="T51" i="98" s="1"/>
  <c r="C52" i="51"/>
  <c r="D52" i="51"/>
  <c r="E52" i="51"/>
  <c r="B52" i="51" s="1"/>
  <c r="F52" i="51"/>
  <c r="G52" i="51"/>
  <c r="H52" i="51"/>
  <c r="I52" i="51"/>
  <c r="J52" i="51"/>
  <c r="K52" i="51"/>
  <c r="L52" i="51"/>
  <c r="M52" i="51"/>
  <c r="N52" i="51"/>
  <c r="O52" i="51"/>
  <c r="P52" i="51"/>
  <c r="Q52" i="51"/>
  <c r="R52" i="51"/>
  <c r="S52" i="51"/>
  <c r="T52" i="51"/>
  <c r="U52" i="51"/>
  <c r="V52" i="51"/>
  <c r="Y52" i="51"/>
  <c r="T52" i="98" s="1"/>
  <c r="C53" i="51"/>
  <c r="D53" i="51"/>
  <c r="E53" i="51"/>
  <c r="B53" i="51" s="1"/>
  <c r="F53" i="51"/>
  <c r="G53" i="51"/>
  <c r="H53" i="51"/>
  <c r="I53" i="51"/>
  <c r="J53" i="51"/>
  <c r="K53" i="51"/>
  <c r="L53" i="51"/>
  <c r="M53" i="51"/>
  <c r="N53" i="51"/>
  <c r="O53" i="51"/>
  <c r="P53" i="51"/>
  <c r="Q53" i="51"/>
  <c r="R53" i="51"/>
  <c r="S53" i="51"/>
  <c r="T53" i="51"/>
  <c r="U53" i="51"/>
  <c r="V53" i="51"/>
  <c r="Y53" i="51"/>
  <c r="T53" i="98" s="1"/>
  <c r="C54" i="51"/>
  <c r="D54" i="51"/>
  <c r="E54" i="51"/>
  <c r="F54" i="51"/>
  <c r="G54" i="51"/>
  <c r="H54" i="51"/>
  <c r="I54" i="51"/>
  <c r="J54" i="51"/>
  <c r="K54" i="51"/>
  <c r="L54" i="51"/>
  <c r="M54" i="51"/>
  <c r="N54" i="51"/>
  <c r="O54" i="51"/>
  <c r="P54" i="51"/>
  <c r="Q54" i="51"/>
  <c r="R54" i="51"/>
  <c r="S54" i="51"/>
  <c r="T54" i="51"/>
  <c r="U54" i="51"/>
  <c r="V54" i="51"/>
  <c r="Y54" i="51"/>
  <c r="T54" i="98" s="1"/>
  <c r="B54" i="61" l="1"/>
  <c r="B54" i="67"/>
  <c r="B54" i="100"/>
  <c r="B54" i="89"/>
  <c r="B54" i="51"/>
  <c r="B54" i="82"/>
  <c r="B54" i="88"/>
  <c r="B54" i="63"/>
  <c r="B54" i="81"/>
  <c r="B54" i="84"/>
  <c r="B54" i="59"/>
  <c r="AA53" i="82"/>
  <c r="AC53" i="82" s="1"/>
  <c r="AE53" i="82" s="1"/>
  <c r="AA53" i="89"/>
  <c r="AC53" i="89" s="1"/>
  <c r="AE53" i="89" s="1"/>
  <c r="AB47" i="89"/>
  <c r="AD47" i="89" s="1"/>
  <c r="AF47" i="89" s="1"/>
  <c r="AY51" i="24" s="1"/>
  <c r="AA29" i="89"/>
  <c r="AC29" i="89" s="1"/>
  <c r="AE29" i="89" s="1"/>
  <c r="AB23" i="89"/>
  <c r="AD23" i="89" s="1"/>
  <c r="AF23" i="89" s="1"/>
  <c r="AA21" i="89"/>
  <c r="AC21" i="89" s="1"/>
  <c r="AE21" i="89" s="1"/>
  <c r="AA12" i="89"/>
  <c r="AC12" i="89" s="1"/>
  <c r="AE12" i="89" s="1"/>
  <c r="AB38" i="61"/>
  <c r="AD38" i="61" s="1"/>
  <c r="AF38" i="61" s="1"/>
  <c r="AB30" i="61"/>
  <c r="AD30" i="61" s="1"/>
  <c r="AF30" i="61" s="1"/>
  <c r="AA54" i="90"/>
  <c r="AC54" i="90" s="1"/>
  <c r="AE54" i="90" s="1"/>
  <c r="AA29" i="59"/>
  <c r="AC29" i="59" s="1"/>
  <c r="AE29" i="59" s="1"/>
  <c r="AA21" i="59"/>
  <c r="AC21" i="59" s="1"/>
  <c r="AE21" i="59" s="1"/>
  <c r="AA13" i="81"/>
  <c r="AC13" i="81" s="1"/>
  <c r="AE13" i="81" s="1"/>
  <c r="AB53" i="82"/>
  <c r="AD53" i="82" s="1"/>
  <c r="AF53" i="82" s="1"/>
  <c r="AA50" i="82"/>
  <c r="AC50" i="82" s="1"/>
  <c r="AE50" i="82" s="1"/>
  <c r="AF54" i="24" s="1"/>
  <c r="AA28" i="82"/>
  <c r="AC28" i="82" s="1"/>
  <c r="AE28" i="82" s="1"/>
  <c r="AA34" i="51"/>
  <c r="AC34" i="51" s="1"/>
  <c r="AE34" i="51" s="1"/>
  <c r="AA31" i="51"/>
  <c r="AC31" i="51" s="1"/>
  <c r="AE31" i="51" s="1"/>
  <c r="AB47" i="67"/>
  <c r="AD47" i="67" s="1"/>
  <c r="AF47" i="67" s="1"/>
  <c r="AT51" i="24" s="1"/>
  <c r="AA14" i="67"/>
  <c r="AC14" i="67" s="1"/>
  <c r="AE14" i="67" s="1"/>
  <c r="AB46" i="66"/>
  <c r="AD46" i="66" s="1"/>
  <c r="AF46" i="66" s="1"/>
  <c r="AU50" i="24" s="1"/>
  <c r="AB22" i="66"/>
  <c r="AD22" i="66" s="1"/>
  <c r="AF22" i="66" s="1"/>
  <c r="AA35" i="81"/>
  <c r="AC35" i="81" s="1"/>
  <c r="AE35" i="81" s="1"/>
  <c r="AB31" i="81"/>
  <c r="AD31" i="81" s="1"/>
  <c r="AF31" i="81" s="1"/>
  <c r="AB23" i="81"/>
  <c r="AD23" i="81" s="1"/>
  <c r="AF23" i="81" s="1"/>
  <c r="AA37" i="84"/>
  <c r="AC37" i="84" s="1"/>
  <c r="AE37" i="84" s="1"/>
  <c r="AB39" i="63"/>
  <c r="AD39" i="63" s="1"/>
  <c r="AF39" i="63" s="1"/>
  <c r="AA36" i="63"/>
  <c r="AC36" i="63" s="1"/>
  <c r="AE36" i="63" s="1"/>
  <c r="AB23" i="63"/>
  <c r="AD23" i="63" s="1"/>
  <c r="AF23" i="63" s="1"/>
  <c r="AB15" i="63"/>
  <c r="AD15" i="63" s="1"/>
  <c r="AF15" i="63" s="1"/>
  <c r="AB56" i="61"/>
  <c r="AD56" i="61" s="1"/>
  <c r="AF56" i="61" s="1"/>
  <c r="AB53" i="61"/>
  <c r="AD53" i="61" s="1"/>
  <c r="AF53" i="61" s="1"/>
  <c r="AA22" i="90"/>
  <c r="AC22" i="90" s="1"/>
  <c r="AE22" i="90" s="1"/>
  <c r="AA11" i="59"/>
  <c r="AC11" i="59" s="1"/>
  <c r="AE11" i="59" s="1"/>
  <c r="AB46" i="51"/>
  <c r="AD46" i="51" s="1"/>
  <c r="AF46" i="51" s="1"/>
  <c r="AS50" i="24" s="1"/>
  <c r="AB38" i="101"/>
  <c r="AD38" i="101" s="1"/>
  <c r="AF38" i="101" s="1"/>
  <c r="AA19" i="101"/>
  <c r="AC19" i="101" s="1"/>
  <c r="AE19" i="101" s="1"/>
  <c r="AB53" i="100"/>
  <c r="AD53" i="100" s="1"/>
  <c r="AF53" i="100" s="1"/>
  <c r="AA51" i="100"/>
  <c r="AC51" i="100" s="1"/>
  <c r="AE51" i="100" s="1"/>
  <c r="AA43" i="100"/>
  <c r="AC43" i="100" s="1"/>
  <c r="AE43" i="100" s="1"/>
  <c r="AK47" i="24" s="1"/>
  <c r="AA36" i="100"/>
  <c r="AC36" i="100" s="1"/>
  <c r="AE36" i="100" s="1"/>
  <c r="AA35" i="100"/>
  <c r="AC35" i="100" s="1"/>
  <c r="AE35" i="100" s="1"/>
  <c r="AA21" i="81"/>
  <c r="AC21" i="81" s="1"/>
  <c r="AE21" i="81" s="1"/>
  <c r="AA45" i="51"/>
  <c r="AC45" i="51" s="1"/>
  <c r="AE45" i="51" s="1"/>
  <c r="AB49" i="24" s="1"/>
  <c r="AB14" i="82"/>
  <c r="AD14" i="82" s="1"/>
  <c r="AW14" i="98" s="1"/>
  <c r="AA21" i="84"/>
  <c r="AC21" i="84" s="1"/>
  <c r="AE21" i="84" s="1"/>
  <c r="AA18" i="84"/>
  <c r="AC18" i="84" s="1"/>
  <c r="AE18" i="84" s="1"/>
  <c r="AA15" i="84"/>
  <c r="AC15" i="84" s="1"/>
  <c r="AE15" i="84" s="1"/>
  <c r="AB14" i="100"/>
  <c r="AD14" i="100" s="1"/>
  <c r="AF14" i="100" s="1"/>
  <c r="AA13" i="61"/>
  <c r="AC13" i="61" s="1"/>
  <c r="AE13" i="61" s="1"/>
  <c r="AB38" i="59"/>
  <c r="AD38" i="59" s="1"/>
  <c r="AF38" i="59" s="1"/>
  <c r="AA27" i="81"/>
  <c r="AC27" i="81" s="1"/>
  <c r="AE27" i="81" s="1"/>
  <c r="AA13" i="89"/>
  <c r="AC13" i="89" s="1"/>
  <c r="AE13" i="89" s="1"/>
  <c r="AA44" i="100"/>
  <c r="AC44" i="100" s="1"/>
  <c r="AE44" i="100" s="1"/>
  <c r="AK48" i="24" s="1"/>
  <c r="AA28" i="59"/>
  <c r="AC28" i="59" s="1"/>
  <c r="AE28" i="59" s="1"/>
  <c r="AA13" i="59"/>
  <c r="AC13" i="59" s="1"/>
  <c r="AE13" i="59" s="1"/>
  <c r="AA53" i="51"/>
  <c r="AC53" i="51" s="1"/>
  <c r="AE53" i="51" s="1"/>
  <c r="AA14" i="51"/>
  <c r="AC14" i="51" s="1"/>
  <c r="AE14" i="51" s="1"/>
  <c r="AB53" i="67"/>
  <c r="AD53" i="67" s="1"/>
  <c r="AF53" i="67" s="1"/>
  <c r="AB23" i="67"/>
  <c r="AD23" i="67" s="1"/>
  <c r="AF23" i="67" s="1"/>
  <c r="AA22" i="67"/>
  <c r="AC22" i="67" s="1"/>
  <c r="AP22" i="98" s="1"/>
  <c r="AB30" i="66"/>
  <c r="AD30" i="66" s="1"/>
  <c r="AF30" i="66" s="1"/>
  <c r="AB21" i="66"/>
  <c r="AD21" i="66" s="1"/>
  <c r="AS21" i="98" s="1"/>
  <c r="AA45" i="81"/>
  <c r="AC45" i="81" s="1"/>
  <c r="AE45" i="81" s="1"/>
  <c r="AE49" i="24" s="1"/>
  <c r="AB14" i="81"/>
  <c r="AD14" i="81" s="1"/>
  <c r="AU14" i="98" s="1"/>
  <c r="AB13" i="81"/>
  <c r="AD13" i="81" s="1"/>
  <c r="AF13" i="81" s="1"/>
  <c r="AB46" i="82"/>
  <c r="AD46" i="82" s="1"/>
  <c r="AW46" i="98" s="1"/>
  <c r="AB38" i="82"/>
  <c r="AD38" i="82" s="1"/>
  <c r="AF38" i="82" s="1"/>
  <c r="AA30" i="82"/>
  <c r="AC30" i="82" s="1"/>
  <c r="AV30" i="98" s="1"/>
  <c r="AB54" i="89"/>
  <c r="AD54" i="89" s="1"/>
  <c r="AF54" i="89" s="1"/>
  <c r="AB43" i="89"/>
  <c r="AD43" i="89" s="1"/>
  <c r="AF43" i="89" s="1"/>
  <c r="AY47" i="24" s="1"/>
  <c r="AA40" i="89"/>
  <c r="AC40" i="89" s="1"/>
  <c r="AE40" i="89" s="1"/>
  <c r="AH44" i="24" s="1"/>
  <c r="AA39" i="89"/>
  <c r="AC39" i="89" s="1"/>
  <c r="AE39" i="89" s="1"/>
  <c r="AA32" i="89"/>
  <c r="AC32" i="89" s="1"/>
  <c r="AE32" i="89" s="1"/>
  <c r="AB31" i="89"/>
  <c r="AD31" i="89" s="1"/>
  <c r="AF31" i="89" s="1"/>
  <c r="AB14" i="89"/>
  <c r="AD14" i="89" s="1"/>
  <c r="AF14" i="89" s="1"/>
  <c r="AB22" i="84"/>
  <c r="AD22" i="84" s="1"/>
  <c r="AF22" i="84" s="1"/>
  <c r="AA24" i="101"/>
  <c r="AC24" i="101" s="1"/>
  <c r="AE24" i="101" s="1"/>
  <c r="AA19" i="63"/>
  <c r="AC19" i="63" s="1"/>
  <c r="AE19" i="63" s="1"/>
  <c r="AB17" i="63"/>
  <c r="AD17" i="63" s="1"/>
  <c r="AF17" i="63" s="1"/>
  <c r="AB54" i="61"/>
  <c r="AD54" i="61" s="1"/>
  <c r="AF54" i="61" s="1"/>
  <c r="AA21" i="61"/>
  <c r="AC21" i="61" s="1"/>
  <c r="AE21" i="61" s="1"/>
  <c r="AA19" i="61"/>
  <c r="AC19" i="61" s="1"/>
  <c r="AE19" i="61" s="1"/>
  <c r="AA51" i="90"/>
  <c r="AC51" i="90" s="1"/>
  <c r="AE51" i="90" s="1"/>
  <c r="AA48" i="90"/>
  <c r="AC48" i="90" s="1"/>
  <c r="AE48" i="90" s="1"/>
  <c r="AP52" i="24" s="1"/>
  <c r="AB45" i="90"/>
  <c r="AD45" i="90" s="1"/>
  <c r="AF45" i="90" s="1"/>
  <c r="BG49" i="24" s="1"/>
  <c r="AB37" i="90"/>
  <c r="AD37" i="90" s="1"/>
  <c r="AF37" i="90" s="1"/>
  <c r="AB14" i="59"/>
  <c r="AD14" i="59" s="1"/>
  <c r="AF14" i="59" s="1"/>
  <c r="AA45" i="66"/>
  <c r="AC45" i="66" s="1"/>
  <c r="AE45" i="66" s="1"/>
  <c r="AD49" i="24" s="1"/>
  <c r="AB30" i="51"/>
  <c r="AD30" i="51" s="1"/>
  <c r="AO30" i="98" s="1"/>
  <c r="AB21" i="51"/>
  <c r="AD21" i="51" s="1"/>
  <c r="AF21" i="51" s="1"/>
  <c r="AA17" i="51"/>
  <c r="AC17" i="51" s="1"/>
  <c r="AE17" i="51" s="1"/>
  <c r="AB31" i="67"/>
  <c r="AD31" i="67" s="1"/>
  <c r="AF31" i="67" s="1"/>
  <c r="AA53" i="66"/>
  <c r="AC53" i="66" s="1"/>
  <c r="AR53" i="98" s="1"/>
  <c r="AA52" i="66"/>
  <c r="AC52" i="66" s="1"/>
  <c r="AE52" i="66" s="1"/>
  <c r="AB48" i="66"/>
  <c r="AD48" i="66" s="1"/>
  <c r="AS48" i="98" s="1"/>
  <c r="AA28" i="66"/>
  <c r="AC28" i="66" s="1"/>
  <c r="AE28" i="66" s="1"/>
  <c r="AB46" i="81"/>
  <c r="AD46" i="81" s="1"/>
  <c r="AU46" i="98" s="1"/>
  <c r="AB22" i="81"/>
  <c r="AD22" i="81" s="1"/>
  <c r="AF22" i="81" s="1"/>
  <c r="AA14" i="81"/>
  <c r="AC14" i="81" s="1"/>
  <c r="AT14" i="98" s="1"/>
  <c r="AB37" i="82"/>
  <c r="AD37" i="82" s="1"/>
  <c r="AF37" i="82" s="1"/>
  <c r="AA33" i="82"/>
  <c r="AC33" i="82" s="1"/>
  <c r="AV33" i="98" s="1"/>
  <c r="AA29" i="82"/>
  <c r="AC29" i="82" s="1"/>
  <c r="AE29" i="82" s="1"/>
  <c r="AA21" i="82"/>
  <c r="AC21" i="82" s="1"/>
  <c r="AV21" i="98" s="1"/>
  <c r="AA19" i="82"/>
  <c r="AC19" i="82" s="1"/>
  <c r="AE19" i="82" s="1"/>
  <c r="AB21" i="89"/>
  <c r="AD21" i="89" s="1"/>
  <c r="AF21" i="89" s="1"/>
  <c r="AB46" i="84"/>
  <c r="AD46" i="84" s="1"/>
  <c r="AF46" i="84" s="1"/>
  <c r="AZ50" i="24" s="1"/>
  <c r="AA29" i="84"/>
  <c r="AC29" i="84" s="1"/>
  <c r="AE29" i="84" s="1"/>
  <c r="AA27" i="84"/>
  <c r="AC27" i="84" s="1"/>
  <c r="AE27" i="84" s="1"/>
  <c r="AA36" i="101"/>
  <c r="AC36" i="101" s="1"/>
  <c r="AE36" i="101" s="1"/>
  <c r="AA27" i="100"/>
  <c r="AC27" i="100" s="1"/>
  <c r="AE27" i="100" s="1"/>
  <c r="AB47" i="63"/>
  <c r="AD47" i="63" s="1"/>
  <c r="AF47" i="63" s="1"/>
  <c r="BD51" i="24" s="1"/>
  <c r="AA43" i="63"/>
  <c r="AC43" i="63" s="1"/>
  <c r="AE43" i="63" s="1"/>
  <c r="AM47" i="24" s="1"/>
  <c r="AA14" i="90"/>
  <c r="AC14" i="90" s="1"/>
  <c r="AE14" i="90" s="1"/>
  <c r="AA11" i="90"/>
  <c r="AC11" i="90" s="1"/>
  <c r="AE11" i="90" s="1"/>
  <c r="AB44" i="59"/>
  <c r="AD44" i="59" s="1"/>
  <c r="AF44" i="59" s="1"/>
  <c r="BH48" i="24" s="1"/>
  <c r="AB20" i="59"/>
  <c r="AD20" i="59" s="1"/>
  <c r="AF20" i="59" s="1"/>
  <c r="AB16" i="59"/>
  <c r="AD16" i="59" s="1"/>
  <c r="AF16" i="59" s="1"/>
  <c r="AB15" i="67"/>
  <c r="AD15" i="67" s="1"/>
  <c r="AF15" i="67" s="1"/>
  <c r="AB38" i="51"/>
  <c r="AD38" i="51" s="1"/>
  <c r="AO38" i="98" s="1"/>
  <c r="AA21" i="51"/>
  <c r="AC21" i="51" s="1"/>
  <c r="AE21" i="51" s="1"/>
  <c r="AA28" i="67"/>
  <c r="AC28" i="67" s="1"/>
  <c r="AE28" i="67" s="1"/>
  <c r="AA24" i="67"/>
  <c r="AC24" i="67" s="1"/>
  <c r="AE24" i="67" s="1"/>
  <c r="AA54" i="66"/>
  <c r="AC54" i="66" s="1"/>
  <c r="AR54" i="98" s="1"/>
  <c r="AA37" i="66"/>
  <c r="AC37" i="66" s="1"/>
  <c r="AE37" i="66" s="1"/>
  <c r="AA34" i="66"/>
  <c r="AC34" i="66" s="1"/>
  <c r="AE34" i="66" s="1"/>
  <c r="AA13" i="66"/>
  <c r="AC13" i="66" s="1"/>
  <c r="AE13" i="66" s="1"/>
  <c r="AA54" i="81"/>
  <c r="AC54" i="81" s="1"/>
  <c r="AE54" i="81" s="1"/>
  <c r="AA52" i="81"/>
  <c r="AC52" i="81" s="1"/>
  <c r="AE52" i="81" s="1"/>
  <c r="AA49" i="81"/>
  <c r="AC49" i="81" s="1"/>
  <c r="AE49" i="81" s="1"/>
  <c r="AE53" i="24" s="1"/>
  <c r="AA37" i="81"/>
  <c r="AC37" i="81" s="1"/>
  <c r="AT37" i="98" s="1"/>
  <c r="AB54" i="82"/>
  <c r="AD54" i="82" s="1"/>
  <c r="AF54" i="82" s="1"/>
  <c r="AB22" i="82"/>
  <c r="AD22" i="82" s="1"/>
  <c r="AF22" i="82" s="1"/>
  <c r="AA13" i="82"/>
  <c r="AC13" i="82" s="1"/>
  <c r="AV13" i="98" s="1"/>
  <c r="AA11" i="82"/>
  <c r="AC11" i="82" s="1"/>
  <c r="AV11" i="98" s="1"/>
  <c r="AB46" i="89"/>
  <c r="AD46" i="89" s="1"/>
  <c r="AF46" i="89" s="1"/>
  <c r="AY50" i="24" s="1"/>
  <c r="AB30" i="84"/>
  <c r="AD30" i="84" s="1"/>
  <c r="AF30" i="84" s="1"/>
  <c r="AB14" i="84"/>
  <c r="AD14" i="84" s="1"/>
  <c r="AF14" i="84" s="1"/>
  <c r="AB14" i="101"/>
  <c r="AD14" i="101" s="1"/>
  <c r="AF14" i="101" s="1"/>
  <c r="AB30" i="100"/>
  <c r="AD30" i="100" s="1"/>
  <c r="AF30" i="100" s="1"/>
  <c r="AB49" i="63"/>
  <c r="AD49" i="63" s="1"/>
  <c r="AF49" i="63" s="1"/>
  <c r="BD53" i="24" s="1"/>
  <c r="AB48" i="63"/>
  <c r="AD48" i="63" s="1"/>
  <c r="AF48" i="63" s="1"/>
  <c r="BD52" i="24" s="1"/>
  <c r="AA30" i="63"/>
  <c r="AC30" i="63" s="1"/>
  <c r="AE30" i="63" s="1"/>
  <c r="AB24" i="63"/>
  <c r="AD24" i="63" s="1"/>
  <c r="AF24" i="63" s="1"/>
  <c r="AA22" i="63"/>
  <c r="AC22" i="63" s="1"/>
  <c r="AE22" i="63" s="1"/>
  <c r="AB46" i="61"/>
  <c r="AD46" i="61" s="1"/>
  <c r="AF46" i="61" s="1"/>
  <c r="BF50" i="24" s="1"/>
  <c r="AA29" i="61"/>
  <c r="AC29" i="61" s="1"/>
  <c r="AE29" i="61" s="1"/>
  <c r="AA28" i="61"/>
  <c r="AC28" i="61" s="1"/>
  <c r="AE28" i="61" s="1"/>
  <c r="AA30" i="90"/>
  <c r="AC30" i="90" s="1"/>
  <c r="AE30" i="90" s="1"/>
  <c r="AA26" i="90"/>
  <c r="AC26" i="90" s="1"/>
  <c r="AE26" i="90" s="1"/>
  <c r="AA19" i="90"/>
  <c r="AC19" i="90" s="1"/>
  <c r="AE19" i="90" s="1"/>
  <c r="AA49" i="59"/>
  <c r="AC49" i="59" s="1"/>
  <c r="AE49" i="59" s="1"/>
  <c r="AQ53" i="24" s="1"/>
  <c r="AB30" i="59"/>
  <c r="AD30" i="59" s="1"/>
  <c r="AF30" i="59" s="1"/>
  <c r="AQ47" i="98"/>
  <c r="AB53" i="81"/>
  <c r="AD53" i="81" s="1"/>
  <c r="AA39" i="82"/>
  <c r="AC39" i="82" s="1"/>
  <c r="AA26" i="51"/>
  <c r="AC26" i="51" s="1"/>
  <c r="AA49" i="67"/>
  <c r="AC49" i="67" s="1"/>
  <c r="AA41" i="67"/>
  <c r="AC41" i="67" s="1"/>
  <c r="AA26" i="66"/>
  <c r="AC26" i="66" s="1"/>
  <c r="AA35" i="51"/>
  <c r="AC35" i="51" s="1"/>
  <c r="AA18" i="51"/>
  <c r="AC18" i="51" s="1"/>
  <c r="AA15" i="51"/>
  <c r="AC15" i="51" s="1"/>
  <c r="AA50" i="67"/>
  <c r="AC50" i="67" s="1"/>
  <c r="AB29" i="67"/>
  <c r="AD29" i="67" s="1"/>
  <c r="AB25" i="67"/>
  <c r="AD25" i="67" s="1"/>
  <c r="AB16" i="67"/>
  <c r="AD16" i="67" s="1"/>
  <c r="AA11" i="67"/>
  <c r="AC11" i="67" s="1"/>
  <c r="AB53" i="66"/>
  <c r="AD53" i="66" s="1"/>
  <c r="AA35" i="66"/>
  <c r="AC35" i="66" s="1"/>
  <c r="AB29" i="66"/>
  <c r="AD29" i="66" s="1"/>
  <c r="AA18" i="66"/>
  <c r="AC18" i="66" s="1"/>
  <c r="AA15" i="66"/>
  <c r="AC15" i="66" s="1"/>
  <c r="AA47" i="81"/>
  <c r="AC47" i="81" s="1"/>
  <c r="AA41" i="81"/>
  <c r="AC41" i="81" s="1"/>
  <c r="AA32" i="81"/>
  <c r="AC32" i="81" s="1"/>
  <c r="AA24" i="81"/>
  <c r="AC24" i="81" s="1"/>
  <c r="AA19" i="81"/>
  <c r="AC19" i="81" s="1"/>
  <c r="AA16" i="81"/>
  <c r="AC16" i="81" s="1"/>
  <c r="AA51" i="82"/>
  <c r="AC51" i="82" s="1"/>
  <c r="AA34" i="82"/>
  <c r="AC34" i="82" s="1"/>
  <c r="AA31" i="82"/>
  <c r="AC31" i="82" s="1"/>
  <c r="AB29" i="82"/>
  <c r="AD29" i="82" s="1"/>
  <c r="AA25" i="82"/>
  <c r="AC25" i="82" s="1"/>
  <c r="AA22" i="82"/>
  <c r="AC22" i="82" s="1"/>
  <c r="AA20" i="82"/>
  <c r="AC20" i="82" s="1"/>
  <c r="AA43" i="51"/>
  <c r="AC43" i="51" s="1"/>
  <c r="AA54" i="67"/>
  <c r="AC54" i="67" s="1"/>
  <c r="AA15" i="67"/>
  <c r="AC15" i="67" s="1"/>
  <c r="AA43" i="66"/>
  <c r="AC43" i="66" s="1"/>
  <c r="AA40" i="81"/>
  <c r="AC40" i="81" s="1"/>
  <c r="AA49" i="51"/>
  <c r="AC49" i="51" s="1"/>
  <c r="AA44" i="51"/>
  <c r="AC44" i="51" s="1"/>
  <c r="AA31" i="67"/>
  <c r="AC31" i="67" s="1"/>
  <c r="AA20" i="67"/>
  <c r="AC20" i="67" s="1"/>
  <c r="AA44" i="66"/>
  <c r="AC44" i="66" s="1"/>
  <c r="AA27" i="66"/>
  <c r="AC27" i="66" s="1"/>
  <c r="AA50" i="81"/>
  <c r="AC50" i="81" s="1"/>
  <c r="AA46" i="81"/>
  <c r="AC46" i="81" s="1"/>
  <c r="AA44" i="81"/>
  <c r="AC44" i="81" s="1"/>
  <c r="AA29" i="81"/>
  <c r="AC29" i="81" s="1"/>
  <c r="AB19" i="81"/>
  <c r="AD19" i="81" s="1"/>
  <c r="AA54" i="82"/>
  <c r="AC54" i="82" s="1"/>
  <c r="AA43" i="82"/>
  <c r="AC43" i="82" s="1"/>
  <c r="AA12" i="82"/>
  <c r="AC12" i="82" s="1"/>
  <c r="AB15" i="81"/>
  <c r="AD15" i="81" s="1"/>
  <c r="AA38" i="67"/>
  <c r="AC38" i="67" s="1"/>
  <c r="AA36" i="51"/>
  <c r="AC36" i="51" s="1"/>
  <c r="AA24" i="51"/>
  <c r="AC24" i="51" s="1"/>
  <c r="AA19" i="51"/>
  <c r="AC19" i="51" s="1"/>
  <c r="AA30" i="67"/>
  <c r="AC30" i="67" s="1"/>
  <c r="AA25" i="67"/>
  <c r="AC25" i="67" s="1"/>
  <c r="AB12" i="67"/>
  <c r="AD12" i="67" s="1"/>
  <c r="AA38" i="66"/>
  <c r="AC38" i="66" s="1"/>
  <c r="AB36" i="66"/>
  <c r="AD36" i="66" s="1"/>
  <c r="AA32" i="66"/>
  <c r="AC32" i="66" s="1"/>
  <c r="AA19" i="66"/>
  <c r="AC19" i="66" s="1"/>
  <c r="AB54" i="81"/>
  <c r="AD54" i="81" s="1"/>
  <c r="AB48" i="81"/>
  <c r="AD48" i="81" s="1"/>
  <c r="AA39" i="81"/>
  <c r="AC39" i="81" s="1"/>
  <c r="AB38" i="81"/>
  <c r="AD38" i="81" s="1"/>
  <c r="AA36" i="81"/>
  <c r="AC36" i="81" s="1"/>
  <c r="AA28" i="81"/>
  <c r="AC28" i="81" s="1"/>
  <c r="AA20" i="81"/>
  <c r="AC20" i="81" s="1"/>
  <c r="AB16" i="81"/>
  <c r="AD16" i="81" s="1"/>
  <c r="AA11" i="81"/>
  <c r="AC11" i="81" s="1"/>
  <c r="AA35" i="82"/>
  <c r="AC35" i="82" s="1"/>
  <c r="AA26" i="82"/>
  <c r="AC26" i="82" s="1"/>
  <c r="AA23" i="82"/>
  <c r="AC23" i="82" s="1"/>
  <c r="AB21" i="82"/>
  <c r="AD21" i="82" s="1"/>
  <c r="AA17" i="82"/>
  <c r="AC17" i="82" s="1"/>
  <c r="AA14" i="82"/>
  <c r="AC14" i="82" s="1"/>
  <c r="AV50" i="98"/>
  <c r="AA52" i="51"/>
  <c r="AC52" i="51" s="1"/>
  <c r="AA19" i="67"/>
  <c r="AC19" i="67" s="1"/>
  <c r="AB13" i="67"/>
  <c r="AD13" i="67" s="1"/>
  <c r="AB37" i="66"/>
  <c r="AD37" i="66" s="1"/>
  <c r="AA42" i="82"/>
  <c r="AC42" i="82" s="1"/>
  <c r="AA32" i="51"/>
  <c r="AC32" i="51" s="1"/>
  <c r="AA27" i="51"/>
  <c r="AC27" i="51" s="1"/>
  <c r="AB54" i="66"/>
  <c r="AD54" i="66" s="1"/>
  <c r="AA50" i="51"/>
  <c r="AC50" i="51" s="1"/>
  <c r="AA47" i="51"/>
  <c r="AC47" i="51" s="1"/>
  <c r="AB45" i="51"/>
  <c r="AD45" i="51" s="1"/>
  <c r="AA41" i="51"/>
  <c r="AC41" i="51" s="1"/>
  <c r="AA38" i="51"/>
  <c r="AC38" i="51" s="1"/>
  <c r="AA28" i="51"/>
  <c r="AC28" i="51" s="1"/>
  <c r="AA16" i="51"/>
  <c r="AC16" i="51" s="1"/>
  <c r="AA11" i="51"/>
  <c r="AC11" i="51" s="1"/>
  <c r="AA51" i="67"/>
  <c r="AC51" i="67" s="1"/>
  <c r="AA43" i="67"/>
  <c r="AC43" i="67" s="1"/>
  <c r="AA35" i="67"/>
  <c r="AC35" i="67" s="1"/>
  <c r="AA17" i="67"/>
  <c r="AC17" i="67" s="1"/>
  <c r="AA12" i="67"/>
  <c r="AC12" i="67" s="1"/>
  <c r="AA50" i="66"/>
  <c r="AC50" i="66" s="1"/>
  <c r="AA47" i="66"/>
  <c r="AC47" i="66" s="1"/>
  <c r="AB45" i="66"/>
  <c r="AD45" i="66" s="1"/>
  <c r="AA24" i="66"/>
  <c r="AC24" i="66" s="1"/>
  <c r="AA11" i="66"/>
  <c r="AC11" i="66" s="1"/>
  <c r="AA51" i="81"/>
  <c r="AC51" i="81" s="1"/>
  <c r="AB47" i="81"/>
  <c r="AD47" i="81" s="1"/>
  <c r="AB45" i="81"/>
  <c r="AD45" i="81" s="1"/>
  <c r="AA42" i="81"/>
  <c r="AC42" i="81" s="1"/>
  <c r="AA38" i="81"/>
  <c r="AC38" i="81" s="1"/>
  <c r="AA31" i="81"/>
  <c r="AC31" i="81" s="1"/>
  <c r="AB30" i="81"/>
  <c r="AD30" i="81" s="1"/>
  <c r="AA23" i="81"/>
  <c r="AC23" i="81" s="1"/>
  <c r="AA44" i="82"/>
  <c r="AC44" i="82" s="1"/>
  <c r="AB37" i="67"/>
  <c r="AD37" i="67" s="1"/>
  <c r="AA46" i="51"/>
  <c r="AC46" i="51" s="1"/>
  <c r="AA34" i="67"/>
  <c r="AC34" i="67" s="1"/>
  <c r="AB37" i="51"/>
  <c r="AD37" i="51" s="1"/>
  <c r="AA33" i="51"/>
  <c r="AC33" i="51" s="1"/>
  <c r="AA20" i="51"/>
  <c r="AC20" i="51" s="1"/>
  <c r="AA47" i="67"/>
  <c r="AC47" i="67" s="1"/>
  <c r="AA33" i="67"/>
  <c r="AC33" i="67" s="1"/>
  <c r="AA27" i="67"/>
  <c r="AC27" i="67" s="1"/>
  <c r="AB21" i="67"/>
  <c r="AD21" i="67" s="1"/>
  <c r="AA18" i="67"/>
  <c r="AC18" i="67" s="1"/>
  <c r="AA33" i="66"/>
  <c r="AC33" i="66" s="1"/>
  <c r="AA20" i="66"/>
  <c r="AC20" i="66" s="1"/>
  <c r="AA53" i="81"/>
  <c r="AC53" i="81" s="1"/>
  <c r="AB37" i="81"/>
  <c r="AD37" i="81" s="1"/>
  <c r="AA30" i="81"/>
  <c r="AC30" i="81" s="1"/>
  <c r="AB29" i="81"/>
  <c r="AD29" i="81" s="1"/>
  <c r="AA26" i="81"/>
  <c r="AC26" i="81" s="1"/>
  <c r="AA22" i="81"/>
  <c r="AC22" i="81" s="1"/>
  <c r="AB21" i="81"/>
  <c r="AD21" i="81" s="1"/>
  <c r="AB12" i="81"/>
  <c r="AD12" i="81" s="1"/>
  <c r="AA52" i="82"/>
  <c r="AC52" i="82" s="1"/>
  <c r="AA49" i="82"/>
  <c r="AC49" i="82" s="1"/>
  <c r="AA46" i="82"/>
  <c r="AC46" i="82" s="1"/>
  <c r="AA36" i="82"/>
  <c r="AC36" i="82" s="1"/>
  <c r="AA27" i="82"/>
  <c r="AC27" i="82" s="1"/>
  <c r="AA18" i="82"/>
  <c r="AC18" i="82" s="1"/>
  <c r="AA54" i="51"/>
  <c r="AC54" i="51" s="1"/>
  <c r="AA51" i="51"/>
  <c r="AC51" i="51" s="1"/>
  <c r="AB13" i="51"/>
  <c r="AD13" i="51" s="1"/>
  <c r="AB45" i="67"/>
  <c r="AD45" i="67" s="1"/>
  <c r="AB13" i="66"/>
  <c r="AD13" i="66" s="1"/>
  <c r="AB53" i="51"/>
  <c r="AD53" i="51" s="1"/>
  <c r="AA46" i="66"/>
  <c r="AC46" i="66" s="1"/>
  <c r="AB51" i="51"/>
  <c r="AD51" i="51" s="1"/>
  <c r="AA42" i="51"/>
  <c r="AC42" i="51" s="1"/>
  <c r="AA39" i="51"/>
  <c r="AC39" i="51" s="1"/>
  <c r="AB29" i="51"/>
  <c r="AD29" i="51" s="1"/>
  <c r="AA25" i="51"/>
  <c r="AC25" i="51" s="1"/>
  <c r="AB14" i="51"/>
  <c r="AD14" i="51" s="1"/>
  <c r="AA12" i="51"/>
  <c r="AC12" i="51" s="1"/>
  <c r="AA52" i="67"/>
  <c r="AC52" i="67" s="1"/>
  <c r="AA44" i="67"/>
  <c r="AC44" i="67" s="1"/>
  <c r="AA36" i="67"/>
  <c r="AC36" i="67" s="1"/>
  <c r="AA13" i="67"/>
  <c r="AC13" i="67" s="1"/>
  <c r="AA51" i="66"/>
  <c r="AC51" i="66" s="1"/>
  <c r="AA42" i="66"/>
  <c r="AC42" i="66" s="1"/>
  <c r="AA39" i="66"/>
  <c r="AC39" i="66" s="1"/>
  <c r="AB38" i="66"/>
  <c r="AD38" i="66" s="1"/>
  <c r="AA36" i="66"/>
  <c r="AC36" i="66" s="1"/>
  <c r="AA29" i="66"/>
  <c r="AC29" i="66" s="1"/>
  <c r="AA25" i="66"/>
  <c r="AC25" i="66" s="1"/>
  <c r="AA16" i="66"/>
  <c r="AC16" i="66" s="1"/>
  <c r="AA14" i="66"/>
  <c r="AC14" i="66" s="1"/>
  <c r="AA12" i="66"/>
  <c r="AC12" i="66" s="1"/>
  <c r="AA48" i="81"/>
  <c r="AC48" i="81" s="1"/>
  <c r="AA43" i="81"/>
  <c r="AC43" i="81" s="1"/>
  <c r="AB39" i="81"/>
  <c r="AD39" i="81" s="1"/>
  <c r="AA15" i="81"/>
  <c r="AC15" i="81" s="1"/>
  <c r="AA12" i="81"/>
  <c r="AC12" i="81" s="1"/>
  <c r="AB45" i="82"/>
  <c r="AD45" i="82" s="1"/>
  <c r="AA38" i="82"/>
  <c r="AC38" i="82" s="1"/>
  <c r="AB30" i="82"/>
  <c r="AD30" i="82" s="1"/>
  <c r="AA15" i="82"/>
  <c r="AC15" i="82" s="1"/>
  <c r="AB13" i="82"/>
  <c r="AD13" i="82" s="1"/>
  <c r="AA16" i="82"/>
  <c r="AC16" i="82" s="1"/>
  <c r="AB53" i="89"/>
  <c r="AD53" i="89" s="1"/>
  <c r="AF53" i="89" s="1"/>
  <c r="AA45" i="89"/>
  <c r="AC45" i="89" s="1"/>
  <c r="AE45" i="89" s="1"/>
  <c r="AH49" i="24" s="1"/>
  <c r="AA38" i="89"/>
  <c r="AC38" i="89" s="1"/>
  <c r="AE38" i="89" s="1"/>
  <c r="AB37" i="89"/>
  <c r="AD37" i="89" s="1"/>
  <c r="AF37" i="89" s="1"/>
  <c r="AA30" i="89"/>
  <c r="AC30" i="89" s="1"/>
  <c r="AE30" i="89" s="1"/>
  <c r="AA46" i="59"/>
  <c r="AC46" i="59" s="1"/>
  <c r="AE46" i="59" s="1"/>
  <c r="AQ50" i="24" s="1"/>
  <c r="AB46" i="59"/>
  <c r="AD46" i="59" s="1"/>
  <c r="AF46" i="59" s="1"/>
  <c r="BH50" i="24" s="1"/>
  <c r="AB54" i="84"/>
  <c r="AD54" i="84" s="1"/>
  <c r="AF54" i="84" s="1"/>
  <c r="AB38" i="84"/>
  <c r="AD38" i="84" s="1"/>
  <c r="AF38" i="84" s="1"/>
  <c r="AA36" i="84"/>
  <c r="AC36" i="84" s="1"/>
  <c r="AE36" i="84" s="1"/>
  <c r="AA49" i="63"/>
  <c r="AC49" i="63" s="1"/>
  <c r="AE49" i="63" s="1"/>
  <c r="AM53" i="24" s="1"/>
  <c r="AA53" i="59"/>
  <c r="AC53" i="59" s="1"/>
  <c r="AE53" i="59" s="1"/>
  <c r="AA54" i="89"/>
  <c r="AC54" i="89" s="1"/>
  <c r="AE54" i="89" s="1"/>
  <c r="AB48" i="89"/>
  <c r="AD48" i="89" s="1"/>
  <c r="AF48" i="89" s="1"/>
  <c r="AY52" i="24" s="1"/>
  <c r="AA11" i="89"/>
  <c r="AC11" i="89" s="1"/>
  <c r="AE11" i="89" s="1"/>
  <c r="AB45" i="84"/>
  <c r="AD45" i="84" s="1"/>
  <c r="AF45" i="84" s="1"/>
  <c r="AZ49" i="24" s="1"/>
  <c r="AA41" i="84"/>
  <c r="AC41" i="84" s="1"/>
  <c r="AE41" i="84" s="1"/>
  <c r="AI45" i="24" s="1"/>
  <c r="AB29" i="101"/>
  <c r="AD29" i="101" s="1"/>
  <c r="AF29" i="101" s="1"/>
  <c r="AA29" i="101"/>
  <c r="AC29" i="101" s="1"/>
  <c r="AE29" i="101" s="1"/>
  <c r="AA25" i="101"/>
  <c r="AC25" i="101" s="1"/>
  <c r="AE25" i="101" s="1"/>
  <c r="AB13" i="100"/>
  <c r="AD13" i="100" s="1"/>
  <c r="AF13" i="100" s="1"/>
  <c r="AA54" i="63"/>
  <c r="AC54" i="63" s="1"/>
  <c r="AE54" i="63" s="1"/>
  <c r="AB13" i="63"/>
  <c r="AD13" i="63" s="1"/>
  <c r="AF13" i="63" s="1"/>
  <c r="AB37" i="61"/>
  <c r="AD37" i="61" s="1"/>
  <c r="AF37" i="61" s="1"/>
  <c r="AA33" i="61"/>
  <c r="AC33" i="61" s="1"/>
  <c r="AE33" i="61" s="1"/>
  <c r="AB22" i="61"/>
  <c r="AD22" i="61" s="1"/>
  <c r="AF22" i="61" s="1"/>
  <c r="AB54" i="59"/>
  <c r="AD54" i="59" s="1"/>
  <c r="AF54" i="59" s="1"/>
  <c r="AA22" i="59"/>
  <c r="AC22" i="59" s="1"/>
  <c r="AE22" i="59" s="1"/>
  <c r="AB22" i="59"/>
  <c r="AD22" i="59" s="1"/>
  <c r="AF22" i="59" s="1"/>
  <c r="AB22" i="89"/>
  <c r="AD22" i="89" s="1"/>
  <c r="AF22" i="89" s="1"/>
  <c r="AB16" i="89"/>
  <c r="AD16" i="89" s="1"/>
  <c r="AF16" i="89" s="1"/>
  <c r="AA45" i="101"/>
  <c r="AC45" i="101" s="1"/>
  <c r="AE45" i="101" s="1"/>
  <c r="AL49" i="24" s="1"/>
  <c r="AA42" i="101"/>
  <c r="AC42" i="101" s="1"/>
  <c r="AE42" i="101" s="1"/>
  <c r="AL46" i="24" s="1"/>
  <c r="AA39" i="101"/>
  <c r="AC39" i="101" s="1"/>
  <c r="AE39" i="101" s="1"/>
  <c r="AA21" i="100"/>
  <c r="AC21" i="100" s="1"/>
  <c r="AE21" i="100" s="1"/>
  <c r="AA18" i="100"/>
  <c r="AC18" i="100" s="1"/>
  <c r="AE18" i="100" s="1"/>
  <c r="AA15" i="100"/>
  <c r="AC15" i="100" s="1"/>
  <c r="AE15" i="100" s="1"/>
  <c r="AA12" i="90"/>
  <c r="AC12" i="90" s="1"/>
  <c r="AE12" i="90" s="1"/>
  <c r="AB13" i="84"/>
  <c r="AD13" i="84" s="1"/>
  <c r="AF13" i="84" s="1"/>
  <c r="AA13" i="84"/>
  <c r="AC13" i="84" s="1"/>
  <c r="AE13" i="84" s="1"/>
  <c r="AB50" i="101"/>
  <c r="AD50" i="101" s="1"/>
  <c r="AF50" i="101" s="1"/>
  <c r="BC54" i="24" s="1"/>
  <c r="AB54" i="100"/>
  <c r="AD54" i="100" s="1"/>
  <c r="AF54" i="100" s="1"/>
  <c r="AA50" i="100"/>
  <c r="AC50" i="100" s="1"/>
  <c r="AE50" i="100" s="1"/>
  <c r="AK54" i="24" s="1"/>
  <c r="AA42" i="100"/>
  <c r="AC42" i="100" s="1"/>
  <c r="AE42" i="100" s="1"/>
  <c r="AK46" i="24" s="1"/>
  <c r="AA34" i="100"/>
  <c r="AC34" i="100" s="1"/>
  <c r="AE34" i="100" s="1"/>
  <c r="AB22" i="100"/>
  <c r="AD22" i="100" s="1"/>
  <c r="AF22" i="100" s="1"/>
  <c r="AA24" i="63"/>
  <c r="AC24" i="63" s="1"/>
  <c r="AE24" i="63" s="1"/>
  <c r="AB13" i="61"/>
  <c r="AD13" i="61" s="1"/>
  <c r="AF13" i="61" s="1"/>
  <c r="AA12" i="61"/>
  <c r="AC12" i="61" s="1"/>
  <c r="AE12" i="61" s="1"/>
  <c r="AB23" i="90"/>
  <c r="AD23" i="90" s="1"/>
  <c r="AF23" i="90" s="1"/>
  <c r="AB21" i="90"/>
  <c r="AD21" i="90" s="1"/>
  <c r="AF21" i="90" s="1"/>
  <c r="AA37" i="59"/>
  <c r="AC37" i="59" s="1"/>
  <c r="AE37" i="59" s="1"/>
  <c r="AA34" i="59"/>
  <c r="AC34" i="59" s="1"/>
  <c r="AE34" i="59" s="1"/>
  <c r="AA53" i="84"/>
  <c r="AC53" i="84" s="1"/>
  <c r="AE53" i="84" s="1"/>
  <c r="AA13" i="101"/>
  <c r="AC13" i="101" s="1"/>
  <c r="AE13" i="101" s="1"/>
  <c r="AB29" i="100"/>
  <c r="AD29" i="100" s="1"/>
  <c r="AF29" i="100" s="1"/>
  <c r="AA29" i="100"/>
  <c r="AC29" i="100" s="1"/>
  <c r="AE29" i="100" s="1"/>
  <c r="AA39" i="63"/>
  <c r="AC39" i="63" s="1"/>
  <c r="AE39" i="63" s="1"/>
  <c r="AA32" i="63"/>
  <c r="AC32" i="63" s="1"/>
  <c r="AE32" i="63" s="1"/>
  <c r="AB31" i="63"/>
  <c r="AD31" i="63" s="1"/>
  <c r="AF31" i="63" s="1"/>
  <c r="AB45" i="59"/>
  <c r="AD45" i="59" s="1"/>
  <c r="AF45" i="59" s="1"/>
  <c r="BH49" i="24" s="1"/>
  <c r="AB43" i="59"/>
  <c r="AD43" i="59" s="1"/>
  <c r="AF43" i="59" s="1"/>
  <c r="BH47" i="24" s="1"/>
  <c r="AB21" i="101"/>
  <c r="AD21" i="101" s="1"/>
  <c r="AF21" i="101" s="1"/>
  <c r="AA21" i="101"/>
  <c r="AC21" i="101" s="1"/>
  <c r="AE21" i="101" s="1"/>
  <c r="AA13" i="100"/>
  <c r="AC13" i="100" s="1"/>
  <c r="AE13" i="100" s="1"/>
  <c r="AA37" i="61"/>
  <c r="AC37" i="61" s="1"/>
  <c r="AE37" i="61" s="1"/>
  <c r="AA46" i="90"/>
  <c r="AC46" i="90" s="1"/>
  <c r="AE46" i="90" s="1"/>
  <c r="AP50" i="24" s="1"/>
  <c r="AA51" i="59"/>
  <c r="AC51" i="59" s="1"/>
  <c r="AE51" i="59" s="1"/>
  <c r="AB24" i="59"/>
  <c r="AD24" i="59" s="1"/>
  <c r="AF24" i="59" s="1"/>
  <c r="AA51" i="89"/>
  <c r="AC51" i="89" s="1"/>
  <c r="AE51" i="89" s="1"/>
  <c r="AA48" i="89"/>
  <c r="AC48" i="89" s="1"/>
  <c r="AE48" i="89" s="1"/>
  <c r="AH52" i="24" s="1"/>
  <c r="AA42" i="89"/>
  <c r="AC42" i="89" s="1"/>
  <c r="AE42" i="89" s="1"/>
  <c r="AH46" i="24" s="1"/>
  <c r="AA34" i="89"/>
  <c r="AC34" i="89" s="1"/>
  <c r="AE34" i="89" s="1"/>
  <c r="AB29" i="89"/>
  <c r="AD29" i="89" s="1"/>
  <c r="AF29" i="89" s="1"/>
  <c r="AB20" i="89"/>
  <c r="AD20" i="89" s="1"/>
  <c r="AF20" i="89" s="1"/>
  <c r="AA17" i="89"/>
  <c r="AC17" i="89" s="1"/>
  <c r="AE17" i="89" s="1"/>
  <c r="AA44" i="84"/>
  <c r="AC44" i="84" s="1"/>
  <c r="AE44" i="84" s="1"/>
  <c r="AI48" i="24" s="1"/>
  <c r="AA35" i="84"/>
  <c r="AC35" i="84" s="1"/>
  <c r="AE35" i="84" s="1"/>
  <c r="AA26" i="84"/>
  <c r="AC26" i="84" s="1"/>
  <c r="AE26" i="84" s="1"/>
  <c r="AA23" i="84"/>
  <c r="AC23" i="84" s="1"/>
  <c r="AE23" i="84" s="1"/>
  <c r="AA17" i="84"/>
  <c r="AC17" i="84" s="1"/>
  <c r="AE17" i="84" s="1"/>
  <c r="AB12" i="84"/>
  <c r="AD12" i="84" s="1"/>
  <c r="AF12" i="84" s="1"/>
  <c r="AB45" i="101"/>
  <c r="AD45" i="101" s="1"/>
  <c r="AF45" i="101" s="1"/>
  <c r="BC49" i="24" s="1"/>
  <c r="AA41" i="101"/>
  <c r="AC41" i="101" s="1"/>
  <c r="AE41" i="101" s="1"/>
  <c r="AL45" i="24" s="1"/>
  <c r="AA28" i="101"/>
  <c r="AC28" i="101" s="1"/>
  <c r="AE28" i="101" s="1"/>
  <c r="AA16" i="101"/>
  <c r="AC16" i="101" s="1"/>
  <c r="AE16" i="101" s="1"/>
  <c r="AB47" i="100"/>
  <c r="AD47" i="100" s="1"/>
  <c r="AF47" i="100" s="1"/>
  <c r="BB51" i="24" s="1"/>
  <c r="AB39" i="100"/>
  <c r="AD39" i="100" s="1"/>
  <c r="AF39" i="100" s="1"/>
  <c r="AB31" i="100"/>
  <c r="AD31" i="100" s="1"/>
  <c r="AF31" i="100" s="1"/>
  <c r="AA26" i="100"/>
  <c r="AC26" i="100" s="1"/>
  <c r="AE26" i="100" s="1"/>
  <c r="AA17" i="100"/>
  <c r="AC17" i="100" s="1"/>
  <c r="AE17" i="100" s="1"/>
  <c r="AA14" i="100"/>
  <c r="AC14" i="100" s="1"/>
  <c r="AE14" i="100" s="1"/>
  <c r="AA12" i="100"/>
  <c r="AC12" i="100" s="1"/>
  <c r="AE12" i="100" s="1"/>
  <c r="AA52" i="63"/>
  <c r="AC52" i="63" s="1"/>
  <c r="AE52" i="63" s="1"/>
  <c r="AB41" i="63"/>
  <c r="AD41" i="63" s="1"/>
  <c r="AF41" i="63" s="1"/>
  <c r="BD45" i="24" s="1"/>
  <c r="AB40" i="63"/>
  <c r="AD40" i="63" s="1"/>
  <c r="AF40" i="63" s="1"/>
  <c r="BD44" i="24" s="1"/>
  <c r="AA35" i="63"/>
  <c r="AC35" i="63" s="1"/>
  <c r="AE35" i="63" s="1"/>
  <c r="AA25" i="63"/>
  <c r="AC25" i="63" s="1"/>
  <c r="AE25" i="63" s="1"/>
  <c r="AA18" i="63"/>
  <c r="AC18" i="63" s="1"/>
  <c r="AE18" i="63" s="1"/>
  <c r="AA15" i="63"/>
  <c r="AC15" i="63" s="1"/>
  <c r="AE15" i="63" s="1"/>
  <c r="AA55" i="61"/>
  <c r="AC55" i="61" s="1"/>
  <c r="AE55" i="61" s="1"/>
  <c r="AB45" i="61"/>
  <c r="AD45" i="61" s="1"/>
  <c r="AF45" i="61" s="1"/>
  <c r="BF49" i="24" s="1"/>
  <c r="AA27" i="61"/>
  <c r="AC27" i="61" s="1"/>
  <c r="AE27" i="61" s="1"/>
  <c r="AA18" i="61"/>
  <c r="AC18" i="61" s="1"/>
  <c r="AE18" i="61" s="1"/>
  <c r="AA15" i="61"/>
  <c r="AC15" i="61" s="1"/>
  <c r="AE15" i="61" s="1"/>
  <c r="AB41" i="90"/>
  <c r="AD41" i="90" s="1"/>
  <c r="AF41" i="90" s="1"/>
  <c r="BG45" i="24" s="1"/>
  <c r="AA33" i="90"/>
  <c r="AC33" i="90" s="1"/>
  <c r="AE33" i="90" s="1"/>
  <c r="AB29" i="90"/>
  <c r="AD29" i="90" s="1"/>
  <c r="AF29" i="90" s="1"/>
  <c r="AA25" i="90"/>
  <c r="AC25" i="90" s="1"/>
  <c r="AE25" i="90" s="1"/>
  <c r="AA20" i="90"/>
  <c r="AC20" i="90" s="1"/>
  <c r="AE20" i="90" s="1"/>
  <c r="AB16" i="90"/>
  <c r="AD16" i="90" s="1"/>
  <c r="AF16" i="90" s="1"/>
  <c r="AB52" i="59"/>
  <c r="AD52" i="59" s="1"/>
  <c r="AF52" i="59" s="1"/>
  <c r="AA43" i="59"/>
  <c r="AC43" i="59" s="1"/>
  <c r="AE43" i="59" s="1"/>
  <c r="AQ47" i="24" s="1"/>
  <c r="AB32" i="59"/>
  <c r="AD32" i="59" s="1"/>
  <c r="AF32" i="59" s="1"/>
  <c r="AB39" i="89"/>
  <c r="AD39" i="89" s="1"/>
  <c r="AF39" i="89" s="1"/>
  <c r="AA26" i="89"/>
  <c r="AC26" i="89" s="1"/>
  <c r="AE26" i="89" s="1"/>
  <c r="AA22" i="89"/>
  <c r="AC22" i="89" s="1"/>
  <c r="AE22" i="89" s="1"/>
  <c r="AA20" i="89"/>
  <c r="AC20" i="89" s="1"/>
  <c r="AE20" i="89" s="1"/>
  <c r="AA52" i="84"/>
  <c r="AC52" i="84" s="1"/>
  <c r="AE52" i="84" s="1"/>
  <c r="AA49" i="84"/>
  <c r="AC49" i="84" s="1"/>
  <c r="AE49" i="84" s="1"/>
  <c r="AI53" i="24" s="1"/>
  <c r="AA46" i="84"/>
  <c r="AC46" i="84" s="1"/>
  <c r="AE46" i="84" s="1"/>
  <c r="AI50" i="24" s="1"/>
  <c r="AA32" i="84"/>
  <c r="AC32" i="84" s="1"/>
  <c r="AE32" i="84" s="1"/>
  <c r="AA20" i="84"/>
  <c r="AC20" i="84" s="1"/>
  <c r="AE20" i="84" s="1"/>
  <c r="AA12" i="84"/>
  <c r="AC12" i="84" s="1"/>
  <c r="AE12" i="84" s="1"/>
  <c r="AA50" i="101"/>
  <c r="AC50" i="101" s="1"/>
  <c r="AE50" i="101" s="1"/>
  <c r="AL54" i="24" s="1"/>
  <c r="AA47" i="101"/>
  <c r="AC47" i="101" s="1"/>
  <c r="AE47" i="101" s="1"/>
  <c r="AL51" i="24" s="1"/>
  <c r="AB37" i="101"/>
  <c r="AD37" i="101" s="1"/>
  <c r="AF37" i="101" s="1"/>
  <c r="AA33" i="101"/>
  <c r="AC33" i="101" s="1"/>
  <c r="AE33" i="101" s="1"/>
  <c r="AA20" i="101"/>
  <c r="AC20" i="101" s="1"/>
  <c r="AE20" i="101" s="1"/>
  <c r="AB13" i="101"/>
  <c r="AD13" i="101" s="1"/>
  <c r="AF13" i="101" s="1"/>
  <c r="AA11" i="101"/>
  <c r="AC11" i="101" s="1"/>
  <c r="AE11" i="101" s="1"/>
  <c r="AA52" i="100"/>
  <c r="AC52" i="100" s="1"/>
  <c r="AE52" i="100" s="1"/>
  <c r="AB51" i="100"/>
  <c r="AD51" i="100" s="1"/>
  <c r="AF51" i="100" s="1"/>
  <c r="AA48" i="100"/>
  <c r="AC48" i="100" s="1"/>
  <c r="AE48" i="100" s="1"/>
  <c r="AK52" i="24" s="1"/>
  <c r="AA47" i="100"/>
  <c r="AC47" i="100" s="1"/>
  <c r="AE47" i="100" s="1"/>
  <c r="AK51" i="24" s="1"/>
  <c r="AB43" i="100"/>
  <c r="AD43" i="100" s="1"/>
  <c r="AF43" i="100" s="1"/>
  <c r="BB47" i="24" s="1"/>
  <c r="AA40" i="100"/>
  <c r="AC40" i="100" s="1"/>
  <c r="AE40" i="100" s="1"/>
  <c r="AK44" i="24" s="1"/>
  <c r="AA39" i="100"/>
  <c r="AC39" i="100" s="1"/>
  <c r="AE39" i="100" s="1"/>
  <c r="AB35" i="100"/>
  <c r="AD35" i="100" s="1"/>
  <c r="AF35" i="100" s="1"/>
  <c r="AA32" i="100"/>
  <c r="AC32" i="100" s="1"/>
  <c r="AE32" i="100" s="1"/>
  <c r="AA44" i="63"/>
  <c r="AC44" i="63" s="1"/>
  <c r="AE44" i="63" s="1"/>
  <c r="AM48" i="24" s="1"/>
  <c r="AA33" i="63"/>
  <c r="AC33" i="63" s="1"/>
  <c r="AE33" i="63" s="1"/>
  <c r="AB32" i="63"/>
  <c r="AD32" i="63" s="1"/>
  <c r="AF32" i="63" s="1"/>
  <c r="AA27" i="63"/>
  <c r="AC27" i="63" s="1"/>
  <c r="AE27" i="63" s="1"/>
  <c r="AA23" i="63"/>
  <c r="AC23" i="63" s="1"/>
  <c r="AE23" i="63" s="1"/>
  <c r="AA21" i="63"/>
  <c r="AC21" i="63" s="1"/>
  <c r="AE21" i="63" s="1"/>
  <c r="AA14" i="63"/>
  <c r="AC14" i="63" s="1"/>
  <c r="AE14" i="63" s="1"/>
  <c r="AA56" i="61"/>
  <c r="AC56" i="61" s="1"/>
  <c r="AE56" i="61" s="1"/>
  <c r="AA50" i="61"/>
  <c r="AC50" i="61" s="1"/>
  <c r="AE50" i="61" s="1"/>
  <c r="AO54" i="24" s="1"/>
  <c r="AA42" i="90"/>
  <c r="AC42" i="90" s="1"/>
  <c r="AE42" i="90" s="1"/>
  <c r="AP46" i="24" s="1"/>
  <c r="AA38" i="90"/>
  <c r="AC38" i="90" s="1"/>
  <c r="AE38" i="90" s="1"/>
  <c r="AA17" i="90"/>
  <c r="AC17" i="90" s="1"/>
  <c r="AE17" i="90" s="1"/>
  <c r="AB12" i="90"/>
  <c r="AD12" i="90" s="1"/>
  <c r="AF12" i="90" s="1"/>
  <c r="AA52" i="59"/>
  <c r="AC52" i="59" s="1"/>
  <c r="AE52" i="59" s="1"/>
  <c r="AB37" i="59"/>
  <c r="AD37" i="59" s="1"/>
  <c r="AF37" i="59" s="1"/>
  <c r="AB35" i="59"/>
  <c r="AD35" i="59" s="1"/>
  <c r="AF35" i="59" s="1"/>
  <c r="AA26" i="59"/>
  <c r="AC26" i="59" s="1"/>
  <c r="AE26" i="59" s="1"/>
  <c r="AA20" i="59"/>
  <c r="AC20" i="59" s="1"/>
  <c r="AE20" i="59" s="1"/>
  <c r="AA12" i="59"/>
  <c r="AC12" i="59" s="1"/>
  <c r="AE12" i="59" s="1"/>
  <c r="AA52" i="89"/>
  <c r="AC52" i="89" s="1"/>
  <c r="AE52" i="89" s="1"/>
  <c r="AA49" i="89"/>
  <c r="AC49" i="89" s="1"/>
  <c r="AE49" i="89" s="1"/>
  <c r="AH53" i="24" s="1"/>
  <c r="AA43" i="89"/>
  <c r="AC43" i="89" s="1"/>
  <c r="AE43" i="89" s="1"/>
  <c r="AH47" i="24" s="1"/>
  <c r="AA35" i="89"/>
  <c r="AC35" i="89" s="1"/>
  <c r="AE35" i="89" s="1"/>
  <c r="AA23" i="89"/>
  <c r="AC23" i="89" s="1"/>
  <c r="AE23" i="89" s="1"/>
  <c r="AA14" i="89"/>
  <c r="AC14" i="89" s="1"/>
  <c r="AE14" i="89" s="1"/>
  <c r="AA50" i="84"/>
  <c r="AC50" i="84" s="1"/>
  <c r="AE50" i="84" s="1"/>
  <c r="AI54" i="24" s="1"/>
  <c r="AA47" i="84"/>
  <c r="AC47" i="84" s="1"/>
  <c r="AE47" i="84" s="1"/>
  <c r="AI51" i="24" s="1"/>
  <c r="AB24" i="84"/>
  <c r="AD24" i="84" s="1"/>
  <c r="AF24" i="84" s="1"/>
  <c r="AB21" i="84"/>
  <c r="AD21" i="84" s="1"/>
  <c r="AF21" i="84" s="1"/>
  <c r="AA51" i="101"/>
  <c r="AC51" i="101" s="1"/>
  <c r="AE51" i="101" s="1"/>
  <c r="AA34" i="101"/>
  <c r="AC34" i="101" s="1"/>
  <c r="AE34" i="101" s="1"/>
  <c r="AB30" i="101"/>
  <c r="AD30" i="101" s="1"/>
  <c r="AF30" i="101" s="1"/>
  <c r="AA17" i="101"/>
  <c r="AC17" i="101" s="1"/>
  <c r="AE17" i="101" s="1"/>
  <c r="AA12" i="101"/>
  <c r="AC12" i="101" s="1"/>
  <c r="AE12" i="101" s="1"/>
  <c r="AB52" i="100"/>
  <c r="AD52" i="100" s="1"/>
  <c r="AF52" i="100" s="1"/>
  <c r="AB36" i="100"/>
  <c r="AD36" i="100" s="1"/>
  <c r="AF36" i="100" s="1"/>
  <c r="AA24" i="100"/>
  <c r="AC24" i="100" s="1"/>
  <c r="AE24" i="100" s="1"/>
  <c r="AB53" i="63"/>
  <c r="AD53" i="63" s="1"/>
  <c r="AF53" i="63" s="1"/>
  <c r="AA50" i="63"/>
  <c r="AC50" i="63" s="1"/>
  <c r="AE50" i="63" s="1"/>
  <c r="AM54" i="24" s="1"/>
  <c r="AA41" i="63"/>
  <c r="AC41" i="63" s="1"/>
  <c r="AE41" i="63" s="1"/>
  <c r="AM45" i="24" s="1"/>
  <c r="AA28" i="63"/>
  <c r="AC28" i="63" s="1"/>
  <c r="AE28" i="63" s="1"/>
  <c r="AA17" i="63"/>
  <c r="AC17" i="63" s="1"/>
  <c r="AE17" i="63" s="1"/>
  <c r="AA11" i="63"/>
  <c r="AC11" i="63" s="1"/>
  <c r="AE11" i="63" s="1"/>
  <c r="AA42" i="61"/>
  <c r="AC42" i="61" s="1"/>
  <c r="AE42" i="61" s="1"/>
  <c r="AO46" i="24" s="1"/>
  <c r="AA36" i="61"/>
  <c r="AC36" i="61" s="1"/>
  <c r="AE36" i="61" s="1"/>
  <c r="AA16" i="61"/>
  <c r="AC16" i="61" s="1"/>
  <c r="AE16" i="61" s="1"/>
  <c r="AA11" i="61"/>
  <c r="AC11" i="61" s="1"/>
  <c r="AE11" i="61" s="1"/>
  <c r="AA43" i="90"/>
  <c r="AC43" i="90" s="1"/>
  <c r="AE43" i="90" s="1"/>
  <c r="AP47" i="24" s="1"/>
  <c r="AA35" i="90"/>
  <c r="AC35" i="90" s="1"/>
  <c r="AE35" i="90" s="1"/>
  <c r="AA45" i="59"/>
  <c r="AC45" i="59" s="1"/>
  <c r="AE45" i="59" s="1"/>
  <c r="AQ49" i="24" s="1"/>
  <c r="AA44" i="59"/>
  <c r="AC44" i="59" s="1"/>
  <c r="AE44" i="59" s="1"/>
  <c r="AQ48" i="24" s="1"/>
  <c r="AA41" i="59"/>
  <c r="AC41" i="59" s="1"/>
  <c r="AE41" i="59" s="1"/>
  <c r="AQ45" i="24" s="1"/>
  <c r="AA38" i="59"/>
  <c r="AC38" i="59" s="1"/>
  <c r="AE38" i="59" s="1"/>
  <c r="AA35" i="59"/>
  <c r="AC35" i="59" s="1"/>
  <c r="AE35" i="59" s="1"/>
  <c r="AB29" i="59"/>
  <c r="AD29" i="59" s="1"/>
  <c r="AF29" i="59" s="1"/>
  <c r="AA27" i="59"/>
  <c r="AC27" i="59" s="1"/>
  <c r="AE27" i="59" s="1"/>
  <c r="AA18" i="59"/>
  <c r="AC18" i="59" s="1"/>
  <c r="AE18" i="59" s="1"/>
  <c r="AA15" i="59"/>
  <c r="AC15" i="59" s="1"/>
  <c r="AE15" i="59" s="1"/>
  <c r="AB13" i="59"/>
  <c r="AD13" i="59" s="1"/>
  <c r="AF13" i="59" s="1"/>
  <c r="AB44" i="89"/>
  <c r="AD44" i="89" s="1"/>
  <c r="AF44" i="89" s="1"/>
  <c r="AY48" i="24" s="1"/>
  <c r="AB40" i="89"/>
  <c r="AD40" i="89" s="1"/>
  <c r="AF40" i="89" s="1"/>
  <c r="AY44" i="24" s="1"/>
  <c r="AB32" i="89"/>
  <c r="AD32" i="89" s="1"/>
  <c r="AF32" i="89" s="1"/>
  <c r="AA27" i="89"/>
  <c r="AC27" i="89" s="1"/>
  <c r="AE27" i="89" s="1"/>
  <c r="AB15" i="89"/>
  <c r="AD15" i="89" s="1"/>
  <c r="AF15" i="89" s="1"/>
  <c r="AB53" i="84"/>
  <c r="AD53" i="84" s="1"/>
  <c r="AF53" i="84" s="1"/>
  <c r="AB42" i="84"/>
  <c r="AD42" i="84" s="1"/>
  <c r="AF42" i="84" s="1"/>
  <c r="AZ46" i="24" s="1"/>
  <c r="AA39" i="84"/>
  <c r="AC39" i="84" s="1"/>
  <c r="AE39" i="84" s="1"/>
  <c r="AB37" i="84"/>
  <c r="AD37" i="84" s="1"/>
  <c r="AF37" i="84" s="1"/>
  <c r="AA33" i="84"/>
  <c r="AC33" i="84" s="1"/>
  <c r="AE33" i="84" s="1"/>
  <c r="AA28" i="84"/>
  <c r="AC28" i="84" s="1"/>
  <c r="AE28" i="84" s="1"/>
  <c r="AA19" i="84"/>
  <c r="AC19" i="84" s="1"/>
  <c r="AE19" i="84" s="1"/>
  <c r="AA52" i="101"/>
  <c r="AC52" i="101" s="1"/>
  <c r="AE52" i="101" s="1"/>
  <c r="AA48" i="101"/>
  <c r="AC48" i="101" s="1"/>
  <c r="AE48" i="101" s="1"/>
  <c r="AL52" i="24" s="1"/>
  <c r="AA43" i="101"/>
  <c r="AC43" i="101" s="1"/>
  <c r="AE43" i="101" s="1"/>
  <c r="AL47" i="24" s="1"/>
  <c r="AA26" i="101"/>
  <c r="AC26" i="101" s="1"/>
  <c r="AE26" i="101" s="1"/>
  <c r="AB22" i="101"/>
  <c r="AD22" i="101" s="1"/>
  <c r="AF22" i="101" s="1"/>
  <c r="AA54" i="100"/>
  <c r="AC54" i="100" s="1"/>
  <c r="AE54" i="100" s="1"/>
  <c r="AA49" i="100"/>
  <c r="AC49" i="100" s="1"/>
  <c r="AE49" i="100" s="1"/>
  <c r="AK53" i="24" s="1"/>
  <c r="AB45" i="100"/>
  <c r="AD45" i="100" s="1"/>
  <c r="AF45" i="100" s="1"/>
  <c r="BB49" i="24" s="1"/>
  <c r="AB44" i="100"/>
  <c r="AD44" i="100" s="1"/>
  <c r="AF44" i="100" s="1"/>
  <c r="BB48" i="24" s="1"/>
  <c r="AA41" i="100"/>
  <c r="AC41" i="100" s="1"/>
  <c r="AE41" i="100" s="1"/>
  <c r="AK45" i="24" s="1"/>
  <c r="AB37" i="100"/>
  <c r="AD37" i="100" s="1"/>
  <c r="AF37" i="100" s="1"/>
  <c r="AA33" i="100"/>
  <c r="AC33" i="100" s="1"/>
  <c r="AE33" i="100" s="1"/>
  <c r="AA28" i="100"/>
  <c r="AC28" i="100" s="1"/>
  <c r="AE28" i="100" s="1"/>
  <c r="AB21" i="100"/>
  <c r="AD21" i="100" s="1"/>
  <c r="AF21" i="100" s="1"/>
  <c r="AB19" i="100"/>
  <c r="AD19" i="100" s="1"/>
  <c r="AF19" i="100" s="1"/>
  <c r="AA46" i="63"/>
  <c r="AC46" i="63" s="1"/>
  <c r="AE46" i="63" s="1"/>
  <c r="AM50" i="24" s="1"/>
  <c r="AA42" i="63"/>
  <c r="AC42" i="63" s="1"/>
  <c r="AE42" i="63" s="1"/>
  <c r="AM46" i="24" s="1"/>
  <c r="AB37" i="63"/>
  <c r="AD37" i="63" s="1"/>
  <c r="AF37" i="63" s="1"/>
  <c r="AB22" i="63"/>
  <c r="AD22" i="63" s="1"/>
  <c r="AF22" i="63" s="1"/>
  <c r="AA20" i="63"/>
  <c r="AC20" i="63" s="1"/>
  <c r="AE20" i="63" s="1"/>
  <c r="AA51" i="61"/>
  <c r="AC51" i="61" s="1"/>
  <c r="AE51" i="61" s="1"/>
  <c r="AA43" i="61"/>
  <c r="AC43" i="61" s="1"/>
  <c r="AE43" i="61" s="1"/>
  <c r="AO47" i="24" s="1"/>
  <c r="AA39" i="61"/>
  <c r="AC39" i="61" s="1"/>
  <c r="AE39" i="61" s="1"/>
  <c r="AA34" i="61"/>
  <c r="AC34" i="61" s="1"/>
  <c r="AE34" i="61" s="1"/>
  <c r="AB29" i="61"/>
  <c r="AD29" i="61" s="1"/>
  <c r="AF29" i="61" s="1"/>
  <c r="AA25" i="61"/>
  <c r="AC25" i="61" s="1"/>
  <c r="AE25" i="61" s="1"/>
  <c r="AA20" i="61"/>
  <c r="AC20" i="61" s="1"/>
  <c r="AE20" i="61" s="1"/>
  <c r="AA52" i="90"/>
  <c r="AC52" i="90" s="1"/>
  <c r="AE52" i="90" s="1"/>
  <c r="AA49" i="90"/>
  <c r="AC49" i="90" s="1"/>
  <c r="AE49" i="90" s="1"/>
  <c r="AP53" i="24" s="1"/>
  <c r="AA27" i="90"/>
  <c r="AC27" i="90" s="1"/>
  <c r="AE27" i="90" s="1"/>
  <c r="AA18" i="90"/>
  <c r="AC18" i="90" s="1"/>
  <c r="AE18" i="90" s="1"/>
  <c r="AB13" i="90"/>
  <c r="AD13" i="90" s="1"/>
  <c r="AF13" i="90" s="1"/>
  <c r="AB53" i="59"/>
  <c r="AD53" i="59" s="1"/>
  <c r="AF53" i="59" s="1"/>
  <c r="AA50" i="59"/>
  <c r="AC50" i="59" s="1"/>
  <c r="AE50" i="59" s="1"/>
  <c r="AQ54" i="24" s="1"/>
  <c r="AB36" i="59"/>
  <c r="AD36" i="59" s="1"/>
  <c r="AF36" i="59" s="1"/>
  <c r="AA44" i="89"/>
  <c r="AC44" i="89" s="1"/>
  <c r="AE44" i="89" s="1"/>
  <c r="AH48" i="24" s="1"/>
  <c r="AA41" i="89"/>
  <c r="AC41" i="89" s="1"/>
  <c r="AE41" i="89" s="1"/>
  <c r="AH45" i="24" s="1"/>
  <c r="AA37" i="89"/>
  <c r="AC37" i="89" s="1"/>
  <c r="AE37" i="89" s="1"/>
  <c r="AA36" i="89"/>
  <c r="AC36" i="89" s="1"/>
  <c r="AE36" i="89" s="1"/>
  <c r="AA33" i="89"/>
  <c r="AC33" i="89" s="1"/>
  <c r="AE33" i="89" s="1"/>
  <c r="AB24" i="89"/>
  <c r="AD24" i="89" s="1"/>
  <c r="AF24" i="89" s="1"/>
  <c r="AA15" i="89"/>
  <c r="AC15" i="89" s="1"/>
  <c r="AE15" i="89" s="1"/>
  <c r="AA51" i="84"/>
  <c r="AC51" i="84" s="1"/>
  <c r="AE51" i="84" s="1"/>
  <c r="AA42" i="84"/>
  <c r="AC42" i="84" s="1"/>
  <c r="AE42" i="84" s="1"/>
  <c r="AI46" i="24" s="1"/>
  <c r="AA40" i="101"/>
  <c r="AC40" i="101" s="1"/>
  <c r="AE40" i="101" s="1"/>
  <c r="AL44" i="24" s="1"/>
  <c r="AA35" i="101"/>
  <c r="AC35" i="101" s="1"/>
  <c r="AE35" i="101" s="1"/>
  <c r="AA18" i="101"/>
  <c r="AC18" i="101" s="1"/>
  <c r="AE18" i="101" s="1"/>
  <c r="AA15" i="101"/>
  <c r="AC15" i="101" s="1"/>
  <c r="AE15" i="101" s="1"/>
  <c r="AA31" i="100"/>
  <c r="AC31" i="100" s="1"/>
  <c r="AE31" i="100" s="1"/>
  <c r="AA16" i="100"/>
  <c r="AC16" i="100" s="1"/>
  <c r="AE16" i="100" s="1"/>
  <c r="AA48" i="63"/>
  <c r="AC48" i="63" s="1"/>
  <c r="AE48" i="63" s="1"/>
  <c r="AM52" i="24" s="1"/>
  <c r="AB45" i="63"/>
  <c r="AD45" i="63" s="1"/>
  <c r="AF45" i="63" s="1"/>
  <c r="BD49" i="24" s="1"/>
  <c r="AA38" i="63"/>
  <c r="AC38" i="63" s="1"/>
  <c r="AE38" i="63" s="1"/>
  <c r="AA34" i="63"/>
  <c r="AC34" i="63" s="1"/>
  <c r="AE34" i="63" s="1"/>
  <c r="AB29" i="63"/>
  <c r="AD29" i="63" s="1"/>
  <c r="AF29" i="63" s="1"/>
  <c r="AB14" i="63"/>
  <c r="AD14" i="63" s="1"/>
  <c r="AF14" i="63" s="1"/>
  <c r="AA12" i="63"/>
  <c r="AC12" i="63" s="1"/>
  <c r="AE12" i="63" s="1"/>
  <c r="AA53" i="61"/>
  <c r="AC53" i="61" s="1"/>
  <c r="AE53" i="61" s="1"/>
  <c r="AA52" i="61"/>
  <c r="AC52" i="61" s="1"/>
  <c r="AE52" i="61" s="1"/>
  <c r="AB12" i="61"/>
  <c r="AD12" i="61" s="1"/>
  <c r="AF12" i="61" s="1"/>
  <c r="AB53" i="90"/>
  <c r="AD53" i="90" s="1"/>
  <c r="AF53" i="90" s="1"/>
  <c r="AA44" i="90"/>
  <c r="AC44" i="90" s="1"/>
  <c r="AE44" i="90" s="1"/>
  <c r="AP48" i="24" s="1"/>
  <c r="AA36" i="90"/>
  <c r="AC36" i="90" s="1"/>
  <c r="AE36" i="90" s="1"/>
  <c r="AA32" i="90"/>
  <c r="AC32" i="90" s="1"/>
  <c r="AE32" i="90" s="1"/>
  <c r="AB14" i="90"/>
  <c r="AD14" i="90" s="1"/>
  <c r="AF14" i="90" s="1"/>
  <c r="AB50" i="59"/>
  <c r="AD50" i="59" s="1"/>
  <c r="AF50" i="59" s="1"/>
  <c r="BH54" i="24" s="1"/>
  <c r="AB48" i="59"/>
  <c r="AD48" i="59" s="1"/>
  <c r="AF48" i="59" s="1"/>
  <c r="BH52" i="24" s="1"/>
  <c r="AA42" i="59"/>
  <c r="AC42" i="59" s="1"/>
  <c r="AE42" i="59" s="1"/>
  <c r="AQ46" i="24" s="1"/>
  <c r="AA36" i="59"/>
  <c r="AC36" i="59" s="1"/>
  <c r="AE36" i="59" s="1"/>
  <c r="AA33" i="59"/>
  <c r="AC33" i="59" s="1"/>
  <c r="AE33" i="59" s="1"/>
  <c r="AA30" i="59"/>
  <c r="AC30" i="59" s="1"/>
  <c r="AE30" i="59" s="1"/>
  <c r="AB28" i="59"/>
  <c r="AD28" i="59" s="1"/>
  <c r="AF28" i="59" s="1"/>
  <c r="AB21" i="59"/>
  <c r="AD21" i="59" s="1"/>
  <c r="AF21" i="59" s="1"/>
  <c r="AA19" i="59"/>
  <c r="AC19" i="59" s="1"/>
  <c r="AE19" i="59" s="1"/>
  <c r="AA50" i="89"/>
  <c r="AC50" i="89" s="1"/>
  <c r="AE50" i="89" s="1"/>
  <c r="AH54" i="24" s="1"/>
  <c r="AA46" i="89"/>
  <c r="AC46" i="89" s="1"/>
  <c r="AE46" i="89" s="1"/>
  <c r="AH50" i="24" s="1"/>
  <c r="AB45" i="89"/>
  <c r="AD45" i="89" s="1"/>
  <c r="AF45" i="89" s="1"/>
  <c r="AY49" i="24" s="1"/>
  <c r="AA28" i="89"/>
  <c r="AC28" i="89" s="1"/>
  <c r="AE28" i="89" s="1"/>
  <c r="AA25" i="89"/>
  <c r="AC25" i="89" s="1"/>
  <c r="AE25" i="89" s="1"/>
  <c r="AA19" i="89"/>
  <c r="AC19" i="89" s="1"/>
  <c r="AE19" i="89" s="1"/>
  <c r="AB13" i="89"/>
  <c r="AD13" i="89" s="1"/>
  <c r="AF13" i="89" s="1"/>
  <c r="AA54" i="84"/>
  <c r="AC54" i="84" s="1"/>
  <c r="AE54" i="84" s="1"/>
  <c r="AB52" i="84"/>
  <c r="AD52" i="84" s="1"/>
  <c r="AF52" i="84" s="1"/>
  <c r="AA43" i="84"/>
  <c r="AC43" i="84" s="1"/>
  <c r="AE43" i="84" s="1"/>
  <c r="AI47" i="24" s="1"/>
  <c r="AA34" i="84"/>
  <c r="AC34" i="84" s="1"/>
  <c r="AE34" i="84" s="1"/>
  <c r="AA31" i="84"/>
  <c r="AC31" i="84" s="1"/>
  <c r="AE31" i="84" s="1"/>
  <c r="AB29" i="84"/>
  <c r="AD29" i="84" s="1"/>
  <c r="AF29" i="84" s="1"/>
  <c r="AA25" i="84"/>
  <c r="AC25" i="84" s="1"/>
  <c r="AE25" i="84" s="1"/>
  <c r="AB20" i="84"/>
  <c r="AD20" i="84" s="1"/>
  <c r="AF20" i="84" s="1"/>
  <c r="AB16" i="84"/>
  <c r="AD16" i="84" s="1"/>
  <c r="AF16" i="84" s="1"/>
  <c r="AA11" i="84"/>
  <c r="AC11" i="84" s="1"/>
  <c r="AE11" i="84" s="1"/>
  <c r="AB53" i="101"/>
  <c r="AD53" i="101" s="1"/>
  <c r="AF53" i="101" s="1"/>
  <c r="AA44" i="101"/>
  <c r="AC44" i="101" s="1"/>
  <c r="AE44" i="101" s="1"/>
  <c r="AL48" i="24" s="1"/>
  <c r="AA32" i="101"/>
  <c r="AC32" i="101" s="1"/>
  <c r="AE32" i="101" s="1"/>
  <c r="AA27" i="101"/>
  <c r="AC27" i="101" s="1"/>
  <c r="AE27" i="101" s="1"/>
  <c r="AB46" i="100"/>
  <c r="AD46" i="100" s="1"/>
  <c r="AF46" i="100" s="1"/>
  <c r="BB50" i="24" s="1"/>
  <c r="AB38" i="100"/>
  <c r="AD38" i="100" s="1"/>
  <c r="AF38" i="100" s="1"/>
  <c r="AB32" i="100"/>
  <c r="AD32" i="100" s="1"/>
  <c r="AF32" i="100" s="1"/>
  <c r="AA20" i="100"/>
  <c r="AC20" i="100" s="1"/>
  <c r="AE20" i="100" s="1"/>
  <c r="AA19" i="100"/>
  <c r="AC19" i="100" s="1"/>
  <c r="AE19" i="100" s="1"/>
  <c r="AA11" i="100"/>
  <c r="AC11" i="100" s="1"/>
  <c r="AE11" i="100" s="1"/>
  <c r="AA51" i="63"/>
  <c r="AC51" i="63" s="1"/>
  <c r="AE51" i="63" s="1"/>
  <c r="AA47" i="63"/>
  <c r="AC47" i="63" s="1"/>
  <c r="AE47" i="63" s="1"/>
  <c r="AM51" i="24" s="1"/>
  <c r="AA40" i="63"/>
  <c r="AC40" i="63" s="1"/>
  <c r="AE40" i="63" s="1"/>
  <c r="AM44" i="24" s="1"/>
  <c r="AA26" i="63"/>
  <c r="AC26" i="63" s="1"/>
  <c r="AE26" i="63" s="1"/>
  <c r="AB21" i="63"/>
  <c r="AD21" i="63" s="1"/>
  <c r="AF21" i="63" s="1"/>
  <c r="AA44" i="61"/>
  <c r="AC44" i="61" s="1"/>
  <c r="AE44" i="61" s="1"/>
  <c r="AO48" i="24" s="1"/>
  <c r="AA35" i="61"/>
  <c r="AC35" i="61" s="1"/>
  <c r="AE35" i="61" s="1"/>
  <c r="AA31" i="61"/>
  <c r="AC31" i="61" s="1"/>
  <c r="AE31" i="61" s="1"/>
  <c r="AA26" i="61"/>
  <c r="AC26" i="61" s="1"/>
  <c r="AE26" i="61" s="1"/>
  <c r="AB21" i="61"/>
  <c r="AD21" i="61" s="1"/>
  <c r="AF21" i="61" s="1"/>
  <c r="AA41" i="90"/>
  <c r="AC41" i="90" s="1"/>
  <c r="AE41" i="90" s="1"/>
  <c r="AP45" i="24" s="1"/>
  <c r="AA40" i="90"/>
  <c r="AC40" i="90" s="1"/>
  <c r="AE40" i="90" s="1"/>
  <c r="AP44" i="24" s="1"/>
  <c r="AA28" i="90"/>
  <c r="AC28" i="90" s="1"/>
  <c r="AE28" i="90" s="1"/>
  <c r="AB19" i="90"/>
  <c r="AD19" i="90" s="1"/>
  <c r="AF19" i="90" s="1"/>
  <c r="AA16" i="90"/>
  <c r="AC16" i="90" s="1"/>
  <c r="AE16" i="90" s="1"/>
  <c r="AA54" i="59"/>
  <c r="AC54" i="59" s="1"/>
  <c r="AE54" i="59" s="1"/>
  <c r="AB51" i="59"/>
  <c r="AD51" i="59" s="1"/>
  <c r="AF51" i="59" s="1"/>
  <c r="AB42" i="59"/>
  <c r="AD42" i="59" s="1"/>
  <c r="AF42" i="59" s="1"/>
  <c r="BH46" i="24" s="1"/>
  <c r="AB40" i="59"/>
  <c r="AD40" i="59" s="1"/>
  <c r="AF40" i="59" s="1"/>
  <c r="BH44" i="24" s="1"/>
  <c r="AA16" i="59"/>
  <c r="AC16" i="59" s="1"/>
  <c r="AE16" i="59" s="1"/>
  <c r="AB47" i="59"/>
  <c r="AD47" i="59" s="1"/>
  <c r="AF47" i="59" s="1"/>
  <c r="BH51" i="24" s="1"/>
  <c r="AB39" i="59"/>
  <c r="AD39" i="59" s="1"/>
  <c r="AF39" i="59" s="1"/>
  <c r="AB31" i="59"/>
  <c r="AD31" i="59" s="1"/>
  <c r="AF31" i="59" s="1"/>
  <c r="AB23" i="59"/>
  <c r="AD23" i="59" s="1"/>
  <c r="AF23" i="59" s="1"/>
  <c r="AB15" i="59"/>
  <c r="AD15" i="59" s="1"/>
  <c r="AF15" i="59" s="1"/>
  <c r="AA14" i="59"/>
  <c r="AC14" i="59" s="1"/>
  <c r="AE14" i="59" s="1"/>
  <c r="AA47" i="59"/>
  <c r="AC47" i="59" s="1"/>
  <c r="AE47" i="59" s="1"/>
  <c r="AQ51" i="24" s="1"/>
  <c r="AA39" i="59"/>
  <c r="AC39" i="59" s="1"/>
  <c r="AE39" i="59" s="1"/>
  <c r="AA31" i="59"/>
  <c r="AC31" i="59" s="1"/>
  <c r="AE31" i="59" s="1"/>
  <c r="AA23" i="59"/>
  <c r="AC23" i="59" s="1"/>
  <c r="AE23" i="59" s="1"/>
  <c r="AB49" i="59"/>
  <c r="AD49" i="59" s="1"/>
  <c r="AF49" i="59" s="1"/>
  <c r="BH53" i="24" s="1"/>
  <c r="AA48" i="59"/>
  <c r="AC48" i="59" s="1"/>
  <c r="AE48" i="59" s="1"/>
  <c r="AQ52" i="24" s="1"/>
  <c r="AB41" i="59"/>
  <c r="AD41" i="59" s="1"/>
  <c r="AF41" i="59" s="1"/>
  <c r="BH45" i="24" s="1"/>
  <c r="AA40" i="59"/>
  <c r="AC40" i="59" s="1"/>
  <c r="AE40" i="59" s="1"/>
  <c r="AQ44" i="24" s="1"/>
  <c r="AB33" i="59"/>
  <c r="AD33" i="59" s="1"/>
  <c r="AF33" i="59" s="1"/>
  <c r="AA32" i="59"/>
  <c r="AC32" i="59" s="1"/>
  <c r="AE32" i="59" s="1"/>
  <c r="AB25" i="59"/>
  <c r="AD25" i="59" s="1"/>
  <c r="AF25" i="59" s="1"/>
  <c r="AA24" i="59"/>
  <c r="AC24" i="59" s="1"/>
  <c r="AE24" i="59" s="1"/>
  <c r="AB17" i="59"/>
  <c r="AD17" i="59" s="1"/>
  <c r="AF17" i="59" s="1"/>
  <c r="AB34" i="59"/>
  <c r="AD34" i="59" s="1"/>
  <c r="AF34" i="59" s="1"/>
  <c r="AB26" i="59"/>
  <c r="AD26" i="59" s="1"/>
  <c r="AF26" i="59" s="1"/>
  <c r="AA25" i="59"/>
  <c r="AC25" i="59" s="1"/>
  <c r="AE25" i="59" s="1"/>
  <c r="AB18" i="59"/>
  <c r="AD18" i="59" s="1"/>
  <c r="AF18" i="59" s="1"/>
  <c r="AA17" i="59"/>
  <c r="AC17" i="59" s="1"/>
  <c r="AE17" i="59" s="1"/>
  <c r="AB27" i="59"/>
  <c r="AD27" i="59" s="1"/>
  <c r="AF27" i="59" s="1"/>
  <c r="AB19" i="59"/>
  <c r="AD19" i="59" s="1"/>
  <c r="AF19" i="59" s="1"/>
  <c r="AB11" i="59"/>
  <c r="AD11" i="59" s="1"/>
  <c r="AF11" i="59" s="1"/>
  <c r="AB12" i="59"/>
  <c r="AD12" i="59" s="1"/>
  <c r="AF12" i="59" s="1"/>
  <c r="B54" i="90"/>
  <c r="AB47" i="90"/>
  <c r="AD47" i="90" s="1"/>
  <c r="AF47" i="90" s="1"/>
  <c r="BG51" i="24" s="1"/>
  <c r="AB54" i="90"/>
  <c r="AD54" i="90" s="1"/>
  <c r="AF54" i="90" s="1"/>
  <c r="AA53" i="90"/>
  <c r="AC53" i="90" s="1"/>
  <c r="AE53" i="90" s="1"/>
  <c r="AB46" i="90"/>
  <c r="AD46" i="90" s="1"/>
  <c r="AF46" i="90" s="1"/>
  <c r="BG50" i="24" s="1"/>
  <c r="AA45" i="90"/>
  <c r="AC45" i="90" s="1"/>
  <c r="AE45" i="90" s="1"/>
  <c r="AP49" i="24" s="1"/>
  <c r="AB38" i="90"/>
  <c r="AD38" i="90" s="1"/>
  <c r="AF38" i="90" s="1"/>
  <c r="AA37" i="90"/>
  <c r="AC37" i="90" s="1"/>
  <c r="AE37" i="90" s="1"/>
  <c r="AB30" i="90"/>
  <c r="AD30" i="90" s="1"/>
  <c r="AF30" i="90" s="1"/>
  <c r="AA29" i="90"/>
  <c r="AC29" i="90" s="1"/>
  <c r="AE29" i="90" s="1"/>
  <c r="AB22" i="90"/>
  <c r="AD22" i="90" s="1"/>
  <c r="AF22" i="90" s="1"/>
  <c r="AA21" i="90"/>
  <c r="AC21" i="90" s="1"/>
  <c r="AE21" i="90" s="1"/>
  <c r="AA13" i="90"/>
  <c r="AC13" i="90" s="1"/>
  <c r="AE13" i="90" s="1"/>
  <c r="AB31" i="90"/>
  <c r="AD31" i="90" s="1"/>
  <c r="AF31" i="90" s="1"/>
  <c r="AB15" i="90"/>
  <c r="AD15" i="90" s="1"/>
  <c r="AF15" i="90" s="1"/>
  <c r="AB48" i="90"/>
  <c r="AD48" i="90" s="1"/>
  <c r="AF48" i="90" s="1"/>
  <c r="BG52" i="24" s="1"/>
  <c r="AA47" i="90"/>
  <c r="AC47" i="90" s="1"/>
  <c r="AE47" i="90" s="1"/>
  <c r="AP51" i="24" s="1"/>
  <c r="AB40" i="90"/>
  <c r="AD40" i="90" s="1"/>
  <c r="AF40" i="90" s="1"/>
  <c r="BG44" i="24" s="1"/>
  <c r="AA39" i="90"/>
  <c r="AC39" i="90" s="1"/>
  <c r="AE39" i="90" s="1"/>
  <c r="AB32" i="90"/>
  <c r="AD32" i="90" s="1"/>
  <c r="AF32" i="90" s="1"/>
  <c r="AA31" i="90"/>
  <c r="AC31" i="90" s="1"/>
  <c r="AE31" i="90" s="1"/>
  <c r="AB24" i="90"/>
  <c r="AD24" i="90" s="1"/>
  <c r="AF24" i="90" s="1"/>
  <c r="AA23" i="90"/>
  <c r="AC23" i="90" s="1"/>
  <c r="AE23" i="90" s="1"/>
  <c r="AA15" i="90"/>
  <c r="AC15" i="90" s="1"/>
  <c r="AE15" i="90" s="1"/>
  <c r="AB39" i="90"/>
  <c r="AD39" i="90" s="1"/>
  <c r="AF39" i="90" s="1"/>
  <c r="AB49" i="90"/>
  <c r="AD49" i="90" s="1"/>
  <c r="AF49" i="90" s="1"/>
  <c r="BG53" i="24" s="1"/>
  <c r="AB33" i="90"/>
  <c r="AD33" i="90" s="1"/>
  <c r="AF33" i="90" s="1"/>
  <c r="AB25" i="90"/>
  <c r="AD25" i="90" s="1"/>
  <c r="AF25" i="90" s="1"/>
  <c r="AA24" i="90"/>
  <c r="AC24" i="90" s="1"/>
  <c r="AE24" i="90" s="1"/>
  <c r="AB17" i="90"/>
  <c r="AD17" i="90" s="1"/>
  <c r="AF17" i="90" s="1"/>
  <c r="AB50" i="90"/>
  <c r="AD50" i="90" s="1"/>
  <c r="AF50" i="90" s="1"/>
  <c r="BG54" i="24" s="1"/>
  <c r="AB42" i="90"/>
  <c r="AD42" i="90" s="1"/>
  <c r="AF42" i="90" s="1"/>
  <c r="BG46" i="24" s="1"/>
  <c r="AB34" i="90"/>
  <c r="AD34" i="90" s="1"/>
  <c r="AF34" i="90" s="1"/>
  <c r="AB26" i="90"/>
  <c r="AD26" i="90" s="1"/>
  <c r="AF26" i="90" s="1"/>
  <c r="AB18" i="90"/>
  <c r="AD18" i="90" s="1"/>
  <c r="AF18" i="90" s="1"/>
  <c r="AB51" i="90"/>
  <c r="AD51" i="90" s="1"/>
  <c r="AF51" i="90" s="1"/>
  <c r="AA50" i="90"/>
  <c r="AC50" i="90" s="1"/>
  <c r="AE50" i="90" s="1"/>
  <c r="AP54" i="24" s="1"/>
  <c r="AB43" i="90"/>
  <c r="AD43" i="90" s="1"/>
  <c r="AF43" i="90" s="1"/>
  <c r="BG47" i="24" s="1"/>
  <c r="AB35" i="90"/>
  <c r="AD35" i="90" s="1"/>
  <c r="AF35" i="90" s="1"/>
  <c r="AA34" i="90"/>
  <c r="AC34" i="90" s="1"/>
  <c r="AE34" i="90" s="1"/>
  <c r="AB27" i="90"/>
  <c r="AD27" i="90" s="1"/>
  <c r="AF27" i="90" s="1"/>
  <c r="AB11" i="90"/>
  <c r="AD11" i="90" s="1"/>
  <c r="AF11" i="90" s="1"/>
  <c r="AB52" i="90"/>
  <c r="AD52" i="90" s="1"/>
  <c r="AF52" i="90" s="1"/>
  <c r="AB44" i="90"/>
  <c r="AD44" i="90" s="1"/>
  <c r="AF44" i="90" s="1"/>
  <c r="BG48" i="24" s="1"/>
  <c r="AB36" i="90"/>
  <c r="AD36" i="90" s="1"/>
  <c r="AF36" i="90" s="1"/>
  <c r="AB28" i="90"/>
  <c r="AD28" i="90" s="1"/>
  <c r="AF28" i="90" s="1"/>
  <c r="AB20" i="90"/>
  <c r="AD20" i="90" s="1"/>
  <c r="AF20" i="90" s="1"/>
  <c r="AB14" i="61"/>
  <c r="AD14" i="61" s="1"/>
  <c r="AF14" i="61" s="1"/>
  <c r="AB55" i="61"/>
  <c r="AD55" i="61" s="1"/>
  <c r="AF55" i="61" s="1"/>
  <c r="AA54" i="61"/>
  <c r="AC54" i="61" s="1"/>
  <c r="AE54" i="61" s="1"/>
  <c r="AB47" i="61"/>
  <c r="AD47" i="61" s="1"/>
  <c r="AF47" i="61" s="1"/>
  <c r="BF51" i="24" s="1"/>
  <c r="AA46" i="61"/>
  <c r="AC46" i="61" s="1"/>
  <c r="AE46" i="61" s="1"/>
  <c r="AO50" i="24" s="1"/>
  <c r="AB39" i="61"/>
  <c r="AD39" i="61" s="1"/>
  <c r="AF39" i="61" s="1"/>
  <c r="AA38" i="61"/>
  <c r="AC38" i="61" s="1"/>
  <c r="AE38" i="61" s="1"/>
  <c r="AB31" i="61"/>
  <c r="AD31" i="61" s="1"/>
  <c r="AF31" i="61" s="1"/>
  <c r="AA30" i="61"/>
  <c r="AC30" i="61" s="1"/>
  <c r="AE30" i="61" s="1"/>
  <c r="AB23" i="61"/>
  <c r="AD23" i="61" s="1"/>
  <c r="AF23" i="61" s="1"/>
  <c r="AA22" i="61"/>
  <c r="AC22" i="61" s="1"/>
  <c r="AE22" i="61" s="1"/>
  <c r="AB15" i="61"/>
  <c r="AD15" i="61" s="1"/>
  <c r="AF15" i="61" s="1"/>
  <c r="AA14" i="61"/>
  <c r="AC14" i="61" s="1"/>
  <c r="AE14" i="61" s="1"/>
  <c r="AA45" i="61"/>
  <c r="AC45" i="61" s="1"/>
  <c r="AE45" i="61" s="1"/>
  <c r="AO49" i="24" s="1"/>
  <c r="AB48" i="61"/>
  <c r="AD48" i="61" s="1"/>
  <c r="AF48" i="61" s="1"/>
  <c r="BF52" i="24" s="1"/>
  <c r="AA47" i="61"/>
  <c r="AC47" i="61" s="1"/>
  <c r="AE47" i="61" s="1"/>
  <c r="AO51" i="24" s="1"/>
  <c r="AB40" i="61"/>
  <c r="AD40" i="61" s="1"/>
  <c r="AF40" i="61" s="1"/>
  <c r="BF44" i="24" s="1"/>
  <c r="AB32" i="61"/>
  <c r="AD32" i="61" s="1"/>
  <c r="AF32" i="61" s="1"/>
  <c r="AB24" i="61"/>
  <c r="AD24" i="61" s="1"/>
  <c r="AF24" i="61" s="1"/>
  <c r="AA23" i="61"/>
  <c r="AC23" i="61" s="1"/>
  <c r="AE23" i="61" s="1"/>
  <c r="AB16" i="61"/>
  <c r="AD16" i="61" s="1"/>
  <c r="AF16" i="61" s="1"/>
  <c r="AB49" i="61"/>
  <c r="AD49" i="61" s="1"/>
  <c r="AF49" i="61" s="1"/>
  <c r="BF53" i="24" s="1"/>
  <c r="AA48" i="61"/>
  <c r="AC48" i="61" s="1"/>
  <c r="AE48" i="61" s="1"/>
  <c r="AO52" i="24" s="1"/>
  <c r="AB41" i="61"/>
  <c r="AD41" i="61" s="1"/>
  <c r="AF41" i="61" s="1"/>
  <c r="BF45" i="24" s="1"/>
  <c r="AA40" i="61"/>
  <c r="AC40" i="61" s="1"/>
  <c r="AE40" i="61" s="1"/>
  <c r="AO44" i="24" s="1"/>
  <c r="AB33" i="61"/>
  <c r="AD33" i="61" s="1"/>
  <c r="AF33" i="61" s="1"/>
  <c r="AA32" i="61"/>
  <c r="AC32" i="61" s="1"/>
  <c r="AE32" i="61" s="1"/>
  <c r="AB25" i="61"/>
  <c r="AD25" i="61" s="1"/>
  <c r="AF25" i="61" s="1"/>
  <c r="AA24" i="61"/>
  <c r="AC24" i="61" s="1"/>
  <c r="AE24" i="61" s="1"/>
  <c r="AB17" i="61"/>
  <c r="AD17" i="61" s="1"/>
  <c r="AF17" i="61" s="1"/>
  <c r="AB50" i="61"/>
  <c r="AD50" i="61" s="1"/>
  <c r="AF50" i="61" s="1"/>
  <c r="BF54" i="24" s="1"/>
  <c r="AA49" i="61"/>
  <c r="AC49" i="61" s="1"/>
  <c r="AE49" i="61" s="1"/>
  <c r="AO53" i="24" s="1"/>
  <c r="AB42" i="61"/>
  <c r="AD42" i="61" s="1"/>
  <c r="AF42" i="61" s="1"/>
  <c r="BF46" i="24" s="1"/>
  <c r="AA41" i="61"/>
  <c r="AC41" i="61" s="1"/>
  <c r="AE41" i="61" s="1"/>
  <c r="AO45" i="24" s="1"/>
  <c r="AB34" i="61"/>
  <c r="AD34" i="61" s="1"/>
  <c r="AF34" i="61" s="1"/>
  <c r="AB26" i="61"/>
  <c r="AD26" i="61" s="1"/>
  <c r="AF26" i="61" s="1"/>
  <c r="AB18" i="61"/>
  <c r="AD18" i="61" s="1"/>
  <c r="AF18" i="61" s="1"/>
  <c r="AA17" i="61"/>
  <c r="AC17" i="61" s="1"/>
  <c r="AE17" i="61" s="1"/>
  <c r="AB51" i="61"/>
  <c r="AD51" i="61" s="1"/>
  <c r="AF51" i="61" s="1"/>
  <c r="AB43" i="61"/>
  <c r="AD43" i="61" s="1"/>
  <c r="AF43" i="61" s="1"/>
  <c r="BF47" i="24" s="1"/>
  <c r="AB35" i="61"/>
  <c r="AD35" i="61" s="1"/>
  <c r="AF35" i="61" s="1"/>
  <c r="AB27" i="61"/>
  <c r="AD27" i="61" s="1"/>
  <c r="AF27" i="61" s="1"/>
  <c r="AB19" i="61"/>
  <c r="AD19" i="61" s="1"/>
  <c r="AF19" i="61" s="1"/>
  <c r="AB11" i="61"/>
  <c r="AD11" i="61" s="1"/>
  <c r="AF11" i="61" s="1"/>
  <c r="AB52" i="61"/>
  <c r="AD52" i="61" s="1"/>
  <c r="AF52" i="61" s="1"/>
  <c r="AB44" i="61"/>
  <c r="AD44" i="61" s="1"/>
  <c r="AF44" i="61" s="1"/>
  <c r="BF48" i="24" s="1"/>
  <c r="AB36" i="61"/>
  <c r="AD36" i="61" s="1"/>
  <c r="AF36" i="61" s="1"/>
  <c r="AB28" i="61"/>
  <c r="AD28" i="61" s="1"/>
  <c r="AF28" i="61" s="1"/>
  <c r="AB20" i="61"/>
  <c r="AD20" i="61" s="1"/>
  <c r="AF20" i="61" s="1"/>
  <c r="AB54" i="63"/>
  <c r="AD54" i="63" s="1"/>
  <c r="AF54" i="63" s="1"/>
  <c r="AA53" i="63"/>
  <c r="AC53" i="63" s="1"/>
  <c r="AE53" i="63" s="1"/>
  <c r="AB46" i="63"/>
  <c r="AD46" i="63" s="1"/>
  <c r="AF46" i="63" s="1"/>
  <c r="BD50" i="24" s="1"/>
  <c r="AA45" i="63"/>
  <c r="AC45" i="63" s="1"/>
  <c r="AE45" i="63" s="1"/>
  <c r="AM49" i="24" s="1"/>
  <c r="AB38" i="63"/>
  <c r="AD38" i="63" s="1"/>
  <c r="AF38" i="63" s="1"/>
  <c r="AA37" i="63"/>
  <c r="AC37" i="63" s="1"/>
  <c r="AE37" i="63" s="1"/>
  <c r="AB30" i="63"/>
  <c r="AD30" i="63" s="1"/>
  <c r="AF30" i="63" s="1"/>
  <c r="AA29" i="63"/>
  <c r="AC29" i="63" s="1"/>
  <c r="AE29" i="63" s="1"/>
  <c r="AA13" i="63"/>
  <c r="AC13" i="63" s="1"/>
  <c r="AE13" i="63" s="1"/>
  <c r="AA31" i="63"/>
  <c r="AC31" i="63" s="1"/>
  <c r="AE31" i="63" s="1"/>
  <c r="AB16" i="63"/>
  <c r="AD16" i="63" s="1"/>
  <c r="AF16" i="63" s="1"/>
  <c r="AB33" i="63"/>
  <c r="AD33" i="63" s="1"/>
  <c r="AF33" i="63" s="1"/>
  <c r="AB25" i="63"/>
  <c r="AD25" i="63" s="1"/>
  <c r="AF25" i="63" s="1"/>
  <c r="AA16" i="63"/>
  <c r="AC16" i="63" s="1"/>
  <c r="AE16" i="63" s="1"/>
  <c r="AB50" i="63"/>
  <c r="AD50" i="63" s="1"/>
  <c r="AF50" i="63" s="1"/>
  <c r="BD54" i="24" s="1"/>
  <c r="AB42" i="63"/>
  <c r="AD42" i="63" s="1"/>
  <c r="AF42" i="63" s="1"/>
  <c r="BD46" i="24" s="1"/>
  <c r="AB34" i="63"/>
  <c r="AD34" i="63" s="1"/>
  <c r="AF34" i="63" s="1"/>
  <c r="AB26" i="63"/>
  <c r="AD26" i="63" s="1"/>
  <c r="AF26" i="63" s="1"/>
  <c r="AB18" i="63"/>
  <c r="AD18" i="63" s="1"/>
  <c r="AF18" i="63" s="1"/>
  <c r="AB51" i="63"/>
  <c r="AD51" i="63" s="1"/>
  <c r="AF51" i="63" s="1"/>
  <c r="AB43" i="63"/>
  <c r="AD43" i="63" s="1"/>
  <c r="AF43" i="63" s="1"/>
  <c r="BD47" i="24" s="1"/>
  <c r="AB35" i="63"/>
  <c r="AD35" i="63" s="1"/>
  <c r="AF35" i="63" s="1"/>
  <c r="AB27" i="63"/>
  <c r="AD27" i="63" s="1"/>
  <c r="AF27" i="63" s="1"/>
  <c r="AB19" i="63"/>
  <c r="AD19" i="63" s="1"/>
  <c r="AF19" i="63" s="1"/>
  <c r="AB11" i="63"/>
  <c r="AD11" i="63" s="1"/>
  <c r="AF11" i="63" s="1"/>
  <c r="AB52" i="63"/>
  <c r="AD52" i="63" s="1"/>
  <c r="AF52" i="63" s="1"/>
  <c r="AB44" i="63"/>
  <c r="AD44" i="63" s="1"/>
  <c r="AF44" i="63" s="1"/>
  <c r="BD48" i="24" s="1"/>
  <c r="AB36" i="63"/>
  <c r="AD36" i="63" s="1"/>
  <c r="AF36" i="63" s="1"/>
  <c r="AB28" i="63"/>
  <c r="AD28" i="63" s="1"/>
  <c r="AF28" i="63" s="1"/>
  <c r="AB20" i="63"/>
  <c r="AD20" i="63" s="1"/>
  <c r="AF20" i="63" s="1"/>
  <c r="AB12" i="63"/>
  <c r="AD12" i="63" s="1"/>
  <c r="AF12" i="63" s="1"/>
  <c r="AA46" i="100"/>
  <c r="AC46" i="100" s="1"/>
  <c r="AE46" i="100" s="1"/>
  <c r="AK50" i="24" s="1"/>
  <c r="AA38" i="100"/>
  <c r="AC38" i="100" s="1"/>
  <c r="AE38" i="100" s="1"/>
  <c r="AA30" i="100"/>
  <c r="AC30" i="100" s="1"/>
  <c r="AE30" i="100" s="1"/>
  <c r="AB23" i="100"/>
  <c r="AD23" i="100" s="1"/>
  <c r="AF23" i="100" s="1"/>
  <c r="AA22" i="100"/>
  <c r="AC22" i="100" s="1"/>
  <c r="AE22" i="100" s="1"/>
  <c r="AB15" i="100"/>
  <c r="AD15" i="100" s="1"/>
  <c r="AF15" i="100" s="1"/>
  <c r="AB48" i="100"/>
  <c r="AD48" i="100" s="1"/>
  <c r="AF48" i="100" s="1"/>
  <c r="BB52" i="24" s="1"/>
  <c r="AB40" i="100"/>
  <c r="AD40" i="100" s="1"/>
  <c r="AF40" i="100" s="1"/>
  <c r="BB44" i="24" s="1"/>
  <c r="AB24" i="100"/>
  <c r="AD24" i="100" s="1"/>
  <c r="AF24" i="100" s="1"/>
  <c r="AA23" i="100"/>
  <c r="AC23" i="100" s="1"/>
  <c r="AE23" i="100" s="1"/>
  <c r="AB16" i="100"/>
  <c r="AD16" i="100" s="1"/>
  <c r="AF16" i="100" s="1"/>
  <c r="AB49" i="100"/>
  <c r="AD49" i="100" s="1"/>
  <c r="AF49" i="100" s="1"/>
  <c r="BB53" i="24" s="1"/>
  <c r="AB41" i="100"/>
  <c r="AD41" i="100" s="1"/>
  <c r="AF41" i="100" s="1"/>
  <c r="BB45" i="24" s="1"/>
  <c r="AB33" i="100"/>
  <c r="AD33" i="100" s="1"/>
  <c r="AF33" i="100" s="1"/>
  <c r="AB25" i="100"/>
  <c r="AD25" i="100" s="1"/>
  <c r="AF25" i="100" s="1"/>
  <c r="AB17" i="100"/>
  <c r="AD17" i="100" s="1"/>
  <c r="AF17" i="100" s="1"/>
  <c r="AB50" i="100"/>
  <c r="AD50" i="100" s="1"/>
  <c r="AF50" i="100" s="1"/>
  <c r="BB54" i="24" s="1"/>
  <c r="AB42" i="100"/>
  <c r="AD42" i="100" s="1"/>
  <c r="AF42" i="100" s="1"/>
  <c r="BB46" i="24" s="1"/>
  <c r="AB34" i="100"/>
  <c r="AD34" i="100" s="1"/>
  <c r="AF34" i="100" s="1"/>
  <c r="AB26" i="100"/>
  <c r="AD26" i="100" s="1"/>
  <c r="AF26" i="100" s="1"/>
  <c r="AA25" i="100"/>
  <c r="AC25" i="100" s="1"/>
  <c r="AE25" i="100" s="1"/>
  <c r="AB18" i="100"/>
  <c r="AD18" i="100" s="1"/>
  <c r="AF18" i="100" s="1"/>
  <c r="AA53" i="100"/>
  <c r="AC53" i="100" s="1"/>
  <c r="AE53" i="100" s="1"/>
  <c r="AA37" i="100"/>
  <c r="AC37" i="100" s="1"/>
  <c r="AE37" i="100" s="1"/>
  <c r="AB27" i="100"/>
  <c r="AD27" i="100" s="1"/>
  <c r="AF27" i="100" s="1"/>
  <c r="AB11" i="100"/>
  <c r="AD11" i="100" s="1"/>
  <c r="AF11" i="100" s="1"/>
  <c r="AA45" i="100"/>
  <c r="AC45" i="100" s="1"/>
  <c r="AE45" i="100" s="1"/>
  <c r="AK49" i="24" s="1"/>
  <c r="AB28" i="100"/>
  <c r="AD28" i="100" s="1"/>
  <c r="AF28" i="100" s="1"/>
  <c r="AB20" i="100"/>
  <c r="AD20" i="100" s="1"/>
  <c r="AF20" i="100" s="1"/>
  <c r="AB12" i="100"/>
  <c r="AD12" i="100" s="1"/>
  <c r="AF12" i="100" s="1"/>
  <c r="B54" i="101"/>
  <c r="AA54" i="101"/>
  <c r="AC54" i="101" s="1"/>
  <c r="AE54" i="101" s="1"/>
  <c r="AB47" i="101"/>
  <c r="AD47" i="101" s="1"/>
  <c r="AF47" i="101" s="1"/>
  <c r="BC51" i="24" s="1"/>
  <c r="AA46" i="101"/>
  <c r="AC46" i="101" s="1"/>
  <c r="AE46" i="101" s="1"/>
  <c r="AL50" i="24" s="1"/>
  <c r="AB39" i="101"/>
  <c r="AD39" i="101" s="1"/>
  <c r="AF39" i="101" s="1"/>
  <c r="AA38" i="101"/>
  <c r="AC38" i="101" s="1"/>
  <c r="AE38" i="101" s="1"/>
  <c r="AB31" i="101"/>
  <c r="AD31" i="101" s="1"/>
  <c r="AF31" i="101" s="1"/>
  <c r="AA30" i="101"/>
  <c r="AC30" i="101" s="1"/>
  <c r="AE30" i="101" s="1"/>
  <c r="AB23" i="101"/>
  <c r="AD23" i="101" s="1"/>
  <c r="AF23" i="101" s="1"/>
  <c r="AA22" i="101"/>
  <c r="AC22" i="101" s="1"/>
  <c r="AE22" i="101" s="1"/>
  <c r="AB15" i="101"/>
  <c r="AD15" i="101" s="1"/>
  <c r="AF15" i="101" s="1"/>
  <c r="AA14" i="101"/>
  <c r="AC14" i="101" s="1"/>
  <c r="AE14" i="101" s="1"/>
  <c r="AA37" i="101"/>
  <c r="AC37" i="101" s="1"/>
  <c r="AE37" i="101" s="1"/>
  <c r="AB48" i="101"/>
  <c r="AD48" i="101" s="1"/>
  <c r="AF48" i="101" s="1"/>
  <c r="BC52" i="24" s="1"/>
  <c r="AB40" i="101"/>
  <c r="AD40" i="101" s="1"/>
  <c r="AF40" i="101" s="1"/>
  <c r="BC44" i="24" s="1"/>
  <c r="AB32" i="101"/>
  <c r="AD32" i="101" s="1"/>
  <c r="AF32" i="101" s="1"/>
  <c r="AA31" i="101"/>
  <c r="AC31" i="101" s="1"/>
  <c r="AE31" i="101" s="1"/>
  <c r="AB24" i="101"/>
  <c r="AD24" i="101" s="1"/>
  <c r="AF24" i="101" s="1"/>
  <c r="AA23" i="101"/>
  <c r="AC23" i="101" s="1"/>
  <c r="AE23" i="101" s="1"/>
  <c r="AB16" i="101"/>
  <c r="AD16" i="101" s="1"/>
  <c r="AF16" i="101" s="1"/>
  <c r="AB54" i="101"/>
  <c r="AD54" i="101" s="1"/>
  <c r="AF54" i="101" s="1"/>
  <c r="AB49" i="101"/>
  <c r="AD49" i="101" s="1"/>
  <c r="AF49" i="101" s="1"/>
  <c r="BC53" i="24" s="1"/>
  <c r="AB41" i="101"/>
  <c r="AD41" i="101" s="1"/>
  <c r="AF41" i="101" s="1"/>
  <c r="BC45" i="24" s="1"/>
  <c r="AB33" i="101"/>
  <c r="AD33" i="101" s="1"/>
  <c r="AF33" i="101" s="1"/>
  <c r="AB25" i="101"/>
  <c r="AD25" i="101" s="1"/>
  <c r="AF25" i="101" s="1"/>
  <c r="AB17" i="101"/>
  <c r="AD17" i="101" s="1"/>
  <c r="AF17" i="101" s="1"/>
  <c r="AA49" i="101"/>
  <c r="AC49" i="101" s="1"/>
  <c r="AE49" i="101" s="1"/>
  <c r="AL53" i="24" s="1"/>
  <c r="AB42" i="101"/>
  <c r="AD42" i="101" s="1"/>
  <c r="AF42" i="101" s="1"/>
  <c r="BC46" i="24" s="1"/>
  <c r="AB34" i="101"/>
  <c r="AD34" i="101" s="1"/>
  <c r="AF34" i="101" s="1"/>
  <c r="AB26" i="101"/>
  <c r="AD26" i="101" s="1"/>
  <c r="AF26" i="101" s="1"/>
  <c r="AB18" i="101"/>
  <c r="AD18" i="101" s="1"/>
  <c r="AF18" i="101" s="1"/>
  <c r="AA53" i="101"/>
  <c r="AC53" i="101" s="1"/>
  <c r="AE53" i="101" s="1"/>
  <c r="AB46" i="101"/>
  <c r="AD46" i="101" s="1"/>
  <c r="AF46" i="101" s="1"/>
  <c r="BC50" i="24" s="1"/>
  <c r="AB51" i="101"/>
  <c r="AD51" i="101" s="1"/>
  <c r="AF51" i="101" s="1"/>
  <c r="AB43" i="101"/>
  <c r="AD43" i="101" s="1"/>
  <c r="AF43" i="101" s="1"/>
  <c r="BC47" i="24" s="1"/>
  <c r="AB35" i="101"/>
  <c r="AD35" i="101" s="1"/>
  <c r="AF35" i="101" s="1"/>
  <c r="AB27" i="101"/>
  <c r="AD27" i="101" s="1"/>
  <c r="AF27" i="101" s="1"/>
  <c r="AB19" i="101"/>
  <c r="AD19" i="101" s="1"/>
  <c r="AF19" i="101" s="1"/>
  <c r="AB11" i="101"/>
  <c r="AD11" i="101" s="1"/>
  <c r="AF11" i="101" s="1"/>
  <c r="AB52" i="101"/>
  <c r="AD52" i="101" s="1"/>
  <c r="AF52" i="101" s="1"/>
  <c r="AB44" i="101"/>
  <c r="AD44" i="101" s="1"/>
  <c r="AF44" i="101" s="1"/>
  <c r="BC48" i="24" s="1"/>
  <c r="AB36" i="101"/>
  <c r="AD36" i="101" s="1"/>
  <c r="AF36" i="101" s="1"/>
  <c r="AB28" i="101"/>
  <c r="AD28" i="101" s="1"/>
  <c r="AF28" i="101" s="1"/>
  <c r="AB20" i="101"/>
  <c r="AD20" i="101" s="1"/>
  <c r="AF20" i="101" s="1"/>
  <c r="AB12" i="101"/>
  <c r="AD12" i="101" s="1"/>
  <c r="AF12" i="101" s="1"/>
  <c r="AB47" i="84"/>
  <c r="AD47" i="84" s="1"/>
  <c r="AF47" i="84" s="1"/>
  <c r="AZ51" i="24" s="1"/>
  <c r="AB39" i="84"/>
  <c r="AD39" i="84" s="1"/>
  <c r="AF39" i="84" s="1"/>
  <c r="AA38" i="84"/>
  <c r="AC38" i="84" s="1"/>
  <c r="AE38" i="84" s="1"/>
  <c r="AB31" i="84"/>
  <c r="AD31" i="84" s="1"/>
  <c r="AF31" i="84" s="1"/>
  <c r="AA30" i="84"/>
  <c r="AC30" i="84" s="1"/>
  <c r="AE30" i="84" s="1"/>
  <c r="AB23" i="84"/>
  <c r="AD23" i="84" s="1"/>
  <c r="AF23" i="84" s="1"/>
  <c r="AA22" i="84"/>
  <c r="AC22" i="84" s="1"/>
  <c r="AE22" i="84" s="1"/>
  <c r="AB15" i="84"/>
  <c r="AD15" i="84" s="1"/>
  <c r="AF15" i="84" s="1"/>
  <c r="AA14" i="84"/>
  <c r="AC14" i="84" s="1"/>
  <c r="AE14" i="84" s="1"/>
  <c r="AB48" i="84"/>
  <c r="AD48" i="84" s="1"/>
  <c r="AF48" i="84" s="1"/>
  <c r="AZ52" i="24" s="1"/>
  <c r="AB40" i="84"/>
  <c r="AD40" i="84" s="1"/>
  <c r="AF40" i="84" s="1"/>
  <c r="AZ44" i="24" s="1"/>
  <c r="AB32" i="84"/>
  <c r="AD32" i="84" s="1"/>
  <c r="AF32" i="84" s="1"/>
  <c r="AA45" i="84"/>
  <c r="AC45" i="84" s="1"/>
  <c r="AE45" i="84" s="1"/>
  <c r="AI49" i="24" s="1"/>
  <c r="AB49" i="84"/>
  <c r="AD49" i="84" s="1"/>
  <c r="AF49" i="84" s="1"/>
  <c r="AZ53" i="24" s="1"/>
  <c r="AA48" i="84"/>
  <c r="AC48" i="84" s="1"/>
  <c r="AE48" i="84" s="1"/>
  <c r="AI52" i="24" s="1"/>
  <c r="AB41" i="84"/>
  <c r="AD41" i="84" s="1"/>
  <c r="AF41" i="84" s="1"/>
  <c r="AZ45" i="24" s="1"/>
  <c r="AA40" i="84"/>
  <c r="AC40" i="84" s="1"/>
  <c r="AE40" i="84" s="1"/>
  <c r="AI44" i="24" s="1"/>
  <c r="AB33" i="84"/>
  <c r="AD33" i="84" s="1"/>
  <c r="AF33" i="84" s="1"/>
  <c r="AB25" i="84"/>
  <c r="AD25" i="84" s="1"/>
  <c r="AF25" i="84" s="1"/>
  <c r="AA24" i="84"/>
  <c r="AC24" i="84" s="1"/>
  <c r="AE24" i="84" s="1"/>
  <c r="AB17" i="84"/>
  <c r="AD17" i="84" s="1"/>
  <c r="AF17" i="84" s="1"/>
  <c r="AA16" i="84"/>
  <c r="AC16" i="84" s="1"/>
  <c r="AE16" i="84" s="1"/>
  <c r="AB50" i="84"/>
  <c r="AD50" i="84" s="1"/>
  <c r="AF50" i="84" s="1"/>
  <c r="AZ54" i="24" s="1"/>
  <c r="AB34" i="84"/>
  <c r="AD34" i="84" s="1"/>
  <c r="AF34" i="84" s="1"/>
  <c r="AB26" i="84"/>
  <c r="AD26" i="84" s="1"/>
  <c r="AF26" i="84" s="1"/>
  <c r="AB18" i="84"/>
  <c r="AD18" i="84" s="1"/>
  <c r="AF18" i="84" s="1"/>
  <c r="AB51" i="84"/>
  <c r="AD51" i="84" s="1"/>
  <c r="AF51" i="84" s="1"/>
  <c r="AB43" i="84"/>
  <c r="AD43" i="84" s="1"/>
  <c r="AF43" i="84" s="1"/>
  <c r="AZ47" i="24" s="1"/>
  <c r="AB35" i="84"/>
  <c r="AD35" i="84" s="1"/>
  <c r="AF35" i="84" s="1"/>
  <c r="AB27" i="84"/>
  <c r="AD27" i="84" s="1"/>
  <c r="AF27" i="84" s="1"/>
  <c r="AB19" i="84"/>
  <c r="AD19" i="84" s="1"/>
  <c r="AF19" i="84" s="1"/>
  <c r="AB11" i="84"/>
  <c r="AD11" i="84" s="1"/>
  <c r="AF11" i="84" s="1"/>
  <c r="AB44" i="84"/>
  <c r="AD44" i="84" s="1"/>
  <c r="AF44" i="84" s="1"/>
  <c r="AZ48" i="24" s="1"/>
  <c r="AB36" i="84"/>
  <c r="AD36" i="84" s="1"/>
  <c r="AF36" i="84" s="1"/>
  <c r="AB28" i="84"/>
  <c r="AD28" i="84" s="1"/>
  <c r="AF28" i="84" s="1"/>
  <c r="AB38" i="89"/>
  <c r="AD38" i="89" s="1"/>
  <c r="AF38" i="89" s="1"/>
  <c r="AA47" i="89"/>
  <c r="AC47" i="89" s="1"/>
  <c r="AE47" i="89" s="1"/>
  <c r="AH51" i="24" s="1"/>
  <c r="AA31" i="89"/>
  <c r="AC31" i="89" s="1"/>
  <c r="AE31" i="89" s="1"/>
  <c r="AB49" i="89"/>
  <c r="AD49" i="89" s="1"/>
  <c r="AF49" i="89" s="1"/>
  <c r="AY53" i="24" s="1"/>
  <c r="AB41" i="89"/>
  <c r="AD41" i="89" s="1"/>
  <c r="AF41" i="89" s="1"/>
  <c r="AY45" i="24" s="1"/>
  <c r="AB33" i="89"/>
  <c r="AD33" i="89" s="1"/>
  <c r="AF33" i="89" s="1"/>
  <c r="AB25" i="89"/>
  <c r="AD25" i="89" s="1"/>
  <c r="AF25" i="89" s="1"/>
  <c r="AA24" i="89"/>
  <c r="AC24" i="89" s="1"/>
  <c r="AE24" i="89" s="1"/>
  <c r="AB17" i="89"/>
  <c r="AD17" i="89" s="1"/>
  <c r="AF17" i="89" s="1"/>
  <c r="AA16" i="89"/>
  <c r="AC16" i="89" s="1"/>
  <c r="AE16" i="89" s="1"/>
  <c r="AB50" i="89"/>
  <c r="AD50" i="89" s="1"/>
  <c r="AF50" i="89" s="1"/>
  <c r="AY54" i="24" s="1"/>
  <c r="AB42" i="89"/>
  <c r="AD42" i="89" s="1"/>
  <c r="AF42" i="89" s="1"/>
  <c r="AY46" i="24" s="1"/>
  <c r="AB34" i="89"/>
  <c r="AD34" i="89" s="1"/>
  <c r="AF34" i="89" s="1"/>
  <c r="AB26" i="89"/>
  <c r="AD26" i="89" s="1"/>
  <c r="AF26" i="89" s="1"/>
  <c r="AB18" i="89"/>
  <c r="AD18" i="89" s="1"/>
  <c r="AF18" i="89" s="1"/>
  <c r="AB30" i="89"/>
  <c r="AD30" i="89" s="1"/>
  <c r="AF30" i="89" s="1"/>
  <c r="AB51" i="89"/>
  <c r="AD51" i="89" s="1"/>
  <c r="AF51" i="89" s="1"/>
  <c r="AB35" i="89"/>
  <c r="AD35" i="89" s="1"/>
  <c r="AF35" i="89" s="1"/>
  <c r="AB27" i="89"/>
  <c r="AD27" i="89" s="1"/>
  <c r="AF27" i="89" s="1"/>
  <c r="AB19" i="89"/>
  <c r="AD19" i="89" s="1"/>
  <c r="AF19" i="89" s="1"/>
  <c r="AA18" i="89"/>
  <c r="AC18" i="89" s="1"/>
  <c r="AE18" i="89" s="1"/>
  <c r="AB11" i="89"/>
  <c r="AD11" i="89" s="1"/>
  <c r="AF11" i="89" s="1"/>
  <c r="AB52" i="89"/>
  <c r="AD52" i="89" s="1"/>
  <c r="AF52" i="89" s="1"/>
  <c r="AB36" i="89"/>
  <c r="AD36" i="89" s="1"/>
  <c r="AF36" i="89" s="1"/>
  <c r="AB28" i="89"/>
  <c r="AD28" i="89" s="1"/>
  <c r="AF28" i="89" s="1"/>
  <c r="AB12" i="89"/>
  <c r="AD12" i="89" s="1"/>
  <c r="AF12" i="89" s="1"/>
  <c r="B54" i="98"/>
  <c r="AB47" i="82"/>
  <c r="AD47" i="82" s="1"/>
  <c r="AB39" i="82"/>
  <c r="AD39" i="82" s="1"/>
  <c r="AB31" i="82"/>
  <c r="AD31" i="82" s="1"/>
  <c r="AB23" i="82"/>
  <c r="AD23" i="82" s="1"/>
  <c r="AB15" i="82"/>
  <c r="AD15" i="82" s="1"/>
  <c r="AB48" i="82"/>
  <c r="AD48" i="82" s="1"/>
  <c r="AA47" i="82"/>
  <c r="AC47" i="82" s="1"/>
  <c r="AB40" i="82"/>
  <c r="AD40" i="82" s="1"/>
  <c r="AB32" i="82"/>
  <c r="AD32" i="82" s="1"/>
  <c r="AB24" i="82"/>
  <c r="AD24" i="82" s="1"/>
  <c r="AB16" i="82"/>
  <c r="AD16" i="82" s="1"/>
  <c r="AA37" i="82"/>
  <c r="AC37" i="82" s="1"/>
  <c r="AB49" i="82"/>
  <c r="AD49" i="82" s="1"/>
  <c r="AA48" i="82"/>
  <c r="AC48" i="82" s="1"/>
  <c r="AB41" i="82"/>
  <c r="AD41" i="82" s="1"/>
  <c r="AA40" i="82"/>
  <c r="AC40" i="82" s="1"/>
  <c r="AB33" i="82"/>
  <c r="AD33" i="82" s="1"/>
  <c r="AA32" i="82"/>
  <c r="AC32" i="82" s="1"/>
  <c r="AB25" i="82"/>
  <c r="AD25" i="82" s="1"/>
  <c r="AA24" i="82"/>
  <c r="AC24" i="82" s="1"/>
  <c r="AB17" i="82"/>
  <c r="AD17" i="82" s="1"/>
  <c r="AB50" i="82"/>
  <c r="AD50" i="82" s="1"/>
  <c r="AB42" i="82"/>
  <c r="AD42" i="82" s="1"/>
  <c r="AA41" i="82"/>
  <c r="AC41" i="82" s="1"/>
  <c r="AB34" i="82"/>
  <c r="AD34" i="82" s="1"/>
  <c r="AB26" i="82"/>
  <c r="AD26" i="82" s="1"/>
  <c r="AB18" i="82"/>
  <c r="AD18" i="82" s="1"/>
  <c r="AA45" i="82"/>
  <c r="AC45" i="82" s="1"/>
  <c r="AB51" i="82"/>
  <c r="AD51" i="82" s="1"/>
  <c r="AB43" i="82"/>
  <c r="AD43" i="82" s="1"/>
  <c r="AB35" i="82"/>
  <c r="AD35" i="82" s="1"/>
  <c r="AB27" i="82"/>
  <c r="AD27" i="82" s="1"/>
  <c r="AB19" i="82"/>
  <c r="AD19" i="82" s="1"/>
  <c r="AB11" i="82"/>
  <c r="AD11" i="82" s="1"/>
  <c r="AB52" i="82"/>
  <c r="AD52" i="82" s="1"/>
  <c r="AB44" i="82"/>
  <c r="AD44" i="82" s="1"/>
  <c r="AB36" i="82"/>
  <c r="AD36" i="82" s="1"/>
  <c r="AB28" i="82"/>
  <c r="AD28" i="82" s="1"/>
  <c r="AB20" i="82"/>
  <c r="AD20" i="82" s="1"/>
  <c r="AB12" i="82"/>
  <c r="AD12" i="82" s="1"/>
  <c r="AB40" i="81"/>
  <c r="AD40" i="81" s="1"/>
  <c r="AB32" i="81"/>
  <c r="AD32" i="81" s="1"/>
  <c r="AB24" i="81"/>
  <c r="AD24" i="81" s="1"/>
  <c r="AB49" i="81"/>
  <c r="AD49" i="81" s="1"/>
  <c r="AB41" i="81"/>
  <c r="AD41" i="81" s="1"/>
  <c r="AB33" i="81"/>
  <c r="AD33" i="81" s="1"/>
  <c r="AB25" i="81"/>
  <c r="AD25" i="81" s="1"/>
  <c r="AB17" i="81"/>
  <c r="AD17" i="81" s="1"/>
  <c r="AB50" i="81"/>
  <c r="AD50" i="81" s="1"/>
  <c r="AB42" i="81"/>
  <c r="AD42" i="81" s="1"/>
  <c r="AB34" i="81"/>
  <c r="AD34" i="81" s="1"/>
  <c r="AA33" i="81"/>
  <c r="AC33" i="81" s="1"/>
  <c r="AB26" i="81"/>
  <c r="AD26" i="81" s="1"/>
  <c r="AA25" i="81"/>
  <c r="AC25" i="81" s="1"/>
  <c r="AB18" i="81"/>
  <c r="AD18" i="81" s="1"/>
  <c r="AA17" i="81"/>
  <c r="AC17" i="81" s="1"/>
  <c r="AB51" i="81"/>
  <c r="AD51" i="81" s="1"/>
  <c r="AB43" i="81"/>
  <c r="AD43" i="81" s="1"/>
  <c r="AB35" i="81"/>
  <c r="AD35" i="81" s="1"/>
  <c r="AA34" i="81"/>
  <c r="AC34" i="81" s="1"/>
  <c r="AB27" i="81"/>
  <c r="AD27" i="81" s="1"/>
  <c r="AA18" i="81"/>
  <c r="AC18" i="81" s="1"/>
  <c r="AB11" i="81"/>
  <c r="AD11" i="81" s="1"/>
  <c r="AB52" i="81"/>
  <c r="AD52" i="81" s="1"/>
  <c r="AB44" i="81"/>
  <c r="AD44" i="81" s="1"/>
  <c r="AB36" i="81"/>
  <c r="AD36" i="81" s="1"/>
  <c r="AB28" i="81"/>
  <c r="AD28" i="81" s="1"/>
  <c r="AB20" i="81"/>
  <c r="AD20" i="81" s="1"/>
  <c r="B54" i="66"/>
  <c r="AB47" i="66"/>
  <c r="AD47" i="66" s="1"/>
  <c r="AB39" i="66"/>
  <c r="AD39" i="66" s="1"/>
  <c r="AB31" i="66"/>
  <c r="AD31" i="66" s="1"/>
  <c r="AA30" i="66"/>
  <c r="AC30" i="66" s="1"/>
  <c r="AB23" i="66"/>
  <c r="AD23" i="66" s="1"/>
  <c r="AA22" i="66"/>
  <c r="AC22" i="66" s="1"/>
  <c r="AB15" i="66"/>
  <c r="AD15" i="66" s="1"/>
  <c r="AB40" i="66"/>
  <c r="AD40" i="66" s="1"/>
  <c r="AB32" i="66"/>
  <c r="AD32" i="66" s="1"/>
  <c r="AA31" i="66"/>
  <c r="AC31" i="66" s="1"/>
  <c r="AB24" i="66"/>
  <c r="AD24" i="66" s="1"/>
  <c r="AA23" i="66"/>
  <c r="AC23" i="66" s="1"/>
  <c r="AB16" i="66"/>
  <c r="AD16" i="66" s="1"/>
  <c r="AB49" i="66"/>
  <c r="AD49" i="66" s="1"/>
  <c r="AA48" i="66"/>
  <c r="AC48" i="66" s="1"/>
  <c r="AB41" i="66"/>
  <c r="AD41" i="66" s="1"/>
  <c r="AA40" i="66"/>
  <c r="AC40" i="66" s="1"/>
  <c r="AB33" i="66"/>
  <c r="AD33" i="66" s="1"/>
  <c r="AB25" i="66"/>
  <c r="AD25" i="66" s="1"/>
  <c r="AB17" i="66"/>
  <c r="AD17" i="66" s="1"/>
  <c r="AB50" i="66"/>
  <c r="AD50" i="66" s="1"/>
  <c r="AA49" i="66"/>
  <c r="AC49" i="66" s="1"/>
  <c r="AB42" i="66"/>
  <c r="AD42" i="66" s="1"/>
  <c r="AA41" i="66"/>
  <c r="AC41" i="66" s="1"/>
  <c r="AB34" i="66"/>
  <c r="AD34" i="66" s="1"/>
  <c r="AB26" i="66"/>
  <c r="AD26" i="66" s="1"/>
  <c r="AB18" i="66"/>
  <c r="AD18" i="66" s="1"/>
  <c r="AA17" i="66"/>
  <c r="AC17" i="66" s="1"/>
  <c r="AB14" i="66"/>
  <c r="AD14" i="66" s="1"/>
  <c r="AB51" i="66"/>
  <c r="AD51" i="66" s="1"/>
  <c r="AB43" i="66"/>
  <c r="AD43" i="66" s="1"/>
  <c r="AB35" i="66"/>
  <c r="AD35" i="66" s="1"/>
  <c r="AB27" i="66"/>
  <c r="AD27" i="66" s="1"/>
  <c r="AB19" i="66"/>
  <c r="AD19" i="66" s="1"/>
  <c r="AB11" i="66"/>
  <c r="AD11" i="66" s="1"/>
  <c r="AA21" i="66"/>
  <c r="AC21" i="66" s="1"/>
  <c r="AB52" i="66"/>
  <c r="AD52" i="66" s="1"/>
  <c r="AB44" i="66"/>
  <c r="AD44" i="66" s="1"/>
  <c r="AB28" i="66"/>
  <c r="AD28" i="66" s="1"/>
  <c r="AB20" i="66"/>
  <c r="AD20" i="66" s="1"/>
  <c r="AB12" i="66"/>
  <c r="AD12" i="66" s="1"/>
  <c r="AA46" i="67"/>
  <c r="AC46" i="67" s="1"/>
  <c r="AB54" i="67"/>
  <c r="AD54" i="67" s="1"/>
  <c r="AA53" i="67"/>
  <c r="AC53" i="67" s="1"/>
  <c r="AB46" i="67"/>
  <c r="AD46" i="67" s="1"/>
  <c r="AA45" i="67"/>
  <c r="AC45" i="67" s="1"/>
  <c r="AB38" i="67"/>
  <c r="AD38" i="67" s="1"/>
  <c r="AA37" i="67"/>
  <c r="AC37" i="67" s="1"/>
  <c r="AB30" i="67"/>
  <c r="AD30" i="67" s="1"/>
  <c r="AA29" i="67"/>
  <c r="AC29" i="67" s="1"/>
  <c r="AB22" i="67"/>
  <c r="AD22" i="67" s="1"/>
  <c r="AA21" i="67"/>
  <c r="AC21" i="67" s="1"/>
  <c r="AB14" i="67"/>
  <c r="AD14" i="67" s="1"/>
  <c r="AB40" i="67"/>
  <c r="AD40" i="67" s="1"/>
  <c r="AA39" i="67"/>
  <c r="AC39" i="67" s="1"/>
  <c r="AB32" i="67"/>
  <c r="AD32" i="67" s="1"/>
  <c r="AB24" i="67"/>
  <c r="AD24" i="67" s="1"/>
  <c r="AA23" i="67"/>
  <c r="AC23" i="67" s="1"/>
  <c r="AB49" i="67"/>
  <c r="AD49" i="67" s="1"/>
  <c r="AA48" i="67"/>
  <c r="AC48" i="67" s="1"/>
  <c r="AB41" i="67"/>
  <c r="AD41" i="67" s="1"/>
  <c r="AA40" i="67"/>
  <c r="AC40" i="67" s="1"/>
  <c r="AB33" i="67"/>
  <c r="AD33" i="67" s="1"/>
  <c r="AA32" i="67"/>
  <c r="AC32" i="67" s="1"/>
  <c r="AB17" i="67"/>
  <c r="AD17" i="67" s="1"/>
  <c r="AA16" i="67"/>
  <c r="AC16" i="67" s="1"/>
  <c r="AB50" i="67"/>
  <c r="AD50" i="67" s="1"/>
  <c r="AB42" i="67"/>
  <c r="AD42" i="67" s="1"/>
  <c r="AB34" i="67"/>
  <c r="AD34" i="67" s="1"/>
  <c r="AB26" i="67"/>
  <c r="AD26" i="67" s="1"/>
  <c r="AB18" i="67"/>
  <c r="AD18" i="67" s="1"/>
  <c r="AB39" i="67"/>
  <c r="AD39" i="67" s="1"/>
  <c r="AB48" i="67"/>
  <c r="AD48" i="67" s="1"/>
  <c r="AB51" i="67"/>
  <c r="AD51" i="67" s="1"/>
  <c r="AB43" i="67"/>
  <c r="AD43" i="67" s="1"/>
  <c r="AA42" i="67"/>
  <c r="AC42" i="67" s="1"/>
  <c r="AB35" i="67"/>
  <c r="AD35" i="67" s="1"/>
  <c r="AB27" i="67"/>
  <c r="AD27" i="67" s="1"/>
  <c r="AA26" i="67"/>
  <c r="AC26" i="67" s="1"/>
  <c r="AB19" i="67"/>
  <c r="AD19" i="67" s="1"/>
  <c r="AB11" i="67"/>
  <c r="AD11" i="67" s="1"/>
  <c r="AB52" i="67"/>
  <c r="AD52" i="67" s="1"/>
  <c r="AB44" i="67"/>
  <c r="AD44" i="67" s="1"/>
  <c r="AB36" i="67"/>
  <c r="AD36" i="67" s="1"/>
  <c r="AB28" i="67"/>
  <c r="AD28" i="67" s="1"/>
  <c r="AB20" i="67"/>
  <c r="AD20" i="67" s="1"/>
  <c r="AA37" i="51"/>
  <c r="AC37" i="51" s="1"/>
  <c r="AB22" i="51"/>
  <c r="AD22" i="51" s="1"/>
  <c r="AB47" i="51"/>
  <c r="AD47" i="51" s="1"/>
  <c r="AB39" i="51"/>
  <c r="AD39" i="51" s="1"/>
  <c r="AB31" i="51"/>
  <c r="AD31" i="51" s="1"/>
  <c r="AA30" i="51"/>
  <c r="AC30" i="51" s="1"/>
  <c r="AB23" i="51"/>
  <c r="AD23" i="51" s="1"/>
  <c r="AA22" i="51"/>
  <c r="AC22" i="51" s="1"/>
  <c r="AB15" i="51"/>
  <c r="AD15" i="51" s="1"/>
  <c r="AB48" i="51"/>
  <c r="AD48" i="51" s="1"/>
  <c r="AB40" i="51"/>
  <c r="AD40" i="51" s="1"/>
  <c r="AB32" i="51"/>
  <c r="AD32" i="51" s="1"/>
  <c r="AB24" i="51"/>
  <c r="AD24" i="51" s="1"/>
  <c r="AA23" i="51"/>
  <c r="AC23" i="51" s="1"/>
  <c r="AB16" i="51"/>
  <c r="AD16" i="51" s="1"/>
  <c r="AB54" i="51"/>
  <c r="AD54" i="51" s="1"/>
  <c r="AA29" i="51"/>
  <c r="AC29" i="51" s="1"/>
  <c r="AB49" i="51"/>
  <c r="AD49" i="51" s="1"/>
  <c r="AA48" i="51"/>
  <c r="AC48" i="51" s="1"/>
  <c r="AB41" i="51"/>
  <c r="AD41" i="51" s="1"/>
  <c r="AA40" i="51"/>
  <c r="AC40" i="51" s="1"/>
  <c r="AB33" i="51"/>
  <c r="AD33" i="51" s="1"/>
  <c r="AB25" i="51"/>
  <c r="AD25" i="51" s="1"/>
  <c r="AB17" i="51"/>
  <c r="AD17" i="51" s="1"/>
  <c r="AB50" i="51"/>
  <c r="AD50" i="51" s="1"/>
  <c r="AB42" i="51"/>
  <c r="AD42" i="51" s="1"/>
  <c r="AB34" i="51"/>
  <c r="AD34" i="51" s="1"/>
  <c r="AB26" i="51"/>
  <c r="AD26" i="51" s="1"/>
  <c r="AB18" i="51"/>
  <c r="AD18" i="51" s="1"/>
  <c r="AB43" i="51"/>
  <c r="AD43" i="51" s="1"/>
  <c r="AB35" i="51"/>
  <c r="AD35" i="51" s="1"/>
  <c r="AB27" i="51"/>
  <c r="AD27" i="51" s="1"/>
  <c r="AB19" i="51"/>
  <c r="AD19" i="51" s="1"/>
  <c r="AB11" i="51"/>
  <c r="AD11" i="51" s="1"/>
  <c r="AB52" i="51"/>
  <c r="AD52" i="51" s="1"/>
  <c r="AB44" i="51"/>
  <c r="AD44" i="51" s="1"/>
  <c r="AB36" i="51"/>
  <c r="AD36" i="51" s="1"/>
  <c r="AB28" i="51"/>
  <c r="AD28" i="51" s="1"/>
  <c r="AB20" i="51"/>
  <c r="AD20" i="51" s="1"/>
  <c r="AB12" i="51"/>
  <c r="AD12" i="51" s="1"/>
  <c r="AA13" i="51"/>
  <c r="AC13" i="51" s="1"/>
  <c r="AT27" i="98" l="1"/>
  <c r="AU31" i="98"/>
  <c r="AF14" i="82"/>
  <c r="AT52" i="98"/>
  <c r="AF46" i="82"/>
  <c r="AW50" i="24" s="1"/>
  <c r="AE11" i="82"/>
  <c r="AQ53" i="98"/>
  <c r="AT35" i="98"/>
  <c r="AT21" i="98"/>
  <c r="AF21" i="66"/>
  <c r="AW22" i="98"/>
  <c r="AE33" i="82"/>
  <c r="AE53" i="66"/>
  <c r="AR34" i="98"/>
  <c r="AS22" i="98"/>
  <c r="AW53" i="98"/>
  <c r="AF46" i="81"/>
  <c r="AV50" i="24" s="1"/>
  <c r="AF14" i="81"/>
  <c r="AR45" i="98"/>
  <c r="AP28" i="98"/>
  <c r="AN17" i="98"/>
  <c r="AE22" i="67"/>
  <c r="AN45" i="98"/>
  <c r="AN14" i="98"/>
  <c r="AF30" i="51"/>
  <c r="AW54" i="98"/>
  <c r="AE21" i="82"/>
  <c r="AT13" i="98"/>
  <c r="AE54" i="66"/>
  <c r="AN34" i="98"/>
  <c r="AE30" i="82"/>
  <c r="AV53" i="98"/>
  <c r="AF48" i="66"/>
  <c r="AU52" i="24" s="1"/>
  <c r="AE37" i="81"/>
  <c r="AS46" i="98"/>
  <c r="AO46" i="98"/>
  <c r="AU23" i="98"/>
  <c r="AT54" i="98"/>
  <c r="AE14" i="81"/>
  <c r="AF38" i="51"/>
  <c r="AN31" i="98"/>
  <c r="AQ31" i="98"/>
  <c r="AW38" i="98"/>
  <c r="AQ15" i="98"/>
  <c r="AV28" i="98"/>
  <c r="AV29" i="98"/>
  <c r="AU22" i="98"/>
  <c r="AE13" i="82"/>
  <c r="AN53" i="98"/>
  <c r="AR52" i="98"/>
  <c r="AO21" i="98"/>
  <c r="AT49" i="98"/>
  <c r="AR13" i="98"/>
  <c r="AT45" i="98"/>
  <c r="AP14" i="98"/>
  <c r="AQ23" i="98"/>
  <c r="AP24" i="98"/>
  <c r="AR28" i="98"/>
  <c r="AV19" i="98"/>
  <c r="AW37" i="98"/>
  <c r="AU13" i="98"/>
  <c r="AR37" i="98"/>
  <c r="AS30" i="98"/>
  <c r="AN21" i="98"/>
  <c r="AF39" i="67"/>
  <c r="AQ39" i="98"/>
  <c r="AF42" i="82"/>
  <c r="AW46" i="24" s="1"/>
  <c r="AW42" i="98"/>
  <c r="AE30" i="51"/>
  <c r="AN30" i="98"/>
  <c r="AF30" i="67"/>
  <c r="AQ30" i="98"/>
  <c r="AF16" i="66"/>
  <c r="AS16" i="98"/>
  <c r="AE33" i="81"/>
  <c r="AT33" i="98"/>
  <c r="AE47" i="82"/>
  <c r="AF51" i="24" s="1"/>
  <c r="AV47" i="98"/>
  <c r="AE16" i="82"/>
  <c r="AV16" i="98"/>
  <c r="AE39" i="51"/>
  <c r="AN39" i="98"/>
  <c r="AF21" i="67"/>
  <c r="AQ21" i="98"/>
  <c r="AE16" i="51"/>
  <c r="AN16" i="98"/>
  <c r="AE32" i="66"/>
  <c r="AR32" i="98"/>
  <c r="AF29" i="67"/>
  <c r="AQ29" i="98"/>
  <c r="AE41" i="67"/>
  <c r="AC45" i="24" s="1"/>
  <c r="AP41" i="98"/>
  <c r="AF44" i="51"/>
  <c r="AS48" i="24" s="1"/>
  <c r="AO44" i="98"/>
  <c r="AF26" i="51"/>
  <c r="AO26" i="98"/>
  <c r="AE40" i="51"/>
  <c r="AB44" i="24" s="1"/>
  <c r="AN40" i="98"/>
  <c r="AF24" i="51"/>
  <c r="AO24" i="98"/>
  <c r="AF31" i="51"/>
  <c r="AO31" i="98"/>
  <c r="AF20" i="67"/>
  <c r="AQ20" i="98"/>
  <c r="AF27" i="67"/>
  <c r="AQ27" i="98"/>
  <c r="AF26" i="67"/>
  <c r="AQ26" i="98"/>
  <c r="AF33" i="67"/>
  <c r="AQ33" i="98"/>
  <c r="AF32" i="67"/>
  <c r="AQ32" i="98"/>
  <c r="AE37" i="67"/>
  <c r="AP37" i="98"/>
  <c r="AF19" i="66"/>
  <c r="AS19" i="98"/>
  <c r="AF26" i="66"/>
  <c r="AS26" i="98"/>
  <c r="AF25" i="66"/>
  <c r="AS25" i="98"/>
  <c r="AE23" i="66"/>
  <c r="AR23" i="98"/>
  <c r="AE30" i="66"/>
  <c r="AR30" i="98"/>
  <c r="AF28" i="81"/>
  <c r="AU28" i="98"/>
  <c r="AF35" i="81"/>
  <c r="AU35" i="98"/>
  <c r="AF34" i="81"/>
  <c r="AU34" i="98"/>
  <c r="AF49" i="81"/>
  <c r="AV53" i="24" s="1"/>
  <c r="AU49" i="98"/>
  <c r="AF36" i="82"/>
  <c r="AW36" i="98"/>
  <c r="AF51" i="82"/>
  <c r="AW51" i="98"/>
  <c r="AE48" i="82"/>
  <c r="AF52" i="24" s="1"/>
  <c r="AV48" i="98"/>
  <c r="AF48" i="82"/>
  <c r="AW52" i="24" s="1"/>
  <c r="AW48" i="98"/>
  <c r="AF13" i="82"/>
  <c r="AW13" i="98"/>
  <c r="AE43" i="81"/>
  <c r="AE47" i="24" s="1"/>
  <c r="AT43" i="98"/>
  <c r="AE36" i="66"/>
  <c r="AR36" i="98"/>
  <c r="AE44" i="67"/>
  <c r="AC48" i="24" s="1"/>
  <c r="AP44" i="98"/>
  <c r="AE42" i="51"/>
  <c r="AB46" i="24" s="1"/>
  <c r="AN42" i="98"/>
  <c r="AF13" i="51"/>
  <c r="AO13" i="98"/>
  <c r="AE49" i="82"/>
  <c r="AF53" i="24" s="1"/>
  <c r="AV49" i="98"/>
  <c r="AE30" i="81"/>
  <c r="AT30" i="98"/>
  <c r="AE27" i="67"/>
  <c r="AP27" i="98"/>
  <c r="AF37" i="67"/>
  <c r="AQ37" i="98"/>
  <c r="AE42" i="81"/>
  <c r="AE46" i="24" s="1"/>
  <c r="AT42" i="98"/>
  <c r="AE50" i="66"/>
  <c r="AD54" i="24" s="1"/>
  <c r="AR50" i="98"/>
  <c r="AE28" i="51"/>
  <c r="AN28" i="98"/>
  <c r="AE32" i="51"/>
  <c r="AN32" i="98"/>
  <c r="AE17" i="82"/>
  <c r="AV17" i="98"/>
  <c r="AE28" i="81"/>
  <c r="AT28" i="98"/>
  <c r="AF36" i="66"/>
  <c r="AS36" i="98"/>
  <c r="AE12" i="82"/>
  <c r="AV12" i="98"/>
  <c r="AE29" i="81"/>
  <c r="AT29" i="98"/>
  <c r="AE20" i="67"/>
  <c r="AP20" i="98"/>
  <c r="AE54" i="67"/>
  <c r="AP54" i="98"/>
  <c r="AE16" i="81"/>
  <c r="AT16" i="98"/>
  <c r="AF29" i="66"/>
  <c r="AS29" i="98"/>
  <c r="AE50" i="67"/>
  <c r="AC54" i="24" s="1"/>
  <c r="AP50" i="98"/>
  <c r="AE49" i="67"/>
  <c r="AC53" i="24" s="1"/>
  <c r="AP49" i="98"/>
  <c r="AE39" i="82"/>
  <c r="AV39" i="98"/>
  <c r="AF28" i="51"/>
  <c r="AO28" i="98"/>
  <c r="AF17" i="67"/>
  <c r="AQ17" i="98"/>
  <c r="AE17" i="66"/>
  <c r="AR17" i="98"/>
  <c r="AF33" i="81"/>
  <c r="AU33" i="98"/>
  <c r="AE23" i="51"/>
  <c r="AN23" i="98"/>
  <c r="AF18" i="67"/>
  <c r="AQ18" i="98"/>
  <c r="AF23" i="66"/>
  <c r="AS23" i="98"/>
  <c r="AF28" i="82"/>
  <c r="AW28" i="98"/>
  <c r="AE36" i="67"/>
  <c r="AP36" i="98"/>
  <c r="AF29" i="81"/>
  <c r="AU29" i="98"/>
  <c r="AE47" i="66"/>
  <c r="AD51" i="24" s="1"/>
  <c r="AR47" i="98"/>
  <c r="AE20" i="81"/>
  <c r="AT20" i="98"/>
  <c r="AE44" i="66"/>
  <c r="AD48" i="24" s="1"/>
  <c r="AR44" i="98"/>
  <c r="AE18" i="66"/>
  <c r="AR18" i="98"/>
  <c r="AF52" i="51"/>
  <c r="AO52" i="98"/>
  <c r="AF34" i="51"/>
  <c r="AO34" i="98"/>
  <c r="AF41" i="51"/>
  <c r="AS45" i="24" s="1"/>
  <c r="AO41" i="98"/>
  <c r="AF32" i="51"/>
  <c r="AO32" i="98"/>
  <c r="AF39" i="51"/>
  <c r="AO39" i="98"/>
  <c r="AF28" i="67"/>
  <c r="AQ28" i="98"/>
  <c r="AF35" i="67"/>
  <c r="AQ35" i="98"/>
  <c r="AF34" i="67"/>
  <c r="AQ34" i="98"/>
  <c r="AE40" i="67"/>
  <c r="AC44" i="24" s="1"/>
  <c r="AP40" i="98"/>
  <c r="AE39" i="67"/>
  <c r="AP39" i="98"/>
  <c r="AF38" i="67"/>
  <c r="AQ38" i="98"/>
  <c r="AF12" i="66"/>
  <c r="AS12" i="98"/>
  <c r="AF27" i="66"/>
  <c r="AS27" i="98"/>
  <c r="AF34" i="66"/>
  <c r="AS34" i="98"/>
  <c r="AF33" i="66"/>
  <c r="AS33" i="98"/>
  <c r="AF24" i="66"/>
  <c r="AS24" i="98"/>
  <c r="AF31" i="66"/>
  <c r="AS31" i="98"/>
  <c r="AF36" i="81"/>
  <c r="AU36" i="98"/>
  <c r="AF43" i="81"/>
  <c r="AV47" i="24" s="1"/>
  <c r="AU43" i="98"/>
  <c r="AF42" i="81"/>
  <c r="AV46" i="24" s="1"/>
  <c r="AU42" i="98"/>
  <c r="AF24" i="81"/>
  <c r="AU24" i="98"/>
  <c r="AF44" i="82"/>
  <c r="AW48" i="24" s="1"/>
  <c r="AW44" i="98"/>
  <c r="AE45" i="82"/>
  <c r="AF49" i="24" s="1"/>
  <c r="AV45" i="98"/>
  <c r="AF17" i="82"/>
  <c r="AW17" i="98"/>
  <c r="AF49" i="82"/>
  <c r="AW53" i="24" s="1"/>
  <c r="AW49" i="98"/>
  <c r="AF15" i="82"/>
  <c r="AW15" i="98"/>
  <c r="AE15" i="82"/>
  <c r="AV15" i="98"/>
  <c r="AE48" i="81"/>
  <c r="AE52" i="24" s="1"/>
  <c r="AT48" i="98"/>
  <c r="AF38" i="66"/>
  <c r="AS38" i="98"/>
  <c r="AE52" i="67"/>
  <c r="AP52" i="98"/>
  <c r="AF51" i="51"/>
  <c r="AO51" i="98"/>
  <c r="AE51" i="51"/>
  <c r="AN51" i="98"/>
  <c r="AE52" i="82"/>
  <c r="AV52" i="98"/>
  <c r="AF37" i="81"/>
  <c r="AU37" i="98"/>
  <c r="AE33" i="67"/>
  <c r="AP33" i="98"/>
  <c r="AF45" i="81"/>
  <c r="AV49" i="24" s="1"/>
  <c r="AU45" i="98"/>
  <c r="AE12" i="67"/>
  <c r="AP12" i="98"/>
  <c r="AE38" i="51"/>
  <c r="AN38" i="98"/>
  <c r="AF21" i="82"/>
  <c r="AW21" i="98"/>
  <c r="AE36" i="81"/>
  <c r="AT36" i="98"/>
  <c r="AE38" i="66"/>
  <c r="AR38" i="98"/>
  <c r="AE44" i="81"/>
  <c r="AE48" i="24" s="1"/>
  <c r="AT44" i="98"/>
  <c r="AE31" i="67"/>
  <c r="AP31" i="98"/>
  <c r="AE43" i="51"/>
  <c r="AB47" i="24" s="1"/>
  <c r="AN43" i="98"/>
  <c r="AE20" i="82"/>
  <c r="AV20" i="98"/>
  <c r="AE19" i="81"/>
  <c r="AT19" i="98"/>
  <c r="AE35" i="66"/>
  <c r="AR35" i="98"/>
  <c r="AE26" i="51"/>
  <c r="AN26" i="98"/>
  <c r="AF53" i="81"/>
  <c r="AU53" i="98"/>
  <c r="AF25" i="51"/>
  <c r="AO25" i="98"/>
  <c r="AE23" i="67"/>
  <c r="AP23" i="98"/>
  <c r="AF18" i="51"/>
  <c r="AO18" i="98"/>
  <c r="AF50" i="82"/>
  <c r="AW54" i="24" s="1"/>
  <c r="AW50" i="98"/>
  <c r="AF45" i="67"/>
  <c r="AT49" i="24" s="1"/>
  <c r="AQ45" i="98"/>
  <c r="AE52" i="51"/>
  <c r="AN52" i="98"/>
  <c r="AF36" i="67"/>
  <c r="AQ36" i="98"/>
  <c r="AF40" i="67"/>
  <c r="AT44" i="24" s="1"/>
  <c r="AQ40" i="98"/>
  <c r="AE41" i="66"/>
  <c r="AD45" i="24" s="1"/>
  <c r="AR41" i="98"/>
  <c r="AE40" i="66"/>
  <c r="AD44" i="24" s="1"/>
  <c r="AR40" i="98"/>
  <c r="AE31" i="66"/>
  <c r="AR31" i="98"/>
  <c r="AF39" i="66"/>
  <c r="AS39" i="98"/>
  <c r="AF44" i="81"/>
  <c r="AV48" i="24" s="1"/>
  <c r="AU44" i="98"/>
  <c r="AF51" i="81"/>
  <c r="AU51" i="98"/>
  <c r="AF50" i="81"/>
  <c r="AV54" i="24" s="1"/>
  <c r="AU50" i="98"/>
  <c r="AF32" i="81"/>
  <c r="AU32" i="98"/>
  <c r="AF52" i="82"/>
  <c r="AW52" i="98"/>
  <c r="AF18" i="82"/>
  <c r="AW18" i="98"/>
  <c r="AE24" i="82"/>
  <c r="AV24" i="98"/>
  <c r="AE37" i="82"/>
  <c r="AV37" i="98"/>
  <c r="AF23" i="82"/>
  <c r="AW23" i="98"/>
  <c r="AF30" i="82"/>
  <c r="AW30" i="98"/>
  <c r="AE39" i="66"/>
  <c r="AR39" i="98"/>
  <c r="AE54" i="51"/>
  <c r="AN54" i="98"/>
  <c r="AE47" i="67"/>
  <c r="AC51" i="24" s="1"/>
  <c r="AP47" i="98"/>
  <c r="AE44" i="82"/>
  <c r="AF48" i="24" s="1"/>
  <c r="AV44" i="98"/>
  <c r="AF47" i="81"/>
  <c r="AV51" i="24" s="1"/>
  <c r="AU47" i="98"/>
  <c r="AE17" i="67"/>
  <c r="AP17" i="98"/>
  <c r="AE41" i="51"/>
  <c r="AB45" i="24" s="1"/>
  <c r="AN41" i="98"/>
  <c r="AE23" i="82"/>
  <c r="AV23" i="98"/>
  <c r="AF38" i="81"/>
  <c r="AU38" i="98"/>
  <c r="AF12" i="67"/>
  <c r="AQ12" i="98"/>
  <c r="AE38" i="67"/>
  <c r="AP38" i="98"/>
  <c r="AE46" i="81"/>
  <c r="AE50" i="24" s="1"/>
  <c r="AT46" i="98"/>
  <c r="AE44" i="51"/>
  <c r="AB48" i="24" s="1"/>
  <c r="AN44" i="98"/>
  <c r="AE22" i="82"/>
  <c r="AV22" i="98"/>
  <c r="AE24" i="81"/>
  <c r="AT24" i="98"/>
  <c r="AF53" i="66"/>
  <c r="AS53" i="98"/>
  <c r="AF23" i="51"/>
  <c r="AO23" i="98"/>
  <c r="AE29" i="67"/>
  <c r="AP29" i="98"/>
  <c r="AF27" i="81"/>
  <c r="AU27" i="98"/>
  <c r="AF33" i="51"/>
  <c r="AO33" i="98"/>
  <c r="AE32" i="67"/>
  <c r="AP32" i="98"/>
  <c r="AF17" i="66"/>
  <c r="AS17" i="98"/>
  <c r="AF41" i="81"/>
  <c r="AV45" i="24" s="1"/>
  <c r="AU41" i="98"/>
  <c r="AE29" i="66"/>
  <c r="AR29" i="98"/>
  <c r="AE48" i="51"/>
  <c r="AB52" i="24" s="1"/>
  <c r="AN48" i="98"/>
  <c r="AE42" i="67"/>
  <c r="AC46" i="24" s="1"/>
  <c r="AP42" i="98"/>
  <c r="AF35" i="66"/>
  <c r="AS35" i="98"/>
  <c r="AF19" i="51"/>
  <c r="AO19" i="98"/>
  <c r="AF49" i="51"/>
  <c r="AS53" i="24" s="1"/>
  <c r="AO49" i="98"/>
  <c r="AF44" i="67"/>
  <c r="AT48" i="24" s="1"/>
  <c r="AQ44" i="98"/>
  <c r="AE48" i="67"/>
  <c r="AC52" i="24" s="1"/>
  <c r="AP48" i="98"/>
  <c r="AF46" i="67"/>
  <c r="AT50" i="24" s="1"/>
  <c r="AQ46" i="98"/>
  <c r="AF42" i="66"/>
  <c r="AU46" i="24" s="1"/>
  <c r="AS42" i="98"/>
  <c r="AF32" i="66"/>
  <c r="AS32" i="98"/>
  <c r="AF47" i="66"/>
  <c r="AU51" i="24" s="1"/>
  <c r="AS47" i="98"/>
  <c r="AE17" i="81"/>
  <c r="AT17" i="98"/>
  <c r="AF40" i="81"/>
  <c r="AV44" i="24" s="1"/>
  <c r="AU40" i="98"/>
  <c r="AF11" i="82"/>
  <c r="AW11" i="98"/>
  <c r="AF26" i="82"/>
  <c r="AW26" i="98"/>
  <c r="AF25" i="82"/>
  <c r="AW25" i="98"/>
  <c r="AF16" i="82"/>
  <c r="AW16" i="98"/>
  <c r="AF31" i="82"/>
  <c r="AW31" i="98"/>
  <c r="AE38" i="82"/>
  <c r="AV38" i="98"/>
  <c r="AE12" i="66"/>
  <c r="AR12" i="98"/>
  <c r="AE42" i="66"/>
  <c r="AD46" i="24" s="1"/>
  <c r="AR42" i="98"/>
  <c r="AE12" i="51"/>
  <c r="AN12" i="98"/>
  <c r="AE46" i="66"/>
  <c r="AD50" i="24" s="1"/>
  <c r="AR46" i="98"/>
  <c r="AF12" i="81"/>
  <c r="AU12" i="98"/>
  <c r="AE53" i="81"/>
  <c r="AT53" i="98"/>
  <c r="AE20" i="51"/>
  <c r="AN20" i="98"/>
  <c r="AE51" i="81"/>
  <c r="AT51" i="98"/>
  <c r="AE35" i="67"/>
  <c r="AP35" i="98"/>
  <c r="AF45" i="51"/>
  <c r="AS49" i="24" s="1"/>
  <c r="AO45" i="98"/>
  <c r="AE42" i="82"/>
  <c r="AF46" i="24" s="1"/>
  <c r="AV42" i="98"/>
  <c r="AE26" i="82"/>
  <c r="AV26" i="98"/>
  <c r="AE39" i="81"/>
  <c r="AT39" i="98"/>
  <c r="AE25" i="67"/>
  <c r="AP25" i="98"/>
  <c r="AE43" i="82"/>
  <c r="AF47" i="24" s="1"/>
  <c r="AV43" i="98"/>
  <c r="AE50" i="81"/>
  <c r="AE54" i="24" s="1"/>
  <c r="AT50" i="98"/>
  <c r="AE49" i="51"/>
  <c r="AB53" i="24" s="1"/>
  <c r="AN49" i="98"/>
  <c r="AE25" i="82"/>
  <c r="AV25" i="98"/>
  <c r="AE32" i="81"/>
  <c r="AT32" i="98"/>
  <c r="AE15" i="51"/>
  <c r="AN15" i="98"/>
  <c r="AF16" i="51"/>
  <c r="AO16" i="98"/>
  <c r="AE46" i="67"/>
  <c r="AC50" i="24" s="1"/>
  <c r="AP46" i="98"/>
  <c r="AE22" i="66"/>
  <c r="AR22" i="98"/>
  <c r="AE40" i="82"/>
  <c r="AF44" i="24" s="1"/>
  <c r="AV40" i="98"/>
  <c r="AF24" i="67"/>
  <c r="AQ24" i="98"/>
  <c r="AF18" i="66"/>
  <c r="AS18" i="98"/>
  <c r="AE34" i="81"/>
  <c r="AT34" i="98"/>
  <c r="AF41" i="82"/>
  <c r="AW45" i="24" s="1"/>
  <c r="AW41" i="98"/>
  <c r="AE46" i="51"/>
  <c r="AB50" i="24" s="1"/>
  <c r="AN46" i="98"/>
  <c r="AE27" i="51"/>
  <c r="AN27" i="98"/>
  <c r="AE36" i="51"/>
  <c r="AN36" i="98"/>
  <c r="AE15" i="67"/>
  <c r="AP15" i="98"/>
  <c r="AF42" i="51"/>
  <c r="AS46" i="24" s="1"/>
  <c r="AO42" i="98"/>
  <c r="AF47" i="51"/>
  <c r="AS51" i="24" s="1"/>
  <c r="AO47" i="98"/>
  <c r="AF42" i="67"/>
  <c r="AT46" i="24" s="1"/>
  <c r="AQ42" i="98"/>
  <c r="AE45" i="67"/>
  <c r="AC49" i="24" s="1"/>
  <c r="AP45" i="98"/>
  <c r="AF22" i="51"/>
  <c r="AO22" i="98"/>
  <c r="AF43" i="67"/>
  <c r="AT47" i="24" s="1"/>
  <c r="AQ43" i="98"/>
  <c r="AF50" i="67"/>
  <c r="AT54" i="24" s="1"/>
  <c r="AQ50" i="98"/>
  <c r="AF14" i="67"/>
  <c r="AQ14" i="98"/>
  <c r="AF28" i="66"/>
  <c r="AS28" i="98"/>
  <c r="AF43" i="66"/>
  <c r="AU47" i="24" s="1"/>
  <c r="AS43" i="98"/>
  <c r="AF41" i="66"/>
  <c r="AU45" i="24" s="1"/>
  <c r="AS41" i="98"/>
  <c r="AF52" i="81"/>
  <c r="AU52" i="98"/>
  <c r="AF12" i="51"/>
  <c r="AO12" i="98"/>
  <c r="AF27" i="51"/>
  <c r="AO27" i="98"/>
  <c r="AE29" i="51"/>
  <c r="AN29" i="98"/>
  <c r="AF15" i="51"/>
  <c r="AO15" i="98"/>
  <c r="AE37" i="51"/>
  <c r="AN37" i="98"/>
  <c r="AF52" i="67"/>
  <c r="AQ52" i="98"/>
  <c r="AF51" i="67"/>
  <c r="AQ51" i="98"/>
  <c r="AF49" i="67"/>
  <c r="AT53" i="24" s="1"/>
  <c r="AQ49" i="98"/>
  <c r="AE21" i="67"/>
  <c r="AP21" i="98"/>
  <c r="AE53" i="67"/>
  <c r="AP53" i="98"/>
  <c r="AF44" i="66"/>
  <c r="AU48" i="24" s="1"/>
  <c r="AS44" i="98"/>
  <c r="AF51" i="66"/>
  <c r="AS51" i="98"/>
  <c r="AE49" i="66"/>
  <c r="AD53" i="24" s="1"/>
  <c r="AR49" i="98"/>
  <c r="AE48" i="66"/>
  <c r="AD52" i="24" s="1"/>
  <c r="AR48" i="98"/>
  <c r="AF40" i="66"/>
  <c r="AU44" i="24" s="1"/>
  <c r="AS40" i="98"/>
  <c r="AF11" i="81"/>
  <c r="AU11" i="98"/>
  <c r="AF18" i="81"/>
  <c r="AU18" i="98"/>
  <c r="AF17" i="81"/>
  <c r="AU17" i="98"/>
  <c r="AF19" i="82"/>
  <c r="AW19" i="98"/>
  <c r="AF34" i="82"/>
  <c r="AW34" i="98"/>
  <c r="AE32" i="82"/>
  <c r="AV32" i="98"/>
  <c r="AF24" i="82"/>
  <c r="AW24" i="98"/>
  <c r="AF39" i="82"/>
  <c r="AW39" i="98"/>
  <c r="AF45" i="82"/>
  <c r="AW49" i="24" s="1"/>
  <c r="AW45" i="98"/>
  <c r="AE14" i="66"/>
  <c r="AR14" i="98"/>
  <c r="AE51" i="66"/>
  <c r="AR51" i="98"/>
  <c r="AF14" i="51"/>
  <c r="AO14" i="98"/>
  <c r="AE18" i="82"/>
  <c r="AV18" i="98"/>
  <c r="AF21" i="81"/>
  <c r="AU21" i="98"/>
  <c r="AE20" i="66"/>
  <c r="AR20" i="98"/>
  <c r="AE33" i="51"/>
  <c r="AN33" i="98"/>
  <c r="AE23" i="81"/>
  <c r="AT23" i="98"/>
  <c r="AE11" i="66"/>
  <c r="AR11" i="98"/>
  <c r="AE43" i="67"/>
  <c r="AC47" i="24" s="1"/>
  <c r="AP43" i="98"/>
  <c r="AE47" i="51"/>
  <c r="AB51" i="24" s="1"/>
  <c r="AN47" i="98"/>
  <c r="AF37" i="66"/>
  <c r="AS37" i="98"/>
  <c r="AE35" i="82"/>
  <c r="AV35" i="98"/>
  <c r="AF48" i="81"/>
  <c r="AV52" i="24" s="1"/>
  <c r="AU48" i="98"/>
  <c r="AE30" i="67"/>
  <c r="AP30" i="98"/>
  <c r="AF29" i="82"/>
  <c r="AW29" i="98"/>
  <c r="AE41" i="81"/>
  <c r="AE45" i="24" s="1"/>
  <c r="AT41" i="98"/>
  <c r="AE11" i="67"/>
  <c r="AP11" i="98"/>
  <c r="AE18" i="51"/>
  <c r="AN18" i="98"/>
  <c r="AF43" i="51"/>
  <c r="AS47" i="24" s="1"/>
  <c r="AO43" i="98"/>
  <c r="AF20" i="82"/>
  <c r="AW20" i="98"/>
  <c r="AF36" i="51"/>
  <c r="AO36" i="98"/>
  <c r="AE26" i="67"/>
  <c r="AP26" i="98"/>
  <c r="AF11" i="66"/>
  <c r="AS11" i="98"/>
  <c r="AF20" i="81"/>
  <c r="AU20" i="98"/>
  <c r="AF43" i="82"/>
  <c r="AW47" i="24" s="1"/>
  <c r="AW43" i="98"/>
  <c r="AF39" i="81"/>
  <c r="AU39" i="98"/>
  <c r="AE46" i="82"/>
  <c r="AF50" i="24" s="1"/>
  <c r="AV46" i="98"/>
  <c r="AE38" i="81"/>
  <c r="AT38" i="98"/>
  <c r="AE14" i="82"/>
  <c r="AV14" i="98"/>
  <c r="AF19" i="81"/>
  <c r="AU19" i="98"/>
  <c r="AE51" i="82"/>
  <c r="AV51" i="98"/>
  <c r="AF11" i="51"/>
  <c r="AO11" i="98"/>
  <c r="AF40" i="51"/>
  <c r="AS44" i="24" s="1"/>
  <c r="AO40" i="98"/>
  <c r="AF41" i="67"/>
  <c r="AT45" i="24" s="1"/>
  <c r="AQ41" i="98"/>
  <c r="AF20" i="66"/>
  <c r="AS20" i="98"/>
  <c r="AE13" i="51"/>
  <c r="AN13" i="98"/>
  <c r="AF50" i="51"/>
  <c r="AS54" i="24" s="1"/>
  <c r="AO50" i="98"/>
  <c r="AF48" i="51"/>
  <c r="AS52" i="24" s="1"/>
  <c r="AO48" i="98"/>
  <c r="AF20" i="51"/>
  <c r="AO20" i="98"/>
  <c r="AF35" i="51"/>
  <c r="AO35" i="98"/>
  <c r="AF17" i="51"/>
  <c r="AO17" i="98"/>
  <c r="AF54" i="51"/>
  <c r="AO54" i="98"/>
  <c r="AE22" i="51"/>
  <c r="AN22" i="98"/>
  <c r="AF11" i="67"/>
  <c r="AQ11" i="98"/>
  <c r="AF48" i="67"/>
  <c r="AT52" i="24" s="1"/>
  <c r="AQ48" i="98"/>
  <c r="AE16" i="67"/>
  <c r="AP16" i="98"/>
  <c r="AF22" i="67"/>
  <c r="AQ22" i="98"/>
  <c r="AF54" i="67"/>
  <c r="AQ54" i="98"/>
  <c r="AF52" i="66"/>
  <c r="AS52" i="98"/>
  <c r="AF14" i="66"/>
  <c r="AS14" i="98"/>
  <c r="AF50" i="66"/>
  <c r="AU54" i="24" s="1"/>
  <c r="AS50" i="98"/>
  <c r="AF49" i="66"/>
  <c r="AU53" i="24" s="1"/>
  <c r="AS49" i="98"/>
  <c r="AF15" i="66"/>
  <c r="AS15" i="98"/>
  <c r="AE18" i="81"/>
  <c r="AT18" i="98"/>
  <c r="AE25" i="81"/>
  <c r="AT25" i="98"/>
  <c r="AF25" i="81"/>
  <c r="AU25" i="98"/>
  <c r="AF12" i="82"/>
  <c r="AW12" i="98"/>
  <c r="AF27" i="82"/>
  <c r="AW27" i="98"/>
  <c r="AE41" i="82"/>
  <c r="AF45" i="24" s="1"/>
  <c r="AV41" i="98"/>
  <c r="AF33" i="82"/>
  <c r="AW33" i="98"/>
  <c r="AF32" i="82"/>
  <c r="AW32" i="98"/>
  <c r="AF47" i="82"/>
  <c r="AW51" i="24" s="1"/>
  <c r="AW47" i="98"/>
  <c r="AE12" i="81"/>
  <c r="AT12" i="98"/>
  <c r="AE16" i="66"/>
  <c r="AR16" i="98"/>
  <c r="AE25" i="51"/>
  <c r="AN25" i="98"/>
  <c r="AF53" i="51"/>
  <c r="AO53" i="98"/>
  <c r="AE27" i="82"/>
  <c r="AV27" i="98"/>
  <c r="AE22" i="81"/>
  <c r="AT22" i="98"/>
  <c r="AE33" i="66"/>
  <c r="AR33" i="98"/>
  <c r="AF37" i="51"/>
  <c r="AO37" i="98"/>
  <c r="AF30" i="81"/>
  <c r="AU30" i="98"/>
  <c r="AE24" i="66"/>
  <c r="AR24" i="98"/>
  <c r="AE51" i="67"/>
  <c r="AP51" i="98"/>
  <c r="AE50" i="51"/>
  <c r="AB54" i="24" s="1"/>
  <c r="AN50" i="98"/>
  <c r="AF13" i="67"/>
  <c r="AQ13" i="98"/>
  <c r="AE11" i="81"/>
  <c r="AT11" i="98"/>
  <c r="AF54" i="81"/>
  <c r="AU54" i="98"/>
  <c r="AE19" i="51"/>
  <c r="AN19" i="98"/>
  <c r="AF15" i="81"/>
  <c r="AU15" i="98"/>
  <c r="AE54" i="82"/>
  <c r="AV54" i="98"/>
  <c r="AE40" i="81"/>
  <c r="AE44" i="24" s="1"/>
  <c r="AT40" i="98"/>
  <c r="AE31" i="82"/>
  <c r="AV31" i="98"/>
  <c r="AE47" i="81"/>
  <c r="AE51" i="24" s="1"/>
  <c r="AT47" i="98"/>
  <c r="AF16" i="67"/>
  <c r="AQ16" i="98"/>
  <c r="AE35" i="51"/>
  <c r="AN35" i="98"/>
  <c r="AF19" i="67"/>
  <c r="AQ19" i="98"/>
  <c r="AE21" i="66"/>
  <c r="AR21" i="98"/>
  <c r="AF26" i="81"/>
  <c r="AU26" i="98"/>
  <c r="AF35" i="82"/>
  <c r="AW35" i="98"/>
  <c r="AF40" i="82"/>
  <c r="AW44" i="24" s="1"/>
  <c r="AW40" i="98"/>
  <c r="AE15" i="81"/>
  <c r="AT15" i="98"/>
  <c r="AE25" i="66"/>
  <c r="AR25" i="98"/>
  <c r="AE13" i="67"/>
  <c r="AP13" i="98"/>
  <c r="AF29" i="51"/>
  <c r="AO29" i="98"/>
  <c r="AF13" i="66"/>
  <c r="AS13" i="98"/>
  <c r="AE36" i="82"/>
  <c r="AV36" i="98"/>
  <c r="AE26" i="81"/>
  <c r="AT26" i="98"/>
  <c r="AE18" i="67"/>
  <c r="AP18" i="98"/>
  <c r="AE34" i="67"/>
  <c r="AP34" i="98"/>
  <c r="AE31" i="81"/>
  <c r="AT31" i="98"/>
  <c r="AF45" i="66"/>
  <c r="AU49" i="24" s="1"/>
  <c r="AS45" i="98"/>
  <c r="AE11" i="51"/>
  <c r="AN11" i="98"/>
  <c r="AF54" i="66"/>
  <c r="AS54" i="98"/>
  <c r="AE19" i="67"/>
  <c r="AP19" i="98"/>
  <c r="AF16" i="81"/>
  <c r="AU16" i="98"/>
  <c r="AE19" i="66"/>
  <c r="AR19" i="98"/>
  <c r="AE24" i="51"/>
  <c r="AN24" i="98"/>
  <c r="AE27" i="66"/>
  <c r="AR27" i="98"/>
  <c r="AE43" i="66"/>
  <c r="AD47" i="24" s="1"/>
  <c r="AR43" i="98"/>
  <c r="AE34" i="82"/>
  <c r="AV34" i="98"/>
  <c r="AE15" i="66"/>
  <c r="AR15" i="98"/>
  <c r="AF25" i="67"/>
  <c r="AQ25" i="98"/>
  <c r="AE26" i="66"/>
  <c r="AR26" i="98"/>
  <c r="Y58" i="68" l="1"/>
  <c r="V58" i="68"/>
  <c r="U58" i="68"/>
  <c r="T58" i="68"/>
  <c r="S58" i="68"/>
  <c r="R58" i="68"/>
  <c r="Q58" i="68"/>
  <c r="P58" i="68"/>
  <c r="O58" i="68"/>
  <c r="N58" i="68"/>
  <c r="M58" i="68"/>
  <c r="L58" i="68"/>
  <c r="K58" i="68"/>
  <c r="J58" i="68"/>
  <c r="I58" i="68"/>
  <c r="H58" i="68"/>
  <c r="G58" i="68"/>
  <c r="F58" i="68"/>
  <c r="E58" i="68"/>
  <c r="B58" i="68" s="1"/>
  <c r="D58" i="68"/>
  <c r="C58" i="68"/>
  <c r="Y57" i="68"/>
  <c r="V57" i="68"/>
  <c r="U57" i="68"/>
  <c r="T57" i="68"/>
  <c r="S57" i="68"/>
  <c r="R57" i="68"/>
  <c r="Q57" i="68"/>
  <c r="P57" i="68"/>
  <c r="O57" i="68"/>
  <c r="N57" i="68"/>
  <c r="M57" i="68"/>
  <c r="L57" i="68"/>
  <c r="K57" i="68"/>
  <c r="J57" i="68"/>
  <c r="I57" i="68"/>
  <c r="H57" i="68"/>
  <c r="G57" i="68"/>
  <c r="F57" i="68"/>
  <c r="E57" i="68"/>
  <c r="B57" i="68" s="1"/>
  <c r="D57" i="68"/>
  <c r="C57" i="68"/>
  <c r="Y56" i="68"/>
  <c r="V56" i="68"/>
  <c r="U56" i="68"/>
  <c r="T56" i="68"/>
  <c r="S56" i="68"/>
  <c r="R56" i="68"/>
  <c r="Q56" i="68"/>
  <c r="P56" i="68"/>
  <c r="O56" i="68"/>
  <c r="N56" i="68"/>
  <c r="M56" i="68"/>
  <c r="L56" i="68"/>
  <c r="K56" i="68"/>
  <c r="J56" i="68"/>
  <c r="I56" i="68"/>
  <c r="H56" i="68"/>
  <c r="G56" i="68"/>
  <c r="F56" i="68"/>
  <c r="E56" i="68"/>
  <c r="B56" i="68" s="1"/>
  <c r="D56" i="68"/>
  <c r="C56" i="68"/>
  <c r="Y55" i="68"/>
  <c r="V55" i="68"/>
  <c r="U55" i="68"/>
  <c r="T55" i="68"/>
  <c r="S55" i="68"/>
  <c r="R55" i="68"/>
  <c r="Q55" i="68"/>
  <c r="P55" i="68"/>
  <c r="O55" i="68"/>
  <c r="N55" i="68"/>
  <c r="M55" i="68"/>
  <c r="L55" i="68"/>
  <c r="K55" i="68"/>
  <c r="J55" i="68"/>
  <c r="I55" i="68"/>
  <c r="H55" i="68"/>
  <c r="G55" i="68"/>
  <c r="F55" i="68"/>
  <c r="E55" i="68"/>
  <c r="B55" i="68" s="1"/>
  <c r="D55" i="68"/>
  <c r="C55" i="68"/>
  <c r="Y54" i="68"/>
  <c r="S54" i="98" s="1"/>
  <c r="V54" i="68"/>
  <c r="U54" i="68"/>
  <c r="T54" i="68"/>
  <c r="S54" i="68"/>
  <c r="R54" i="68"/>
  <c r="Q54" i="68"/>
  <c r="P54" i="68"/>
  <c r="O54" i="68"/>
  <c r="N54" i="68"/>
  <c r="M54" i="68"/>
  <c r="L54" i="68"/>
  <c r="K54" i="68"/>
  <c r="J54" i="68"/>
  <c r="I54" i="68"/>
  <c r="H54" i="68"/>
  <c r="G54" i="68"/>
  <c r="F54" i="68"/>
  <c r="E54" i="68"/>
  <c r="D54" i="68"/>
  <c r="C54" i="68"/>
  <c r="Y53" i="68"/>
  <c r="S53" i="98" s="1"/>
  <c r="V53" i="68"/>
  <c r="U53" i="68"/>
  <c r="T53" i="68"/>
  <c r="S53" i="68"/>
  <c r="R53" i="68"/>
  <c r="Q53" i="68"/>
  <c r="P53" i="68"/>
  <c r="O53" i="68"/>
  <c r="N53" i="68"/>
  <c r="M53" i="68"/>
  <c r="L53" i="68"/>
  <c r="K53" i="68"/>
  <c r="J53" i="68"/>
  <c r="I53" i="68"/>
  <c r="H53" i="68"/>
  <c r="G53" i="68"/>
  <c r="F53" i="68"/>
  <c r="E53" i="68"/>
  <c r="B53" i="68" s="1"/>
  <c r="D53" i="68"/>
  <c r="C53" i="68"/>
  <c r="Y52" i="68"/>
  <c r="S52" i="98" s="1"/>
  <c r="V52" i="68"/>
  <c r="U52" i="68"/>
  <c r="T52" i="68"/>
  <c r="S52" i="68"/>
  <c r="R52" i="68"/>
  <c r="Q52" i="68"/>
  <c r="P52" i="68"/>
  <c r="O52" i="68"/>
  <c r="N52" i="68"/>
  <c r="M52" i="68"/>
  <c r="L52" i="68"/>
  <c r="K52" i="68"/>
  <c r="J52" i="68"/>
  <c r="I52" i="68"/>
  <c r="H52" i="68"/>
  <c r="G52" i="68"/>
  <c r="F52" i="68"/>
  <c r="E52" i="68"/>
  <c r="B52" i="68" s="1"/>
  <c r="D52" i="68"/>
  <c r="C52" i="68"/>
  <c r="C11" i="68"/>
  <c r="D11" i="68"/>
  <c r="E11" i="68"/>
  <c r="F11" i="68"/>
  <c r="G11" i="68"/>
  <c r="H11" i="68"/>
  <c r="I11" i="68"/>
  <c r="J11" i="68"/>
  <c r="K11" i="68"/>
  <c r="L11" i="68"/>
  <c r="M11" i="68"/>
  <c r="N11" i="68"/>
  <c r="O11" i="68"/>
  <c r="P11" i="68"/>
  <c r="Q11" i="68"/>
  <c r="R11" i="68"/>
  <c r="S11" i="68"/>
  <c r="T11" i="68"/>
  <c r="U11" i="68"/>
  <c r="V11" i="68"/>
  <c r="Y11" i="68"/>
  <c r="S11" i="98" s="1"/>
  <c r="C12" i="68"/>
  <c r="D12" i="68"/>
  <c r="E12" i="68"/>
  <c r="F12" i="68"/>
  <c r="G12" i="68"/>
  <c r="J12" i="68"/>
  <c r="K12" i="68"/>
  <c r="L12" i="68"/>
  <c r="M12" i="68"/>
  <c r="N12" i="68"/>
  <c r="O12" i="68"/>
  <c r="P12" i="68"/>
  <c r="Q12" i="68"/>
  <c r="R12" i="68"/>
  <c r="S12" i="68"/>
  <c r="T12" i="68"/>
  <c r="U12" i="68"/>
  <c r="V12" i="68"/>
  <c r="Y12" i="68"/>
  <c r="S12" i="98" s="1"/>
  <c r="C13" i="68"/>
  <c r="D13" i="68"/>
  <c r="E13" i="68"/>
  <c r="F13" i="68"/>
  <c r="G13" i="68"/>
  <c r="J13" i="68"/>
  <c r="K13" i="68"/>
  <c r="L13" i="68"/>
  <c r="M13" i="68"/>
  <c r="N13" i="68"/>
  <c r="O13" i="68"/>
  <c r="P13" i="68"/>
  <c r="Q13" i="68"/>
  <c r="R13" i="68"/>
  <c r="S13" i="68"/>
  <c r="T13" i="68"/>
  <c r="U13" i="68"/>
  <c r="V13" i="68"/>
  <c r="Y13" i="68"/>
  <c r="S13" i="98" s="1"/>
  <c r="C14" i="68"/>
  <c r="D14" i="68"/>
  <c r="E14" i="68"/>
  <c r="F14" i="68"/>
  <c r="G14" i="68"/>
  <c r="H14" i="68"/>
  <c r="I14" i="68"/>
  <c r="J14" i="68"/>
  <c r="K14" i="68"/>
  <c r="L14" i="68"/>
  <c r="M14" i="68"/>
  <c r="N14" i="68"/>
  <c r="O14" i="68"/>
  <c r="P14" i="68"/>
  <c r="Q14" i="68"/>
  <c r="R14" i="68"/>
  <c r="S14" i="68"/>
  <c r="T14" i="68"/>
  <c r="U14" i="68"/>
  <c r="V14" i="68"/>
  <c r="Y14" i="68"/>
  <c r="S14" i="98" s="1"/>
  <c r="C15" i="68"/>
  <c r="D15" i="68"/>
  <c r="E15" i="68"/>
  <c r="F15" i="68"/>
  <c r="G15" i="68"/>
  <c r="H15" i="68"/>
  <c r="I15" i="68"/>
  <c r="J15" i="68"/>
  <c r="K15" i="68"/>
  <c r="L15" i="68"/>
  <c r="M15" i="68"/>
  <c r="N15" i="68"/>
  <c r="O15" i="68"/>
  <c r="P15" i="68"/>
  <c r="Q15" i="68"/>
  <c r="R15" i="68"/>
  <c r="S15" i="68"/>
  <c r="T15" i="68"/>
  <c r="U15" i="68"/>
  <c r="V15" i="68"/>
  <c r="Y15" i="68"/>
  <c r="S15" i="98" s="1"/>
  <c r="C16" i="68"/>
  <c r="D16" i="68"/>
  <c r="E16" i="68"/>
  <c r="F16" i="68"/>
  <c r="G16" i="68"/>
  <c r="H16" i="68"/>
  <c r="I16" i="68"/>
  <c r="J16" i="68"/>
  <c r="K16" i="68"/>
  <c r="L16" i="68"/>
  <c r="M16" i="68"/>
  <c r="N16" i="68"/>
  <c r="O16" i="68"/>
  <c r="P16" i="68"/>
  <c r="Q16" i="68"/>
  <c r="R16" i="68"/>
  <c r="S16" i="68"/>
  <c r="T16" i="68"/>
  <c r="U16" i="68"/>
  <c r="V16" i="68"/>
  <c r="Y16" i="68"/>
  <c r="S16" i="98" s="1"/>
  <c r="C17" i="68"/>
  <c r="D17" i="68"/>
  <c r="E17" i="68"/>
  <c r="F17" i="68"/>
  <c r="G17" i="68"/>
  <c r="H17" i="68"/>
  <c r="I17" i="68"/>
  <c r="J17" i="68"/>
  <c r="K17" i="68"/>
  <c r="L17" i="68"/>
  <c r="M17" i="68"/>
  <c r="N17" i="68"/>
  <c r="O17" i="68"/>
  <c r="P17" i="68"/>
  <c r="Q17" i="68"/>
  <c r="R17" i="68"/>
  <c r="S17" i="68"/>
  <c r="T17" i="68"/>
  <c r="U17" i="68"/>
  <c r="V17" i="68"/>
  <c r="Y17" i="68"/>
  <c r="S17" i="98" s="1"/>
  <c r="C18" i="68"/>
  <c r="D18" i="68"/>
  <c r="E18" i="68"/>
  <c r="F18" i="68"/>
  <c r="G18" i="68"/>
  <c r="H18" i="68"/>
  <c r="I18" i="68"/>
  <c r="J18" i="68"/>
  <c r="K18" i="68"/>
  <c r="L18" i="68"/>
  <c r="M18" i="68"/>
  <c r="N18" i="68"/>
  <c r="O18" i="68"/>
  <c r="P18" i="68"/>
  <c r="Q18" i="68"/>
  <c r="R18" i="68"/>
  <c r="S18" i="68"/>
  <c r="T18" i="68"/>
  <c r="U18" i="68"/>
  <c r="V18" i="68"/>
  <c r="Y18" i="68"/>
  <c r="S18" i="98" s="1"/>
  <c r="C19" i="68"/>
  <c r="D19" i="68"/>
  <c r="E19" i="68"/>
  <c r="F19" i="68"/>
  <c r="G19" i="68"/>
  <c r="H19" i="68"/>
  <c r="I19" i="68"/>
  <c r="J19" i="68"/>
  <c r="K19" i="68"/>
  <c r="L19" i="68"/>
  <c r="M19" i="68"/>
  <c r="N19" i="68"/>
  <c r="O19" i="68"/>
  <c r="P19" i="68"/>
  <c r="Q19" i="68"/>
  <c r="R19" i="68"/>
  <c r="S19" i="68"/>
  <c r="T19" i="68"/>
  <c r="U19" i="68"/>
  <c r="V19" i="68"/>
  <c r="Y19" i="68"/>
  <c r="S19" i="98" s="1"/>
  <c r="C20" i="68"/>
  <c r="D20" i="68"/>
  <c r="E20" i="68"/>
  <c r="F20" i="68"/>
  <c r="G20" i="68"/>
  <c r="H20" i="68"/>
  <c r="I20" i="68"/>
  <c r="J20" i="68"/>
  <c r="K20" i="68"/>
  <c r="L20" i="68"/>
  <c r="M20" i="68"/>
  <c r="N20" i="68"/>
  <c r="O20" i="68"/>
  <c r="P20" i="68"/>
  <c r="Q20" i="68"/>
  <c r="R20" i="68"/>
  <c r="S20" i="68"/>
  <c r="T20" i="68"/>
  <c r="U20" i="68"/>
  <c r="V20" i="68"/>
  <c r="Y20" i="68"/>
  <c r="S20" i="98" s="1"/>
  <c r="C21" i="68"/>
  <c r="D21" i="68"/>
  <c r="E21" i="68"/>
  <c r="F21" i="68"/>
  <c r="G21" i="68"/>
  <c r="H21" i="68"/>
  <c r="I21" i="68"/>
  <c r="J21" i="68"/>
  <c r="K21" i="68"/>
  <c r="L21" i="68"/>
  <c r="M21" i="68"/>
  <c r="N21" i="68"/>
  <c r="O21" i="68"/>
  <c r="P21" i="68"/>
  <c r="Q21" i="68"/>
  <c r="R21" i="68"/>
  <c r="S21" i="68"/>
  <c r="T21" i="68"/>
  <c r="U21" i="68"/>
  <c r="V21" i="68"/>
  <c r="Y21" i="68"/>
  <c r="S21" i="98" s="1"/>
  <c r="C22" i="68"/>
  <c r="D22" i="68"/>
  <c r="E22" i="68"/>
  <c r="F22" i="68"/>
  <c r="G22" i="68"/>
  <c r="H22" i="68"/>
  <c r="I22" i="68"/>
  <c r="J22" i="68"/>
  <c r="K22" i="68"/>
  <c r="L22" i="68"/>
  <c r="M22" i="68"/>
  <c r="N22" i="68"/>
  <c r="O22" i="68"/>
  <c r="P22" i="68"/>
  <c r="Q22" i="68"/>
  <c r="R22" i="68"/>
  <c r="S22" i="68"/>
  <c r="T22" i="68"/>
  <c r="U22" i="68"/>
  <c r="V22" i="68"/>
  <c r="Y22" i="68"/>
  <c r="S22" i="98" s="1"/>
  <c r="C23" i="68"/>
  <c r="D23" i="68"/>
  <c r="E23" i="68"/>
  <c r="F23" i="68"/>
  <c r="G23" i="68"/>
  <c r="H23" i="68"/>
  <c r="I23" i="68"/>
  <c r="J23" i="68"/>
  <c r="K23" i="68"/>
  <c r="L23" i="68"/>
  <c r="M23" i="68"/>
  <c r="N23" i="68"/>
  <c r="O23" i="68"/>
  <c r="P23" i="68"/>
  <c r="Q23" i="68"/>
  <c r="R23" i="68"/>
  <c r="S23" i="68"/>
  <c r="T23" i="68"/>
  <c r="U23" i="68"/>
  <c r="V23" i="68"/>
  <c r="Y23" i="68"/>
  <c r="S23" i="98" s="1"/>
  <c r="C24" i="68"/>
  <c r="D24" i="68"/>
  <c r="E24" i="68"/>
  <c r="F24" i="68"/>
  <c r="G24" i="68"/>
  <c r="H24" i="68"/>
  <c r="I24" i="68"/>
  <c r="J24" i="68"/>
  <c r="K24" i="68"/>
  <c r="L24" i="68"/>
  <c r="M24" i="68"/>
  <c r="N24" i="68"/>
  <c r="O24" i="68"/>
  <c r="P24" i="68"/>
  <c r="Q24" i="68"/>
  <c r="R24" i="68"/>
  <c r="S24" i="68"/>
  <c r="T24" i="68"/>
  <c r="U24" i="68"/>
  <c r="V24" i="68"/>
  <c r="Y24" i="68"/>
  <c r="S24" i="98" s="1"/>
  <c r="C25" i="68"/>
  <c r="D25" i="68"/>
  <c r="E25" i="68"/>
  <c r="F25" i="68"/>
  <c r="G25" i="68"/>
  <c r="H25" i="68"/>
  <c r="I25" i="68"/>
  <c r="J25" i="68"/>
  <c r="K25" i="68"/>
  <c r="L25" i="68"/>
  <c r="M25" i="68"/>
  <c r="N25" i="68"/>
  <c r="O25" i="68"/>
  <c r="P25" i="68"/>
  <c r="Q25" i="68"/>
  <c r="R25" i="68"/>
  <c r="S25" i="68"/>
  <c r="T25" i="68"/>
  <c r="U25" i="68"/>
  <c r="V25" i="68"/>
  <c r="Y25" i="68"/>
  <c r="S25" i="98" s="1"/>
  <c r="C26" i="68"/>
  <c r="D26" i="68"/>
  <c r="E26" i="68"/>
  <c r="F26" i="68"/>
  <c r="G26" i="68"/>
  <c r="H26" i="68"/>
  <c r="I26" i="68"/>
  <c r="J26" i="68"/>
  <c r="K26" i="68"/>
  <c r="L26" i="68"/>
  <c r="M26" i="68"/>
  <c r="N26" i="68"/>
  <c r="O26" i="68"/>
  <c r="P26" i="68"/>
  <c r="Q26" i="68"/>
  <c r="R26" i="68"/>
  <c r="S26" i="68"/>
  <c r="T26" i="68"/>
  <c r="U26" i="68"/>
  <c r="V26" i="68"/>
  <c r="Y26" i="68"/>
  <c r="S26" i="98" s="1"/>
  <c r="C27" i="68"/>
  <c r="D27" i="68"/>
  <c r="E27" i="68"/>
  <c r="F27" i="68"/>
  <c r="G27" i="68"/>
  <c r="H27" i="68"/>
  <c r="I27" i="68"/>
  <c r="J27" i="68"/>
  <c r="K27" i="68"/>
  <c r="L27" i="68"/>
  <c r="M27" i="68"/>
  <c r="N27" i="68"/>
  <c r="O27" i="68"/>
  <c r="P27" i="68"/>
  <c r="Q27" i="68"/>
  <c r="R27" i="68"/>
  <c r="S27" i="68"/>
  <c r="T27" i="68"/>
  <c r="U27" i="68"/>
  <c r="V27" i="68"/>
  <c r="Y27" i="68"/>
  <c r="S27" i="98" s="1"/>
  <c r="C28" i="68"/>
  <c r="D28" i="68"/>
  <c r="E28" i="68"/>
  <c r="F28" i="68"/>
  <c r="G28" i="68"/>
  <c r="H28" i="68"/>
  <c r="I28" i="68"/>
  <c r="J28" i="68"/>
  <c r="K28" i="68"/>
  <c r="L28" i="68"/>
  <c r="M28" i="68"/>
  <c r="N28" i="68"/>
  <c r="O28" i="68"/>
  <c r="P28" i="68"/>
  <c r="Q28" i="68"/>
  <c r="R28" i="68"/>
  <c r="S28" i="68"/>
  <c r="T28" i="68"/>
  <c r="U28" i="68"/>
  <c r="V28" i="68"/>
  <c r="Y28" i="68"/>
  <c r="S28" i="98" s="1"/>
  <c r="C29" i="68"/>
  <c r="D29" i="68"/>
  <c r="E29" i="68"/>
  <c r="F29" i="68"/>
  <c r="G29" i="68"/>
  <c r="H29" i="68"/>
  <c r="I29" i="68"/>
  <c r="J29" i="68"/>
  <c r="K29" i="68"/>
  <c r="L29" i="68"/>
  <c r="M29" i="68"/>
  <c r="N29" i="68"/>
  <c r="O29" i="68"/>
  <c r="P29" i="68"/>
  <c r="Q29" i="68"/>
  <c r="R29" i="68"/>
  <c r="S29" i="68"/>
  <c r="T29" i="68"/>
  <c r="U29" i="68"/>
  <c r="V29" i="68"/>
  <c r="Y29" i="68"/>
  <c r="S29" i="98" s="1"/>
  <c r="C30" i="68"/>
  <c r="D30" i="68"/>
  <c r="E30" i="68"/>
  <c r="F30" i="68"/>
  <c r="G30" i="68"/>
  <c r="H30" i="68"/>
  <c r="I30" i="68"/>
  <c r="J30" i="68"/>
  <c r="K30" i="68"/>
  <c r="L30" i="68"/>
  <c r="M30" i="68"/>
  <c r="N30" i="68"/>
  <c r="O30" i="68"/>
  <c r="P30" i="68"/>
  <c r="Q30" i="68"/>
  <c r="R30" i="68"/>
  <c r="S30" i="68"/>
  <c r="T30" i="68"/>
  <c r="U30" i="68"/>
  <c r="V30" i="68"/>
  <c r="Y30" i="68"/>
  <c r="S30" i="98" s="1"/>
  <c r="C31" i="68"/>
  <c r="D31" i="68"/>
  <c r="E31" i="68"/>
  <c r="F31" i="68"/>
  <c r="G31" i="68"/>
  <c r="H31" i="68"/>
  <c r="I31" i="68"/>
  <c r="J31" i="68"/>
  <c r="K31" i="68"/>
  <c r="L31" i="68"/>
  <c r="M31" i="68"/>
  <c r="N31" i="68"/>
  <c r="O31" i="68"/>
  <c r="P31" i="68"/>
  <c r="Q31" i="68"/>
  <c r="R31" i="68"/>
  <c r="S31" i="68"/>
  <c r="T31" i="68"/>
  <c r="U31" i="68"/>
  <c r="V31" i="68"/>
  <c r="Y31" i="68"/>
  <c r="S31" i="98" s="1"/>
  <c r="C32" i="68"/>
  <c r="D32" i="68"/>
  <c r="E32" i="68"/>
  <c r="F32" i="68"/>
  <c r="G32" i="68"/>
  <c r="H32" i="68"/>
  <c r="I32" i="68"/>
  <c r="J32" i="68"/>
  <c r="K32" i="68"/>
  <c r="L32" i="68"/>
  <c r="M32" i="68"/>
  <c r="N32" i="68"/>
  <c r="O32" i="68"/>
  <c r="P32" i="68"/>
  <c r="Q32" i="68"/>
  <c r="R32" i="68"/>
  <c r="S32" i="68"/>
  <c r="T32" i="68"/>
  <c r="U32" i="68"/>
  <c r="V32" i="68"/>
  <c r="Y32" i="68"/>
  <c r="S32" i="98" s="1"/>
  <c r="C33" i="68"/>
  <c r="D33" i="68"/>
  <c r="E33" i="68"/>
  <c r="F33" i="68"/>
  <c r="G33" i="68"/>
  <c r="H33" i="68"/>
  <c r="I33" i="68"/>
  <c r="J33" i="68"/>
  <c r="K33" i="68"/>
  <c r="L33" i="68"/>
  <c r="M33" i="68"/>
  <c r="N33" i="68"/>
  <c r="O33" i="68"/>
  <c r="P33" i="68"/>
  <c r="Q33" i="68"/>
  <c r="R33" i="68"/>
  <c r="S33" i="68"/>
  <c r="T33" i="68"/>
  <c r="U33" i="68"/>
  <c r="V33" i="68"/>
  <c r="Y33" i="68"/>
  <c r="S33" i="98" s="1"/>
  <c r="C34" i="68"/>
  <c r="D34" i="68"/>
  <c r="E34" i="68"/>
  <c r="F34" i="68"/>
  <c r="G34" i="68"/>
  <c r="H34" i="68"/>
  <c r="I34" i="68"/>
  <c r="J34" i="68"/>
  <c r="K34" i="68"/>
  <c r="L34" i="68"/>
  <c r="M34" i="68"/>
  <c r="N34" i="68"/>
  <c r="O34" i="68"/>
  <c r="P34" i="68"/>
  <c r="Q34" i="68"/>
  <c r="R34" i="68"/>
  <c r="S34" i="68"/>
  <c r="T34" i="68"/>
  <c r="U34" i="68"/>
  <c r="V34" i="68"/>
  <c r="Y34" i="68"/>
  <c r="S34" i="98" s="1"/>
  <c r="C35" i="68"/>
  <c r="D35" i="68"/>
  <c r="E35" i="68"/>
  <c r="F35" i="68"/>
  <c r="G35" i="68"/>
  <c r="H35" i="68"/>
  <c r="I35" i="68"/>
  <c r="J35" i="68"/>
  <c r="K35" i="68"/>
  <c r="L35" i="68"/>
  <c r="M35" i="68"/>
  <c r="N35" i="68"/>
  <c r="O35" i="68"/>
  <c r="P35" i="68"/>
  <c r="Q35" i="68"/>
  <c r="R35" i="68"/>
  <c r="S35" i="68"/>
  <c r="T35" i="68"/>
  <c r="U35" i="68"/>
  <c r="V35" i="68"/>
  <c r="Y35" i="68"/>
  <c r="S35" i="98" s="1"/>
  <c r="C36" i="68"/>
  <c r="D36" i="68"/>
  <c r="E36" i="68"/>
  <c r="F36" i="68"/>
  <c r="G36" i="68"/>
  <c r="H36" i="68"/>
  <c r="I36" i="68"/>
  <c r="J36" i="68"/>
  <c r="K36" i="68"/>
  <c r="L36" i="68"/>
  <c r="M36" i="68"/>
  <c r="N36" i="68"/>
  <c r="O36" i="68"/>
  <c r="P36" i="68"/>
  <c r="Q36" i="68"/>
  <c r="R36" i="68"/>
  <c r="S36" i="68"/>
  <c r="T36" i="68"/>
  <c r="U36" i="68"/>
  <c r="V36" i="68"/>
  <c r="Y36" i="68"/>
  <c r="S36" i="98" s="1"/>
  <c r="C37" i="68"/>
  <c r="D37" i="68"/>
  <c r="E37" i="68"/>
  <c r="F37" i="68"/>
  <c r="G37" i="68"/>
  <c r="H37" i="68"/>
  <c r="I37" i="68"/>
  <c r="J37" i="68"/>
  <c r="K37" i="68"/>
  <c r="L37" i="68"/>
  <c r="M37" i="68"/>
  <c r="N37" i="68"/>
  <c r="O37" i="68"/>
  <c r="P37" i="68"/>
  <c r="Q37" i="68"/>
  <c r="R37" i="68"/>
  <c r="S37" i="68"/>
  <c r="T37" i="68"/>
  <c r="U37" i="68"/>
  <c r="V37" i="68"/>
  <c r="Y37" i="68"/>
  <c r="S37" i="98" s="1"/>
  <c r="C38" i="68"/>
  <c r="D38" i="68"/>
  <c r="E38" i="68"/>
  <c r="F38" i="68"/>
  <c r="G38" i="68"/>
  <c r="H38" i="68"/>
  <c r="I38" i="68"/>
  <c r="J38" i="68"/>
  <c r="K38" i="68"/>
  <c r="L38" i="68"/>
  <c r="M38" i="68"/>
  <c r="N38" i="68"/>
  <c r="O38" i="68"/>
  <c r="P38" i="68"/>
  <c r="Q38" i="68"/>
  <c r="R38" i="68"/>
  <c r="S38" i="68"/>
  <c r="T38" i="68"/>
  <c r="U38" i="68"/>
  <c r="V38" i="68"/>
  <c r="Y38" i="68"/>
  <c r="S38" i="98" s="1"/>
  <c r="C39" i="68"/>
  <c r="D39" i="68"/>
  <c r="E39" i="68"/>
  <c r="F39" i="68"/>
  <c r="G39" i="68"/>
  <c r="H39" i="68"/>
  <c r="I39" i="68"/>
  <c r="J39" i="68"/>
  <c r="K39" i="68"/>
  <c r="L39" i="68"/>
  <c r="M39" i="68"/>
  <c r="N39" i="68"/>
  <c r="O39" i="68"/>
  <c r="P39" i="68"/>
  <c r="Q39" i="68"/>
  <c r="R39" i="68"/>
  <c r="S39" i="68"/>
  <c r="T39" i="68"/>
  <c r="U39" i="68"/>
  <c r="V39" i="68"/>
  <c r="Y39" i="68"/>
  <c r="S39" i="98" s="1"/>
  <c r="C40" i="68"/>
  <c r="D40" i="68"/>
  <c r="E40" i="68"/>
  <c r="F40" i="68"/>
  <c r="G40" i="68"/>
  <c r="H40" i="68"/>
  <c r="I40" i="68"/>
  <c r="J40" i="68"/>
  <c r="K40" i="68"/>
  <c r="L40" i="68"/>
  <c r="M40" i="68"/>
  <c r="N40" i="68"/>
  <c r="O40" i="68"/>
  <c r="P40" i="68"/>
  <c r="Q40" i="68"/>
  <c r="R40" i="68"/>
  <c r="S40" i="68"/>
  <c r="T40" i="68"/>
  <c r="U40" i="68"/>
  <c r="V40" i="68"/>
  <c r="Y40" i="68"/>
  <c r="S40" i="98" s="1"/>
  <c r="C41" i="68"/>
  <c r="D41" i="68"/>
  <c r="E41" i="68"/>
  <c r="F41" i="68"/>
  <c r="G41" i="68"/>
  <c r="H41" i="68"/>
  <c r="I41" i="68"/>
  <c r="J41" i="68"/>
  <c r="K41" i="68"/>
  <c r="L41" i="68"/>
  <c r="M41" i="68"/>
  <c r="N41" i="68"/>
  <c r="O41" i="68"/>
  <c r="P41" i="68"/>
  <c r="Q41" i="68"/>
  <c r="R41" i="68"/>
  <c r="S41" i="68"/>
  <c r="T41" i="68"/>
  <c r="U41" i="68"/>
  <c r="V41" i="68"/>
  <c r="Y41" i="68"/>
  <c r="S41" i="98" s="1"/>
  <c r="C42" i="68"/>
  <c r="D42" i="68"/>
  <c r="E42" i="68"/>
  <c r="F42" i="68"/>
  <c r="G42" i="68"/>
  <c r="H42" i="68"/>
  <c r="I42" i="68"/>
  <c r="J42" i="68"/>
  <c r="K42" i="68"/>
  <c r="L42" i="68"/>
  <c r="M42" i="68"/>
  <c r="N42" i="68"/>
  <c r="O42" i="68"/>
  <c r="P42" i="68"/>
  <c r="Q42" i="68"/>
  <c r="R42" i="68"/>
  <c r="S42" i="68"/>
  <c r="T42" i="68"/>
  <c r="U42" i="68"/>
  <c r="V42" i="68"/>
  <c r="Y42" i="68"/>
  <c r="S42" i="98" s="1"/>
  <c r="C43" i="68"/>
  <c r="D43" i="68"/>
  <c r="E43" i="68"/>
  <c r="F43" i="68"/>
  <c r="G43" i="68"/>
  <c r="H43" i="68"/>
  <c r="I43" i="68"/>
  <c r="J43" i="68"/>
  <c r="K43" i="68"/>
  <c r="L43" i="68"/>
  <c r="M43" i="68"/>
  <c r="N43" i="68"/>
  <c r="O43" i="68"/>
  <c r="P43" i="68"/>
  <c r="Q43" i="68"/>
  <c r="R43" i="68"/>
  <c r="S43" i="68"/>
  <c r="T43" i="68"/>
  <c r="U43" i="68"/>
  <c r="V43" i="68"/>
  <c r="Y43" i="68"/>
  <c r="S43" i="98" s="1"/>
  <c r="C44" i="68"/>
  <c r="D44" i="68"/>
  <c r="E44" i="68"/>
  <c r="F44" i="68"/>
  <c r="G44" i="68"/>
  <c r="H44" i="68"/>
  <c r="I44" i="68"/>
  <c r="J44" i="68"/>
  <c r="K44" i="68"/>
  <c r="L44" i="68"/>
  <c r="M44" i="68"/>
  <c r="N44" i="68"/>
  <c r="O44" i="68"/>
  <c r="P44" i="68"/>
  <c r="Q44" i="68"/>
  <c r="R44" i="68"/>
  <c r="S44" i="68"/>
  <c r="T44" i="68"/>
  <c r="U44" i="68"/>
  <c r="V44" i="68"/>
  <c r="Y44" i="68"/>
  <c r="S44" i="98" s="1"/>
  <c r="C45" i="68"/>
  <c r="D45" i="68"/>
  <c r="E45" i="68"/>
  <c r="F45" i="68"/>
  <c r="G45" i="68"/>
  <c r="H45" i="68"/>
  <c r="I45" i="68"/>
  <c r="J45" i="68"/>
  <c r="K45" i="68"/>
  <c r="L45" i="68"/>
  <c r="M45" i="68"/>
  <c r="N45" i="68"/>
  <c r="O45" i="68"/>
  <c r="P45" i="68"/>
  <c r="Q45" i="68"/>
  <c r="R45" i="68"/>
  <c r="S45" i="68"/>
  <c r="T45" i="68"/>
  <c r="U45" i="68"/>
  <c r="V45" i="68"/>
  <c r="Y45" i="68"/>
  <c r="S45" i="98" s="1"/>
  <c r="C46" i="68"/>
  <c r="D46" i="68"/>
  <c r="E46" i="68"/>
  <c r="F46" i="68"/>
  <c r="G46" i="68"/>
  <c r="H46" i="68"/>
  <c r="I46" i="68"/>
  <c r="J46" i="68"/>
  <c r="K46" i="68"/>
  <c r="L46" i="68"/>
  <c r="M46" i="68"/>
  <c r="N46" i="68"/>
  <c r="O46" i="68"/>
  <c r="P46" i="68"/>
  <c r="Q46" i="68"/>
  <c r="R46" i="68"/>
  <c r="S46" i="68"/>
  <c r="T46" i="68"/>
  <c r="U46" i="68"/>
  <c r="V46" i="68"/>
  <c r="Y46" i="68"/>
  <c r="S46" i="98" s="1"/>
  <c r="C47" i="68"/>
  <c r="D47" i="68"/>
  <c r="E47" i="68"/>
  <c r="F47" i="68"/>
  <c r="G47" i="68"/>
  <c r="H47" i="68"/>
  <c r="I47" i="68"/>
  <c r="J47" i="68"/>
  <c r="K47" i="68"/>
  <c r="L47" i="68"/>
  <c r="M47" i="68"/>
  <c r="N47" i="68"/>
  <c r="O47" i="68"/>
  <c r="P47" i="68"/>
  <c r="Q47" i="68"/>
  <c r="R47" i="68"/>
  <c r="S47" i="68"/>
  <c r="T47" i="68"/>
  <c r="U47" i="68"/>
  <c r="V47" i="68"/>
  <c r="Y47" i="68"/>
  <c r="S47" i="98" s="1"/>
  <c r="C48" i="68"/>
  <c r="D48" i="68"/>
  <c r="E48" i="68"/>
  <c r="F48" i="68"/>
  <c r="G48" i="68"/>
  <c r="H48" i="68"/>
  <c r="I48" i="68"/>
  <c r="J48" i="68"/>
  <c r="K48" i="68"/>
  <c r="L48" i="68"/>
  <c r="M48" i="68"/>
  <c r="N48" i="68"/>
  <c r="O48" i="68"/>
  <c r="P48" i="68"/>
  <c r="Q48" i="68"/>
  <c r="R48" i="68"/>
  <c r="S48" i="68"/>
  <c r="T48" i="68"/>
  <c r="U48" i="68"/>
  <c r="V48" i="68"/>
  <c r="Y48" i="68"/>
  <c r="S48" i="98" s="1"/>
  <c r="C49" i="68"/>
  <c r="D49" i="68"/>
  <c r="E49" i="68"/>
  <c r="F49" i="68"/>
  <c r="G49" i="68"/>
  <c r="H49" i="68"/>
  <c r="I49" i="68"/>
  <c r="J49" i="68"/>
  <c r="K49" i="68"/>
  <c r="L49" i="68"/>
  <c r="M49" i="68"/>
  <c r="N49" i="68"/>
  <c r="O49" i="68"/>
  <c r="P49" i="68"/>
  <c r="Q49" i="68"/>
  <c r="R49" i="68"/>
  <c r="S49" i="68"/>
  <c r="T49" i="68"/>
  <c r="U49" i="68"/>
  <c r="V49" i="68"/>
  <c r="Y49" i="68"/>
  <c r="S49" i="98" s="1"/>
  <c r="C50" i="68"/>
  <c r="D50" i="68"/>
  <c r="E50" i="68"/>
  <c r="F50" i="68"/>
  <c r="G50" i="68"/>
  <c r="H50" i="68"/>
  <c r="I50" i="68"/>
  <c r="J50" i="68"/>
  <c r="K50" i="68"/>
  <c r="L50" i="68"/>
  <c r="M50" i="68"/>
  <c r="N50" i="68"/>
  <c r="O50" i="68"/>
  <c r="P50" i="68"/>
  <c r="Q50" i="68"/>
  <c r="R50" i="68"/>
  <c r="S50" i="68"/>
  <c r="T50" i="68"/>
  <c r="U50" i="68"/>
  <c r="V50" i="68"/>
  <c r="Y50" i="68"/>
  <c r="S50" i="98" s="1"/>
  <c r="C51" i="68"/>
  <c r="D51" i="68"/>
  <c r="E51" i="68"/>
  <c r="F51" i="68"/>
  <c r="G51" i="68"/>
  <c r="H51" i="68"/>
  <c r="I51" i="68"/>
  <c r="J51" i="68"/>
  <c r="K51" i="68"/>
  <c r="L51" i="68"/>
  <c r="M51" i="68"/>
  <c r="N51" i="68"/>
  <c r="O51" i="68"/>
  <c r="P51" i="68"/>
  <c r="Q51" i="68"/>
  <c r="R51" i="68"/>
  <c r="S51" i="68"/>
  <c r="T51" i="68"/>
  <c r="U51" i="68"/>
  <c r="V51" i="68"/>
  <c r="Y51" i="68"/>
  <c r="S51" i="98" s="1"/>
  <c r="C10" i="68"/>
  <c r="D10" i="68"/>
  <c r="E10" i="68"/>
  <c r="F10" i="68"/>
  <c r="G10" i="68"/>
  <c r="H10" i="68"/>
  <c r="I10" i="68"/>
  <c r="J10" i="68"/>
  <c r="K10" i="68"/>
  <c r="L10" i="68"/>
  <c r="M10" i="68"/>
  <c r="N10" i="68"/>
  <c r="O10" i="68"/>
  <c r="P10" i="68"/>
  <c r="Q10" i="68"/>
  <c r="R10" i="68"/>
  <c r="S10" i="68"/>
  <c r="T10" i="68"/>
  <c r="U10" i="68"/>
  <c r="V10" i="68"/>
  <c r="Y10" i="68"/>
  <c r="H11" i="27"/>
  <c r="AA13" i="68" l="1"/>
  <c r="AC13" i="68" s="1"/>
  <c r="AL13" i="98" s="1"/>
  <c r="AB30" i="68"/>
  <c r="AD30" i="68" s="1"/>
  <c r="AM30" i="98" s="1"/>
  <c r="AB56" i="68"/>
  <c r="AD56" i="68" s="1"/>
  <c r="AF56" i="68" s="1"/>
  <c r="AA19" i="68"/>
  <c r="AC19" i="68" s="1"/>
  <c r="AL19" i="98" s="1"/>
  <c r="AB46" i="68"/>
  <c r="AD46" i="68" s="1"/>
  <c r="AM46" i="98" s="1"/>
  <c r="AB44" i="68"/>
  <c r="AD44" i="68" s="1"/>
  <c r="AM44" i="98" s="1"/>
  <c r="AA36" i="68"/>
  <c r="AC36" i="68" s="1"/>
  <c r="AL36" i="98" s="1"/>
  <c r="AB32" i="68"/>
  <c r="AD32" i="68" s="1"/>
  <c r="AM32" i="98" s="1"/>
  <c r="AB22" i="68"/>
  <c r="AD22" i="68" s="1"/>
  <c r="AM22" i="98" s="1"/>
  <c r="AB14" i="68"/>
  <c r="AD14" i="68" s="1"/>
  <c r="AM14" i="98" s="1"/>
  <c r="AB45" i="68"/>
  <c r="AD45" i="68" s="1"/>
  <c r="AM45" i="98" s="1"/>
  <c r="AA41" i="68"/>
  <c r="AC41" i="68" s="1"/>
  <c r="AL41" i="98" s="1"/>
  <c r="AA37" i="68"/>
  <c r="AC37" i="68" s="1"/>
  <c r="AL37" i="98" s="1"/>
  <c r="AA28" i="68"/>
  <c r="AC28" i="68" s="1"/>
  <c r="AL28" i="98" s="1"/>
  <c r="AA24" i="68"/>
  <c r="AC24" i="68" s="1"/>
  <c r="AL24" i="98" s="1"/>
  <c r="AB13" i="68"/>
  <c r="AD13" i="68" s="1"/>
  <c r="AM13" i="98" s="1"/>
  <c r="AB52" i="68"/>
  <c r="AD52" i="68" s="1"/>
  <c r="AB37" i="68"/>
  <c r="AD37" i="68" s="1"/>
  <c r="AM37" i="98" s="1"/>
  <c r="AA29" i="68"/>
  <c r="AC29" i="68" s="1"/>
  <c r="AL29" i="98" s="1"/>
  <c r="AA20" i="68"/>
  <c r="AC20" i="68" s="1"/>
  <c r="AL20" i="98" s="1"/>
  <c r="AB16" i="68"/>
  <c r="AD16" i="68" s="1"/>
  <c r="AM16" i="98" s="1"/>
  <c r="AA11" i="68"/>
  <c r="AC11" i="68" s="1"/>
  <c r="AL11" i="98" s="1"/>
  <c r="AA46" i="68"/>
  <c r="AC46" i="68" s="1"/>
  <c r="AL46" i="98" s="1"/>
  <c r="AB38" i="68"/>
  <c r="AD38" i="68" s="1"/>
  <c r="AM38" i="98" s="1"/>
  <c r="AB55" i="68"/>
  <c r="AD55" i="68" s="1"/>
  <c r="AF55" i="68" s="1"/>
  <c r="AB47" i="68"/>
  <c r="AD47" i="68" s="1"/>
  <c r="AM47" i="98" s="1"/>
  <c r="AA42" i="68"/>
  <c r="AC42" i="68" s="1"/>
  <c r="AL42" i="98" s="1"/>
  <c r="AA34" i="68"/>
  <c r="AC34" i="68" s="1"/>
  <c r="AL34" i="98" s="1"/>
  <c r="AA30" i="68"/>
  <c r="AC30" i="68" s="1"/>
  <c r="AL30" i="98" s="1"/>
  <c r="AB21" i="68"/>
  <c r="AD21" i="68" s="1"/>
  <c r="AM21" i="98" s="1"/>
  <c r="AA12" i="68"/>
  <c r="AC12" i="68" s="1"/>
  <c r="AL12" i="98" s="1"/>
  <c r="AA21" i="68"/>
  <c r="AC21" i="68" s="1"/>
  <c r="AL21" i="98" s="1"/>
  <c r="AA51" i="68"/>
  <c r="AC51" i="68" s="1"/>
  <c r="AL51" i="98" s="1"/>
  <c r="AA48" i="68"/>
  <c r="AC48" i="68" s="1"/>
  <c r="AL48" i="98" s="1"/>
  <c r="AB39" i="68"/>
  <c r="AD39" i="68" s="1"/>
  <c r="AM39" i="98" s="1"/>
  <c r="AA22" i="68"/>
  <c r="AC22" i="68" s="1"/>
  <c r="AL22" i="98" s="1"/>
  <c r="AA53" i="68"/>
  <c r="AC53" i="68" s="1"/>
  <c r="AB29" i="68"/>
  <c r="AD29" i="68" s="1"/>
  <c r="AM29" i="98" s="1"/>
  <c r="AA43" i="68"/>
  <c r="AC43" i="68" s="1"/>
  <c r="AL43" i="98" s="1"/>
  <c r="AA40" i="68"/>
  <c r="AC40" i="68" s="1"/>
  <c r="AL40" i="98" s="1"/>
  <c r="AB35" i="68"/>
  <c r="AD35" i="68" s="1"/>
  <c r="AM35" i="98" s="1"/>
  <c r="AB23" i="68"/>
  <c r="AD23" i="68" s="1"/>
  <c r="AM23" i="98" s="1"/>
  <c r="AA18" i="68"/>
  <c r="AC18" i="68" s="1"/>
  <c r="AL18" i="98" s="1"/>
  <c r="AA14" i="68"/>
  <c r="AC14" i="68" s="1"/>
  <c r="AL14" i="98" s="1"/>
  <c r="AA52" i="68"/>
  <c r="AC52" i="68" s="1"/>
  <c r="AB54" i="68"/>
  <c r="AD54" i="68" s="1"/>
  <c r="AA50" i="68"/>
  <c r="AC50" i="68" s="1"/>
  <c r="AL50" i="98" s="1"/>
  <c r="AA44" i="68"/>
  <c r="AC44" i="68" s="1"/>
  <c r="AL44" i="98" s="1"/>
  <c r="AA35" i="68"/>
  <c r="AC35" i="68" s="1"/>
  <c r="AL35" i="98" s="1"/>
  <c r="AA27" i="68"/>
  <c r="AC27" i="68" s="1"/>
  <c r="AL27" i="98" s="1"/>
  <c r="AB15" i="68"/>
  <c r="AD15" i="68" s="1"/>
  <c r="AM15" i="98" s="1"/>
  <c r="B54" i="68"/>
  <c r="AB53" i="68"/>
  <c r="AD53" i="68" s="1"/>
  <c r="AA58" i="68"/>
  <c r="AC58" i="68" s="1"/>
  <c r="AE58" i="68" s="1"/>
  <c r="AA57" i="68"/>
  <c r="AC57" i="68" s="1"/>
  <c r="AE57" i="68" s="1"/>
  <c r="AB58" i="68"/>
  <c r="AD58" i="68" s="1"/>
  <c r="AF58" i="68" s="1"/>
  <c r="AA56" i="68"/>
  <c r="AC56" i="68" s="1"/>
  <c r="AE56" i="68" s="1"/>
  <c r="AB57" i="68"/>
  <c r="AD57" i="68" s="1"/>
  <c r="AF57" i="68" s="1"/>
  <c r="AA55" i="68"/>
  <c r="AC55" i="68" s="1"/>
  <c r="AE55" i="68" s="1"/>
  <c r="AA54" i="68"/>
  <c r="AC54" i="68" s="1"/>
  <c r="AB48" i="68"/>
  <c r="AD48" i="68" s="1"/>
  <c r="AM48" i="98" s="1"/>
  <c r="AA47" i="68"/>
  <c r="AC47" i="68" s="1"/>
  <c r="AL47" i="98" s="1"/>
  <c r="AB40" i="68"/>
  <c r="AD40" i="68" s="1"/>
  <c r="AM40" i="98" s="1"/>
  <c r="AA39" i="68"/>
  <c r="AC39" i="68" s="1"/>
  <c r="AL39" i="98" s="1"/>
  <c r="AA31" i="68"/>
  <c r="AC31" i="68" s="1"/>
  <c r="AL31" i="98" s="1"/>
  <c r="AB24" i="68"/>
  <c r="AD24" i="68" s="1"/>
  <c r="AM24" i="98" s="1"/>
  <c r="AA23" i="68"/>
  <c r="AC23" i="68" s="1"/>
  <c r="AL23" i="98" s="1"/>
  <c r="AA15" i="68"/>
  <c r="AC15" i="68" s="1"/>
  <c r="AL15" i="98" s="1"/>
  <c r="AA38" i="68"/>
  <c r="AC38" i="68" s="1"/>
  <c r="AL38" i="98" s="1"/>
  <c r="AB49" i="68"/>
  <c r="AD49" i="68" s="1"/>
  <c r="AM49" i="98" s="1"/>
  <c r="AB41" i="68"/>
  <c r="AD41" i="68" s="1"/>
  <c r="AM41" i="98" s="1"/>
  <c r="AB33" i="68"/>
  <c r="AD33" i="68" s="1"/>
  <c r="AM33" i="98" s="1"/>
  <c r="AA32" i="68"/>
  <c r="AC32" i="68" s="1"/>
  <c r="AL32" i="98" s="1"/>
  <c r="AB25" i="68"/>
  <c r="AD25" i="68" s="1"/>
  <c r="AM25" i="98" s="1"/>
  <c r="AB17" i="68"/>
  <c r="AD17" i="68" s="1"/>
  <c r="AM17" i="98" s="1"/>
  <c r="AA16" i="68"/>
  <c r="AC16" i="68" s="1"/>
  <c r="AL16" i="98" s="1"/>
  <c r="AB50" i="68"/>
  <c r="AD50" i="68" s="1"/>
  <c r="AM50" i="98" s="1"/>
  <c r="AA49" i="68"/>
  <c r="AC49" i="68" s="1"/>
  <c r="AL49" i="98" s="1"/>
  <c r="AB42" i="68"/>
  <c r="AD42" i="68" s="1"/>
  <c r="AM42" i="98" s="1"/>
  <c r="AB34" i="68"/>
  <c r="AD34" i="68" s="1"/>
  <c r="AM34" i="98" s="1"/>
  <c r="AA33" i="68"/>
  <c r="AC33" i="68" s="1"/>
  <c r="AL33" i="98" s="1"/>
  <c r="AB26" i="68"/>
  <c r="AD26" i="68" s="1"/>
  <c r="AM26" i="98" s="1"/>
  <c r="AA25" i="68"/>
  <c r="AC25" i="68" s="1"/>
  <c r="AL25" i="98" s="1"/>
  <c r="AB18" i="68"/>
  <c r="AD18" i="68" s="1"/>
  <c r="AM18" i="98" s="1"/>
  <c r="AA17" i="68"/>
  <c r="AC17" i="68" s="1"/>
  <c r="AL17" i="98" s="1"/>
  <c r="AB51" i="68"/>
  <c r="AD51" i="68" s="1"/>
  <c r="AM51" i="98" s="1"/>
  <c r="AB43" i="68"/>
  <c r="AD43" i="68" s="1"/>
  <c r="AM43" i="98" s="1"/>
  <c r="AB27" i="68"/>
  <c r="AD27" i="68" s="1"/>
  <c r="AM27" i="98" s="1"/>
  <c r="AA26" i="68"/>
  <c r="AC26" i="68" s="1"/>
  <c r="AL26" i="98" s="1"/>
  <c r="AB19" i="68"/>
  <c r="AD19" i="68" s="1"/>
  <c r="AM19" i="98" s="1"/>
  <c r="AB11" i="68"/>
  <c r="AD11" i="68" s="1"/>
  <c r="AM11" i="98" s="1"/>
  <c r="AA45" i="68"/>
  <c r="AC45" i="68" s="1"/>
  <c r="AL45" i="98" s="1"/>
  <c r="AB31" i="68"/>
  <c r="AD31" i="68" s="1"/>
  <c r="AM31" i="98" s="1"/>
  <c r="AB36" i="68"/>
  <c r="AD36" i="68" s="1"/>
  <c r="AM36" i="98" s="1"/>
  <c r="AB28" i="68"/>
  <c r="AD28" i="68" s="1"/>
  <c r="AM28" i="98" s="1"/>
  <c r="AB20" i="68"/>
  <c r="AD20" i="68" s="1"/>
  <c r="AM20" i="98" s="1"/>
  <c r="AB12" i="68"/>
  <c r="AD12" i="68" s="1"/>
  <c r="AM12" i="98" s="1"/>
  <c r="AA10" i="68"/>
  <c r="AC10" i="68" s="1"/>
  <c r="AB10" i="68"/>
  <c r="AD10" i="68" s="1"/>
  <c r="AE52" i="68" l="1"/>
  <c r="AL52" i="98"/>
  <c r="AE53" i="68"/>
  <c r="AL53" i="98"/>
  <c r="AE54" i="68"/>
  <c r="AL54" i="98"/>
  <c r="AF54" i="68"/>
  <c r="AM54" i="98"/>
  <c r="AF52" i="68"/>
  <c r="AM52" i="98"/>
  <c r="AF53" i="68"/>
  <c r="AM53" i="98"/>
  <c r="O53" i="16" l="1"/>
  <c r="Q53" i="16" s="1"/>
  <c r="K9" i="38" l="1"/>
  <c r="V56" i="101" l="1"/>
  <c r="U56" i="101"/>
  <c r="T56" i="101"/>
  <c r="S56" i="101"/>
  <c r="R56" i="101"/>
  <c r="Q56" i="101"/>
  <c r="P56" i="101"/>
  <c r="O56" i="101"/>
  <c r="N56" i="101"/>
  <c r="M56" i="101"/>
  <c r="L56" i="101"/>
  <c r="K56" i="101"/>
  <c r="J56" i="101"/>
  <c r="I56" i="101"/>
  <c r="H56" i="101"/>
  <c r="G56" i="101"/>
  <c r="V55" i="101"/>
  <c r="U55" i="101"/>
  <c r="T55" i="101"/>
  <c r="S55" i="101"/>
  <c r="R55" i="101"/>
  <c r="Q55" i="101"/>
  <c r="P55" i="101"/>
  <c r="O55" i="101"/>
  <c r="N55" i="101"/>
  <c r="M55" i="101"/>
  <c r="L55" i="101"/>
  <c r="K55" i="101"/>
  <c r="J55" i="101"/>
  <c r="I55" i="101"/>
  <c r="H55" i="101"/>
  <c r="G55" i="101"/>
  <c r="Y10" i="101"/>
  <c r="V10" i="101"/>
  <c r="U10" i="101"/>
  <c r="T10" i="101"/>
  <c r="S10" i="101"/>
  <c r="R10" i="101"/>
  <c r="Q10" i="101"/>
  <c r="P10" i="101"/>
  <c r="O10" i="101"/>
  <c r="N10" i="101"/>
  <c r="M10" i="101"/>
  <c r="L10" i="101"/>
  <c r="K10" i="101"/>
  <c r="J10" i="101"/>
  <c r="I10" i="101"/>
  <c r="H10" i="101"/>
  <c r="G10" i="101"/>
  <c r="Y9" i="101"/>
  <c r="V9" i="101"/>
  <c r="U9" i="101"/>
  <c r="T9" i="101"/>
  <c r="S9" i="101"/>
  <c r="R9" i="101"/>
  <c r="Q9" i="101"/>
  <c r="P9" i="101"/>
  <c r="O9" i="101"/>
  <c r="N9" i="101"/>
  <c r="M9" i="101"/>
  <c r="L9" i="101"/>
  <c r="K9" i="101"/>
  <c r="J9" i="101"/>
  <c r="I9" i="101"/>
  <c r="H9" i="101"/>
  <c r="G9" i="101"/>
  <c r="G90" i="101" l="1"/>
  <c r="I87" i="101"/>
  <c r="G82" i="101"/>
  <c r="I82" i="101" s="1"/>
  <c r="I89" i="101" s="1"/>
  <c r="V6" i="101"/>
  <c r="R6" i="101"/>
  <c r="N6" i="101"/>
  <c r="J6" i="101"/>
  <c r="AB10" i="101"/>
  <c r="AD10" i="101" s="1"/>
  <c r="AF10" i="101" s="1"/>
  <c r="AA10" i="101"/>
  <c r="AC10" i="101" s="1"/>
  <c r="AE10" i="101" s="1"/>
  <c r="U6" i="101"/>
  <c r="S6" i="101"/>
  <c r="Q6" i="101"/>
  <c r="M6" i="101"/>
  <c r="K6" i="101"/>
  <c r="I6" i="101"/>
  <c r="AB9" i="101"/>
  <c r="AD9" i="101" s="1"/>
  <c r="AF9" i="101" s="1"/>
  <c r="N8" i="101"/>
  <c r="M8" i="101"/>
  <c r="L8" i="101"/>
  <c r="K8" i="101"/>
  <c r="J8" i="101"/>
  <c r="I8" i="101"/>
  <c r="H8" i="101"/>
  <c r="G8" i="101"/>
  <c r="Y6" i="101"/>
  <c r="T6" i="101"/>
  <c r="P6" i="101"/>
  <c r="L6" i="101"/>
  <c r="H6" i="101"/>
  <c r="G4" i="101"/>
  <c r="G3" i="101"/>
  <c r="G2" i="101"/>
  <c r="V56" i="100"/>
  <c r="U56" i="100"/>
  <c r="T56" i="100"/>
  <c r="S56" i="100"/>
  <c r="R56" i="100"/>
  <c r="Q56" i="100"/>
  <c r="P56" i="100"/>
  <c r="O56" i="100"/>
  <c r="N56" i="100"/>
  <c r="M56" i="100"/>
  <c r="L56" i="100"/>
  <c r="K56" i="100"/>
  <c r="J56" i="100"/>
  <c r="I56" i="100"/>
  <c r="H56" i="100"/>
  <c r="G56" i="100"/>
  <c r="V55" i="100"/>
  <c r="U55" i="100"/>
  <c r="T55" i="100"/>
  <c r="S55" i="100"/>
  <c r="R55" i="100"/>
  <c r="Q55" i="100"/>
  <c r="P55" i="100"/>
  <c r="O55" i="100"/>
  <c r="N55" i="100"/>
  <c r="M55" i="100"/>
  <c r="L55" i="100"/>
  <c r="K55" i="100"/>
  <c r="J55" i="100"/>
  <c r="I55" i="100"/>
  <c r="H55" i="100"/>
  <c r="G55" i="100"/>
  <c r="Y10" i="100"/>
  <c r="V10" i="100"/>
  <c r="U10" i="100"/>
  <c r="T10" i="100"/>
  <c r="S10" i="100"/>
  <c r="R10" i="100"/>
  <c r="Q10" i="100"/>
  <c r="P10" i="100"/>
  <c r="O10" i="100"/>
  <c r="N10" i="100"/>
  <c r="M10" i="100"/>
  <c r="L10" i="100"/>
  <c r="K10" i="100"/>
  <c r="J10" i="100"/>
  <c r="I10" i="100"/>
  <c r="H10" i="100"/>
  <c r="G10" i="100"/>
  <c r="Y9" i="100"/>
  <c r="V9" i="100"/>
  <c r="U9" i="100"/>
  <c r="T9" i="100"/>
  <c r="S9" i="100"/>
  <c r="R9" i="100"/>
  <c r="Q9" i="100"/>
  <c r="P9" i="100"/>
  <c r="O9" i="100"/>
  <c r="N9" i="100"/>
  <c r="M9" i="100"/>
  <c r="L9" i="100"/>
  <c r="K9" i="100"/>
  <c r="J9" i="100"/>
  <c r="I9" i="100"/>
  <c r="H9" i="100"/>
  <c r="G9" i="100"/>
  <c r="G4" i="100"/>
  <c r="G90" i="100"/>
  <c r="I87" i="100"/>
  <c r="G82" i="100"/>
  <c r="I83" i="100" s="1"/>
  <c r="I90" i="100" s="1"/>
  <c r="N8" i="100"/>
  <c r="M8" i="100"/>
  <c r="L8" i="100"/>
  <c r="K8" i="100"/>
  <c r="J8" i="100"/>
  <c r="I8" i="100"/>
  <c r="H8" i="100"/>
  <c r="G8" i="100"/>
  <c r="Y6" i="100"/>
  <c r="G3" i="100"/>
  <c r="G2" i="100"/>
  <c r="I83" i="101" l="1"/>
  <c r="I90" i="101" s="1"/>
  <c r="I6" i="100"/>
  <c r="Q6" i="100"/>
  <c r="S6" i="100"/>
  <c r="R6" i="100"/>
  <c r="M6" i="100"/>
  <c r="U6" i="100"/>
  <c r="T6" i="100"/>
  <c r="K6" i="100"/>
  <c r="N6" i="100"/>
  <c r="L6" i="100"/>
  <c r="AA10" i="100"/>
  <c r="AC10" i="100" s="1"/>
  <c r="AE10" i="100" s="1"/>
  <c r="J6" i="100"/>
  <c r="V6" i="100"/>
  <c r="AB9" i="100"/>
  <c r="AD9" i="100" s="1"/>
  <c r="AF9" i="100" s="1"/>
  <c r="AB10" i="100"/>
  <c r="AD10" i="100" s="1"/>
  <c r="AF10" i="100" s="1"/>
  <c r="G81" i="101"/>
  <c r="AA9" i="101"/>
  <c r="AC9" i="101" s="1"/>
  <c r="AE9" i="101" s="1"/>
  <c r="G6" i="101"/>
  <c r="W6" i="101" s="1"/>
  <c r="O6" i="101"/>
  <c r="X6" i="101" s="1"/>
  <c r="G89" i="101"/>
  <c r="H6" i="100"/>
  <c r="P6" i="100"/>
  <c r="AA9" i="100"/>
  <c r="AC9" i="100" s="1"/>
  <c r="AE9" i="100" s="1"/>
  <c r="G6" i="100"/>
  <c r="O6" i="100"/>
  <c r="G89" i="100"/>
  <c r="I82" i="100"/>
  <c r="X54" i="101" l="1"/>
  <c r="X53" i="101"/>
  <c r="X52" i="101"/>
  <c r="W54" i="101"/>
  <c r="W53" i="101"/>
  <c r="W52" i="101"/>
  <c r="W51" i="101"/>
  <c r="Z34" i="101"/>
  <c r="Z26" i="101"/>
  <c r="Z18" i="101"/>
  <c r="Z29" i="101"/>
  <c r="Z27" i="101"/>
  <c r="Z12" i="101"/>
  <c r="Z16" i="101"/>
  <c r="Z36" i="101"/>
  <c r="X51" i="101"/>
  <c r="Z48" i="101"/>
  <c r="R52" i="24" s="1"/>
  <c r="Z22" i="101"/>
  <c r="Z13" i="101"/>
  <c r="Z45" i="101"/>
  <c r="R49" i="24" s="1"/>
  <c r="Z44" i="101"/>
  <c r="R48" i="24" s="1"/>
  <c r="Z42" i="101"/>
  <c r="R46" i="24" s="1"/>
  <c r="Z43" i="101"/>
  <c r="R47" i="24" s="1"/>
  <c r="Z37" i="101"/>
  <c r="Z40" i="101"/>
  <c r="R44" i="24" s="1"/>
  <c r="Z21" i="101"/>
  <c r="Z33" i="101"/>
  <c r="Z17" i="101"/>
  <c r="Z32" i="101"/>
  <c r="Z19" i="101"/>
  <c r="W6" i="100"/>
  <c r="X6" i="100"/>
  <c r="G88" i="101"/>
  <c r="I81" i="101"/>
  <c r="G81" i="100"/>
  <c r="I89" i="100"/>
  <c r="Z51" i="101" l="1"/>
  <c r="W53" i="100"/>
  <c r="W54" i="100"/>
  <c r="W52" i="100"/>
  <c r="Z52" i="101"/>
  <c r="Z53" i="101"/>
  <c r="X53" i="100"/>
  <c r="X52" i="100"/>
  <c r="Z52" i="100" s="1"/>
  <c r="X54" i="100"/>
  <c r="Z54" i="101"/>
  <c r="Z11" i="101"/>
  <c r="Z35" i="101"/>
  <c r="Z30" i="101"/>
  <c r="Z41" i="101"/>
  <c r="R45" i="24" s="1"/>
  <c r="Z9" i="101"/>
  <c r="Z23" i="101"/>
  <c r="Z24" i="101"/>
  <c r="Z25" i="101"/>
  <c r="X51" i="100"/>
  <c r="W51" i="100"/>
  <c r="Z50" i="101"/>
  <c r="R54" i="24" s="1"/>
  <c r="Z14" i="101"/>
  <c r="Z46" i="101"/>
  <c r="R50" i="24" s="1"/>
  <c r="Z15" i="101"/>
  <c r="Z20" i="101"/>
  <c r="Z47" i="101"/>
  <c r="R51" i="24" s="1"/>
  <c r="Z39" i="101"/>
  <c r="Z49" i="101"/>
  <c r="R53" i="24" s="1"/>
  <c r="Z31" i="101"/>
  <c r="Z38" i="101"/>
  <c r="Z28" i="101"/>
  <c r="Z10" i="101"/>
  <c r="G80" i="101"/>
  <c r="G87" i="101" s="1"/>
  <c r="I88" i="101"/>
  <c r="G88" i="100"/>
  <c r="I81" i="100"/>
  <c r="Z54" i="100" l="1"/>
  <c r="Z53" i="100"/>
  <c r="Z45" i="100"/>
  <c r="Q49" i="24" s="1"/>
  <c r="Z20" i="100"/>
  <c r="Z43" i="100"/>
  <c r="Q47" i="24" s="1"/>
  <c r="Z49" i="100"/>
  <c r="Q53" i="24" s="1"/>
  <c r="Z21" i="100"/>
  <c r="Z30" i="100"/>
  <c r="Z48" i="100"/>
  <c r="Q52" i="24" s="1"/>
  <c r="Z24" i="100"/>
  <c r="Z19" i="100"/>
  <c r="Z39" i="100"/>
  <c r="Z36" i="100"/>
  <c r="Z38" i="100"/>
  <c r="Z23" i="100"/>
  <c r="Z29" i="100"/>
  <c r="Z17" i="100"/>
  <c r="Z47" i="100"/>
  <c r="Q51" i="24" s="1"/>
  <c r="Z28" i="100"/>
  <c r="Z34" i="100"/>
  <c r="Z15" i="100"/>
  <c r="Z14" i="100"/>
  <c r="Z11" i="100"/>
  <c r="Z13" i="100"/>
  <c r="Z35" i="100"/>
  <c r="Z41" i="100"/>
  <c r="Q45" i="24" s="1"/>
  <c r="Z26" i="100"/>
  <c r="Z42" i="100"/>
  <c r="Q46" i="24" s="1"/>
  <c r="Z31" i="100"/>
  <c r="Z33" i="100"/>
  <c r="Z46" i="100"/>
  <c r="Q50" i="24" s="1"/>
  <c r="Z51" i="100"/>
  <c r="Z16" i="100"/>
  <c r="Z18" i="100"/>
  <c r="Z44" i="100"/>
  <c r="Q48" i="24" s="1"/>
  <c r="Z27" i="100"/>
  <c r="Z25" i="100"/>
  <c r="Z40" i="100"/>
  <c r="Q44" i="24" s="1"/>
  <c r="Z37" i="100"/>
  <c r="Z12" i="100"/>
  <c r="Z22" i="100"/>
  <c r="Z32" i="100"/>
  <c r="Z50" i="100"/>
  <c r="Q54" i="24" s="1"/>
  <c r="Z9" i="100"/>
  <c r="Z10" i="100"/>
  <c r="I88" i="100"/>
  <c r="G80" i="100"/>
  <c r="G87" i="100" s="1"/>
  <c r="V56" i="59" l="1"/>
  <c r="U56" i="59"/>
  <c r="T56" i="59"/>
  <c r="S56" i="59"/>
  <c r="R56" i="59"/>
  <c r="Q56" i="59"/>
  <c r="P56" i="59"/>
  <c r="O56" i="59"/>
  <c r="N56" i="59"/>
  <c r="M56" i="59"/>
  <c r="L56" i="59"/>
  <c r="K56" i="59"/>
  <c r="J56" i="59"/>
  <c r="I56" i="59"/>
  <c r="H56" i="59"/>
  <c r="G56" i="59"/>
  <c r="V55" i="59"/>
  <c r="U55" i="59"/>
  <c r="T55" i="59"/>
  <c r="S55" i="59"/>
  <c r="R55" i="59"/>
  <c r="Q55" i="59"/>
  <c r="P55" i="59"/>
  <c r="O55" i="59"/>
  <c r="N55" i="59"/>
  <c r="M55" i="59"/>
  <c r="L55" i="59"/>
  <c r="K55" i="59"/>
  <c r="J55" i="59"/>
  <c r="I55" i="59"/>
  <c r="H55" i="59"/>
  <c r="G55" i="59"/>
  <c r="Y10" i="59"/>
  <c r="V10" i="59"/>
  <c r="U10" i="59"/>
  <c r="T10" i="59"/>
  <c r="S10" i="59"/>
  <c r="R10" i="59"/>
  <c r="Q10" i="59"/>
  <c r="P10" i="59"/>
  <c r="O10" i="59"/>
  <c r="N10" i="59"/>
  <c r="M10" i="59"/>
  <c r="L10" i="59"/>
  <c r="K10" i="59"/>
  <c r="J10" i="59"/>
  <c r="I10" i="59"/>
  <c r="H10" i="59"/>
  <c r="G10" i="59"/>
  <c r="Y9" i="59"/>
  <c r="V9" i="59"/>
  <c r="U9" i="59"/>
  <c r="T9" i="59"/>
  <c r="S9" i="59"/>
  <c r="R9" i="59"/>
  <c r="Q9" i="59"/>
  <c r="P9" i="59"/>
  <c r="O9" i="59"/>
  <c r="N9" i="59"/>
  <c r="M9" i="59"/>
  <c r="L9" i="59"/>
  <c r="K9" i="59"/>
  <c r="J9" i="59"/>
  <c r="I9" i="59"/>
  <c r="H9" i="59"/>
  <c r="G9" i="59"/>
  <c r="V56" i="90"/>
  <c r="U56" i="90"/>
  <c r="T56" i="90"/>
  <c r="S56" i="90"/>
  <c r="R56" i="90"/>
  <c r="Q56" i="90"/>
  <c r="P56" i="90"/>
  <c r="O56" i="90"/>
  <c r="N56" i="90"/>
  <c r="M56" i="90"/>
  <c r="L56" i="90"/>
  <c r="K56" i="90"/>
  <c r="J56" i="90"/>
  <c r="I56" i="90"/>
  <c r="H56" i="90"/>
  <c r="G56" i="90"/>
  <c r="V55" i="90"/>
  <c r="U55" i="90"/>
  <c r="T55" i="90"/>
  <c r="S55" i="90"/>
  <c r="R55" i="90"/>
  <c r="Q55" i="90"/>
  <c r="P55" i="90"/>
  <c r="O55" i="90"/>
  <c r="N55" i="90"/>
  <c r="M55" i="90"/>
  <c r="L55" i="90"/>
  <c r="K55" i="90"/>
  <c r="J55" i="90"/>
  <c r="I55" i="90"/>
  <c r="H55" i="90"/>
  <c r="G55" i="90"/>
  <c r="Y10" i="90"/>
  <c r="V10" i="90"/>
  <c r="U10" i="90"/>
  <c r="T10" i="90"/>
  <c r="S10" i="90"/>
  <c r="R10" i="90"/>
  <c r="Q10" i="90"/>
  <c r="P10" i="90"/>
  <c r="O10" i="90"/>
  <c r="N10" i="90"/>
  <c r="M10" i="90"/>
  <c r="L10" i="90"/>
  <c r="K10" i="90"/>
  <c r="J10" i="90"/>
  <c r="I10" i="90"/>
  <c r="H10" i="90"/>
  <c r="G10" i="90"/>
  <c r="Y9" i="90"/>
  <c r="V9" i="90"/>
  <c r="U9" i="90"/>
  <c r="T9" i="90"/>
  <c r="S9" i="90"/>
  <c r="R9" i="90"/>
  <c r="Q9" i="90"/>
  <c r="P9" i="90"/>
  <c r="O9" i="90"/>
  <c r="N9" i="90"/>
  <c r="M9" i="90"/>
  <c r="L9" i="90"/>
  <c r="K9" i="90"/>
  <c r="J9" i="90"/>
  <c r="I9" i="90"/>
  <c r="H9" i="90"/>
  <c r="G9" i="90"/>
  <c r="Y10" i="61"/>
  <c r="V10" i="61"/>
  <c r="U10" i="61"/>
  <c r="T10" i="61"/>
  <c r="S10" i="61"/>
  <c r="R10" i="61"/>
  <c r="Q10" i="61"/>
  <c r="P10" i="61"/>
  <c r="O10" i="61"/>
  <c r="N10" i="61"/>
  <c r="M10" i="61"/>
  <c r="L10" i="61"/>
  <c r="K10" i="61"/>
  <c r="J10" i="61"/>
  <c r="I10" i="61"/>
  <c r="H10" i="61"/>
  <c r="G10" i="61"/>
  <c r="Y9" i="61"/>
  <c r="V9" i="61"/>
  <c r="U9" i="61"/>
  <c r="T9" i="61"/>
  <c r="S9" i="61"/>
  <c r="R9" i="61"/>
  <c r="Q9" i="61"/>
  <c r="P9" i="61"/>
  <c r="O9" i="61"/>
  <c r="N9" i="61"/>
  <c r="M9" i="61"/>
  <c r="L9" i="61"/>
  <c r="K9" i="61"/>
  <c r="J9" i="61"/>
  <c r="I9" i="61"/>
  <c r="H9" i="61"/>
  <c r="G9" i="61"/>
  <c r="V56" i="62"/>
  <c r="U56" i="62"/>
  <c r="T56" i="62"/>
  <c r="S56" i="62"/>
  <c r="R56" i="62"/>
  <c r="Q56" i="62"/>
  <c r="P56" i="62"/>
  <c r="O56" i="62"/>
  <c r="N56" i="62"/>
  <c r="M56" i="62"/>
  <c r="L56" i="62"/>
  <c r="K56" i="62"/>
  <c r="J56" i="62"/>
  <c r="I56" i="62"/>
  <c r="H56" i="62"/>
  <c r="G56" i="62"/>
  <c r="V55" i="62"/>
  <c r="U55" i="62"/>
  <c r="T55" i="62"/>
  <c r="S55" i="62"/>
  <c r="R55" i="62"/>
  <c r="Q55" i="62"/>
  <c r="P55" i="62"/>
  <c r="O55" i="62"/>
  <c r="N55" i="62"/>
  <c r="M55" i="62"/>
  <c r="L55" i="62"/>
  <c r="K55" i="62"/>
  <c r="J55" i="62"/>
  <c r="I55" i="62"/>
  <c r="H55" i="62"/>
  <c r="G55" i="62"/>
  <c r="V56" i="63"/>
  <c r="U56" i="63"/>
  <c r="T56" i="63"/>
  <c r="S56" i="63"/>
  <c r="R56" i="63"/>
  <c r="Q56" i="63"/>
  <c r="P56" i="63"/>
  <c r="O56" i="63"/>
  <c r="N56" i="63"/>
  <c r="M56" i="63"/>
  <c r="L56" i="63"/>
  <c r="K56" i="63"/>
  <c r="J56" i="63"/>
  <c r="I56" i="63"/>
  <c r="H56" i="63"/>
  <c r="G56" i="63"/>
  <c r="V55" i="63"/>
  <c r="U55" i="63"/>
  <c r="T55" i="63"/>
  <c r="S55" i="63"/>
  <c r="R55" i="63"/>
  <c r="Q55" i="63"/>
  <c r="P55" i="63"/>
  <c r="O55" i="63"/>
  <c r="N55" i="63"/>
  <c r="M55" i="63"/>
  <c r="L55" i="63"/>
  <c r="K55" i="63"/>
  <c r="J55" i="63"/>
  <c r="I55" i="63"/>
  <c r="H55" i="63"/>
  <c r="G55" i="63"/>
  <c r="Y10" i="63"/>
  <c r="V10" i="63"/>
  <c r="U10" i="63"/>
  <c r="T10" i="63"/>
  <c r="S10" i="63"/>
  <c r="R10" i="63"/>
  <c r="Q10" i="63"/>
  <c r="P10" i="63"/>
  <c r="O10" i="63"/>
  <c r="N10" i="63"/>
  <c r="M10" i="63"/>
  <c r="L10" i="63"/>
  <c r="K10" i="63"/>
  <c r="J10" i="63"/>
  <c r="I10" i="63"/>
  <c r="H10" i="63"/>
  <c r="G10" i="63"/>
  <c r="Y9" i="63"/>
  <c r="V9" i="63"/>
  <c r="U9" i="63"/>
  <c r="T9" i="63"/>
  <c r="S9" i="63"/>
  <c r="R9" i="63"/>
  <c r="Q9" i="63"/>
  <c r="P9" i="63"/>
  <c r="O9" i="63"/>
  <c r="N9" i="63"/>
  <c r="M9" i="63"/>
  <c r="L9" i="63"/>
  <c r="K9" i="63"/>
  <c r="J9" i="63"/>
  <c r="I9" i="63"/>
  <c r="H9" i="63"/>
  <c r="G9" i="63"/>
  <c r="V56" i="91"/>
  <c r="U56" i="91"/>
  <c r="T56" i="91"/>
  <c r="S56" i="91"/>
  <c r="R56" i="91"/>
  <c r="Q56" i="91"/>
  <c r="P56" i="91"/>
  <c r="O56" i="91"/>
  <c r="N56" i="91"/>
  <c r="M56" i="91"/>
  <c r="L56" i="91"/>
  <c r="K56" i="91"/>
  <c r="J56" i="91"/>
  <c r="I56" i="91"/>
  <c r="H56" i="91"/>
  <c r="G56" i="91"/>
  <c r="V55" i="91"/>
  <c r="U55" i="91"/>
  <c r="T55" i="91"/>
  <c r="S55" i="91"/>
  <c r="R55" i="91"/>
  <c r="Q55" i="91"/>
  <c r="P55" i="91"/>
  <c r="O55" i="91"/>
  <c r="N55" i="91"/>
  <c r="M55" i="91"/>
  <c r="L55" i="91"/>
  <c r="K55" i="91"/>
  <c r="J55" i="91"/>
  <c r="I55" i="91"/>
  <c r="H55" i="91"/>
  <c r="G55" i="91"/>
  <c r="V56" i="84"/>
  <c r="U56" i="84"/>
  <c r="T56" i="84"/>
  <c r="S56" i="84"/>
  <c r="R56" i="84"/>
  <c r="Q56" i="84"/>
  <c r="P56" i="84"/>
  <c r="O56" i="84"/>
  <c r="N56" i="84"/>
  <c r="M56" i="84"/>
  <c r="L56" i="84"/>
  <c r="K56" i="84"/>
  <c r="J56" i="84"/>
  <c r="I56" i="84"/>
  <c r="H56" i="84"/>
  <c r="G56" i="84"/>
  <c r="V55" i="84"/>
  <c r="U55" i="84"/>
  <c r="T55" i="84"/>
  <c r="S55" i="84"/>
  <c r="R55" i="84"/>
  <c r="Q55" i="84"/>
  <c r="P55" i="84"/>
  <c r="O55" i="84"/>
  <c r="N55" i="84"/>
  <c r="M55" i="84"/>
  <c r="L55" i="84"/>
  <c r="K55" i="84"/>
  <c r="J55" i="84"/>
  <c r="I55" i="84"/>
  <c r="H55" i="84"/>
  <c r="G55" i="84"/>
  <c r="Y10" i="84"/>
  <c r="V10" i="84"/>
  <c r="U10" i="84"/>
  <c r="T10" i="84"/>
  <c r="S10" i="84"/>
  <c r="R10" i="84"/>
  <c r="Q10" i="84"/>
  <c r="P10" i="84"/>
  <c r="O10" i="84"/>
  <c r="N10" i="84"/>
  <c r="M10" i="84"/>
  <c r="L10" i="84"/>
  <c r="K10" i="84"/>
  <c r="J10" i="84"/>
  <c r="I10" i="84"/>
  <c r="H10" i="84"/>
  <c r="G10" i="84"/>
  <c r="Y9" i="84"/>
  <c r="V9" i="84"/>
  <c r="U9" i="84"/>
  <c r="T9" i="84"/>
  <c r="S9" i="84"/>
  <c r="R9" i="84"/>
  <c r="Q9" i="84"/>
  <c r="P9" i="84"/>
  <c r="O9" i="84"/>
  <c r="N9" i="84"/>
  <c r="M9" i="84"/>
  <c r="L9" i="84"/>
  <c r="K9" i="84"/>
  <c r="J9" i="84"/>
  <c r="I9" i="84"/>
  <c r="H9" i="84"/>
  <c r="G9" i="84"/>
  <c r="V56" i="89"/>
  <c r="U56" i="89"/>
  <c r="T56" i="89"/>
  <c r="S56" i="89"/>
  <c r="R56" i="89"/>
  <c r="Q56" i="89"/>
  <c r="P56" i="89"/>
  <c r="O56" i="89"/>
  <c r="N56" i="89"/>
  <c r="M56" i="89"/>
  <c r="L56" i="89"/>
  <c r="K56" i="89"/>
  <c r="J56" i="89"/>
  <c r="I56" i="89"/>
  <c r="H56" i="89"/>
  <c r="G56" i="89"/>
  <c r="V55" i="89"/>
  <c r="U55" i="89"/>
  <c r="T55" i="89"/>
  <c r="S55" i="89"/>
  <c r="R55" i="89"/>
  <c r="Q55" i="89"/>
  <c r="P55" i="89"/>
  <c r="O55" i="89"/>
  <c r="N55" i="89"/>
  <c r="M55" i="89"/>
  <c r="L55" i="89"/>
  <c r="K55" i="89"/>
  <c r="J55" i="89"/>
  <c r="I55" i="89"/>
  <c r="H55" i="89"/>
  <c r="G55" i="89"/>
  <c r="Y10" i="89"/>
  <c r="V10" i="89"/>
  <c r="U10" i="89"/>
  <c r="T10" i="89"/>
  <c r="S10" i="89"/>
  <c r="R10" i="89"/>
  <c r="Q10" i="89"/>
  <c r="P10" i="89"/>
  <c r="O10" i="89"/>
  <c r="N10" i="89"/>
  <c r="M10" i="89"/>
  <c r="L10" i="89"/>
  <c r="K10" i="89"/>
  <c r="J10" i="89"/>
  <c r="I10" i="89"/>
  <c r="H10" i="89"/>
  <c r="G10" i="89"/>
  <c r="Y9" i="89"/>
  <c r="V9" i="89"/>
  <c r="U9" i="89"/>
  <c r="T9" i="89"/>
  <c r="S9" i="89"/>
  <c r="R9" i="89"/>
  <c r="Q9" i="89"/>
  <c r="P9" i="89"/>
  <c r="O9" i="89"/>
  <c r="N9" i="89"/>
  <c r="M9" i="89"/>
  <c r="L9" i="89"/>
  <c r="K9" i="89"/>
  <c r="J9" i="89"/>
  <c r="I9" i="89"/>
  <c r="H9" i="89"/>
  <c r="G9" i="89"/>
  <c r="V56" i="82"/>
  <c r="U56" i="82"/>
  <c r="T56" i="82"/>
  <c r="S56" i="82"/>
  <c r="R56" i="82"/>
  <c r="Q56" i="82"/>
  <c r="P56" i="82"/>
  <c r="O56" i="82"/>
  <c r="N56" i="82"/>
  <c r="M56" i="82"/>
  <c r="L56" i="82"/>
  <c r="K56" i="82"/>
  <c r="J56" i="82"/>
  <c r="I56" i="82"/>
  <c r="H56" i="82"/>
  <c r="G56" i="82"/>
  <c r="V55" i="82"/>
  <c r="U55" i="82"/>
  <c r="T55" i="82"/>
  <c r="S55" i="82"/>
  <c r="R55" i="82"/>
  <c r="Q55" i="82"/>
  <c r="P55" i="82"/>
  <c r="O55" i="82"/>
  <c r="N55" i="82"/>
  <c r="M55" i="82"/>
  <c r="L55" i="82"/>
  <c r="K55" i="82"/>
  <c r="J55" i="82"/>
  <c r="I55" i="82"/>
  <c r="H55" i="82"/>
  <c r="G55" i="82"/>
  <c r="Y10" i="82"/>
  <c r="V10" i="82"/>
  <c r="U10" i="82"/>
  <c r="T10" i="82"/>
  <c r="S10" i="82"/>
  <c r="R10" i="82"/>
  <c r="Q10" i="82"/>
  <c r="P10" i="82"/>
  <c r="O10" i="82"/>
  <c r="N10" i="82"/>
  <c r="M10" i="82"/>
  <c r="L10" i="82"/>
  <c r="K10" i="82"/>
  <c r="J10" i="82"/>
  <c r="I10" i="82"/>
  <c r="H10" i="82"/>
  <c r="G10" i="82"/>
  <c r="Y9" i="82"/>
  <c r="V9" i="82"/>
  <c r="U9" i="82"/>
  <c r="T9" i="82"/>
  <c r="S9" i="82"/>
  <c r="R9" i="82"/>
  <c r="Q9" i="82"/>
  <c r="P9" i="82"/>
  <c r="O9" i="82"/>
  <c r="N9" i="82"/>
  <c r="M9" i="82"/>
  <c r="L9" i="82"/>
  <c r="K9" i="82"/>
  <c r="J9" i="82"/>
  <c r="I9" i="82"/>
  <c r="H9" i="82"/>
  <c r="G9" i="82"/>
  <c r="V56" i="81"/>
  <c r="U56" i="81"/>
  <c r="T56" i="81"/>
  <c r="S56" i="81"/>
  <c r="R56" i="81"/>
  <c r="Q56" i="81"/>
  <c r="P56" i="81"/>
  <c r="O56" i="81"/>
  <c r="N56" i="81"/>
  <c r="M56" i="81"/>
  <c r="L56" i="81"/>
  <c r="K56" i="81"/>
  <c r="J56" i="81"/>
  <c r="I56" i="81"/>
  <c r="H56" i="81"/>
  <c r="G56" i="81"/>
  <c r="V55" i="81"/>
  <c r="U55" i="81"/>
  <c r="T55" i="81"/>
  <c r="S55" i="81"/>
  <c r="R55" i="81"/>
  <c r="Q55" i="81"/>
  <c r="P55" i="81"/>
  <c r="O55" i="81"/>
  <c r="N55" i="81"/>
  <c r="M55" i="81"/>
  <c r="L55" i="81"/>
  <c r="K55" i="81"/>
  <c r="J55" i="81"/>
  <c r="I55" i="81"/>
  <c r="H55" i="81"/>
  <c r="G55" i="81"/>
  <c r="Y10" i="81"/>
  <c r="V10" i="81"/>
  <c r="U10" i="81"/>
  <c r="T10" i="81"/>
  <c r="S10" i="81"/>
  <c r="R10" i="81"/>
  <c r="Q10" i="81"/>
  <c r="P10" i="81"/>
  <c r="O10" i="81"/>
  <c r="N10" i="81"/>
  <c r="M10" i="81"/>
  <c r="L10" i="81"/>
  <c r="K10" i="81"/>
  <c r="J10" i="81"/>
  <c r="I10" i="81"/>
  <c r="H10" i="81"/>
  <c r="G10" i="81"/>
  <c r="Y9" i="81"/>
  <c r="V9" i="81"/>
  <c r="U9" i="81"/>
  <c r="T9" i="81"/>
  <c r="S9" i="81"/>
  <c r="R9" i="81"/>
  <c r="Q9" i="81"/>
  <c r="P9" i="81"/>
  <c r="O9" i="81"/>
  <c r="N9" i="81"/>
  <c r="M9" i="81"/>
  <c r="L9" i="81"/>
  <c r="K9" i="81"/>
  <c r="J9" i="81"/>
  <c r="I9" i="81"/>
  <c r="H9" i="81"/>
  <c r="G9" i="81"/>
  <c r="V56" i="66"/>
  <c r="U56" i="66"/>
  <c r="T56" i="66"/>
  <c r="S56" i="66"/>
  <c r="R56" i="66"/>
  <c r="Q56" i="66"/>
  <c r="P56" i="66"/>
  <c r="O56" i="66"/>
  <c r="N56" i="66"/>
  <c r="M56" i="66"/>
  <c r="L56" i="66"/>
  <c r="K56" i="66"/>
  <c r="J56" i="66"/>
  <c r="I56" i="66"/>
  <c r="H56" i="66"/>
  <c r="G56" i="66"/>
  <c r="V55" i="66"/>
  <c r="U55" i="66"/>
  <c r="T55" i="66"/>
  <c r="S55" i="66"/>
  <c r="R55" i="66"/>
  <c r="Q55" i="66"/>
  <c r="P55" i="66"/>
  <c r="O55" i="66"/>
  <c r="N55" i="66"/>
  <c r="M55" i="66"/>
  <c r="L55" i="66"/>
  <c r="K55" i="66"/>
  <c r="J55" i="66"/>
  <c r="I55" i="66"/>
  <c r="H55" i="66"/>
  <c r="G55" i="66"/>
  <c r="Y10" i="66"/>
  <c r="V10" i="66"/>
  <c r="U10" i="66"/>
  <c r="T10" i="66"/>
  <c r="S10" i="66"/>
  <c r="R10" i="66"/>
  <c r="Q10" i="66"/>
  <c r="P10" i="66"/>
  <c r="O10" i="66"/>
  <c r="N10" i="66"/>
  <c r="M10" i="66"/>
  <c r="L10" i="66"/>
  <c r="K10" i="66"/>
  <c r="J10" i="66"/>
  <c r="I10" i="66"/>
  <c r="H10" i="66"/>
  <c r="G10" i="66"/>
  <c r="Y9" i="66"/>
  <c r="V9" i="66"/>
  <c r="U9" i="66"/>
  <c r="T9" i="66"/>
  <c r="S9" i="66"/>
  <c r="R9" i="66"/>
  <c r="Q9" i="66"/>
  <c r="P9" i="66"/>
  <c r="O9" i="66"/>
  <c r="N9" i="66"/>
  <c r="M9" i="66"/>
  <c r="L9" i="66"/>
  <c r="K9" i="66"/>
  <c r="J9" i="66"/>
  <c r="I9" i="66"/>
  <c r="H9" i="66"/>
  <c r="G9" i="66"/>
  <c r="Y10" i="67"/>
  <c r="V10" i="67"/>
  <c r="U10" i="67"/>
  <c r="T10" i="67"/>
  <c r="S10" i="67"/>
  <c r="R10" i="67"/>
  <c r="Q10" i="67"/>
  <c r="P10" i="67"/>
  <c r="O10" i="67"/>
  <c r="N10" i="67"/>
  <c r="M10" i="67"/>
  <c r="L10" i="67"/>
  <c r="K10" i="67"/>
  <c r="J10" i="67"/>
  <c r="I10" i="67"/>
  <c r="H10" i="67"/>
  <c r="G10" i="67"/>
  <c r="Y9" i="67"/>
  <c r="V9" i="67"/>
  <c r="U9" i="67"/>
  <c r="T9" i="67"/>
  <c r="S9" i="67"/>
  <c r="R9" i="67"/>
  <c r="Q9" i="67"/>
  <c r="P9" i="67"/>
  <c r="O9" i="67"/>
  <c r="N9" i="67"/>
  <c r="M9" i="67"/>
  <c r="L9" i="67"/>
  <c r="K9" i="67"/>
  <c r="J9" i="67"/>
  <c r="I9" i="67"/>
  <c r="H9" i="67"/>
  <c r="G9" i="67"/>
  <c r="V56" i="51"/>
  <c r="U56" i="51"/>
  <c r="T56" i="51"/>
  <c r="S56" i="51"/>
  <c r="R56" i="51"/>
  <c r="Q56" i="51"/>
  <c r="P56" i="51"/>
  <c r="O56" i="51"/>
  <c r="N56" i="51"/>
  <c r="M56" i="51"/>
  <c r="L56" i="51"/>
  <c r="K56" i="51"/>
  <c r="J56" i="51"/>
  <c r="I56" i="51"/>
  <c r="H56" i="51"/>
  <c r="G56" i="51"/>
  <c r="V55" i="51"/>
  <c r="U55" i="51"/>
  <c r="T55" i="51"/>
  <c r="S55" i="51"/>
  <c r="R55" i="51"/>
  <c r="Q55" i="51"/>
  <c r="P55" i="51"/>
  <c r="O55" i="51"/>
  <c r="N55" i="51"/>
  <c r="M55" i="51"/>
  <c r="L55" i="51"/>
  <c r="K55" i="51"/>
  <c r="J55" i="51"/>
  <c r="I55" i="51"/>
  <c r="H55" i="51"/>
  <c r="G55" i="51"/>
  <c r="Y10" i="51"/>
  <c r="V10" i="51"/>
  <c r="U10" i="51"/>
  <c r="T10" i="51"/>
  <c r="S10" i="51"/>
  <c r="R10" i="51"/>
  <c r="Q10" i="51"/>
  <c r="P10" i="51"/>
  <c r="O10" i="51"/>
  <c r="N10" i="51"/>
  <c r="M10" i="51"/>
  <c r="L10" i="51"/>
  <c r="K10" i="51"/>
  <c r="J10" i="51"/>
  <c r="I10" i="51"/>
  <c r="H10" i="51"/>
  <c r="G10" i="51"/>
  <c r="Y9" i="51"/>
  <c r="V9" i="51"/>
  <c r="U9" i="51"/>
  <c r="T9" i="51"/>
  <c r="S9" i="51"/>
  <c r="R9" i="51"/>
  <c r="Q9" i="51"/>
  <c r="P9" i="51"/>
  <c r="O9" i="51"/>
  <c r="N9" i="51"/>
  <c r="M9" i="51"/>
  <c r="L9" i="51"/>
  <c r="K9" i="51"/>
  <c r="J9" i="51"/>
  <c r="I9" i="51"/>
  <c r="H9" i="51"/>
  <c r="G9" i="51"/>
  <c r="AA9" i="62" l="1"/>
  <c r="AC9" i="62" s="1"/>
  <c r="AE9" i="62" s="1"/>
  <c r="AB9" i="62"/>
  <c r="AD9" i="62" s="1"/>
  <c r="AF9" i="62" s="1"/>
  <c r="AA10" i="61"/>
  <c r="AC10" i="61" s="1"/>
  <c r="AE10" i="61" s="1"/>
  <c r="AA9" i="61"/>
  <c r="AC9" i="61" s="1"/>
  <c r="AE9" i="61" s="1"/>
  <c r="AA10" i="90"/>
  <c r="AC10" i="90" s="1"/>
  <c r="AE10" i="90" s="1"/>
  <c r="AA10" i="59"/>
  <c r="AC10" i="59" s="1"/>
  <c r="AE10" i="59" s="1"/>
  <c r="AB10" i="59"/>
  <c r="AD10" i="59" s="1"/>
  <c r="AF10" i="59" s="1"/>
  <c r="AA9" i="59"/>
  <c r="AC9" i="59" s="1"/>
  <c r="AE9" i="59" s="1"/>
  <c r="AB10" i="63"/>
  <c r="AD10" i="63" s="1"/>
  <c r="AF10" i="63" s="1"/>
  <c r="AB9" i="63"/>
  <c r="AD9" i="63" s="1"/>
  <c r="AF9" i="63" s="1"/>
  <c r="AB10" i="84"/>
  <c r="AD10" i="84" s="1"/>
  <c r="AF10" i="84" s="1"/>
  <c r="AA10" i="84"/>
  <c r="AC10" i="84" s="1"/>
  <c r="AE10" i="84" s="1"/>
  <c r="AB9" i="84"/>
  <c r="AD9" i="84" s="1"/>
  <c r="AF9" i="84" s="1"/>
  <c r="AA9" i="84"/>
  <c r="AC9" i="84" s="1"/>
  <c r="AE9" i="84" s="1"/>
  <c r="AB10" i="91"/>
  <c r="AD10" i="91" s="1"/>
  <c r="AF10" i="91" s="1"/>
  <c r="AB9" i="91"/>
  <c r="AD9" i="91" s="1"/>
  <c r="AF9" i="91" s="1"/>
  <c r="AA9" i="89"/>
  <c r="AC9" i="89" s="1"/>
  <c r="AE9" i="89" s="1"/>
  <c r="AA10" i="66"/>
  <c r="AC10" i="66" s="1"/>
  <c r="AE10" i="66" s="1"/>
  <c r="AB9" i="66"/>
  <c r="AD9" i="66" s="1"/>
  <c r="AF9" i="66" s="1"/>
  <c r="AB10" i="81"/>
  <c r="AD10" i="81" s="1"/>
  <c r="AF10" i="81" s="1"/>
  <c r="AB9" i="81"/>
  <c r="AD9" i="81" s="1"/>
  <c r="AF9" i="81" s="1"/>
  <c r="AB10" i="82"/>
  <c r="AD10" i="82" s="1"/>
  <c r="AF10" i="82" s="1"/>
  <c r="AA10" i="82"/>
  <c r="AC10" i="82" s="1"/>
  <c r="AE10" i="82" s="1"/>
  <c r="AB9" i="82"/>
  <c r="AD9" i="82" s="1"/>
  <c r="AF9" i="82" s="1"/>
  <c r="AA9" i="82"/>
  <c r="AC9" i="82" s="1"/>
  <c r="AE9" i="82" s="1"/>
  <c r="AB10" i="67"/>
  <c r="AD10" i="67" s="1"/>
  <c r="AF10" i="67" s="1"/>
  <c r="AB9" i="67"/>
  <c r="AD9" i="67" s="1"/>
  <c r="AF9" i="67" s="1"/>
  <c r="AA10" i="51"/>
  <c r="AC10" i="51" s="1"/>
  <c r="AE10" i="51" s="1"/>
  <c r="AB9" i="51"/>
  <c r="AD9" i="51" s="1"/>
  <c r="AF9" i="51" s="1"/>
  <c r="V9" i="68"/>
  <c r="U9" i="68"/>
  <c r="T9" i="68"/>
  <c r="S9" i="68"/>
  <c r="R9" i="68"/>
  <c r="Q9" i="68"/>
  <c r="P9" i="68"/>
  <c r="O9" i="68"/>
  <c r="Y9" i="68"/>
  <c r="N9" i="68"/>
  <c r="M9" i="68"/>
  <c r="L9" i="68"/>
  <c r="K9" i="68"/>
  <c r="J9" i="68"/>
  <c r="I9" i="68"/>
  <c r="H9" i="68"/>
  <c r="G9" i="68"/>
  <c r="AF10" i="68" l="1"/>
  <c r="AF46" i="68"/>
  <c r="AR50" i="24" s="1"/>
  <c r="AF22" i="68"/>
  <c r="AF14" i="68"/>
  <c r="AF32" i="68"/>
  <c r="AF44" i="68"/>
  <c r="AR48" i="24" s="1"/>
  <c r="AF30" i="68"/>
  <c r="AF25" i="68"/>
  <c r="AF27" i="68"/>
  <c r="AF42" i="68"/>
  <c r="AR46" i="24" s="1"/>
  <c r="AF11" i="68"/>
  <c r="AF35" i="68"/>
  <c r="AF28" i="68"/>
  <c r="AF34" i="68"/>
  <c r="AF41" i="68"/>
  <c r="AR45" i="24" s="1"/>
  <c r="AF50" i="68"/>
  <c r="AR54" i="24" s="1"/>
  <c r="AF15" i="68"/>
  <c r="AF38" i="68"/>
  <c r="AF23" i="68"/>
  <c r="AF33" i="68"/>
  <c r="AF13" i="68"/>
  <c r="AF17" i="68"/>
  <c r="AF36" i="68"/>
  <c r="AF37" i="68"/>
  <c r="AF39" i="68"/>
  <c r="AF21" i="68"/>
  <c r="AF48" i="68"/>
  <c r="AR52" i="24" s="1"/>
  <c r="AF18" i="68"/>
  <c r="AF19" i="68"/>
  <c r="AF12" i="68"/>
  <c r="AF40" i="68"/>
  <c r="AR44" i="24" s="1"/>
  <c r="AF20" i="68"/>
  <c r="AF31" i="68"/>
  <c r="AF29" i="68"/>
  <c r="AF24" i="68"/>
  <c r="AF43" i="68"/>
  <c r="AR47" i="24" s="1"/>
  <c r="AF16" i="68"/>
  <c r="AE51" i="68"/>
  <c r="AF47" i="68"/>
  <c r="AR51" i="24" s="1"/>
  <c r="AF49" i="68"/>
  <c r="AR53" i="24" s="1"/>
  <c r="AF26" i="68"/>
  <c r="AF45" i="68"/>
  <c r="AR49" i="24" s="1"/>
  <c r="AE10" i="68"/>
  <c r="AE36" i="68"/>
  <c r="AE19" i="68"/>
  <c r="AE13" i="68"/>
  <c r="AE32" i="68"/>
  <c r="AE41" i="68"/>
  <c r="AA45" i="24" s="1"/>
  <c r="AE47" i="68"/>
  <c r="AA51" i="24" s="1"/>
  <c r="AE17" i="68"/>
  <c r="AE42" i="68"/>
  <c r="AA46" i="24" s="1"/>
  <c r="AE24" i="68"/>
  <c r="AE30" i="68"/>
  <c r="AE18" i="68"/>
  <c r="AE31" i="68"/>
  <c r="AE27" i="68"/>
  <c r="AE20" i="68"/>
  <c r="AE25" i="68"/>
  <c r="AE35" i="68"/>
  <c r="AE50" i="68"/>
  <c r="AA54" i="24" s="1"/>
  <c r="AE22" i="68"/>
  <c r="AE40" i="68"/>
  <c r="AA44" i="24" s="1"/>
  <c r="AE43" i="68"/>
  <c r="AA47" i="24" s="1"/>
  <c r="AE38" i="68"/>
  <c r="AE45" i="68"/>
  <c r="AA49" i="24" s="1"/>
  <c r="AE39" i="68"/>
  <c r="AE21" i="68"/>
  <c r="AE23" i="68"/>
  <c r="AE28" i="68"/>
  <c r="AE16" i="68"/>
  <c r="AE37" i="68"/>
  <c r="AE48" i="68"/>
  <c r="AA52" i="24" s="1"/>
  <c r="AF51" i="68"/>
  <c r="AE11" i="68"/>
  <c r="AE34" i="68"/>
  <c r="AE15" i="68"/>
  <c r="AE14" i="68"/>
  <c r="AE29" i="68"/>
  <c r="AE26" i="68"/>
  <c r="AE12" i="68"/>
  <c r="AE49" i="68"/>
  <c r="AA53" i="24" s="1"/>
  <c r="AE44" i="68"/>
  <c r="AA48" i="24" s="1"/>
  <c r="AE33" i="68"/>
  <c r="AE46" i="68"/>
  <c r="AA50" i="24" s="1"/>
  <c r="AA9" i="63"/>
  <c r="AC9" i="63" s="1"/>
  <c r="AE9" i="63" s="1"/>
  <c r="AA10" i="63"/>
  <c r="AC10" i="63" s="1"/>
  <c r="AE10" i="63" s="1"/>
  <c r="AB9" i="90"/>
  <c r="AD9" i="90" s="1"/>
  <c r="AF9" i="90" s="1"/>
  <c r="AB9" i="59"/>
  <c r="AD9" i="59" s="1"/>
  <c r="AF9" i="59" s="1"/>
  <c r="AB10" i="90"/>
  <c r="AD10" i="90" s="1"/>
  <c r="AF10" i="90" s="1"/>
  <c r="AA9" i="90"/>
  <c r="AC9" i="90" s="1"/>
  <c r="AE9" i="90" s="1"/>
  <c r="AB9" i="61"/>
  <c r="AD9" i="61" s="1"/>
  <c r="AF9" i="61" s="1"/>
  <c r="AB10" i="61"/>
  <c r="AD10" i="61" s="1"/>
  <c r="AF10" i="61" s="1"/>
  <c r="AB10" i="62"/>
  <c r="AD10" i="62" s="1"/>
  <c r="AF10" i="62" s="1"/>
  <c r="AA10" i="62"/>
  <c r="AC10" i="62" s="1"/>
  <c r="AE10" i="62" s="1"/>
  <c r="AA10" i="89"/>
  <c r="AC10" i="89" s="1"/>
  <c r="AE10" i="89" s="1"/>
  <c r="AB10" i="89"/>
  <c r="AD10" i="89" s="1"/>
  <c r="AF10" i="89" s="1"/>
  <c r="AB9" i="89"/>
  <c r="AD9" i="89" s="1"/>
  <c r="AF9" i="89" s="1"/>
  <c r="AA9" i="91"/>
  <c r="AC9" i="91" s="1"/>
  <c r="AE9" i="91" s="1"/>
  <c r="AA10" i="91"/>
  <c r="AC10" i="91" s="1"/>
  <c r="AE10" i="91" s="1"/>
  <c r="AA9" i="67"/>
  <c r="AC9" i="67" s="1"/>
  <c r="AE9" i="67" s="1"/>
  <c r="AA10" i="67"/>
  <c r="AC10" i="67" s="1"/>
  <c r="AE10" i="67" s="1"/>
  <c r="AA9" i="81"/>
  <c r="AC9" i="81" s="1"/>
  <c r="AE9" i="81" s="1"/>
  <c r="AA10" i="81"/>
  <c r="AC10" i="81" s="1"/>
  <c r="AE10" i="81" s="1"/>
  <c r="AA9" i="66"/>
  <c r="AC9" i="66" s="1"/>
  <c r="AE9" i="66" s="1"/>
  <c r="AB10" i="66"/>
  <c r="AD10" i="66" s="1"/>
  <c r="AF10" i="66" s="1"/>
  <c r="AB10" i="51"/>
  <c r="AD10" i="51" s="1"/>
  <c r="AF10" i="51" s="1"/>
  <c r="AA9" i="51"/>
  <c r="AC9" i="51" s="1"/>
  <c r="AE9" i="51" s="1"/>
  <c r="G3" i="68" l="1"/>
  <c r="G3" i="67"/>
  <c r="G3" i="66"/>
  <c r="G3" i="81"/>
  <c r="G3" i="82"/>
  <c r="G3" i="88"/>
  <c r="G3" i="98"/>
  <c r="G3" i="89"/>
  <c r="G3" i="84"/>
  <c r="G3" i="91"/>
  <c r="G3" i="63"/>
  <c r="G3" i="62"/>
  <c r="G3" i="61"/>
  <c r="G3" i="90"/>
  <c r="G3" i="59"/>
  <c r="G3" i="51"/>
  <c r="G5" i="81" l="1"/>
  <c r="G5" i="89"/>
  <c r="G5" i="100"/>
  <c r="G5" i="90"/>
  <c r="G5" i="82"/>
  <c r="G5" i="84"/>
  <c r="G5" i="63"/>
  <c r="G5" i="59"/>
  <c r="G5" i="88"/>
  <c r="G5" i="91"/>
  <c r="G5" i="62"/>
  <c r="G5" i="67"/>
  <c r="G5" i="66"/>
  <c r="G5" i="98"/>
  <c r="G5" i="101"/>
  <c r="G5" i="61"/>
  <c r="G5" i="51"/>
  <c r="J51" i="38" l="1"/>
  <c r="J54" i="38"/>
  <c r="J55" i="38"/>
  <c r="B3" i="16"/>
  <c r="K53" i="16"/>
  <c r="F26" i="38" l="1"/>
  <c r="F24" i="38"/>
  <c r="F22" i="38"/>
  <c r="F20" i="38"/>
  <c r="F18" i="38"/>
  <c r="F16" i="38"/>
  <c r="F28" i="38"/>
  <c r="G4" i="59"/>
  <c r="G4" i="90"/>
  <c r="G4" i="84"/>
  <c r="G4" i="89"/>
  <c r="G4" i="98"/>
  <c r="W10" i="98"/>
  <c r="W9" i="98"/>
  <c r="W6" i="98" l="1"/>
  <c r="AC8" i="98" l="1"/>
  <c r="AC55" i="98" l="1"/>
  <c r="X10" i="98"/>
  <c r="V10" i="98"/>
  <c r="U10" i="98"/>
  <c r="T10" i="98"/>
  <c r="S10" i="98"/>
  <c r="X9" i="98"/>
  <c r="V9" i="98"/>
  <c r="U9" i="98"/>
  <c r="T9" i="98"/>
  <c r="S9" i="98"/>
  <c r="T6" i="98" l="1"/>
  <c r="U6" i="98"/>
  <c r="V6" i="98"/>
  <c r="S6" i="98"/>
  <c r="X6" i="98"/>
  <c r="G90" i="98"/>
  <c r="I87" i="98"/>
  <c r="G82" i="98"/>
  <c r="I83" i="98" s="1"/>
  <c r="I90" i="98" s="1"/>
  <c r="Y6" i="98"/>
  <c r="G2" i="98"/>
  <c r="AB6" i="98" l="1"/>
  <c r="G89" i="98"/>
  <c r="I82" i="98"/>
  <c r="AB52" i="98" l="1"/>
  <c r="AB53" i="98"/>
  <c r="AB54" i="98"/>
  <c r="AB17" i="98"/>
  <c r="AB36" i="98"/>
  <c r="AB33" i="98"/>
  <c r="AB49" i="98"/>
  <c r="AB20" i="98"/>
  <c r="AB39" i="98"/>
  <c r="AB37" i="98"/>
  <c r="AB16" i="98"/>
  <c r="AB26" i="98"/>
  <c r="AB43" i="98"/>
  <c r="AB11" i="98"/>
  <c r="AB41" i="98"/>
  <c r="AB44" i="98"/>
  <c r="AB34" i="98"/>
  <c r="AB45" i="98"/>
  <c r="AB35" i="98"/>
  <c r="AB19" i="98"/>
  <c r="AB46" i="98"/>
  <c r="AB27" i="98"/>
  <c r="AB32" i="98"/>
  <c r="AB25" i="98"/>
  <c r="AB14" i="98"/>
  <c r="AB13" i="98"/>
  <c r="AB30" i="98"/>
  <c r="AB22" i="98"/>
  <c r="AB38" i="98"/>
  <c r="AB50" i="98"/>
  <c r="AB31" i="98"/>
  <c r="AB15" i="98"/>
  <c r="AB48" i="98"/>
  <c r="AB24" i="98"/>
  <c r="AB12" i="98"/>
  <c r="AB18" i="98"/>
  <c r="AB51" i="98"/>
  <c r="AB21" i="98"/>
  <c r="AB47" i="98"/>
  <c r="AB42" i="98"/>
  <c r="AB23" i="98"/>
  <c r="AB40" i="98"/>
  <c r="AB29" i="98"/>
  <c r="AB28" i="98"/>
  <c r="AB10" i="98"/>
  <c r="AB9" i="98"/>
  <c r="G81" i="98"/>
  <c r="I89" i="98"/>
  <c r="G88" i="98" l="1"/>
  <c r="I81" i="98"/>
  <c r="I88" i="98" l="1"/>
  <c r="G80" i="98"/>
  <c r="G87" i="98" s="1"/>
  <c r="G4" i="82" l="1"/>
  <c r="G4" i="81"/>
  <c r="G4" i="66"/>
  <c r="G4" i="67"/>
  <c r="G4" i="51"/>
  <c r="G4" i="68"/>
  <c r="G90" i="91" l="1"/>
  <c r="I87" i="91"/>
  <c r="G82" i="91"/>
  <c r="I83" i="91" s="1"/>
  <c r="I90" i="91" s="1"/>
  <c r="N8" i="91"/>
  <c r="M8" i="91"/>
  <c r="L8" i="91"/>
  <c r="K8" i="91"/>
  <c r="J8" i="91"/>
  <c r="I8" i="91"/>
  <c r="H8" i="91"/>
  <c r="G8" i="91"/>
  <c r="Y6" i="91"/>
  <c r="V6" i="91"/>
  <c r="U6" i="91"/>
  <c r="T6" i="91"/>
  <c r="S6" i="91"/>
  <c r="R6" i="91"/>
  <c r="Q6" i="91"/>
  <c r="P6" i="91"/>
  <c r="O6" i="91"/>
  <c r="N6" i="91"/>
  <c r="M6" i="91"/>
  <c r="L6" i="91"/>
  <c r="K6" i="91"/>
  <c r="J6" i="91"/>
  <c r="I6" i="91"/>
  <c r="H6" i="91"/>
  <c r="G6" i="91"/>
  <c r="G4" i="91"/>
  <c r="G2" i="91"/>
  <c r="G90" i="90"/>
  <c r="I87" i="90"/>
  <c r="G82" i="90"/>
  <c r="G89" i="90" s="1"/>
  <c r="N8" i="90"/>
  <c r="M8" i="90"/>
  <c r="L8" i="90"/>
  <c r="K8" i="90"/>
  <c r="J8" i="90"/>
  <c r="I8" i="90"/>
  <c r="H8" i="90"/>
  <c r="G8" i="90"/>
  <c r="Y6" i="90"/>
  <c r="V6" i="90"/>
  <c r="U6" i="90"/>
  <c r="T6" i="90"/>
  <c r="S6" i="90"/>
  <c r="R6" i="90"/>
  <c r="Q6" i="90"/>
  <c r="P6" i="90"/>
  <c r="O6" i="90"/>
  <c r="N6" i="90"/>
  <c r="M6" i="90"/>
  <c r="L6" i="90"/>
  <c r="K6" i="90"/>
  <c r="J6" i="90"/>
  <c r="I6" i="90"/>
  <c r="H6" i="90"/>
  <c r="G6" i="90"/>
  <c r="G2" i="90"/>
  <c r="G90" i="89"/>
  <c r="I87" i="89"/>
  <c r="G82" i="89"/>
  <c r="G89" i="89" s="1"/>
  <c r="N8" i="89"/>
  <c r="M8" i="89"/>
  <c r="L8" i="89"/>
  <c r="K8" i="89"/>
  <c r="J8" i="89"/>
  <c r="I8" i="89"/>
  <c r="H8" i="89"/>
  <c r="G8" i="89"/>
  <c r="Y6" i="89"/>
  <c r="V6" i="89"/>
  <c r="U6" i="89"/>
  <c r="T6" i="89"/>
  <c r="S6" i="89"/>
  <c r="R6" i="89"/>
  <c r="Q6" i="89"/>
  <c r="P6" i="89"/>
  <c r="O6" i="89"/>
  <c r="N6" i="89"/>
  <c r="M6" i="89"/>
  <c r="L6" i="89"/>
  <c r="K6" i="89"/>
  <c r="J6" i="89"/>
  <c r="I6" i="89"/>
  <c r="H6" i="89"/>
  <c r="G6" i="89"/>
  <c r="G2" i="89"/>
  <c r="G90" i="88"/>
  <c r="I87" i="88"/>
  <c r="G82" i="88"/>
  <c r="I83" i="88" s="1"/>
  <c r="I90" i="88" s="1"/>
  <c r="AB10" i="88"/>
  <c r="AD10" i="88" s="1"/>
  <c r="AF10" i="88" s="1"/>
  <c r="AA10" i="88"/>
  <c r="AC10" i="88" s="1"/>
  <c r="AE10" i="88" s="1"/>
  <c r="AB9" i="88"/>
  <c r="AD9" i="88" s="1"/>
  <c r="AF9" i="88" s="1"/>
  <c r="AA9" i="88"/>
  <c r="AC9" i="88" s="1"/>
  <c r="AE9" i="88" s="1"/>
  <c r="N8" i="88"/>
  <c r="M8" i="88"/>
  <c r="L8" i="88"/>
  <c r="K8" i="88"/>
  <c r="J8" i="88"/>
  <c r="I8" i="88"/>
  <c r="H8" i="88"/>
  <c r="G8" i="88"/>
  <c r="Y6" i="88"/>
  <c r="V6" i="88"/>
  <c r="U6" i="88"/>
  <c r="T6" i="88"/>
  <c r="S6" i="88"/>
  <c r="R6" i="88"/>
  <c r="Q6" i="88"/>
  <c r="P6" i="88"/>
  <c r="O6" i="88"/>
  <c r="N6" i="88"/>
  <c r="M6" i="88"/>
  <c r="L6" i="88"/>
  <c r="K6" i="88"/>
  <c r="J6" i="88"/>
  <c r="I6" i="88"/>
  <c r="H6" i="88"/>
  <c r="G6" i="88"/>
  <c r="G4" i="88"/>
  <c r="G2" i="88"/>
  <c r="G90" i="84"/>
  <c r="I87" i="84"/>
  <c r="G82" i="84"/>
  <c r="I83" i="84" s="1"/>
  <c r="I90" i="84" s="1"/>
  <c r="N8" i="84"/>
  <c r="M8" i="84"/>
  <c r="L8" i="84"/>
  <c r="K8" i="84"/>
  <c r="J8" i="84"/>
  <c r="I8" i="84"/>
  <c r="H8" i="84"/>
  <c r="G8" i="84"/>
  <c r="Y6" i="84"/>
  <c r="V6" i="84"/>
  <c r="U6" i="84"/>
  <c r="T6" i="84"/>
  <c r="S6" i="84"/>
  <c r="R6" i="84"/>
  <c r="Q6" i="84"/>
  <c r="P6" i="84"/>
  <c r="O6" i="84"/>
  <c r="N6" i="84"/>
  <c r="M6" i="84"/>
  <c r="L6" i="84"/>
  <c r="K6" i="84"/>
  <c r="J6" i="84"/>
  <c r="I6" i="84"/>
  <c r="H6" i="84"/>
  <c r="G6" i="84"/>
  <c r="G2" i="84"/>
  <c r="G90" i="82"/>
  <c r="I87" i="82"/>
  <c r="G82" i="82"/>
  <c r="N8" i="82"/>
  <c r="M8" i="82"/>
  <c r="L8" i="82"/>
  <c r="K8" i="82"/>
  <c r="J8" i="82"/>
  <c r="I8" i="82"/>
  <c r="H8" i="82"/>
  <c r="G8" i="82"/>
  <c r="Y6" i="82"/>
  <c r="V6" i="82"/>
  <c r="U6" i="82"/>
  <c r="T6" i="82"/>
  <c r="S6" i="82"/>
  <c r="R6" i="82"/>
  <c r="Q6" i="82"/>
  <c r="P6" i="82"/>
  <c r="O6" i="82"/>
  <c r="N6" i="82"/>
  <c r="M6" i="82"/>
  <c r="L6" i="82"/>
  <c r="K6" i="82"/>
  <c r="J6" i="82"/>
  <c r="I6" i="82"/>
  <c r="H6" i="82"/>
  <c r="G6" i="82"/>
  <c r="G2" i="82"/>
  <c r="G90" i="81"/>
  <c r="I87" i="81"/>
  <c r="G82" i="81"/>
  <c r="I82" i="81" s="1"/>
  <c r="I89" i="81" s="1"/>
  <c r="N8" i="81"/>
  <c r="M8" i="81"/>
  <c r="L8" i="81"/>
  <c r="K8" i="81"/>
  <c r="J8" i="81"/>
  <c r="I8" i="81"/>
  <c r="H8" i="81"/>
  <c r="G8" i="81"/>
  <c r="Y6" i="81"/>
  <c r="V6" i="81"/>
  <c r="U6" i="81"/>
  <c r="T6" i="81"/>
  <c r="S6" i="81"/>
  <c r="R6" i="81"/>
  <c r="Q6" i="81"/>
  <c r="P6" i="81"/>
  <c r="O6" i="81"/>
  <c r="N6" i="81"/>
  <c r="M6" i="81"/>
  <c r="L6" i="81"/>
  <c r="K6" i="81"/>
  <c r="J6" i="81"/>
  <c r="I6" i="81"/>
  <c r="H6" i="81"/>
  <c r="G6" i="81"/>
  <c r="G2" i="81"/>
  <c r="I82" i="90" l="1"/>
  <c r="I89" i="90" s="1"/>
  <c r="G89" i="88"/>
  <c r="AV9" i="98"/>
  <c r="W6" i="81"/>
  <c r="X6" i="81"/>
  <c r="AT9" i="98"/>
  <c r="AW9" i="98"/>
  <c r="AV10" i="98"/>
  <c r="AU9" i="98"/>
  <c r="AT10" i="98"/>
  <c r="AW10" i="98"/>
  <c r="AU10" i="98"/>
  <c r="I83" i="81"/>
  <c r="I90" i="81" s="1"/>
  <c r="W6" i="90"/>
  <c r="I83" i="90"/>
  <c r="I90" i="90" s="1"/>
  <c r="G89" i="91"/>
  <c r="G81" i="81"/>
  <c r="G88" i="81" s="1"/>
  <c r="G89" i="81"/>
  <c r="W6" i="84"/>
  <c r="X6" i="84"/>
  <c r="G89" i="84"/>
  <c r="W6" i="91"/>
  <c r="X6" i="91"/>
  <c r="X6" i="89"/>
  <c r="I82" i="89"/>
  <c r="I89" i="89" s="1"/>
  <c r="W6" i="89"/>
  <c r="I83" i="89"/>
  <c r="I90" i="89" s="1"/>
  <c r="W6" i="82"/>
  <c r="X6" i="82"/>
  <c r="X6" i="90"/>
  <c r="I82" i="91"/>
  <c r="W6" i="88"/>
  <c r="X6" i="88"/>
  <c r="I82" i="88"/>
  <c r="I82" i="82"/>
  <c r="G89" i="82"/>
  <c r="I83" i="82"/>
  <c r="I90" i="82" s="1"/>
  <c r="I82" i="84"/>
  <c r="X54" i="82" l="1"/>
  <c r="X53" i="82"/>
  <c r="X52" i="82"/>
  <c r="W53" i="82"/>
  <c r="L53" i="98" s="1"/>
  <c r="W54" i="82"/>
  <c r="L54" i="98" s="1"/>
  <c r="W52" i="82"/>
  <c r="L52" i="98" s="1"/>
  <c r="X52" i="89"/>
  <c r="X53" i="89"/>
  <c r="X54" i="89"/>
  <c r="X54" i="84"/>
  <c r="X53" i="84"/>
  <c r="X52" i="84"/>
  <c r="W53" i="81"/>
  <c r="K53" i="98" s="1"/>
  <c r="W52" i="81"/>
  <c r="K52" i="98" s="1"/>
  <c r="W54" i="81"/>
  <c r="K54" i="98" s="1"/>
  <c r="X53" i="91"/>
  <c r="X54" i="91"/>
  <c r="X52" i="91"/>
  <c r="W53" i="84"/>
  <c r="W54" i="84"/>
  <c r="W52" i="84"/>
  <c r="X52" i="90"/>
  <c r="X54" i="90"/>
  <c r="X53" i="90"/>
  <c r="W54" i="89"/>
  <c r="W53" i="89"/>
  <c r="W52" i="89"/>
  <c r="W54" i="91"/>
  <c r="W53" i="91"/>
  <c r="W52" i="91"/>
  <c r="W54" i="90"/>
  <c r="W53" i="90"/>
  <c r="W52" i="90"/>
  <c r="X53" i="81"/>
  <c r="X54" i="81"/>
  <c r="X52" i="81"/>
  <c r="W51" i="91"/>
  <c r="X51" i="91"/>
  <c r="Z35" i="91"/>
  <c r="Z34" i="91"/>
  <c r="Z36" i="91"/>
  <c r="Z22" i="91"/>
  <c r="Z14" i="91"/>
  <c r="Z27" i="91"/>
  <c r="Z42" i="91"/>
  <c r="P46" i="24" s="1"/>
  <c r="Z20" i="91"/>
  <c r="Z24" i="91"/>
  <c r="Z48" i="91"/>
  <c r="P52" i="24" s="1"/>
  <c r="Z19" i="91"/>
  <c r="Z16" i="91"/>
  <c r="Z23" i="91"/>
  <c r="Z50" i="91"/>
  <c r="P54" i="24" s="1"/>
  <c r="Z18" i="91"/>
  <c r="Z21" i="91"/>
  <c r="X51" i="90"/>
  <c r="W51" i="90"/>
  <c r="G81" i="90"/>
  <c r="X51" i="84"/>
  <c r="W51" i="84"/>
  <c r="X51" i="89"/>
  <c r="W51" i="89"/>
  <c r="X14" i="88"/>
  <c r="X18" i="88"/>
  <c r="X22" i="88"/>
  <c r="X26" i="88"/>
  <c r="X30" i="88"/>
  <c r="X34" i="88"/>
  <c r="X38" i="88"/>
  <c r="X42" i="88"/>
  <c r="X46" i="88"/>
  <c r="X50" i="88"/>
  <c r="X54" i="88"/>
  <c r="X13" i="88"/>
  <c r="X17" i="88"/>
  <c r="X21" i="88"/>
  <c r="X25" i="88"/>
  <c r="X29" i="88"/>
  <c r="X33" i="88"/>
  <c r="X37" i="88"/>
  <c r="X41" i="88"/>
  <c r="X45" i="88"/>
  <c r="X49" i="88"/>
  <c r="X53" i="88"/>
  <c r="X12" i="88"/>
  <c r="X16" i="88"/>
  <c r="X20" i="88"/>
  <c r="X24" i="88"/>
  <c r="X28" i="88"/>
  <c r="X32" i="88"/>
  <c r="X36" i="88"/>
  <c r="X40" i="88"/>
  <c r="X44" i="88"/>
  <c r="X48" i="88"/>
  <c r="X52" i="88"/>
  <c r="X56" i="88"/>
  <c r="X11" i="88"/>
  <c r="X15" i="88"/>
  <c r="X19" i="88"/>
  <c r="X23" i="88"/>
  <c r="X27" i="88"/>
  <c r="X31" i="88"/>
  <c r="X35" i="88"/>
  <c r="X39" i="88"/>
  <c r="X43" i="88"/>
  <c r="X47" i="88"/>
  <c r="X51" i="88"/>
  <c r="X55" i="88"/>
  <c r="W34" i="88"/>
  <c r="W42" i="88"/>
  <c r="W50" i="88"/>
  <c r="W54" i="88"/>
  <c r="W13" i="88"/>
  <c r="W17" i="88"/>
  <c r="W21" i="88"/>
  <c r="W25" i="88"/>
  <c r="W29" i="88"/>
  <c r="W33" i="88"/>
  <c r="W37" i="88"/>
  <c r="W41" i="88"/>
  <c r="W45" i="88"/>
  <c r="W49" i="88"/>
  <c r="W53" i="88"/>
  <c r="W14" i="88"/>
  <c r="W22" i="88"/>
  <c r="W30" i="88"/>
  <c r="W38" i="88"/>
  <c r="W12" i="88"/>
  <c r="W16" i="88"/>
  <c r="W20" i="88"/>
  <c r="W24" i="88"/>
  <c r="W28" i="88"/>
  <c r="W32" i="88"/>
  <c r="W36" i="88"/>
  <c r="W40" i="88"/>
  <c r="W44" i="88"/>
  <c r="W48" i="88"/>
  <c r="W52" i="88"/>
  <c r="W56" i="88"/>
  <c r="W11" i="88"/>
  <c r="W15" i="88"/>
  <c r="W19" i="88"/>
  <c r="W23" i="88"/>
  <c r="W27" i="88"/>
  <c r="W31" i="88"/>
  <c r="W35" i="88"/>
  <c r="W39" i="88"/>
  <c r="W43" i="88"/>
  <c r="W47" i="88"/>
  <c r="W51" i="88"/>
  <c r="W55" i="88"/>
  <c r="W18" i="88"/>
  <c r="W26" i="88"/>
  <c r="W46" i="88"/>
  <c r="R42" i="98"/>
  <c r="X51" i="82"/>
  <c r="R51" i="98" s="1"/>
  <c r="R25" i="98"/>
  <c r="R36" i="98"/>
  <c r="R29" i="98"/>
  <c r="R23" i="98"/>
  <c r="R41" i="98"/>
  <c r="R47" i="98"/>
  <c r="R22" i="98"/>
  <c r="R26" i="98"/>
  <c r="R37" i="98"/>
  <c r="R15" i="98"/>
  <c r="R45" i="98"/>
  <c r="R48" i="98"/>
  <c r="R43" i="98"/>
  <c r="R49" i="98"/>
  <c r="R18" i="98"/>
  <c r="R38" i="98"/>
  <c r="R19" i="98"/>
  <c r="R40" i="98"/>
  <c r="R20" i="98"/>
  <c r="R21" i="98"/>
  <c r="R24" i="98"/>
  <c r="R46" i="98"/>
  <c r="R39" i="98"/>
  <c r="R30" i="98"/>
  <c r="R34" i="98"/>
  <c r="R16" i="98"/>
  <c r="R17" i="98"/>
  <c r="R12" i="98"/>
  <c r="R50" i="98"/>
  <c r="R11" i="98"/>
  <c r="R27" i="98"/>
  <c r="R13" i="98"/>
  <c r="R31" i="98"/>
  <c r="R14" i="98"/>
  <c r="R35" i="98"/>
  <c r="R28" i="98"/>
  <c r="R44" i="98"/>
  <c r="L33" i="98"/>
  <c r="L49" i="98"/>
  <c r="L23" i="98"/>
  <c r="L31" i="98"/>
  <c r="L39" i="98"/>
  <c r="L16" i="98"/>
  <c r="L43" i="98"/>
  <c r="L11" i="98"/>
  <c r="L41" i="98"/>
  <c r="L15" i="98"/>
  <c r="L26" i="98"/>
  <c r="L36" i="98"/>
  <c r="L12" i="98"/>
  <c r="L29" i="98"/>
  <c r="L38" i="98"/>
  <c r="L45" i="98"/>
  <c r="L35" i="98"/>
  <c r="L25" i="98"/>
  <c r="L22" i="98"/>
  <c r="L14" i="98"/>
  <c r="L28" i="98"/>
  <c r="L40" i="98"/>
  <c r="L46" i="98"/>
  <c r="L50" i="98"/>
  <c r="L18" i="98"/>
  <c r="L17" i="98"/>
  <c r="L21" i="98"/>
  <c r="L27" i="98"/>
  <c r="L32" i="98"/>
  <c r="L42" i="98"/>
  <c r="W51" i="82"/>
  <c r="L51" i="98" s="1"/>
  <c r="L13" i="98"/>
  <c r="L48" i="98"/>
  <c r="L47" i="98"/>
  <c r="L19" i="98"/>
  <c r="L44" i="98"/>
  <c r="L30" i="98"/>
  <c r="L24" i="98"/>
  <c r="L34" i="98"/>
  <c r="L20" i="98"/>
  <c r="L37" i="98"/>
  <c r="Q18" i="98"/>
  <c r="Q50" i="98"/>
  <c r="X51" i="81"/>
  <c r="Q51" i="98" s="1"/>
  <c r="Q19" i="98"/>
  <c r="Q39" i="98"/>
  <c r="Q20" i="98"/>
  <c r="Q44" i="98"/>
  <c r="Q45" i="98"/>
  <c r="Q48" i="98"/>
  <c r="Q37" i="98"/>
  <c r="Q49" i="98"/>
  <c r="Q16" i="98"/>
  <c r="Q34" i="98"/>
  <c r="Q46" i="98"/>
  <c r="Q36" i="98"/>
  <c r="Q25" i="98"/>
  <c r="Q35" i="98"/>
  <c r="Q47" i="98"/>
  <c r="Q13" i="98"/>
  <c r="Q40" i="98"/>
  <c r="Q14" i="98"/>
  <c r="Q43" i="98"/>
  <c r="Q22" i="98"/>
  <c r="Q31" i="98"/>
  <c r="Q17" i="98"/>
  <c r="Q41" i="98"/>
  <c r="Q11" i="98"/>
  <c r="Q26" i="98"/>
  <c r="Q30" i="98"/>
  <c r="Q29" i="98"/>
  <c r="Q42" i="98"/>
  <c r="Q33" i="98"/>
  <c r="Q12" i="98"/>
  <c r="Q27" i="98"/>
  <c r="Q24" i="98"/>
  <c r="Q23" i="98"/>
  <c r="Q15" i="98"/>
  <c r="K49" i="98"/>
  <c r="K33" i="98"/>
  <c r="K23" i="98"/>
  <c r="K38" i="98"/>
  <c r="K18" i="98"/>
  <c r="K35" i="98"/>
  <c r="K37" i="98"/>
  <c r="K48" i="98"/>
  <c r="K13" i="98"/>
  <c r="K15" i="98"/>
  <c r="K20" i="98"/>
  <c r="K32" i="98"/>
  <c r="K50" i="98"/>
  <c r="K14" i="98"/>
  <c r="K46" i="98"/>
  <c r="K44" i="98"/>
  <c r="K27" i="98"/>
  <c r="K17" i="98"/>
  <c r="K28" i="98"/>
  <c r="K42" i="98"/>
  <c r="K26" i="98"/>
  <c r="K30" i="98"/>
  <c r="K25" i="98"/>
  <c r="K40" i="98"/>
  <c r="K24" i="98"/>
  <c r="K41" i="98"/>
  <c r="K12" i="98"/>
  <c r="K29" i="98"/>
  <c r="K47" i="98"/>
  <c r="K39" i="98"/>
  <c r="K19" i="98"/>
  <c r="K34" i="98"/>
  <c r="W51" i="81"/>
  <c r="K51" i="98" s="1"/>
  <c r="K36" i="98"/>
  <c r="K22" i="98"/>
  <c r="K43" i="98"/>
  <c r="K45" i="98"/>
  <c r="K21" i="98"/>
  <c r="K31" i="98"/>
  <c r="K16" i="98"/>
  <c r="K11" i="98"/>
  <c r="I81" i="81"/>
  <c r="G80" i="81" s="1"/>
  <c r="G87" i="81" s="1"/>
  <c r="Q10" i="98"/>
  <c r="Q9" i="98"/>
  <c r="L10" i="98"/>
  <c r="L9" i="98"/>
  <c r="K9" i="98"/>
  <c r="K10" i="98"/>
  <c r="G81" i="89"/>
  <c r="I81" i="89" s="1"/>
  <c r="I81" i="90"/>
  <c r="G88" i="90"/>
  <c r="G81" i="91"/>
  <c r="I89" i="91"/>
  <c r="G81" i="88"/>
  <c r="I89" i="88"/>
  <c r="X10" i="88"/>
  <c r="X9" i="88"/>
  <c r="W10" i="88"/>
  <c r="W9" i="88"/>
  <c r="G81" i="84"/>
  <c r="I89" i="84"/>
  <c r="G81" i="82"/>
  <c r="I89" i="82"/>
  <c r="Z54" i="91" l="1"/>
  <c r="Q52" i="98"/>
  <c r="Z52" i="81"/>
  <c r="Z53" i="90"/>
  <c r="Z53" i="91"/>
  <c r="Z52" i="84"/>
  <c r="Z53" i="89"/>
  <c r="Z54" i="81"/>
  <c r="Q54" i="98"/>
  <c r="Z54" i="90"/>
  <c r="Z53" i="84"/>
  <c r="Z52" i="89"/>
  <c r="Z52" i="82"/>
  <c r="R52" i="98"/>
  <c r="Z49" i="88"/>
  <c r="Z17" i="88"/>
  <c r="Z51" i="91"/>
  <c r="Q53" i="98"/>
  <c r="Z53" i="81"/>
  <c r="Z52" i="90"/>
  <c r="Z52" i="91"/>
  <c r="Z54" i="84"/>
  <c r="R53" i="98"/>
  <c r="Z53" i="82"/>
  <c r="Z54" i="89"/>
  <c r="Z54" i="82"/>
  <c r="R54" i="98"/>
  <c r="Z17" i="91"/>
  <c r="Z31" i="88"/>
  <c r="Z48" i="88"/>
  <c r="Z16" i="88"/>
  <c r="Z29" i="88"/>
  <c r="Z47" i="91"/>
  <c r="P51" i="24" s="1"/>
  <c r="I88" i="81"/>
  <c r="Z27" i="88"/>
  <c r="Z44" i="88"/>
  <c r="Z12" i="88"/>
  <c r="Z25" i="88"/>
  <c r="Z38" i="88"/>
  <c r="Z11" i="91"/>
  <c r="Z39" i="91"/>
  <c r="Z10" i="89"/>
  <c r="Z12" i="84"/>
  <c r="Z33" i="91"/>
  <c r="Z15" i="91"/>
  <c r="Z31" i="91"/>
  <c r="Z38" i="91"/>
  <c r="Z35" i="84"/>
  <c r="Z38" i="84"/>
  <c r="Z23" i="84"/>
  <c r="Z37" i="84"/>
  <c r="Z41" i="90"/>
  <c r="V45" i="24" s="1"/>
  <c r="Z40" i="89"/>
  <c r="N44" i="24" s="1"/>
  <c r="Z33" i="82"/>
  <c r="R33" i="98"/>
  <c r="Z28" i="81"/>
  <c r="Q28" i="98"/>
  <c r="Z32" i="82"/>
  <c r="R32" i="98"/>
  <c r="Z38" i="81"/>
  <c r="Q38" i="98"/>
  <c r="Z21" i="81"/>
  <c r="Q21" i="98"/>
  <c r="Z32" i="81"/>
  <c r="Q32" i="98"/>
  <c r="Z49" i="89"/>
  <c r="N53" i="24" s="1"/>
  <c r="Z20" i="89"/>
  <c r="Z21" i="89"/>
  <c r="Z35" i="89"/>
  <c r="Z32" i="91"/>
  <c r="Z13" i="91"/>
  <c r="Z40" i="91"/>
  <c r="P44" i="24" s="1"/>
  <c r="Z41" i="91"/>
  <c r="P45" i="24" s="1"/>
  <c r="Z43" i="91"/>
  <c r="P47" i="24" s="1"/>
  <c r="Z37" i="91"/>
  <c r="Z25" i="91"/>
  <c r="Z12" i="91"/>
  <c r="Z26" i="91"/>
  <c r="Z30" i="91"/>
  <c r="Z49" i="91"/>
  <c r="P53" i="24" s="1"/>
  <c r="Z45" i="91"/>
  <c r="P49" i="24" s="1"/>
  <c r="Z28" i="91"/>
  <c r="Z46" i="91"/>
  <c r="P50" i="24" s="1"/>
  <c r="Z29" i="91"/>
  <c r="Z44" i="91"/>
  <c r="P48" i="24" s="1"/>
  <c r="Z22" i="90"/>
  <c r="Z29" i="90"/>
  <c r="Z48" i="90"/>
  <c r="V52" i="24" s="1"/>
  <c r="Z34" i="90"/>
  <c r="Z26" i="90"/>
  <c r="Z15" i="90"/>
  <c r="Z47" i="90"/>
  <c r="V51" i="24" s="1"/>
  <c r="Z31" i="90"/>
  <c r="Z28" i="90"/>
  <c r="Z16" i="90"/>
  <c r="Z24" i="90"/>
  <c r="Z39" i="90"/>
  <c r="Z49" i="90"/>
  <c r="V53" i="24" s="1"/>
  <c r="Z46" i="90"/>
  <c r="V50" i="24" s="1"/>
  <c r="Z50" i="90"/>
  <c r="V54" i="24" s="1"/>
  <c r="Z11" i="90"/>
  <c r="Z37" i="90"/>
  <c r="Z27" i="90"/>
  <c r="Z45" i="90"/>
  <c r="V49" i="24" s="1"/>
  <c r="Z14" i="90"/>
  <c r="Z20" i="90"/>
  <c r="Z43" i="90"/>
  <c r="V47" i="24" s="1"/>
  <c r="Z17" i="90"/>
  <c r="Z32" i="90"/>
  <c r="Z21" i="90"/>
  <c r="Z38" i="90"/>
  <c r="Z23" i="90"/>
  <c r="Z42" i="90"/>
  <c r="V46" i="24" s="1"/>
  <c r="Z36" i="90"/>
  <c r="Z51" i="90"/>
  <c r="Z25" i="90"/>
  <c r="Z12" i="90"/>
  <c r="Z19" i="90"/>
  <c r="Z13" i="90"/>
  <c r="Z18" i="90"/>
  <c r="Z40" i="90"/>
  <c r="V44" i="24" s="1"/>
  <c r="Z44" i="90"/>
  <c r="V48" i="24" s="1"/>
  <c r="Z33" i="90"/>
  <c r="Z30" i="90"/>
  <c r="Z35" i="90"/>
  <c r="Z19" i="84"/>
  <c r="Z28" i="84"/>
  <c r="Z48" i="84"/>
  <c r="O52" i="24" s="1"/>
  <c r="Z40" i="84"/>
  <c r="O44" i="24" s="1"/>
  <c r="Z41" i="84"/>
  <c r="O45" i="24" s="1"/>
  <c r="Z27" i="84"/>
  <c r="Z29" i="84"/>
  <c r="Z14" i="84"/>
  <c r="Z51" i="84"/>
  <c r="Z26" i="84"/>
  <c r="Z22" i="84"/>
  <c r="Z45" i="84"/>
  <c r="O49" i="24" s="1"/>
  <c r="Z17" i="84"/>
  <c r="Z31" i="84"/>
  <c r="Z44" i="84"/>
  <c r="O48" i="24" s="1"/>
  <c r="Z24" i="84"/>
  <c r="Z47" i="84"/>
  <c r="O51" i="24" s="1"/>
  <c r="Z13" i="84"/>
  <c r="Z20" i="84"/>
  <c r="Z16" i="84"/>
  <c r="Z42" i="84"/>
  <c r="O46" i="24" s="1"/>
  <c r="Z25" i="84"/>
  <c r="Z33" i="84"/>
  <c r="Z49" i="84"/>
  <c r="O53" i="24" s="1"/>
  <c r="Z34" i="84"/>
  <c r="Z9" i="84"/>
  <c r="Z30" i="84"/>
  <c r="Z15" i="84"/>
  <c r="Z36" i="84"/>
  <c r="Z43" i="84"/>
  <c r="O47" i="24" s="1"/>
  <c r="Z50" i="84"/>
  <c r="O54" i="24" s="1"/>
  <c r="Z39" i="84"/>
  <c r="Z21" i="84"/>
  <c r="Z32" i="84"/>
  <c r="Z46" i="84"/>
  <c r="O50" i="24" s="1"/>
  <c r="Z11" i="84"/>
  <c r="Z18" i="84"/>
  <c r="Z10" i="84"/>
  <c r="Z17" i="89"/>
  <c r="Z19" i="89"/>
  <c r="Z23" i="89"/>
  <c r="Z42" i="89"/>
  <c r="N46" i="24" s="1"/>
  <c r="Z48" i="89"/>
  <c r="N52" i="24" s="1"/>
  <c r="Z11" i="89"/>
  <c r="Z44" i="89"/>
  <c r="N48" i="24" s="1"/>
  <c r="Z39" i="89"/>
  <c r="Z33" i="89"/>
  <c r="Z16" i="89"/>
  <c r="Z31" i="89"/>
  <c r="Z25" i="89"/>
  <c r="Z22" i="89"/>
  <c r="Z14" i="89"/>
  <c r="Z15" i="89"/>
  <c r="Z37" i="89"/>
  <c r="Z32" i="89"/>
  <c r="Z29" i="89"/>
  <c r="Z12" i="89"/>
  <c r="Z36" i="89"/>
  <c r="Z43" i="89"/>
  <c r="N47" i="24" s="1"/>
  <c r="Z24" i="89"/>
  <c r="Z30" i="89"/>
  <c r="Z45" i="89"/>
  <c r="N49" i="24" s="1"/>
  <c r="Z34" i="89"/>
  <c r="Z41" i="89"/>
  <c r="N45" i="24" s="1"/>
  <c r="Z28" i="89"/>
  <c r="Z46" i="89"/>
  <c r="N50" i="24" s="1"/>
  <c r="Z51" i="89"/>
  <c r="Z26" i="89"/>
  <c r="Z38" i="89"/>
  <c r="Z13" i="89"/>
  <c r="Z47" i="89"/>
  <c r="N51" i="24" s="1"/>
  <c r="Z27" i="89"/>
  <c r="Z50" i="89"/>
  <c r="N54" i="24" s="1"/>
  <c r="Z18" i="89"/>
  <c r="Z55" i="88"/>
  <c r="Z23" i="88"/>
  <c r="Z40" i="88"/>
  <c r="Z53" i="88"/>
  <c r="Z21" i="88"/>
  <c r="Z34" i="88"/>
  <c r="Z51" i="88"/>
  <c r="Z30" i="88"/>
  <c r="Z47" i="88"/>
  <c r="Z15" i="88"/>
  <c r="Z32" i="88"/>
  <c r="Z45" i="88"/>
  <c r="Z13" i="88"/>
  <c r="Z26" i="88"/>
  <c r="Z43" i="88"/>
  <c r="Z11" i="88"/>
  <c r="Z28" i="88"/>
  <c r="Z41" i="88"/>
  <c r="Z54" i="88"/>
  <c r="Z22" i="88"/>
  <c r="Z42" i="88"/>
  <c r="Z19" i="88"/>
  <c r="Z36" i="88"/>
  <c r="Z39" i="88"/>
  <c r="Z56" i="88"/>
  <c r="Z24" i="88"/>
  <c r="Z37" i="88"/>
  <c r="Z50" i="88"/>
  <c r="Z18" i="88"/>
  <c r="Z35" i="88"/>
  <c r="Z52" i="88"/>
  <c r="Z20" i="88"/>
  <c r="Z33" i="88"/>
  <c r="Z46" i="88"/>
  <c r="Z14" i="88"/>
  <c r="Z9" i="82"/>
  <c r="Z34" i="82"/>
  <c r="Z40" i="82"/>
  <c r="L44" i="24" s="1"/>
  <c r="Z15" i="82"/>
  <c r="Z36" i="82"/>
  <c r="Z44" i="82"/>
  <c r="L48" i="24" s="1"/>
  <c r="Z18" i="82"/>
  <c r="Z42" i="82"/>
  <c r="L46" i="24" s="1"/>
  <c r="Z28" i="82"/>
  <c r="Z50" i="82"/>
  <c r="L54" i="24" s="1"/>
  <c r="Z46" i="82"/>
  <c r="L50" i="24" s="1"/>
  <c r="Z49" i="82"/>
  <c r="L53" i="24" s="1"/>
  <c r="Z47" i="82"/>
  <c r="L51" i="24" s="1"/>
  <c r="Z35" i="82"/>
  <c r="Z12" i="82"/>
  <c r="Z24" i="82"/>
  <c r="Z43" i="82"/>
  <c r="L47" i="24" s="1"/>
  <c r="Z41" i="82"/>
  <c r="L45" i="24" s="1"/>
  <c r="Z14" i="82"/>
  <c r="Z17" i="82"/>
  <c r="Z21" i="82"/>
  <c r="Z48" i="82"/>
  <c r="L52" i="24" s="1"/>
  <c r="Z23" i="82"/>
  <c r="Z31" i="82"/>
  <c r="Z16" i="82"/>
  <c r="Z20" i="82"/>
  <c r="Z45" i="82"/>
  <c r="L49" i="24" s="1"/>
  <c r="Z29" i="82"/>
  <c r="Z13" i="82"/>
  <c r="Z30" i="82"/>
  <c r="Z19" i="82"/>
  <c r="Z37" i="82"/>
  <c r="Z25" i="82"/>
  <c r="Z27" i="82"/>
  <c r="Z39" i="82"/>
  <c r="Z38" i="82"/>
  <c r="Z26" i="82"/>
  <c r="Z51" i="82"/>
  <c r="Z11" i="82"/>
  <c r="Z22" i="82"/>
  <c r="Z30" i="81"/>
  <c r="Z43" i="81"/>
  <c r="K47" i="24" s="1"/>
  <c r="Z20" i="81"/>
  <c r="Z17" i="81"/>
  <c r="Z47" i="81"/>
  <c r="K51" i="24" s="1"/>
  <c r="Z37" i="81"/>
  <c r="Z50" i="81"/>
  <c r="K54" i="24" s="1"/>
  <c r="Z15" i="81"/>
  <c r="Z42" i="81"/>
  <c r="K46" i="24" s="1"/>
  <c r="Z35" i="81"/>
  <c r="Z25" i="81"/>
  <c r="Z45" i="81"/>
  <c r="K49" i="24" s="1"/>
  <c r="Z23" i="81"/>
  <c r="Z29" i="81"/>
  <c r="Z22" i="81"/>
  <c r="Z36" i="81"/>
  <c r="Z44" i="81"/>
  <c r="K48" i="24" s="1"/>
  <c r="Z24" i="81"/>
  <c r="Z46" i="81"/>
  <c r="K50" i="24" s="1"/>
  <c r="Z27" i="81"/>
  <c r="Z26" i="81"/>
  <c r="Z14" i="81"/>
  <c r="Z34" i="81"/>
  <c r="Z39" i="81"/>
  <c r="Z12" i="81"/>
  <c r="Z11" i="81"/>
  <c r="Z40" i="81"/>
  <c r="K44" i="24" s="1"/>
  <c r="Z16" i="81"/>
  <c r="Z19" i="81"/>
  <c r="Z33" i="81"/>
  <c r="Z41" i="81"/>
  <c r="K45" i="24" s="1"/>
  <c r="Z13" i="81"/>
  <c r="Z49" i="81"/>
  <c r="K53" i="24" s="1"/>
  <c r="Z51" i="81"/>
  <c r="Z31" i="81"/>
  <c r="Z48" i="81"/>
  <c r="K52" i="24" s="1"/>
  <c r="Z18" i="81"/>
  <c r="Z10" i="82"/>
  <c r="G88" i="89"/>
  <c r="Z9" i="90"/>
  <c r="R10" i="98"/>
  <c r="Z10" i="90"/>
  <c r="Z9" i="89"/>
  <c r="Z9" i="91"/>
  <c r="Z10" i="91"/>
  <c r="Z9" i="81"/>
  <c r="Z10" i="81"/>
  <c r="L6" i="98"/>
  <c r="K6" i="98"/>
  <c r="R9" i="98"/>
  <c r="G88" i="91"/>
  <c r="I81" i="91"/>
  <c r="G80" i="89"/>
  <c r="G87" i="89" s="1"/>
  <c r="I88" i="89"/>
  <c r="I88" i="90"/>
  <c r="G80" i="90"/>
  <c r="G87" i="90" s="1"/>
  <c r="Z9" i="88"/>
  <c r="Z10" i="88"/>
  <c r="G88" i="88"/>
  <c r="I81" i="88"/>
  <c r="G88" i="84"/>
  <c r="I81" i="84"/>
  <c r="G88" i="82"/>
  <c r="I81" i="82"/>
  <c r="Q6" i="98" l="1"/>
  <c r="R6" i="98"/>
  <c r="I88" i="91"/>
  <c r="G80" i="91"/>
  <c r="G87" i="91" s="1"/>
  <c r="I88" i="88"/>
  <c r="G80" i="88"/>
  <c r="G87" i="88" s="1"/>
  <c r="G80" i="82"/>
  <c r="G87" i="82" s="1"/>
  <c r="I88" i="82"/>
  <c r="I88" i="84"/>
  <c r="G80" i="84"/>
  <c r="G87" i="84" s="1"/>
  <c r="C9" i="100" l="1"/>
  <c r="C9" i="101"/>
  <c r="C9" i="98"/>
  <c r="C9" i="91"/>
  <c r="C9" i="90"/>
  <c r="C9" i="88"/>
  <c r="C9" i="89"/>
  <c r="C9" i="84"/>
  <c r="C9" i="82"/>
  <c r="C9" i="81"/>
  <c r="F9" i="100" l="1"/>
  <c r="F9" i="101"/>
  <c r="D9" i="101"/>
  <c r="D9" i="100"/>
  <c r="E9" i="101"/>
  <c r="E9" i="100"/>
  <c r="F9" i="98"/>
  <c r="F9" i="90"/>
  <c r="F9" i="89"/>
  <c r="F9" i="88"/>
  <c r="F9" i="91"/>
  <c r="F9" i="84"/>
  <c r="F9" i="82"/>
  <c r="F9" i="81"/>
  <c r="D9" i="98"/>
  <c r="D9" i="91"/>
  <c r="D9" i="90"/>
  <c r="D9" i="89"/>
  <c r="D9" i="88"/>
  <c r="D9" i="84"/>
  <c r="D9" i="81"/>
  <c r="D9" i="82"/>
  <c r="E9" i="98"/>
  <c r="E9" i="90"/>
  <c r="E9" i="89"/>
  <c r="E9" i="88"/>
  <c r="E9" i="91"/>
  <c r="E9" i="84"/>
  <c r="E9" i="81"/>
  <c r="E9" i="82"/>
  <c r="C30" i="14"/>
  <c r="C28" i="14"/>
  <c r="C10" i="88" l="1"/>
  <c r="C10" i="101"/>
  <c r="C10" i="90"/>
  <c r="C10" i="81"/>
  <c r="C10" i="89"/>
  <c r="C10" i="82"/>
  <c r="C10" i="84"/>
  <c r="C10" i="91"/>
  <c r="C10" i="100"/>
  <c r="C10" i="98"/>
  <c r="E10" i="101"/>
  <c r="B10" i="101" s="1"/>
  <c r="B11" i="101" s="1"/>
  <c r="B12" i="101" s="1"/>
  <c r="B13" i="101" s="1"/>
  <c r="B14" i="101" s="1"/>
  <c r="B15" i="101" s="1"/>
  <c r="B16" i="101" s="1"/>
  <c r="B17" i="101" s="1"/>
  <c r="B18" i="101" s="1"/>
  <c r="B19" i="101" s="1"/>
  <c r="B20" i="101" s="1"/>
  <c r="B21" i="101" s="1"/>
  <c r="B22" i="101" s="1"/>
  <c r="B23" i="101" s="1"/>
  <c r="B24" i="101" s="1"/>
  <c r="B25" i="101" s="1"/>
  <c r="B26" i="101" s="1"/>
  <c r="B27" i="101" s="1"/>
  <c r="B28" i="101" s="1"/>
  <c r="B29" i="101" s="1"/>
  <c r="B30" i="101" s="1"/>
  <c r="B31" i="101" s="1"/>
  <c r="B32" i="101" s="1"/>
  <c r="B33" i="101" s="1"/>
  <c r="B34" i="101" s="1"/>
  <c r="B35" i="101" s="1"/>
  <c r="B36" i="101" s="1"/>
  <c r="B37" i="101" s="1"/>
  <c r="B38" i="101" s="1"/>
  <c r="B39" i="101" s="1"/>
  <c r="B40" i="101" s="1"/>
  <c r="B41" i="101" s="1"/>
  <c r="B42" i="101" s="1"/>
  <c r="B43" i="101" s="1"/>
  <c r="B44" i="101" s="1"/>
  <c r="B45" i="101" s="1"/>
  <c r="B46" i="101" s="1"/>
  <c r="B47" i="101" s="1"/>
  <c r="B48" i="101" s="1"/>
  <c r="B49" i="101" s="1"/>
  <c r="B50" i="101" s="1"/>
  <c r="B51" i="101" s="1"/>
  <c r="E10" i="100"/>
  <c r="B10" i="100" s="1"/>
  <c r="B11" i="100" s="1"/>
  <c r="B12" i="100" s="1"/>
  <c r="B13" i="100" s="1"/>
  <c r="B14" i="100" s="1"/>
  <c r="B15" i="100" s="1"/>
  <c r="B16" i="100" s="1"/>
  <c r="B17" i="100" s="1"/>
  <c r="B18" i="100" s="1"/>
  <c r="B19" i="100" s="1"/>
  <c r="B20" i="100" s="1"/>
  <c r="B21" i="100" s="1"/>
  <c r="B22" i="100" s="1"/>
  <c r="B23" i="100" s="1"/>
  <c r="B24" i="100" s="1"/>
  <c r="B25" i="100" s="1"/>
  <c r="B26" i="100" s="1"/>
  <c r="B27" i="100" s="1"/>
  <c r="B28" i="100" s="1"/>
  <c r="B29" i="100" s="1"/>
  <c r="B30" i="100" s="1"/>
  <c r="B31" i="100" s="1"/>
  <c r="B32" i="100" s="1"/>
  <c r="B33" i="100" s="1"/>
  <c r="B34" i="100" s="1"/>
  <c r="B35" i="100" s="1"/>
  <c r="B36" i="100" s="1"/>
  <c r="B37" i="100" s="1"/>
  <c r="B38" i="100" s="1"/>
  <c r="B39" i="100" s="1"/>
  <c r="B40" i="100" s="1"/>
  <c r="B41" i="100" s="1"/>
  <c r="B42" i="100" s="1"/>
  <c r="B43" i="100" s="1"/>
  <c r="B44" i="100" s="1"/>
  <c r="B45" i="100" s="1"/>
  <c r="B46" i="100" s="1"/>
  <c r="B47" i="100" s="1"/>
  <c r="B48" i="100" s="1"/>
  <c r="B49" i="100" s="1"/>
  <c r="B50" i="100" s="1"/>
  <c r="B51" i="100" s="1"/>
  <c r="D10" i="100"/>
  <c r="D10" i="101"/>
  <c r="E10" i="98"/>
  <c r="B10" i="98" s="1"/>
  <c r="B11" i="98" s="1"/>
  <c r="B12" i="98" s="1"/>
  <c r="B13" i="98" s="1"/>
  <c r="B14" i="98" s="1"/>
  <c r="B15" i="98" s="1"/>
  <c r="B16" i="98" s="1"/>
  <c r="B17" i="98" s="1"/>
  <c r="B18" i="98" s="1"/>
  <c r="B19" i="98" s="1"/>
  <c r="B20" i="98" s="1"/>
  <c r="B21" i="98" s="1"/>
  <c r="B22" i="98" s="1"/>
  <c r="B23" i="98" s="1"/>
  <c r="B24" i="98" s="1"/>
  <c r="B25" i="98" s="1"/>
  <c r="B26" i="98" s="1"/>
  <c r="B27" i="98" s="1"/>
  <c r="B28" i="98" s="1"/>
  <c r="B29" i="98" s="1"/>
  <c r="B30" i="98" s="1"/>
  <c r="B31" i="98" s="1"/>
  <c r="B32" i="98" s="1"/>
  <c r="B33" i="98" s="1"/>
  <c r="B34" i="98" s="1"/>
  <c r="B35" i="98" s="1"/>
  <c r="B36" i="98" s="1"/>
  <c r="B37" i="98" s="1"/>
  <c r="B38" i="98" s="1"/>
  <c r="B39" i="98" s="1"/>
  <c r="B40" i="98" s="1"/>
  <c r="B41" i="98" s="1"/>
  <c r="B42" i="98" s="1"/>
  <c r="B43" i="98" s="1"/>
  <c r="B44" i="98" s="1"/>
  <c r="B45" i="98" s="1"/>
  <c r="B46" i="98" s="1"/>
  <c r="B47" i="98" s="1"/>
  <c r="B48" i="98" s="1"/>
  <c r="B49" i="98" s="1"/>
  <c r="B50" i="98" s="1"/>
  <c r="B51" i="98" s="1"/>
  <c r="E10" i="89"/>
  <c r="B10" i="89" s="1"/>
  <c r="B11" i="89" s="1"/>
  <c r="B12" i="89" s="1"/>
  <c r="B13" i="89" s="1"/>
  <c r="B14" i="89" s="1"/>
  <c r="B15" i="89" s="1"/>
  <c r="B16" i="89" s="1"/>
  <c r="B17" i="89" s="1"/>
  <c r="B18" i="89" s="1"/>
  <c r="B19" i="89" s="1"/>
  <c r="B20" i="89" s="1"/>
  <c r="B21" i="89" s="1"/>
  <c r="B22" i="89" s="1"/>
  <c r="B23" i="89" s="1"/>
  <c r="B24" i="89" s="1"/>
  <c r="B25" i="89" s="1"/>
  <c r="B26" i="89" s="1"/>
  <c r="B27" i="89" s="1"/>
  <c r="B28" i="89" s="1"/>
  <c r="B29" i="89" s="1"/>
  <c r="B30" i="89" s="1"/>
  <c r="B31" i="89" s="1"/>
  <c r="B32" i="89" s="1"/>
  <c r="B33" i="89" s="1"/>
  <c r="B34" i="89" s="1"/>
  <c r="B35" i="89" s="1"/>
  <c r="B36" i="89" s="1"/>
  <c r="B37" i="89" s="1"/>
  <c r="B38" i="89" s="1"/>
  <c r="B39" i="89" s="1"/>
  <c r="B40" i="89" s="1"/>
  <c r="B41" i="89" s="1"/>
  <c r="B42" i="89" s="1"/>
  <c r="B43" i="89" s="1"/>
  <c r="B44" i="89" s="1"/>
  <c r="B45" i="89" s="1"/>
  <c r="B46" i="89" s="1"/>
  <c r="B47" i="89" s="1"/>
  <c r="B48" i="89" s="1"/>
  <c r="B49" i="89" s="1"/>
  <c r="B50" i="89" s="1"/>
  <c r="B51" i="89" s="1"/>
  <c r="E10" i="91"/>
  <c r="B10" i="91" s="1"/>
  <c r="B11" i="91" s="1"/>
  <c r="B12" i="91" s="1"/>
  <c r="B13" i="91" s="1"/>
  <c r="B14" i="91" s="1"/>
  <c r="B15" i="91" s="1"/>
  <c r="B16" i="91" s="1"/>
  <c r="B17" i="91" s="1"/>
  <c r="B18" i="91" s="1"/>
  <c r="B19" i="91" s="1"/>
  <c r="B20" i="91" s="1"/>
  <c r="B21" i="91" s="1"/>
  <c r="B22" i="91" s="1"/>
  <c r="B23" i="91" s="1"/>
  <c r="B24" i="91" s="1"/>
  <c r="B25" i="91" s="1"/>
  <c r="B26" i="91" s="1"/>
  <c r="B27" i="91" s="1"/>
  <c r="B28" i="91" s="1"/>
  <c r="B29" i="91" s="1"/>
  <c r="B30" i="91" s="1"/>
  <c r="B31" i="91" s="1"/>
  <c r="B32" i="91" s="1"/>
  <c r="B33" i="91" s="1"/>
  <c r="B34" i="91" s="1"/>
  <c r="B35" i="91" s="1"/>
  <c r="B36" i="91" s="1"/>
  <c r="B37" i="91" s="1"/>
  <c r="B38" i="91" s="1"/>
  <c r="B39" i="91" s="1"/>
  <c r="B40" i="91" s="1"/>
  <c r="B41" i="91" s="1"/>
  <c r="B42" i="91" s="1"/>
  <c r="B43" i="91" s="1"/>
  <c r="B44" i="91" s="1"/>
  <c r="B45" i="91" s="1"/>
  <c r="B46" i="91" s="1"/>
  <c r="B47" i="91" s="1"/>
  <c r="B48" i="91" s="1"/>
  <c r="B49" i="91" s="1"/>
  <c r="B50" i="91" s="1"/>
  <c r="B51" i="91" s="1"/>
  <c r="E10" i="88"/>
  <c r="B10" i="88" s="1"/>
  <c r="B11" i="88" s="1"/>
  <c r="B12" i="88" s="1"/>
  <c r="B13" i="88" s="1"/>
  <c r="B14" i="88" s="1"/>
  <c r="B15" i="88" s="1"/>
  <c r="B16" i="88" s="1"/>
  <c r="B17" i="88" s="1"/>
  <c r="B18" i="88" s="1"/>
  <c r="B19" i="88" s="1"/>
  <c r="B20" i="88" s="1"/>
  <c r="B21" i="88" s="1"/>
  <c r="B22" i="88" s="1"/>
  <c r="B23" i="88" s="1"/>
  <c r="B24" i="88" s="1"/>
  <c r="B25" i="88" s="1"/>
  <c r="B26" i="88" s="1"/>
  <c r="B27" i="88" s="1"/>
  <c r="B28" i="88" s="1"/>
  <c r="B29" i="88" s="1"/>
  <c r="B30" i="88" s="1"/>
  <c r="B31" i="88" s="1"/>
  <c r="B32" i="88" s="1"/>
  <c r="B33" i="88" s="1"/>
  <c r="B34" i="88" s="1"/>
  <c r="B35" i="88" s="1"/>
  <c r="B36" i="88" s="1"/>
  <c r="B37" i="88" s="1"/>
  <c r="B38" i="88" s="1"/>
  <c r="B39" i="88" s="1"/>
  <c r="B40" i="88" s="1"/>
  <c r="B41" i="88" s="1"/>
  <c r="B42" i="88" s="1"/>
  <c r="B43" i="88" s="1"/>
  <c r="B44" i="88" s="1"/>
  <c r="B45" i="88" s="1"/>
  <c r="B46" i="88" s="1"/>
  <c r="B47" i="88" s="1"/>
  <c r="B48" i="88" s="1"/>
  <c r="B49" i="88" s="1"/>
  <c r="B50" i="88" s="1"/>
  <c r="B51" i="88" s="1"/>
  <c r="E10" i="90"/>
  <c r="B10" i="90" s="1"/>
  <c r="B11" i="90" s="1"/>
  <c r="B12" i="90" s="1"/>
  <c r="B13" i="90" s="1"/>
  <c r="B14" i="90" s="1"/>
  <c r="B15" i="90" s="1"/>
  <c r="B16" i="90" s="1"/>
  <c r="B17" i="90" s="1"/>
  <c r="B18" i="90" s="1"/>
  <c r="B19" i="90" s="1"/>
  <c r="B20" i="90" s="1"/>
  <c r="B21" i="90" s="1"/>
  <c r="B22" i="90" s="1"/>
  <c r="B23" i="90" s="1"/>
  <c r="B24" i="90" s="1"/>
  <c r="B25" i="90" s="1"/>
  <c r="B26" i="90" s="1"/>
  <c r="B27" i="90" s="1"/>
  <c r="B28" i="90" s="1"/>
  <c r="B29" i="90" s="1"/>
  <c r="B30" i="90" s="1"/>
  <c r="B31" i="90" s="1"/>
  <c r="B32" i="90" s="1"/>
  <c r="B33" i="90" s="1"/>
  <c r="B34" i="90" s="1"/>
  <c r="B35" i="90" s="1"/>
  <c r="B36" i="90" s="1"/>
  <c r="B37" i="90" s="1"/>
  <c r="B38" i="90" s="1"/>
  <c r="B39" i="90" s="1"/>
  <c r="B40" i="90" s="1"/>
  <c r="B41" i="90" s="1"/>
  <c r="B42" i="90" s="1"/>
  <c r="B43" i="90" s="1"/>
  <c r="B44" i="90" s="1"/>
  <c r="B45" i="90" s="1"/>
  <c r="B46" i="90" s="1"/>
  <c r="B47" i="90" s="1"/>
  <c r="B48" i="90" s="1"/>
  <c r="B49" i="90" s="1"/>
  <c r="B50" i="90" s="1"/>
  <c r="B51" i="90" s="1"/>
  <c r="E10" i="84"/>
  <c r="B10" i="84" s="1"/>
  <c r="B11" i="84" s="1"/>
  <c r="B12" i="84" s="1"/>
  <c r="B13" i="84" s="1"/>
  <c r="B14" i="84" s="1"/>
  <c r="B15" i="84" s="1"/>
  <c r="B16" i="84" s="1"/>
  <c r="B17" i="84" s="1"/>
  <c r="B18" i="84" s="1"/>
  <c r="B19" i="84" s="1"/>
  <c r="B20" i="84" s="1"/>
  <c r="B21" i="84" s="1"/>
  <c r="B22" i="84" s="1"/>
  <c r="B23" i="84" s="1"/>
  <c r="B24" i="84" s="1"/>
  <c r="B25" i="84" s="1"/>
  <c r="B26" i="84" s="1"/>
  <c r="B27" i="84" s="1"/>
  <c r="B28" i="84" s="1"/>
  <c r="B29" i="84" s="1"/>
  <c r="B30" i="84" s="1"/>
  <c r="B31" i="84" s="1"/>
  <c r="B32" i="84" s="1"/>
  <c r="B33" i="84" s="1"/>
  <c r="B34" i="84" s="1"/>
  <c r="B35" i="84" s="1"/>
  <c r="B36" i="84" s="1"/>
  <c r="B37" i="84" s="1"/>
  <c r="B38" i="84" s="1"/>
  <c r="B39" i="84" s="1"/>
  <c r="B40" i="84" s="1"/>
  <c r="B41" i="84" s="1"/>
  <c r="B42" i="84" s="1"/>
  <c r="B43" i="84" s="1"/>
  <c r="B44" i="84" s="1"/>
  <c r="B45" i="84" s="1"/>
  <c r="B46" i="84" s="1"/>
  <c r="B47" i="84" s="1"/>
  <c r="B48" i="84" s="1"/>
  <c r="B49" i="84" s="1"/>
  <c r="B50" i="84" s="1"/>
  <c r="B51" i="84" s="1"/>
  <c r="E10" i="82"/>
  <c r="B10" i="82" s="1"/>
  <c r="B11" i="82" s="1"/>
  <c r="B12" i="82" s="1"/>
  <c r="B13" i="82" s="1"/>
  <c r="B14" i="82" s="1"/>
  <c r="B15" i="82" s="1"/>
  <c r="B16" i="82" s="1"/>
  <c r="B17" i="82" s="1"/>
  <c r="B18" i="82" s="1"/>
  <c r="B19" i="82" s="1"/>
  <c r="B20" i="82" s="1"/>
  <c r="B21" i="82" s="1"/>
  <c r="B22" i="82" s="1"/>
  <c r="B23" i="82" s="1"/>
  <c r="B24" i="82" s="1"/>
  <c r="B25" i="82" s="1"/>
  <c r="B26" i="82" s="1"/>
  <c r="B27" i="82" s="1"/>
  <c r="B28" i="82" s="1"/>
  <c r="B29" i="82" s="1"/>
  <c r="B30" i="82" s="1"/>
  <c r="B31" i="82" s="1"/>
  <c r="B32" i="82" s="1"/>
  <c r="B33" i="82" s="1"/>
  <c r="B34" i="82" s="1"/>
  <c r="B35" i="82" s="1"/>
  <c r="B36" i="82" s="1"/>
  <c r="B37" i="82" s="1"/>
  <c r="B38" i="82" s="1"/>
  <c r="B39" i="82" s="1"/>
  <c r="B40" i="82" s="1"/>
  <c r="B41" i="82" s="1"/>
  <c r="B42" i="82" s="1"/>
  <c r="B43" i="82" s="1"/>
  <c r="B44" i="82" s="1"/>
  <c r="B45" i="82" s="1"/>
  <c r="B46" i="82" s="1"/>
  <c r="B47" i="82" s="1"/>
  <c r="B48" i="82" s="1"/>
  <c r="B49" i="82" s="1"/>
  <c r="B50" i="82" s="1"/>
  <c r="B51" i="82" s="1"/>
  <c r="E10" i="81"/>
  <c r="B10" i="81" s="1"/>
  <c r="B11" i="81" s="1"/>
  <c r="B12" i="81" s="1"/>
  <c r="B13" i="81" s="1"/>
  <c r="B14" i="81" s="1"/>
  <c r="B15" i="81" s="1"/>
  <c r="B16" i="81" s="1"/>
  <c r="B17" i="81" s="1"/>
  <c r="B18" i="81" s="1"/>
  <c r="B19" i="81" s="1"/>
  <c r="B20" i="81" s="1"/>
  <c r="B21" i="81" s="1"/>
  <c r="B22" i="81" s="1"/>
  <c r="B23" i="81" s="1"/>
  <c r="B24" i="81" s="1"/>
  <c r="B25" i="81" s="1"/>
  <c r="B26" i="81" s="1"/>
  <c r="B27" i="81" s="1"/>
  <c r="B28" i="81" s="1"/>
  <c r="B29" i="81" s="1"/>
  <c r="B30" i="81" s="1"/>
  <c r="B31" i="81" s="1"/>
  <c r="B32" i="81" s="1"/>
  <c r="B33" i="81" s="1"/>
  <c r="B34" i="81" s="1"/>
  <c r="B35" i="81" s="1"/>
  <c r="B36" i="81" s="1"/>
  <c r="B37" i="81" s="1"/>
  <c r="B38" i="81" s="1"/>
  <c r="B39" i="81" s="1"/>
  <c r="B40" i="81" s="1"/>
  <c r="B41" i="81" s="1"/>
  <c r="B42" i="81" s="1"/>
  <c r="B43" i="81" s="1"/>
  <c r="B44" i="81" s="1"/>
  <c r="B45" i="81" s="1"/>
  <c r="B46" i="81" s="1"/>
  <c r="B47" i="81" s="1"/>
  <c r="B48" i="81" s="1"/>
  <c r="B49" i="81" s="1"/>
  <c r="B50" i="81" s="1"/>
  <c r="B51" i="81" s="1"/>
  <c r="D10" i="98"/>
  <c r="D10" i="90"/>
  <c r="D10" i="89"/>
  <c r="D10" i="91"/>
  <c r="D10" i="88"/>
  <c r="D10" i="84"/>
  <c r="D10" i="81"/>
  <c r="D10" i="82"/>
  <c r="C14" i="20"/>
  <c r="F10" i="89" l="1"/>
  <c r="F10" i="91"/>
  <c r="F10" i="82"/>
  <c r="F10" i="88"/>
  <c r="F10" i="101"/>
  <c r="F10" i="84"/>
  <c r="F10" i="98"/>
  <c r="F10" i="81"/>
  <c r="F10" i="90"/>
  <c r="F10" i="100"/>
  <c r="K51" i="71"/>
  <c r="K50" i="71"/>
  <c r="K49" i="71"/>
  <c r="K48" i="71"/>
  <c r="K47" i="71"/>
  <c r="K46" i="71"/>
  <c r="K45" i="71"/>
  <c r="K44" i="71"/>
  <c r="K43" i="71"/>
  <c r="K42" i="71" l="1"/>
  <c r="G9" i="38"/>
  <c r="J2" i="14"/>
  <c r="L104" i="71"/>
  <c r="I87" i="38"/>
  <c r="I86" i="38"/>
  <c r="L103" i="71"/>
  <c r="G4" i="63" l="1"/>
  <c r="G4" i="62"/>
  <c r="G4" i="61"/>
  <c r="G3" i="60"/>
  <c r="G92" i="68"/>
  <c r="I89" i="68"/>
  <c r="G84" i="68"/>
  <c r="G91" i="68" s="1"/>
  <c r="B10" i="68"/>
  <c r="B11" i="68" s="1"/>
  <c r="B12" i="68" s="1"/>
  <c r="B13" i="68" s="1"/>
  <c r="B14" i="68" s="1"/>
  <c r="B15" i="68" s="1"/>
  <c r="B16" i="68" s="1"/>
  <c r="B17" i="68" s="1"/>
  <c r="B18" i="68" s="1"/>
  <c r="B19" i="68" s="1"/>
  <c r="B20" i="68" s="1"/>
  <c r="B21" i="68" s="1"/>
  <c r="B22" i="68" s="1"/>
  <c r="B23" i="68" s="1"/>
  <c r="B24" i="68" s="1"/>
  <c r="B25" i="68" s="1"/>
  <c r="B26" i="68" s="1"/>
  <c r="B27" i="68" s="1"/>
  <c r="B28" i="68" s="1"/>
  <c r="B29" i="68" s="1"/>
  <c r="B30" i="68" s="1"/>
  <c r="B31" i="68" s="1"/>
  <c r="B32" i="68" s="1"/>
  <c r="B33" i="68" s="1"/>
  <c r="B34" i="68" s="1"/>
  <c r="B35" i="68" s="1"/>
  <c r="B36" i="68" s="1"/>
  <c r="B37" i="68" s="1"/>
  <c r="B38" i="68" s="1"/>
  <c r="B39" i="68" s="1"/>
  <c r="B40" i="68" s="1"/>
  <c r="B41" i="68" s="1"/>
  <c r="B42" i="68" s="1"/>
  <c r="B43" i="68" s="1"/>
  <c r="B44" i="68" s="1"/>
  <c r="B45" i="68" s="1"/>
  <c r="B46" i="68" s="1"/>
  <c r="B47" i="68" s="1"/>
  <c r="B48" i="68" s="1"/>
  <c r="B49" i="68" s="1"/>
  <c r="B50" i="68" s="1"/>
  <c r="B51" i="68" s="1"/>
  <c r="AB9" i="68"/>
  <c r="AD9" i="68" s="1"/>
  <c r="AA9" i="68"/>
  <c r="AC9" i="68" s="1"/>
  <c r="F9" i="68"/>
  <c r="E9" i="68"/>
  <c r="D9" i="68"/>
  <c r="C9" i="68"/>
  <c r="N8" i="68"/>
  <c r="M8" i="68"/>
  <c r="L8" i="68"/>
  <c r="K8" i="68"/>
  <c r="J8" i="68"/>
  <c r="I8" i="68"/>
  <c r="H8" i="68"/>
  <c r="G8" i="68"/>
  <c r="Y6" i="68"/>
  <c r="V6" i="68"/>
  <c r="U6" i="68"/>
  <c r="T6" i="68"/>
  <c r="S6" i="68"/>
  <c r="R6" i="68"/>
  <c r="Q6" i="68"/>
  <c r="P6" i="68"/>
  <c r="O6" i="68"/>
  <c r="N6" i="68"/>
  <c r="M6" i="68"/>
  <c r="L6" i="68"/>
  <c r="K6" i="68"/>
  <c r="J6" i="68"/>
  <c r="I6" i="68"/>
  <c r="H6" i="68"/>
  <c r="G6" i="68"/>
  <c r="G2" i="68"/>
  <c r="G90" i="67"/>
  <c r="I87" i="67"/>
  <c r="G82" i="67"/>
  <c r="G89" i="67" s="1"/>
  <c r="F10" i="67"/>
  <c r="E10" i="67"/>
  <c r="B10" i="67" s="1"/>
  <c r="B11" i="67" s="1"/>
  <c r="B12" i="67" s="1"/>
  <c r="B13" i="67" s="1"/>
  <c r="B14" i="67" s="1"/>
  <c r="B15" i="67" s="1"/>
  <c r="B16" i="67" s="1"/>
  <c r="B17" i="67" s="1"/>
  <c r="B18" i="67" s="1"/>
  <c r="B19" i="67" s="1"/>
  <c r="B20" i="67" s="1"/>
  <c r="B21" i="67" s="1"/>
  <c r="B22" i="67" s="1"/>
  <c r="B23" i="67" s="1"/>
  <c r="B24" i="67" s="1"/>
  <c r="B25" i="67" s="1"/>
  <c r="B26" i="67" s="1"/>
  <c r="B27" i="67" s="1"/>
  <c r="B28" i="67" s="1"/>
  <c r="B29" i="67" s="1"/>
  <c r="B30" i="67" s="1"/>
  <c r="B31" i="67" s="1"/>
  <c r="B32" i="67" s="1"/>
  <c r="B33" i="67" s="1"/>
  <c r="B34" i="67" s="1"/>
  <c r="B35" i="67" s="1"/>
  <c r="B36" i="67" s="1"/>
  <c r="B37" i="67" s="1"/>
  <c r="B38" i="67" s="1"/>
  <c r="B39" i="67" s="1"/>
  <c r="B40" i="67" s="1"/>
  <c r="B41" i="67" s="1"/>
  <c r="B42" i="67" s="1"/>
  <c r="B43" i="67" s="1"/>
  <c r="B44" i="67" s="1"/>
  <c r="B45" i="67" s="1"/>
  <c r="B46" i="67" s="1"/>
  <c r="B47" i="67" s="1"/>
  <c r="B48" i="67" s="1"/>
  <c r="B49" i="67" s="1"/>
  <c r="B50" i="67" s="1"/>
  <c r="B51" i="67" s="1"/>
  <c r="D10" i="67"/>
  <c r="C10" i="67"/>
  <c r="F9" i="67"/>
  <c r="E9" i="67"/>
  <c r="D9" i="67"/>
  <c r="C9" i="67"/>
  <c r="N8" i="67"/>
  <c r="M8" i="67"/>
  <c r="L8" i="67"/>
  <c r="K8" i="67"/>
  <c r="J8" i="67"/>
  <c r="I8" i="67"/>
  <c r="H8" i="67"/>
  <c r="G8" i="67"/>
  <c r="Y6" i="67"/>
  <c r="V6" i="67"/>
  <c r="U6" i="67"/>
  <c r="T6" i="67"/>
  <c r="S6" i="67"/>
  <c r="R6" i="67"/>
  <c r="Q6" i="67"/>
  <c r="P6" i="67"/>
  <c r="O6" i="67"/>
  <c r="N6" i="67"/>
  <c r="M6" i="67"/>
  <c r="L6" i="67"/>
  <c r="K6" i="67"/>
  <c r="J6" i="67"/>
  <c r="I6" i="67"/>
  <c r="H6" i="67"/>
  <c r="G6" i="67"/>
  <c r="G2" i="67"/>
  <c r="G90" i="66"/>
  <c r="I87" i="66"/>
  <c r="G82" i="66"/>
  <c r="G89" i="66" s="1"/>
  <c r="F10" i="66"/>
  <c r="E10" i="66"/>
  <c r="B10" i="66" s="1"/>
  <c r="B11" i="66" s="1"/>
  <c r="B12" i="66" s="1"/>
  <c r="B13" i="66" s="1"/>
  <c r="B14" i="66" s="1"/>
  <c r="B15" i="66" s="1"/>
  <c r="B16" i="66" s="1"/>
  <c r="B17" i="66" s="1"/>
  <c r="B18" i="66" s="1"/>
  <c r="B19" i="66" s="1"/>
  <c r="B20" i="66" s="1"/>
  <c r="B21" i="66" s="1"/>
  <c r="B22" i="66" s="1"/>
  <c r="B23" i="66" s="1"/>
  <c r="B24" i="66" s="1"/>
  <c r="B25" i="66" s="1"/>
  <c r="B26" i="66" s="1"/>
  <c r="B27" i="66" s="1"/>
  <c r="B28" i="66" s="1"/>
  <c r="B29" i="66" s="1"/>
  <c r="B30" i="66" s="1"/>
  <c r="B31" i="66" s="1"/>
  <c r="B32" i="66" s="1"/>
  <c r="B33" i="66" s="1"/>
  <c r="B34" i="66" s="1"/>
  <c r="B35" i="66" s="1"/>
  <c r="B36" i="66" s="1"/>
  <c r="B37" i="66" s="1"/>
  <c r="B38" i="66" s="1"/>
  <c r="B39" i="66" s="1"/>
  <c r="B40" i="66" s="1"/>
  <c r="B41" i="66" s="1"/>
  <c r="B42" i="66" s="1"/>
  <c r="B43" i="66" s="1"/>
  <c r="B44" i="66" s="1"/>
  <c r="B45" i="66" s="1"/>
  <c r="B46" i="66" s="1"/>
  <c r="B47" i="66" s="1"/>
  <c r="B48" i="66" s="1"/>
  <c r="B49" i="66" s="1"/>
  <c r="B50" i="66" s="1"/>
  <c r="B51" i="66" s="1"/>
  <c r="D10" i="66"/>
  <c r="C10" i="66"/>
  <c r="F9" i="66"/>
  <c r="E9" i="66"/>
  <c r="D9" i="66"/>
  <c r="C9" i="66"/>
  <c r="N8" i="66"/>
  <c r="M8" i="66"/>
  <c r="L8" i="66"/>
  <c r="K8" i="66"/>
  <c r="J8" i="66"/>
  <c r="I8" i="66"/>
  <c r="H8" i="66"/>
  <c r="G8" i="66"/>
  <c r="Y6" i="66"/>
  <c r="V6" i="66"/>
  <c r="U6" i="66"/>
  <c r="T6" i="66"/>
  <c r="S6" i="66"/>
  <c r="R6" i="66"/>
  <c r="Q6" i="66"/>
  <c r="P6" i="66"/>
  <c r="O6" i="66"/>
  <c r="N6" i="66"/>
  <c r="M6" i="66"/>
  <c r="L6" i="66"/>
  <c r="K6" i="66"/>
  <c r="J6" i="66"/>
  <c r="I6" i="66"/>
  <c r="H6" i="66"/>
  <c r="G6" i="66"/>
  <c r="G2" i="66"/>
  <c r="G90" i="63"/>
  <c r="I87" i="63"/>
  <c r="G82" i="63"/>
  <c r="G89" i="63" s="1"/>
  <c r="F10" i="63"/>
  <c r="E10" i="63"/>
  <c r="B10" i="63" s="1"/>
  <c r="B11" i="63" s="1"/>
  <c r="B12" i="63" s="1"/>
  <c r="B13" i="63" s="1"/>
  <c r="B14" i="63" s="1"/>
  <c r="B15" i="63" s="1"/>
  <c r="B16" i="63" s="1"/>
  <c r="B17" i="63" s="1"/>
  <c r="B18" i="63" s="1"/>
  <c r="B19" i="63" s="1"/>
  <c r="B20" i="63" s="1"/>
  <c r="B21" i="63" s="1"/>
  <c r="B22" i="63" s="1"/>
  <c r="B23" i="63" s="1"/>
  <c r="B24" i="63" s="1"/>
  <c r="B25" i="63" s="1"/>
  <c r="B26" i="63" s="1"/>
  <c r="B27" i="63" s="1"/>
  <c r="B28" i="63" s="1"/>
  <c r="B29" i="63" s="1"/>
  <c r="B30" i="63" s="1"/>
  <c r="B31" i="63" s="1"/>
  <c r="B32" i="63" s="1"/>
  <c r="B33" i="63" s="1"/>
  <c r="B34" i="63" s="1"/>
  <c r="B35" i="63" s="1"/>
  <c r="B36" i="63" s="1"/>
  <c r="B37" i="63" s="1"/>
  <c r="B38" i="63" s="1"/>
  <c r="B39" i="63" s="1"/>
  <c r="B40" i="63" s="1"/>
  <c r="B41" i="63" s="1"/>
  <c r="B42" i="63" s="1"/>
  <c r="B43" i="63" s="1"/>
  <c r="B44" i="63" s="1"/>
  <c r="B45" i="63" s="1"/>
  <c r="B46" i="63" s="1"/>
  <c r="B47" i="63" s="1"/>
  <c r="B48" i="63" s="1"/>
  <c r="B49" i="63" s="1"/>
  <c r="B50" i="63" s="1"/>
  <c r="B51" i="63" s="1"/>
  <c r="D10" i="63"/>
  <c r="C10" i="63"/>
  <c r="F9" i="63"/>
  <c r="E9" i="63"/>
  <c r="D9" i="63"/>
  <c r="C9" i="63"/>
  <c r="N8" i="63"/>
  <c r="M8" i="63"/>
  <c r="L8" i="63"/>
  <c r="K8" i="63"/>
  <c r="J8" i="63"/>
  <c r="I8" i="63"/>
  <c r="H8" i="63"/>
  <c r="G8" i="63"/>
  <c r="Y6" i="63"/>
  <c r="V6" i="63"/>
  <c r="U6" i="63"/>
  <c r="T6" i="63"/>
  <c r="S6" i="63"/>
  <c r="R6" i="63"/>
  <c r="Q6" i="63"/>
  <c r="P6" i="63"/>
  <c r="O6" i="63"/>
  <c r="N6" i="63"/>
  <c r="M6" i="63"/>
  <c r="L6" i="63"/>
  <c r="K6" i="63"/>
  <c r="J6" i="63"/>
  <c r="I6" i="63"/>
  <c r="H6" i="63"/>
  <c r="G6" i="63"/>
  <c r="G2" i="63"/>
  <c r="G90" i="62"/>
  <c r="I87" i="62"/>
  <c r="G82" i="62"/>
  <c r="G89" i="62" s="1"/>
  <c r="F10" i="62"/>
  <c r="E10" i="62"/>
  <c r="B10" i="62" s="1"/>
  <c r="B11" i="62" s="1"/>
  <c r="B12" i="62" s="1"/>
  <c r="B13" i="62" s="1"/>
  <c r="B14" i="62" s="1"/>
  <c r="B15" i="62" s="1"/>
  <c r="B16" i="62" s="1"/>
  <c r="B17" i="62" s="1"/>
  <c r="B18" i="62" s="1"/>
  <c r="B19" i="62" s="1"/>
  <c r="B20" i="62" s="1"/>
  <c r="B21" i="62" s="1"/>
  <c r="B22" i="62" s="1"/>
  <c r="B23" i="62" s="1"/>
  <c r="B24" i="62" s="1"/>
  <c r="B25" i="62" s="1"/>
  <c r="B26" i="62" s="1"/>
  <c r="B27" i="62" s="1"/>
  <c r="B28" i="62" s="1"/>
  <c r="B29" i="62" s="1"/>
  <c r="B30" i="62" s="1"/>
  <c r="B31" i="62" s="1"/>
  <c r="B32" i="62" s="1"/>
  <c r="B33" i="62" s="1"/>
  <c r="B34" i="62" s="1"/>
  <c r="B35" i="62" s="1"/>
  <c r="B36" i="62" s="1"/>
  <c r="B37" i="62" s="1"/>
  <c r="B38" i="62" s="1"/>
  <c r="B39" i="62" s="1"/>
  <c r="B40" i="62" s="1"/>
  <c r="B41" i="62" s="1"/>
  <c r="B42" i="62" s="1"/>
  <c r="B43" i="62" s="1"/>
  <c r="B44" i="62" s="1"/>
  <c r="B45" i="62" s="1"/>
  <c r="B46" i="62" s="1"/>
  <c r="B47" i="62" s="1"/>
  <c r="B48" i="62" s="1"/>
  <c r="B49" i="62" s="1"/>
  <c r="B50" i="62" s="1"/>
  <c r="B51" i="62" s="1"/>
  <c r="D10" i="62"/>
  <c r="C10" i="62"/>
  <c r="F9" i="62"/>
  <c r="E9" i="62"/>
  <c r="D9" i="62"/>
  <c r="C9" i="62"/>
  <c r="N8" i="62"/>
  <c r="M8" i="62"/>
  <c r="L8" i="62"/>
  <c r="K8" i="62"/>
  <c r="J8" i="62"/>
  <c r="I8" i="62"/>
  <c r="H8" i="62"/>
  <c r="G8" i="62"/>
  <c r="Y6" i="62"/>
  <c r="V6" i="62"/>
  <c r="U6" i="62"/>
  <c r="T6" i="62"/>
  <c r="S6" i="62"/>
  <c r="R6" i="62"/>
  <c r="Q6" i="62"/>
  <c r="P6" i="62"/>
  <c r="O6" i="62"/>
  <c r="N6" i="62"/>
  <c r="M6" i="62"/>
  <c r="L6" i="62"/>
  <c r="K6" i="62"/>
  <c r="J6" i="62"/>
  <c r="I6" i="62"/>
  <c r="H6" i="62"/>
  <c r="G6" i="62"/>
  <c r="G2" i="62"/>
  <c r="G90" i="61"/>
  <c r="I87" i="61"/>
  <c r="G82" i="61"/>
  <c r="G89" i="61" s="1"/>
  <c r="F10" i="61"/>
  <c r="E10" i="61"/>
  <c r="B10" i="61" s="1"/>
  <c r="B11" i="61" s="1"/>
  <c r="B12" i="61" s="1"/>
  <c r="B13" i="61" s="1"/>
  <c r="B14" i="61" s="1"/>
  <c r="B15" i="61" s="1"/>
  <c r="B16" i="61" s="1"/>
  <c r="B17" i="61" s="1"/>
  <c r="B18" i="61" s="1"/>
  <c r="B19" i="61" s="1"/>
  <c r="B20" i="61" s="1"/>
  <c r="B21" i="61" s="1"/>
  <c r="B22" i="61" s="1"/>
  <c r="B23" i="61" s="1"/>
  <c r="B24" i="61" s="1"/>
  <c r="B25" i="61" s="1"/>
  <c r="B26" i="61" s="1"/>
  <c r="B27" i="61" s="1"/>
  <c r="B28" i="61" s="1"/>
  <c r="B29" i="61" s="1"/>
  <c r="B30" i="61" s="1"/>
  <c r="B31" i="61" s="1"/>
  <c r="B32" i="61" s="1"/>
  <c r="B33" i="61" s="1"/>
  <c r="B34" i="61" s="1"/>
  <c r="B35" i="61" s="1"/>
  <c r="B36" i="61" s="1"/>
  <c r="B37" i="61" s="1"/>
  <c r="B38" i="61" s="1"/>
  <c r="B39" i="61" s="1"/>
  <c r="B40" i="61" s="1"/>
  <c r="B41" i="61" s="1"/>
  <c r="B42" i="61" s="1"/>
  <c r="B43" i="61" s="1"/>
  <c r="B44" i="61" s="1"/>
  <c r="B45" i="61" s="1"/>
  <c r="B46" i="61" s="1"/>
  <c r="B47" i="61" s="1"/>
  <c r="B48" i="61" s="1"/>
  <c r="B49" i="61" s="1"/>
  <c r="B50" i="61" s="1"/>
  <c r="B51" i="61" s="1"/>
  <c r="D10" i="61"/>
  <c r="C10" i="61"/>
  <c r="F9" i="61"/>
  <c r="E9" i="61"/>
  <c r="D9" i="61"/>
  <c r="C9" i="61"/>
  <c r="N8" i="61"/>
  <c r="M8" i="61"/>
  <c r="L8" i="61"/>
  <c r="K8" i="61"/>
  <c r="J8" i="61"/>
  <c r="I8" i="61"/>
  <c r="H8" i="61"/>
  <c r="G8" i="61"/>
  <c r="Y6" i="61"/>
  <c r="V6" i="61"/>
  <c r="U6" i="61"/>
  <c r="T6" i="61"/>
  <c r="S6" i="61"/>
  <c r="R6" i="61"/>
  <c r="Q6" i="61"/>
  <c r="P6" i="61"/>
  <c r="O6" i="61"/>
  <c r="N6" i="61"/>
  <c r="M6" i="61"/>
  <c r="L6" i="61"/>
  <c r="K6" i="61"/>
  <c r="J6" i="61"/>
  <c r="I6" i="61"/>
  <c r="H6" i="61"/>
  <c r="G6" i="61"/>
  <c r="G2" i="61"/>
  <c r="G80" i="60"/>
  <c r="I77" i="60"/>
  <c r="G72" i="60"/>
  <c r="G79" i="60" s="1"/>
  <c r="AF44" i="60"/>
  <c r="AE44" i="60"/>
  <c r="Z44" i="60"/>
  <c r="F44" i="60"/>
  <c r="E44" i="60"/>
  <c r="B44" i="60" s="1"/>
  <c r="C44" i="60"/>
  <c r="AB43" i="60"/>
  <c r="AD43" i="60" s="1"/>
  <c r="AF43" i="60" s="1"/>
  <c r="AA43" i="60"/>
  <c r="AC43" i="60" s="1"/>
  <c r="AE43" i="60" s="1"/>
  <c r="X43" i="60"/>
  <c r="Z43" i="60" s="1"/>
  <c r="W43" i="60"/>
  <c r="AB42" i="60"/>
  <c r="AD42" i="60" s="1"/>
  <c r="AF42" i="60" s="1"/>
  <c r="AA42" i="60"/>
  <c r="AC42" i="60" s="1"/>
  <c r="AE42" i="60" s="1"/>
  <c r="X42" i="60"/>
  <c r="Z42" i="60" s="1"/>
  <c r="W42" i="60"/>
  <c r="AB41" i="60"/>
  <c r="AD41" i="60" s="1"/>
  <c r="AF41" i="60" s="1"/>
  <c r="AA41" i="60"/>
  <c r="AC41" i="60" s="1"/>
  <c r="AE41" i="60" s="1"/>
  <c r="X41" i="60"/>
  <c r="Z41" i="60" s="1"/>
  <c r="W41" i="60"/>
  <c r="AB40" i="60"/>
  <c r="AD40" i="60" s="1"/>
  <c r="AF40" i="60" s="1"/>
  <c r="AA40" i="60"/>
  <c r="AC40" i="60" s="1"/>
  <c r="AE40" i="60" s="1"/>
  <c r="X40" i="60"/>
  <c r="Z40" i="60" s="1"/>
  <c r="W40" i="60"/>
  <c r="AB39" i="60"/>
  <c r="AD39" i="60" s="1"/>
  <c r="AF39" i="60" s="1"/>
  <c r="AA39" i="60"/>
  <c r="AC39" i="60" s="1"/>
  <c r="AE39" i="60" s="1"/>
  <c r="X39" i="60"/>
  <c r="Z39" i="60" s="1"/>
  <c r="W39" i="60"/>
  <c r="AB38" i="60"/>
  <c r="AD38" i="60" s="1"/>
  <c r="AF38" i="60" s="1"/>
  <c r="AA38" i="60"/>
  <c r="AC38" i="60" s="1"/>
  <c r="AE38" i="60" s="1"/>
  <c r="X38" i="60"/>
  <c r="Z38" i="60" s="1"/>
  <c r="W38" i="60"/>
  <c r="AB37" i="60"/>
  <c r="AD37" i="60" s="1"/>
  <c r="AF37" i="60" s="1"/>
  <c r="AA37" i="60"/>
  <c r="AC37" i="60" s="1"/>
  <c r="AE37" i="60" s="1"/>
  <c r="X37" i="60"/>
  <c r="Z37" i="60" s="1"/>
  <c r="W37" i="60"/>
  <c r="AB36" i="60"/>
  <c r="AD36" i="60" s="1"/>
  <c r="AF36" i="60" s="1"/>
  <c r="AA36" i="60"/>
  <c r="AC36" i="60" s="1"/>
  <c r="AE36" i="60" s="1"/>
  <c r="X36" i="60"/>
  <c r="Z36" i="60" s="1"/>
  <c r="W36" i="60"/>
  <c r="AB35" i="60"/>
  <c r="AD35" i="60" s="1"/>
  <c r="AF35" i="60" s="1"/>
  <c r="AA35" i="60"/>
  <c r="AC35" i="60" s="1"/>
  <c r="AE35" i="60" s="1"/>
  <c r="X35" i="60"/>
  <c r="Z35" i="60" s="1"/>
  <c r="W35" i="60"/>
  <c r="AB34" i="60"/>
  <c r="AD34" i="60" s="1"/>
  <c r="AF34" i="60" s="1"/>
  <c r="AA34" i="60"/>
  <c r="AC34" i="60" s="1"/>
  <c r="AE34" i="60" s="1"/>
  <c r="X34" i="60"/>
  <c r="Z34" i="60" s="1"/>
  <c r="W34" i="60"/>
  <c r="AB33" i="60"/>
  <c r="AD33" i="60" s="1"/>
  <c r="AF33" i="60" s="1"/>
  <c r="AA33" i="60"/>
  <c r="AC33" i="60" s="1"/>
  <c r="AE33" i="60" s="1"/>
  <c r="X33" i="60"/>
  <c r="Z33" i="60" s="1"/>
  <c r="W33" i="60"/>
  <c r="AB32" i="60"/>
  <c r="AD32" i="60" s="1"/>
  <c r="AF32" i="60" s="1"/>
  <c r="AA32" i="60"/>
  <c r="AC32" i="60" s="1"/>
  <c r="AE32" i="60" s="1"/>
  <c r="X32" i="60"/>
  <c r="Z32" i="60" s="1"/>
  <c r="W32" i="60"/>
  <c r="AB31" i="60"/>
  <c r="AD31" i="60" s="1"/>
  <c r="AF31" i="60" s="1"/>
  <c r="AA31" i="60"/>
  <c r="AC31" i="60" s="1"/>
  <c r="AE31" i="60" s="1"/>
  <c r="X31" i="60"/>
  <c r="Z31" i="60" s="1"/>
  <c r="W31" i="60"/>
  <c r="AB30" i="60"/>
  <c r="AD30" i="60" s="1"/>
  <c r="AF30" i="60" s="1"/>
  <c r="AA30" i="60"/>
  <c r="AC30" i="60" s="1"/>
  <c r="AE30" i="60" s="1"/>
  <c r="X30" i="60"/>
  <c r="Z30" i="60" s="1"/>
  <c r="W30" i="60"/>
  <c r="AB29" i="60"/>
  <c r="AD29" i="60" s="1"/>
  <c r="AF29" i="60" s="1"/>
  <c r="AA29" i="60"/>
  <c r="AC29" i="60" s="1"/>
  <c r="AE29" i="60" s="1"/>
  <c r="X29" i="60"/>
  <c r="Z29" i="60" s="1"/>
  <c r="W29" i="60"/>
  <c r="AB28" i="60"/>
  <c r="AD28" i="60" s="1"/>
  <c r="AF28" i="60" s="1"/>
  <c r="AA28" i="60"/>
  <c r="AC28" i="60" s="1"/>
  <c r="AE28" i="60" s="1"/>
  <c r="X28" i="60"/>
  <c r="Z28" i="60" s="1"/>
  <c r="W28" i="60"/>
  <c r="AB27" i="60"/>
  <c r="AD27" i="60" s="1"/>
  <c r="AF27" i="60" s="1"/>
  <c r="AA27" i="60"/>
  <c r="AC27" i="60" s="1"/>
  <c r="AE27" i="60" s="1"/>
  <c r="X27" i="60"/>
  <c r="Z27" i="60" s="1"/>
  <c r="W27" i="60"/>
  <c r="AB26" i="60"/>
  <c r="AD26" i="60" s="1"/>
  <c r="AF26" i="60" s="1"/>
  <c r="AA26" i="60"/>
  <c r="AC26" i="60" s="1"/>
  <c r="AE26" i="60" s="1"/>
  <c r="X26" i="60"/>
  <c r="Z26" i="60" s="1"/>
  <c r="W26" i="60"/>
  <c r="AB25" i="60"/>
  <c r="AD25" i="60" s="1"/>
  <c r="AF25" i="60" s="1"/>
  <c r="AA25" i="60"/>
  <c r="AC25" i="60" s="1"/>
  <c r="AE25" i="60" s="1"/>
  <c r="X25" i="60"/>
  <c r="Z25" i="60" s="1"/>
  <c r="W25" i="60"/>
  <c r="AB24" i="60"/>
  <c r="AD24" i="60" s="1"/>
  <c r="AF24" i="60" s="1"/>
  <c r="AA24" i="60"/>
  <c r="AC24" i="60" s="1"/>
  <c r="AE24" i="60" s="1"/>
  <c r="X24" i="60"/>
  <c r="Z24" i="60" s="1"/>
  <c r="W24" i="60"/>
  <c r="AB23" i="60"/>
  <c r="AD23" i="60" s="1"/>
  <c r="AF23" i="60" s="1"/>
  <c r="AA23" i="60"/>
  <c r="AC23" i="60" s="1"/>
  <c r="AE23" i="60" s="1"/>
  <c r="X23" i="60"/>
  <c r="Z23" i="60" s="1"/>
  <c r="W23" i="60"/>
  <c r="AB22" i="60"/>
  <c r="AD22" i="60" s="1"/>
  <c r="AF22" i="60" s="1"/>
  <c r="AA22" i="60"/>
  <c r="AC22" i="60" s="1"/>
  <c r="AE22" i="60" s="1"/>
  <c r="X22" i="60"/>
  <c r="Z22" i="60" s="1"/>
  <c r="W22" i="60"/>
  <c r="AB21" i="60"/>
  <c r="AD21" i="60" s="1"/>
  <c r="AF21" i="60" s="1"/>
  <c r="AA21" i="60"/>
  <c r="AC21" i="60" s="1"/>
  <c r="AE21" i="60" s="1"/>
  <c r="X21" i="60"/>
  <c r="Z21" i="60" s="1"/>
  <c r="W21" i="60"/>
  <c r="AB20" i="60"/>
  <c r="AD20" i="60" s="1"/>
  <c r="AF20" i="60" s="1"/>
  <c r="AA20" i="60"/>
  <c r="AC20" i="60" s="1"/>
  <c r="AE20" i="60" s="1"/>
  <c r="X20" i="60"/>
  <c r="Z20" i="60" s="1"/>
  <c r="W20" i="60"/>
  <c r="AB19" i="60"/>
  <c r="AD19" i="60" s="1"/>
  <c r="AF19" i="60" s="1"/>
  <c r="AA19" i="60"/>
  <c r="AC19" i="60" s="1"/>
  <c r="AE19" i="60" s="1"/>
  <c r="X19" i="60"/>
  <c r="Z19" i="60" s="1"/>
  <c r="W19" i="60"/>
  <c r="AB18" i="60"/>
  <c r="AD18" i="60" s="1"/>
  <c r="AF18" i="60" s="1"/>
  <c r="AA18" i="60"/>
  <c r="AC18" i="60" s="1"/>
  <c r="AE18" i="60" s="1"/>
  <c r="X18" i="60"/>
  <c r="Z18" i="60" s="1"/>
  <c r="W18" i="60"/>
  <c r="AB17" i="60"/>
  <c r="AD17" i="60" s="1"/>
  <c r="AF17" i="60" s="1"/>
  <c r="AA17" i="60"/>
  <c r="AC17" i="60" s="1"/>
  <c r="AE17" i="60" s="1"/>
  <c r="AB16" i="60"/>
  <c r="AD16" i="60" s="1"/>
  <c r="AF16" i="60" s="1"/>
  <c r="AA16" i="60"/>
  <c r="AC16" i="60" s="1"/>
  <c r="AE16" i="60" s="1"/>
  <c r="X16" i="60"/>
  <c r="Z16" i="60" s="1"/>
  <c r="W16" i="60"/>
  <c r="AB15" i="60"/>
  <c r="AD15" i="60" s="1"/>
  <c r="AF15" i="60" s="1"/>
  <c r="AA15" i="60"/>
  <c r="AC15" i="60" s="1"/>
  <c r="AE15" i="60" s="1"/>
  <c r="X15" i="60"/>
  <c r="Z15" i="60" s="1"/>
  <c r="W15" i="60"/>
  <c r="AB14" i="60"/>
  <c r="AD14" i="60" s="1"/>
  <c r="AF14" i="60" s="1"/>
  <c r="AA14" i="60"/>
  <c r="AC14" i="60" s="1"/>
  <c r="AE14" i="60" s="1"/>
  <c r="X14" i="60"/>
  <c r="Z14" i="60" s="1"/>
  <c r="W14" i="60"/>
  <c r="AB13" i="60"/>
  <c r="AD13" i="60" s="1"/>
  <c r="AF13" i="60" s="1"/>
  <c r="AA13" i="60"/>
  <c r="AC13" i="60" s="1"/>
  <c r="AE13" i="60" s="1"/>
  <c r="X13" i="60"/>
  <c r="Z13" i="60" s="1"/>
  <c r="W13" i="60"/>
  <c r="E13" i="60"/>
  <c r="D13" i="60"/>
  <c r="C13" i="60"/>
  <c r="AB12" i="60"/>
  <c r="AD12" i="60" s="1"/>
  <c r="AF12" i="60" s="1"/>
  <c r="AA12" i="60"/>
  <c r="AC12" i="60" s="1"/>
  <c r="AE12" i="60" s="1"/>
  <c r="X12" i="60"/>
  <c r="Z12" i="60" s="1"/>
  <c r="W12" i="60"/>
  <c r="F12" i="60"/>
  <c r="E12" i="60"/>
  <c r="D12" i="60"/>
  <c r="C12" i="60"/>
  <c r="AB11" i="60"/>
  <c r="AD11" i="60" s="1"/>
  <c r="AF11" i="60" s="1"/>
  <c r="AA11" i="60"/>
  <c r="AC11" i="60" s="1"/>
  <c r="AE11" i="60" s="1"/>
  <c r="X11" i="60"/>
  <c r="Z11" i="60" s="1"/>
  <c r="W11" i="60"/>
  <c r="F11" i="60"/>
  <c r="E11" i="60"/>
  <c r="D11" i="60"/>
  <c r="C11" i="60"/>
  <c r="AB10" i="60"/>
  <c r="AD10" i="60" s="1"/>
  <c r="AF10" i="60" s="1"/>
  <c r="AA10" i="60"/>
  <c r="AC10" i="60" s="1"/>
  <c r="AE10" i="60" s="1"/>
  <c r="X10" i="60"/>
  <c r="Z10" i="60" s="1"/>
  <c r="W10" i="60"/>
  <c r="F10" i="60"/>
  <c r="E10" i="60"/>
  <c r="D10" i="60"/>
  <c r="C10" i="60"/>
  <c r="AB9" i="60"/>
  <c r="AD9" i="60" s="1"/>
  <c r="AF9" i="60" s="1"/>
  <c r="AA9" i="60"/>
  <c r="AC9" i="60" s="1"/>
  <c r="AE9" i="60" s="1"/>
  <c r="F9" i="60"/>
  <c r="E9" i="60"/>
  <c r="B9" i="60" s="1"/>
  <c r="D9" i="60"/>
  <c r="C9" i="60"/>
  <c r="AB8" i="60"/>
  <c r="AD8" i="60" s="1"/>
  <c r="AF8" i="60" s="1"/>
  <c r="AA8" i="60"/>
  <c r="AC8" i="60" s="1"/>
  <c r="AE8" i="60" s="1"/>
  <c r="F8" i="60"/>
  <c r="E8" i="60"/>
  <c r="D8" i="60"/>
  <c r="C8" i="60"/>
  <c r="N7" i="60"/>
  <c r="M7" i="60"/>
  <c r="L7" i="60"/>
  <c r="K7" i="60"/>
  <c r="J7" i="60"/>
  <c r="I7" i="60"/>
  <c r="H7" i="60"/>
  <c r="G7" i="60"/>
  <c r="Y5" i="60"/>
  <c r="V5" i="60"/>
  <c r="U5" i="60"/>
  <c r="T5" i="60"/>
  <c r="S5" i="60"/>
  <c r="R5" i="60"/>
  <c r="Q5" i="60"/>
  <c r="P5" i="60"/>
  <c r="O5" i="60"/>
  <c r="N5" i="60"/>
  <c r="M5" i="60"/>
  <c r="L5" i="60"/>
  <c r="K5" i="60"/>
  <c r="J5" i="60"/>
  <c r="I5" i="60"/>
  <c r="H5" i="60"/>
  <c r="G5" i="60"/>
  <c r="G4" i="60"/>
  <c r="G2" i="60"/>
  <c r="G90" i="59"/>
  <c r="I87" i="59"/>
  <c r="G82" i="59"/>
  <c r="G89" i="59" s="1"/>
  <c r="F10" i="59"/>
  <c r="E10" i="59"/>
  <c r="B10" i="59" s="1"/>
  <c r="B11" i="59" s="1"/>
  <c r="B12" i="59" s="1"/>
  <c r="B13" i="59" s="1"/>
  <c r="B14" i="59" s="1"/>
  <c r="B15" i="59" s="1"/>
  <c r="B16" i="59" s="1"/>
  <c r="B17" i="59" s="1"/>
  <c r="B18" i="59" s="1"/>
  <c r="B19" i="59" s="1"/>
  <c r="B20" i="59" s="1"/>
  <c r="B21" i="59" s="1"/>
  <c r="B22" i="59" s="1"/>
  <c r="B23" i="59" s="1"/>
  <c r="B24" i="59" s="1"/>
  <c r="B25" i="59" s="1"/>
  <c r="B26" i="59" s="1"/>
  <c r="B27" i="59" s="1"/>
  <c r="B28" i="59" s="1"/>
  <c r="B29" i="59" s="1"/>
  <c r="B30" i="59" s="1"/>
  <c r="B31" i="59" s="1"/>
  <c r="B32" i="59" s="1"/>
  <c r="B33" i="59" s="1"/>
  <c r="B34" i="59" s="1"/>
  <c r="B35" i="59" s="1"/>
  <c r="B36" i="59" s="1"/>
  <c r="B37" i="59" s="1"/>
  <c r="B38" i="59" s="1"/>
  <c r="B39" i="59" s="1"/>
  <c r="B40" i="59" s="1"/>
  <c r="B41" i="59" s="1"/>
  <c r="B42" i="59" s="1"/>
  <c r="B43" i="59" s="1"/>
  <c r="B44" i="59" s="1"/>
  <c r="B45" i="59" s="1"/>
  <c r="B46" i="59" s="1"/>
  <c r="B47" i="59" s="1"/>
  <c r="B48" i="59" s="1"/>
  <c r="B49" i="59" s="1"/>
  <c r="B50" i="59" s="1"/>
  <c r="B51" i="59" s="1"/>
  <c r="D10" i="59"/>
  <c r="C10" i="59"/>
  <c r="F9" i="59"/>
  <c r="E9" i="59"/>
  <c r="D9" i="59"/>
  <c r="C9" i="59"/>
  <c r="N8" i="59"/>
  <c r="M8" i="59"/>
  <c r="L8" i="59"/>
  <c r="K8" i="59"/>
  <c r="J8" i="59"/>
  <c r="I8" i="59"/>
  <c r="H8" i="59"/>
  <c r="G8" i="59"/>
  <c r="Y6" i="59"/>
  <c r="V6" i="59"/>
  <c r="U6" i="59"/>
  <c r="T6" i="59"/>
  <c r="S6" i="59"/>
  <c r="R6" i="59"/>
  <c r="Q6" i="59"/>
  <c r="P6" i="59"/>
  <c r="O6" i="59"/>
  <c r="N6" i="59"/>
  <c r="M6" i="59"/>
  <c r="L6" i="59"/>
  <c r="K6" i="59"/>
  <c r="J6" i="59"/>
  <c r="I6" i="59"/>
  <c r="H6" i="59"/>
  <c r="G6" i="59"/>
  <c r="G2" i="59"/>
  <c r="C14" i="60" l="1"/>
  <c r="F13" i="60"/>
  <c r="AQ9" i="98"/>
  <c r="AS9" i="98"/>
  <c r="AM10" i="98"/>
  <c r="AP9" i="98"/>
  <c r="AR9" i="98"/>
  <c r="AE9" i="68"/>
  <c r="AL9" i="98"/>
  <c r="AR10" i="98"/>
  <c r="AP10" i="98"/>
  <c r="AF9" i="68"/>
  <c r="AM9" i="98"/>
  <c r="AS10" i="98"/>
  <c r="AQ10" i="98"/>
  <c r="AL10" i="98"/>
  <c r="X6" i="63"/>
  <c r="I72" i="60"/>
  <c r="G71" i="60" s="1"/>
  <c r="G78" i="60" s="1"/>
  <c r="I73" i="60"/>
  <c r="I80" i="60" s="1"/>
  <c r="W6" i="59"/>
  <c r="X6" i="59"/>
  <c r="W6" i="61"/>
  <c r="X6" i="61"/>
  <c r="W6" i="62"/>
  <c r="X6" i="62"/>
  <c r="W6" i="63"/>
  <c r="W6" i="67"/>
  <c r="X6" i="67"/>
  <c r="X5" i="60"/>
  <c r="X17" i="60" s="1"/>
  <c r="W5" i="60"/>
  <c r="W9" i="60" s="1"/>
  <c r="B10" i="60"/>
  <c r="B11" i="60" s="1"/>
  <c r="B12" i="60" s="1"/>
  <c r="B13" i="60" s="1"/>
  <c r="W6" i="66"/>
  <c r="X6" i="68"/>
  <c r="W6" i="68"/>
  <c r="X6" i="66"/>
  <c r="I85" i="68"/>
  <c r="I92" i="68" s="1"/>
  <c r="I84" i="68"/>
  <c r="I83" i="67"/>
  <c r="I90" i="67" s="1"/>
  <c r="I82" i="67"/>
  <c r="I83" i="66"/>
  <c r="I90" i="66" s="1"/>
  <c r="I82" i="66"/>
  <c r="I83" i="63"/>
  <c r="I90" i="63" s="1"/>
  <c r="I82" i="63"/>
  <c r="I83" i="62"/>
  <c r="I82" i="62"/>
  <c r="I83" i="61"/>
  <c r="I90" i="61" s="1"/>
  <c r="I82" i="61"/>
  <c r="I83" i="59"/>
  <c r="I90" i="59" s="1"/>
  <c r="I82" i="59"/>
  <c r="W53" i="68" l="1"/>
  <c r="G53" i="98" s="1"/>
  <c r="W54" i="68"/>
  <c r="G54" i="98" s="1"/>
  <c r="W55" i="68"/>
  <c r="W52" i="68"/>
  <c r="G52" i="98" s="1"/>
  <c r="W57" i="68"/>
  <c r="W58" i="68"/>
  <c r="W56" i="68"/>
  <c r="W53" i="63"/>
  <c r="W54" i="63"/>
  <c r="W52" i="63"/>
  <c r="W56" i="61"/>
  <c r="W52" i="61"/>
  <c r="W55" i="61"/>
  <c r="W53" i="61"/>
  <c r="W54" i="61"/>
  <c r="X58" i="68"/>
  <c r="X55" i="68"/>
  <c r="X53" i="68"/>
  <c r="X54" i="68"/>
  <c r="X56" i="68"/>
  <c r="X52" i="68"/>
  <c r="X57" i="68"/>
  <c r="X54" i="62"/>
  <c r="X52" i="62"/>
  <c r="X53" i="62"/>
  <c r="X52" i="59"/>
  <c r="X53" i="59"/>
  <c r="X54" i="59"/>
  <c r="X52" i="63"/>
  <c r="X54" i="63"/>
  <c r="X53" i="63"/>
  <c r="W53" i="66"/>
  <c r="J53" i="98" s="1"/>
  <c r="W54" i="66"/>
  <c r="J54" i="98" s="1"/>
  <c r="W52" i="66"/>
  <c r="J52" i="98" s="1"/>
  <c r="X52" i="67"/>
  <c r="X53" i="67"/>
  <c r="X54" i="67"/>
  <c r="W52" i="62"/>
  <c r="W53" i="62"/>
  <c r="W54" i="62"/>
  <c r="W54" i="59"/>
  <c r="W53" i="59"/>
  <c r="W52" i="59"/>
  <c r="X54" i="66"/>
  <c r="X53" i="66"/>
  <c r="X52" i="66"/>
  <c r="W54" i="67"/>
  <c r="I54" i="98" s="1"/>
  <c r="W53" i="67"/>
  <c r="I53" i="98" s="1"/>
  <c r="W52" i="67"/>
  <c r="I52" i="98" s="1"/>
  <c r="X56" i="61"/>
  <c r="X53" i="61"/>
  <c r="X55" i="61"/>
  <c r="X52" i="61"/>
  <c r="X54" i="61"/>
  <c r="X51" i="62"/>
  <c r="W51" i="62"/>
  <c r="W51" i="59"/>
  <c r="Z32" i="59"/>
  <c r="Z16" i="59"/>
  <c r="X51" i="59"/>
  <c r="Z47" i="59"/>
  <c r="W51" i="24" s="1"/>
  <c r="Z41" i="59"/>
  <c r="W45" i="24" s="1"/>
  <c r="Z46" i="59"/>
  <c r="W50" i="24" s="1"/>
  <c r="W51" i="61"/>
  <c r="Z46" i="61"/>
  <c r="U50" i="24" s="1"/>
  <c r="Z40" i="61"/>
  <c r="U44" i="24" s="1"/>
  <c r="Z19" i="61"/>
  <c r="Z38" i="61"/>
  <c r="Z17" i="61"/>
  <c r="Z41" i="61"/>
  <c r="U45" i="24" s="1"/>
  <c r="Z32" i="61"/>
  <c r="Z31" i="61"/>
  <c r="Z14" i="61"/>
  <c r="X51" i="61"/>
  <c r="Z27" i="61"/>
  <c r="W51" i="63"/>
  <c r="X51" i="63"/>
  <c r="Z42" i="63"/>
  <c r="S46" i="24" s="1"/>
  <c r="Z28" i="63"/>
  <c r="Z40" i="63"/>
  <c r="S44" i="24" s="1"/>
  <c r="Z33" i="63"/>
  <c r="Z18" i="63"/>
  <c r="Z38" i="63"/>
  <c r="Z16" i="63"/>
  <c r="Z26" i="63"/>
  <c r="Z27" i="63"/>
  <c r="Z49" i="63"/>
  <c r="S53" i="24" s="1"/>
  <c r="Z34" i="63"/>
  <c r="Z32" i="63"/>
  <c r="P47" i="98"/>
  <c r="P15" i="98"/>
  <c r="P37" i="98"/>
  <c r="P16" i="98"/>
  <c r="P21" i="98"/>
  <c r="P45" i="98"/>
  <c r="P41" i="98"/>
  <c r="P39" i="98"/>
  <c r="P35" i="98"/>
  <c r="P49" i="98"/>
  <c r="P36" i="98"/>
  <c r="P34" i="98"/>
  <c r="P17" i="98"/>
  <c r="P26" i="98"/>
  <c r="P42" i="98"/>
  <c r="P38" i="98"/>
  <c r="P50" i="98"/>
  <c r="P30" i="98"/>
  <c r="X51" i="66"/>
  <c r="P51" i="98" s="1"/>
  <c r="P46" i="98"/>
  <c r="P11" i="98"/>
  <c r="P29" i="98"/>
  <c r="P12" i="98"/>
  <c r="P23" i="98"/>
  <c r="P28" i="98"/>
  <c r="P48" i="98"/>
  <c r="P18" i="98"/>
  <c r="P40" i="98"/>
  <c r="P31" i="98"/>
  <c r="P44" i="98"/>
  <c r="P24" i="98"/>
  <c r="P32" i="98"/>
  <c r="J25" i="98"/>
  <c r="J33" i="98"/>
  <c r="J39" i="98"/>
  <c r="J38" i="98"/>
  <c r="J36" i="98"/>
  <c r="J19" i="98"/>
  <c r="J15" i="98"/>
  <c r="J28" i="98"/>
  <c r="J16" i="98"/>
  <c r="J45" i="98"/>
  <c r="J26" i="98"/>
  <c r="J35" i="98"/>
  <c r="J11" i="98"/>
  <c r="J41" i="98"/>
  <c r="J49" i="98"/>
  <c r="J50" i="98"/>
  <c r="J13" i="98"/>
  <c r="J14" i="98"/>
  <c r="J32" i="98"/>
  <c r="J17" i="98"/>
  <c r="J20" i="98"/>
  <c r="J37" i="98"/>
  <c r="J48" i="98"/>
  <c r="J22" i="98"/>
  <c r="J42" i="98"/>
  <c r="J18" i="98"/>
  <c r="J27" i="98"/>
  <c r="J24" i="98"/>
  <c r="J30" i="98"/>
  <c r="J46" i="98"/>
  <c r="J47" i="98"/>
  <c r="J44" i="98"/>
  <c r="J12" i="98"/>
  <c r="J29" i="98"/>
  <c r="J31" i="98"/>
  <c r="J40" i="98"/>
  <c r="J43" i="98"/>
  <c r="J23" i="98"/>
  <c r="J34" i="98"/>
  <c r="W51" i="66"/>
  <c r="J51" i="98" s="1"/>
  <c r="J21" i="98"/>
  <c r="O43" i="98"/>
  <c r="O50" i="98"/>
  <c r="O16" i="98"/>
  <c r="O21" i="98"/>
  <c r="O35" i="98"/>
  <c r="O27" i="98"/>
  <c r="O28" i="98"/>
  <c r="O38" i="98"/>
  <c r="X51" i="67"/>
  <c r="O51" i="98" s="1"/>
  <c r="O30" i="98"/>
  <c r="O12" i="98"/>
  <c r="O24" i="98"/>
  <c r="O23" i="98"/>
  <c r="O11" i="98"/>
  <c r="O40" i="98"/>
  <c r="O19" i="98"/>
  <c r="O44" i="98"/>
  <c r="O41" i="98"/>
  <c r="O46" i="98"/>
  <c r="O34" i="98"/>
  <c r="O26" i="98"/>
  <c r="O22" i="98"/>
  <c r="O18" i="98"/>
  <c r="O15" i="98"/>
  <c r="O14" i="98"/>
  <c r="O29" i="98"/>
  <c r="O31" i="98"/>
  <c r="O48" i="98"/>
  <c r="O47" i="98"/>
  <c r="O17" i="98"/>
  <c r="O49" i="98"/>
  <c r="O25" i="98"/>
  <c r="O39" i="98"/>
  <c r="O33" i="98"/>
  <c r="O36" i="98"/>
  <c r="O13" i="98"/>
  <c r="O42" i="98"/>
  <c r="O45" i="98"/>
  <c r="O32" i="98"/>
  <c r="O37" i="98"/>
  <c r="O20" i="98"/>
  <c r="I42" i="98"/>
  <c r="I41" i="98"/>
  <c r="I27" i="98"/>
  <c r="I16" i="98"/>
  <c r="I22" i="98"/>
  <c r="I15" i="98"/>
  <c r="I48" i="98"/>
  <c r="I12" i="98"/>
  <c r="I38" i="98"/>
  <c r="I47" i="98"/>
  <c r="I34" i="98"/>
  <c r="I36" i="98"/>
  <c r="I30" i="98"/>
  <c r="I32" i="98"/>
  <c r="I50" i="98"/>
  <c r="I29" i="98"/>
  <c r="I19" i="98"/>
  <c r="W51" i="67"/>
  <c r="I51" i="98" s="1"/>
  <c r="I33" i="98"/>
  <c r="I43" i="98"/>
  <c r="I11" i="98"/>
  <c r="I21" i="98"/>
  <c r="I44" i="98"/>
  <c r="I23" i="98"/>
  <c r="I40" i="98"/>
  <c r="I28" i="98"/>
  <c r="I17" i="98"/>
  <c r="I46" i="98"/>
  <c r="I26" i="98"/>
  <c r="I49" i="98"/>
  <c r="I18" i="98"/>
  <c r="I45" i="98"/>
  <c r="I37" i="98"/>
  <c r="I14" i="98"/>
  <c r="I24" i="98"/>
  <c r="I13" i="98"/>
  <c r="I25" i="98"/>
  <c r="I35" i="98"/>
  <c r="I20" i="98"/>
  <c r="I39" i="98"/>
  <c r="I31" i="98"/>
  <c r="G23" i="98"/>
  <c r="G32" i="98"/>
  <c r="G36" i="98"/>
  <c r="G12" i="98"/>
  <c r="G29" i="98"/>
  <c r="G18" i="98"/>
  <c r="G43" i="98"/>
  <c r="G19" i="98"/>
  <c r="G34" i="98"/>
  <c r="G49" i="98"/>
  <c r="G25" i="98"/>
  <c r="G31" i="98"/>
  <c r="G48" i="98"/>
  <c r="G15" i="98"/>
  <c r="W51" i="68"/>
  <c r="G51" i="98" s="1"/>
  <c r="G33" i="98"/>
  <c r="G17" i="98"/>
  <c r="G41" i="98"/>
  <c r="G11" i="98"/>
  <c r="G28" i="98"/>
  <c r="G21" i="98"/>
  <c r="G13" i="98"/>
  <c r="G40" i="98"/>
  <c r="G16" i="98"/>
  <c r="G46" i="98"/>
  <c r="G30" i="98"/>
  <c r="G50" i="98"/>
  <c r="G35" i="98"/>
  <c r="G14" i="98"/>
  <c r="G27" i="98"/>
  <c r="G45" i="98"/>
  <c r="G38" i="98"/>
  <c r="G26" i="98"/>
  <c r="G22" i="98"/>
  <c r="G42" i="98"/>
  <c r="G20" i="98"/>
  <c r="G37" i="98"/>
  <c r="G44" i="98"/>
  <c r="G24" i="98"/>
  <c r="G47" i="98"/>
  <c r="G39" i="98"/>
  <c r="M13" i="98"/>
  <c r="M45" i="98"/>
  <c r="M18" i="98"/>
  <c r="M35" i="98"/>
  <c r="M42" i="98"/>
  <c r="M28" i="98"/>
  <c r="M12" i="98"/>
  <c r="M50" i="98"/>
  <c r="M14" i="98"/>
  <c r="M24" i="98"/>
  <c r="M44" i="98"/>
  <c r="M29" i="98"/>
  <c r="M43" i="98"/>
  <c r="X51" i="68"/>
  <c r="M51" i="98" s="1"/>
  <c r="M40" i="98"/>
  <c r="M15" i="98"/>
  <c r="M31" i="98"/>
  <c r="M37" i="98"/>
  <c r="M11" i="98"/>
  <c r="M21" i="98"/>
  <c r="I71" i="60"/>
  <c r="G70" i="60" s="1"/>
  <c r="G77" i="60" s="1"/>
  <c r="J10" i="98"/>
  <c r="J9" i="98"/>
  <c r="O10" i="98"/>
  <c r="O9" i="98"/>
  <c r="I10" i="98"/>
  <c r="I9" i="98"/>
  <c r="I79" i="60"/>
  <c r="E14" i="60"/>
  <c r="B14" i="60" s="1"/>
  <c r="D14" i="60"/>
  <c r="F14" i="60"/>
  <c r="C15" i="60"/>
  <c r="M10" i="98"/>
  <c r="G9" i="98"/>
  <c r="X8" i="60"/>
  <c r="X9" i="60"/>
  <c r="Z9" i="60" s="1"/>
  <c r="W8" i="60"/>
  <c r="W17" i="60"/>
  <c r="Z17" i="60" s="1"/>
  <c r="M9" i="98"/>
  <c r="G83" i="68"/>
  <c r="I91" i="68"/>
  <c r="G81" i="67"/>
  <c r="I89" i="67"/>
  <c r="G81" i="66"/>
  <c r="I89" i="66"/>
  <c r="G81" i="63"/>
  <c r="I89" i="63"/>
  <c r="G81" i="62"/>
  <c r="I89" i="62"/>
  <c r="G81" i="61"/>
  <c r="I89" i="61"/>
  <c r="I78" i="60"/>
  <c r="G81" i="59"/>
  <c r="I89" i="59"/>
  <c r="Z54" i="61" l="1"/>
  <c r="Z56" i="61"/>
  <c r="Z56" i="68"/>
  <c r="Z55" i="68"/>
  <c r="Z53" i="61"/>
  <c r="Z52" i="63"/>
  <c r="Z52" i="61"/>
  <c r="Z55" i="61"/>
  <c r="Z53" i="62"/>
  <c r="Z53" i="63"/>
  <c r="Z52" i="59"/>
  <c r="Z54" i="66"/>
  <c r="P54" i="98"/>
  <c r="Z53" i="67"/>
  <c r="O53" i="98"/>
  <c r="Z54" i="59"/>
  <c r="Z52" i="62"/>
  <c r="Z58" i="68"/>
  <c r="O52" i="98"/>
  <c r="Z52" i="67"/>
  <c r="Z53" i="59"/>
  <c r="Z54" i="62"/>
  <c r="Z54" i="68"/>
  <c r="M54" i="98"/>
  <c r="P52" i="98"/>
  <c r="Z52" i="66"/>
  <c r="Z54" i="63"/>
  <c r="Z57" i="68"/>
  <c r="M53" i="98"/>
  <c r="Z53" i="68"/>
  <c r="Z53" i="66"/>
  <c r="P53" i="98"/>
  <c r="O54" i="98"/>
  <c r="Z54" i="67"/>
  <c r="Z52" i="68"/>
  <c r="M52" i="98"/>
  <c r="Z47" i="63"/>
  <c r="S51" i="24" s="1"/>
  <c r="Z37" i="61"/>
  <c r="Z19" i="59"/>
  <c r="Z24" i="59"/>
  <c r="Z12" i="63"/>
  <c r="Z50" i="61"/>
  <c r="U54" i="24" s="1"/>
  <c r="Z23" i="59"/>
  <c r="Z43" i="59"/>
  <c r="W47" i="24" s="1"/>
  <c r="Z22" i="63"/>
  <c r="Z51" i="63"/>
  <c r="Z45" i="61"/>
  <c r="U49" i="24" s="1"/>
  <c r="Z28" i="59"/>
  <c r="Z18" i="62"/>
  <c r="Z23" i="63"/>
  <c r="Z41" i="63"/>
  <c r="S45" i="24" s="1"/>
  <c r="Z39" i="63"/>
  <c r="Z23" i="61"/>
  <c r="Z29" i="61"/>
  <c r="Z16" i="61"/>
  <c r="Z21" i="61"/>
  <c r="Z42" i="61"/>
  <c r="U46" i="24" s="1"/>
  <c r="Z44" i="61"/>
  <c r="U48" i="24" s="1"/>
  <c r="Z25" i="61"/>
  <c r="Z31" i="59"/>
  <c r="Z51" i="59"/>
  <c r="Z17" i="59"/>
  <c r="Z39" i="59"/>
  <c r="Z15" i="62"/>
  <c r="Z35" i="63"/>
  <c r="Z17" i="63"/>
  <c r="Z40" i="59"/>
  <c r="W44" i="24" s="1"/>
  <c r="Z29" i="59"/>
  <c r="Z14" i="63"/>
  <c r="Z13" i="61"/>
  <c r="Z10" i="68"/>
  <c r="Z21" i="63"/>
  <c r="Z48" i="61"/>
  <c r="U52" i="24" s="1"/>
  <c r="Z38" i="59"/>
  <c r="Z30" i="59"/>
  <c r="Z19" i="66"/>
  <c r="P19" i="98"/>
  <c r="Z20" i="66"/>
  <c r="P20" i="98"/>
  <c r="Z22" i="66"/>
  <c r="P22" i="98"/>
  <c r="Z27" i="66"/>
  <c r="P27" i="98"/>
  <c r="G10" i="98"/>
  <c r="Z49" i="68"/>
  <c r="G53" i="24" s="1"/>
  <c r="M49" i="98"/>
  <c r="Z43" i="66"/>
  <c r="J47" i="24" s="1"/>
  <c r="P43" i="98"/>
  <c r="Z24" i="63"/>
  <c r="Z33" i="68"/>
  <c r="M33" i="98"/>
  <c r="Z16" i="68"/>
  <c r="M16" i="98"/>
  <c r="Z23" i="68"/>
  <c r="M23" i="98"/>
  <c r="Z50" i="63"/>
  <c r="S54" i="24" s="1"/>
  <c r="Z39" i="61"/>
  <c r="Z34" i="61"/>
  <c r="Z26" i="68"/>
  <c r="M26" i="98"/>
  <c r="Z25" i="66"/>
  <c r="P25" i="98"/>
  <c r="Z13" i="66"/>
  <c r="P13" i="98"/>
  <c r="Z33" i="66"/>
  <c r="P33" i="98"/>
  <c r="Z14" i="66"/>
  <c r="P14" i="98"/>
  <c r="Z42" i="59"/>
  <c r="W46" i="24" s="1"/>
  <c r="Z17" i="68"/>
  <c r="M17" i="98"/>
  <c r="Z36" i="68"/>
  <c r="M36" i="98"/>
  <c r="Z47" i="68"/>
  <c r="G51" i="24" s="1"/>
  <c r="M47" i="98"/>
  <c r="Z46" i="68"/>
  <c r="G50" i="24" s="1"/>
  <c r="M46" i="98"/>
  <c r="Z43" i="61"/>
  <c r="U47" i="24" s="1"/>
  <c r="Z47" i="61"/>
  <c r="U51" i="24" s="1"/>
  <c r="Z50" i="59"/>
  <c r="W54" i="24" s="1"/>
  <c r="Z27" i="68"/>
  <c r="M27" i="98"/>
  <c r="Z39" i="68"/>
  <c r="M39" i="98"/>
  <c r="Z13" i="63"/>
  <c r="Z29" i="63"/>
  <c r="Z19" i="68"/>
  <c r="M19" i="98"/>
  <c r="Z48" i="68"/>
  <c r="G52" i="24" s="1"/>
  <c r="M48" i="98"/>
  <c r="Z34" i="68"/>
  <c r="M34" i="98"/>
  <c r="Z22" i="68"/>
  <c r="M22" i="98"/>
  <c r="Z32" i="68"/>
  <c r="M32" i="98"/>
  <c r="Z15" i="59"/>
  <c r="Z49" i="59"/>
  <c r="W53" i="24" s="1"/>
  <c r="Z36" i="59"/>
  <c r="Z30" i="68"/>
  <c r="M30" i="98"/>
  <c r="Z38" i="68"/>
  <c r="M38" i="98"/>
  <c r="Z20" i="68"/>
  <c r="M20" i="98"/>
  <c r="Z25" i="68"/>
  <c r="M25" i="98"/>
  <c r="Z41" i="68"/>
  <c r="G45" i="24" s="1"/>
  <c r="M41" i="98"/>
  <c r="Z11" i="61"/>
  <c r="Z26" i="59"/>
  <c r="Z47" i="62"/>
  <c r="T51" i="24" s="1"/>
  <c r="Z25" i="62"/>
  <c r="Z48" i="62"/>
  <c r="T52" i="24" s="1"/>
  <c r="Z22" i="62"/>
  <c r="Z28" i="62"/>
  <c r="Z16" i="62"/>
  <c r="Z46" i="62"/>
  <c r="T50" i="24" s="1"/>
  <c r="Z23" i="62"/>
  <c r="Z32" i="62"/>
  <c r="Z38" i="62"/>
  <c r="Z37" i="62"/>
  <c r="Z50" i="62"/>
  <c r="T54" i="24" s="1"/>
  <c r="Z21" i="62"/>
  <c r="Z12" i="62"/>
  <c r="Z20" i="62"/>
  <c r="Z36" i="62"/>
  <c r="Z49" i="62"/>
  <c r="T53" i="24" s="1"/>
  <c r="Z14" i="62"/>
  <c r="Z45" i="62"/>
  <c r="T49" i="24" s="1"/>
  <c r="Z19" i="62"/>
  <c r="Z51" i="62"/>
  <c r="Z31" i="62"/>
  <c r="Z13" i="62"/>
  <c r="Z44" i="62"/>
  <c r="T48" i="24" s="1"/>
  <c r="Z29" i="62"/>
  <c r="Z30" i="62"/>
  <c r="Z43" i="62"/>
  <c r="T47" i="24" s="1"/>
  <c r="Z40" i="62"/>
  <c r="T44" i="24" s="1"/>
  <c r="Z11" i="62"/>
  <c r="Z24" i="62"/>
  <c r="Z33" i="62"/>
  <c r="Z41" i="62"/>
  <c r="T45" i="24" s="1"/>
  <c r="Z17" i="62"/>
  <c r="Z42" i="62"/>
  <c r="T46" i="24" s="1"/>
  <c r="Z39" i="62"/>
  <c r="Z35" i="62"/>
  <c r="Z26" i="62"/>
  <c r="Z34" i="62"/>
  <c r="Z27" i="62"/>
  <c r="Z48" i="59"/>
  <c r="W52" i="24" s="1"/>
  <c r="Z20" i="59"/>
  <c r="Z12" i="59"/>
  <c r="Z25" i="59"/>
  <c r="Z35" i="59"/>
  <c r="Z14" i="59"/>
  <c r="Z37" i="59"/>
  <c r="Z9" i="59"/>
  <c r="Z34" i="59"/>
  <c r="Z33" i="59"/>
  <c r="Z27" i="59"/>
  <c r="Z44" i="59"/>
  <c r="W48" i="24" s="1"/>
  <c r="Z13" i="59"/>
  <c r="Z45" i="59"/>
  <c r="W49" i="24" s="1"/>
  <c r="Z18" i="59"/>
  <c r="Z21" i="59"/>
  <c r="Z22" i="59"/>
  <c r="Z11" i="59"/>
  <c r="Z15" i="61"/>
  <c r="Z51" i="61"/>
  <c r="Z22" i="61"/>
  <c r="Z26" i="61"/>
  <c r="Z12" i="61"/>
  <c r="Z49" i="61"/>
  <c r="U53" i="24" s="1"/>
  <c r="Z20" i="61"/>
  <c r="Z35" i="61"/>
  <c r="Z36" i="61"/>
  <c r="Z28" i="61"/>
  <c r="Z33" i="61"/>
  <c r="Z24" i="61"/>
  <c r="Z18" i="61"/>
  <c r="Z30" i="61"/>
  <c r="Z10" i="61"/>
  <c r="Z43" i="63"/>
  <c r="S47" i="24" s="1"/>
  <c r="Z48" i="63"/>
  <c r="S52" i="24" s="1"/>
  <c r="Z15" i="63"/>
  <c r="Z45" i="63"/>
  <c r="S49" i="24" s="1"/>
  <c r="Z46" i="63"/>
  <c r="S50" i="24" s="1"/>
  <c r="Z30" i="63"/>
  <c r="Z25" i="63"/>
  <c r="Z36" i="63"/>
  <c r="Z37" i="63"/>
  <c r="Z44" i="63"/>
  <c r="S48" i="24" s="1"/>
  <c r="Z19" i="63"/>
  <c r="Z20" i="63"/>
  <c r="Z11" i="63"/>
  <c r="Z31" i="63"/>
  <c r="Z9" i="63"/>
  <c r="Z45" i="67"/>
  <c r="I49" i="24" s="1"/>
  <c r="Z17" i="66"/>
  <c r="Z51" i="66"/>
  <c r="Z45" i="66"/>
  <c r="J49" i="24" s="1"/>
  <c r="Z48" i="66"/>
  <c r="J52" i="24" s="1"/>
  <c r="Z34" i="66"/>
  <c r="Z24" i="66"/>
  <c r="Z28" i="66"/>
  <c r="Z30" i="66"/>
  <c r="Z36" i="66"/>
  <c r="Z21" i="66"/>
  <c r="Z44" i="66"/>
  <c r="J48" i="24" s="1"/>
  <c r="Z12" i="66"/>
  <c r="Z50" i="66"/>
  <c r="J54" i="24" s="1"/>
  <c r="Z49" i="66"/>
  <c r="J53" i="24" s="1"/>
  <c r="Z16" i="66"/>
  <c r="Z31" i="66"/>
  <c r="Z29" i="66"/>
  <c r="Z38" i="66"/>
  <c r="Z35" i="66"/>
  <c r="Z37" i="66"/>
  <c r="Z40" i="66"/>
  <c r="J44" i="24" s="1"/>
  <c r="Z11" i="66"/>
  <c r="Z42" i="66"/>
  <c r="J46" i="24" s="1"/>
  <c r="Z39" i="66"/>
  <c r="Z15" i="66"/>
  <c r="Z23" i="66"/>
  <c r="Z32" i="66"/>
  <c r="Z18" i="66"/>
  <c r="Z46" i="66"/>
  <c r="J50" i="24" s="1"/>
  <c r="Z26" i="66"/>
  <c r="Z41" i="66"/>
  <c r="J45" i="24" s="1"/>
  <c r="Z47" i="66"/>
  <c r="J51" i="24" s="1"/>
  <c r="Z10" i="66"/>
  <c r="Z32" i="67"/>
  <c r="Z18" i="67"/>
  <c r="Z40" i="67"/>
  <c r="I44" i="24" s="1"/>
  <c r="Z28" i="67"/>
  <c r="Z17" i="67"/>
  <c r="Z22" i="67"/>
  <c r="Z11" i="67"/>
  <c r="Z27" i="67"/>
  <c r="Z37" i="67"/>
  <c r="Z25" i="67"/>
  <c r="Z15" i="67"/>
  <c r="Z19" i="67"/>
  <c r="Z38" i="67"/>
  <c r="Z42" i="67"/>
  <c r="I46" i="24" s="1"/>
  <c r="Z47" i="67"/>
  <c r="I51" i="24" s="1"/>
  <c r="Z26" i="67"/>
  <c r="Z23" i="67"/>
  <c r="Z35" i="67"/>
  <c r="Z13" i="67"/>
  <c r="Z48" i="67"/>
  <c r="I52" i="24" s="1"/>
  <c r="Z34" i="67"/>
  <c r="Z24" i="67"/>
  <c r="Z21" i="67"/>
  <c r="Z36" i="67"/>
  <c r="Z31" i="67"/>
  <c r="Z46" i="67"/>
  <c r="I50" i="24" s="1"/>
  <c r="Z12" i="67"/>
  <c r="Z16" i="67"/>
  <c r="Z33" i="67"/>
  <c r="Z29" i="67"/>
  <c r="Z41" i="67"/>
  <c r="I45" i="24" s="1"/>
  <c r="Z30" i="67"/>
  <c r="Z50" i="67"/>
  <c r="I54" i="24" s="1"/>
  <c r="Z49" i="67"/>
  <c r="I53" i="24" s="1"/>
  <c r="Z20" i="67"/>
  <c r="Z39" i="67"/>
  <c r="Z14" i="67"/>
  <c r="Z44" i="67"/>
  <c r="I48" i="24" s="1"/>
  <c r="Z51" i="67"/>
  <c r="Z43" i="67"/>
  <c r="I47" i="24" s="1"/>
  <c r="Z11" i="68"/>
  <c r="Z12" i="68"/>
  <c r="Z42" i="68"/>
  <c r="G46" i="24" s="1"/>
  <c r="Z50" i="68"/>
  <c r="G54" i="24" s="1"/>
  <c r="Z18" i="68"/>
  <c r="Z21" i="68"/>
  <c r="Z13" i="68"/>
  <c r="Z15" i="68"/>
  <c r="Z29" i="68"/>
  <c r="Z14" i="68"/>
  <c r="Z44" i="68"/>
  <c r="G48" i="24" s="1"/>
  <c r="Z37" i="68"/>
  <c r="Z51" i="68"/>
  <c r="Z28" i="68"/>
  <c r="Z45" i="68"/>
  <c r="G49" i="24" s="1"/>
  <c r="Z31" i="68"/>
  <c r="Z43" i="68"/>
  <c r="G47" i="24" s="1"/>
  <c r="Z24" i="68"/>
  <c r="Z40" i="68"/>
  <c r="G44" i="24" s="1"/>
  <c r="Z35" i="68"/>
  <c r="Z9" i="61"/>
  <c r="Z10" i="63"/>
  <c r="Z10" i="59"/>
  <c r="Z9" i="66"/>
  <c r="P9" i="98"/>
  <c r="Z10" i="62"/>
  <c r="Z9" i="62"/>
  <c r="Z9" i="67"/>
  <c r="Z10" i="67"/>
  <c r="P10" i="98"/>
  <c r="I6" i="98"/>
  <c r="D15" i="60"/>
  <c r="J6" i="98"/>
  <c r="E15" i="60"/>
  <c r="B15" i="60" s="1"/>
  <c r="F15" i="60"/>
  <c r="G6" i="98"/>
  <c r="C16" i="60"/>
  <c r="Z9" i="68"/>
  <c r="Z8" i="60"/>
  <c r="G90" i="68"/>
  <c r="I83" i="68"/>
  <c r="G88" i="67"/>
  <c r="I81" i="67"/>
  <c r="G88" i="66"/>
  <c r="I81" i="66"/>
  <c r="G88" i="63"/>
  <c r="I81" i="63"/>
  <c r="G88" i="62"/>
  <c r="I81" i="62"/>
  <c r="G88" i="61"/>
  <c r="I81" i="61"/>
  <c r="G88" i="59"/>
  <c r="I81" i="59"/>
  <c r="O6" i="98" l="1"/>
  <c r="P6" i="98"/>
  <c r="E16" i="60"/>
  <c r="B16" i="60" s="1"/>
  <c r="D16" i="60"/>
  <c r="F16" i="60"/>
  <c r="M6" i="98"/>
  <c r="C17" i="60"/>
  <c r="G82" i="68"/>
  <c r="G89" i="68" s="1"/>
  <c r="I90" i="68"/>
  <c r="G80" i="67"/>
  <c r="G87" i="67" s="1"/>
  <c r="I88" i="67"/>
  <c r="G80" i="66"/>
  <c r="G87" i="66" s="1"/>
  <c r="I88" i="66"/>
  <c r="G80" i="63"/>
  <c r="G87" i="63" s="1"/>
  <c r="I88" i="63"/>
  <c r="G80" i="62"/>
  <c r="G87" i="62" s="1"/>
  <c r="I88" i="62"/>
  <c r="G80" i="61"/>
  <c r="G87" i="61" s="1"/>
  <c r="I88" i="61"/>
  <c r="G80" i="59"/>
  <c r="G87" i="59" s="1"/>
  <c r="I88" i="59"/>
  <c r="E17" i="60" l="1"/>
  <c r="B17" i="60" s="1"/>
  <c r="D17" i="60"/>
  <c r="F17" i="60"/>
  <c r="C18" i="60"/>
  <c r="G7" i="24"/>
  <c r="AN10" i="98"/>
  <c r="AN9" i="98"/>
  <c r="I87" i="51"/>
  <c r="G90" i="51"/>
  <c r="G82" i="51"/>
  <c r="G89" i="51" s="1"/>
  <c r="Y6" i="51"/>
  <c r="C10" i="51"/>
  <c r="D10" i="51"/>
  <c r="E10" i="51"/>
  <c r="B10" i="51" s="1"/>
  <c r="B11" i="51" s="1"/>
  <c r="B12" i="51" s="1"/>
  <c r="B13" i="51" s="1"/>
  <c r="B14" i="51" s="1"/>
  <c r="B15" i="51" s="1"/>
  <c r="B16" i="51" s="1"/>
  <c r="B17" i="51" s="1"/>
  <c r="B18" i="51" s="1"/>
  <c r="B19" i="51" s="1"/>
  <c r="B20" i="51" s="1"/>
  <c r="B21" i="51" s="1"/>
  <c r="B22" i="51" s="1"/>
  <c r="B23" i="51" s="1"/>
  <c r="B24" i="51" s="1"/>
  <c r="B25" i="51" s="1"/>
  <c r="B26" i="51" s="1"/>
  <c r="B27" i="51" s="1"/>
  <c r="B28" i="51" s="1"/>
  <c r="B29" i="51" s="1"/>
  <c r="B30" i="51" s="1"/>
  <c r="B31" i="51" s="1"/>
  <c r="B32" i="51" s="1"/>
  <c r="B33" i="51" s="1"/>
  <c r="B34" i="51" s="1"/>
  <c r="B35" i="51" s="1"/>
  <c r="B36" i="51" s="1"/>
  <c r="B37" i="51" s="1"/>
  <c r="B38" i="51" s="1"/>
  <c r="B39" i="51" s="1"/>
  <c r="B40" i="51" s="1"/>
  <c r="B41" i="51" s="1"/>
  <c r="B42" i="51" s="1"/>
  <c r="B43" i="51" s="1"/>
  <c r="B44" i="51" s="1"/>
  <c r="B45" i="51" s="1"/>
  <c r="B46" i="51" s="1"/>
  <c r="B47" i="51" s="1"/>
  <c r="B48" i="51" s="1"/>
  <c r="B49" i="51" s="1"/>
  <c r="B50" i="51" s="1"/>
  <c r="B51" i="51" s="1"/>
  <c r="F10" i="51"/>
  <c r="D9" i="51"/>
  <c r="F9" i="51"/>
  <c r="E9" i="51"/>
  <c r="C9" i="51"/>
  <c r="G6" i="51"/>
  <c r="V6" i="51"/>
  <c r="U6" i="51"/>
  <c r="T6" i="51"/>
  <c r="S6" i="51"/>
  <c r="R6" i="51"/>
  <c r="Q6" i="51"/>
  <c r="P6" i="51"/>
  <c r="O6" i="51"/>
  <c r="G2" i="51"/>
  <c r="N8" i="51"/>
  <c r="M8" i="51"/>
  <c r="L8" i="51"/>
  <c r="K8" i="51"/>
  <c r="J8" i="51"/>
  <c r="I8" i="51"/>
  <c r="H8" i="51"/>
  <c r="G8" i="51"/>
  <c r="N6" i="51"/>
  <c r="M6" i="51"/>
  <c r="L6" i="51"/>
  <c r="K6" i="51"/>
  <c r="J6" i="51"/>
  <c r="I6" i="51"/>
  <c r="H6" i="51"/>
  <c r="K76" i="38"/>
  <c r="K75" i="38"/>
  <c r="K72" i="38"/>
  <c r="F18" i="60" l="1"/>
  <c r="E18" i="60"/>
  <c r="B18" i="60" s="1"/>
  <c r="AO10" i="98"/>
  <c r="AO9" i="98"/>
  <c r="D18" i="60"/>
  <c r="C19" i="60"/>
  <c r="I82" i="51"/>
  <c r="I89" i="51" s="1"/>
  <c r="I83" i="51"/>
  <c r="I90" i="51" s="1"/>
  <c r="X6" i="51"/>
  <c r="W6" i="51"/>
  <c r="W53" i="51" l="1"/>
  <c r="H53" i="98" s="1"/>
  <c r="W54" i="51"/>
  <c r="H54" i="98" s="1"/>
  <c r="W52" i="51"/>
  <c r="H52" i="98" s="1"/>
  <c r="X53" i="51"/>
  <c r="X54" i="51"/>
  <c r="X52" i="51"/>
  <c r="W51" i="51"/>
  <c r="H51" i="98" s="1"/>
  <c r="X51" i="51"/>
  <c r="N51" i="98" s="1"/>
  <c r="D19" i="60"/>
  <c r="F19" i="60"/>
  <c r="E19" i="60"/>
  <c r="B19" i="60" s="1"/>
  <c r="C20" i="60"/>
  <c r="G81" i="51"/>
  <c r="I81" i="51" s="1"/>
  <c r="I88" i="51" s="1"/>
  <c r="Z52" i="51" l="1"/>
  <c r="N52" i="98"/>
  <c r="Z53" i="51"/>
  <c r="N53" i="98"/>
  <c r="Z54" i="51"/>
  <c r="N54" i="98"/>
  <c r="Z51" i="51"/>
  <c r="E20" i="60"/>
  <c r="B20" i="60" s="1"/>
  <c r="D20" i="60"/>
  <c r="F20" i="60"/>
  <c r="C21" i="60"/>
  <c r="G88" i="51"/>
  <c r="G80" i="51"/>
  <c r="G87" i="51" s="1"/>
  <c r="E21" i="60" l="1"/>
  <c r="B21" i="60" s="1"/>
  <c r="F22" i="60"/>
  <c r="F21" i="60"/>
  <c r="D21" i="60"/>
  <c r="C22" i="60"/>
  <c r="R12" i="24"/>
  <c r="R58" i="24"/>
  <c r="R59" i="24"/>
  <c r="D22" i="60" l="1"/>
  <c r="E22" i="60"/>
  <c r="B22" i="60" s="1"/>
  <c r="C23" i="60"/>
  <c r="G10" i="38"/>
  <c r="F48" i="38"/>
  <c r="F46" i="38"/>
  <c r="F44" i="38"/>
  <c r="F42" i="38"/>
  <c r="F40" i="38"/>
  <c r="F34" i="38"/>
  <c r="F32" i="38"/>
  <c r="F30" i="38"/>
  <c r="V12" i="24"/>
  <c r="W12" i="24"/>
  <c r="U12" i="24"/>
  <c r="T12" i="24"/>
  <c r="S12" i="24"/>
  <c r="Q12" i="24"/>
  <c r="F23" i="60" l="1"/>
  <c r="D23" i="60"/>
  <c r="E23" i="60"/>
  <c r="B23" i="60" s="1"/>
  <c r="C24" i="60"/>
  <c r="B1" i="20"/>
  <c r="N12" i="24"/>
  <c r="O12" i="24"/>
  <c r="P12" i="24"/>
  <c r="K8" i="38"/>
  <c r="K7" i="38"/>
  <c r="G6" i="24"/>
  <c r="R63" i="24"/>
  <c r="K10" i="38"/>
  <c r="D24" i="60" l="1"/>
  <c r="F24" i="60"/>
  <c r="E24" i="60"/>
  <c r="B24" i="60" s="1"/>
  <c r="C25" i="60"/>
  <c r="R64" i="24"/>
  <c r="E25" i="60" l="1"/>
  <c r="B25" i="60" s="1"/>
  <c r="F25" i="60"/>
  <c r="D25" i="60"/>
  <c r="C26" i="60"/>
  <c r="C14" i="24"/>
  <c r="D14" i="24"/>
  <c r="F26" i="60" l="1"/>
  <c r="D26" i="60"/>
  <c r="E26" i="60"/>
  <c r="B26" i="60" s="1"/>
  <c r="C27" i="60"/>
  <c r="E27" i="60" l="1"/>
  <c r="B27" i="60" s="1"/>
  <c r="D27" i="60"/>
  <c r="F27" i="60"/>
  <c r="C28" i="60"/>
  <c r="H10" i="27"/>
  <c r="F28" i="60" l="1"/>
  <c r="E28" i="60"/>
  <c r="B28" i="60" s="1"/>
  <c r="D28" i="60"/>
  <c r="C29" i="60"/>
  <c r="V19" i="20"/>
  <c r="V18" i="20"/>
  <c r="V17" i="20"/>
  <c r="V16" i="20"/>
  <c r="V15" i="20"/>
  <c r="V14" i="20"/>
  <c r="V13" i="20"/>
  <c r="V12" i="20"/>
  <c r="V11" i="20"/>
  <c r="V10" i="20"/>
  <c r="V9" i="20"/>
  <c r="V8" i="20"/>
  <c r="V7" i="20"/>
  <c r="V6" i="20"/>
  <c r="V34" i="20"/>
  <c r="F29" i="60" l="1"/>
  <c r="D30" i="60"/>
  <c r="D29" i="60"/>
  <c r="E30" i="60"/>
  <c r="E29" i="60"/>
  <c r="B29" i="60" s="1"/>
  <c r="F30" i="60"/>
  <c r="C30" i="60"/>
  <c r="W18" i="20"/>
  <c r="W34" i="20"/>
  <c r="W4" i="20"/>
  <c r="B30" i="60" l="1"/>
  <c r="E31" i="60"/>
  <c r="B31" i="60" s="1"/>
  <c r="F31" i="60"/>
  <c r="D31" i="60"/>
  <c r="C31" i="60"/>
  <c r="W6" i="20"/>
  <c r="W8" i="20"/>
  <c r="W7" i="20"/>
  <c r="W16" i="20"/>
  <c r="W14" i="20"/>
  <c r="W12" i="20"/>
  <c r="W10" i="20"/>
  <c r="W9" i="20"/>
  <c r="W19" i="20"/>
  <c r="W17" i="20"/>
  <c r="W15" i="20"/>
  <c r="W13" i="20"/>
  <c r="W11" i="20"/>
  <c r="W5" i="20"/>
  <c r="F32" i="60" l="1"/>
  <c r="D32" i="60"/>
  <c r="E32" i="60"/>
  <c r="B32" i="60" s="1"/>
  <c r="C32" i="60"/>
  <c r="X13" i="20"/>
  <c r="X8" i="20"/>
  <c r="X4" i="20"/>
  <c r="X6" i="20"/>
  <c r="X12" i="20"/>
  <c r="X7" i="20"/>
  <c r="X10" i="20"/>
  <c r="X5" i="20"/>
  <c r="X11" i="20"/>
  <c r="X9" i="20"/>
  <c r="F33" i="60" l="1"/>
  <c r="D33" i="60"/>
  <c r="E33" i="60"/>
  <c r="B33" i="60" s="1"/>
  <c r="C33" i="60"/>
  <c r="D34" i="60" l="1"/>
  <c r="E34" i="60"/>
  <c r="B34" i="60" s="1"/>
  <c r="F34" i="60"/>
  <c r="C34" i="60"/>
  <c r="B51" i="27"/>
  <c r="C3" i="27"/>
  <c r="B1" i="27"/>
  <c r="D35" i="60" l="1"/>
  <c r="F35" i="60"/>
  <c r="E35" i="60"/>
  <c r="B35" i="60" s="1"/>
  <c r="C35" i="60"/>
  <c r="C11" i="27"/>
  <c r="D36" i="60" l="1"/>
  <c r="F36" i="60"/>
  <c r="E36" i="60"/>
  <c r="B36" i="60" s="1"/>
  <c r="C36" i="60"/>
  <c r="C19" i="27"/>
  <c r="F37" i="60" l="1"/>
  <c r="D37" i="60"/>
  <c r="E37" i="60"/>
  <c r="B37" i="60" s="1"/>
  <c r="C37" i="60"/>
  <c r="C27" i="27"/>
  <c r="F38" i="60" l="1"/>
  <c r="E38" i="60"/>
  <c r="B38" i="60" s="1"/>
  <c r="D38" i="60"/>
  <c r="C38" i="60"/>
  <c r="C35" i="27"/>
  <c r="G8" i="24"/>
  <c r="D39" i="60" l="1"/>
  <c r="E39" i="60"/>
  <c r="B39" i="60" s="1"/>
  <c r="F39" i="60"/>
  <c r="C39" i="60"/>
  <c r="C43" i="27"/>
  <c r="F14" i="24"/>
  <c r="E14" i="24"/>
  <c r="B14" i="24" s="1"/>
  <c r="B15" i="24" s="1"/>
  <c r="B16" i="24" s="1"/>
  <c r="B17" i="24" s="1"/>
  <c r="B18" i="24" s="1"/>
  <c r="B19" i="24" s="1"/>
  <c r="B20" i="24" s="1"/>
  <c r="B21" i="24" s="1"/>
  <c r="B22" i="24" s="1"/>
  <c r="B23" i="24" s="1"/>
  <c r="B24" i="24" s="1"/>
  <c r="B25" i="24" s="1"/>
  <c r="B26" i="24" s="1"/>
  <c r="B27" i="24" s="1"/>
  <c r="B28" i="24" s="1"/>
  <c r="G10" i="24"/>
  <c r="G5" i="24"/>
  <c r="G9" i="24"/>
  <c r="G4" i="24"/>
  <c r="B29" i="24" l="1"/>
  <c r="B30" i="24" s="1"/>
  <c r="B31" i="24" s="1"/>
  <c r="B32" i="24" s="1"/>
  <c r="B33" i="24" s="1"/>
  <c r="B34" i="24" s="1"/>
  <c r="B35" i="24" s="1"/>
  <c r="B36" i="24" s="1"/>
  <c r="B37" i="24" s="1"/>
  <c r="B38" i="24" s="1"/>
  <c r="B39" i="24" s="1"/>
  <c r="B40" i="24" s="1"/>
  <c r="B41" i="24" s="1"/>
  <c r="B42" i="24" s="1"/>
  <c r="B43" i="24" s="1"/>
  <c r="B45" i="24" s="1"/>
  <c r="B46" i="24" s="1"/>
  <c r="B47" i="24" s="1"/>
  <c r="B48" i="24" s="1"/>
  <c r="B49" i="24" s="1"/>
  <c r="B50" i="24" s="1"/>
  <c r="B51" i="24" s="1"/>
  <c r="B52" i="24" s="1"/>
  <c r="B53" i="24" s="1"/>
  <c r="B54" i="24" s="1"/>
  <c r="D40" i="60"/>
  <c r="F40" i="60"/>
  <c r="E40" i="60"/>
  <c r="B40" i="60" s="1"/>
  <c r="C40" i="60"/>
  <c r="K1" i="20"/>
  <c r="C12" i="118" l="1"/>
  <c r="C18" i="118"/>
  <c r="D35" i="118"/>
  <c r="C14" i="118"/>
  <c r="C16" i="118"/>
  <c r="D12" i="118"/>
  <c r="D25" i="118"/>
  <c r="D11" i="118"/>
  <c r="D9" i="118"/>
  <c r="D21" i="118"/>
  <c r="D37" i="118"/>
  <c r="C34" i="118"/>
  <c r="C8" i="118"/>
  <c r="D8" i="118"/>
  <c r="D39" i="118"/>
  <c r="D33" i="118"/>
  <c r="D38" i="118"/>
  <c r="C28" i="118"/>
  <c r="D10" i="118"/>
  <c r="D19" i="118"/>
  <c r="C32" i="118"/>
  <c r="D14" i="118"/>
  <c r="D13" i="118"/>
  <c r="C36" i="118"/>
  <c r="D30" i="118"/>
  <c r="D24" i="118"/>
  <c r="D16" i="118"/>
  <c r="D18" i="118"/>
  <c r="C22" i="118"/>
  <c r="D34" i="118"/>
  <c r="D28" i="118"/>
  <c r="D23" i="118"/>
  <c r="D31" i="118"/>
  <c r="D27" i="118"/>
  <c r="C26" i="118"/>
  <c r="D22" i="118"/>
  <c r="C20" i="118"/>
  <c r="D36" i="118"/>
  <c r="D32" i="118"/>
  <c r="D15" i="118"/>
  <c r="D17" i="118"/>
  <c r="D29" i="118"/>
  <c r="C30" i="118"/>
  <c r="D26" i="118"/>
  <c r="C24" i="118"/>
  <c r="D20" i="118"/>
  <c r="C38" i="118"/>
  <c r="F41" i="60"/>
  <c r="E41" i="60"/>
  <c r="B41" i="60" s="1"/>
  <c r="D41" i="60"/>
  <c r="C41" i="60"/>
  <c r="F42" i="60" l="1"/>
  <c r="D42" i="60"/>
  <c r="E42" i="60"/>
  <c r="B42" i="60" s="1"/>
  <c r="C42" i="60"/>
  <c r="E11" i="16" l="1"/>
  <c r="D11" i="16"/>
  <c r="B11" i="16" s="1"/>
  <c r="B12" i="16" s="1"/>
  <c r="B13" i="16" s="1"/>
  <c r="B14" i="16" s="1"/>
  <c r="B15" i="16" s="1"/>
  <c r="B16" i="16" s="1"/>
  <c r="B17" i="16" s="1"/>
  <c r="B18" i="16" s="1"/>
  <c r="B19" i="16" s="1"/>
  <c r="B20" i="16" s="1"/>
  <c r="B21" i="16" s="1"/>
  <c r="B22" i="16" s="1"/>
  <c r="B23" i="16" s="1"/>
  <c r="B24" i="16" s="1"/>
  <c r="B25" i="16" s="1"/>
  <c r="C11" i="16"/>
  <c r="E10" i="16"/>
  <c r="D10" i="16"/>
  <c r="C10" i="16"/>
  <c r="D4" i="16"/>
  <c r="C43" i="118" l="1"/>
  <c r="C42" i="118"/>
  <c r="D44" i="118"/>
  <c r="D42" i="118"/>
  <c r="C44" i="118"/>
  <c r="D43" i="118"/>
  <c r="B26" i="16"/>
  <c r="B27" i="16" s="1"/>
  <c r="B28" i="16" s="1"/>
  <c r="B29" i="16" s="1"/>
  <c r="B30" i="16" s="1"/>
  <c r="B31" i="16" s="1"/>
  <c r="B32" i="16" s="1"/>
  <c r="B33" i="16" s="1"/>
  <c r="B34" i="16" s="1"/>
  <c r="B35" i="16" s="1"/>
  <c r="B36" i="16" s="1"/>
  <c r="B37" i="16" s="1"/>
  <c r="B38" i="16" s="1"/>
  <c r="B39" i="16" s="1"/>
  <c r="B40" i="16" s="1"/>
  <c r="B41" i="16" s="1"/>
  <c r="B42" i="16" s="1"/>
  <c r="B43" i="16" s="1"/>
  <c r="B44" i="16" s="1"/>
  <c r="B45" i="16" s="1"/>
  <c r="B46" i="16" s="1"/>
  <c r="B47" i="16" s="1"/>
  <c r="B48" i="16" s="1"/>
  <c r="B49" i="16" s="1"/>
  <c r="B50" i="16" s="1"/>
  <c r="B51" i="16" s="1"/>
  <c r="B52" i="16" s="1"/>
  <c r="D20" i="27"/>
  <c r="K92" i="71"/>
  <c r="K91" i="71"/>
  <c r="K94" i="71"/>
  <c r="K93" i="71"/>
  <c r="C49" i="118" l="1"/>
  <c r="C47" i="118"/>
  <c r="C48" i="118"/>
  <c r="K79" i="71"/>
  <c r="D44" i="27"/>
  <c r="K89" i="71"/>
  <c r="D36" i="27"/>
  <c r="D28" i="27"/>
  <c r="F20" i="27"/>
  <c r="K90" i="71"/>
  <c r="K76" i="71"/>
  <c r="F28" i="27"/>
  <c r="D4" i="27"/>
  <c r="K86" i="71"/>
  <c r="K74" i="71"/>
  <c r="K82" i="71"/>
  <c r="F36" i="27"/>
  <c r="F12" i="27"/>
  <c r="F4" i="27"/>
  <c r="K81" i="71"/>
  <c r="K85" i="71"/>
  <c r="F44" i="27"/>
  <c r="D12" i="27"/>
  <c r="K75" i="71"/>
  <c r="K73" i="71"/>
  <c r="K78" i="71"/>
  <c r="C43" i="60"/>
  <c r="K71" i="71"/>
  <c r="H26" i="71"/>
  <c r="G8" i="38"/>
  <c r="F43" i="60"/>
  <c r="D43" i="60"/>
  <c r="F29" i="27" l="1"/>
  <c r="F45" i="27"/>
  <c r="F5" i="27"/>
  <c r="K72" i="71"/>
  <c r="F37" i="27"/>
  <c r="F21" i="27"/>
  <c r="F13" i="27"/>
  <c r="F6" i="27"/>
  <c r="F46" i="27"/>
  <c r="F22" i="27"/>
  <c r="F14" i="27"/>
  <c r="F30" i="27"/>
  <c r="K77" i="71"/>
  <c r="F38" i="27"/>
  <c r="G23" i="71"/>
  <c r="F27" i="27"/>
  <c r="F43" i="27"/>
  <c r="K70" i="71"/>
  <c r="G7" i="38"/>
  <c r="F35" i="27"/>
  <c r="F11" i="27"/>
  <c r="F3" i="27"/>
  <c r="F19" i="27"/>
  <c r="F16" i="27"/>
  <c r="F48" i="27"/>
  <c r="F32" i="27"/>
  <c r="F40" i="27"/>
  <c r="K87" i="71"/>
  <c r="F8" i="27"/>
  <c r="F24" i="27"/>
  <c r="E43" i="60"/>
  <c r="B43" i="60" s="1"/>
  <c r="F7" i="27"/>
  <c r="F39" i="27"/>
  <c r="F23" i="27"/>
  <c r="F47" i="27"/>
  <c r="F31" i="27"/>
  <c r="K84" i="71"/>
  <c r="F15" i="27"/>
  <c r="H40" i="38"/>
  <c r="H20" i="38"/>
  <c r="H38" i="38"/>
  <c r="H30" i="38"/>
  <c r="H34" i="38"/>
  <c r="H32" i="38"/>
  <c r="H46" i="38"/>
  <c r="H44" i="38"/>
  <c r="H42" i="38"/>
  <c r="H48" i="38"/>
  <c r="H36" i="38"/>
  <c r="I23" i="38"/>
  <c r="I43" i="38"/>
  <c r="I22" i="38"/>
  <c r="I20" i="38"/>
  <c r="I30" i="38"/>
  <c r="I42" i="38"/>
  <c r="I35" i="38"/>
  <c r="I33" i="38"/>
  <c r="I27" i="38"/>
  <c r="I47" i="38"/>
  <c r="I25" i="38"/>
  <c r="H26" i="38"/>
  <c r="I34" i="38"/>
  <c r="I45" i="38"/>
  <c r="I26" i="38"/>
  <c r="I46" i="38"/>
  <c r="I24" i="38"/>
  <c r="I38" i="38"/>
  <c r="I49" i="38"/>
  <c r="I44" i="38"/>
  <c r="I36" i="38"/>
  <c r="I41" i="38"/>
  <c r="I32" i="38"/>
  <c r="I37" i="38"/>
  <c r="H22" i="38"/>
  <c r="I39" i="38"/>
  <c r="I48" i="38"/>
  <c r="I40" i="38"/>
  <c r="I31" i="38"/>
  <c r="I21" i="38"/>
  <c r="H24" i="38"/>
  <c r="D162" i="71" l="1"/>
  <c r="D111" i="71"/>
  <c r="I59" i="38" l="1"/>
  <c r="H67" i="38"/>
  <c r="I58" i="38"/>
  <c r="H65" i="38"/>
  <c r="F58" i="38" l="1"/>
  <c r="F60" i="38"/>
  <c r="F59" i="38"/>
  <c r="I60" i="38"/>
  <c r="H66" i="38"/>
  <c r="I61" i="38"/>
  <c r="F61" i="38"/>
  <c r="W50" i="51" l="1"/>
  <c r="H50" i="98" s="1"/>
  <c r="W49" i="51"/>
  <c r="H49" i="98" s="1"/>
  <c r="X49" i="51"/>
  <c r="W10" i="51"/>
  <c r="H10" i="98" s="1"/>
  <c r="X10" i="51"/>
  <c r="W11" i="51"/>
  <c r="H11" i="98" s="1"/>
  <c r="X11" i="51"/>
  <c r="W12" i="51"/>
  <c r="H12" i="98" s="1"/>
  <c r="X12" i="51"/>
  <c r="W13" i="51"/>
  <c r="H13" i="98" s="1"/>
  <c r="X13" i="51"/>
  <c r="W14" i="51"/>
  <c r="H14" i="98" s="1"/>
  <c r="X14" i="51"/>
  <c r="W15" i="51"/>
  <c r="H15" i="98" s="1"/>
  <c r="X15" i="51"/>
  <c r="W16" i="51"/>
  <c r="H16" i="98" s="1"/>
  <c r="X16" i="51"/>
  <c r="W17" i="51"/>
  <c r="H17" i="98" s="1"/>
  <c r="X17" i="51"/>
  <c r="W18" i="51"/>
  <c r="H18" i="98" s="1"/>
  <c r="X18" i="51"/>
  <c r="W19" i="51"/>
  <c r="H19" i="98" s="1"/>
  <c r="X19" i="51"/>
  <c r="W20" i="51"/>
  <c r="H20" i="98" s="1"/>
  <c r="X20" i="51"/>
  <c r="W21" i="51"/>
  <c r="H21" i="98" s="1"/>
  <c r="X21" i="51"/>
  <c r="W22" i="51"/>
  <c r="H22" i="98" s="1"/>
  <c r="X22" i="51"/>
  <c r="W23" i="51"/>
  <c r="H23" i="98" s="1"/>
  <c r="X23" i="51"/>
  <c r="W24" i="51"/>
  <c r="H24" i="98" s="1"/>
  <c r="X24" i="51"/>
  <c r="W25" i="51"/>
  <c r="H25" i="98" s="1"/>
  <c r="X25" i="51"/>
  <c r="W26" i="51"/>
  <c r="H26" i="98" s="1"/>
  <c r="X26" i="51"/>
  <c r="W27" i="51"/>
  <c r="H27" i="98" s="1"/>
  <c r="X27" i="51"/>
  <c r="W28" i="51"/>
  <c r="H28" i="98" s="1"/>
  <c r="X28" i="51"/>
  <c r="W29" i="51"/>
  <c r="H29" i="98" s="1"/>
  <c r="X29" i="51"/>
  <c r="W30" i="51"/>
  <c r="H30" i="98" s="1"/>
  <c r="X30" i="51"/>
  <c r="W31" i="51"/>
  <c r="H31" i="98" s="1"/>
  <c r="X31" i="51"/>
  <c r="W32" i="51"/>
  <c r="H32" i="98" s="1"/>
  <c r="X32" i="51"/>
  <c r="W33" i="51"/>
  <c r="H33" i="98" s="1"/>
  <c r="X33" i="51"/>
  <c r="W34" i="51"/>
  <c r="H34" i="98" s="1"/>
  <c r="X34" i="51"/>
  <c r="W35" i="51"/>
  <c r="H35" i="98" s="1"/>
  <c r="X35" i="51"/>
  <c r="W36" i="51"/>
  <c r="H36" i="98" s="1"/>
  <c r="X36" i="51"/>
  <c r="W37" i="51"/>
  <c r="H37" i="98" s="1"/>
  <c r="X37" i="51"/>
  <c r="W38" i="51"/>
  <c r="H38" i="98" s="1"/>
  <c r="X38" i="51"/>
  <c r="W39" i="51"/>
  <c r="H39" i="98" s="1"/>
  <c r="X39" i="51"/>
  <c r="W40" i="51"/>
  <c r="H40" i="98" s="1"/>
  <c r="X40" i="51"/>
  <c r="W41" i="51"/>
  <c r="H41" i="98" s="1"/>
  <c r="X41" i="51"/>
  <c r="W42" i="51"/>
  <c r="H42" i="98" s="1"/>
  <c r="X42" i="51"/>
  <c r="W43" i="51"/>
  <c r="H43" i="98" s="1"/>
  <c r="X43" i="51"/>
  <c r="W44" i="51"/>
  <c r="H44" i="98" s="1"/>
  <c r="X44" i="51"/>
  <c r="W45" i="51"/>
  <c r="H45" i="98" s="1"/>
  <c r="X45" i="51"/>
  <c r="W46" i="51"/>
  <c r="H46" i="98" s="1"/>
  <c r="X46" i="51"/>
  <c r="W47" i="51"/>
  <c r="H47" i="98" s="1"/>
  <c r="X47" i="51"/>
  <c r="W48" i="51"/>
  <c r="H48" i="98" s="1"/>
  <c r="X48" i="51"/>
  <c r="X9" i="51"/>
  <c r="W9" i="51"/>
  <c r="H9" i="98" s="1"/>
  <c r="N47" i="98" l="1"/>
  <c r="Z47" i="51"/>
  <c r="H51" i="24" s="1"/>
  <c r="M51" i="24" s="1"/>
  <c r="X51" i="24" s="1"/>
  <c r="N45" i="98"/>
  <c r="Z45" i="51"/>
  <c r="H49" i="24" s="1"/>
  <c r="M49" i="24" s="1"/>
  <c r="X49" i="24" s="1"/>
  <c r="N43" i="98"/>
  <c r="Z43" i="51"/>
  <c r="H47" i="24" s="1"/>
  <c r="M47" i="24" s="1"/>
  <c r="X47" i="24" s="1"/>
  <c r="N41" i="98"/>
  <c r="Z41" i="51"/>
  <c r="H45" i="24" s="1"/>
  <c r="M45" i="24" s="1"/>
  <c r="X45" i="24" s="1"/>
  <c r="Z39" i="51"/>
  <c r="M43" i="24" s="1"/>
  <c r="N39" i="98"/>
  <c r="Z37" i="51"/>
  <c r="M41" i="24" s="1"/>
  <c r="N37" i="98"/>
  <c r="N35" i="98"/>
  <c r="Z35" i="51"/>
  <c r="M39" i="24" s="1"/>
  <c r="Z33" i="51"/>
  <c r="M37" i="24" s="1"/>
  <c r="N33" i="98"/>
  <c r="N31" i="98"/>
  <c r="Z31" i="51"/>
  <c r="N29" i="98"/>
  <c r="Z29" i="51"/>
  <c r="Z27" i="51"/>
  <c r="N27" i="98"/>
  <c r="Z25" i="51"/>
  <c r="N25" i="98"/>
  <c r="N23" i="98"/>
  <c r="Z23" i="51"/>
  <c r="N21" i="98"/>
  <c r="Z21" i="51"/>
  <c r="Z19" i="51"/>
  <c r="N19" i="98"/>
  <c r="N17" i="98"/>
  <c r="Z17" i="51"/>
  <c r="N15" i="98"/>
  <c r="Z15" i="51"/>
  <c r="N13" i="98"/>
  <c r="Z13" i="51"/>
  <c r="N11" i="98"/>
  <c r="Z11" i="51"/>
  <c r="X50" i="51"/>
  <c r="N48" i="98"/>
  <c r="Z48" i="51"/>
  <c r="H52" i="24" s="1"/>
  <c r="M52" i="24" s="1"/>
  <c r="X52" i="24" s="1"/>
  <c r="Z46" i="51"/>
  <c r="H50" i="24" s="1"/>
  <c r="M50" i="24" s="1"/>
  <c r="X50" i="24" s="1"/>
  <c r="N46" i="98"/>
  <c r="N44" i="98"/>
  <c r="Z44" i="51"/>
  <c r="H48" i="24" s="1"/>
  <c r="M48" i="24" s="1"/>
  <c r="X48" i="24" s="1"/>
  <c r="N42" i="98"/>
  <c r="Z42" i="51"/>
  <c r="H46" i="24" s="1"/>
  <c r="M46" i="24" s="1"/>
  <c r="X46" i="24" s="1"/>
  <c r="N40" i="98"/>
  <c r="Z40" i="51"/>
  <c r="H44" i="24" s="1"/>
  <c r="M44" i="24" s="1"/>
  <c r="X44" i="24" s="1"/>
  <c r="N38" i="98"/>
  <c r="Z38" i="51"/>
  <c r="M42" i="24" s="1"/>
  <c r="N36" i="98"/>
  <c r="Z36" i="51"/>
  <c r="M40" i="24" s="1"/>
  <c r="Z34" i="51"/>
  <c r="M38" i="24" s="1"/>
  <c r="N34" i="98"/>
  <c r="N32" i="98"/>
  <c r="Z32" i="51"/>
  <c r="M36" i="24" s="1"/>
  <c r="N30" i="98"/>
  <c r="Z30" i="51"/>
  <c r="Z28" i="51"/>
  <c r="N28" i="98"/>
  <c r="N26" i="98"/>
  <c r="Z26" i="51"/>
  <c r="N24" i="98"/>
  <c r="Z24" i="51"/>
  <c r="N22" i="98"/>
  <c r="Z22" i="51"/>
  <c r="Z20" i="51"/>
  <c r="N20" i="98"/>
  <c r="N18" i="98"/>
  <c r="Z18" i="51"/>
  <c r="N16" i="98"/>
  <c r="Z16" i="51"/>
  <c r="N14" i="98"/>
  <c r="Z14" i="51"/>
  <c r="Z12" i="51"/>
  <c r="N12" i="98"/>
  <c r="N49" i="98"/>
  <c r="Z49" i="51"/>
  <c r="H53" i="24" s="1"/>
  <c r="M53" i="24" s="1"/>
  <c r="X53" i="24" s="1"/>
  <c r="N10" i="98"/>
  <c r="Z10" i="51"/>
  <c r="N9" i="98"/>
  <c r="Z9" i="51"/>
  <c r="C10" i="118" s="1"/>
  <c r="H6" i="98"/>
  <c r="Z6" i="98" s="1"/>
  <c r="Z40" i="24" l="1"/>
  <c r="X40" i="24"/>
  <c r="Z42" i="24"/>
  <c r="X42" i="24"/>
  <c r="Z37" i="24"/>
  <c r="X37" i="24"/>
  <c r="Z41" i="24"/>
  <c r="X41" i="24"/>
  <c r="Z39" i="24"/>
  <c r="X39" i="24"/>
  <c r="Z38" i="24"/>
  <c r="X38" i="24"/>
  <c r="X36" i="24"/>
  <c r="Z36" i="24"/>
  <c r="Z43" i="24"/>
  <c r="X43" i="24"/>
  <c r="X35" i="24"/>
  <c r="Z35" i="24"/>
  <c r="X14" i="24"/>
  <c r="Z14" i="24"/>
  <c r="Z9" i="98"/>
  <c r="Z54" i="98"/>
  <c r="Z52" i="98"/>
  <c r="Z53" i="98"/>
  <c r="N50" i="98"/>
  <c r="N6" i="98" s="1"/>
  <c r="AA6" i="98" s="1"/>
  <c r="Z50" i="51"/>
  <c r="H54" i="24" s="1"/>
  <c r="M54" i="24" s="1"/>
  <c r="X54" i="24" s="1"/>
  <c r="Z15" i="98"/>
  <c r="Z47" i="98"/>
  <c r="Z18" i="98"/>
  <c r="Z27" i="98"/>
  <c r="Z14" i="98"/>
  <c r="Z40" i="98"/>
  <c r="Z25" i="98"/>
  <c r="Z24" i="98"/>
  <c r="Z21" i="98"/>
  <c r="Z36" i="98"/>
  <c r="Z30" i="98"/>
  <c r="Z49" i="98"/>
  <c r="Z34" i="98"/>
  <c r="Z33" i="98"/>
  <c r="Z35" i="98"/>
  <c r="Z10" i="98"/>
  <c r="Z23" i="98"/>
  <c r="Z31" i="98"/>
  <c r="Z46" i="98"/>
  <c r="Z12" i="98"/>
  <c r="Z26" i="98"/>
  <c r="Z16" i="98"/>
  <c r="Z20" i="98"/>
  <c r="Z29" i="98"/>
  <c r="Z19" i="98"/>
  <c r="Z17" i="98"/>
  <c r="Z39" i="98"/>
  <c r="Z50" i="98"/>
  <c r="Z37" i="98"/>
  <c r="Z45" i="98"/>
  <c r="Z13" i="98"/>
  <c r="Z48" i="98"/>
  <c r="Z11" i="98"/>
  <c r="Z44" i="98"/>
  <c r="Z41" i="98"/>
  <c r="Z22" i="98"/>
  <c r="Z42" i="98"/>
  <c r="Z51" i="98"/>
  <c r="Z38" i="98"/>
  <c r="Z43" i="98"/>
  <c r="Z28" i="98"/>
  <c r="Z32" i="98"/>
  <c r="X13" i="24" l="1"/>
  <c r="Y30" i="24" s="1"/>
  <c r="Z13" i="24"/>
  <c r="AA52" i="98"/>
  <c r="AC52" i="98" s="1"/>
  <c r="AA54" i="98"/>
  <c r="AC54" i="98" s="1"/>
  <c r="AA53" i="98"/>
  <c r="AC53" i="98" s="1"/>
  <c r="AA16" i="98"/>
  <c r="AC16" i="98" s="1"/>
  <c r="AD16" i="98" s="1"/>
  <c r="AF16" i="98" s="1"/>
  <c r="AA13" i="98"/>
  <c r="AC13" i="98" s="1"/>
  <c r="AE13" i="98" s="1"/>
  <c r="AG13" i="98" s="1"/>
  <c r="AA43" i="98"/>
  <c r="AA44" i="98"/>
  <c r="AC44" i="98" s="1"/>
  <c r="AD44" i="98" s="1"/>
  <c r="AF44" i="98" s="1"/>
  <c r="AA39" i="98"/>
  <c r="AC39" i="98" s="1"/>
  <c r="AD39" i="98" s="1"/>
  <c r="AF39" i="98" s="1"/>
  <c r="AA21" i="98"/>
  <c r="AC21" i="98" s="1"/>
  <c r="AA45" i="98"/>
  <c r="AC45" i="98" s="1"/>
  <c r="AE45" i="98" s="1"/>
  <c r="AG45" i="98" s="1"/>
  <c r="AA31" i="98"/>
  <c r="AC31" i="98" s="1"/>
  <c r="AD31" i="98" s="1"/>
  <c r="AF31" i="98" s="1"/>
  <c r="AA27" i="98"/>
  <c r="AC27" i="98" s="1"/>
  <c r="AE27" i="98" s="1"/>
  <c r="AG27" i="98" s="1"/>
  <c r="AA51" i="98"/>
  <c r="AA14" i="98"/>
  <c r="AC14" i="98" s="1"/>
  <c r="AA10" i="98"/>
  <c r="AC10" i="98" s="1"/>
  <c r="AD10" i="98" s="1"/>
  <c r="AF10" i="98" s="1"/>
  <c r="AJ10" i="98" s="1"/>
  <c r="AH10" i="98" s="1"/>
  <c r="AG14" i="24" s="1"/>
  <c r="AA40" i="98"/>
  <c r="AC40" i="98" s="1"/>
  <c r="AE40" i="98" s="1"/>
  <c r="AG40" i="98" s="1"/>
  <c r="AA17" i="98"/>
  <c r="AC17" i="98" s="1"/>
  <c r="AE17" i="98" s="1"/>
  <c r="AG17" i="98" s="1"/>
  <c r="AA37" i="98"/>
  <c r="AC37" i="98" s="1"/>
  <c r="AA48" i="98"/>
  <c r="AA50" i="98"/>
  <c r="AC50" i="98" s="1"/>
  <c r="AE50" i="98" s="1"/>
  <c r="AG50" i="98" s="1"/>
  <c r="AA32" i="98"/>
  <c r="AC32" i="98" s="1"/>
  <c r="AE32" i="98" s="1"/>
  <c r="AG32" i="98" s="1"/>
  <c r="AA26" i="98"/>
  <c r="AC26" i="98" s="1"/>
  <c r="AA41" i="98"/>
  <c r="AC41" i="98" s="1"/>
  <c r="AD41" i="98" s="1"/>
  <c r="AF41" i="98" s="1"/>
  <c r="AA33" i="98"/>
  <c r="AC33" i="98" s="1"/>
  <c r="AD33" i="98" s="1"/>
  <c r="AF33" i="98" s="1"/>
  <c r="AA49" i="98"/>
  <c r="AC49" i="98" s="1"/>
  <c r="AD49" i="98" s="1"/>
  <c r="AF49" i="98" s="1"/>
  <c r="AA15" i="98"/>
  <c r="AC15" i="98" s="1"/>
  <c r="AA20" i="98"/>
  <c r="AC20" i="98" s="1"/>
  <c r="AA35" i="98"/>
  <c r="AC35" i="98" s="1"/>
  <c r="AE35" i="98" s="1"/>
  <c r="AG35" i="98" s="1"/>
  <c r="AA12" i="98"/>
  <c r="AC12" i="98" s="1"/>
  <c r="AE12" i="98" s="1"/>
  <c r="AG12" i="98" s="1"/>
  <c r="AA22" i="98"/>
  <c r="AC22" i="98" s="1"/>
  <c r="AD22" i="98" s="1"/>
  <c r="AF22" i="98" s="1"/>
  <c r="AA36" i="98"/>
  <c r="AC36" i="98" s="1"/>
  <c r="AA46" i="98"/>
  <c r="AC46" i="98" s="1"/>
  <c r="AD46" i="98" s="1"/>
  <c r="AF46" i="98" s="1"/>
  <c r="AA24" i="98"/>
  <c r="AC24" i="98" s="1"/>
  <c r="AE24" i="98" s="1"/>
  <c r="AG24" i="98" s="1"/>
  <c r="AA38" i="98"/>
  <c r="AC38" i="98" s="1"/>
  <c r="AA11" i="98"/>
  <c r="AC11" i="98" s="1"/>
  <c r="AA28" i="98"/>
  <c r="AC28" i="98" s="1"/>
  <c r="AA23" i="98"/>
  <c r="AC23" i="98" s="1"/>
  <c r="AA19" i="98"/>
  <c r="AC19" i="98" s="1"/>
  <c r="AA29" i="98"/>
  <c r="AC29" i="98" s="1"/>
  <c r="AA42" i="98"/>
  <c r="AC42" i="98" s="1"/>
  <c r="AA47" i="98"/>
  <c r="AC47" i="98" s="1"/>
  <c r="AE47" i="98" s="1"/>
  <c r="AG47" i="98" s="1"/>
  <c r="AA34" i="98"/>
  <c r="AC34" i="98" s="1"/>
  <c r="AA30" i="98"/>
  <c r="AC30" i="98" s="1"/>
  <c r="AA18" i="98"/>
  <c r="AC18" i="98" s="1"/>
  <c r="AD18" i="98" s="1"/>
  <c r="AF18" i="98" s="1"/>
  <c r="AA25" i="98"/>
  <c r="AC25" i="98" s="1"/>
  <c r="AC43" i="98"/>
  <c r="AD43" i="98" s="1"/>
  <c r="AF43" i="98" s="1"/>
  <c r="AC48" i="98"/>
  <c r="AD48" i="98" s="1"/>
  <c r="AF48" i="98" s="1"/>
  <c r="H28" i="38"/>
  <c r="AC51" i="98"/>
  <c r="AE51" i="98" s="1"/>
  <c r="AG51" i="98" s="1"/>
  <c r="AA9" i="98"/>
  <c r="AC9" i="98" s="1"/>
  <c r="Y15" i="24" l="1"/>
  <c r="Y16" i="24"/>
  <c r="Y37" i="24"/>
  <c r="Y42" i="24"/>
  <c r="Y39" i="24"/>
  <c r="Y17" i="24"/>
  <c r="Y33" i="24"/>
  <c r="Y24" i="24"/>
  <c r="Y19" i="24"/>
  <c r="Y22" i="24"/>
  <c r="Y13" i="24"/>
  <c r="Y35" i="24"/>
  <c r="Y38" i="24"/>
  <c r="Y14" i="24"/>
  <c r="Y41" i="24"/>
  <c r="Y28" i="24"/>
  <c r="Y23" i="24"/>
  <c r="Y26" i="24"/>
  <c r="Y25" i="24"/>
  <c r="Y40" i="24"/>
  <c r="Y20" i="24"/>
  <c r="Y31" i="24"/>
  <c r="Y29" i="24"/>
  <c r="Y34" i="24"/>
  <c r="Y18" i="24"/>
  <c r="Y21" i="24"/>
  <c r="Y36" i="24"/>
  <c r="Y43" i="24"/>
  <c r="Y27" i="24"/>
  <c r="Y32" i="24"/>
  <c r="AD50" i="98"/>
  <c r="AF50" i="98" s="1"/>
  <c r="AJ50" i="98" s="1"/>
  <c r="AH50" i="98" s="1"/>
  <c r="AG54" i="24" s="1"/>
  <c r="AE53" i="98"/>
  <c r="AG53" i="98" s="1"/>
  <c r="AK53" i="98" s="1"/>
  <c r="AI53" i="98" s="1"/>
  <c r="AD53" i="98"/>
  <c r="AF53" i="98" s="1"/>
  <c r="AJ53" i="98" s="1"/>
  <c r="AH53" i="98" s="1"/>
  <c r="AD54" i="98"/>
  <c r="AF54" i="98" s="1"/>
  <c r="AJ54" i="98" s="1"/>
  <c r="AH54" i="98" s="1"/>
  <c r="AE54" i="98"/>
  <c r="AG54" i="98" s="1"/>
  <c r="AK54" i="98" s="1"/>
  <c r="AI54" i="98" s="1"/>
  <c r="AE52" i="98"/>
  <c r="AG52" i="98" s="1"/>
  <c r="AK52" i="98" s="1"/>
  <c r="AI52" i="98" s="1"/>
  <c r="AD52" i="98"/>
  <c r="AF52" i="98" s="1"/>
  <c r="AJ52" i="98" s="1"/>
  <c r="AH52" i="98" s="1"/>
  <c r="AE18" i="98"/>
  <c r="AG18" i="98" s="1"/>
  <c r="AK18" i="98" s="1"/>
  <c r="AI18" i="98" s="1"/>
  <c r="AX22" i="24" s="1"/>
  <c r="AD35" i="98"/>
  <c r="AF35" i="98" s="1"/>
  <c r="AJ35" i="98" s="1"/>
  <c r="AH35" i="98" s="1"/>
  <c r="AG39" i="24" s="1"/>
  <c r="AD24" i="98"/>
  <c r="AF24" i="98" s="1"/>
  <c r="AJ24" i="98" s="1"/>
  <c r="AH24" i="98" s="1"/>
  <c r="AG28" i="24" s="1"/>
  <c r="AD25" i="98"/>
  <c r="AF25" i="98" s="1"/>
  <c r="AJ25" i="98" s="1"/>
  <c r="AH25" i="98" s="1"/>
  <c r="AG29" i="24" s="1"/>
  <c r="AE25" i="98"/>
  <c r="AG25" i="98" s="1"/>
  <c r="AK25" i="98" s="1"/>
  <c r="AI25" i="98" s="1"/>
  <c r="AX29" i="24" s="1"/>
  <c r="AD13" i="98"/>
  <c r="AF13" i="98" s="1"/>
  <c r="AJ13" i="98" s="1"/>
  <c r="AH13" i="98" s="1"/>
  <c r="AG17" i="24" s="1"/>
  <c r="AE39" i="98"/>
  <c r="AG39" i="98" s="1"/>
  <c r="AK39" i="98" s="1"/>
  <c r="AI39" i="98" s="1"/>
  <c r="AX43" i="24" s="1"/>
  <c r="AD51" i="98"/>
  <c r="AF51" i="98" s="1"/>
  <c r="AJ51" i="98" s="1"/>
  <c r="AH51" i="98" s="1"/>
  <c r="AE46" i="98"/>
  <c r="AG46" i="98" s="1"/>
  <c r="AK46" i="98" s="1"/>
  <c r="AI46" i="98" s="1"/>
  <c r="AX50" i="24" s="1"/>
  <c r="AE49" i="98"/>
  <c r="AG49" i="98" s="1"/>
  <c r="AK49" i="98" s="1"/>
  <c r="AI49" i="98" s="1"/>
  <c r="AX53" i="24" s="1"/>
  <c r="AE43" i="98"/>
  <c r="AG43" i="98" s="1"/>
  <c r="AK43" i="98" s="1"/>
  <c r="AI43" i="98" s="1"/>
  <c r="AX47" i="24" s="1"/>
  <c r="AE48" i="98"/>
  <c r="AG48" i="98" s="1"/>
  <c r="AK48" i="98" s="1"/>
  <c r="AI48" i="98" s="1"/>
  <c r="AX52" i="24" s="1"/>
  <c r="AD32" i="98"/>
  <c r="AF32" i="98" s="1"/>
  <c r="AJ32" i="98" s="1"/>
  <c r="AH32" i="98" s="1"/>
  <c r="AG36" i="24" s="1"/>
  <c r="AD17" i="98"/>
  <c r="AF17" i="98" s="1"/>
  <c r="AJ17" i="98" s="1"/>
  <c r="AH17" i="98" s="1"/>
  <c r="AG21" i="24" s="1"/>
  <c r="AE29" i="98"/>
  <c r="AG29" i="98" s="1"/>
  <c r="AK29" i="98" s="1"/>
  <c r="AI29" i="98" s="1"/>
  <c r="AX33" i="24" s="1"/>
  <c r="AD29" i="98"/>
  <c r="AF29" i="98" s="1"/>
  <c r="AJ29" i="98" s="1"/>
  <c r="AH29" i="98" s="1"/>
  <c r="AG33" i="24" s="1"/>
  <c r="AE30" i="98"/>
  <c r="AG30" i="98" s="1"/>
  <c r="AK30" i="98" s="1"/>
  <c r="AI30" i="98" s="1"/>
  <c r="AX34" i="24" s="1"/>
  <c r="AD30" i="98"/>
  <c r="AF30" i="98" s="1"/>
  <c r="AJ30" i="98" s="1"/>
  <c r="AH30" i="98" s="1"/>
  <c r="AG34" i="24" s="1"/>
  <c r="AE20" i="98"/>
  <c r="AG20" i="98" s="1"/>
  <c r="AK20" i="98" s="1"/>
  <c r="AI20" i="98" s="1"/>
  <c r="AX24" i="24" s="1"/>
  <c r="AD20" i="98"/>
  <c r="AF20" i="98" s="1"/>
  <c r="AE36" i="98"/>
  <c r="AG36" i="98" s="1"/>
  <c r="AK36" i="98" s="1"/>
  <c r="AI36" i="98" s="1"/>
  <c r="AX40" i="24" s="1"/>
  <c r="AD36" i="98"/>
  <c r="AF36" i="98" s="1"/>
  <c r="AJ36" i="98" s="1"/>
  <c r="AH36" i="98" s="1"/>
  <c r="AG40" i="24" s="1"/>
  <c r="AE41" i="98"/>
  <c r="AG41" i="98" s="1"/>
  <c r="AK41" i="98" s="1"/>
  <c r="AI41" i="98" s="1"/>
  <c r="AX45" i="24" s="1"/>
  <c r="AE10" i="98"/>
  <c r="AG10" i="98" s="1"/>
  <c r="AK10" i="98" s="1"/>
  <c r="AI10" i="98" s="1"/>
  <c r="AX14" i="24" s="1"/>
  <c r="AE38" i="98"/>
  <c r="AG38" i="98" s="1"/>
  <c r="AK38" i="98" s="1"/>
  <c r="AI38" i="98" s="1"/>
  <c r="AX42" i="24" s="1"/>
  <c r="AD38" i="98"/>
  <c r="AF38" i="98" s="1"/>
  <c r="AJ38" i="98" s="1"/>
  <c r="AH38" i="98" s="1"/>
  <c r="AG42" i="24" s="1"/>
  <c r="AD40" i="98"/>
  <c r="AF40" i="98" s="1"/>
  <c r="AJ40" i="98" s="1"/>
  <c r="AH40" i="98" s="1"/>
  <c r="AG44" i="24" s="1"/>
  <c r="AE31" i="98"/>
  <c r="AG31" i="98" s="1"/>
  <c r="AK31" i="98" s="1"/>
  <c r="AI31" i="98" s="1"/>
  <c r="AX35" i="24" s="1"/>
  <c r="AE16" i="98"/>
  <c r="AG16" i="98" s="1"/>
  <c r="AK16" i="98" s="1"/>
  <c r="AI16" i="98" s="1"/>
  <c r="AX20" i="24" s="1"/>
  <c r="AD27" i="98"/>
  <c r="AF27" i="98" s="1"/>
  <c r="AJ27" i="98" s="1"/>
  <c r="AH27" i="98" s="1"/>
  <c r="AG31" i="24" s="1"/>
  <c r="AD12" i="98"/>
  <c r="AF12" i="98" s="1"/>
  <c r="AJ12" i="98" s="1"/>
  <c r="AH12" i="98" s="1"/>
  <c r="AG16" i="24" s="1"/>
  <c r="AE22" i="98"/>
  <c r="AG22" i="98" s="1"/>
  <c r="AK22" i="98" s="1"/>
  <c r="AI22" i="98" s="1"/>
  <c r="AX26" i="24" s="1"/>
  <c r="AD47" i="98"/>
  <c r="AF47" i="98" s="1"/>
  <c r="AJ47" i="98" s="1"/>
  <c r="AD45" i="98"/>
  <c r="AF45" i="98" s="1"/>
  <c r="AJ45" i="98" s="1"/>
  <c r="AH45" i="98" s="1"/>
  <c r="AG49" i="24" s="1"/>
  <c r="AE44" i="98"/>
  <c r="AG44" i="98" s="1"/>
  <c r="AK44" i="98" s="1"/>
  <c r="AI44" i="98" s="1"/>
  <c r="AX48" i="24" s="1"/>
  <c r="AD19" i="98"/>
  <c r="AF19" i="98" s="1"/>
  <c r="AJ19" i="98" s="1"/>
  <c r="AH19" i="98" s="1"/>
  <c r="AG23" i="24" s="1"/>
  <c r="AE19" i="98"/>
  <c r="AG19" i="98" s="1"/>
  <c r="AK19" i="98" s="1"/>
  <c r="AD11" i="98"/>
  <c r="AF11" i="98" s="1"/>
  <c r="AJ11" i="98" s="1"/>
  <c r="AH11" i="98" s="1"/>
  <c r="AG15" i="24" s="1"/>
  <c r="AE11" i="98"/>
  <c r="AG11" i="98" s="1"/>
  <c r="AK11" i="98" s="1"/>
  <c r="AI11" i="98" s="1"/>
  <c r="AX15" i="24" s="1"/>
  <c r="AE15" i="98"/>
  <c r="AG15" i="98" s="1"/>
  <c r="AK15" i="98" s="1"/>
  <c r="AI15" i="98" s="1"/>
  <c r="AX19" i="24" s="1"/>
  <c r="AD15" i="98"/>
  <c r="AF15" i="98" s="1"/>
  <c r="AJ15" i="98" s="1"/>
  <c r="AH15" i="98" s="1"/>
  <c r="AG19" i="24" s="1"/>
  <c r="AD26" i="98"/>
  <c r="AF26" i="98" s="1"/>
  <c r="AJ26" i="98" s="1"/>
  <c r="AH26" i="98" s="1"/>
  <c r="AG30" i="24" s="1"/>
  <c r="AE26" i="98"/>
  <c r="AG26" i="98" s="1"/>
  <c r="AK26" i="98" s="1"/>
  <c r="AI26" i="98" s="1"/>
  <c r="AX30" i="24" s="1"/>
  <c r="AD37" i="98"/>
  <c r="AF37" i="98" s="1"/>
  <c r="AJ37" i="98" s="1"/>
  <c r="AH37" i="98" s="1"/>
  <c r="AG41" i="24" s="1"/>
  <c r="AE37" i="98"/>
  <c r="AG37" i="98" s="1"/>
  <c r="AK37" i="98" s="1"/>
  <c r="AI37" i="98" s="1"/>
  <c r="AX41" i="24" s="1"/>
  <c r="AE14" i="98"/>
  <c r="AG14" i="98" s="1"/>
  <c r="AK14" i="98" s="1"/>
  <c r="AI14" i="98" s="1"/>
  <c r="AX18" i="24" s="1"/>
  <c r="AD14" i="98"/>
  <c r="AF14" i="98" s="1"/>
  <c r="AJ14" i="98" s="1"/>
  <c r="AH14" i="98" s="1"/>
  <c r="AG18" i="24" s="1"/>
  <c r="AD23" i="98"/>
  <c r="AF23" i="98" s="1"/>
  <c r="AJ23" i="98" s="1"/>
  <c r="AH23" i="98" s="1"/>
  <c r="AG27" i="24" s="1"/>
  <c r="AE23" i="98"/>
  <c r="AG23" i="98" s="1"/>
  <c r="AK23" i="98" s="1"/>
  <c r="AI23" i="98" s="1"/>
  <c r="AX27" i="24" s="1"/>
  <c r="AD21" i="98"/>
  <c r="AF21" i="98" s="1"/>
  <c r="AJ21" i="98" s="1"/>
  <c r="AH21" i="98" s="1"/>
  <c r="AG25" i="24" s="1"/>
  <c r="AE21" i="98"/>
  <c r="AG21" i="98" s="1"/>
  <c r="AK21" i="98" s="1"/>
  <c r="AI21" i="98" s="1"/>
  <c r="AX25" i="24" s="1"/>
  <c r="AE34" i="98"/>
  <c r="AG34" i="98" s="1"/>
  <c r="AK34" i="98" s="1"/>
  <c r="AI34" i="98" s="1"/>
  <c r="AX38" i="24" s="1"/>
  <c r="AD34" i="98"/>
  <c r="AF34" i="98" s="1"/>
  <c r="AJ34" i="98" s="1"/>
  <c r="AH34" i="98" s="1"/>
  <c r="AG38" i="24" s="1"/>
  <c r="AD42" i="98"/>
  <c r="AF42" i="98" s="1"/>
  <c r="AJ42" i="98" s="1"/>
  <c r="AH42" i="98" s="1"/>
  <c r="AG46" i="24" s="1"/>
  <c r="AE42" i="98"/>
  <c r="AG42" i="98" s="1"/>
  <c r="AK42" i="98" s="1"/>
  <c r="AI42" i="98" s="1"/>
  <c r="AX46" i="24" s="1"/>
  <c r="AE28" i="98"/>
  <c r="AG28" i="98" s="1"/>
  <c r="AK28" i="98" s="1"/>
  <c r="AI28" i="98" s="1"/>
  <c r="AX32" i="24" s="1"/>
  <c r="AD28" i="98"/>
  <c r="AF28" i="98" s="1"/>
  <c r="AJ28" i="98" s="1"/>
  <c r="AE33" i="98"/>
  <c r="AG33" i="98" s="1"/>
  <c r="AK33" i="98" s="1"/>
  <c r="AI33" i="98" s="1"/>
  <c r="AX37" i="24" s="1"/>
  <c r="AD9" i="98"/>
  <c r="AF9" i="98" s="1"/>
  <c r="AJ9" i="98" s="1"/>
  <c r="AH9" i="98" s="1"/>
  <c r="AE9" i="98"/>
  <c r="AG9" i="98" s="1"/>
  <c r="AK9" i="98" s="1"/>
  <c r="AI9" i="98" s="1"/>
  <c r="Y54" i="24"/>
  <c r="Y44" i="24"/>
  <c r="Y50" i="24"/>
  <c r="Y49" i="24"/>
  <c r="Y45" i="24"/>
  <c r="Y47" i="24"/>
  <c r="Y52" i="24"/>
  <c r="Y46" i="24"/>
  <c r="Y51" i="24"/>
  <c r="Y53" i="24"/>
  <c r="Y48" i="24"/>
  <c r="AJ20" i="98"/>
  <c r="AH20" i="98" s="1"/>
  <c r="AG24" i="24" s="1"/>
  <c r="AK24" i="98"/>
  <c r="AI24" i="98" s="1"/>
  <c r="AX28" i="24" s="1"/>
  <c r="AK35" i="98"/>
  <c r="AI35" i="98" s="1"/>
  <c r="AX39" i="24" s="1"/>
  <c r="AK13" i="98"/>
  <c r="AI13" i="98" s="1"/>
  <c r="AX17" i="24" s="1"/>
  <c r="AK17" i="98"/>
  <c r="AI17" i="98" s="1"/>
  <c r="AX21" i="24" s="1"/>
  <c r="AJ48" i="98"/>
  <c r="AH48" i="98" s="1"/>
  <c r="AG52" i="24" s="1"/>
  <c r="AJ43" i="98"/>
  <c r="AH43" i="98" s="1"/>
  <c r="AG47" i="24" s="1"/>
  <c r="AJ31" i="98"/>
  <c r="AH31" i="98" s="1"/>
  <c r="AG35" i="24" s="1"/>
  <c r="AK32" i="98"/>
  <c r="AI32" i="98" s="1"/>
  <c r="AX36" i="24" s="1"/>
  <c r="AK40" i="98"/>
  <c r="AI40" i="98" s="1"/>
  <c r="AX44" i="24" s="1"/>
  <c r="AJ16" i="98"/>
  <c r="AH16" i="98" s="1"/>
  <c r="AG20" i="24" s="1"/>
  <c r="AJ46" i="98"/>
  <c r="AH46" i="98" s="1"/>
  <c r="AG50" i="24" s="1"/>
  <c r="AJ49" i="98"/>
  <c r="AH49" i="98" s="1"/>
  <c r="AG53" i="24" s="1"/>
  <c r="AJ33" i="98"/>
  <c r="AH33" i="98" s="1"/>
  <c r="AG37" i="24" s="1"/>
  <c r="AJ18" i="98"/>
  <c r="AH18" i="98" s="1"/>
  <c r="AG22" i="24" s="1"/>
  <c r="AJ39" i="98"/>
  <c r="AH39" i="98" s="1"/>
  <c r="AG43" i="24" s="1"/>
  <c r="AJ41" i="98"/>
  <c r="AH41" i="98" s="1"/>
  <c r="AG45" i="24" s="1"/>
  <c r="AK51" i="98"/>
  <c r="AI51" i="98" s="1"/>
  <c r="AK27" i="98"/>
  <c r="AI27" i="98" s="1"/>
  <c r="AX31" i="24" s="1"/>
  <c r="AK12" i="98"/>
  <c r="AI12" i="98" s="1"/>
  <c r="AX16" i="24" s="1"/>
  <c r="AK50" i="98"/>
  <c r="AI50" i="98" s="1"/>
  <c r="AX54" i="24" s="1"/>
  <c r="AJ22" i="98"/>
  <c r="AH22" i="98" s="1"/>
  <c r="AG26" i="24" s="1"/>
  <c r="AK47" i="98"/>
  <c r="AI47" i="98" s="1"/>
  <c r="AX51" i="24" s="1"/>
  <c r="AK45" i="98"/>
  <c r="AI45" i="98" s="1"/>
  <c r="AX49" i="24" s="1"/>
  <c r="AJ44" i="98"/>
  <c r="AH44" i="98" s="1"/>
  <c r="AG48" i="24" s="1"/>
  <c r="I29" i="38" l="1"/>
  <c r="I28" i="38"/>
  <c r="AH47" i="98"/>
  <c r="AG51" i="24" s="1"/>
  <c r="AH28" i="98"/>
  <c r="AG32" i="24" s="1"/>
  <c r="AI19" i="98"/>
  <c r="AX23" i="24" s="1"/>
</calcChain>
</file>

<file path=xl/sharedStrings.xml><?xml version="1.0" encoding="utf-8"?>
<sst xmlns="http://schemas.openxmlformats.org/spreadsheetml/2006/main" count="3477" uniqueCount="523">
  <si>
    <t>NO</t>
  </si>
  <si>
    <t>NAMA</t>
  </si>
  <si>
    <t>-</t>
  </si>
  <si>
    <t>Alamat</t>
  </si>
  <si>
    <t>MATA PELAJARAN</t>
  </si>
  <si>
    <t>Deskripsi</t>
  </si>
  <si>
    <t>Sakit</t>
  </si>
  <si>
    <t>Izin</t>
  </si>
  <si>
    <t>Tanpa Keterangan</t>
  </si>
  <si>
    <t>hari</t>
  </si>
  <si>
    <t>Nama Sekolah</t>
  </si>
  <si>
    <t>Kelas</t>
  </si>
  <si>
    <t>Semester</t>
  </si>
  <si>
    <t>Tahun Pelajaran</t>
  </si>
  <si>
    <t>LP</t>
  </si>
  <si>
    <t>Nama Wali Kelas</t>
  </si>
  <si>
    <t>DATA UMUM</t>
  </si>
  <si>
    <t>KET</t>
  </si>
  <si>
    <t>No</t>
  </si>
  <si>
    <t>A</t>
  </si>
  <si>
    <t>Wali Kls.</t>
  </si>
  <si>
    <t>PA</t>
  </si>
  <si>
    <t>Nama</t>
  </si>
  <si>
    <t>Absent</t>
  </si>
  <si>
    <t>S</t>
  </si>
  <si>
    <t>I</t>
  </si>
  <si>
    <t>NIS/
NISN</t>
  </si>
  <si>
    <t>NIP</t>
  </si>
  <si>
    <t>Agama</t>
  </si>
  <si>
    <t>Status</t>
  </si>
  <si>
    <t>Anak ke</t>
  </si>
  <si>
    <t>Alamat Siswa</t>
  </si>
  <si>
    <t>Sekolah Asal</t>
  </si>
  <si>
    <t>DATA WAJIB</t>
  </si>
  <si>
    <t>Diterima</t>
  </si>
  <si>
    <t>Tanggal</t>
  </si>
  <si>
    <t>Orang Tua</t>
  </si>
  <si>
    <t>Nama Ayah</t>
  </si>
  <si>
    <t>Nama Ibu</t>
  </si>
  <si>
    <t>Telepon</t>
  </si>
  <si>
    <t>Kerja Ayah</t>
  </si>
  <si>
    <t>Kerja Ibu</t>
  </si>
  <si>
    <t>No. Telepon</t>
  </si>
  <si>
    <t>Pekerjaan</t>
  </si>
  <si>
    <t>SEX</t>
  </si>
  <si>
    <t>Tmp. Lahir</t>
  </si>
  <si>
    <t>Tgl Lahir</t>
  </si>
  <si>
    <t>Di kls.</t>
  </si>
  <si>
    <t>:</t>
  </si>
  <si>
    <t>Kepala Sekolah</t>
  </si>
  <si>
    <t>Kabupaten/Kota</t>
  </si>
  <si>
    <t>Satuan Pendidikan</t>
  </si>
  <si>
    <t>Ekstrakurikuler 1</t>
  </si>
  <si>
    <t>Ekstrakurikuler 2</t>
  </si>
  <si>
    <t>Ekstrakurikuler 3</t>
  </si>
  <si>
    <t>Ekstrakurikuler 4</t>
  </si>
  <si>
    <t>Nama Ekstra</t>
  </si>
  <si>
    <t>Nomor Telepon</t>
  </si>
  <si>
    <t>Tempat, tanggal lahir</t>
  </si>
  <si>
    <t>Nama Orang Tua</t>
  </si>
  <si>
    <t>foto</t>
  </si>
  <si>
    <t>Matematika</t>
  </si>
  <si>
    <t>Bahasa Indonesia</t>
  </si>
  <si>
    <t>Bahasa Inggris</t>
  </si>
  <si>
    <t>BIND</t>
  </si>
  <si>
    <t>BING</t>
  </si>
  <si>
    <t>DATA TAMBAHAN (Untuk cetak halaman depan Raport dan Buku 1/Daftar siswa)</t>
  </si>
  <si>
    <t>Pramuka</t>
  </si>
  <si>
    <t>NIS</t>
  </si>
  <si>
    <t>NISN</t>
  </si>
  <si>
    <r>
      <t xml:space="preserve">No. Seri Raport
</t>
    </r>
    <r>
      <rPr>
        <b/>
        <sz val="8"/>
        <color theme="3" tint="0.79998168889431442"/>
        <rFont val="Tahoma"/>
        <family val="2"/>
      </rPr>
      <t>(kosong tidak berpengaruh)</t>
    </r>
  </si>
  <si>
    <t>Wali Kelas</t>
  </si>
  <si>
    <t>Pendidikan Agama dan Budi Pekerti</t>
  </si>
  <si>
    <t>Pendidikan Pancasila dan Kewarganegaraan</t>
  </si>
  <si>
    <t>PPKn</t>
  </si>
  <si>
    <t>Pendidikan Jasmani Olahraga dan Kesehatan</t>
  </si>
  <si>
    <t>Mengetahui:</t>
  </si>
  <si>
    <t>..............................</t>
  </si>
  <si>
    <t>Wali Kelas,</t>
  </si>
  <si>
    <t>Fase</t>
  </si>
  <si>
    <t>NILAI AKHIR</t>
  </si>
  <si>
    <t>MAT</t>
  </si>
  <si>
    <t>KODE MAPEL</t>
  </si>
  <si>
    <t>Orang Tua/Wali Peserta Didik,</t>
  </si>
  <si>
    <t>Ilmu Pengetahuan Alam</t>
  </si>
  <si>
    <t>IPA</t>
  </si>
  <si>
    <t>Ilmu Pengetahuan Sosial</t>
  </si>
  <si>
    <t>IPS</t>
  </si>
  <si>
    <t>Informatika</t>
  </si>
  <si>
    <t>PJOK</t>
  </si>
  <si>
    <r>
      <t xml:space="preserve">NIS </t>
    </r>
    <r>
      <rPr>
        <sz val="8"/>
        <color theme="1"/>
        <rFont val="Tahoma"/>
        <family val="2"/>
      </rPr>
      <t>(opsional)</t>
    </r>
  </si>
  <si>
    <r>
      <t>NISN</t>
    </r>
    <r>
      <rPr>
        <sz val="8"/>
        <color theme="1"/>
        <rFont val="Tahoma"/>
        <family val="2"/>
      </rPr>
      <t xml:space="preserve"> (Wajib)</t>
    </r>
  </si>
  <si>
    <t>INFTK</t>
  </si>
  <si>
    <t>Seni Tari</t>
  </si>
  <si>
    <t>Seni Musik</t>
  </si>
  <si>
    <t>MAPEL PILIHAN (SENI atau Prakarya)</t>
  </si>
  <si>
    <t>MAPEL PILIHAN SENI ATAU PRAKARYA</t>
  </si>
  <si>
    <t>Seni Rupa</t>
  </si>
  <si>
    <t>Seni Teater</t>
  </si>
  <si>
    <t>Prakarya</t>
  </si>
  <si>
    <t>S Musik</t>
  </si>
  <si>
    <t>S Rupa</t>
  </si>
  <si>
    <t>S Teater</t>
  </si>
  <si>
    <t>S Tari</t>
  </si>
  <si>
    <t>Wali Peserta Didik (Opsional)</t>
  </si>
  <si>
    <t>Sesuai Panduan Pembelajaran dan Asesmen Pusmenjar 2021</t>
  </si>
  <si>
    <t>CAPAIAN KOMPETENSI TERTINGGI</t>
  </si>
  <si>
    <t>CAPAIAN KOMPETENSI TERENDAH</t>
  </si>
  <si>
    <t>Ekstrakurikuler</t>
  </si>
  <si>
    <t>Keterangan</t>
  </si>
  <si>
    <t>No.HP</t>
  </si>
  <si>
    <t>Mengetahui</t>
  </si>
  <si>
    <t>Ketidakhadiran</t>
  </si>
  <si>
    <t>Mata Pelajaran</t>
  </si>
  <si>
    <t>Nilai Akhir</t>
  </si>
  <si>
    <t>Capaian Kompetensi</t>
  </si>
  <si>
    <t>Guru Mata Pelajaran</t>
  </si>
  <si>
    <t>KUMPULAN DAFTAR NILAI (LEGGER)</t>
  </si>
  <si>
    <t>Kode</t>
  </si>
  <si>
    <t>TP-1</t>
  </si>
  <si>
    <t>TP-2</t>
  </si>
  <si>
    <t>TP-3</t>
  </si>
  <si>
    <t>TP-4</t>
  </si>
  <si>
    <t>TP-5</t>
  </si>
  <si>
    <t>TP-6</t>
  </si>
  <si>
    <t>TP-7</t>
  </si>
  <si>
    <t>TP-8</t>
  </si>
  <si>
    <t>Buku Wali Kelas</t>
  </si>
  <si>
    <t>JANGAN LAKUKAN CUT/MOVE/COPY-PASTE</t>
  </si>
  <si>
    <t>MAX</t>
  </si>
  <si>
    <t>MIN</t>
  </si>
  <si>
    <t>PREDIKAT NILAI PENGETAHUAN</t>
  </si>
  <si>
    <t>Interval Nilai</t>
  </si>
  <si>
    <t>Predikat</t>
  </si>
  <si>
    <t>FORMATIF</t>
  </si>
  <si>
    <t>SUMATIF</t>
  </si>
  <si>
    <t>NA FORMATIF</t>
  </si>
  <si>
    <t>SUMATIF AKHIR SEM</t>
  </si>
  <si>
    <t>NA SUMATIF</t>
  </si>
  <si>
    <t>Tulis Tujuan Pembelajaran DISINI &gt;&gt;&gt;</t>
  </si>
  <si>
    <t>sangat baik</t>
  </si>
  <si>
    <t>baik</t>
  </si>
  <si>
    <t>cukup</t>
  </si>
  <si>
    <t>perlu bantuan</t>
  </si>
  <si>
    <t>CAPAIAN KOMPETENSI TERTINGGI (OTOMATIS)</t>
  </si>
  <si>
    <t>CAPAIAN KOMPETENSI TERENDAH (OTOMATIS)</t>
  </si>
  <si>
    <t>Penulisan Tujuan Pembelajaran dimaksudkan</t>
  </si>
  <si>
    <t>sebagai bahan dasar penulisan:</t>
  </si>
  <si>
    <t>SUM-1</t>
  </si>
  <si>
    <t>SUM-2</t>
  </si>
  <si>
    <t>SUM-3</t>
  </si>
  <si>
    <t>SUM-4</t>
  </si>
  <si>
    <t>SUM-5</t>
  </si>
  <si>
    <t>SUM-6</t>
  </si>
  <si>
    <t>SUM-7</t>
  </si>
  <si>
    <t>SUM-8</t>
  </si>
  <si>
    <t>JML</t>
  </si>
  <si>
    <t>RATA-RATA</t>
  </si>
  <si>
    <t>PERINGKAT</t>
  </si>
  <si>
    <r>
      <rPr>
        <sz val="9"/>
        <color theme="0"/>
        <rFont val="Arial"/>
        <family val="2"/>
      </rPr>
      <t>Boleh dengan langkah:</t>
    </r>
    <r>
      <rPr>
        <sz val="9"/>
        <rFont val="Arial"/>
        <family val="2"/>
      </rPr>
      <t xml:space="preserve">
</t>
    </r>
    <r>
      <rPr>
        <b/>
        <sz val="9"/>
        <rFont val="Arial"/>
        <family val="2"/>
      </rPr>
      <t>copy &gt;&gt; paste special values</t>
    </r>
  </si>
  <si>
    <t>Bengkulu Selatan,</t>
  </si>
  <si>
    <t>NIP.</t>
  </si>
  <si>
    <t>Tujuan 1</t>
  </si>
  <si>
    <t>Tujuan 2</t>
  </si>
  <si>
    <t>Tujuan 3</t>
  </si>
  <si>
    <t>Tujuan 5</t>
  </si>
  <si>
    <t>Tujuan 6</t>
  </si>
  <si>
    <t>Tujuan 7</t>
  </si>
  <si>
    <t>Tujuan 8</t>
  </si>
  <si>
    <t>Tujuan 4</t>
  </si>
  <si>
    <t>IDENTITAS PESERTA DIDIK</t>
  </si>
  <si>
    <t>1.</t>
  </si>
  <si>
    <t>2.</t>
  </si>
  <si>
    <t>3.</t>
  </si>
  <si>
    <t>4.</t>
  </si>
  <si>
    <t>5.</t>
  </si>
  <si>
    <t>6.</t>
  </si>
  <si>
    <t>7.</t>
  </si>
  <si>
    <t>8.</t>
  </si>
  <si>
    <t>9.</t>
  </si>
  <si>
    <t>10.</t>
  </si>
  <si>
    <t>11.</t>
  </si>
  <si>
    <t>12.</t>
  </si>
  <si>
    <t>13.</t>
  </si>
  <si>
    <t>14.</t>
  </si>
  <si>
    <t>15.</t>
  </si>
  <si>
    <t>16.</t>
  </si>
  <si>
    <t>17.</t>
  </si>
  <si>
    <t>Tempat, Tanggal Lahir</t>
  </si>
  <si>
    <t>Jenis Kelamin</t>
  </si>
  <si>
    <t>Status dalam Keluarga</t>
  </si>
  <si>
    <t>Alamat Peserta Didik</t>
  </si>
  <si>
    <t>Diterima di sekolah ini</t>
  </si>
  <si>
    <t>Di Kelas</t>
  </si>
  <si>
    <t>Pada Tanggal</t>
  </si>
  <si>
    <t>a.</t>
  </si>
  <si>
    <t>b.</t>
  </si>
  <si>
    <t>Ayah</t>
  </si>
  <si>
    <t>Ibu</t>
  </si>
  <si>
    <t>Alamat Orang Tua</t>
  </si>
  <si>
    <t>Nomor Telepon Rumah</t>
  </si>
  <si>
    <t>Pekerjaan Orang Tua</t>
  </si>
  <si>
    <t>Nama Lengkap Peserta Didik</t>
  </si>
  <si>
    <t>Alamat Wali Peserta Didik</t>
  </si>
  <si>
    <t>Nama Wali Peserta Didik</t>
  </si>
  <si>
    <t>Pekerjaan Wali  Peserta Didik</t>
  </si>
  <si>
    <t>NISN / Nomor Induk</t>
  </si>
  <si>
    <t>NISN  / NIS</t>
  </si>
  <si>
    <t>Nama Peserta Didik</t>
  </si>
  <si>
    <t>NPSN</t>
  </si>
  <si>
    <t>NIS/NSS/NDS</t>
  </si>
  <si>
    <t>Kelurahan/Desa</t>
  </si>
  <si>
    <t>Kecamatan</t>
  </si>
  <si>
    <t>Kota/Kabupaten</t>
  </si>
  <si>
    <t>Provinsi</t>
  </si>
  <si>
    <t>Website</t>
  </si>
  <si>
    <t>E-mail</t>
  </si>
  <si>
    <t>Alamat Sekolah</t>
  </si>
  <si>
    <t>Kelurahan / Desa</t>
  </si>
  <si>
    <t>Kota / Kabupaten</t>
  </si>
  <si>
    <t>Email</t>
  </si>
  <si>
    <t>KETERANGAN PINDAH SEKOLAH</t>
  </si>
  <si>
    <t>KELUAR</t>
  </si>
  <si>
    <t>Kelas yang Ditinggalkan</t>
  </si>
  <si>
    <t>Sebab-sebab Keluar atau Atas Permintaan (Tertulis)</t>
  </si>
  <si>
    <t>Tanda Tangan Kepala Sekolah, Stempel Sekolah, dan Tanda Tangan Orang Tua/Wali</t>
  </si>
  <si>
    <t>Kepala Sekolah,</t>
  </si>
  <si>
    <t>........................................</t>
  </si>
  <si>
    <t>Orang Tua/Wali,</t>
  </si>
  <si>
    <t>............................., ............................</t>
  </si>
  <si>
    <t>MASUK</t>
  </si>
  <si>
    <t>Nama Siswa</t>
  </si>
  <si>
    <t>Nomor Induk</t>
  </si>
  <si>
    <t>Masuk di Sekolah ini</t>
  </si>
  <si>
    <t>..................., .........................</t>
  </si>
  <si>
    <t>D</t>
  </si>
  <si>
    <t>P</t>
  </si>
  <si>
    <t>SEKOLAH MENENGAH PERTAMA</t>
  </si>
  <si>
    <t>( SMP )</t>
  </si>
  <si>
    <t>Sekolah Asal (SD/MI)</t>
  </si>
  <si>
    <t>Ringkasan Capaian Pembelajaran yang di Nilai (Max 100 huruf kecil semua)</t>
  </si>
  <si>
    <t>Seni dan Prakarya</t>
  </si>
  <si>
    <t>S Prakarya</t>
  </si>
  <si>
    <t>Keterangan Kenaikan Kelas</t>
  </si>
  <si>
    <t>Kab. Pekalongan</t>
  </si>
  <si>
    <t>Jawa Tengah</t>
  </si>
  <si>
    <t>0000</t>
  </si>
  <si>
    <t>0000000000</t>
  </si>
  <si>
    <t>JUMLAH SISWA</t>
  </si>
  <si>
    <t>Bahasa Arab</t>
  </si>
  <si>
    <t>Ke NU an</t>
  </si>
  <si>
    <t>Muatan Lokal ( Bahasa Jawa )</t>
  </si>
  <si>
    <t>BJW</t>
  </si>
  <si>
    <t>NIS / NISN</t>
  </si>
  <si>
    <t>Sejarah Kebudayaan Islam</t>
  </si>
  <si>
    <t>LAPORAN</t>
  </si>
  <si>
    <t>HASIL PENCAPAIAN KOMPETENSI PESERTA DIDIK</t>
  </si>
  <si>
    <t>Karena mapel yang diajarkan berbeda.</t>
  </si>
  <si>
    <t>APLIKASI RAPOR KURIKULUM MERDEKA FASE " D "</t>
  </si>
  <si>
    <t>Aqidah - Akhlak</t>
  </si>
  <si>
    <t>Qur'an - Hadits</t>
  </si>
  <si>
    <t>Fiqih</t>
  </si>
  <si>
    <t>AKA</t>
  </si>
  <si>
    <t>SKI</t>
  </si>
  <si>
    <t>QH</t>
  </si>
  <si>
    <t>FQH</t>
  </si>
  <si>
    <t>BA</t>
  </si>
  <si>
    <t>NU</t>
  </si>
  <si>
    <t>SUMATIF AKHIR</t>
  </si>
  <si>
    <t>PAI</t>
  </si>
  <si>
    <t>Mata Pelajaran Aqidah - Akhlak</t>
  </si>
  <si>
    <t>Mata Pelajaran Qur'an - Hadits</t>
  </si>
  <si>
    <t>Mata Pelajaran Fiqih</t>
  </si>
  <si>
    <t>Mata Pelajaran SKI</t>
  </si>
  <si>
    <t>Mata Pelajaran Ke NU an / Aswaja</t>
  </si>
  <si>
    <t>pjok9</t>
  </si>
  <si>
    <t>Pendidikan Agama Islam</t>
  </si>
  <si>
    <t>sehingga mampu melaksanakan upacara dan memperaktikan baris-berbaris tali-temali dan semapore</t>
  </si>
  <si>
    <t>Smt.</t>
  </si>
  <si>
    <t>SMP ISLAM PEGANDON</t>
  </si>
  <si>
    <t>L</t>
  </si>
  <si>
    <t>Islam</t>
  </si>
  <si>
    <t>Pegandon</t>
  </si>
  <si>
    <t>Buruh</t>
  </si>
  <si>
    <t>Tidak bekerja</t>
  </si>
  <si>
    <t>Pedagang Kecil</t>
  </si>
  <si>
    <t>Anak Kandung</t>
  </si>
  <si>
    <t>202032618033</t>
  </si>
  <si>
    <t>Karangdadap</t>
  </si>
  <si>
    <t>smppegand0npkl@gmail.com</t>
  </si>
  <si>
    <t xml:space="preserve">Jalan Pegandon Gang Puskesmas No. 100 </t>
  </si>
  <si>
    <t>KARANGDADAP PEKALONGAN</t>
  </si>
  <si>
    <r>
      <t xml:space="preserve">Aplikasi Rapor ini hanya dapat digunakan untuk </t>
    </r>
    <r>
      <rPr>
        <b/>
        <sz val="10"/>
        <color theme="0"/>
        <rFont val="Arial"/>
        <family val="2"/>
      </rPr>
      <t>SMP Islam Pegandon !</t>
    </r>
  </si>
  <si>
    <t>By : 
( Guru SMP Islam Pegandon )</t>
  </si>
  <si>
    <t>sehingga mampu membaca Al Qur'an dengan baik dan benar</t>
  </si>
  <si>
    <t>sehingga mampu menggunakan teknologi tepat guna</t>
  </si>
  <si>
    <t>Mata Pelajaran Bahasa Arab</t>
  </si>
  <si>
    <t>Pegandon,</t>
  </si>
  <si>
    <t>B</t>
  </si>
  <si>
    <t>Keterangan Kenaikan Kelas :</t>
  </si>
  <si>
    <t>SOFI MUNTAZANUL MINA, S.Pd</t>
  </si>
  <si>
    <t>Tanggal Raport SMT I</t>
  </si>
  <si>
    <t>SD NEGERI PAKUMBULAN</t>
  </si>
  <si>
    <t>C</t>
  </si>
  <si>
    <t>2024 / 2025</t>
  </si>
  <si>
    <t>PEKALONGAN</t>
  </si>
  <si>
    <t>Desa Pegandon Kec. Karangdadap Kab. Pekalongan</t>
  </si>
  <si>
    <t>VII</t>
  </si>
  <si>
    <t>Desa Pakumbulan Kec. Buaran Kab. Pekalongan</t>
  </si>
  <si>
    <t>JANGAN LAKUKAN CUT / MOVE / COPY-PASTE</t>
  </si>
  <si>
    <t>Boleh dengan langkah:
copy &gt;&gt; paste special values</t>
  </si>
  <si>
    <t>KLIK DISINI UNTUK MENULIS TUJUAN PEMBELAJARAN</t>
  </si>
  <si>
    <t>NA FRMTF</t>
  </si>
  <si>
    <t>NA SMTF</t>
  </si>
  <si>
    <t xml:space="preserve">SMTF SMT </t>
  </si>
  <si>
    <t xml:space="preserve">          KEMBALI KE ATAS</t>
  </si>
  <si>
    <t>Pegandon,        Desember 2024</t>
  </si>
  <si>
    <t>No. Induk</t>
  </si>
  <si>
    <t>No Urut</t>
  </si>
  <si>
    <t>KKM Satuan Pendidikan</t>
  </si>
  <si>
    <t>Kegiatan Ekstrakurikuler</t>
  </si>
  <si>
    <t/>
  </si>
  <si>
    <t>................................</t>
  </si>
  <si>
    <t>A. Aqidah Akhlak</t>
  </si>
  <si>
    <t>: 2024/2025</t>
  </si>
  <si>
    <t>B. Al-Qur'an Hadits</t>
  </si>
  <si>
    <t>C. Fiqih</t>
  </si>
  <si>
    <t>D. Sejarah Kebudayaan Islam</t>
  </si>
  <si>
    <t>E. Bahasa Arab</t>
  </si>
  <si>
    <t>F. Ke-NU-an (Aswaja)</t>
  </si>
  <si>
    <t>Bahasa indonesia</t>
  </si>
  <si>
    <t>Muatan Lokal (Bahasa Jawa)</t>
  </si>
  <si>
    <t>Hari</t>
  </si>
  <si>
    <t>: I (Gasal)</t>
  </si>
  <si>
    <t>Aqidah Akhlak</t>
  </si>
  <si>
    <t>Al-Qur'an Hadits</t>
  </si>
  <si>
    <t>Aswaja (Ke-NU-an)</t>
  </si>
  <si>
    <t>Bahasa Jawa</t>
  </si>
  <si>
    <t>MIBI PEGANDON</t>
  </si>
  <si>
    <t>Wiraswasta</t>
  </si>
  <si>
    <t>MIS MA'ARIF NU KEBONSARI</t>
  </si>
  <si>
    <t>SD NEGERI PEGANDON</t>
  </si>
  <si>
    <t>BATANG</t>
  </si>
  <si>
    <t>Desa Kebonsari Kec. Karangdadap Kab. Pekalongan</t>
  </si>
  <si>
    <t>SD NEGERI 02 KEBONSARI</t>
  </si>
  <si>
    <t>: 76</t>
  </si>
  <si>
    <t>NILAI PAI  (AQIDAH, AL-QUR'AN HADITS, FIQIH, SKI)</t>
  </si>
  <si>
    <t>NILAI AKHIR (Pembulatan)</t>
  </si>
  <si>
    <t>PUJI YULIANI, S.Pd</t>
  </si>
  <si>
    <t>Puji Yuliani, S.Pd</t>
  </si>
  <si>
    <t xml:space="preserve">                               NIP. -</t>
  </si>
  <si>
    <t>IX B</t>
  </si>
  <si>
    <t>3109336136</t>
  </si>
  <si>
    <t>AGA ALBANI ZAMIR</t>
  </si>
  <si>
    <t>BISRI ZAMRONI</t>
  </si>
  <si>
    <t>AMIROH</t>
  </si>
  <si>
    <t>0108954708</t>
  </si>
  <si>
    <t>AKBAR FIRLY MAULANA</t>
  </si>
  <si>
    <t>ABDUL MUNIR</t>
  </si>
  <si>
    <t>TURIPAH</t>
  </si>
  <si>
    <t>0093911821</t>
  </si>
  <si>
    <t>ALVINO EWALDO</t>
  </si>
  <si>
    <t xml:space="preserve">SD NEGERI 01 KEBONSARI </t>
  </si>
  <si>
    <t>Slamet Zaenal</t>
  </si>
  <si>
    <t>Nok Slamet</t>
  </si>
  <si>
    <t>0098772064</t>
  </si>
  <si>
    <t>AURA SUCI RAMADHANI</t>
  </si>
  <si>
    <t>SD NEGERI 02 WATUSALAM</t>
  </si>
  <si>
    <t>RASJONO</t>
  </si>
  <si>
    <t>LILIK USNIDA</t>
  </si>
  <si>
    <t>0103867888</t>
  </si>
  <si>
    <t>AYU SAFNA</t>
  </si>
  <si>
    <t>sabar usman</t>
  </si>
  <si>
    <t>RAIDAH KUNAINAH</t>
  </si>
  <si>
    <t>3098656100</t>
  </si>
  <si>
    <t>DEWI AYU NURHALIZA</t>
  </si>
  <si>
    <t>A. SYARONI</t>
  </si>
  <si>
    <t>RUMYATI</t>
  </si>
  <si>
    <t>0105966564</t>
  </si>
  <si>
    <t>Desa Jenggot Kec. Pekalongan Selatan Kota Pekalongan</t>
  </si>
  <si>
    <t>SD Negeri Jenggot</t>
  </si>
  <si>
    <t>Moch Subhi</t>
  </si>
  <si>
    <t>Nurul Aeny</t>
  </si>
  <si>
    <t>3092203012</t>
  </si>
  <si>
    <t>ILHAM MAULANA</t>
  </si>
  <si>
    <t>MUHAMMAD SYUKUR</t>
  </si>
  <si>
    <t>PURWATI</t>
  </si>
  <si>
    <t xml:space="preserve">FADLY ARYA PUTRA </t>
  </si>
  <si>
    <t>3106632526</t>
  </si>
  <si>
    <t>INDAH VIOLAFITRA</t>
  </si>
  <si>
    <t>SU'UDI</t>
  </si>
  <si>
    <t>RISATI</t>
  </si>
  <si>
    <t>3092608052</t>
  </si>
  <si>
    <t>KEVIN FAHREZI</t>
  </si>
  <si>
    <t>AMAT AMIRIL</t>
  </si>
  <si>
    <t>WINARNI</t>
  </si>
  <si>
    <t>0107523037</t>
  </si>
  <si>
    <t>M. IZAM AZMI</t>
  </si>
  <si>
    <t>MUGIONO</t>
  </si>
  <si>
    <t>KHOBILAH</t>
  </si>
  <si>
    <t>0104675982</t>
  </si>
  <si>
    <t>M. RAFFY MAULA DANNY</t>
  </si>
  <si>
    <t>SOFYAN</t>
  </si>
  <si>
    <t>MUSLIMAH</t>
  </si>
  <si>
    <t>3090477421</t>
  </si>
  <si>
    <t>MARWAH RIANA</t>
  </si>
  <si>
    <t>EDI SUGANDA</t>
  </si>
  <si>
    <t>ROHIMAH</t>
  </si>
  <si>
    <t>Sudah Meninggal</t>
  </si>
  <si>
    <t>3086284599</t>
  </si>
  <si>
    <t>MUH. SYIFA' BAYU AJI</t>
  </si>
  <si>
    <t>FATQON</t>
  </si>
  <si>
    <t>MIFTAKHUL RUROH</t>
  </si>
  <si>
    <t>0102646736</t>
  </si>
  <si>
    <t>MUHAMMAD FATIKHUL ILMI</t>
  </si>
  <si>
    <t>BAEHAKI</t>
  </si>
  <si>
    <t>SRI MAHARANI</t>
  </si>
  <si>
    <t>3117077014</t>
  </si>
  <si>
    <t>MUHAMMAD RAZIF KASYAFANI</t>
  </si>
  <si>
    <t>SLAMET KHUMAIDI</t>
  </si>
  <si>
    <t>MAYA ULFA</t>
  </si>
  <si>
    <t>3098715690</t>
  </si>
  <si>
    <t>NAZILATUN NIKMAH</t>
  </si>
  <si>
    <t>DAMIRI</t>
  </si>
  <si>
    <t>MUSANAH</t>
  </si>
  <si>
    <t>0095372418</t>
  </si>
  <si>
    <t>NIRMALA MAHARANI</t>
  </si>
  <si>
    <t>Desa Watusalam Kec. Buaran Kab. Pekalongan</t>
  </si>
  <si>
    <t>SLAMET SADELI</t>
  </si>
  <si>
    <t>ROMIYATUN</t>
  </si>
  <si>
    <t>3100029460</t>
  </si>
  <si>
    <t>NOR ALIA SILFA</t>
  </si>
  <si>
    <t>Desa Kebonrowopucang Kec. Karangdadap Kab. Pekalongan</t>
  </si>
  <si>
    <t>MI Walisongo Kebonrowopucang</t>
  </si>
  <si>
    <t>TASLARI</t>
  </si>
  <si>
    <t>MARI'AH</t>
  </si>
  <si>
    <t>0098467142</t>
  </si>
  <si>
    <t>NUR MUTIA</t>
  </si>
  <si>
    <t>SUHARTO</t>
  </si>
  <si>
    <t>MUNASIPAH</t>
  </si>
  <si>
    <t>3101119122</t>
  </si>
  <si>
    <t>ROHMAT HIDAYAT</t>
  </si>
  <si>
    <t>YUSRON</t>
  </si>
  <si>
    <t>KARYATI</t>
  </si>
  <si>
    <t>0091657289</t>
  </si>
  <si>
    <t>SABRINA OKTAVIANI</t>
  </si>
  <si>
    <t>MALIKI IBRAHIM</t>
  </si>
  <si>
    <t>IZATI</t>
  </si>
  <si>
    <t>0072355816</t>
  </si>
  <si>
    <t>TRI MULIA SAPUTRA</t>
  </si>
  <si>
    <t>SLAMET MUKTI</t>
  </si>
  <si>
    <t>SRI MUKTI</t>
  </si>
  <si>
    <t xml:space="preserve">Perolehan Hasil Penilaian Sumatif Akhir Semester Kelas IX B Semester I </t>
  </si>
  <si>
    <t>TANGERANG</t>
  </si>
  <si>
    <t>Nilai</t>
  </si>
  <si>
    <t>Olahraga</t>
  </si>
  <si>
    <t>Kitab</t>
  </si>
  <si>
    <t>NILAI</t>
  </si>
  <si>
    <t>Sangat aktif dan sangat baik dalam mengikuti kegiatan ekstrakurikuler pramuka sehingga mampu melaksanakan upacara dan mempraktikan baris berbaris, tali temali, dan semapore</t>
  </si>
  <si>
    <t>Aktif dan baik dalam mengikuti kegiatan ekstrakurikuler pramuka sehingga mampu melaksanakan upacara dan mempraktikan baris berbaris, tali temali, dan semapore</t>
  </si>
  <si>
    <t>Cukup Aktif dan cukup baik dalam mengikuti kegiatan ekstrakurikuler pramuka sehingga mampu melaksanakan upacara dan mempraktikan baris berbaris, tali temali, dan semapore</t>
  </si>
  <si>
    <t>memahami kisah keteladanan sahabat Umar bin Khattab dan Sayyidah Aisyah r.a.</t>
  </si>
  <si>
    <t>memahami iman kepada hari akhir dan akhlak terpuji kepada diri sendiri.</t>
  </si>
  <si>
    <t>memahami adab kepada saudara, teman dan tetangga.</t>
  </si>
  <si>
    <t>memahami fi'il madhi dan perubahannya mengikuti isim dhomir.</t>
  </si>
  <si>
    <t>memahami huruf lam nafi dan lam nahi serta isim kana.</t>
  </si>
  <si>
    <t>memahami isim tafdhil dan penerapannya.</t>
  </si>
  <si>
    <t>memahami sifat rasul dan kitab mu'tabarah</t>
  </si>
  <si>
    <t>memahami seni terbangan</t>
  </si>
  <si>
    <t>memahami budaya bedug dan kenthongan sebagai penanda shalat</t>
  </si>
  <si>
    <t>76,2</t>
  </si>
  <si>
    <t>memahami isi teks deskripsi, menggunakan konjungsi dalam teks deskripsi dan menyimak konjungsi dalam teks deskripsi, memahami sudut pandang dalam teks deskripsi.</t>
  </si>
  <si>
    <t>mengubah petikan cerpen menjadi teks prosedur, mendapatkan informasi dari teks prosedur, menelaah teks prosedur berupa infografik,serta mempratikkan prosedur membuat poster.</t>
  </si>
  <si>
    <t>memahami informasi dalam teks rekon, membedakan fakta, opini, dan asumsi dalam teks rekon.</t>
  </si>
  <si>
    <t>mengidentifikasi bentuk dan contoh perubahan sosial.</t>
  </si>
  <si>
    <t>memahami perbedaan globalisasi dan modernisasi.</t>
  </si>
  <si>
    <t>menganalisis bentuk-bentuk kegiatan ekonomi berbasis perkembangan teknologi digital.</t>
  </si>
  <si>
    <r>
      <t xml:space="preserve">mendeskripsikan dan mengidentifikasi informasi spesifik dan informasi umum terkait </t>
    </r>
    <r>
      <rPr>
        <i/>
        <sz val="9"/>
        <color rgb="FF0000FF"/>
        <rFont val="Arial"/>
        <family val="2"/>
      </rPr>
      <t>animal native to Indonesian wildlife.</t>
    </r>
  </si>
  <si>
    <r>
      <t xml:space="preserve">memahami dan mengidentifikasi informasi terkait </t>
    </r>
    <r>
      <rPr>
        <i/>
        <sz val="9"/>
        <color rgb="FF0000FF"/>
        <rFont val="Arial"/>
        <family val="2"/>
      </rPr>
      <t>personal experience (recount text)</t>
    </r>
    <r>
      <rPr>
        <sz val="9"/>
        <color rgb="FF0000FF"/>
        <rFont val="Arial"/>
        <family val="2"/>
      </rPr>
      <t xml:space="preserve"> dengan unsur kebahasaan yang sesuai.</t>
    </r>
  </si>
  <si>
    <r>
      <t xml:space="preserve">menyajikan </t>
    </r>
    <r>
      <rPr>
        <i/>
        <sz val="9"/>
        <color rgb="FF0000FF"/>
        <rFont val="Arial"/>
        <family val="2"/>
      </rPr>
      <t>recount text</t>
    </r>
    <r>
      <rPr>
        <sz val="9"/>
        <color rgb="FF0000FF"/>
        <rFont val="Arial"/>
        <family val="2"/>
      </rPr>
      <t xml:space="preserve"> berdasarkan pengalaman pribadi yang sesuai dengan penggunaan </t>
    </r>
    <r>
      <rPr>
        <i/>
        <sz val="9"/>
        <color rgb="FF0000FF"/>
        <rFont val="Arial"/>
        <family val="2"/>
      </rPr>
      <t>simple past tense dan connectors.</t>
    </r>
  </si>
  <si>
    <t>memahami Algoritma pemrograman.</t>
  </si>
  <si>
    <t>menggunakan analisis data.</t>
  </si>
  <si>
    <t>95,1</t>
  </si>
  <si>
    <t>90,1</t>
  </si>
  <si>
    <t>85,1</t>
  </si>
  <si>
    <t>memahami dan menghasilkan produk kerajinan tekstil bahan alam yang praktiis, ekonomis, bernilai fungsi dan bernilai budaya.</t>
  </si>
  <si>
    <t>merancang produk kerajinan dengan memodifikasi bahan, alat, dan teknik sesuai potensi lingkungan/kearifan lokal berdasarkan hasil pengamatannya.</t>
  </si>
  <si>
    <t>menentukan produk kerajinan tekstil bahan sintesis yang praktis, ekonomis, bernilai fungsi dan bernilai budaya.</t>
  </si>
  <si>
    <t>memahami teks cerita Ramayana Anoman Duta.</t>
  </si>
  <si>
    <t>menelaah teks piwulang serat Wulangreh pupuh Dhandhanggula,</t>
  </si>
  <si>
    <t>memahami teks sandiwara dengan memperhatikan unggah-ungguh basa.</t>
  </si>
  <si>
    <t>memahami teks deskriptif tentang upacara adat daerah.</t>
  </si>
  <si>
    <t>memahami penyembelihan, kurban dan akikah.</t>
  </si>
  <si>
    <t>memahami jual beli, khiyar, qirad dan riba.</t>
  </si>
  <si>
    <t>memahami ariyah dan wadiah.</t>
  </si>
  <si>
    <t>membaca, menulis, dan membandingkan bilangan berpangkat dan akar, serta notasi ilmiah.</t>
  </si>
  <si>
    <t>melakukan transformasi tunggal (refleksi, translasi, rotasi, dilatasi).</t>
  </si>
  <si>
    <t>mampu memahami dan mempraktikkan hukum bacaan mad lazim mussaqal harfi dan mad lazim mukhaffah khalqi dan bacaan mad lazim mukkhaffah harfi dan mad wajib mukkhaffah khalqi.</t>
  </si>
  <si>
    <t>memahami isi kandungan Qs. Al Muthafifin ayat 1 sampai 7 dan QS AL An'am ayat 152 tentang meraih keberkahan dengan sikap jujur dalam muamalah.</t>
  </si>
  <si>
    <t>memahami isi kandungan hadits riwayat Baihaqi dari Ibnu Abbas ra dan hadis riwayat Tirmidzi dari hHasan Bin Ali ra tentang meraih berkah melalui jujur dalam muamalah.</t>
  </si>
  <si>
    <t>Sangat aktif dan sangat baik dalam mempraktikan permainan bola dan gerak aktivitas olahraga</t>
  </si>
  <si>
    <t>Aktif dan baik dalam mempraktikan permainan bola dan gerak aktivitas olahraga</t>
  </si>
  <si>
    <t>Cukup aktif dan baik dalam mempraktikan permainan bola dan gerak aktivitas olahraga</t>
  </si>
  <si>
    <t>Sangat aktif dan sangat baik dalam mempraktikkan membaca kitab kuning dan memahami isi kandungannya</t>
  </si>
  <si>
    <t>Aktif dan baik dalam mempraktikkan membaca kitab kuning dan memahami isi kandungannya</t>
  </si>
  <si>
    <t>Cukup baik dalam mempraktikkan membaca kitab kuning dan memahami isi kandungannya</t>
  </si>
  <si>
    <t>mendeskripsikan pertumbuhan dan perkembangan pada manusia, hewan, dan tumbuhan</t>
  </si>
  <si>
    <t>mendeskripsikan sistem koordinasi, sistem reproduksi, dan homeostatis pada manusia</t>
  </si>
  <si>
    <t>mendeskripsikan konsep tekanan pada zat padat, cair, dan gas</t>
  </si>
  <si>
    <t>mendeskripsikan konsep listrik, magnet, dan sumber energi alternatif</t>
  </si>
  <si>
    <t>Menyebutkan Hak dan Kewajiban Warga Negara</t>
  </si>
  <si>
    <t>Memahami Implementasi Pancasila dalam Kehidupan Bernegara</t>
  </si>
  <si>
    <t>Menerapkan Nilai-Nilai Pancasila dalam Kehidupan Keseharian</t>
  </si>
  <si>
    <t>menjelaskan sejarah perkembangan Islam di Indonesia pada masa kolonialisme.</t>
  </si>
  <si>
    <t>memahami peran Ulama dalam memperjuangkan kemerdekaan melalui Islam.</t>
  </si>
  <si>
    <t>menganalisis perkembangan pemikiran Islam kontemporer.</t>
  </si>
  <si>
    <t>memahami variasi dan kombinasi gerak spesifik dalam permainan bola besar.</t>
  </si>
  <si>
    <t xml:space="preserve">memahami kombinasi gerak spesifik dalam berbagai permainan bola kecil.    </t>
  </si>
  <si>
    <t>memahami kombinasi gerak spesifik jalan, lari, lompat, dan lempar dalam berbagai permainan.</t>
  </si>
  <si>
    <t>Sofi Muntazanul Mina, S.Pd.Gr</t>
  </si>
  <si>
    <t xml:space="preserve">                                                                                  NIP. -</t>
  </si>
  <si>
    <t>: IX B</t>
  </si>
  <si>
    <t>Pegandon, 21 Desember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</si>
</sst>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_(* #,##0_);_(* \(#,##0\);_(* &quot;-&quot;_);_(@_)"/>
    <numFmt numFmtId="165" formatCode="[$-421]dd\ mmmm\ yyyy;@"/>
    <numFmt numFmtId="166" formatCode="_(* #,##0.00_);_(* \(#,##0.00\);_(* &quot;-&quot;_);_(@_)"/>
  </numFmts>
  <fonts count="143" x14ac:knownFonts="1">
    <font>
      <sz val="11"/>
      <color theme="1"/>
      <name val="Calibri"/>
      <family val="2"/>
      <charset val="1"/>
      <scheme val="minor"/>
    </font>
    <font>
      <sz val="11"/>
      <color theme="1"/>
      <name val="Calibri"/>
      <family val="2"/>
      <scheme val="minor"/>
    </font>
    <font>
      <sz val="11"/>
      <color theme="1"/>
      <name val="Calibri"/>
      <family val="2"/>
      <scheme val="minor"/>
    </font>
    <font>
      <sz val="9"/>
      <color theme="1"/>
      <name val="Arial"/>
      <family val="2"/>
    </font>
    <font>
      <sz val="10"/>
      <color theme="1"/>
      <name val="Arial"/>
      <family val="2"/>
    </font>
    <font>
      <sz val="10"/>
      <color rgb="FF0000FF"/>
      <name val="Arial"/>
      <family val="2"/>
    </font>
    <font>
      <sz val="9"/>
      <name val="Arial"/>
      <family val="2"/>
    </font>
    <font>
      <b/>
      <sz val="9"/>
      <color theme="1"/>
      <name val="Arial"/>
      <family val="2"/>
    </font>
    <font>
      <sz val="11"/>
      <color theme="1"/>
      <name val="Calibri"/>
      <family val="2"/>
      <charset val="1"/>
      <scheme val="minor"/>
    </font>
    <font>
      <b/>
      <sz val="11"/>
      <color theme="1"/>
      <name val="Arial"/>
      <family val="2"/>
    </font>
    <font>
      <b/>
      <sz val="10"/>
      <color theme="1"/>
      <name val="Arial"/>
      <family val="2"/>
    </font>
    <font>
      <sz val="9"/>
      <color theme="0"/>
      <name val="Arial"/>
      <family val="2"/>
    </font>
    <font>
      <b/>
      <sz val="11"/>
      <color theme="1"/>
      <name val="Calibri"/>
      <family val="2"/>
      <charset val="1"/>
      <scheme val="minor"/>
    </font>
    <font>
      <sz val="10"/>
      <name val="Arial"/>
      <family val="2"/>
    </font>
    <font>
      <sz val="13"/>
      <color theme="1"/>
      <name val="Arial"/>
      <family val="2"/>
    </font>
    <font>
      <b/>
      <sz val="10"/>
      <name val="Arial"/>
      <family val="2"/>
    </font>
    <font>
      <b/>
      <sz val="11"/>
      <name val="Arial"/>
      <family val="2"/>
    </font>
    <font>
      <sz val="10"/>
      <color theme="1"/>
      <name val="Tahoma"/>
      <family val="2"/>
    </font>
    <font>
      <b/>
      <sz val="10"/>
      <color theme="1"/>
      <name val="Tahoma"/>
      <family val="2"/>
    </font>
    <font>
      <sz val="11"/>
      <color theme="0"/>
      <name val="Calibri"/>
      <family val="2"/>
      <charset val="1"/>
      <scheme val="minor"/>
    </font>
    <font>
      <b/>
      <sz val="10"/>
      <color theme="0"/>
      <name val="Arial"/>
      <family val="2"/>
    </font>
    <font>
      <sz val="9"/>
      <color theme="1"/>
      <name val="Tahoma"/>
      <family val="2"/>
    </font>
    <font>
      <b/>
      <sz val="9"/>
      <color theme="1"/>
      <name val="Tahoma"/>
      <family val="2"/>
    </font>
    <font>
      <sz val="9"/>
      <color rgb="FF0000FF"/>
      <name val="Tahoma"/>
      <family val="2"/>
    </font>
    <font>
      <b/>
      <sz val="11"/>
      <color theme="1"/>
      <name val="Tahoma"/>
      <family val="2"/>
    </font>
    <font>
      <sz val="10"/>
      <name val="Tahoma"/>
      <family val="2"/>
    </font>
    <font>
      <sz val="24"/>
      <color rgb="FFFFFF00"/>
      <name val="Berlin Sans FB Demi"/>
      <family val="2"/>
    </font>
    <font>
      <sz val="11"/>
      <color rgb="FF0000FF"/>
      <name val="Arial"/>
      <family val="2"/>
    </font>
    <font>
      <b/>
      <sz val="10"/>
      <name val="Tahoma"/>
      <family val="2"/>
    </font>
    <font>
      <sz val="8"/>
      <color theme="1"/>
      <name val="Tahoma"/>
      <family val="2"/>
    </font>
    <font>
      <b/>
      <sz val="14"/>
      <color theme="1"/>
      <name val="Arial"/>
      <family val="2"/>
    </font>
    <font>
      <sz val="12"/>
      <color rgb="FFFFC000"/>
      <name val="Calibri"/>
      <family val="2"/>
      <scheme val="minor"/>
    </font>
    <font>
      <sz val="12"/>
      <color theme="1"/>
      <name val="Cambria"/>
      <family val="1"/>
      <scheme val="major"/>
    </font>
    <font>
      <b/>
      <sz val="18"/>
      <color theme="1"/>
      <name val="Cambria"/>
      <family val="1"/>
      <scheme val="major"/>
    </font>
    <font>
      <sz val="11"/>
      <color theme="1"/>
      <name val="Tahoma"/>
      <family val="2"/>
    </font>
    <font>
      <sz val="11"/>
      <name val="Tahoma"/>
      <family val="2"/>
    </font>
    <font>
      <b/>
      <sz val="11"/>
      <name val="Tahoma"/>
      <family val="2"/>
    </font>
    <font>
      <b/>
      <sz val="8"/>
      <color theme="1"/>
      <name val="Tahoma"/>
      <family val="2"/>
    </font>
    <font>
      <b/>
      <i/>
      <sz val="12"/>
      <color theme="1"/>
      <name val="Cambria"/>
      <family val="1"/>
      <scheme val="major"/>
    </font>
    <font>
      <b/>
      <sz val="20"/>
      <color rgb="FF0000FF"/>
      <name val="Calibri"/>
      <family val="2"/>
      <scheme val="minor"/>
    </font>
    <font>
      <sz val="12"/>
      <color theme="0" tint="-0.34998626667073579"/>
      <name val="Cambria"/>
      <family val="1"/>
      <scheme val="major"/>
    </font>
    <font>
      <sz val="10"/>
      <color theme="0" tint="-0.249977111117893"/>
      <name val="Arial"/>
      <family val="2"/>
    </font>
    <font>
      <b/>
      <sz val="11"/>
      <color theme="3" tint="0.79998168889431442"/>
      <name val="Arial"/>
      <family val="2"/>
    </font>
    <font>
      <b/>
      <sz val="11"/>
      <color theme="3" tint="0.79998168889431442"/>
      <name val="Tahoma"/>
      <family val="2"/>
    </font>
    <font>
      <sz val="10"/>
      <color theme="3" tint="0.79998168889431442"/>
      <name val="Tahoma"/>
      <family val="2"/>
    </font>
    <font>
      <b/>
      <sz val="10"/>
      <color theme="3" tint="0.79998168889431442"/>
      <name val="Arial"/>
      <family val="2"/>
    </font>
    <font>
      <b/>
      <sz val="12"/>
      <color theme="1" tint="0.14999847407452621"/>
      <name val="Arial"/>
      <family val="2"/>
    </font>
    <font>
      <sz val="12"/>
      <color rgb="FF0000FF"/>
      <name val="Cambria"/>
      <family val="1"/>
      <scheme val="major"/>
    </font>
    <font>
      <sz val="10"/>
      <color rgb="FFFFFF00"/>
      <name val="Calibri"/>
      <family val="2"/>
      <scheme val="minor"/>
    </font>
    <font>
      <b/>
      <sz val="14"/>
      <color theme="1"/>
      <name val="Tahoma"/>
      <family val="2"/>
    </font>
    <font>
      <b/>
      <sz val="10"/>
      <color theme="3" tint="0.79998168889431442"/>
      <name val="Tahoma"/>
      <family val="2"/>
    </font>
    <font>
      <b/>
      <sz val="8"/>
      <color theme="3" tint="0.79998168889431442"/>
      <name val="Tahoma"/>
      <family val="2"/>
    </font>
    <font>
      <b/>
      <sz val="20"/>
      <color rgb="FF0000FF"/>
      <name val="Tahoma"/>
      <family val="2"/>
    </font>
    <font>
      <sz val="12"/>
      <color rgb="FF0000FF"/>
      <name val="Arial"/>
      <family val="2"/>
    </font>
    <font>
      <sz val="24"/>
      <color rgb="FF47CFFF"/>
      <name val="Berlin Sans FB Demi"/>
      <family val="2"/>
    </font>
    <font>
      <sz val="11"/>
      <name val="Calibri"/>
      <family val="2"/>
      <charset val="1"/>
      <scheme val="minor"/>
    </font>
    <font>
      <sz val="11"/>
      <name val="Arial"/>
      <family val="2"/>
    </font>
    <font>
      <b/>
      <sz val="9"/>
      <color theme="0"/>
      <name val="Tahoma"/>
      <family val="2"/>
    </font>
    <font>
      <b/>
      <sz val="12"/>
      <color theme="1"/>
      <name val="Tahoma"/>
      <family val="2"/>
    </font>
    <font>
      <b/>
      <sz val="9"/>
      <name val="Tahoma"/>
      <family val="2"/>
    </font>
    <font>
      <b/>
      <sz val="11"/>
      <name val="Calibri"/>
      <family val="2"/>
      <charset val="1"/>
      <scheme val="minor"/>
    </font>
    <font>
      <b/>
      <sz val="10"/>
      <color rgb="FFFFC000"/>
      <name val="Arial"/>
      <family val="2"/>
    </font>
    <font>
      <b/>
      <sz val="24"/>
      <color rgb="FF00EA6A"/>
      <name val="Arial"/>
      <family val="2"/>
    </font>
    <font>
      <b/>
      <sz val="9"/>
      <color theme="1" tint="0.14999847407452621"/>
      <name val="Arial"/>
      <family val="2"/>
    </font>
    <font>
      <b/>
      <sz val="24"/>
      <color theme="1"/>
      <name val="Tahoma"/>
      <family val="2"/>
    </font>
    <font>
      <sz val="9"/>
      <color rgb="FF0000FF"/>
      <name val="Arial"/>
      <family val="2"/>
    </font>
    <font>
      <b/>
      <sz val="8"/>
      <color theme="1"/>
      <name val="Arial"/>
      <family val="2"/>
    </font>
    <font>
      <b/>
      <sz val="9"/>
      <color theme="1"/>
      <name val="Calibri"/>
      <family val="2"/>
      <scheme val="minor"/>
    </font>
    <font>
      <b/>
      <sz val="9"/>
      <color theme="0"/>
      <name val="Arial"/>
      <family val="2"/>
    </font>
    <font>
      <b/>
      <sz val="12"/>
      <color theme="1"/>
      <name val="Arial"/>
      <family val="2"/>
    </font>
    <font>
      <sz val="9"/>
      <color theme="0" tint="-0.34998626667073579"/>
      <name val="Arial"/>
      <family val="2"/>
    </font>
    <font>
      <b/>
      <sz val="10"/>
      <color rgb="FF0000FF"/>
      <name val="Arial"/>
      <family val="2"/>
    </font>
    <font>
      <b/>
      <sz val="9"/>
      <color rgb="FFFF0000"/>
      <name val="Arial"/>
      <family val="2"/>
    </font>
    <font>
      <sz val="9"/>
      <color rgb="FFFF0000"/>
      <name val="Arial"/>
      <family val="2"/>
    </font>
    <font>
      <sz val="8"/>
      <color rgb="FFFFC000"/>
      <name val="Arial"/>
      <family val="2"/>
    </font>
    <font>
      <b/>
      <sz val="11"/>
      <color rgb="FFC00000"/>
      <name val="Arial"/>
      <family val="2"/>
    </font>
    <font>
      <b/>
      <sz val="9"/>
      <color rgb="FFFFFF00"/>
      <name val="Arial"/>
      <family val="2"/>
    </font>
    <font>
      <sz val="10"/>
      <color rgb="FFC00000"/>
      <name val="Arial"/>
      <family val="2"/>
    </font>
    <font>
      <b/>
      <sz val="9"/>
      <color rgb="FFFF0000"/>
      <name val="Arial Black"/>
      <family val="2"/>
    </font>
    <font>
      <b/>
      <sz val="16"/>
      <color theme="1"/>
      <name val="Arial"/>
      <family val="2"/>
    </font>
    <font>
      <sz val="9"/>
      <color rgb="FF7FEF9C"/>
      <name val="Arial"/>
      <family val="2"/>
    </font>
    <font>
      <sz val="12"/>
      <name val="Arial"/>
      <family val="2"/>
    </font>
    <font>
      <b/>
      <sz val="18"/>
      <color theme="1"/>
      <name val="Arial"/>
      <family val="2"/>
    </font>
    <font>
      <b/>
      <sz val="9"/>
      <name val="Arial"/>
      <family val="2"/>
    </font>
    <font>
      <b/>
      <sz val="14"/>
      <name val="Arial"/>
      <family val="2"/>
    </font>
    <font>
      <sz val="12"/>
      <name val="Arial Narrow"/>
      <family val="2"/>
    </font>
    <font>
      <b/>
      <sz val="12"/>
      <name val="Arial Narrow"/>
      <family val="2"/>
    </font>
    <font>
      <sz val="12"/>
      <color theme="1"/>
      <name val="Arial"/>
      <family val="2"/>
    </font>
    <font>
      <b/>
      <sz val="16"/>
      <color rgb="FF00EA6A"/>
      <name val="Arial"/>
      <family val="2"/>
    </font>
    <font>
      <b/>
      <sz val="11"/>
      <color theme="0"/>
      <name val="Tahoma"/>
      <family val="2"/>
    </font>
    <font>
      <sz val="12"/>
      <color theme="1"/>
      <name val="Tahoma"/>
      <family val="2"/>
    </font>
    <font>
      <sz val="12"/>
      <name val="Tahoma"/>
      <family val="2"/>
    </font>
    <font>
      <sz val="11"/>
      <color theme="1"/>
      <name val="Arial"/>
      <family val="2"/>
    </font>
    <font>
      <b/>
      <sz val="20"/>
      <color rgb="FF0000FF"/>
      <name val="Arial"/>
      <family val="2"/>
    </font>
    <font>
      <b/>
      <sz val="20"/>
      <color theme="1"/>
      <name val="Arial"/>
      <family val="2"/>
    </font>
    <font>
      <sz val="18"/>
      <color theme="1"/>
      <name val="Arial"/>
      <family val="2"/>
    </font>
    <font>
      <sz val="10"/>
      <color theme="0"/>
      <name val="Arial"/>
      <family val="2"/>
    </font>
    <font>
      <sz val="14"/>
      <color theme="0"/>
      <name val="Berlin Sans FB Demi"/>
      <family val="2"/>
    </font>
    <font>
      <u/>
      <sz val="11"/>
      <color theme="10"/>
      <name val="Calibri"/>
      <family val="2"/>
    </font>
    <font>
      <b/>
      <sz val="9"/>
      <color theme="0" tint="-0.499984740745262"/>
      <name val="Tahoma"/>
      <family val="2"/>
    </font>
    <font>
      <sz val="11"/>
      <color theme="1"/>
      <name val="Calibri"/>
      <family val="2"/>
      <charset val="1"/>
    </font>
    <font>
      <u/>
      <sz val="8.8000000000000007"/>
      <color theme="10"/>
      <name val="Calibri"/>
      <family val="2"/>
    </font>
    <font>
      <u/>
      <sz val="11"/>
      <color theme="10"/>
      <name val="Calibri"/>
      <family val="2"/>
      <charset val="1"/>
    </font>
    <font>
      <b/>
      <sz val="12"/>
      <color rgb="FF0066FF"/>
      <name val="Arial"/>
      <family val="2"/>
    </font>
    <font>
      <sz val="10"/>
      <color theme="0" tint="-4.9989318521683403E-2"/>
      <name val="Arial"/>
      <family val="2"/>
    </font>
    <font>
      <u/>
      <sz val="11"/>
      <color theme="10"/>
      <name val="Calibri"/>
      <family val="2"/>
      <charset val="1"/>
      <scheme val="minor"/>
    </font>
    <font>
      <sz val="10"/>
      <name val="Arial"/>
      <family val="2"/>
    </font>
    <font>
      <b/>
      <sz val="20"/>
      <color theme="1"/>
      <name val="Tahoma"/>
      <family val="2"/>
    </font>
    <font>
      <b/>
      <u/>
      <sz val="10"/>
      <color theme="1"/>
      <name val="Tahoma"/>
      <family val="2"/>
    </font>
    <font>
      <sz val="11"/>
      <color rgb="FF000000"/>
      <name val="Calibri"/>
      <family val="2"/>
    </font>
    <font>
      <b/>
      <sz val="14"/>
      <color rgb="FFFF0000"/>
      <name val="Arial Narrow"/>
      <family val="2"/>
    </font>
    <font>
      <b/>
      <sz val="24"/>
      <color theme="1"/>
      <name val="Arial"/>
      <family val="2"/>
    </font>
    <font>
      <b/>
      <sz val="26"/>
      <color theme="1"/>
      <name val="Arial"/>
      <family val="2"/>
    </font>
    <font>
      <b/>
      <sz val="14"/>
      <color theme="0"/>
      <name val="Calibri"/>
      <family val="2"/>
      <scheme val="minor"/>
    </font>
    <font>
      <b/>
      <sz val="7"/>
      <color theme="1"/>
      <name val="Arial"/>
      <family val="2"/>
    </font>
    <font>
      <b/>
      <sz val="11"/>
      <color theme="0"/>
      <name val="Calibri"/>
      <family val="2"/>
      <scheme val="minor"/>
    </font>
    <font>
      <b/>
      <sz val="16"/>
      <color theme="0"/>
      <name val="Calibri"/>
      <family val="2"/>
      <scheme val="minor"/>
    </font>
    <font>
      <sz val="10"/>
      <name val="Calibri"/>
      <family val="2"/>
    </font>
    <font>
      <b/>
      <sz val="10"/>
      <name val="Calibri"/>
      <family val="2"/>
    </font>
    <font>
      <sz val="10"/>
      <color rgb="FF000000"/>
      <name val="Tahoma"/>
      <family val="2"/>
    </font>
    <font>
      <b/>
      <sz val="12"/>
      <color theme="1"/>
      <name val="Calibri"/>
      <family val="2"/>
      <scheme val="minor"/>
    </font>
    <font>
      <sz val="12"/>
      <color theme="1"/>
      <name val="Calibri"/>
      <family val="2"/>
      <scheme val="minor"/>
    </font>
    <font>
      <b/>
      <sz val="11"/>
      <color theme="1"/>
      <name val="Baskerville Old Face"/>
      <family val="1"/>
    </font>
    <font>
      <sz val="48"/>
      <color theme="1"/>
      <name val="Baskerville Old Face"/>
      <family val="1"/>
    </font>
    <font>
      <b/>
      <sz val="11"/>
      <name val="Calibri"/>
      <family val="2"/>
      <scheme val="minor"/>
    </font>
    <font>
      <sz val="11"/>
      <color rgb="FF000000"/>
      <name val="Calibri"/>
      <family val="2"/>
      <charset val="1"/>
    </font>
    <font>
      <sz val="11"/>
      <name val="Calibri"/>
      <family val="2"/>
      <charset val="1"/>
    </font>
    <font>
      <b/>
      <sz val="11"/>
      <color theme="1"/>
      <name val="Calibri"/>
      <family val="2"/>
      <scheme val="minor"/>
    </font>
    <font>
      <sz val="12"/>
      <color rgb="FF000000"/>
      <name val="Calibri"/>
      <family val="2"/>
    </font>
    <font>
      <b/>
      <sz val="12"/>
      <color rgb="FF000000"/>
      <name val="Calibri"/>
      <family val="2"/>
    </font>
    <font>
      <b/>
      <sz val="11"/>
      <color rgb="FF000000"/>
      <name val="Calibri"/>
      <family val="2"/>
      <scheme val="minor"/>
    </font>
    <font>
      <sz val="11"/>
      <color rgb="FF000000"/>
      <name val="Calibri"/>
      <family val="2"/>
      <scheme val="minor"/>
    </font>
    <font>
      <b/>
      <sz val="11"/>
      <color rgb="FF000000"/>
      <name val="Calibri"/>
      <family val="2"/>
    </font>
    <font>
      <b/>
      <u/>
      <sz val="11"/>
      <color theme="1"/>
      <name val="Calibri"/>
      <family val="2"/>
      <scheme val="minor"/>
    </font>
    <font>
      <sz val="11"/>
      <name val="Calibri"/>
      <family val="2"/>
      <scheme val="minor"/>
    </font>
    <font>
      <sz val="10"/>
      <color theme="1"/>
      <name val="Calibri"/>
      <family val="2"/>
      <scheme val="minor"/>
    </font>
    <font>
      <sz val="10"/>
      <color rgb="FF9C0006"/>
      <name val="Calibri"/>
      <family val="2"/>
      <scheme val="minor"/>
    </font>
    <font>
      <sz val="10"/>
      <name val="Calibri"/>
      <family val="2"/>
      <scheme val="minor"/>
    </font>
    <font>
      <i/>
      <sz val="9"/>
      <color rgb="FF0000FF"/>
      <name val="Arial"/>
      <family val="2"/>
    </font>
    <font>
      <sz val="11"/>
      <color rgb="FF0000FF"/>
      <name val="Calibri"/>
      <family val="2"/>
      <scheme val="minor"/>
    </font>
    <font>
      <sz val="10"/>
      <color theme="1"/>
      <name val="Calibri"/>
      <family val="2"/>
    </font>
    <font>
      <sz val="9"/>
      <color rgb="FF0000FF"/>
      <name val="Arial"/>
      <family val="2"/>
    </font>
    <font>
      <sz val="11"/>
      <name val="Calibri"/>
      <family val="2"/>
    </font>
  </fonts>
  <fills count="48">
    <fill>
      <patternFill patternType="none"/>
    </fill>
    <fill>
      <patternFill patternType="gray125"/>
    </fill>
    <fill>
      <patternFill patternType="solid">
        <fgColor theme="0" tint="-0.14999847407452621"/>
        <bgColor indexed="64"/>
      </patternFill>
    </fill>
    <fill>
      <patternFill patternType="solid">
        <fgColor theme="1" tint="0.499984740745262"/>
        <bgColor indexed="64"/>
      </patternFill>
    </fill>
    <fill>
      <patternFill patternType="solid">
        <fgColor theme="1" tint="0.34998626667073579"/>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theme="0" tint="-0.34998626667073579"/>
        <bgColor indexed="64"/>
      </patternFill>
    </fill>
    <fill>
      <patternFill patternType="solid">
        <fgColor theme="9"/>
        <bgColor indexed="64"/>
      </patternFill>
    </fill>
    <fill>
      <patternFill patternType="solid">
        <fgColor rgb="FFFFFF00"/>
        <bgColor indexed="64"/>
      </patternFill>
    </fill>
    <fill>
      <patternFill patternType="solid">
        <fgColor rgb="FFFFC000"/>
        <bgColor indexed="64"/>
      </patternFill>
    </fill>
    <fill>
      <patternFill patternType="solid">
        <fgColor rgb="FF00EA6A"/>
        <bgColor indexed="64"/>
      </patternFill>
    </fill>
    <fill>
      <patternFill patternType="solid">
        <fgColor theme="2" tint="-9.9978637043366805E-2"/>
        <bgColor indexed="64"/>
      </patternFill>
    </fill>
    <fill>
      <patternFill patternType="solid">
        <fgColor rgb="FFFFFFCC"/>
        <bgColor indexed="64"/>
      </patternFill>
    </fill>
    <fill>
      <patternFill patternType="solid">
        <fgColor rgb="FF92D050"/>
        <bgColor indexed="64"/>
      </patternFill>
    </fill>
    <fill>
      <patternFill patternType="solid">
        <fgColor theme="0" tint="-0.499984740745262"/>
        <bgColor indexed="64"/>
      </patternFill>
    </fill>
    <fill>
      <patternFill patternType="solid">
        <fgColor theme="3" tint="-0.499984740745262"/>
        <bgColor indexed="64"/>
      </patternFill>
    </fill>
    <fill>
      <patternFill patternType="solid">
        <fgColor theme="0"/>
        <bgColor indexed="64"/>
      </patternFill>
    </fill>
    <fill>
      <patternFill patternType="solid">
        <fgColor theme="1" tint="0.249977111117893"/>
        <bgColor indexed="64"/>
      </patternFill>
    </fill>
    <fill>
      <patternFill patternType="solid">
        <fgColor theme="2" tint="-0.249977111117893"/>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rgb="FFF4F7ED"/>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theme="3" tint="-0.249977111117893"/>
        <bgColor indexed="64"/>
      </patternFill>
    </fill>
    <fill>
      <patternFill patternType="solid">
        <fgColor theme="9" tint="0.59999389629810485"/>
        <bgColor indexed="64"/>
      </patternFill>
    </fill>
    <fill>
      <patternFill patternType="solid">
        <fgColor rgb="FF5BFFA5"/>
        <bgColor indexed="64"/>
      </patternFill>
    </fill>
    <fill>
      <patternFill patternType="solid">
        <fgColor rgb="FF00FF00"/>
        <bgColor indexed="64"/>
      </patternFill>
    </fill>
    <fill>
      <patternFill patternType="solid">
        <fgColor theme="8" tint="0.39997558519241921"/>
        <bgColor indexed="64"/>
      </patternFill>
    </fill>
    <fill>
      <patternFill patternType="solid">
        <fgColor theme="5" tint="0.39997558519241921"/>
        <bgColor indexed="64"/>
      </patternFill>
    </fill>
    <fill>
      <patternFill patternType="solid">
        <fgColor theme="2" tint="-0.499984740745262"/>
        <bgColor indexed="64"/>
      </patternFill>
    </fill>
    <fill>
      <patternFill patternType="solid">
        <fgColor theme="5" tint="0.79998168889431442"/>
        <bgColor indexed="64"/>
      </patternFill>
    </fill>
    <fill>
      <patternFill patternType="solid">
        <fgColor rgb="FF7FEF9C"/>
        <bgColor indexed="64"/>
      </patternFill>
    </fill>
    <fill>
      <patternFill patternType="solid">
        <fgColor theme="5" tint="0.59999389629810485"/>
        <bgColor indexed="64"/>
      </patternFill>
    </fill>
    <fill>
      <patternFill patternType="solid">
        <fgColor theme="9" tint="-0.249977111117893"/>
        <bgColor indexed="64"/>
      </patternFill>
    </fill>
    <fill>
      <patternFill patternType="solid">
        <fgColor rgb="FF97FF97"/>
        <bgColor indexed="64"/>
      </patternFill>
    </fill>
    <fill>
      <patternFill patternType="solid">
        <fgColor rgb="FF00B0F0"/>
        <bgColor indexed="64"/>
      </patternFill>
    </fill>
    <fill>
      <patternFill patternType="solid">
        <fgColor rgb="FFFFFF99"/>
        <bgColor indexed="64"/>
      </patternFill>
    </fill>
    <fill>
      <patternFill patternType="solid">
        <fgColor rgb="FFAFEAFF"/>
        <bgColor indexed="64"/>
      </patternFill>
    </fill>
    <fill>
      <patternFill patternType="solid">
        <fgColor rgb="FF75FF75"/>
        <bgColor indexed="64"/>
      </patternFill>
    </fill>
    <fill>
      <patternFill patternType="solid">
        <fgColor rgb="FFFF0000"/>
        <bgColor indexed="64"/>
      </patternFill>
    </fill>
    <fill>
      <patternFill patternType="solid">
        <fgColor rgb="FF002060"/>
        <bgColor indexed="64"/>
      </patternFill>
    </fill>
    <fill>
      <patternFill patternType="solid">
        <fgColor theme="9" tint="-0.499984740745262"/>
        <bgColor indexed="64"/>
      </patternFill>
    </fill>
    <fill>
      <patternFill patternType="solid">
        <fgColor rgb="FFF2F2F2"/>
        <bgColor indexed="64"/>
      </patternFill>
    </fill>
    <fill>
      <patternFill patternType="solid">
        <fgColor rgb="FFFFC7CE"/>
        <bgColor indexed="64"/>
      </patternFill>
    </fill>
  </fills>
  <borders count="1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auto="1"/>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right/>
      <top/>
      <bottom style="thin">
        <color indexed="64"/>
      </bottom>
      <diagonal/>
    </border>
    <border>
      <left style="medium">
        <color indexed="64"/>
      </left>
      <right style="thin">
        <color indexed="64"/>
      </right>
      <top/>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medium">
        <color indexed="64"/>
      </left>
      <right style="thin">
        <color indexed="64"/>
      </right>
      <top style="thin">
        <color theme="0" tint="-0.499984740745262"/>
      </top>
      <bottom style="thin">
        <color theme="0" tint="-0.499984740745262"/>
      </bottom>
      <diagonal/>
    </border>
    <border>
      <left style="thin">
        <color auto="1"/>
      </left>
      <right style="thin">
        <color auto="1"/>
      </right>
      <top style="thin">
        <color theme="0" tint="-0.499984740745262"/>
      </top>
      <bottom style="thin">
        <color theme="0" tint="-0.499984740745262"/>
      </bottom>
      <diagonal/>
    </border>
    <border>
      <left style="thin">
        <color indexed="64"/>
      </left>
      <right style="medium">
        <color indexed="64"/>
      </right>
      <top style="thin">
        <color theme="0" tint="-0.499984740745262"/>
      </top>
      <bottom style="thin">
        <color theme="0" tint="-0.499984740745262"/>
      </bottom>
      <diagonal/>
    </border>
    <border>
      <left/>
      <right style="thin">
        <color auto="1"/>
      </right>
      <top style="thin">
        <color theme="0" tint="-0.499984740745262"/>
      </top>
      <bottom style="thin">
        <color theme="0" tint="-0.499984740745262"/>
      </bottom>
      <diagonal/>
    </border>
    <border>
      <left style="medium">
        <color indexed="64"/>
      </left>
      <right style="medium">
        <color indexed="64"/>
      </right>
      <top style="thin">
        <color theme="0" tint="-0.499984740745262"/>
      </top>
      <bottom style="thin">
        <color theme="0" tint="-0.499984740745262"/>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style="thin">
        <color auto="1"/>
      </left>
      <right style="thin">
        <color auto="1"/>
      </right>
      <top/>
      <bottom style="thin">
        <color theme="0" tint="-0.499984740745262"/>
      </bottom>
      <diagonal/>
    </border>
    <border>
      <left style="medium">
        <color indexed="64"/>
      </left>
      <right style="medium">
        <color indexed="64"/>
      </right>
      <top/>
      <bottom style="medium">
        <color indexed="64"/>
      </bottom>
      <diagonal/>
    </border>
    <border>
      <left style="thin">
        <color auto="1"/>
      </left>
      <right/>
      <top/>
      <bottom style="thin">
        <color theme="0" tint="-0.499984740745262"/>
      </bottom>
      <diagonal/>
    </border>
    <border>
      <left/>
      <right style="thin">
        <color auto="1"/>
      </right>
      <top/>
      <bottom style="thin">
        <color theme="0" tint="-0.499984740745262"/>
      </bottom>
      <diagonal/>
    </border>
    <border>
      <left style="medium">
        <color indexed="64"/>
      </left>
      <right style="thin">
        <color indexed="64"/>
      </right>
      <top style="thin">
        <color indexed="64"/>
      </top>
      <bottom/>
      <diagonal/>
    </border>
    <border>
      <left style="medium">
        <color indexed="64"/>
      </left>
      <right style="thin">
        <color indexed="64"/>
      </right>
      <top/>
      <bottom style="thin">
        <color theme="0" tint="-0.499984740745262"/>
      </bottom>
      <diagonal/>
    </border>
    <border>
      <left style="thin">
        <color indexed="64"/>
      </left>
      <right/>
      <top style="thin">
        <color indexed="64"/>
      </top>
      <bottom/>
      <diagonal/>
    </border>
    <border>
      <left style="thin">
        <color indexed="64"/>
      </left>
      <right style="double">
        <color indexed="64"/>
      </right>
      <top style="thin">
        <color indexed="64"/>
      </top>
      <bottom style="medium">
        <color indexed="64"/>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auto="1"/>
      </left>
      <right style="medium">
        <color indexed="64"/>
      </right>
      <top/>
      <bottom style="thin">
        <color theme="0" tint="-0.499984740745262"/>
      </bottom>
      <diagonal/>
    </border>
    <border>
      <left style="double">
        <color indexed="64"/>
      </left>
      <right style="thin">
        <color indexed="64"/>
      </right>
      <top/>
      <bottom style="thin">
        <color theme="0" tint="-0.499984740745262"/>
      </bottom>
      <diagonal/>
    </border>
    <border>
      <left style="double">
        <color indexed="64"/>
      </left>
      <right style="thin">
        <color indexed="64"/>
      </right>
      <top style="thin">
        <color theme="0" tint="-0.499984740745262"/>
      </top>
      <bottom style="thin">
        <color theme="0" tint="-0.499984740745262"/>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style="thin">
        <color indexed="64"/>
      </left>
      <right style="medium">
        <color indexed="64"/>
      </right>
      <top style="medium">
        <color indexed="64"/>
      </top>
      <bottom style="thin">
        <color indexed="64"/>
      </bottom>
      <diagonal/>
    </border>
    <border>
      <left style="thin">
        <color theme="5"/>
      </left>
      <right style="thin">
        <color theme="5"/>
      </right>
      <top style="thin">
        <color theme="5"/>
      </top>
      <bottom style="thin">
        <color theme="5"/>
      </bottom>
      <diagonal/>
    </border>
    <border>
      <left style="medium">
        <color indexed="64"/>
      </left>
      <right style="medium">
        <color indexed="64"/>
      </right>
      <top/>
      <bottom style="thin">
        <color theme="0" tint="-0.499984740745262"/>
      </bottom>
      <diagonal/>
    </border>
    <border>
      <left style="thin">
        <color theme="0" tint="-4.9989318521683403E-2"/>
      </left>
      <right style="thin">
        <color theme="0" tint="-4.9989318521683403E-2"/>
      </right>
      <top/>
      <bottom/>
      <diagonal/>
    </border>
    <border>
      <left style="double">
        <color indexed="64"/>
      </left>
      <right/>
      <top style="medium">
        <color indexed="64"/>
      </top>
      <bottom style="thin">
        <color indexed="64"/>
      </bottom>
      <diagonal/>
    </border>
    <border>
      <left style="thin">
        <color theme="4" tint="-0.24994659260841701"/>
      </left>
      <right/>
      <top/>
      <bottom style="medium">
        <color indexed="64"/>
      </bottom>
      <diagonal/>
    </border>
    <border>
      <left style="medium">
        <color indexed="64"/>
      </left>
      <right/>
      <top style="thin">
        <color indexed="64"/>
      </top>
      <bottom style="medium">
        <color indexed="64"/>
      </bottom>
      <diagonal/>
    </border>
    <border>
      <left/>
      <right style="medium">
        <color indexed="64"/>
      </right>
      <top style="medium">
        <color indexed="64"/>
      </top>
      <bottom/>
      <diagonal/>
    </border>
    <border>
      <left/>
      <right style="double">
        <color indexed="64"/>
      </right>
      <top style="medium">
        <color indexed="64"/>
      </top>
      <bottom style="thin">
        <color indexed="64"/>
      </bottom>
      <diagonal/>
    </border>
    <border>
      <left style="thin">
        <color theme="8" tint="-0.24994659260841701"/>
      </left>
      <right style="thin">
        <color theme="8" tint="-0.24994659260841701"/>
      </right>
      <top style="medium">
        <color indexed="64"/>
      </top>
      <bottom style="thin">
        <color theme="8" tint="-0.24994659260841701"/>
      </bottom>
      <diagonal/>
    </border>
    <border>
      <left style="thin">
        <color theme="8" tint="-0.24994659260841701"/>
      </left>
      <right style="medium">
        <color indexed="64"/>
      </right>
      <top style="medium">
        <color indexed="64"/>
      </top>
      <bottom style="thin">
        <color theme="8" tint="-0.24994659260841701"/>
      </bottom>
      <diagonal/>
    </border>
    <border>
      <left style="medium">
        <color indexed="64"/>
      </left>
      <right style="thin">
        <color theme="8" tint="-0.24994659260841701"/>
      </right>
      <top style="medium">
        <color indexed="64"/>
      </top>
      <bottom style="thin">
        <color theme="8" tint="-0.24994659260841701"/>
      </bottom>
      <diagonal/>
    </border>
    <border>
      <left/>
      <right/>
      <top style="medium">
        <color indexed="64"/>
      </top>
      <bottom/>
      <diagonal/>
    </border>
    <border>
      <left/>
      <right style="medium">
        <color indexed="64"/>
      </right>
      <top/>
      <bottom style="medium">
        <color indexed="64"/>
      </bottom>
      <diagonal/>
    </border>
    <border>
      <left/>
      <right style="medium">
        <color indexed="64"/>
      </right>
      <top style="thin">
        <color theme="0" tint="-0.499984740745262"/>
      </top>
      <bottom style="thin">
        <color theme="0" tint="-0.499984740745262"/>
      </bottom>
      <diagonal/>
    </border>
    <border>
      <left style="thin">
        <color theme="8" tint="-0.24994659260841701"/>
      </left>
      <right style="thin">
        <color theme="8" tint="-0.24994659260841701"/>
      </right>
      <top style="thin">
        <color theme="8" tint="-0.24994659260841701"/>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indexed="64"/>
      </left>
      <right/>
      <top style="thin">
        <color indexed="64"/>
      </top>
      <bottom/>
      <diagonal/>
    </border>
    <border>
      <left style="medium">
        <color indexed="64"/>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thin">
        <color theme="8" tint="-0.24994659260841701"/>
      </left>
      <right style="medium">
        <color indexed="64"/>
      </right>
      <top style="thin">
        <color theme="8" tint="-0.24994659260841701"/>
      </top>
      <bottom/>
      <diagonal/>
    </border>
    <border>
      <left style="medium">
        <color indexed="64"/>
      </left>
      <right style="thin">
        <color theme="8" tint="-0.24994659260841701"/>
      </right>
      <top style="thin">
        <color theme="8" tint="-0.24994659260841701"/>
      </top>
      <bottom/>
      <diagonal/>
    </border>
    <border>
      <left/>
      <right style="medium">
        <color indexed="64"/>
      </right>
      <top/>
      <bottom/>
      <diagonal/>
    </border>
    <border>
      <left style="medium">
        <color indexed="64"/>
      </left>
      <right/>
      <top/>
      <bottom/>
      <diagonal/>
    </border>
    <border>
      <left style="thin">
        <color theme="4" tint="-0.24994659260841701"/>
      </left>
      <right style="thin">
        <color theme="4" tint="0.39994506668294322"/>
      </right>
      <top style="thin">
        <color theme="4" tint="-0.24994659260841701"/>
      </top>
      <bottom style="thin">
        <color theme="4" tint="0.39994506668294322"/>
      </bottom>
      <diagonal/>
    </border>
    <border>
      <left style="thin">
        <color theme="4" tint="0.39994506668294322"/>
      </left>
      <right/>
      <top style="thin">
        <color theme="4" tint="-0.24994659260841701"/>
      </top>
      <bottom style="thin">
        <color theme="4" tint="0.39994506668294322"/>
      </bottom>
      <diagonal/>
    </border>
    <border>
      <left/>
      <right/>
      <top style="thin">
        <color theme="4" tint="-0.24994659260841701"/>
      </top>
      <bottom style="thin">
        <color theme="4" tint="0.39994506668294322"/>
      </bottom>
      <diagonal/>
    </border>
    <border>
      <left style="thin">
        <color theme="4" tint="-0.24994659260841701"/>
      </left>
      <right style="thin">
        <color theme="4" tint="0.39994506668294322"/>
      </right>
      <top style="thin">
        <color theme="4" tint="0.39994506668294322"/>
      </top>
      <bottom style="thin">
        <color theme="4" tint="0.39994506668294322"/>
      </bottom>
      <diagonal/>
    </border>
    <border>
      <left style="medium">
        <color indexed="64"/>
      </left>
      <right style="thin">
        <color theme="4" tint="-0.24994659260841701"/>
      </right>
      <top style="medium">
        <color indexed="64"/>
      </top>
      <bottom style="thin">
        <color theme="4" tint="-0.24994659260841701"/>
      </bottom>
      <diagonal/>
    </border>
    <border>
      <left style="thin">
        <color theme="4" tint="-0.24994659260841701"/>
      </left>
      <right style="thin">
        <color theme="4" tint="0.39994506668294322"/>
      </right>
      <top style="medium">
        <color indexed="64"/>
      </top>
      <bottom style="thin">
        <color theme="4" tint="0.39994506668294322"/>
      </bottom>
      <diagonal/>
    </border>
    <border>
      <left style="thin">
        <color theme="4" tint="0.39994506668294322"/>
      </left>
      <right/>
      <top style="medium">
        <color indexed="64"/>
      </top>
      <bottom style="thin">
        <color theme="4" tint="0.39994506668294322"/>
      </bottom>
      <diagonal/>
    </border>
    <border>
      <left/>
      <right/>
      <top style="medium">
        <color indexed="64"/>
      </top>
      <bottom style="thin">
        <color theme="4" tint="0.39994506668294322"/>
      </bottom>
      <diagonal/>
    </border>
    <border>
      <left/>
      <right style="medium">
        <color indexed="64"/>
      </right>
      <top style="medium">
        <color indexed="64"/>
      </top>
      <bottom style="thin">
        <color theme="4" tint="0.39994506668294322"/>
      </bottom>
      <diagonal/>
    </border>
    <border>
      <left style="medium">
        <color indexed="64"/>
      </left>
      <right style="thin">
        <color theme="4" tint="-0.24994659260841701"/>
      </right>
      <top style="thin">
        <color theme="4" tint="-0.24994659260841701"/>
      </top>
      <bottom style="thin">
        <color theme="4" tint="-0.24994659260841701"/>
      </bottom>
      <diagonal/>
    </border>
    <border>
      <left/>
      <right style="medium">
        <color indexed="64"/>
      </right>
      <top style="thin">
        <color theme="4" tint="-0.24994659260841701"/>
      </top>
      <bottom style="thin">
        <color theme="4" tint="0.39994506668294322"/>
      </bottom>
      <diagonal/>
    </border>
    <border>
      <left style="medium">
        <color indexed="64"/>
      </left>
      <right style="thin">
        <color theme="4" tint="-0.24994659260841701"/>
      </right>
      <top style="thin">
        <color theme="4" tint="-0.24994659260841701"/>
      </top>
      <bottom style="medium">
        <color indexed="64"/>
      </bottom>
      <diagonal/>
    </border>
    <border>
      <left style="thin">
        <color theme="4" tint="-0.24994659260841701"/>
      </left>
      <right style="thin">
        <color theme="4" tint="0.39994506668294322"/>
      </right>
      <top style="thin">
        <color theme="4" tint="0.39994506668294322"/>
      </top>
      <bottom style="medium">
        <color indexed="64"/>
      </bottom>
      <diagonal/>
    </border>
    <border>
      <left style="thin">
        <color theme="4" tint="0.39994506668294322"/>
      </left>
      <right/>
      <top style="thin">
        <color theme="4" tint="-0.24994659260841701"/>
      </top>
      <bottom style="medium">
        <color indexed="64"/>
      </bottom>
      <diagonal/>
    </border>
    <border>
      <left/>
      <right/>
      <top style="thin">
        <color theme="4" tint="-0.24994659260841701"/>
      </top>
      <bottom style="medium">
        <color indexed="64"/>
      </bottom>
      <diagonal/>
    </border>
    <border>
      <left/>
      <right style="medium">
        <color indexed="64"/>
      </right>
      <top style="thin">
        <color theme="4" tint="-0.24994659260841701"/>
      </top>
      <bottom style="medium">
        <color indexed="64"/>
      </bottom>
      <diagonal/>
    </border>
    <border>
      <left style="medium">
        <color indexed="64"/>
      </left>
      <right style="thin">
        <color theme="4" tint="-0.24994659260841701"/>
      </right>
      <top style="medium">
        <color indexed="64"/>
      </top>
      <bottom style="medium">
        <color indexed="64"/>
      </bottom>
      <diagonal/>
    </border>
    <border>
      <left style="thin">
        <color theme="4" tint="-0.24994659260841701"/>
      </left>
      <right style="thin">
        <color theme="4" tint="-0.24994659260841701"/>
      </right>
      <top style="medium">
        <color indexed="64"/>
      </top>
      <bottom style="medium">
        <color indexed="64"/>
      </bottom>
      <diagonal/>
    </border>
    <border>
      <left style="thin">
        <color theme="4" tint="-0.24994659260841701"/>
      </left>
      <right/>
      <top style="medium">
        <color indexed="64"/>
      </top>
      <bottom style="medium">
        <color indexed="64"/>
      </bottom>
      <diagonal/>
    </border>
    <border>
      <left style="medium">
        <color indexed="64"/>
      </left>
      <right style="medium">
        <color indexed="64"/>
      </right>
      <top/>
      <bottom/>
      <diagonal/>
    </border>
    <border>
      <left style="thin">
        <color indexed="64"/>
      </left>
      <right style="thin">
        <color auto="1"/>
      </right>
      <top style="thin">
        <color theme="0" tint="-0.34998626667073579"/>
      </top>
      <bottom style="thin">
        <color theme="0" tint="-0.34998626667073579"/>
      </bottom>
      <diagonal/>
    </border>
    <border>
      <left style="thin">
        <color indexed="64"/>
      </left>
      <right style="thin">
        <color auto="1"/>
      </right>
      <top style="thin">
        <color theme="0" tint="-0.34998626667073579"/>
      </top>
      <bottom style="thin">
        <color auto="1"/>
      </bottom>
      <diagonal/>
    </border>
    <border>
      <left style="thin">
        <color indexed="64"/>
      </left>
      <right style="thin">
        <color indexed="64"/>
      </right>
      <top style="thin">
        <color indexed="64"/>
      </top>
      <bottom style="thin">
        <color theme="0" tint="-0.34998626667073579"/>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style="thin">
        <color auto="1"/>
      </left>
      <right/>
      <top/>
      <bottom/>
      <diagonal/>
    </border>
    <border>
      <left style="medium">
        <color auto="1"/>
      </left>
      <right/>
      <top style="medium">
        <color auto="1"/>
      </top>
      <bottom style="thin">
        <color theme="0" tint="-0.499984740745262"/>
      </bottom>
      <diagonal/>
    </border>
    <border>
      <left style="thin">
        <color indexed="64"/>
      </left>
      <right style="medium">
        <color auto="1"/>
      </right>
      <top style="medium">
        <color auto="1"/>
      </top>
      <bottom style="thin">
        <color theme="0" tint="-0.34998626667073579"/>
      </bottom>
      <diagonal/>
    </border>
    <border>
      <left style="medium">
        <color auto="1"/>
      </left>
      <right/>
      <top/>
      <bottom style="thin">
        <color theme="0" tint="-0.499984740745262"/>
      </bottom>
      <diagonal/>
    </border>
    <border>
      <left style="thin">
        <color indexed="64"/>
      </left>
      <right style="medium">
        <color auto="1"/>
      </right>
      <top style="thin">
        <color theme="0" tint="-0.34998626667073579"/>
      </top>
      <bottom style="thin">
        <color theme="0" tint="-0.34998626667073579"/>
      </bottom>
      <diagonal/>
    </border>
    <border>
      <left style="thin">
        <color indexed="64"/>
      </left>
      <right style="medium">
        <color auto="1"/>
      </right>
      <top style="thin">
        <color theme="0" tint="-0.34998626667073579"/>
      </top>
      <bottom style="medium">
        <color auto="1"/>
      </bottom>
      <diagonal/>
    </border>
    <border>
      <left style="medium">
        <color auto="1"/>
      </left>
      <right style="thin">
        <color indexed="64"/>
      </right>
      <top style="thin">
        <color theme="0" tint="-0.499984740745262"/>
      </top>
      <bottom/>
      <diagonal/>
    </border>
    <border>
      <left style="thin">
        <color indexed="64"/>
      </left>
      <right style="medium">
        <color auto="1"/>
      </right>
      <top style="thin">
        <color theme="0" tint="-0.34998626667073579"/>
      </top>
      <bottom/>
      <diagonal/>
    </border>
    <border>
      <left style="thin">
        <color indexed="64"/>
      </left>
      <right style="medium">
        <color auto="1"/>
      </right>
      <top/>
      <bottom style="thin">
        <color theme="0" tint="-0.34998626667073579"/>
      </bottom>
      <diagonal/>
    </border>
    <border>
      <left/>
      <right style="thin">
        <color indexed="64"/>
      </right>
      <top style="thin">
        <color indexed="64"/>
      </top>
      <bottom/>
      <diagonal/>
    </border>
    <border>
      <left/>
      <right/>
      <top style="thin">
        <color indexed="64"/>
      </top>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right/>
      <top style="medium">
        <color indexed="64"/>
      </top>
      <bottom style="thin">
        <color theme="4" tint="0.39994506668294322"/>
      </bottom>
      <diagonal/>
    </border>
    <border>
      <left style="thin">
        <color indexed="64"/>
      </left>
      <right/>
      <top style="medium">
        <color indexed="64"/>
      </top>
      <bottom style="thin">
        <color indexed="64"/>
      </bottom>
      <diagonal/>
    </border>
    <border>
      <left style="medium">
        <color auto="1"/>
      </left>
      <right style="medium">
        <color auto="1"/>
      </right>
      <top style="medium">
        <color auto="1"/>
      </top>
      <bottom/>
      <diagonal/>
    </border>
    <border>
      <left style="thin">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medium">
        <color indexed="64"/>
      </right>
      <top style="medium">
        <color indexed="64"/>
      </top>
      <bottom style="medium">
        <color indexed="64"/>
      </bottom>
      <diagonal/>
    </border>
    <border>
      <left style="thin">
        <color auto="1"/>
      </left>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medium">
        <color indexed="64"/>
      </left>
      <right style="thin">
        <color auto="1"/>
      </right>
      <top style="medium">
        <color indexed="64"/>
      </top>
      <bottom/>
      <diagonal/>
    </border>
    <border>
      <left style="double">
        <color indexed="64"/>
      </left>
      <right style="thin">
        <color indexed="64"/>
      </right>
      <top style="thin">
        <color indexed="64"/>
      </top>
      <bottom/>
      <diagonal/>
    </border>
    <border>
      <left style="double">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thin">
        <color auto="1"/>
      </bottom>
      <diagonal/>
    </border>
    <border>
      <left style="thin">
        <color indexed="64"/>
      </left>
      <right/>
      <top/>
      <bottom style="thin">
        <color indexed="64"/>
      </bottom>
      <diagonal/>
    </border>
    <border>
      <left style="thin">
        <color theme="4" tint="0.39994506668294322"/>
      </left>
      <right/>
      <top style="thin">
        <color theme="4" tint="0.39991454817346722"/>
      </top>
      <bottom style="thin">
        <color theme="4" tint="0.39991454817346722"/>
      </bottom>
      <diagonal/>
    </border>
    <border>
      <left/>
      <right/>
      <top style="thin">
        <color theme="4" tint="0.39991454817346722"/>
      </top>
      <bottom style="thin">
        <color theme="4" tint="0.39991454817346722"/>
      </bottom>
      <diagonal/>
    </border>
    <border>
      <left/>
      <right style="medium">
        <color indexed="64"/>
      </right>
      <top style="thin">
        <color theme="4" tint="0.39991454817346722"/>
      </top>
      <bottom style="thin">
        <color theme="4" tint="0.39991454817346722"/>
      </bottom>
      <diagonal/>
    </border>
    <border>
      <left/>
      <right style="thin">
        <color indexed="64"/>
      </right>
      <top/>
      <bottom style="thin">
        <color auto="1"/>
      </bottom>
      <diagonal/>
    </border>
    <border>
      <left style="thin">
        <color auto="1"/>
      </left>
      <right style="medium">
        <color indexed="64"/>
      </right>
      <top style="medium">
        <color indexed="64"/>
      </top>
      <bottom/>
      <diagonal/>
    </border>
    <border>
      <left/>
      <right/>
      <top/>
      <bottom style="thin">
        <color auto="1"/>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auto="1"/>
      </left>
      <right style="medium">
        <color auto="1"/>
      </right>
      <top/>
      <bottom style="medium">
        <color auto="1"/>
      </bottom>
      <diagonal/>
    </border>
    <border>
      <left style="thin">
        <color indexed="64"/>
      </left>
      <right/>
      <top style="thin">
        <color theme="0" tint="-0.499984740745262"/>
      </top>
      <bottom style="thin">
        <color theme="0" tint="-0.499984740745262"/>
      </bottom>
      <diagonal/>
    </border>
    <border>
      <left style="thin">
        <color theme="4" tint="0.39994506668294322"/>
      </left>
      <right/>
      <top style="medium">
        <color indexed="64"/>
      </top>
      <bottom style="thin">
        <color theme="4" tint="0.39991454817346722"/>
      </bottom>
      <diagonal/>
    </border>
    <border>
      <left/>
      <right/>
      <top style="medium">
        <color indexed="64"/>
      </top>
      <bottom style="thin">
        <color theme="4" tint="0.39991454817346722"/>
      </bottom>
      <diagonal/>
    </border>
    <border>
      <left/>
      <right style="medium">
        <color indexed="64"/>
      </right>
      <top style="medium">
        <color indexed="64"/>
      </top>
      <bottom style="thin">
        <color theme="4" tint="0.39991454817346722"/>
      </bottom>
      <diagonal/>
    </border>
    <border>
      <left style="thin">
        <color theme="4" tint="0.39994506668294322"/>
      </left>
      <right/>
      <top style="thin">
        <color theme="4" tint="0.39991454817346722"/>
      </top>
      <bottom style="medium">
        <color auto="1"/>
      </bottom>
      <diagonal/>
    </border>
    <border>
      <left/>
      <right/>
      <top style="thin">
        <color theme="4" tint="0.39991454817346722"/>
      </top>
      <bottom style="medium">
        <color auto="1"/>
      </bottom>
      <diagonal/>
    </border>
    <border>
      <left/>
      <right style="medium">
        <color indexed="64"/>
      </right>
      <top style="thin">
        <color theme="4" tint="0.39991454817346722"/>
      </top>
      <bottom style="medium">
        <color auto="1"/>
      </bottom>
      <diagonal/>
    </border>
    <border>
      <left style="medium">
        <color auto="1"/>
      </left>
      <right style="medium">
        <color auto="1"/>
      </right>
      <top style="thin">
        <color indexed="64"/>
      </top>
      <bottom/>
      <diagonal/>
    </border>
    <border>
      <left style="medium">
        <color indexed="64"/>
      </left>
      <right style="thin">
        <color theme="4" tint="-0.24994659260841701"/>
      </right>
      <top style="medium">
        <color indexed="64"/>
      </top>
      <bottom/>
      <diagonal/>
    </border>
    <border>
      <left style="thin">
        <color theme="4" tint="-0.24994659260841701"/>
      </left>
      <right style="thin">
        <color theme="4" tint="-0.24994659260841701"/>
      </right>
      <top style="medium">
        <color indexed="64"/>
      </top>
      <bottom/>
      <diagonal/>
    </border>
    <border>
      <left style="thin">
        <color theme="4" tint="-0.24994659260841701"/>
      </left>
      <right/>
      <top/>
      <bottom/>
      <diagonal/>
    </border>
    <border>
      <left/>
      <right/>
      <top/>
      <bottom style="thin">
        <color theme="0" tint="-0.499984740745262"/>
      </bottom>
      <diagonal/>
    </border>
    <border>
      <left style="medium">
        <color rgb="FF95B3D7"/>
      </left>
      <right/>
      <top style="thick">
        <color rgb="FF000000"/>
      </top>
      <bottom style="medium">
        <color rgb="FF95B3D7"/>
      </bottom>
      <diagonal/>
    </border>
    <border>
      <left/>
      <right/>
      <top style="thick">
        <color rgb="FF000000"/>
      </top>
      <bottom style="medium">
        <color rgb="FF95B3D7"/>
      </bottom>
      <diagonal/>
    </border>
    <border>
      <left/>
      <right style="thick">
        <color rgb="FF000000"/>
      </right>
      <top style="thick">
        <color rgb="FF000000"/>
      </top>
      <bottom style="medium">
        <color rgb="FF95B3D7"/>
      </bottom>
      <diagonal/>
    </border>
    <border>
      <left style="medium">
        <color rgb="FF95B3D7"/>
      </left>
      <right/>
      <top style="medium">
        <color rgb="FF95B3D7"/>
      </top>
      <bottom style="medium">
        <color rgb="FF95B3D7"/>
      </bottom>
      <diagonal/>
    </border>
    <border>
      <left/>
      <right/>
      <top style="medium">
        <color rgb="FF95B3D7"/>
      </top>
      <bottom style="medium">
        <color rgb="FF95B3D7"/>
      </bottom>
      <diagonal/>
    </border>
    <border>
      <left/>
      <right style="thick">
        <color rgb="FF000000"/>
      </right>
      <top style="medium">
        <color rgb="FF95B3D7"/>
      </top>
      <bottom style="medium">
        <color rgb="FF95B3D7"/>
      </bottom>
      <diagonal/>
    </border>
    <border>
      <left style="double">
        <color indexed="64"/>
      </left>
      <right style="thin">
        <color indexed="64"/>
      </right>
      <top/>
      <bottom/>
      <diagonal/>
    </border>
    <border>
      <left style="medium">
        <color rgb="FFCCCCCC"/>
      </left>
      <right style="medium">
        <color rgb="FFCCCCCC"/>
      </right>
      <top style="medium">
        <color rgb="FF000000"/>
      </top>
      <bottom style="medium">
        <color rgb="FFCCCCCC"/>
      </bottom>
      <diagonal/>
    </border>
    <border>
      <left style="medium">
        <color rgb="FFCCCCCC"/>
      </left>
      <right style="medium">
        <color rgb="FFCCCCCC"/>
      </right>
      <top style="medium">
        <color rgb="FFCCCCCC"/>
      </top>
      <bottom style="medium">
        <color rgb="FFCCCCCC"/>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95B3D7"/>
      </left>
      <right/>
      <top style="medium">
        <color rgb="FF000000"/>
      </top>
      <bottom style="thin">
        <color rgb="FF95B3D7"/>
      </bottom>
      <diagonal/>
    </border>
    <border>
      <left/>
      <right/>
      <top style="medium">
        <color rgb="FF000000"/>
      </top>
      <bottom style="thin">
        <color rgb="FF95B3D7"/>
      </bottom>
      <diagonal/>
    </border>
    <border>
      <left/>
      <right style="medium">
        <color rgb="FF000000"/>
      </right>
      <top style="medium">
        <color rgb="FF000000"/>
      </top>
      <bottom style="thin">
        <color rgb="FF95B3D7"/>
      </bottom>
      <diagonal/>
    </border>
    <border>
      <left style="thin">
        <color rgb="FF95B3D7"/>
      </left>
      <right/>
      <top style="thin">
        <color rgb="FF95B3D7"/>
      </top>
      <bottom style="thin">
        <color rgb="FF95B3D7"/>
      </bottom>
      <diagonal/>
    </border>
    <border>
      <left/>
      <right/>
      <top style="thin">
        <color rgb="FF95B3D7"/>
      </top>
      <bottom style="thin">
        <color rgb="FF95B3D7"/>
      </bottom>
      <diagonal/>
    </border>
    <border>
      <left/>
      <right style="medium">
        <color rgb="FF000000"/>
      </right>
      <top style="thin">
        <color rgb="FF95B3D7"/>
      </top>
      <bottom style="thin">
        <color rgb="FF95B3D7"/>
      </bottom>
      <diagonal/>
    </border>
  </borders>
  <cellStyleXfs count="26">
    <xf numFmtId="0" fontId="0" fillId="0" borderId="0"/>
    <xf numFmtId="164" fontId="8" fillId="0" borderId="0" applyFont="0" applyFill="0" applyBorder="0" applyAlignment="0" applyProtection="0"/>
    <xf numFmtId="0" fontId="13" fillId="0" borderId="0"/>
    <xf numFmtId="0" fontId="98" fillId="0" borderId="0" applyNumberFormat="0" applyFill="0" applyBorder="0" applyAlignment="0" applyProtection="0">
      <alignment vertical="top"/>
      <protection locked="0"/>
    </xf>
    <xf numFmtId="0" fontId="13" fillId="0" borderId="0"/>
    <xf numFmtId="0" fontId="8" fillId="0" borderId="0"/>
    <xf numFmtId="0" fontId="13" fillId="0" borderId="0"/>
    <xf numFmtId="0" fontId="8" fillId="0" borderId="0"/>
    <xf numFmtId="0" fontId="8" fillId="0" borderId="0"/>
    <xf numFmtId="0" fontId="101" fillId="0" borderId="0" applyNumberFormat="0" applyFill="0" applyBorder="0" applyAlignment="0" applyProtection="0">
      <alignment vertical="top"/>
      <protection locked="0"/>
    </xf>
    <xf numFmtId="0" fontId="8" fillId="0" borderId="0"/>
    <xf numFmtId="0" fontId="2" fillId="0" borderId="0"/>
    <xf numFmtId="0" fontId="100" fillId="0" borderId="0"/>
    <xf numFmtId="0" fontId="8" fillId="0" borderId="0"/>
    <xf numFmtId="0" fontId="2" fillId="0" borderId="0"/>
    <xf numFmtId="0" fontId="102" fillId="0" borderId="0" applyNumberFormat="0" applyFill="0" applyBorder="0" applyAlignment="0" applyProtection="0">
      <alignment vertical="top"/>
      <protection locked="0"/>
    </xf>
    <xf numFmtId="0" fontId="100" fillId="0" borderId="0"/>
    <xf numFmtId="0" fontId="105" fillId="0" borderId="0" applyNumberFormat="0" applyFill="0" applyBorder="0" applyAlignment="0" applyProtection="0"/>
    <xf numFmtId="0" fontId="1" fillId="0" borderId="0"/>
    <xf numFmtId="0" fontId="1" fillId="0" borderId="0"/>
    <xf numFmtId="0" fontId="1" fillId="0" borderId="0"/>
    <xf numFmtId="0" fontId="106" fillId="0" borderId="0"/>
    <xf numFmtId="0" fontId="8" fillId="0" borderId="0"/>
    <xf numFmtId="0" fontId="13" fillId="0" borderId="0"/>
    <xf numFmtId="0" fontId="13" fillId="0" borderId="0"/>
    <xf numFmtId="0" fontId="1" fillId="0" borderId="0"/>
  </cellStyleXfs>
  <cellXfs count="958">
    <xf numFmtId="0" fontId="0" fillId="0" borderId="0" xfId="0"/>
    <xf numFmtId="0" fontId="4" fillId="0" borderId="0" xfId="0" applyFont="1" applyAlignment="1" applyProtection="1">
      <alignment horizontal="center" vertical="center"/>
      <protection hidden="1"/>
    </xf>
    <xf numFmtId="0" fontId="3" fillId="2" borderId="0" xfId="0" applyFont="1" applyFill="1" applyAlignment="1" applyProtection="1">
      <alignment horizontal="center" vertical="center"/>
      <protection hidden="1"/>
    </xf>
    <xf numFmtId="0" fontId="10" fillId="2" borderId="0" xfId="0" applyFont="1" applyFill="1" applyAlignment="1" applyProtection="1">
      <alignment vertical="center"/>
      <protection hidden="1"/>
    </xf>
    <xf numFmtId="0" fontId="3" fillId="0" borderId="0" xfId="0" applyFont="1" applyAlignment="1" applyProtection="1">
      <alignment vertical="center"/>
      <protection hidden="1"/>
    </xf>
    <xf numFmtId="0" fontId="4" fillId="0" borderId="0" xfId="0" applyFont="1" applyAlignment="1" applyProtection="1">
      <alignment vertical="center"/>
      <protection hidden="1"/>
    </xf>
    <xf numFmtId="0" fontId="3" fillId="0" borderId="0" xfId="0" applyFont="1" applyAlignment="1" applyProtection="1">
      <alignment horizontal="center" vertical="center"/>
      <protection hidden="1"/>
    </xf>
    <xf numFmtId="0" fontId="0" fillId="0" borderId="0" xfId="0" applyProtection="1">
      <protection hidden="1"/>
    </xf>
    <xf numFmtId="0" fontId="0" fillId="0" borderId="0" xfId="0" applyAlignment="1" applyProtection="1">
      <alignment vertical="top"/>
      <protection hidden="1"/>
    </xf>
    <xf numFmtId="0" fontId="14" fillId="2" borderId="0" xfId="0" applyFont="1" applyFill="1" applyAlignment="1" applyProtection="1">
      <alignment horizontal="center" vertical="center"/>
      <protection hidden="1"/>
    </xf>
    <xf numFmtId="0" fontId="14" fillId="2" borderId="0" xfId="0" applyFont="1" applyFill="1" applyAlignment="1" applyProtection="1">
      <alignment vertical="center"/>
      <protection hidden="1"/>
    </xf>
    <xf numFmtId="0" fontId="0" fillId="2" borderId="0" xfId="0" applyFill="1" applyProtection="1">
      <protection hidden="1"/>
    </xf>
    <xf numFmtId="0" fontId="3" fillId="2" borderId="0" xfId="0" applyFont="1" applyFill="1" applyAlignment="1" applyProtection="1">
      <alignment vertical="center"/>
      <protection hidden="1"/>
    </xf>
    <xf numFmtId="0" fontId="7" fillId="2" borderId="0" xfId="0" applyFont="1" applyFill="1" applyAlignment="1" applyProtection="1">
      <alignment vertical="center"/>
      <protection hidden="1"/>
    </xf>
    <xf numFmtId="0" fontId="7" fillId="2" borderId="0" xfId="0" applyFont="1" applyFill="1" applyAlignment="1" applyProtection="1">
      <alignment horizontal="center" vertical="center"/>
      <protection hidden="1"/>
    </xf>
    <xf numFmtId="0" fontId="12" fillId="2" borderId="0" xfId="0" applyFont="1" applyFill="1" applyProtection="1">
      <protection hidden="1"/>
    </xf>
    <xf numFmtId="0" fontId="0" fillId="2" borderId="0" xfId="0" applyFill="1" applyAlignment="1" applyProtection="1">
      <alignment vertical="top"/>
      <protection hidden="1"/>
    </xf>
    <xf numFmtId="0" fontId="11" fillId="2" borderId="0" xfId="0" applyFont="1" applyFill="1" applyAlignment="1" applyProtection="1">
      <alignment vertical="center"/>
      <protection hidden="1"/>
    </xf>
    <xf numFmtId="0" fontId="3" fillId="2" borderId="0" xfId="0" applyFont="1" applyFill="1" applyAlignment="1" applyProtection="1">
      <alignment vertical="top"/>
      <protection hidden="1"/>
    </xf>
    <xf numFmtId="0" fontId="3" fillId="2" borderId="0" xfId="0" applyFont="1" applyFill="1" applyAlignment="1" applyProtection="1">
      <alignment horizontal="center" vertical="top"/>
      <protection hidden="1"/>
    </xf>
    <xf numFmtId="0" fontId="9" fillId="2" borderId="0" xfId="0" applyFont="1" applyFill="1" applyAlignment="1" applyProtection="1">
      <alignment horizontal="center" vertical="top"/>
      <protection hidden="1"/>
    </xf>
    <xf numFmtId="0" fontId="21" fillId="0" borderId="0" xfId="0" applyFont="1" applyAlignment="1" applyProtection="1">
      <alignment vertical="center"/>
      <protection hidden="1"/>
    </xf>
    <xf numFmtId="0" fontId="9" fillId="0" borderId="0" xfId="0" applyFont="1" applyAlignment="1" applyProtection="1">
      <alignment vertical="center"/>
      <protection hidden="1"/>
    </xf>
    <xf numFmtId="0" fontId="4" fillId="15" borderId="0" xfId="0" applyFont="1" applyFill="1" applyAlignment="1" applyProtection="1">
      <alignment vertical="center"/>
      <protection hidden="1"/>
    </xf>
    <xf numFmtId="0" fontId="4" fillId="15" borderId="0" xfId="0" applyFont="1" applyFill="1" applyAlignment="1" applyProtection="1">
      <alignment horizontal="center" vertical="center"/>
      <protection hidden="1"/>
    </xf>
    <xf numFmtId="0" fontId="9" fillId="15" borderId="0" xfId="0" applyFont="1" applyFill="1" applyAlignment="1" applyProtection="1">
      <alignment vertical="center"/>
      <protection hidden="1"/>
    </xf>
    <xf numFmtId="0" fontId="22" fillId="15" borderId="0" xfId="0" applyFont="1" applyFill="1" applyAlignment="1" applyProtection="1">
      <alignment vertical="center"/>
      <protection hidden="1"/>
    </xf>
    <xf numFmtId="0" fontId="21" fillId="15" borderId="0" xfId="0" applyFont="1" applyFill="1" applyAlignment="1" applyProtection="1">
      <alignment vertical="center"/>
      <protection hidden="1"/>
    </xf>
    <xf numFmtId="0" fontId="0" fillId="0" borderId="0" xfId="0" applyAlignment="1" applyProtection="1">
      <alignment vertical="center"/>
      <protection hidden="1"/>
    </xf>
    <xf numFmtId="0" fontId="23" fillId="15" borderId="0" xfId="0" applyFont="1" applyFill="1" applyAlignment="1" applyProtection="1">
      <alignment vertical="center" shrinkToFit="1"/>
      <protection hidden="1"/>
    </xf>
    <xf numFmtId="0" fontId="17" fillId="0" borderId="0" xfId="0" applyFont="1" applyAlignment="1" applyProtection="1">
      <alignment vertical="center"/>
      <protection hidden="1"/>
    </xf>
    <xf numFmtId="0" fontId="4" fillId="16" borderId="0" xfId="0" applyFont="1" applyFill="1" applyAlignment="1" applyProtection="1">
      <alignment vertical="center"/>
      <protection hidden="1"/>
    </xf>
    <xf numFmtId="0" fontId="3" fillId="21" borderId="0" xfId="0" applyFont="1" applyFill="1" applyAlignment="1" applyProtection="1">
      <alignment vertical="center"/>
      <protection hidden="1"/>
    </xf>
    <xf numFmtId="0" fontId="3" fillId="21" borderId="0" xfId="0" applyFont="1" applyFill="1" applyAlignment="1" applyProtection="1">
      <alignment horizontal="center" vertical="center"/>
      <protection hidden="1"/>
    </xf>
    <xf numFmtId="0" fontId="32" fillId="0" borderId="0" xfId="0" applyFont="1" applyAlignment="1" applyProtection="1">
      <alignment vertical="center"/>
      <protection hidden="1"/>
    </xf>
    <xf numFmtId="0" fontId="35" fillId="0" borderId="0" xfId="0" applyFont="1" applyAlignment="1" applyProtection="1">
      <alignment vertical="top"/>
      <protection hidden="1"/>
    </xf>
    <xf numFmtId="0" fontId="36" fillId="0" borderId="0" xfId="0" applyFont="1" applyAlignment="1" applyProtection="1">
      <alignment vertical="top"/>
      <protection hidden="1"/>
    </xf>
    <xf numFmtId="0" fontId="35" fillId="0" borderId="0" xfId="0" applyFont="1" applyAlignment="1" applyProtection="1">
      <alignment horizontal="center" vertical="center"/>
      <protection hidden="1"/>
    </xf>
    <xf numFmtId="0" fontId="34" fillId="0" borderId="0" xfId="0" applyFont="1" applyAlignment="1" applyProtection="1">
      <alignment vertical="center"/>
      <protection hidden="1"/>
    </xf>
    <xf numFmtId="0" fontId="34" fillId="0" borderId="0" xfId="0" applyFont="1" applyAlignment="1" applyProtection="1">
      <alignment horizontal="center" vertical="center"/>
      <protection hidden="1"/>
    </xf>
    <xf numFmtId="0" fontId="34" fillId="0" borderId="0" xfId="0" applyFont="1" applyAlignment="1" applyProtection="1">
      <alignment vertical="top"/>
      <protection hidden="1"/>
    </xf>
    <xf numFmtId="0" fontId="34" fillId="0" borderId="0" xfId="0" applyFont="1" applyAlignment="1" applyProtection="1">
      <alignment horizontal="center" vertical="top"/>
      <protection hidden="1"/>
    </xf>
    <xf numFmtId="0" fontId="24" fillId="0" borderId="0" xfId="0" applyFont="1" applyAlignment="1" applyProtection="1">
      <alignment vertical="top"/>
      <protection hidden="1"/>
    </xf>
    <xf numFmtId="0" fontId="35" fillId="0" borderId="0" xfId="0" applyFont="1" applyAlignment="1" applyProtection="1">
      <alignment vertical="center"/>
      <protection hidden="1"/>
    </xf>
    <xf numFmtId="0" fontId="21" fillId="0" borderId="0" xfId="0" applyFont="1" applyAlignment="1" applyProtection="1">
      <alignment horizontal="center" vertical="center"/>
      <protection hidden="1"/>
    </xf>
    <xf numFmtId="0" fontId="34" fillId="19" borderId="0" xfId="0" applyFont="1" applyFill="1" applyAlignment="1" applyProtection="1">
      <alignment vertical="center"/>
      <protection hidden="1"/>
    </xf>
    <xf numFmtId="0" fontId="17" fillId="19" borderId="0" xfId="0" applyFont="1" applyFill="1" applyAlignment="1" applyProtection="1">
      <alignment vertical="center"/>
      <protection hidden="1"/>
    </xf>
    <xf numFmtId="0" fontId="34" fillId="19" borderId="0" xfId="0" applyFont="1" applyFill="1" applyAlignment="1" applyProtection="1">
      <alignment horizontal="center" vertical="center"/>
      <protection hidden="1"/>
    </xf>
    <xf numFmtId="0" fontId="34" fillId="19" borderId="0" xfId="0" applyFont="1" applyFill="1" applyAlignment="1" applyProtection="1">
      <alignment vertical="top"/>
      <protection hidden="1"/>
    </xf>
    <xf numFmtId="0" fontId="35" fillId="19" borderId="0" xfId="0" applyFont="1" applyFill="1" applyAlignment="1" applyProtection="1">
      <alignment vertical="top"/>
      <protection hidden="1"/>
    </xf>
    <xf numFmtId="0" fontId="35" fillId="19" borderId="0" xfId="0" applyFont="1" applyFill="1" applyAlignment="1" applyProtection="1">
      <alignment vertical="center"/>
      <protection hidden="1"/>
    </xf>
    <xf numFmtId="0" fontId="21" fillId="19" borderId="0" xfId="0" applyFont="1" applyFill="1" applyAlignment="1" applyProtection="1">
      <alignment vertical="center"/>
      <protection hidden="1"/>
    </xf>
    <xf numFmtId="0" fontId="17" fillId="0" borderId="17" xfId="0" applyFont="1" applyBorder="1" applyAlignment="1" applyProtection="1">
      <alignment horizontal="center" vertical="center"/>
      <protection hidden="1"/>
    </xf>
    <xf numFmtId="0" fontId="25" fillId="0" borderId="18" xfId="0" applyFont="1" applyBorder="1" applyAlignment="1" applyProtection="1">
      <alignment horizontal="center" vertical="center"/>
      <protection hidden="1"/>
    </xf>
    <xf numFmtId="0" fontId="25" fillId="0" borderId="18" xfId="0" applyFont="1" applyBorder="1" applyAlignment="1" applyProtection="1">
      <alignment vertical="center"/>
      <protection hidden="1"/>
    </xf>
    <xf numFmtId="0" fontId="25" fillId="0" borderId="6" xfId="0" applyFont="1" applyBorder="1" applyAlignment="1" applyProtection="1">
      <alignment horizontal="center" vertical="center"/>
      <protection hidden="1"/>
    </xf>
    <xf numFmtId="0" fontId="20" fillId="8" borderId="50" xfId="0" applyFont="1" applyFill="1" applyBorder="1" applyAlignment="1" applyProtection="1">
      <alignment horizontal="center" vertical="center"/>
      <protection hidden="1"/>
    </xf>
    <xf numFmtId="0" fontId="11" fillId="8" borderId="50" xfId="0" applyFont="1" applyFill="1" applyBorder="1" applyAlignment="1" applyProtection="1">
      <alignment horizontal="center" vertical="center"/>
      <protection hidden="1"/>
    </xf>
    <xf numFmtId="0" fontId="30" fillId="2" borderId="0" xfId="0" applyFont="1" applyFill="1" applyAlignment="1" applyProtection="1">
      <alignment vertical="top"/>
      <protection hidden="1"/>
    </xf>
    <xf numFmtId="0" fontId="37" fillId="10" borderId="12" xfId="0" applyFont="1" applyFill="1" applyBorder="1" applyAlignment="1" applyProtection="1">
      <alignment horizontal="center" vertical="center"/>
      <protection hidden="1"/>
    </xf>
    <xf numFmtId="0" fontId="37" fillId="14" borderId="13" xfId="0" applyFont="1" applyFill="1" applyBorder="1" applyAlignment="1" applyProtection="1">
      <alignment horizontal="center" vertical="center"/>
      <protection hidden="1"/>
    </xf>
    <xf numFmtId="0" fontId="37" fillId="9" borderId="35" xfId="0" applyFont="1" applyFill="1" applyBorder="1" applyAlignment="1" applyProtection="1">
      <alignment horizontal="center" vertical="center"/>
      <protection hidden="1"/>
    </xf>
    <xf numFmtId="0" fontId="37" fillId="11" borderId="13" xfId="0" applyFont="1" applyFill="1" applyBorder="1" applyAlignment="1" applyProtection="1">
      <alignment horizontal="center" vertical="center"/>
      <protection hidden="1"/>
    </xf>
    <xf numFmtId="0" fontId="17" fillId="12" borderId="33" xfId="0" applyFont="1" applyFill="1" applyBorder="1" applyAlignment="1" applyProtection="1">
      <alignment horizontal="center" vertical="center"/>
      <protection hidden="1"/>
    </xf>
    <xf numFmtId="0" fontId="25" fillId="12" borderId="28" xfId="0" applyFont="1" applyFill="1" applyBorder="1" applyAlignment="1" applyProtection="1">
      <alignment horizontal="center" vertical="center"/>
      <protection hidden="1"/>
    </xf>
    <xf numFmtId="0" fontId="25" fillId="12" borderId="28" xfId="0" applyFont="1" applyFill="1" applyBorder="1" applyAlignment="1" applyProtection="1">
      <alignment vertical="center" wrapText="1"/>
      <protection hidden="1"/>
    </xf>
    <xf numFmtId="0" fontId="17" fillId="12" borderId="21" xfId="0" applyFont="1" applyFill="1" applyBorder="1" applyAlignment="1" applyProtection="1">
      <alignment horizontal="center" vertical="center"/>
      <protection hidden="1"/>
    </xf>
    <xf numFmtId="0" fontId="25" fillId="12" borderId="22" xfId="0" applyFont="1" applyFill="1" applyBorder="1" applyAlignment="1" applyProtection="1">
      <alignment horizontal="center" vertical="center"/>
      <protection hidden="1"/>
    </xf>
    <xf numFmtId="0" fontId="25" fillId="12" borderId="22" xfId="0" applyFont="1" applyFill="1" applyBorder="1" applyAlignment="1" applyProtection="1">
      <alignment vertical="center" wrapText="1"/>
      <protection hidden="1"/>
    </xf>
    <xf numFmtId="0" fontId="25" fillId="12" borderId="23" xfId="0" applyFont="1" applyFill="1" applyBorder="1" applyAlignment="1" applyProtection="1">
      <alignment horizontal="center" vertical="center"/>
      <protection hidden="1"/>
    </xf>
    <xf numFmtId="0" fontId="4" fillId="10" borderId="48" xfId="0" applyFont="1" applyFill="1" applyBorder="1" applyAlignment="1" applyProtection="1">
      <alignment horizontal="center" vertical="center"/>
      <protection hidden="1"/>
    </xf>
    <xf numFmtId="0" fontId="35" fillId="0" borderId="0" xfId="0" applyFont="1" applyAlignment="1" applyProtection="1">
      <alignment vertical="top" wrapText="1"/>
      <protection hidden="1"/>
    </xf>
    <xf numFmtId="0" fontId="32" fillId="0" borderId="16" xfId="0" applyFont="1" applyBorder="1" applyAlignment="1" applyProtection="1">
      <alignment vertical="center"/>
      <protection hidden="1"/>
    </xf>
    <xf numFmtId="0" fontId="32" fillId="0" borderId="16" xfId="0" applyFont="1" applyBorder="1" applyAlignment="1" applyProtection="1">
      <alignment horizontal="center" vertical="center"/>
      <protection hidden="1"/>
    </xf>
    <xf numFmtId="0" fontId="32" fillId="0" borderId="0" xfId="0" applyFont="1" applyAlignment="1" applyProtection="1">
      <alignment horizontal="center" vertical="center"/>
      <protection hidden="1"/>
    </xf>
    <xf numFmtId="0" fontId="38" fillId="0" borderId="0" xfId="0" applyFont="1" applyAlignment="1" applyProtection="1">
      <alignment vertical="center"/>
      <protection hidden="1"/>
    </xf>
    <xf numFmtId="0" fontId="32" fillId="15" borderId="0" xfId="0" applyFont="1" applyFill="1" applyAlignment="1" applyProtection="1">
      <alignment vertical="center"/>
      <protection hidden="1"/>
    </xf>
    <xf numFmtId="0" fontId="32" fillId="12" borderId="0" xfId="0" applyFont="1" applyFill="1" applyAlignment="1" applyProtection="1">
      <alignment vertical="center"/>
      <protection hidden="1"/>
    </xf>
    <xf numFmtId="0" fontId="40" fillId="12" borderId="0" xfId="0" applyFont="1" applyFill="1" applyAlignment="1" applyProtection="1">
      <alignment horizontal="center" vertical="center"/>
      <protection hidden="1"/>
    </xf>
    <xf numFmtId="0" fontId="33" fillId="0" borderId="16" xfId="0" applyFont="1" applyBorder="1" applyAlignment="1" applyProtection="1">
      <alignment vertical="center"/>
      <protection hidden="1"/>
    </xf>
    <xf numFmtId="0" fontId="32" fillId="0" borderId="0" xfId="0" applyFont="1" applyAlignment="1" applyProtection="1">
      <alignment horizontal="left" vertical="center" shrinkToFit="1"/>
      <protection hidden="1"/>
    </xf>
    <xf numFmtId="0" fontId="41" fillId="15" borderId="0" xfId="0" applyFont="1" applyFill="1" applyAlignment="1" applyProtection="1">
      <alignment horizontal="center" vertical="center"/>
      <protection hidden="1"/>
    </xf>
    <xf numFmtId="0" fontId="4" fillId="4" borderId="0" xfId="0" applyFont="1" applyFill="1" applyAlignment="1" applyProtection="1">
      <alignment vertical="center"/>
      <protection hidden="1"/>
    </xf>
    <xf numFmtId="0" fontId="4" fillId="18" borderId="0" xfId="0" applyFont="1" applyFill="1" applyAlignment="1" applyProtection="1">
      <alignment vertical="center"/>
      <protection hidden="1"/>
    </xf>
    <xf numFmtId="0" fontId="4" fillId="18" borderId="0" xfId="0" applyFont="1" applyFill="1" applyAlignment="1" applyProtection="1">
      <alignment horizontal="center" vertical="center"/>
      <protection hidden="1"/>
    </xf>
    <xf numFmtId="0" fontId="26" fillId="16" borderId="14" xfId="0" applyFont="1" applyFill="1" applyBorder="1" applyAlignment="1" applyProtection="1">
      <alignment vertical="center" shrinkToFit="1"/>
      <protection hidden="1"/>
    </xf>
    <xf numFmtId="0" fontId="19" fillId="8" borderId="50" xfId="0" applyFont="1" applyFill="1" applyBorder="1" applyAlignment="1" applyProtection="1">
      <alignment horizontal="center" vertical="center"/>
      <protection hidden="1"/>
    </xf>
    <xf numFmtId="0" fontId="48" fillId="18" borderId="0" xfId="0" applyFont="1" applyFill="1" applyAlignment="1" applyProtection="1">
      <alignment vertical="center"/>
      <protection hidden="1"/>
    </xf>
    <xf numFmtId="0" fontId="28" fillId="0" borderId="0" xfId="0" applyFont="1" applyAlignment="1" applyProtection="1">
      <alignment vertical="top"/>
      <protection hidden="1"/>
    </xf>
    <xf numFmtId="0" fontId="18" fillId="0" borderId="0" xfId="0" applyFont="1" applyAlignment="1" applyProtection="1">
      <alignment horizontal="left" vertical="top"/>
      <protection hidden="1"/>
    </xf>
    <xf numFmtId="0" fontId="17" fillId="3" borderId="0" xfId="0" applyFont="1" applyFill="1" applyAlignment="1" applyProtection="1">
      <alignment vertical="top"/>
      <protection hidden="1"/>
    </xf>
    <xf numFmtId="0" fontId="17" fillId="15" borderId="0" xfId="0" applyFont="1" applyFill="1" applyAlignment="1" applyProtection="1">
      <alignment vertical="top"/>
      <protection hidden="1"/>
    </xf>
    <xf numFmtId="0" fontId="17" fillId="0" borderId="0" xfId="0" applyFont="1" applyAlignment="1" applyProtection="1">
      <alignment horizontal="center" vertical="center"/>
      <protection hidden="1"/>
    </xf>
    <xf numFmtId="0" fontId="18" fillId="0" borderId="0" xfId="0" applyFont="1" applyAlignment="1" applyProtection="1">
      <alignment horizontal="center" vertical="center"/>
      <protection hidden="1"/>
    </xf>
    <xf numFmtId="0" fontId="17" fillId="15" borderId="0" xfId="0" applyFont="1" applyFill="1" applyAlignment="1" applyProtection="1">
      <alignment vertical="center"/>
      <protection hidden="1"/>
    </xf>
    <xf numFmtId="0" fontId="18" fillId="0" borderId="0" xfId="0" applyFont="1" applyAlignment="1" applyProtection="1">
      <alignment vertical="center"/>
      <protection hidden="1"/>
    </xf>
    <xf numFmtId="0" fontId="18" fillId="0" borderId="0" xfId="0" applyFont="1" applyProtection="1">
      <protection hidden="1"/>
    </xf>
    <xf numFmtId="0" fontId="17" fillId="0" borderId="0" xfId="0" applyFont="1" applyProtection="1">
      <protection hidden="1"/>
    </xf>
    <xf numFmtId="0" fontId="17" fillId="0" borderId="0" xfId="0" applyFont="1" applyAlignment="1" applyProtection="1">
      <alignment vertical="top"/>
      <protection hidden="1"/>
    </xf>
    <xf numFmtId="0" fontId="18" fillId="0" borderId="0" xfId="0" applyFont="1" applyAlignment="1" applyProtection="1">
      <alignment vertical="top"/>
      <protection hidden="1"/>
    </xf>
    <xf numFmtId="0" fontId="17" fillId="0" borderId="0" xfId="0" applyFont="1" applyAlignment="1" applyProtection="1">
      <alignment horizontal="left" vertical="top" wrapText="1"/>
      <protection hidden="1"/>
    </xf>
    <xf numFmtId="0" fontId="17" fillId="15" borderId="0" xfId="0" applyFont="1" applyFill="1" applyAlignment="1" applyProtection="1">
      <alignment horizontal="center" vertical="center"/>
      <protection hidden="1"/>
    </xf>
    <xf numFmtId="0" fontId="25" fillId="15" borderId="0" xfId="0" applyFont="1" applyFill="1" applyAlignment="1" applyProtection="1">
      <alignment vertical="top"/>
      <protection hidden="1"/>
    </xf>
    <xf numFmtId="0" fontId="25" fillId="0" borderId="0" xfId="0" applyFont="1" applyAlignment="1" applyProtection="1">
      <alignment vertical="top"/>
      <protection hidden="1"/>
    </xf>
    <xf numFmtId="0" fontId="17" fillId="0" borderId="0" xfId="0" applyFont="1" applyAlignment="1" applyProtection="1">
      <alignment vertical="center" wrapText="1"/>
      <protection hidden="1"/>
    </xf>
    <xf numFmtId="0" fontId="25" fillId="0" borderId="0" xfId="0" applyFont="1" applyAlignment="1" applyProtection="1">
      <alignment horizontal="left" vertical="top" indent="1"/>
      <protection hidden="1"/>
    </xf>
    <xf numFmtId="0" fontId="13" fillId="0" borderId="0" xfId="0" applyFont="1" applyAlignment="1" applyProtection="1">
      <alignment horizontal="center" vertical="center"/>
      <protection hidden="1"/>
    </xf>
    <xf numFmtId="0" fontId="13" fillId="0" borderId="0" xfId="0" applyFont="1" applyAlignment="1" applyProtection="1">
      <alignment vertical="center"/>
      <protection hidden="1"/>
    </xf>
    <xf numFmtId="164" fontId="22" fillId="26" borderId="13" xfId="1" applyFont="1" applyFill="1" applyBorder="1" applyAlignment="1" applyProtection="1">
      <alignment vertical="center"/>
      <protection hidden="1"/>
    </xf>
    <xf numFmtId="0" fontId="25" fillId="0" borderId="31" xfId="0" applyFont="1" applyBorder="1" applyAlignment="1" applyProtection="1">
      <alignment horizontal="center" vertical="center" shrinkToFit="1"/>
      <protection hidden="1"/>
    </xf>
    <xf numFmtId="0" fontId="21" fillId="0" borderId="0" xfId="0" applyFont="1" applyAlignment="1" applyProtection="1">
      <alignment vertical="top"/>
      <protection hidden="1"/>
    </xf>
    <xf numFmtId="0" fontId="21" fillId="15" borderId="0" xfId="0" applyFont="1" applyFill="1" applyAlignment="1" applyProtection="1">
      <alignment vertical="top"/>
      <protection hidden="1"/>
    </xf>
    <xf numFmtId="0" fontId="21" fillId="0" borderId="0" xfId="0" applyFont="1" applyAlignment="1" applyProtection="1">
      <alignment horizontal="left" vertical="top" wrapText="1"/>
      <protection hidden="1"/>
    </xf>
    <xf numFmtId="0" fontId="18" fillId="15" borderId="0" xfId="0" applyFont="1" applyFill="1" applyAlignment="1" applyProtection="1">
      <alignment vertical="top"/>
      <protection hidden="1"/>
    </xf>
    <xf numFmtId="0" fontId="22" fillId="26" borderId="32" xfId="0" applyFont="1" applyFill="1" applyBorder="1" applyAlignment="1" applyProtection="1">
      <alignment horizontal="center" vertical="center"/>
      <protection hidden="1"/>
    </xf>
    <xf numFmtId="0" fontId="22" fillId="26" borderId="18" xfId="0" applyFont="1" applyFill="1" applyBorder="1" applyAlignment="1" applyProtection="1">
      <alignment horizontal="center" vertical="center"/>
      <protection hidden="1"/>
    </xf>
    <xf numFmtId="0" fontId="22" fillId="26" borderId="34" xfId="0" applyFont="1" applyFill="1" applyBorder="1" applyAlignment="1" applyProtection="1">
      <alignment horizontal="center" vertical="center"/>
      <protection hidden="1"/>
    </xf>
    <xf numFmtId="0" fontId="44" fillId="27" borderId="62" xfId="0" applyFont="1" applyFill="1" applyBorder="1" applyAlignment="1" applyProtection="1">
      <alignment horizontal="center" vertical="center"/>
      <protection hidden="1"/>
    </xf>
    <xf numFmtId="0" fontId="21" fillId="17" borderId="1" xfId="0" applyFont="1" applyFill="1" applyBorder="1" applyAlignment="1" applyProtection="1">
      <alignment horizontal="center" vertical="center"/>
      <protection hidden="1"/>
    </xf>
    <xf numFmtId="0" fontId="17" fillId="20" borderId="21" xfId="0" applyFont="1" applyFill="1" applyBorder="1" applyAlignment="1" applyProtection="1">
      <alignment horizontal="center" vertical="center"/>
      <protection hidden="1"/>
    </xf>
    <xf numFmtId="0" fontId="25" fillId="20" borderId="22" xfId="0" applyFont="1" applyFill="1" applyBorder="1" applyAlignment="1" applyProtection="1">
      <alignment horizontal="center" vertical="center"/>
      <protection hidden="1"/>
    </xf>
    <xf numFmtId="0" fontId="25" fillId="20" borderId="22" xfId="0" applyFont="1" applyFill="1" applyBorder="1" applyAlignment="1" applyProtection="1">
      <alignment vertical="center"/>
      <protection hidden="1"/>
    </xf>
    <xf numFmtId="0" fontId="25" fillId="20" borderId="31" xfId="0" applyFont="1" applyFill="1" applyBorder="1" applyAlignment="1" applyProtection="1">
      <alignment horizontal="center" vertical="center" shrinkToFit="1"/>
      <protection hidden="1"/>
    </xf>
    <xf numFmtId="0" fontId="17" fillId="0" borderId="1" xfId="0" applyFont="1" applyBorder="1" applyAlignment="1" applyProtection="1">
      <alignment horizontal="center" vertical="center"/>
      <protection hidden="1"/>
    </xf>
    <xf numFmtId="0" fontId="25" fillId="0" borderId="1" xfId="0" applyFont="1" applyBorder="1" applyAlignment="1" applyProtection="1">
      <alignment horizontal="center" vertical="center"/>
      <protection hidden="1"/>
    </xf>
    <xf numFmtId="0" fontId="25" fillId="20" borderId="1" xfId="0" applyFont="1" applyFill="1" applyBorder="1" applyAlignment="1" applyProtection="1">
      <alignment vertical="center"/>
      <protection hidden="1"/>
    </xf>
    <xf numFmtId="0" fontId="25" fillId="20" borderId="1" xfId="0" applyFont="1" applyFill="1" applyBorder="1" applyAlignment="1" applyProtection="1">
      <alignment horizontal="center" vertical="center" shrinkToFit="1"/>
      <protection hidden="1"/>
    </xf>
    <xf numFmtId="0" fontId="17" fillId="20" borderId="1" xfId="0" applyFont="1" applyFill="1" applyBorder="1" applyAlignment="1" applyProtection="1">
      <alignment horizontal="center" vertical="center"/>
      <protection hidden="1"/>
    </xf>
    <xf numFmtId="0" fontId="25" fillId="20" borderId="1" xfId="0" applyFont="1" applyFill="1" applyBorder="1" applyAlignment="1" applyProtection="1">
      <alignment horizontal="center" vertical="center"/>
      <protection hidden="1"/>
    </xf>
    <xf numFmtId="0" fontId="17" fillId="0" borderId="3" xfId="0" applyFont="1" applyBorder="1" applyAlignment="1" applyProtection="1">
      <alignment vertical="center"/>
      <protection hidden="1"/>
    </xf>
    <xf numFmtId="0" fontId="17" fillId="0" borderId="0" xfId="0" applyFont="1" applyAlignment="1" applyProtection="1">
      <alignment horizontal="center" vertical="center" shrinkToFit="1"/>
      <protection hidden="1"/>
    </xf>
    <xf numFmtId="0" fontId="25" fillId="20" borderId="0" xfId="0" applyFont="1" applyFill="1" applyAlignment="1" applyProtection="1">
      <alignment horizontal="center" vertical="center"/>
      <protection hidden="1"/>
    </xf>
    <xf numFmtId="0" fontId="17" fillId="20" borderId="0" xfId="0" applyFont="1" applyFill="1" applyAlignment="1" applyProtection="1">
      <alignment horizontal="center" vertical="center"/>
      <protection hidden="1"/>
    </xf>
    <xf numFmtId="0" fontId="25" fillId="0" borderId="23" xfId="0" applyFont="1" applyBorder="1" applyAlignment="1" applyProtection="1">
      <alignment horizontal="center" vertical="center"/>
      <protection hidden="1"/>
    </xf>
    <xf numFmtId="0" fontId="17" fillId="0" borderId="8" xfId="0" applyFont="1" applyBorder="1" applyAlignment="1" applyProtection="1">
      <alignment horizontal="center" vertical="center"/>
      <protection hidden="1"/>
    </xf>
    <xf numFmtId="0" fontId="25" fillId="0" borderId="8" xfId="0" applyFont="1" applyBorder="1" applyAlignment="1" applyProtection="1">
      <alignment horizontal="center" vertical="center"/>
      <protection hidden="1"/>
    </xf>
    <xf numFmtId="0" fontId="25" fillId="0" borderId="8" xfId="0" applyFont="1" applyBorder="1" applyAlignment="1" applyProtection="1">
      <alignment vertical="center"/>
      <protection hidden="1"/>
    </xf>
    <xf numFmtId="0" fontId="25" fillId="0" borderId="0" xfId="0" applyFont="1" applyAlignment="1" applyProtection="1">
      <alignment horizontal="center" vertical="center"/>
      <protection hidden="1"/>
    </xf>
    <xf numFmtId="0" fontId="25" fillId="20" borderId="0" xfId="0" applyFont="1" applyFill="1" applyAlignment="1" applyProtection="1">
      <alignment horizontal="center" vertical="center" shrinkToFit="1"/>
      <protection hidden="1"/>
    </xf>
    <xf numFmtId="0" fontId="53" fillId="4" borderId="0" xfId="0" applyFont="1" applyFill="1" applyAlignment="1" applyProtection="1">
      <alignment vertical="center"/>
      <protection hidden="1"/>
    </xf>
    <xf numFmtId="0" fontId="53" fillId="8" borderId="0" xfId="0" applyFont="1" applyFill="1" applyAlignment="1" applyProtection="1">
      <alignment horizontal="center" vertical="center"/>
      <protection hidden="1"/>
    </xf>
    <xf numFmtId="0" fontId="17" fillId="20" borderId="24" xfId="0" applyFont="1" applyFill="1" applyBorder="1" applyAlignment="1" applyProtection="1">
      <alignment horizontal="center" vertical="center"/>
      <protection hidden="1"/>
    </xf>
    <xf numFmtId="0" fontId="17" fillId="0" borderId="20" xfId="0" applyFont="1" applyBorder="1" applyAlignment="1" applyProtection="1">
      <alignment horizontal="center" vertical="center"/>
      <protection hidden="1"/>
    </xf>
    <xf numFmtId="0" fontId="18" fillId="0" borderId="2" xfId="0" applyFont="1" applyBorder="1" applyAlignment="1" applyProtection="1">
      <alignment horizontal="center" vertical="center"/>
      <protection hidden="1"/>
    </xf>
    <xf numFmtId="0" fontId="17" fillId="0" borderId="0" xfId="0" applyFont="1" applyAlignment="1" applyProtection="1">
      <alignment horizontal="left" vertical="center"/>
      <protection hidden="1"/>
    </xf>
    <xf numFmtId="0" fontId="17" fillId="0" borderId="0" xfId="0" applyFont="1" applyAlignment="1" applyProtection="1">
      <alignment horizontal="left" vertical="top"/>
      <protection hidden="1"/>
    </xf>
    <xf numFmtId="0" fontId="17" fillId="0" borderId="16" xfId="0" applyFont="1" applyBorder="1" applyAlignment="1" applyProtection="1">
      <alignment vertical="center"/>
      <protection hidden="1"/>
    </xf>
    <xf numFmtId="0" fontId="18" fillId="0" borderId="16" xfId="0" applyFont="1" applyBorder="1" applyAlignment="1" applyProtection="1">
      <alignment vertical="center" shrinkToFit="1"/>
      <protection hidden="1"/>
    </xf>
    <xf numFmtId="0" fontId="57" fillId="15" borderId="0" xfId="0" applyFont="1" applyFill="1" applyAlignment="1" applyProtection="1">
      <alignment horizontal="right" vertical="center" shrinkToFit="1"/>
      <protection hidden="1"/>
    </xf>
    <xf numFmtId="0" fontId="24" fillId="0" borderId="0" xfId="0" applyFont="1" applyAlignment="1" applyProtection="1">
      <alignment horizontal="center" vertical="top"/>
      <protection hidden="1"/>
    </xf>
    <xf numFmtId="0" fontId="36" fillId="0" borderId="0" xfId="0" applyFont="1" applyAlignment="1" applyProtection="1">
      <alignment horizontal="center" vertical="top"/>
      <protection hidden="1"/>
    </xf>
    <xf numFmtId="0" fontId="22" fillId="26" borderId="18" xfId="0" applyFont="1" applyFill="1" applyBorder="1" applyAlignment="1" applyProtection="1">
      <alignment horizontal="center" vertical="center" wrapText="1"/>
      <protection hidden="1"/>
    </xf>
    <xf numFmtId="0" fontId="25" fillId="0" borderId="8" xfId="0" applyFont="1" applyBorder="1" applyAlignment="1" applyProtection="1">
      <alignment horizontal="left" vertical="center" indent="1"/>
      <protection hidden="1"/>
    </xf>
    <xf numFmtId="0" fontId="25" fillId="20" borderId="1" xfId="0" applyFont="1" applyFill="1" applyBorder="1" applyAlignment="1" applyProtection="1">
      <alignment horizontal="left" vertical="center" indent="1"/>
      <protection hidden="1"/>
    </xf>
    <xf numFmtId="0" fontId="25" fillId="0" borderId="1" xfId="0" applyFont="1" applyBorder="1" applyAlignment="1" applyProtection="1">
      <alignment horizontal="left" vertical="center" indent="1"/>
      <protection hidden="1"/>
    </xf>
    <xf numFmtId="0" fontId="25" fillId="20" borderId="0" xfId="0" applyFont="1" applyFill="1" applyAlignment="1" applyProtection="1">
      <alignment horizontal="left" vertical="center" indent="1"/>
      <protection hidden="1"/>
    </xf>
    <xf numFmtId="0" fontId="46" fillId="7" borderId="69" xfId="0" applyFont="1" applyFill="1" applyBorder="1" applyAlignment="1" applyProtection="1">
      <alignment horizontal="center" vertical="center"/>
      <protection hidden="1"/>
    </xf>
    <xf numFmtId="0" fontId="44" fillId="27" borderId="71" xfId="0" applyFont="1" applyFill="1" applyBorder="1" applyAlignment="1" applyProtection="1">
      <alignment horizontal="center" vertical="center"/>
      <protection hidden="1"/>
    </xf>
    <xf numFmtId="0" fontId="44" fillId="27" borderId="72" xfId="0" applyFont="1" applyFill="1" applyBorder="1" applyAlignment="1" applyProtection="1">
      <alignment horizontal="center" vertical="center"/>
      <protection hidden="1"/>
    </xf>
    <xf numFmtId="0" fontId="63" fillId="7" borderId="70" xfId="0" applyFont="1" applyFill="1" applyBorder="1" applyAlignment="1" applyProtection="1">
      <alignment horizontal="center" vertical="center" wrapText="1"/>
      <protection hidden="1"/>
    </xf>
    <xf numFmtId="0" fontId="25" fillId="0" borderId="8" xfId="0" applyFont="1" applyBorder="1" applyAlignment="1" applyProtection="1">
      <alignment horizontal="center" vertical="center" shrinkToFit="1"/>
      <protection hidden="1"/>
    </xf>
    <xf numFmtId="0" fontId="25" fillId="0" borderId="1" xfId="0" applyFont="1" applyBorder="1" applyAlignment="1" applyProtection="1">
      <alignment horizontal="center" vertical="center" shrinkToFit="1"/>
      <protection hidden="1"/>
    </xf>
    <xf numFmtId="0" fontId="25" fillId="20" borderId="8" xfId="0" applyFont="1" applyFill="1" applyBorder="1" applyAlignment="1" applyProtection="1">
      <alignment horizontal="center" vertical="center"/>
      <protection hidden="1"/>
    </xf>
    <xf numFmtId="0" fontId="25" fillId="20" borderId="8" xfId="0" applyFont="1" applyFill="1" applyBorder="1" applyAlignment="1" applyProtection="1">
      <alignment vertical="center"/>
      <protection hidden="1"/>
    </xf>
    <xf numFmtId="0" fontId="28" fillId="20" borderId="1" xfId="0" applyFont="1" applyFill="1" applyBorder="1" applyAlignment="1" applyProtection="1">
      <alignment horizontal="center" vertical="center" shrinkToFit="1"/>
      <protection hidden="1"/>
    </xf>
    <xf numFmtId="0" fontId="21" fillId="19" borderId="16" xfId="0" applyFont="1" applyFill="1" applyBorder="1" applyAlignment="1" applyProtection="1">
      <alignment vertical="center"/>
      <protection hidden="1"/>
    </xf>
    <xf numFmtId="0" fontId="21" fillId="19" borderId="26" xfId="0" applyFont="1" applyFill="1" applyBorder="1" applyAlignment="1" applyProtection="1">
      <alignment vertical="center"/>
      <protection hidden="1"/>
    </xf>
    <xf numFmtId="164" fontId="59" fillId="29" borderId="67" xfId="1" applyFont="1" applyFill="1" applyBorder="1" applyAlignment="1" applyProtection="1">
      <alignment horizontal="center" vertical="center" wrapText="1"/>
      <protection hidden="1"/>
    </xf>
    <xf numFmtId="0" fontId="62" fillId="18" borderId="0" xfId="0" applyFont="1" applyFill="1" applyAlignment="1" applyProtection="1">
      <alignment vertical="center" wrapText="1" shrinkToFit="1"/>
      <protection hidden="1"/>
    </xf>
    <xf numFmtId="0" fontId="66" fillId="32" borderId="10" xfId="0" applyFont="1" applyFill="1" applyBorder="1" applyAlignment="1" applyProtection="1">
      <alignment horizontal="center" vertical="center"/>
      <protection hidden="1"/>
    </xf>
    <xf numFmtId="0" fontId="66" fillId="32" borderId="11" xfId="0" applyFont="1" applyFill="1" applyBorder="1" applyAlignment="1" applyProtection="1">
      <alignment horizontal="center" vertical="center"/>
      <protection hidden="1"/>
    </xf>
    <xf numFmtId="0" fontId="66" fillId="32" borderId="12" xfId="0" applyFont="1" applyFill="1" applyBorder="1" applyAlignment="1" applyProtection="1">
      <alignment horizontal="center" vertical="center"/>
      <protection hidden="1"/>
    </xf>
    <xf numFmtId="0" fontId="67" fillId="0" borderId="0" xfId="0" applyFont="1" applyAlignment="1" applyProtection="1">
      <alignment horizontal="right" vertical="center"/>
      <protection hidden="1"/>
    </xf>
    <xf numFmtId="0" fontId="3" fillId="4" borderId="0" xfId="0" applyFont="1" applyFill="1" applyAlignment="1" applyProtection="1">
      <alignment vertical="center"/>
      <protection hidden="1"/>
    </xf>
    <xf numFmtId="0" fontId="68" fillId="4" borderId="0" xfId="0" applyFont="1" applyFill="1" applyAlignment="1" applyProtection="1">
      <alignment horizontal="center" vertical="center"/>
      <protection hidden="1"/>
    </xf>
    <xf numFmtId="0" fontId="14" fillId="4" borderId="0" xfId="0" applyFont="1" applyFill="1" applyAlignment="1" applyProtection="1">
      <alignment vertical="center"/>
      <protection hidden="1"/>
    </xf>
    <xf numFmtId="0" fontId="14" fillId="0" borderId="0" xfId="0" applyFont="1" applyAlignment="1" applyProtection="1">
      <alignment vertical="center"/>
      <protection hidden="1"/>
    </xf>
    <xf numFmtId="0" fontId="11" fillId="4" borderId="0" xfId="0" applyFont="1" applyFill="1" applyAlignment="1" applyProtection="1">
      <alignment vertical="center"/>
      <protection hidden="1"/>
    </xf>
    <xf numFmtId="0" fontId="70" fillId="33" borderId="0" xfId="0" applyFont="1" applyFill="1" applyAlignment="1" applyProtection="1">
      <alignment horizontal="center" vertical="center"/>
      <protection hidden="1"/>
    </xf>
    <xf numFmtId="0" fontId="11" fillId="0" borderId="0" xfId="0" applyFont="1" applyAlignment="1" applyProtection="1">
      <alignment vertical="center"/>
      <protection hidden="1"/>
    </xf>
    <xf numFmtId="0" fontId="3" fillId="19" borderId="4" xfId="0" applyFont="1" applyFill="1" applyBorder="1" applyAlignment="1" applyProtection="1">
      <alignment horizontal="center" vertical="center"/>
      <protection hidden="1"/>
    </xf>
    <xf numFmtId="0" fontId="6" fillId="19" borderId="1" xfId="0" applyFont="1" applyFill="1" applyBorder="1" applyAlignment="1" applyProtection="1">
      <alignment horizontal="center" vertical="center"/>
      <protection hidden="1"/>
    </xf>
    <xf numFmtId="0" fontId="6" fillId="19" borderId="1" xfId="0" applyFont="1" applyFill="1" applyBorder="1" applyAlignment="1" applyProtection="1">
      <alignment vertical="center" wrapText="1"/>
      <protection hidden="1"/>
    </xf>
    <xf numFmtId="0" fontId="6" fillId="19" borderId="5" xfId="0" applyFont="1" applyFill="1" applyBorder="1" applyAlignment="1" applyProtection="1">
      <alignment horizontal="center" vertical="center"/>
      <protection hidden="1"/>
    </xf>
    <xf numFmtId="0" fontId="74" fillId="8" borderId="0" xfId="0" applyFont="1" applyFill="1" applyAlignment="1" applyProtection="1">
      <alignment horizontal="center" vertical="center"/>
      <protection hidden="1"/>
    </xf>
    <xf numFmtId="0" fontId="75" fillId="21" borderId="0" xfId="0" applyFont="1" applyFill="1" applyAlignment="1" applyProtection="1">
      <alignment vertical="center"/>
      <protection hidden="1"/>
    </xf>
    <xf numFmtId="0" fontId="65" fillId="21" borderId="0" xfId="0" applyFont="1" applyFill="1" applyAlignment="1" applyProtection="1">
      <alignment vertical="center" shrinkToFit="1"/>
      <protection hidden="1"/>
    </xf>
    <xf numFmtId="0" fontId="4" fillId="21" borderId="0" xfId="0" applyFont="1" applyFill="1" applyAlignment="1" applyProtection="1">
      <alignment vertical="center"/>
      <protection hidden="1"/>
    </xf>
    <xf numFmtId="0" fontId="65" fillId="21" borderId="0" xfId="0" applyFont="1" applyFill="1" applyAlignment="1" applyProtection="1">
      <alignment vertical="center"/>
      <protection hidden="1"/>
    </xf>
    <xf numFmtId="0" fontId="76" fillId="21" borderId="0" xfId="0" applyFont="1" applyFill="1" applyAlignment="1" applyProtection="1">
      <alignment vertical="center"/>
      <protection hidden="1"/>
    </xf>
    <xf numFmtId="0" fontId="3" fillId="21" borderId="0" xfId="0" applyFont="1" applyFill="1" applyAlignment="1" applyProtection="1">
      <alignment vertical="top"/>
      <protection hidden="1"/>
    </xf>
    <xf numFmtId="0" fontId="3" fillId="21" borderId="0" xfId="0" applyFont="1" applyFill="1" applyAlignment="1" applyProtection="1">
      <alignment vertical="top" wrapText="1"/>
      <protection hidden="1"/>
    </xf>
    <xf numFmtId="0" fontId="6" fillId="21" borderId="0" xfId="0" applyFont="1" applyFill="1" applyAlignment="1" applyProtection="1">
      <alignment vertical="center"/>
      <protection hidden="1"/>
    </xf>
    <xf numFmtId="0" fontId="6" fillId="21" borderId="0" xfId="0" applyFont="1" applyFill="1" applyAlignment="1" applyProtection="1">
      <alignment horizontal="center" vertical="center"/>
      <protection hidden="1"/>
    </xf>
    <xf numFmtId="0" fontId="6" fillId="21" borderId="0" xfId="0" applyFont="1" applyFill="1" applyAlignment="1" applyProtection="1">
      <alignment vertical="top" wrapText="1"/>
      <protection hidden="1"/>
    </xf>
    <xf numFmtId="0" fontId="4" fillId="21" borderId="0" xfId="0" applyFont="1" applyFill="1" applyAlignment="1" applyProtection="1">
      <alignment horizontal="left" vertical="center" indent="1"/>
      <protection hidden="1"/>
    </xf>
    <xf numFmtId="0" fontId="13" fillId="21" borderId="0" xfId="0" applyFont="1" applyFill="1" applyAlignment="1" applyProtection="1">
      <alignment horizontal="center" vertical="center"/>
      <protection hidden="1"/>
    </xf>
    <xf numFmtId="0" fontId="77" fillId="0" borderId="1" xfId="0" applyFont="1" applyBorder="1" applyAlignment="1" applyProtection="1">
      <alignment horizontal="center" vertical="center"/>
      <protection hidden="1"/>
    </xf>
    <xf numFmtId="0" fontId="77" fillId="0" borderId="1" xfId="0" quotePrefix="1" applyFont="1" applyBorder="1" applyAlignment="1" applyProtection="1">
      <alignment horizontal="center" vertical="center"/>
      <protection hidden="1"/>
    </xf>
    <xf numFmtId="0" fontId="3" fillId="14" borderId="4" xfId="0" applyFont="1" applyFill="1" applyBorder="1" applyAlignment="1" applyProtection="1">
      <alignment horizontal="center" vertical="center"/>
      <protection hidden="1"/>
    </xf>
    <xf numFmtId="0" fontId="29" fillId="34" borderId="1" xfId="0" applyFont="1" applyFill="1" applyBorder="1" applyAlignment="1" applyProtection="1">
      <alignment vertical="center" wrapText="1" shrinkToFit="1"/>
      <protection hidden="1"/>
    </xf>
    <xf numFmtId="1" fontId="73" fillId="34" borderId="8" xfId="0" applyNumberFormat="1" applyFont="1" applyFill="1" applyBorder="1" applyAlignment="1" applyProtection="1">
      <alignment horizontal="center" vertical="center"/>
      <protection hidden="1"/>
    </xf>
    <xf numFmtId="0" fontId="29" fillId="34" borderId="8" xfId="0" applyFont="1" applyFill="1" applyBorder="1" applyAlignment="1" applyProtection="1">
      <alignment vertical="center" wrapText="1" shrinkToFit="1"/>
      <protection hidden="1"/>
    </xf>
    <xf numFmtId="0" fontId="7" fillId="32" borderId="63" xfId="0" applyFont="1" applyFill="1" applyBorder="1" applyAlignment="1" applyProtection="1">
      <alignment horizontal="center" vertical="center" wrapText="1"/>
      <protection hidden="1"/>
    </xf>
    <xf numFmtId="0" fontId="71" fillId="17" borderId="63" xfId="0" applyFont="1" applyFill="1" applyBorder="1" applyAlignment="1" applyProtection="1">
      <alignment horizontal="center" vertical="center"/>
      <protection locked="0"/>
    </xf>
    <xf numFmtId="0" fontId="72" fillId="32" borderId="63" xfId="0" applyFont="1" applyFill="1" applyBorder="1" applyAlignment="1" applyProtection="1">
      <alignment horizontal="center" vertical="center" wrapText="1"/>
      <protection hidden="1"/>
    </xf>
    <xf numFmtId="0" fontId="3" fillId="35" borderId="8" xfId="0" applyFont="1" applyFill="1" applyBorder="1" applyAlignment="1" applyProtection="1">
      <alignment horizontal="center" vertical="center"/>
      <protection hidden="1"/>
    </xf>
    <xf numFmtId="0" fontId="79" fillId="36" borderId="0" xfId="0" applyFont="1" applyFill="1" applyAlignment="1" applyProtection="1">
      <alignment vertical="center" shrinkToFit="1"/>
      <protection hidden="1"/>
    </xf>
    <xf numFmtId="0" fontId="79" fillId="36" borderId="14" xfId="0" applyFont="1" applyFill="1" applyBorder="1" applyAlignment="1" applyProtection="1">
      <alignment vertical="center" shrinkToFit="1"/>
      <protection hidden="1"/>
    </xf>
    <xf numFmtId="0" fontId="80" fillId="36" borderId="14" xfId="0" applyFont="1" applyFill="1" applyBorder="1" applyAlignment="1" applyProtection="1">
      <alignment horizontal="center" vertical="center"/>
      <protection hidden="1"/>
    </xf>
    <xf numFmtId="0" fontId="80" fillId="35" borderId="14" xfId="0" applyFont="1" applyFill="1" applyBorder="1" applyAlignment="1" applyProtection="1">
      <alignment horizontal="center" vertical="center"/>
      <protection hidden="1"/>
    </xf>
    <xf numFmtId="0" fontId="13" fillId="23" borderId="1" xfId="0" applyFont="1" applyFill="1" applyBorder="1" applyAlignment="1" applyProtection="1">
      <alignment horizontal="center" vertical="center"/>
      <protection hidden="1"/>
    </xf>
    <xf numFmtId="0" fontId="4" fillId="23" borderId="1" xfId="0" quotePrefix="1" applyFont="1" applyFill="1" applyBorder="1" applyAlignment="1" applyProtection="1">
      <alignment horizontal="center" vertical="center"/>
      <protection hidden="1"/>
    </xf>
    <xf numFmtId="0" fontId="13" fillId="23" borderId="1" xfId="0" applyFont="1" applyFill="1" applyBorder="1" applyAlignment="1">
      <alignment horizontal="center" vertical="center"/>
    </xf>
    <xf numFmtId="0" fontId="15" fillId="23" borderId="1" xfId="0" applyFont="1" applyFill="1" applyBorder="1" applyAlignment="1" applyProtection="1">
      <alignment horizontal="center" vertical="center"/>
      <protection hidden="1"/>
    </xf>
    <xf numFmtId="0" fontId="10" fillId="21" borderId="0" xfId="0" applyFont="1" applyFill="1" applyAlignment="1" applyProtection="1">
      <alignment vertical="center"/>
      <protection hidden="1"/>
    </xf>
    <xf numFmtId="0" fontId="65" fillId="35" borderId="8" xfId="0" applyFont="1" applyFill="1" applyBorder="1" applyAlignment="1">
      <alignment horizontal="center" vertical="center"/>
    </xf>
    <xf numFmtId="0" fontId="65" fillId="0" borderId="80" xfId="0" applyFont="1" applyBorder="1" applyAlignment="1">
      <alignment horizontal="center" vertical="center"/>
    </xf>
    <xf numFmtId="0" fontId="65" fillId="0" borderId="78" xfId="0" applyFont="1" applyBorder="1" applyAlignment="1">
      <alignment horizontal="center" vertical="center"/>
    </xf>
    <xf numFmtId="0" fontId="65" fillId="0" borderId="75" xfId="0" applyFont="1" applyBorder="1" applyAlignment="1">
      <alignment horizontal="center" vertical="center"/>
    </xf>
    <xf numFmtId="0" fontId="65" fillId="0" borderId="87" xfId="0" applyFont="1" applyBorder="1" applyAlignment="1">
      <alignment horizontal="center" vertical="center"/>
    </xf>
    <xf numFmtId="0" fontId="29" fillId="38" borderId="1" xfId="0" applyFont="1" applyFill="1" applyBorder="1" applyAlignment="1" applyProtection="1">
      <alignment vertical="center" wrapText="1" shrinkToFit="1"/>
      <protection hidden="1"/>
    </xf>
    <xf numFmtId="0" fontId="3" fillId="33" borderId="0" xfId="0" applyFont="1" applyFill="1" applyAlignment="1" applyProtection="1">
      <alignment vertical="center"/>
      <protection locked="0" hidden="1"/>
    </xf>
    <xf numFmtId="0" fontId="3" fillId="33" borderId="0" xfId="0" applyFont="1" applyFill="1" applyAlignment="1" applyProtection="1">
      <alignment horizontal="center" vertical="center"/>
      <protection locked="0" hidden="1"/>
    </xf>
    <xf numFmtId="0" fontId="14" fillId="33" borderId="0" xfId="0" applyFont="1" applyFill="1" applyAlignment="1" applyProtection="1">
      <alignment vertical="center"/>
      <protection locked="0" hidden="1"/>
    </xf>
    <xf numFmtId="0" fontId="14" fillId="33" borderId="0" xfId="0" applyFont="1" applyFill="1" applyAlignment="1" applyProtection="1">
      <alignment horizontal="center" vertical="center"/>
      <protection locked="0" hidden="1"/>
    </xf>
    <xf numFmtId="0" fontId="29" fillId="23" borderId="8" xfId="0" applyFont="1" applyFill="1" applyBorder="1" applyAlignment="1" applyProtection="1">
      <alignment vertical="center" wrapText="1" shrinkToFit="1"/>
      <protection hidden="1"/>
    </xf>
    <xf numFmtId="0" fontId="25" fillId="0" borderId="0" xfId="0" applyFont="1" applyAlignment="1" applyProtection="1">
      <alignment horizontal="center" vertical="center" shrinkToFit="1"/>
      <protection hidden="1"/>
    </xf>
    <xf numFmtId="49" fontId="28" fillId="0" borderId="0" xfId="0" applyNumberFormat="1" applyFont="1" applyAlignment="1" applyProtection="1">
      <alignment vertical="top"/>
      <protection hidden="1"/>
    </xf>
    <xf numFmtId="164" fontId="28" fillId="38" borderId="63" xfId="1" applyFont="1" applyFill="1" applyBorder="1" applyAlignment="1" applyProtection="1">
      <alignment horizontal="center" vertical="center" wrapText="1"/>
      <protection hidden="1"/>
    </xf>
    <xf numFmtId="0" fontId="18" fillId="38" borderId="65" xfId="0" applyFont="1" applyFill="1" applyBorder="1" applyAlignment="1" applyProtection="1">
      <alignment horizontal="center" vertical="center"/>
      <protection hidden="1"/>
    </xf>
    <xf numFmtId="0" fontId="3" fillId="3" borderId="79" xfId="0" applyFont="1" applyFill="1" applyBorder="1" applyAlignment="1" applyProtection="1">
      <alignment horizontal="center" vertical="center"/>
      <protection hidden="1"/>
    </xf>
    <xf numFmtId="0" fontId="3" fillId="3" borderId="84" xfId="0" applyFont="1" applyFill="1" applyBorder="1" applyAlignment="1" applyProtection="1">
      <alignment horizontal="center" vertical="center"/>
      <protection hidden="1"/>
    </xf>
    <xf numFmtId="0" fontId="3" fillId="3" borderId="86" xfId="0" applyFont="1" applyFill="1" applyBorder="1" applyAlignment="1" applyProtection="1">
      <alignment horizontal="center" vertical="center"/>
      <protection hidden="1"/>
    </xf>
    <xf numFmtId="0" fontId="10" fillId="33" borderId="0" xfId="0" applyFont="1" applyFill="1" applyAlignment="1" applyProtection="1">
      <alignment horizontal="center" vertical="center"/>
      <protection locked="0" hidden="1"/>
    </xf>
    <xf numFmtId="0" fontId="81" fillId="14" borderId="36" xfId="0" applyFont="1" applyFill="1" applyBorder="1" applyAlignment="1" applyProtection="1">
      <alignment vertical="center" wrapText="1"/>
      <protection hidden="1"/>
    </xf>
    <xf numFmtId="0" fontId="81" fillId="14" borderId="60" xfId="0" applyFont="1" applyFill="1" applyBorder="1" applyAlignment="1" applyProtection="1">
      <alignment vertical="center" wrapText="1"/>
      <protection hidden="1"/>
    </xf>
    <xf numFmtId="0" fontId="78" fillId="9" borderId="46" xfId="0" applyFont="1" applyFill="1" applyBorder="1" applyAlignment="1" applyProtection="1">
      <alignment vertical="center" wrapText="1"/>
      <protection hidden="1"/>
    </xf>
    <xf numFmtId="0" fontId="78" fillId="9" borderId="54" xfId="0" applyFont="1" applyFill="1" applyBorder="1" applyAlignment="1" applyProtection="1">
      <alignment vertical="center" wrapText="1"/>
      <protection hidden="1"/>
    </xf>
    <xf numFmtId="0" fontId="68" fillId="3" borderId="91" xfId="0" applyFont="1" applyFill="1" applyBorder="1" applyAlignment="1" applyProtection="1">
      <alignment horizontal="center" vertical="center"/>
      <protection hidden="1"/>
    </xf>
    <xf numFmtId="0" fontId="68" fillId="3" borderId="92" xfId="0" applyFont="1" applyFill="1" applyBorder="1" applyAlignment="1" applyProtection="1">
      <alignment horizontal="center" vertical="center"/>
      <protection hidden="1"/>
    </xf>
    <xf numFmtId="0" fontId="7" fillId="40" borderId="63" xfId="0" applyFont="1" applyFill="1" applyBorder="1" applyAlignment="1" applyProtection="1">
      <alignment horizontal="center" vertical="center" wrapText="1"/>
      <protection hidden="1"/>
    </xf>
    <xf numFmtId="0" fontId="30" fillId="30" borderId="8" xfId="0" applyFont="1" applyFill="1" applyBorder="1" applyAlignment="1" applyProtection="1">
      <alignment horizontal="center" vertical="center"/>
      <protection hidden="1"/>
    </xf>
    <xf numFmtId="0" fontId="65" fillId="0" borderId="4" xfId="0" applyFont="1" applyBorder="1" applyAlignment="1" applyProtection="1">
      <alignment horizontal="center" vertical="center"/>
      <protection hidden="1"/>
    </xf>
    <xf numFmtId="0" fontId="65" fillId="0" borderId="1" xfId="0" applyFont="1" applyBorder="1" applyAlignment="1" applyProtection="1">
      <alignment horizontal="center" vertical="center"/>
      <protection hidden="1"/>
    </xf>
    <xf numFmtId="0" fontId="65" fillId="0" borderId="5" xfId="0" applyFont="1" applyBorder="1" applyAlignment="1" applyProtection="1">
      <alignment horizontal="center" vertical="center"/>
      <protection hidden="1"/>
    </xf>
    <xf numFmtId="0" fontId="65" fillId="0" borderId="2" xfId="0" applyFont="1" applyBorder="1" applyAlignment="1" applyProtection="1">
      <alignment horizontal="center" vertical="center"/>
      <protection hidden="1"/>
    </xf>
    <xf numFmtId="0" fontId="74" fillId="0" borderId="0" xfId="0" applyFont="1" applyAlignment="1" applyProtection="1">
      <alignment horizontal="center" vertical="center"/>
      <protection hidden="1"/>
    </xf>
    <xf numFmtId="0" fontId="85" fillId="0" borderId="0" xfId="0" applyFont="1" applyAlignment="1" applyProtection="1">
      <alignment horizontal="left" vertical="center"/>
      <protection hidden="1"/>
    </xf>
    <xf numFmtId="0" fontId="86" fillId="0" borderId="0" xfId="0" applyFont="1" applyAlignment="1" applyProtection="1">
      <alignment horizontal="left" vertical="center"/>
      <protection hidden="1"/>
    </xf>
    <xf numFmtId="0" fontId="74" fillId="0" borderId="16" xfId="0" applyFont="1" applyBorder="1" applyAlignment="1" applyProtection="1">
      <alignment horizontal="center" vertical="center"/>
      <protection hidden="1"/>
    </xf>
    <xf numFmtId="0" fontId="53" fillId="0" borderId="4" xfId="0" applyFont="1" applyBorder="1" applyAlignment="1" applyProtection="1">
      <alignment horizontal="center" vertical="center"/>
      <protection locked="0"/>
    </xf>
    <xf numFmtId="0" fontId="53" fillId="0" borderId="1" xfId="0" applyFont="1" applyBorder="1" applyAlignment="1" applyProtection="1">
      <alignment horizontal="center" vertical="center"/>
      <protection locked="0"/>
    </xf>
    <xf numFmtId="0" fontId="53" fillId="0" borderId="5" xfId="0" applyFont="1" applyBorder="1" applyAlignment="1" applyProtection="1">
      <alignment horizontal="center" vertical="center"/>
      <protection locked="0"/>
    </xf>
    <xf numFmtId="0" fontId="87" fillId="40" borderId="8" xfId="0" applyFont="1" applyFill="1" applyBorder="1" applyAlignment="1" applyProtection="1">
      <alignment horizontal="center" vertical="center"/>
      <protection hidden="1"/>
    </xf>
    <xf numFmtId="0" fontId="53" fillId="17" borderId="8" xfId="0" applyFont="1" applyFill="1" applyBorder="1" applyAlignment="1" applyProtection="1">
      <alignment horizontal="center" vertical="center"/>
      <protection locked="0"/>
    </xf>
    <xf numFmtId="0" fontId="53" fillId="0" borderId="43" xfId="0" applyFont="1" applyBorder="1" applyAlignment="1" applyProtection="1">
      <alignment horizontal="center" vertical="center"/>
      <protection locked="0"/>
    </xf>
    <xf numFmtId="0" fontId="53" fillId="0" borderId="44" xfId="0" applyFont="1" applyBorder="1" applyAlignment="1" applyProtection="1">
      <alignment horizontal="center" vertical="center"/>
      <protection locked="0"/>
    </xf>
    <xf numFmtId="0" fontId="53" fillId="0" borderId="47" xfId="0" applyFont="1" applyBorder="1" applyAlignment="1" applyProtection="1">
      <alignment horizontal="center" vertical="center"/>
      <protection locked="0"/>
    </xf>
    <xf numFmtId="0" fontId="86" fillId="0" borderId="16" xfId="0" applyFont="1" applyBorder="1" applyAlignment="1" applyProtection="1">
      <alignment horizontal="left" vertical="center"/>
      <protection hidden="1"/>
    </xf>
    <xf numFmtId="0" fontId="3" fillId="33" borderId="0" xfId="0" applyFont="1" applyFill="1" applyAlignment="1" applyProtection="1">
      <alignment vertical="center"/>
      <protection hidden="1"/>
    </xf>
    <xf numFmtId="0" fontId="3" fillId="33" borderId="0" xfId="0" applyFont="1" applyFill="1" applyAlignment="1" applyProtection="1">
      <alignment horizontal="center" vertical="center"/>
      <protection hidden="1"/>
    </xf>
    <xf numFmtId="0" fontId="14" fillId="33" borderId="0" xfId="0" applyFont="1" applyFill="1" applyAlignment="1" applyProtection="1">
      <alignment vertical="center"/>
      <protection hidden="1"/>
    </xf>
    <xf numFmtId="0" fontId="14" fillId="33" borderId="0" xfId="0" applyFont="1" applyFill="1" applyAlignment="1" applyProtection="1">
      <alignment horizontal="center" vertical="center"/>
      <protection hidden="1"/>
    </xf>
    <xf numFmtId="0" fontId="90" fillId="0" borderId="43" xfId="0" applyFont="1" applyBorder="1" applyAlignment="1" applyProtection="1">
      <alignment horizontal="center" vertical="center"/>
      <protection hidden="1"/>
    </xf>
    <xf numFmtId="0" fontId="91" fillId="0" borderId="44" xfId="0" applyFont="1" applyBorder="1" applyAlignment="1" applyProtection="1">
      <alignment horizontal="center" vertical="center"/>
      <protection hidden="1"/>
    </xf>
    <xf numFmtId="0" fontId="91" fillId="0" borderId="44" xfId="0" applyFont="1" applyBorder="1" applyAlignment="1" applyProtection="1">
      <alignment horizontal="left" vertical="center" indent="1"/>
      <protection hidden="1"/>
    </xf>
    <xf numFmtId="0" fontId="91" fillId="0" borderId="47" xfId="0" applyFont="1" applyBorder="1" applyAlignment="1" applyProtection="1">
      <alignment horizontal="center" vertical="center"/>
      <protection hidden="1"/>
    </xf>
    <xf numFmtId="166" fontId="91" fillId="0" borderId="5" xfId="1" applyNumberFormat="1" applyFont="1" applyFill="1" applyBorder="1" applyAlignment="1" applyProtection="1">
      <alignment horizontal="center" vertical="center"/>
      <protection hidden="1"/>
    </xf>
    <xf numFmtId="0" fontId="90" fillId="20" borderId="4" xfId="0" applyFont="1" applyFill="1" applyBorder="1" applyAlignment="1" applyProtection="1">
      <alignment horizontal="center" vertical="center"/>
      <protection hidden="1"/>
    </xf>
    <xf numFmtId="0" fontId="91" fillId="20" borderId="1" xfId="0" applyFont="1" applyFill="1" applyBorder="1" applyAlignment="1" applyProtection="1">
      <alignment horizontal="center" vertical="center"/>
      <protection hidden="1"/>
    </xf>
    <xf numFmtId="0" fontId="91" fillId="20" borderId="1" xfId="0" applyFont="1" applyFill="1" applyBorder="1" applyAlignment="1" applyProtection="1">
      <alignment horizontal="left" vertical="center" indent="1"/>
      <protection hidden="1"/>
    </xf>
    <xf numFmtId="0" fontId="91" fillId="20" borderId="5" xfId="0" applyFont="1" applyFill="1" applyBorder="1" applyAlignment="1" applyProtection="1">
      <alignment horizontal="center" vertical="center" shrinkToFit="1"/>
      <protection hidden="1"/>
    </xf>
    <xf numFmtId="0" fontId="91" fillId="20" borderId="1" xfId="0" applyFont="1" applyFill="1" applyBorder="1" applyAlignment="1" applyProtection="1">
      <alignment horizontal="center" vertical="center" shrinkToFit="1"/>
      <protection hidden="1"/>
    </xf>
    <xf numFmtId="0" fontId="91" fillId="0" borderId="1" xfId="0" applyFont="1" applyBorder="1" applyAlignment="1" applyProtection="1">
      <alignment horizontal="center" vertical="center" shrinkToFit="1"/>
      <protection hidden="1"/>
    </xf>
    <xf numFmtId="0" fontId="91" fillId="0" borderId="3" xfId="0" applyFont="1" applyBorder="1" applyAlignment="1" applyProtection="1">
      <alignment horizontal="center" vertical="center"/>
      <protection hidden="1"/>
    </xf>
    <xf numFmtId="0" fontId="91" fillId="0" borderId="98" xfId="0" applyFont="1" applyBorder="1" applyAlignment="1" applyProtection="1">
      <alignment horizontal="center" vertical="center"/>
      <protection hidden="1"/>
    </xf>
    <xf numFmtId="0" fontId="91" fillId="20" borderId="98" xfId="0" applyFont="1" applyFill="1" applyBorder="1" applyAlignment="1" applyProtection="1">
      <alignment horizontal="center" vertical="center"/>
      <protection hidden="1"/>
    </xf>
    <xf numFmtId="0" fontId="92" fillId="0" borderId="0" xfId="0" applyFont="1" applyAlignment="1" applyProtection="1">
      <alignment horizontal="left" vertical="center"/>
      <protection hidden="1"/>
    </xf>
    <xf numFmtId="0" fontId="92" fillId="15" borderId="0" xfId="0" applyFont="1" applyFill="1" applyProtection="1">
      <protection hidden="1"/>
    </xf>
    <xf numFmtId="0" fontId="92" fillId="0" borderId="0" xfId="0" applyFont="1" applyProtection="1">
      <protection hidden="1"/>
    </xf>
    <xf numFmtId="0" fontId="92" fillId="15" borderId="0" xfId="0" applyFont="1" applyFill="1" applyAlignment="1" applyProtection="1">
      <alignment vertical="center"/>
      <protection hidden="1"/>
    </xf>
    <xf numFmtId="0" fontId="92" fillId="0" borderId="0" xfId="0" applyFont="1" applyAlignment="1" applyProtection="1">
      <alignment horizontal="right" vertical="center"/>
      <protection hidden="1"/>
    </xf>
    <xf numFmtId="0" fontId="92" fillId="0" borderId="0" xfId="0" applyFont="1" applyAlignment="1" applyProtection="1">
      <alignment vertical="center"/>
      <protection hidden="1"/>
    </xf>
    <xf numFmtId="0" fontId="95" fillId="15" borderId="0" xfId="0" applyFont="1" applyFill="1" applyAlignment="1" applyProtection="1">
      <alignment vertical="center"/>
      <protection hidden="1"/>
    </xf>
    <xf numFmtId="0" fontId="95" fillId="0" borderId="0" xfId="0" applyFont="1" applyAlignment="1" applyProtection="1">
      <alignment vertical="center"/>
      <protection hidden="1"/>
    </xf>
    <xf numFmtId="0" fontId="57" fillId="15" borderId="0" xfId="0" applyFont="1" applyFill="1" applyAlignment="1" applyProtection="1">
      <alignment vertical="top" wrapText="1" shrinkToFit="1"/>
      <protection hidden="1"/>
    </xf>
    <xf numFmtId="164" fontId="21" fillId="25" borderId="103" xfId="1" applyFont="1" applyFill="1" applyBorder="1" applyAlignment="1" applyProtection="1">
      <alignment vertical="center"/>
      <protection hidden="1"/>
    </xf>
    <xf numFmtId="164" fontId="21" fillId="25" borderId="105" xfId="1" applyFont="1" applyFill="1" applyBorder="1" applyAlignment="1" applyProtection="1">
      <alignment vertical="center"/>
      <protection hidden="1"/>
    </xf>
    <xf numFmtId="49" fontId="16" fillId="0" borderId="106" xfId="0" applyNumberFormat="1" applyFont="1" applyBorder="1" applyAlignment="1" applyProtection="1">
      <alignment horizontal="left" vertical="center" indent="1" shrinkToFit="1"/>
      <protection locked="0"/>
    </xf>
    <xf numFmtId="164" fontId="21" fillId="25" borderId="36" xfId="1" applyFont="1" applyFill="1" applyBorder="1" applyAlignment="1" applyProtection="1">
      <alignment vertical="center"/>
      <protection hidden="1"/>
    </xf>
    <xf numFmtId="0" fontId="69" fillId="0" borderId="0" xfId="0" applyFont="1" applyAlignment="1" applyProtection="1">
      <alignment vertical="center"/>
      <protection hidden="1"/>
    </xf>
    <xf numFmtId="0" fontId="87" fillId="0" borderId="0" xfId="0" applyFont="1" applyAlignment="1" applyProtection="1">
      <alignment vertical="top"/>
      <protection hidden="1"/>
    </xf>
    <xf numFmtId="0" fontId="87" fillId="0" borderId="0" xfId="0" applyFont="1" applyAlignment="1" applyProtection="1">
      <alignment horizontal="center" vertical="top"/>
      <protection hidden="1"/>
    </xf>
    <xf numFmtId="0" fontId="87" fillId="0" borderId="102" xfId="0" applyFont="1" applyBorder="1" applyAlignment="1" applyProtection="1">
      <alignment horizontal="left" vertical="top"/>
      <protection hidden="1"/>
    </xf>
    <xf numFmtId="0" fontId="96" fillId="18" borderId="0" xfId="0" applyFont="1" applyFill="1" applyAlignment="1" applyProtection="1">
      <alignment vertical="center"/>
      <protection hidden="1"/>
    </xf>
    <xf numFmtId="0" fontId="50" fillId="27" borderId="54" xfId="0" applyFont="1" applyFill="1" applyBorder="1" applyAlignment="1" applyProtection="1">
      <alignment vertical="center" wrapText="1"/>
      <protection hidden="1"/>
    </xf>
    <xf numFmtId="0" fontId="50" fillId="27" borderId="73" xfId="0" applyFont="1" applyFill="1" applyBorder="1" applyAlignment="1" applyProtection="1">
      <alignment vertical="center" wrapText="1"/>
      <protection hidden="1"/>
    </xf>
    <xf numFmtId="0" fontId="57" fillId="15" borderId="0" xfId="0" applyFont="1" applyFill="1" applyAlignment="1" applyProtection="1">
      <alignment vertical="top" shrinkToFit="1"/>
      <protection hidden="1"/>
    </xf>
    <xf numFmtId="0" fontId="99" fillId="15" borderId="0" xfId="0" applyFont="1" applyFill="1" applyAlignment="1" applyProtection="1">
      <alignment vertical="top" wrapText="1" shrinkToFit="1"/>
      <protection hidden="1"/>
    </xf>
    <xf numFmtId="0" fontId="94" fillId="0" borderId="0" xfId="0" applyFont="1" applyAlignment="1" applyProtection="1">
      <alignment vertical="center"/>
      <protection hidden="1"/>
    </xf>
    <xf numFmtId="0" fontId="4" fillId="40" borderId="8" xfId="0" applyFont="1" applyFill="1" applyBorder="1" applyAlignment="1" applyProtection="1">
      <alignment horizontal="center" vertical="center"/>
      <protection hidden="1"/>
    </xf>
    <xf numFmtId="0" fontId="10" fillId="30" borderId="8" xfId="0" applyFont="1" applyFill="1" applyBorder="1" applyAlignment="1" applyProtection="1">
      <alignment horizontal="center" vertical="center"/>
      <protection hidden="1"/>
    </xf>
    <xf numFmtId="0" fontId="36" fillId="26" borderId="101" xfId="0" applyFont="1" applyFill="1" applyBorder="1" applyAlignment="1" applyProtection="1">
      <alignment horizontal="center" vertical="center" shrinkToFit="1"/>
      <protection hidden="1"/>
    </xf>
    <xf numFmtId="0" fontId="36" fillId="26" borderId="9" xfId="0" applyFont="1" applyFill="1" applyBorder="1" applyAlignment="1" applyProtection="1">
      <alignment vertical="center" shrinkToFit="1"/>
      <protection hidden="1"/>
    </xf>
    <xf numFmtId="0" fontId="84" fillId="9" borderId="11" xfId="0" applyFont="1" applyFill="1" applyBorder="1" applyAlignment="1" applyProtection="1">
      <alignment horizontal="left" vertical="center" shrinkToFit="1"/>
      <protection hidden="1"/>
    </xf>
    <xf numFmtId="49" fontId="27" fillId="0" borderId="104" xfId="0" applyNumberFormat="1" applyFont="1" applyBorder="1" applyAlignment="1" applyProtection="1">
      <alignment horizontal="left" vertical="center" indent="1" shrinkToFit="1"/>
      <protection hidden="1"/>
    </xf>
    <xf numFmtId="0" fontId="21" fillId="17" borderId="1" xfId="0" applyFont="1" applyFill="1" applyBorder="1" applyAlignment="1" applyProtection="1">
      <alignment vertical="center" shrinkToFit="1"/>
      <protection hidden="1"/>
    </xf>
    <xf numFmtId="0" fontId="23" fillId="22" borderId="54" xfId="0" applyFont="1" applyFill="1" applyBorder="1" applyAlignment="1" applyProtection="1">
      <alignment horizontal="left" vertical="center" shrinkToFit="1"/>
      <protection hidden="1"/>
    </xf>
    <xf numFmtId="0" fontId="27" fillId="0" borderId="106" xfId="0" applyFont="1" applyBorder="1" applyAlignment="1" applyProtection="1">
      <alignment horizontal="left" vertical="center" indent="1" shrinkToFit="1"/>
      <protection hidden="1"/>
    </xf>
    <xf numFmtId="0" fontId="23" fillId="22" borderId="61" xfId="0" applyFont="1" applyFill="1" applyBorder="1" applyAlignment="1" applyProtection="1">
      <alignment horizontal="left" vertical="center" shrinkToFit="1"/>
      <protection hidden="1"/>
    </xf>
    <xf numFmtId="0" fontId="105" fillId="0" borderId="107" xfId="17" quotePrefix="1" applyBorder="1" applyAlignment="1" applyProtection="1">
      <alignment horizontal="left" vertical="center" indent="1" shrinkToFit="1"/>
      <protection hidden="1"/>
    </xf>
    <xf numFmtId="0" fontId="25" fillId="0" borderId="19" xfId="0" applyFont="1" applyBorder="1" applyAlignment="1" applyProtection="1">
      <alignment horizontal="left" vertical="center" indent="1"/>
      <protection hidden="1"/>
    </xf>
    <xf numFmtId="0" fontId="25" fillId="0" borderId="19" xfId="0" applyFont="1" applyBorder="1" applyAlignment="1" applyProtection="1">
      <alignment horizontal="center" vertical="center"/>
      <protection hidden="1"/>
    </xf>
    <xf numFmtId="0" fontId="21" fillId="17" borderId="1" xfId="0" applyFont="1" applyFill="1" applyBorder="1" applyAlignment="1" applyProtection="1">
      <alignment horizontal="center" vertical="center" shrinkToFit="1"/>
      <protection hidden="1"/>
    </xf>
    <xf numFmtId="0" fontId="21" fillId="17" borderId="1" xfId="0" applyFont="1" applyFill="1" applyBorder="1" applyAlignment="1" applyProtection="1">
      <alignment horizontal="left" vertical="center" indent="1" shrinkToFit="1"/>
      <protection hidden="1"/>
    </xf>
    <xf numFmtId="0" fontId="66" fillId="40" borderId="63" xfId="0" applyFont="1" applyFill="1" applyBorder="1" applyAlignment="1" applyProtection="1">
      <alignment horizontal="center" vertical="center" wrapText="1"/>
      <protection hidden="1"/>
    </xf>
    <xf numFmtId="0" fontId="69" fillId="30" borderId="63" xfId="0" applyFont="1" applyFill="1" applyBorder="1" applyAlignment="1" applyProtection="1">
      <alignment vertical="center" wrapText="1"/>
      <protection hidden="1"/>
    </xf>
    <xf numFmtId="164" fontId="28" fillId="38" borderId="118" xfId="1" applyFont="1" applyFill="1" applyBorder="1" applyAlignment="1" applyProtection="1">
      <alignment horizontal="center" vertical="center" wrapText="1"/>
      <protection hidden="1"/>
    </xf>
    <xf numFmtId="0" fontId="34" fillId="0" borderId="0" xfId="0" applyFont="1" applyAlignment="1" applyProtection="1">
      <alignment horizontal="left" vertical="top" indent="9"/>
      <protection hidden="1"/>
    </xf>
    <xf numFmtId="0" fontId="35" fillId="0" borderId="0" xfId="0" applyFont="1" applyAlignment="1" applyProtection="1">
      <alignment horizontal="left" vertical="top" indent="9"/>
      <protection hidden="1"/>
    </xf>
    <xf numFmtId="0" fontId="25" fillId="0" borderId="7" xfId="0" applyFont="1" applyBorder="1" applyAlignment="1" applyProtection="1">
      <alignment horizontal="center" vertical="center" wrapText="1" shrinkToFit="1"/>
      <protection hidden="1"/>
    </xf>
    <xf numFmtId="0" fontId="25" fillId="0" borderId="1" xfId="0" applyFont="1" applyBorder="1" applyAlignment="1" applyProtection="1">
      <alignment horizontal="left" vertical="center" wrapText="1" shrinkToFit="1"/>
      <protection hidden="1"/>
    </xf>
    <xf numFmtId="0" fontId="25" fillId="0" borderId="1" xfId="0" applyFont="1" applyBorder="1" applyAlignment="1" applyProtection="1">
      <alignment horizontal="center" vertical="center" wrapText="1" shrinkToFit="1"/>
      <protection hidden="1"/>
    </xf>
    <xf numFmtId="0" fontId="66" fillId="32" borderId="34" xfId="0" applyFont="1" applyFill="1" applyBorder="1" applyAlignment="1" applyProtection="1">
      <alignment horizontal="center" vertical="center"/>
      <protection hidden="1"/>
    </xf>
    <xf numFmtId="0" fontId="66" fillId="32" borderId="32" xfId="0" applyFont="1" applyFill="1" applyBorder="1" applyAlignment="1" applyProtection="1">
      <alignment horizontal="center" vertical="center"/>
      <protection hidden="1"/>
    </xf>
    <xf numFmtId="0" fontId="66" fillId="32" borderId="18" xfId="0" applyFont="1" applyFill="1" applyBorder="1" applyAlignment="1" applyProtection="1">
      <alignment horizontal="center" vertical="center"/>
      <protection hidden="1"/>
    </xf>
    <xf numFmtId="0" fontId="66" fillId="32" borderId="6" xfId="0" applyFont="1" applyFill="1" applyBorder="1" applyAlignment="1" applyProtection="1">
      <alignment horizontal="center" vertical="center"/>
      <protection hidden="1"/>
    </xf>
    <xf numFmtId="0" fontId="66" fillId="32" borderId="111" xfId="0" applyFont="1" applyFill="1" applyBorder="1" applyAlignment="1" applyProtection="1">
      <alignment horizontal="center" vertical="center"/>
      <protection hidden="1"/>
    </xf>
    <xf numFmtId="0" fontId="87" fillId="40" borderId="120" xfId="0" applyFont="1" applyFill="1" applyBorder="1" applyAlignment="1" applyProtection="1">
      <alignment horizontal="center" vertical="center"/>
      <protection hidden="1"/>
    </xf>
    <xf numFmtId="0" fontId="7" fillId="23" borderId="0" xfId="0" applyFont="1" applyFill="1" applyAlignment="1" applyProtection="1">
      <alignment horizontal="center" vertical="center"/>
      <protection hidden="1"/>
    </xf>
    <xf numFmtId="0" fontId="29" fillId="23" borderId="0" xfId="0" applyFont="1" applyFill="1" applyAlignment="1" applyProtection="1">
      <alignment vertical="center" wrapText="1" shrinkToFit="1"/>
      <protection hidden="1"/>
    </xf>
    <xf numFmtId="0" fontId="7" fillId="0" borderId="118" xfId="0" applyFont="1" applyBorder="1" applyAlignment="1" applyProtection="1">
      <alignment horizontal="center" vertical="center"/>
      <protection hidden="1"/>
    </xf>
    <xf numFmtId="0" fontId="23" fillId="0" borderId="31" xfId="0" applyFont="1" applyBorder="1" applyAlignment="1" applyProtection="1">
      <alignment horizontal="center" vertical="center" wrapText="1"/>
      <protection hidden="1"/>
    </xf>
    <xf numFmtId="0" fontId="23" fillId="0" borderId="30" xfId="0" applyFont="1" applyBorder="1" applyAlignment="1" applyProtection="1">
      <alignment horizontal="left" vertical="top" wrapText="1"/>
      <protection hidden="1"/>
    </xf>
    <xf numFmtId="0" fontId="23" fillId="0" borderId="31" xfId="0" applyFont="1" applyBorder="1" applyAlignment="1" applyProtection="1">
      <alignment horizontal="left" vertical="top" wrapText="1"/>
      <protection hidden="1"/>
    </xf>
    <xf numFmtId="0" fontId="23" fillId="5" borderId="41" xfId="0" applyFont="1" applyFill="1" applyBorder="1" applyAlignment="1" applyProtection="1">
      <alignment vertical="top" wrapText="1"/>
      <protection hidden="1"/>
    </xf>
    <xf numFmtId="0" fontId="23" fillId="5" borderId="40" xfId="0" applyFont="1" applyFill="1" applyBorder="1" applyAlignment="1" applyProtection="1">
      <alignment horizontal="left" vertical="top" wrapText="1"/>
      <protection hidden="1"/>
    </xf>
    <xf numFmtId="0" fontId="6" fillId="0" borderId="49" xfId="0" quotePrefix="1" applyFont="1" applyBorder="1" applyAlignment="1" applyProtection="1">
      <alignment vertical="top"/>
      <protection hidden="1"/>
    </xf>
    <xf numFmtId="0" fontId="23" fillId="5" borderId="42" xfId="0" applyFont="1" applyFill="1" applyBorder="1" applyAlignment="1" applyProtection="1">
      <alignment vertical="top" wrapText="1"/>
      <protection hidden="1"/>
    </xf>
    <xf numFmtId="0" fontId="23" fillId="5" borderId="23" xfId="0" applyFont="1" applyFill="1" applyBorder="1" applyAlignment="1" applyProtection="1">
      <alignment horizontal="left" vertical="top" wrapText="1"/>
      <protection hidden="1"/>
    </xf>
    <xf numFmtId="0" fontId="6" fillId="0" borderId="25" xfId="0" quotePrefix="1" applyFont="1" applyBorder="1" applyAlignment="1" applyProtection="1">
      <alignment vertical="top"/>
      <protection hidden="1"/>
    </xf>
    <xf numFmtId="0" fontId="37" fillId="14" borderId="128" xfId="0" applyFont="1" applyFill="1" applyBorder="1" applyAlignment="1" applyProtection="1">
      <alignment horizontal="center" vertical="center" wrapText="1"/>
      <protection locked="0"/>
    </xf>
    <xf numFmtId="0" fontId="37" fillId="9" borderId="129" xfId="0" applyFont="1" applyFill="1" applyBorder="1" applyAlignment="1" applyProtection="1">
      <alignment horizontal="center" vertical="center" wrapText="1"/>
      <protection locked="0"/>
    </xf>
    <xf numFmtId="0" fontId="37" fillId="11" borderId="128" xfId="0" applyFont="1" applyFill="1" applyBorder="1" applyAlignment="1" applyProtection="1">
      <alignment horizontal="center" vertical="center" wrapText="1"/>
      <protection locked="0"/>
    </xf>
    <xf numFmtId="0" fontId="37" fillId="10" borderId="127" xfId="0" applyFont="1" applyFill="1" applyBorder="1" applyAlignment="1" applyProtection="1">
      <alignment horizontal="center" vertical="center" wrapText="1"/>
      <protection locked="0"/>
    </xf>
    <xf numFmtId="0" fontId="69" fillId="30" borderId="63" xfId="0" applyFont="1" applyFill="1" applyBorder="1" applyAlignment="1" applyProtection="1">
      <alignment horizontal="center" vertical="center" wrapText="1"/>
      <protection hidden="1"/>
    </xf>
    <xf numFmtId="0" fontId="10" fillId="33" borderId="0" xfId="0" applyFont="1" applyFill="1" applyAlignment="1" applyProtection="1">
      <alignment horizontal="center" vertical="center"/>
      <protection hidden="1"/>
    </xf>
    <xf numFmtId="0" fontId="79" fillId="36" borderId="0" xfId="0" applyFont="1" applyFill="1" applyAlignment="1" applyProtection="1">
      <alignment horizontal="center" vertical="center" shrinkToFit="1"/>
      <protection hidden="1"/>
    </xf>
    <xf numFmtId="0" fontId="64" fillId="0" borderId="0" xfId="0" applyFont="1" applyAlignment="1" applyProtection="1">
      <alignment horizontal="center" vertical="center"/>
      <protection hidden="1"/>
    </xf>
    <xf numFmtId="0" fontId="25" fillId="0" borderId="136" xfId="0" applyFont="1" applyBorder="1" applyAlignment="1" applyProtection="1">
      <alignment horizontal="center" vertical="center"/>
      <protection hidden="1"/>
    </xf>
    <xf numFmtId="0" fontId="25" fillId="0" borderId="135" xfId="0" applyFont="1" applyBorder="1" applyAlignment="1" applyProtection="1">
      <alignment horizontal="center" vertical="center"/>
      <protection hidden="1"/>
    </xf>
    <xf numFmtId="0" fontId="71" fillId="17" borderId="63" xfId="0" applyFont="1" applyFill="1" applyBorder="1" applyAlignment="1" applyProtection="1">
      <alignment horizontal="center" vertical="center"/>
      <protection hidden="1"/>
    </xf>
    <xf numFmtId="0" fontId="5" fillId="0" borderId="133" xfId="0" applyFont="1" applyBorder="1" applyAlignment="1" applyProtection="1">
      <alignment horizontal="center" vertical="center"/>
      <protection hidden="1"/>
    </xf>
    <xf numFmtId="0" fontId="5" fillId="0" borderId="120" xfId="0" applyFont="1" applyBorder="1" applyAlignment="1" applyProtection="1">
      <alignment horizontal="center" vertical="center"/>
      <protection hidden="1"/>
    </xf>
    <xf numFmtId="0" fontId="5" fillId="0" borderId="134" xfId="0" applyFont="1" applyBorder="1" applyAlignment="1" applyProtection="1">
      <alignment horizontal="center" vertical="center"/>
      <protection hidden="1"/>
    </xf>
    <xf numFmtId="0" fontId="65" fillId="0" borderId="80" xfId="0" applyFont="1" applyBorder="1" applyAlignment="1" applyProtection="1">
      <alignment horizontal="center" vertical="center"/>
      <protection hidden="1"/>
    </xf>
    <xf numFmtId="0" fontId="65" fillId="0" borderId="78" xfId="0" applyFont="1" applyBorder="1" applyAlignment="1" applyProtection="1">
      <alignment horizontal="center" vertical="center"/>
      <protection hidden="1"/>
    </xf>
    <xf numFmtId="0" fontId="65" fillId="0" borderId="75" xfId="0" applyFont="1" applyBorder="1" applyAlignment="1" applyProtection="1">
      <alignment horizontal="center" vertical="center"/>
      <protection hidden="1"/>
    </xf>
    <xf numFmtId="0" fontId="65" fillId="0" borderId="87" xfId="0" applyFont="1" applyBorder="1" applyAlignment="1" applyProtection="1">
      <alignment horizontal="center" vertical="center"/>
      <protection hidden="1"/>
    </xf>
    <xf numFmtId="0" fontId="5" fillId="0" borderId="44" xfId="0" applyFont="1" applyBorder="1" applyAlignment="1" applyProtection="1">
      <alignment horizontal="center" vertical="center"/>
      <protection hidden="1"/>
    </xf>
    <xf numFmtId="0" fontId="5" fillId="0" borderId="119" xfId="0" applyFont="1" applyBorder="1" applyAlignment="1" applyProtection="1">
      <alignment horizontal="center" vertical="center"/>
      <protection hidden="1"/>
    </xf>
    <xf numFmtId="0" fontId="71" fillId="17" borderId="124" xfId="0" applyFont="1" applyFill="1" applyBorder="1" applyAlignment="1" applyProtection="1">
      <alignment horizontal="center" vertical="center"/>
      <protection hidden="1"/>
    </xf>
    <xf numFmtId="0" fontId="4" fillId="0" borderId="120" xfId="0" applyFont="1" applyBorder="1" applyAlignment="1" applyProtection="1">
      <alignment horizontal="center" vertical="center"/>
      <protection hidden="1"/>
    </xf>
    <xf numFmtId="0" fontId="0" fillId="0" borderId="120" xfId="0" applyBorder="1" applyAlignment="1" applyProtection="1">
      <alignment horizontal="center" vertical="center"/>
      <protection hidden="1"/>
    </xf>
    <xf numFmtId="0" fontId="4" fillId="0" borderId="121" xfId="0" applyFont="1" applyBorder="1" applyAlignment="1" applyProtection="1">
      <alignment horizontal="center" vertical="center"/>
      <protection hidden="1"/>
    </xf>
    <xf numFmtId="0" fontId="0" fillId="0" borderId="0" xfId="0" applyAlignment="1" applyProtection="1">
      <alignment horizontal="center" vertical="center" wrapText="1"/>
      <protection hidden="1"/>
    </xf>
    <xf numFmtId="0" fontId="4" fillId="0" borderId="1" xfId="0" applyFont="1" applyBorder="1" applyAlignment="1" applyProtection="1">
      <alignment horizontal="center" vertical="center"/>
      <protection hidden="1"/>
    </xf>
    <xf numFmtId="0" fontId="0" fillId="0" borderId="1" xfId="0" applyBorder="1" applyAlignment="1" applyProtection="1">
      <alignment horizontal="center" vertical="center"/>
      <protection hidden="1"/>
    </xf>
    <xf numFmtId="0" fontId="4" fillId="0" borderId="2" xfId="0" applyFont="1" applyBorder="1" applyAlignment="1" applyProtection="1">
      <alignment horizontal="center" vertical="center"/>
      <protection hidden="1"/>
    </xf>
    <xf numFmtId="0" fontId="5" fillId="0" borderId="1" xfId="0" applyFont="1" applyBorder="1" applyAlignment="1" applyProtection="1">
      <alignment horizontal="center" vertical="center"/>
      <protection hidden="1"/>
    </xf>
    <xf numFmtId="0" fontId="78" fillId="9" borderId="74" xfId="0" applyFont="1" applyFill="1" applyBorder="1" applyAlignment="1" applyProtection="1">
      <alignment vertical="center" wrapText="1"/>
      <protection hidden="1"/>
    </xf>
    <xf numFmtId="0" fontId="78" fillId="9" borderId="73" xfId="0" applyFont="1" applyFill="1" applyBorder="1" applyAlignment="1" applyProtection="1">
      <alignment vertical="center" wrapText="1"/>
      <protection hidden="1"/>
    </xf>
    <xf numFmtId="0" fontId="17" fillId="0" borderId="135" xfId="0" applyFont="1" applyBorder="1" applyAlignment="1" applyProtection="1">
      <alignment horizontal="center" vertical="center"/>
      <protection hidden="1"/>
    </xf>
    <xf numFmtId="0" fontId="25" fillId="0" borderId="135" xfId="0" applyFont="1" applyBorder="1" applyAlignment="1" applyProtection="1">
      <alignment horizontal="left" vertical="center" indent="1"/>
      <protection hidden="1"/>
    </xf>
    <xf numFmtId="0" fontId="4" fillId="40" borderId="135" xfId="0" applyFont="1" applyFill="1" applyBorder="1" applyAlignment="1" applyProtection="1">
      <alignment horizontal="center" vertical="center"/>
      <protection hidden="1"/>
    </xf>
    <xf numFmtId="0" fontId="10" fillId="30" borderId="135" xfId="0" applyFont="1" applyFill="1" applyBorder="1" applyAlignment="1" applyProtection="1">
      <alignment horizontal="center" vertical="center"/>
      <protection hidden="1"/>
    </xf>
    <xf numFmtId="1" fontId="73" fillId="34" borderId="135" xfId="0" applyNumberFormat="1" applyFont="1" applyFill="1" applyBorder="1" applyAlignment="1" applyProtection="1">
      <alignment horizontal="center" vertical="center"/>
      <protection hidden="1"/>
    </xf>
    <xf numFmtId="0" fontId="29" fillId="38" borderId="135" xfId="0" applyFont="1" applyFill="1" applyBorder="1" applyAlignment="1" applyProtection="1">
      <alignment vertical="center" wrapText="1" shrinkToFit="1"/>
      <protection hidden="1"/>
    </xf>
    <xf numFmtId="0" fontId="29" fillId="23" borderId="135" xfId="0" applyFont="1" applyFill="1" applyBorder="1" applyAlignment="1" applyProtection="1">
      <alignment vertical="center" wrapText="1" shrinkToFit="1"/>
      <protection hidden="1"/>
    </xf>
    <xf numFmtId="0" fontId="7" fillId="40" borderId="118" xfId="0" applyFont="1" applyFill="1" applyBorder="1" applyAlignment="1" applyProtection="1">
      <alignment horizontal="center" vertical="center" wrapText="1"/>
      <protection hidden="1"/>
    </xf>
    <xf numFmtId="0" fontId="7" fillId="32" borderId="118" xfId="0" applyFont="1" applyFill="1" applyBorder="1" applyAlignment="1" applyProtection="1">
      <alignment horizontal="center" vertical="center" wrapText="1"/>
      <protection hidden="1"/>
    </xf>
    <xf numFmtId="0" fontId="71" fillId="17" borderId="118" xfId="0" applyFont="1" applyFill="1" applyBorder="1" applyAlignment="1" applyProtection="1">
      <alignment horizontal="center" vertical="center"/>
      <protection hidden="1"/>
    </xf>
    <xf numFmtId="0" fontId="72" fillId="32" borderId="118" xfId="0" applyFont="1" applyFill="1" applyBorder="1" applyAlignment="1" applyProtection="1">
      <alignment horizontal="center" vertical="center" wrapText="1"/>
      <protection hidden="1"/>
    </xf>
    <xf numFmtId="0" fontId="87" fillId="0" borderId="0" xfId="0" applyFont="1" applyAlignment="1" applyProtection="1">
      <alignment horizontal="left" vertical="top"/>
      <protection hidden="1"/>
    </xf>
    <xf numFmtId="0" fontId="92" fillId="0" borderId="0" xfId="0" applyFont="1" applyAlignment="1" applyProtection="1">
      <alignment horizontal="center" vertical="center"/>
      <protection hidden="1"/>
    </xf>
    <xf numFmtId="0" fontId="79" fillId="0" borderId="0" xfId="0" applyFont="1" applyAlignment="1" applyProtection="1">
      <alignment horizontal="center" vertical="center"/>
      <protection hidden="1"/>
    </xf>
    <xf numFmtId="0" fontId="5" fillId="18" borderId="0" xfId="0" applyFont="1" applyFill="1" applyAlignment="1" applyProtection="1">
      <alignment vertical="center"/>
      <protection hidden="1"/>
    </xf>
    <xf numFmtId="0" fontId="13" fillId="24" borderId="113" xfId="0" applyFont="1" applyFill="1" applyBorder="1" applyAlignment="1" applyProtection="1">
      <alignment vertical="center" shrinkToFit="1"/>
      <protection hidden="1"/>
    </xf>
    <xf numFmtId="0" fontId="55" fillId="28" borderId="99" xfId="0" applyFont="1" applyFill="1" applyBorder="1" applyAlignment="1" applyProtection="1">
      <alignment horizontal="left" indent="1"/>
      <protection hidden="1"/>
    </xf>
    <xf numFmtId="0" fontId="13" fillId="24" borderId="27" xfId="0" applyFont="1" applyFill="1" applyBorder="1" applyAlignment="1" applyProtection="1">
      <alignment vertical="center" shrinkToFit="1"/>
      <protection hidden="1"/>
    </xf>
    <xf numFmtId="0" fontId="55" fillId="28" borderId="5" xfId="0" applyFont="1" applyFill="1" applyBorder="1" applyAlignment="1" applyProtection="1">
      <alignment horizontal="left" indent="1"/>
      <protection hidden="1"/>
    </xf>
    <xf numFmtId="0" fontId="5" fillId="18" borderId="0" xfId="0" applyFont="1" applyFill="1" applyAlignment="1" applyProtection="1">
      <alignment horizontal="center" vertical="center"/>
      <protection hidden="1"/>
    </xf>
    <xf numFmtId="0" fontId="13" fillId="24" borderId="68" xfId="0" applyFont="1" applyFill="1" applyBorder="1" applyAlignment="1" applyProtection="1">
      <alignment vertical="center" shrinkToFit="1"/>
      <protection hidden="1"/>
    </xf>
    <xf numFmtId="0" fontId="55" fillId="28" borderId="6" xfId="0" applyFont="1" applyFill="1" applyBorder="1" applyAlignment="1" applyProtection="1">
      <alignment horizontal="left" indent="1"/>
      <protection hidden="1"/>
    </xf>
    <xf numFmtId="0" fontId="13" fillId="23" borderId="27" xfId="0" applyFont="1" applyFill="1" applyBorder="1" applyAlignment="1" applyProtection="1">
      <alignment vertical="center" shrinkToFit="1"/>
      <protection hidden="1"/>
    </xf>
    <xf numFmtId="0" fontId="13" fillId="28" borderId="5" xfId="0" applyFont="1" applyFill="1" applyBorder="1" applyAlignment="1" applyProtection="1">
      <alignment horizontal="left" vertical="center" indent="1" shrinkToFit="1"/>
      <protection hidden="1"/>
    </xf>
    <xf numFmtId="0" fontId="15" fillId="31" borderId="37" xfId="0" applyFont="1" applyFill="1" applyBorder="1" applyAlignment="1" applyProtection="1">
      <alignment vertical="center" shrinkToFit="1"/>
      <protection hidden="1"/>
    </xf>
    <xf numFmtId="0" fontId="60" fillId="31" borderId="47" xfId="0" applyFont="1" applyFill="1" applyBorder="1" applyAlignment="1" applyProtection="1">
      <alignment horizontal="left" indent="1"/>
      <protection hidden="1"/>
    </xf>
    <xf numFmtId="0" fontId="13" fillId="31" borderId="53" xfId="0" applyFont="1" applyFill="1" applyBorder="1" applyAlignment="1" applyProtection="1">
      <alignment vertical="center" shrinkToFit="1"/>
      <protection hidden="1"/>
    </xf>
    <xf numFmtId="0" fontId="13" fillId="31" borderId="12" xfId="0" applyFont="1" applyFill="1" applyBorder="1" applyAlignment="1" applyProtection="1">
      <alignment horizontal="left" vertical="center" indent="1" shrinkToFit="1"/>
      <protection hidden="1"/>
    </xf>
    <xf numFmtId="0" fontId="13" fillId="23" borderId="36" xfId="0" applyFont="1" applyFill="1" applyBorder="1" applyAlignment="1" applyProtection="1">
      <alignment vertical="center" shrinkToFit="1"/>
      <protection hidden="1"/>
    </xf>
    <xf numFmtId="0" fontId="13" fillId="28" borderId="15" xfId="0" applyFont="1" applyFill="1" applyBorder="1" applyAlignment="1" applyProtection="1">
      <alignment horizontal="left" vertical="center" indent="1" shrinkToFit="1"/>
      <protection hidden="1"/>
    </xf>
    <xf numFmtId="0" fontId="15" fillId="30" borderId="1" xfId="0" applyFont="1" applyFill="1" applyBorder="1" applyAlignment="1" applyProtection="1">
      <alignment horizontal="center" vertical="center" shrinkToFit="1"/>
      <protection hidden="1"/>
    </xf>
    <xf numFmtId="0" fontId="13" fillId="23" borderId="1" xfId="0" applyFont="1" applyFill="1" applyBorder="1" applyAlignment="1" applyProtection="1">
      <alignment vertical="center" shrinkToFit="1"/>
      <protection hidden="1"/>
    </xf>
    <xf numFmtId="0" fontId="13" fillId="28" borderId="1" xfId="0" applyFont="1" applyFill="1" applyBorder="1" applyAlignment="1" applyProtection="1">
      <alignment horizontal="left" vertical="center" indent="1" shrinkToFit="1"/>
      <protection hidden="1"/>
    </xf>
    <xf numFmtId="0" fontId="4" fillId="30" borderId="0" xfId="0" applyFont="1" applyFill="1" applyAlignment="1" applyProtection="1">
      <alignment vertical="center"/>
      <protection locked="0"/>
    </xf>
    <xf numFmtId="0" fontId="21" fillId="22" borderId="3" xfId="0" applyFont="1" applyFill="1" applyBorder="1" applyAlignment="1" applyProtection="1">
      <alignment horizontal="left" vertical="center" shrinkToFit="1"/>
      <protection hidden="1"/>
    </xf>
    <xf numFmtId="0" fontId="21" fillId="22" borderId="1" xfId="0" applyFont="1" applyFill="1" applyBorder="1" applyAlignment="1" applyProtection="1">
      <alignment horizontal="left" vertical="center" shrinkToFit="1"/>
      <protection hidden="1"/>
    </xf>
    <xf numFmtId="0" fontId="27" fillId="0" borderId="104" xfId="0" applyFont="1" applyBorder="1" applyAlignment="1" applyProtection="1">
      <alignment horizontal="left" vertical="center" indent="1" shrinkToFit="1"/>
      <protection locked="0"/>
    </xf>
    <xf numFmtId="49" fontId="27" fillId="0" borderId="106" xfId="0" applyNumberFormat="1" applyFont="1" applyBorder="1" applyAlignment="1" applyProtection="1">
      <alignment horizontal="left" vertical="center" indent="1" shrinkToFit="1"/>
      <protection locked="0"/>
    </xf>
    <xf numFmtId="49" fontId="16" fillId="2" borderId="106" xfId="0" applyNumberFormat="1" applyFont="1" applyFill="1" applyBorder="1" applyAlignment="1" applyProtection="1">
      <alignment horizontal="left" vertical="center" indent="1" shrinkToFit="1"/>
      <protection locked="0"/>
    </xf>
    <xf numFmtId="0" fontId="27" fillId="0" borderId="106" xfId="0" applyFont="1" applyBorder="1" applyAlignment="1" applyProtection="1">
      <alignment horizontal="left" vertical="center" indent="1" shrinkToFit="1"/>
      <protection locked="0"/>
    </xf>
    <xf numFmtId="49" fontId="27" fillId="0" borderId="106" xfId="0" quotePrefix="1" applyNumberFormat="1" applyFont="1" applyBorder="1" applyAlignment="1" applyProtection="1">
      <alignment horizontal="left" vertical="center" indent="1" shrinkToFit="1"/>
      <protection locked="0"/>
    </xf>
    <xf numFmtId="0" fontId="56" fillId="0" borderId="106" xfId="0" applyFont="1" applyBorder="1" applyAlignment="1" applyProtection="1">
      <alignment horizontal="left" vertical="center" indent="1" shrinkToFit="1"/>
      <protection locked="0"/>
    </xf>
    <xf numFmtId="165" fontId="27" fillId="0" borderId="107" xfId="0" applyNumberFormat="1" applyFont="1" applyBorder="1" applyAlignment="1" applyProtection="1">
      <alignment horizontal="left" vertical="center" indent="1" shrinkToFit="1"/>
      <protection locked="0"/>
    </xf>
    <xf numFmtId="0" fontId="4" fillId="15" borderId="0" xfId="0" applyFont="1" applyFill="1" applyProtection="1">
      <protection hidden="1"/>
    </xf>
    <xf numFmtId="0" fontId="21" fillId="17" borderId="1" xfId="0" applyFont="1" applyFill="1" applyBorder="1" applyAlignment="1" applyProtection="1">
      <alignment horizontal="center" vertical="center" wrapText="1" shrinkToFit="1"/>
      <protection hidden="1"/>
    </xf>
    <xf numFmtId="0" fontId="21" fillId="19" borderId="142" xfId="0" applyFont="1" applyFill="1" applyBorder="1" applyAlignment="1" applyProtection="1">
      <alignment vertical="center"/>
      <protection hidden="1"/>
    </xf>
    <xf numFmtId="0" fontId="90" fillId="20" borderId="100" xfId="0" applyFont="1" applyFill="1" applyBorder="1" applyAlignment="1" applyProtection="1">
      <alignment horizontal="center" vertical="center"/>
      <protection hidden="1"/>
    </xf>
    <xf numFmtId="0" fontId="91" fillId="20" borderId="125" xfId="0" applyFont="1" applyFill="1" applyBorder="1" applyAlignment="1" applyProtection="1">
      <alignment horizontal="center" vertical="center"/>
      <protection hidden="1"/>
    </xf>
    <xf numFmtId="0" fontId="91" fillId="20" borderId="125" xfId="0" applyFont="1" applyFill="1" applyBorder="1" applyAlignment="1" applyProtection="1">
      <alignment horizontal="left" vertical="center" indent="1"/>
      <protection hidden="1"/>
    </xf>
    <xf numFmtId="0" fontId="91" fillId="20" borderId="15" xfId="0" applyFont="1" applyFill="1" applyBorder="1" applyAlignment="1" applyProtection="1">
      <alignment horizontal="center" vertical="center" shrinkToFit="1"/>
      <protection hidden="1"/>
    </xf>
    <xf numFmtId="0" fontId="91" fillId="20" borderId="135" xfId="0" applyFont="1" applyFill="1" applyBorder="1" applyAlignment="1" applyProtection="1">
      <alignment horizontal="center" vertical="center" shrinkToFit="1"/>
      <protection hidden="1"/>
    </xf>
    <xf numFmtId="0" fontId="91" fillId="0" borderId="135" xfId="0" applyFont="1" applyBorder="1" applyAlignment="1" applyProtection="1">
      <alignment horizontal="center" vertical="center" shrinkToFit="1"/>
      <protection hidden="1"/>
    </xf>
    <xf numFmtId="0" fontId="91" fillId="20" borderId="145" xfId="0" applyFont="1" applyFill="1" applyBorder="1" applyAlignment="1" applyProtection="1">
      <alignment horizontal="center" vertical="center"/>
      <protection hidden="1"/>
    </xf>
    <xf numFmtId="0" fontId="91" fillId="0" borderId="140" xfId="0" applyFont="1" applyBorder="1" applyAlignment="1" applyProtection="1">
      <alignment horizontal="center" vertical="center"/>
      <protection hidden="1"/>
    </xf>
    <xf numFmtId="166" fontId="91" fillId="0" borderId="99" xfId="1" applyNumberFormat="1" applyFont="1" applyFill="1" applyBorder="1" applyAlignment="1" applyProtection="1">
      <alignment horizontal="center" vertical="center"/>
      <protection hidden="1"/>
    </xf>
    <xf numFmtId="0" fontId="25" fillId="0" borderId="135" xfId="0" applyFont="1" applyBorder="1" applyAlignment="1" applyProtection="1">
      <alignment horizontal="left" vertical="center" wrapText="1" shrinkToFit="1"/>
      <protection hidden="1"/>
    </xf>
    <xf numFmtId="0" fontId="25" fillId="0" borderId="135" xfId="0" applyFont="1" applyBorder="1" applyAlignment="1" applyProtection="1">
      <alignment horizontal="center" vertical="center" wrapText="1" shrinkToFit="1"/>
      <protection hidden="1"/>
    </xf>
    <xf numFmtId="0" fontId="90" fillId="0" borderId="7" xfId="0" applyFont="1" applyBorder="1" applyAlignment="1" applyProtection="1">
      <alignment horizontal="center" vertical="center"/>
      <protection hidden="1"/>
    </xf>
    <xf numFmtId="0" fontId="91" fillId="0" borderId="135" xfId="0" applyFont="1" applyBorder="1" applyAlignment="1" applyProtection="1">
      <alignment horizontal="center" vertical="center"/>
      <protection hidden="1"/>
    </xf>
    <xf numFmtId="0" fontId="91" fillId="0" borderId="135" xfId="0" applyFont="1" applyBorder="1" applyAlignment="1" applyProtection="1">
      <alignment horizontal="left" vertical="center" indent="1"/>
      <protection hidden="1"/>
    </xf>
    <xf numFmtId="0" fontId="91" fillId="0" borderId="99" xfId="0" applyFont="1" applyBorder="1" applyAlignment="1" applyProtection="1">
      <alignment horizontal="center" vertical="center"/>
      <protection hidden="1"/>
    </xf>
    <xf numFmtId="0" fontId="0" fillId="0" borderId="1" xfId="0" applyBorder="1" applyAlignment="1">
      <alignment horizontal="center" vertical="center"/>
    </xf>
    <xf numFmtId="15" fontId="21" fillId="17" borderId="1" xfId="0" applyNumberFormat="1" applyFont="1" applyFill="1" applyBorder="1" applyAlignment="1" applyProtection="1">
      <alignment horizontal="center" vertical="center" shrinkToFit="1"/>
      <protection hidden="1"/>
    </xf>
    <xf numFmtId="0" fontId="108" fillId="0" borderId="0" xfId="0" applyFont="1" applyAlignment="1" applyProtection="1">
      <alignment horizontal="left" vertical="top"/>
      <protection hidden="1"/>
    </xf>
    <xf numFmtId="0" fontId="108" fillId="0" borderId="0" xfId="0" applyFont="1" applyAlignment="1" applyProtection="1">
      <alignment horizontal="left" vertical="center"/>
      <protection hidden="1"/>
    </xf>
    <xf numFmtId="0" fontId="21" fillId="17" borderId="1" xfId="0" quotePrefix="1" applyFont="1" applyFill="1" applyBorder="1" applyAlignment="1" applyProtection="1">
      <alignment horizontal="center" vertical="center" shrinkToFit="1"/>
      <protection hidden="1"/>
    </xf>
    <xf numFmtId="165" fontId="0" fillId="0" borderId="1" xfId="0" applyNumberFormat="1" applyFill="1" applyBorder="1" applyAlignment="1">
      <alignment horizontal="left" vertical="center"/>
    </xf>
    <xf numFmtId="165" fontId="0" fillId="0" borderId="1" xfId="0" applyNumberFormat="1" applyFill="1" applyBorder="1" applyAlignment="1">
      <alignment horizontal="center" vertical="center"/>
    </xf>
    <xf numFmtId="0" fontId="0" fillId="0" borderId="1" xfId="0" applyFill="1" applyBorder="1"/>
    <xf numFmtId="0" fontId="109" fillId="0" borderId="1" xfId="0" applyFont="1" applyFill="1" applyBorder="1"/>
    <xf numFmtId="0" fontId="72" fillId="32" borderId="118" xfId="0" applyFont="1" applyFill="1" applyBorder="1" applyAlignment="1" applyProtection="1">
      <alignment horizontal="center" vertical="center"/>
      <protection hidden="1"/>
    </xf>
    <xf numFmtId="0" fontId="0" fillId="0" borderId="0" xfId="0"/>
    <xf numFmtId="0" fontId="0" fillId="0" borderId="1" xfId="0" applyFill="1" applyBorder="1" applyAlignment="1">
      <alignment horizontal="left" vertical="center"/>
    </xf>
    <xf numFmtId="0" fontId="21" fillId="17" borderId="1" xfId="0" applyFont="1" applyFill="1" applyBorder="1" applyAlignment="1" applyProtection="1">
      <alignment horizontal="left" vertical="center" shrinkToFit="1"/>
      <protection hidden="1"/>
    </xf>
    <xf numFmtId="0" fontId="25" fillId="12" borderId="30" xfId="0" applyFont="1" applyFill="1" applyBorder="1" applyAlignment="1" applyProtection="1">
      <alignment horizontal="center" vertical="center"/>
      <protection hidden="1"/>
    </xf>
    <xf numFmtId="0" fontId="25" fillId="12" borderId="146" xfId="0" applyFont="1" applyFill="1" applyBorder="1" applyAlignment="1" applyProtection="1">
      <alignment horizontal="center" vertical="center"/>
      <protection hidden="1"/>
    </xf>
    <xf numFmtId="0" fontId="37" fillId="10" borderId="32" xfId="0" applyFont="1" applyFill="1" applyBorder="1" applyAlignment="1" applyProtection="1">
      <alignment horizontal="center" vertical="center"/>
      <protection hidden="1"/>
    </xf>
    <xf numFmtId="0" fontId="37" fillId="10" borderId="18" xfId="0" applyFont="1" applyFill="1" applyBorder="1" applyAlignment="1" applyProtection="1">
      <alignment horizontal="center" vertical="center"/>
      <protection hidden="1"/>
    </xf>
    <xf numFmtId="0" fontId="37" fillId="10" borderId="6" xfId="0" applyFont="1" applyFill="1" applyBorder="1" applyAlignment="1" applyProtection="1">
      <alignment horizontal="center" vertical="center"/>
      <protection hidden="1"/>
    </xf>
    <xf numFmtId="0" fontId="72" fillId="32" borderId="118" xfId="0" applyFont="1" applyFill="1" applyBorder="1" applyAlignment="1" applyProtection="1">
      <alignment horizontal="center" vertical="center"/>
      <protection hidden="1"/>
    </xf>
    <xf numFmtId="0" fontId="0" fillId="0" borderId="0" xfId="0"/>
    <xf numFmtId="0" fontId="78" fillId="36" borderId="74" xfId="0" applyFont="1" applyFill="1" applyBorder="1" applyAlignment="1" applyProtection="1">
      <alignment vertical="center" wrapText="1"/>
      <protection hidden="1"/>
    </xf>
    <xf numFmtId="0" fontId="6" fillId="14" borderId="118" xfId="0" applyFont="1" applyFill="1" applyBorder="1" applyAlignment="1" applyProtection="1">
      <alignment horizontal="center" vertical="center" wrapText="1"/>
      <protection hidden="1"/>
    </xf>
    <xf numFmtId="0" fontId="6" fillId="36" borderId="74" xfId="0" applyFont="1" applyFill="1" applyBorder="1" applyAlignment="1" applyProtection="1">
      <alignment vertical="center" wrapText="1"/>
      <protection hidden="1"/>
    </xf>
    <xf numFmtId="0" fontId="19" fillId="43" borderId="145" xfId="17" applyFont="1" applyFill="1" applyBorder="1" applyAlignment="1" applyProtection="1">
      <alignment horizontal="center" vertical="center" wrapText="1"/>
      <protection locked="0"/>
    </xf>
    <xf numFmtId="0" fontId="113" fillId="36" borderId="36" xfId="17" applyFont="1" applyFill="1" applyBorder="1" applyAlignment="1" applyProtection="1">
      <alignment vertical="center" wrapText="1"/>
      <protection hidden="1"/>
    </xf>
    <xf numFmtId="0" fontId="66" fillId="30" borderId="118" xfId="0" applyFont="1" applyFill="1" applyBorder="1" applyAlignment="1" applyProtection="1">
      <alignment horizontal="center" vertical="center" wrapText="1"/>
      <protection hidden="1"/>
    </xf>
    <xf numFmtId="0" fontId="72" fillId="32" borderId="118" xfId="0" applyFont="1" applyFill="1" applyBorder="1" applyAlignment="1" applyProtection="1">
      <alignment vertical="center"/>
      <protection hidden="1"/>
    </xf>
    <xf numFmtId="0" fontId="25" fillId="0" borderId="0" xfId="0" applyFont="1" applyAlignment="1" applyProtection="1">
      <alignment horizontal="left" vertical="center" indent="1"/>
      <protection hidden="1"/>
    </xf>
    <xf numFmtId="0" fontId="53" fillId="0" borderId="0" xfId="0" applyFont="1" applyAlignment="1" applyProtection="1">
      <alignment horizontal="center" vertical="center"/>
      <protection locked="0"/>
    </xf>
    <xf numFmtId="0" fontId="87" fillId="40" borderId="0" xfId="0" applyFont="1" applyFill="1" applyAlignment="1" applyProtection="1">
      <alignment horizontal="center" vertical="center"/>
      <protection hidden="1"/>
    </xf>
    <xf numFmtId="0" fontId="53" fillId="17" borderId="0" xfId="0" applyFont="1" applyFill="1" applyAlignment="1" applyProtection="1">
      <alignment horizontal="center" vertical="center"/>
      <protection locked="0"/>
    </xf>
    <xf numFmtId="0" fontId="10" fillId="30" borderId="0" xfId="0" applyFont="1" applyFill="1" applyAlignment="1" applyProtection="1">
      <alignment horizontal="center" vertical="center"/>
      <protection hidden="1"/>
    </xf>
    <xf numFmtId="0" fontId="86" fillId="0" borderId="142" xfId="0" applyFont="1" applyBorder="1" applyAlignment="1" applyProtection="1">
      <alignment vertical="center"/>
      <protection hidden="1"/>
    </xf>
    <xf numFmtId="0" fontId="20" fillId="3" borderId="93" xfId="0" applyFont="1" applyFill="1" applyBorder="1" applyAlignment="1" applyProtection="1">
      <alignment vertical="center"/>
      <protection hidden="1"/>
    </xf>
    <xf numFmtId="0" fontId="20" fillId="3" borderId="116" xfId="0" applyFont="1" applyFill="1" applyBorder="1" applyAlignment="1" applyProtection="1">
      <alignment vertical="center"/>
      <protection hidden="1"/>
    </xf>
    <xf numFmtId="0" fontId="20" fillId="3" borderId="115" xfId="0" applyFont="1" applyFill="1" applyBorder="1" applyAlignment="1" applyProtection="1">
      <alignment vertical="center"/>
      <protection hidden="1"/>
    </xf>
    <xf numFmtId="0" fontId="0" fillId="0" borderId="1" xfId="0" applyBorder="1" applyAlignment="1">
      <alignment vertical="center"/>
    </xf>
    <xf numFmtId="0" fontId="117" fillId="0" borderId="1" xfId="0" applyFont="1" applyBorder="1" applyAlignment="1">
      <alignment horizontal="center" vertical="center" wrapText="1"/>
    </xf>
    <xf numFmtId="0" fontId="117" fillId="0" borderId="1" xfId="0" applyFont="1" applyBorder="1" applyAlignment="1" applyProtection="1">
      <alignment horizontal="center" vertical="center"/>
      <protection locked="0"/>
    </xf>
    <xf numFmtId="0" fontId="117" fillId="0" borderId="3" xfId="0" applyFont="1" applyBorder="1" applyAlignment="1">
      <alignment horizontal="center" vertical="center" wrapText="1"/>
    </xf>
    <xf numFmtId="0" fontId="117" fillId="40" borderId="1" xfId="0" applyFont="1" applyFill="1" applyBorder="1" applyAlignment="1" applyProtection="1">
      <alignment horizontal="center" vertical="center"/>
      <protection hidden="1"/>
    </xf>
    <xf numFmtId="0" fontId="118" fillId="30" borderId="140" xfId="0" applyFont="1" applyFill="1" applyBorder="1" applyAlignment="1" applyProtection="1">
      <alignment horizontal="center" vertical="center"/>
      <protection hidden="1"/>
    </xf>
    <xf numFmtId="0" fontId="117" fillId="0" borderId="140" xfId="0" applyFont="1" applyBorder="1" applyAlignment="1" applyProtection="1">
      <alignment horizontal="center" vertical="center"/>
      <protection locked="0"/>
    </xf>
    <xf numFmtId="0" fontId="117" fillId="0" borderId="135" xfId="0" applyFont="1" applyBorder="1" applyAlignment="1" applyProtection="1">
      <alignment horizontal="center" vertical="center"/>
      <protection locked="0"/>
    </xf>
    <xf numFmtId="0" fontId="117" fillId="40" borderId="135" xfId="0" applyFont="1" applyFill="1" applyBorder="1" applyAlignment="1" applyProtection="1">
      <alignment horizontal="center" vertical="center"/>
      <protection hidden="1"/>
    </xf>
    <xf numFmtId="0" fontId="117" fillId="17" borderId="135" xfId="0" applyFont="1" applyFill="1" applyBorder="1" applyAlignment="1" applyProtection="1">
      <alignment horizontal="center" vertical="center"/>
      <protection locked="0"/>
    </xf>
    <xf numFmtId="0" fontId="117" fillId="0" borderId="3" xfId="0" applyFont="1" applyBorder="1" applyAlignment="1" applyProtection="1">
      <alignment horizontal="center" vertical="center"/>
      <protection locked="0"/>
    </xf>
    <xf numFmtId="0" fontId="117" fillId="0" borderId="4" xfId="0" applyFont="1" applyBorder="1" applyAlignment="1" applyProtection="1">
      <alignment horizontal="center" vertical="center"/>
      <protection locked="0"/>
    </xf>
    <xf numFmtId="0" fontId="74" fillId="0" borderId="0" xfId="0" applyFont="1" applyBorder="1" applyAlignment="1" applyProtection="1">
      <alignment horizontal="center" vertical="center"/>
      <protection hidden="1"/>
    </xf>
    <xf numFmtId="0" fontId="29" fillId="38" borderId="19" xfId="0" applyFont="1" applyFill="1" applyBorder="1" applyAlignment="1" applyProtection="1">
      <alignment vertical="center" wrapText="1" shrinkToFit="1"/>
      <protection hidden="1"/>
    </xf>
    <xf numFmtId="0" fontId="0" fillId="0" borderId="0" xfId="0" applyAlignment="1" applyProtection="1">
      <alignment horizontal="center" vertical="center"/>
      <protection hidden="1"/>
    </xf>
    <xf numFmtId="0" fontId="3" fillId="33" borderId="34" xfId="0" applyFont="1" applyFill="1" applyBorder="1" applyAlignment="1" applyProtection="1">
      <alignment vertical="center"/>
      <protection hidden="1"/>
    </xf>
    <xf numFmtId="0" fontId="3" fillId="33" borderId="112" xfId="0" applyFont="1" applyFill="1" applyBorder="1" applyAlignment="1" applyProtection="1">
      <alignment horizontal="center" vertical="center"/>
      <protection hidden="1"/>
    </xf>
    <xf numFmtId="0" fontId="78" fillId="36" borderId="68" xfId="0" applyFont="1" applyFill="1" applyBorder="1" applyAlignment="1" applyProtection="1">
      <alignment vertical="center" wrapText="1"/>
      <protection hidden="1"/>
    </xf>
    <xf numFmtId="0" fontId="3" fillId="33" borderId="102" xfId="0" applyFont="1" applyFill="1" applyBorder="1" applyAlignment="1" applyProtection="1">
      <alignment vertical="center"/>
      <protection hidden="1"/>
    </xf>
    <xf numFmtId="0" fontId="3" fillId="33" borderId="0" xfId="0" applyFont="1" applyFill="1" applyBorder="1" applyAlignment="1" applyProtection="1">
      <alignment horizontal="center" vertical="center"/>
      <protection hidden="1"/>
    </xf>
    <xf numFmtId="0" fontId="14" fillId="33" borderId="102" xfId="0" applyFont="1" applyFill="1" applyBorder="1" applyAlignment="1" applyProtection="1">
      <alignment vertical="center"/>
      <protection hidden="1"/>
    </xf>
    <xf numFmtId="0" fontId="14" fillId="33" borderId="0" xfId="0" applyFont="1" applyFill="1" applyBorder="1" applyAlignment="1" applyProtection="1">
      <alignment horizontal="center" vertical="center"/>
      <protection hidden="1"/>
    </xf>
    <xf numFmtId="0" fontId="10" fillId="33" borderId="102" xfId="0" applyFont="1" applyFill="1" applyBorder="1" applyAlignment="1" applyProtection="1">
      <alignment vertical="center"/>
      <protection hidden="1"/>
    </xf>
    <xf numFmtId="0" fontId="10" fillId="33" borderId="0" xfId="0" applyFont="1" applyFill="1" applyBorder="1" applyAlignment="1" applyProtection="1">
      <alignment vertical="center"/>
      <protection hidden="1"/>
    </xf>
    <xf numFmtId="0" fontId="10" fillId="33" borderId="0" xfId="0" applyFont="1" applyFill="1" applyBorder="1" applyAlignment="1" applyProtection="1">
      <alignment horizontal="center" vertical="center"/>
      <protection hidden="1"/>
    </xf>
    <xf numFmtId="0" fontId="70" fillId="33" borderId="136" xfId="0" applyFont="1" applyFill="1" applyBorder="1" applyAlignment="1" applyProtection="1">
      <alignment horizontal="center" vertical="center"/>
      <protection hidden="1"/>
    </xf>
    <xf numFmtId="0" fontId="70" fillId="33" borderId="142" xfId="0" applyFont="1" applyFill="1" applyBorder="1" applyAlignment="1" applyProtection="1">
      <alignment horizontal="center" vertical="center"/>
      <protection hidden="1"/>
    </xf>
    <xf numFmtId="0" fontId="3" fillId="36" borderId="142" xfId="0" applyFont="1" applyFill="1" applyBorder="1" applyAlignment="1" applyProtection="1">
      <alignment horizontal="center" vertical="center"/>
      <protection hidden="1"/>
    </xf>
    <xf numFmtId="0" fontId="3" fillId="35" borderId="142" xfId="0" applyFont="1" applyFill="1" applyBorder="1" applyAlignment="1" applyProtection="1">
      <alignment horizontal="center" vertical="center"/>
      <protection hidden="1"/>
    </xf>
    <xf numFmtId="0" fontId="79" fillId="36" borderId="142" xfId="0" applyFont="1" applyFill="1" applyBorder="1" applyAlignment="1" applyProtection="1">
      <alignment vertical="center" shrinkToFit="1"/>
      <protection hidden="1"/>
    </xf>
    <xf numFmtId="0" fontId="79" fillId="36" borderId="140" xfId="0" applyFont="1" applyFill="1" applyBorder="1" applyAlignment="1" applyProtection="1">
      <alignment vertical="center" shrinkToFit="1"/>
      <protection hidden="1"/>
    </xf>
    <xf numFmtId="0" fontId="117" fillId="0" borderId="135" xfId="0" applyFont="1" applyBorder="1" applyAlignment="1">
      <alignment horizontal="center" vertical="center" wrapText="1"/>
    </xf>
    <xf numFmtId="0" fontId="117" fillId="0" borderId="140" xfId="0" applyFont="1" applyBorder="1" applyAlignment="1">
      <alignment horizontal="center" vertical="center" wrapText="1"/>
    </xf>
    <xf numFmtId="0" fontId="7" fillId="33" borderId="1" xfId="0" applyFont="1" applyFill="1" applyBorder="1" applyAlignment="1" applyProtection="1">
      <alignment horizontal="center" vertical="center"/>
      <protection hidden="1"/>
    </xf>
    <xf numFmtId="0" fontId="114" fillId="40" borderId="1" xfId="0" applyFont="1" applyFill="1" applyBorder="1" applyAlignment="1" applyProtection="1">
      <alignment horizontal="center" vertical="center" wrapText="1"/>
      <protection hidden="1"/>
    </xf>
    <xf numFmtId="0" fontId="7" fillId="33" borderId="1" xfId="0" applyFont="1" applyFill="1" applyBorder="1" applyAlignment="1" applyProtection="1">
      <alignment vertical="center"/>
      <protection hidden="1"/>
    </xf>
    <xf numFmtId="0" fontId="115" fillId="43" borderId="1" xfId="0" applyFont="1" applyFill="1" applyBorder="1" applyAlignment="1" applyProtection="1">
      <alignment horizontal="center" vertical="center" shrinkToFit="1"/>
      <protection hidden="1"/>
    </xf>
    <xf numFmtId="0" fontId="115" fillId="44" borderId="1" xfId="0" applyFont="1" applyFill="1" applyBorder="1" applyAlignment="1" applyProtection="1">
      <alignment horizontal="center" vertical="center" shrinkToFit="1"/>
      <protection hidden="1"/>
    </xf>
    <xf numFmtId="0" fontId="20" fillId="45" borderId="1" xfId="0" applyFont="1" applyFill="1" applyBorder="1" applyAlignment="1" applyProtection="1">
      <alignment horizontal="center" vertical="center"/>
      <protection locked="0"/>
    </xf>
    <xf numFmtId="0" fontId="72" fillId="32" borderId="118" xfId="0" applyFont="1" applyFill="1" applyBorder="1" applyAlignment="1" applyProtection="1">
      <alignment horizontal="center" vertical="center"/>
      <protection hidden="1"/>
    </xf>
    <xf numFmtId="0" fontId="17" fillId="0" borderId="1" xfId="0" applyFont="1" applyBorder="1" applyAlignment="1" applyProtection="1">
      <alignment horizontal="center" vertical="center"/>
      <protection hidden="1"/>
    </xf>
    <xf numFmtId="0" fontId="18" fillId="13" borderId="1" xfId="0" applyFont="1" applyFill="1" applyBorder="1" applyAlignment="1" applyProtection="1">
      <alignment horizontal="center" vertical="center"/>
      <protection hidden="1"/>
    </xf>
    <xf numFmtId="0" fontId="0" fillId="0" borderId="0" xfId="0"/>
    <xf numFmtId="0" fontId="7" fillId="33" borderId="1" xfId="0" applyFont="1" applyFill="1" applyBorder="1" applyAlignment="1" applyProtection="1">
      <alignment horizontal="center" vertical="center"/>
      <protection hidden="1"/>
    </xf>
    <xf numFmtId="0" fontId="0" fillId="0" borderId="0" xfId="0"/>
    <xf numFmtId="0" fontId="18" fillId="20" borderId="1" xfId="0" applyFont="1" applyFill="1" applyBorder="1" applyAlignment="1" applyProtection="1">
      <alignment horizontal="center" vertical="center"/>
      <protection hidden="1"/>
    </xf>
    <xf numFmtId="0" fontId="18" fillId="20" borderId="1" xfId="0" applyFont="1" applyFill="1" applyBorder="1" applyAlignment="1" applyProtection="1">
      <alignment horizontal="center" vertical="center" wrapText="1"/>
      <protection hidden="1"/>
    </xf>
    <xf numFmtId="0" fontId="25" fillId="0" borderId="0" xfId="0" applyFont="1" applyAlignment="1" applyProtection="1">
      <alignment vertical="center" wrapText="1"/>
      <protection hidden="1"/>
    </xf>
    <xf numFmtId="1" fontId="17" fillId="0" borderId="0" xfId="0" applyNumberFormat="1" applyFont="1" applyAlignment="1" applyProtection="1">
      <alignment horizontal="center" vertical="center"/>
      <protection hidden="1"/>
    </xf>
    <xf numFmtId="0" fontId="120" fillId="0" borderId="34" xfId="0" applyFont="1" applyBorder="1" applyAlignment="1">
      <alignment vertical="top"/>
    </xf>
    <xf numFmtId="0" fontId="121" fillId="0" borderId="112" xfId="0" applyFont="1" applyBorder="1"/>
    <xf numFmtId="0" fontId="120" fillId="0" borderId="112" xfId="0" applyFont="1" applyBorder="1" applyAlignment="1">
      <alignment vertical="top"/>
    </xf>
    <xf numFmtId="0" fontId="120" fillId="0" borderId="111" xfId="0" applyFont="1" applyBorder="1" applyAlignment="1">
      <alignment vertical="top"/>
    </xf>
    <xf numFmtId="0" fontId="120" fillId="0" borderId="102" xfId="0" applyFont="1" applyBorder="1" applyAlignment="1">
      <alignment vertical="top"/>
    </xf>
    <xf numFmtId="0" fontId="121" fillId="0" borderId="0" xfId="0" applyFont="1" applyBorder="1"/>
    <xf numFmtId="0" fontId="120" fillId="0" borderId="0" xfId="0" applyFont="1" applyBorder="1" applyAlignment="1">
      <alignment horizontal="left" vertical="top"/>
    </xf>
    <xf numFmtId="0" fontId="120" fillId="0" borderId="0" xfId="0" applyFont="1" applyBorder="1" applyAlignment="1">
      <alignment vertical="top"/>
    </xf>
    <xf numFmtId="0" fontId="120" fillId="0" borderId="20" xfId="0" applyFont="1" applyBorder="1" applyAlignment="1">
      <alignment vertical="top"/>
    </xf>
    <xf numFmtId="0" fontId="120" fillId="0" borderId="136" xfId="0" applyFont="1" applyBorder="1" applyAlignment="1">
      <alignment vertical="top"/>
    </xf>
    <xf numFmtId="0" fontId="121" fillId="0" borderId="142" xfId="0" applyFont="1" applyBorder="1"/>
    <xf numFmtId="0" fontId="120" fillId="0" borderId="142" xfId="0" applyFont="1" applyBorder="1" applyAlignment="1">
      <alignment vertical="top"/>
    </xf>
    <xf numFmtId="0" fontId="121" fillId="0" borderId="140" xfId="0" applyFont="1" applyBorder="1"/>
    <xf numFmtId="0" fontId="124" fillId="0" borderId="0" xfId="0" quotePrefix="1" applyFont="1" applyBorder="1" applyAlignment="1">
      <alignment vertical="center" shrinkToFit="1"/>
    </xf>
    <xf numFmtId="0" fontId="126" fillId="0" borderId="0" xfId="0" quotePrefix="1" applyFont="1" applyBorder="1" applyAlignment="1">
      <alignment horizontal="center" vertical="center"/>
    </xf>
    <xf numFmtId="0" fontId="120" fillId="0" borderId="0" xfId="0" applyFont="1" applyFill="1" applyBorder="1" applyAlignment="1">
      <alignment horizontal="left" vertical="center"/>
    </xf>
    <xf numFmtId="0" fontId="128" fillId="0" borderId="0" xfId="0" applyFont="1" applyBorder="1" applyAlignment="1">
      <alignment vertical="center" wrapText="1"/>
    </xf>
    <xf numFmtId="0" fontId="129" fillId="0" borderId="0" xfId="0" applyFont="1" applyBorder="1" applyAlignment="1">
      <alignment horizontal="left" vertical="center" wrapText="1"/>
    </xf>
    <xf numFmtId="0" fontId="1" fillId="0" borderId="0" xfId="0" applyFont="1" applyBorder="1" applyAlignment="1">
      <alignment horizontal="center" vertical="top"/>
    </xf>
    <xf numFmtId="0" fontId="131" fillId="0" borderId="0" xfId="0" applyFont="1" applyBorder="1" applyAlignment="1">
      <alignment horizontal="left" vertical="top" wrapText="1"/>
    </xf>
    <xf numFmtId="0" fontId="131" fillId="0" borderId="0" xfId="0" quotePrefix="1" applyFont="1" applyBorder="1" applyAlignment="1">
      <alignment horizontal="center" vertical="top" wrapText="1"/>
    </xf>
    <xf numFmtId="0" fontId="131" fillId="0" borderId="0" xfId="0" quotePrefix="1" applyFont="1" applyBorder="1" applyAlignment="1">
      <alignment horizontal="left" vertical="top" wrapText="1"/>
    </xf>
    <xf numFmtId="0" fontId="0" fillId="0" borderId="1" xfId="0" applyFont="1" applyFill="1" applyBorder="1" applyAlignment="1">
      <alignment horizontal="center" vertical="center"/>
    </xf>
    <xf numFmtId="0" fontId="125" fillId="0" borderId="1" xfId="0" applyFont="1" applyFill="1" applyBorder="1" applyAlignment="1">
      <alignment vertical="center" wrapText="1"/>
    </xf>
    <xf numFmtId="0" fontId="127" fillId="0" borderId="0" xfId="0" applyFont="1" applyFill="1" applyBorder="1" applyAlignment="1">
      <alignment vertical="center"/>
    </xf>
    <xf numFmtId="0" fontId="1" fillId="0" borderId="0" xfId="0" applyFont="1" applyFill="1" applyBorder="1" applyAlignment="1">
      <alignment horizontal="center" vertical="center"/>
    </xf>
    <xf numFmtId="0" fontId="127" fillId="0" borderId="0" xfId="0" applyFont="1" applyBorder="1" applyAlignment="1">
      <alignment vertical="center"/>
    </xf>
    <xf numFmtId="0" fontId="0" fillId="0" borderId="0" xfId="0" applyAlignment="1">
      <alignment horizontal="center" vertical="center"/>
    </xf>
    <xf numFmtId="0" fontId="0" fillId="0" borderId="0" xfId="0" applyAlignment="1">
      <alignment horizontal="center"/>
    </xf>
    <xf numFmtId="0" fontId="127" fillId="0" borderId="2" xfId="0" applyFont="1" applyBorder="1" applyAlignment="1">
      <alignment horizontal="center" vertical="center"/>
    </xf>
    <xf numFmtId="0" fontId="7" fillId="9" borderId="135" xfId="0" applyFont="1" applyFill="1" applyBorder="1" applyAlignment="1" applyProtection="1">
      <alignment horizontal="center" vertical="center"/>
      <protection hidden="1"/>
    </xf>
    <xf numFmtId="0" fontId="127" fillId="2" borderId="1" xfId="0" applyFont="1" applyFill="1" applyBorder="1" applyAlignment="1">
      <alignment vertical="center"/>
    </xf>
    <xf numFmtId="0" fontId="130" fillId="2" borderId="1" xfId="0" applyFont="1" applyFill="1" applyBorder="1" applyAlignment="1">
      <alignment vertical="center" wrapText="1"/>
    </xf>
    <xf numFmtId="0" fontId="130" fillId="2" borderId="1" xfId="0" applyFont="1" applyFill="1" applyBorder="1" applyAlignment="1">
      <alignment horizontal="center" vertical="center" wrapText="1"/>
    </xf>
    <xf numFmtId="0" fontId="127" fillId="2" borderId="1" xfId="0" applyFont="1" applyFill="1" applyBorder="1" applyAlignment="1">
      <alignment horizontal="center" vertical="center"/>
    </xf>
    <xf numFmtId="0" fontId="0" fillId="0" borderId="135" xfId="0" applyFont="1" applyFill="1" applyBorder="1" applyAlignment="1">
      <alignment horizontal="center" vertical="center"/>
    </xf>
    <xf numFmtId="0" fontId="125" fillId="0" borderId="135" xfId="0" applyFont="1" applyFill="1" applyBorder="1" applyAlignment="1">
      <alignment vertical="center" wrapText="1"/>
    </xf>
    <xf numFmtId="0" fontId="132" fillId="2" borderId="1" xfId="0" applyFont="1" applyFill="1" applyBorder="1" applyAlignment="1">
      <alignment horizontal="center" vertical="center" wrapText="1"/>
    </xf>
    <xf numFmtId="0" fontId="1" fillId="0" borderId="3" xfId="0" applyFont="1" applyFill="1" applyBorder="1" applyAlignment="1">
      <alignment horizontal="left" vertical="center"/>
    </xf>
    <xf numFmtId="0" fontId="73" fillId="0" borderId="0" xfId="0" applyFont="1" applyAlignment="1" applyProtection="1">
      <alignment horizontal="center" vertical="center"/>
      <protection hidden="1"/>
    </xf>
    <xf numFmtId="0" fontId="0" fillId="0" borderId="1" xfId="0" applyFill="1" applyBorder="1" applyAlignment="1">
      <alignment horizontal="center" vertical="center"/>
    </xf>
    <xf numFmtId="0" fontId="0" fillId="0" borderId="1" xfId="0" applyFill="1" applyBorder="1" applyAlignment="1">
      <alignment vertical="center"/>
    </xf>
    <xf numFmtId="0" fontId="109" fillId="0" borderId="1" xfId="0" applyFont="1" applyFill="1" applyBorder="1" applyAlignment="1">
      <alignment horizontal="center" vertical="center"/>
    </xf>
    <xf numFmtId="0" fontId="0" fillId="0" borderId="0" xfId="0"/>
    <xf numFmtId="0" fontId="7" fillId="33" borderId="1" xfId="0" applyFont="1" applyFill="1" applyBorder="1" applyAlignment="1" applyProtection="1">
      <alignment horizontal="center" vertical="center"/>
      <protection hidden="1"/>
    </xf>
    <xf numFmtId="0" fontId="0" fillId="0" borderId="0" xfId="0" applyFill="1" applyBorder="1" applyProtection="1">
      <protection hidden="1"/>
    </xf>
    <xf numFmtId="0" fontId="66" fillId="30" borderId="1" xfId="0" applyFont="1" applyFill="1" applyBorder="1" applyAlignment="1" applyProtection="1">
      <alignment horizontal="center" vertical="center" wrapText="1"/>
      <protection hidden="1"/>
    </xf>
    <xf numFmtId="0" fontId="72" fillId="32" borderId="145" xfId="0" applyFont="1" applyFill="1" applyBorder="1" applyAlignment="1" applyProtection="1">
      <alignment horizontal="center" vertical="center" wrapText="1"/>
      <protection hidden="1"/>
    </xf>
    <xf numFmtId="0" fontId="72" fillId="32" borderId="145" xfId="0" applyFont="1" applyFill="1" applyBorder="1" applyAlignment="1" applyProtection="1">
      <alignment horizontal="center" vertical="center"/>
      <protection hidden="1"/>
    </xf>
    <xf numFmtId="0" fontId="72" fillId="32" borderId="145" xfId="0" applyFont="1" applyFill="1" applyBorder="1" applyAlignment="1" applyProtection="1">
      <alignment vertical="center"/>
      <protection hidden="1"/>
    </xf>
    <xf numFmtId="0" fontId="68" fillId="3" borderId="154" xfId="0" applyFont="1" applyFill="1" applyBorder="1" applyAlignment="1" applyProtection="1">
      <alignment horizontal="center" vertical="center"/>
      <protection hidden="1"/>
    </xf>
    <xf numFmtId="0" fontId="68" fillId="3" borderId="155" xfId="0" applyFont="1" applyFill="1" applyBorder="1" applyAlignment="1" applyProtection="1">
      <alignment horizontal="center" vertical="center"/>
      <protection hidden="1"/>
    </xf>
    <xf numFmtId="0" fontId="23" fillId="0" borderId="157" xfId="0" applyFont="1" applyBorder="1" applyAlignment="1" applyProtection="1">
      <alignment horizontal="center" vertical="center" wrapText="1"/>
      <protection hidden="1"/>
    </xf>
    <xf numFmtId="0" fontId="23" fillId="0" borderId="157" xfId="0" applyFont="1" applyBorder="1" applyAlignment="1" applyProtection="1">
      <alignment horizontal="left" vertical="top" wrapText="1"/>
      <protection hidden="1"/>
    </xf>
    <xf numFmtId="0" fontId="0" fillId="0" borderId="1" xfId="0" applyBorder="1" applyAlignment="1">
      <alignment horizontal="center" vertical="center" wrapText="1"/>
    </xf>
    <xf numFmtId="0" fontId="3" fillId="30" borderId="1" xfId="0" applyFont="1" applyFill="1" applyBorder="1" applyAlignment="1" applyProtection="1">
      <alignment horizontal="center" vertical="center"/>
      <protection hidden="1"/>
    </xf>
    <xf numFmtId="0" fontId="3" fillId="30" borderId="1" xfId="0" applyFont="1" applyFill="1" applyBorder="1" applyAlignment="1" applyProtection="1">
      <alignment horizontal="left" vertical="center" wrapText="1"/>
      <protection hidden="1"/>
    </xf>
    <xf numFmtId="0" fontId="7" fillId="30" borderId="1" xfId="0" applyFont="1" applyFill="1" applyBorder="1" applyAlignment="1" applyProtection="1">
      <alignment horizontal="center" vertical="center"/>
      <protection hidden="1"/>
    </xf>
    <xf numFmtId="0" fontId="3" fillId="42" borderId="1" xfId="0" applyFont="1" applyFill="1" applyBorder="1" applyAlignment="1" applyProtection="1">
      <alignment horizontal="center" vertical="center"/>
      <protection hidden="1"/>
    </xf>
    <xf numFmtId="0" fontId="7" fillId="35" borderId="1" xfId="0" applyFont="1" applyFill="1" applyBorder="1" applyAlignment="1" applyProtection="1">
      <alignment horizontal="center" vertical="center"/>
      <protection hidden="1"/>
    </xf>
    <xf numFmtId="0" fontId="3" fillId="35" borderId="1" xfId="0" applyFont="1" applyFill="1" applyBorder="1" applyAlignment="1" applyProtection="1">
      <alignment horizontal="center" vertical="center"/>
      <protection hidden="1"/>
    </xf>
    <xf numFmtId="0" fontId="7" fillId="42" borderId="1" xfId="0" applyFont="1" applyFill="1" applyBorder="1" applyAlignment="1" applyProtection="1">
      <alignment horizontal="center" vertical="center"/>
      <protection hidden="1"/>
    </xf>
    <xf numFmtId="0" fontId="0" fillId="0" borderId="135" xfId="0" applyBorder="1" applyAlignment="1">
      <alignment horizontal="center" vertical="center"/>
    </xf>
    <xf numFmtId="0" fontId="1" fillId="0" borderId="1" xfId="0" applyFont="1" applyBorder="1" applyAlignment="1">
      <alignment vertical="center" wrapText="1"/>
    </xf>
    <xf numFmtId="0" fontId="1" fillId="0" borderId="1" xfId="0" applyFont="1" applyBorder="1" applyAlignment="1">
      <alignment horizontal="center" vertical="center" wrapText="1"/>
    </xf>
    <xf numFmtId="0" fontId="1" fillId="46" borderId="1" xfId="0" applyFont="1" applyFill="1" applyBorder="1" applyAlignment="1">
      <alignment horizontal="center" vertical="center" wrapText="1"/>
    </xf>
    <xf numFmtId="0" fontId="25" fillId="0" borderId="136" xfId="0" applyFont="1" applyBorder="1" applyAlignment="1" applyProtection="1">
      <alignment horizontal="left" vertical="center" indent="1"/>
      <protection hidden="1"/>
    </xf>
    <xf numFmtId="0" fontId="25" fillId="0" borderId="2" xfId="0" applyFont="1" applyBorder="1" applyAlignment="1" applyProtection="1">
      <alignment horizontal="left" vertical="center" indent="1"/>
      <protection hidden="1"/>
    </xf>
    <xf numFmtId="0" fontId="7" fillId="9" borderId="19" xfId="0" applyFont="1" applyFill="1" applyBorder="1" applyAlignment="1" applyProtection="1">
      <alignment horizontal="center" vertical="center"/>
      <protection hidden="1"/>
    </xf>
    <xf numFmtId="0" fontId="135" fillId="0" borderId="1" xfId="0" applyFont="1" applyBorder="1" applyAlignment="1">
      <alignment horizontal="center" vertical="center" wrapText="1"/>
    </xf>
    <xf numFmtId="0" fontId="137" fillId="0" borderId="1" xfId="0" applyFont="1" applyBorder="1" applyAlignment="1">
      <alignment horizontal="center" vertical="center" wrapText="1"/>
    </xf>
    <xf numFmtId="0" fontId="117" fillId="40" borderId="136" xfId="0" applyFont="1" applyFill="1" applyBorder="1" applyAlignment="1" applyProtection="1">
      <alignment horizontal="center" vertical="center"/>
      <protection hidden="1"/>
    </xf>
    <xf numFmtId="0" fontId="117" fillId="40" borderId="2" xfId="0" applyFont="1" applyFill="1" applyBorder="1" applyAlignment="1" applyProtection="1">
      <alignment horizontal="center" vertical="center"/>
      <protection hidden="1"/>
    </xf>
    <xf numFmtId="0" fontId="136" fillId="47" borderId="1" xfId="0" applyFont="1" applyFill="1" applyBorder="1" applyAlignment="1">
      <alignment horizontal="center" vertical="center" wrapText="1"/>
    </xf>
    <xf numFmtId="0" fontId="23" fillId="0" borderId="1" xfId="0" applyFont="1" applyBorder="1" applyAlignment="1">
      <alignment horizontal="center" vertical="center" wrapText="1"/>
    </xf>
    <xf numFmtId="0" fontId="23" fillId="46" borderId="1" xfId="0" applyFont="1" applyFill="1" applyBorder="1" applyAlignment="1">
      <alignment horizontal="center" vertical="center" wrapText="1"/>
    </xf>
    <xf numFmtId="0" fontId="139" fillId="46" borderId="1" xfId="0" applyFont="1" applyFill="1" applyBorder="1" applyAlignment="1">
      <alignment horizontal="center" vertical="center" wrapText="1"/>
    </xf>
    <xf numFmtId="0" fontId="139" fillId="0" borderId="1" xfId="0" applyFont="1" applyBorder="1" applyAlignment="1">
      <alignment horizontal="center" vertical="center" wrapText="1"/>
    </xf>
    <xf numFmtId="0" fontId="17" fillId="0" borderId="1" xfId="0" applyFont="1" applyBorder="1" applyAlignment="1">
      <alignment vertical="center" wrapText="1"/>
    </xf>
    <xf numFmtId="0" fontId="3" fillId="42" borderId="165" xfId="0" applyFont="1" applyFill="1" applyBorder="1" applyAlignment="1">
      <alignment horizontal="left" vertical="top" wrapText="1"/>
    </xf>
    <xf numFmtId="0" fontId="3" fillId="42" borderId="166" xfId="0" applyFont="1" applyFill="1" applyBorder="1" applyAlignment="1">
      <alignment horizontal="left" vertical="top" wrapText="1"/>
    </xf>
    <xf numFmtId="0" fontId="3" fillId="35" borderId="165" xfId="0" applyFont="1" applyFill="1" applyBorder="1" applyAlignment="1">
      <alignment horizontal="left" vertical="top" wrapText="1"/>
    </xf>
    <xf numFmtId="0" fontId="3" fillId="35" borderId="166" xfId="0" applyFont="1" applyFill="1" applyBorder="1" applyAlignment="1">
      <alignment horizontal="left" vertical="top" wrapText="1"/>
    </xf>
    <xf numFmtId="0" fontId="140" fillId="0" borderId="167" xfId="0" applyFont="1" applyBorder="1" applyAlignment="1">
      <alignment horizontal="center" vertical="center" wrapText="1"/>
    </xf>
    <xf numFmtId="0" fontId="140" fillId="0" borderId="167" xfId="0" applyFont="1" applyBorder="1" applyAlignment="1">
      <alignment horizontal="center" vertical="center"/>
    </xf>
    <xf numFmtId="0" fontId="140" fillId="0" borderId="168" xfId="0" applyFont="1" applyBorder="1" applyAlignment="1">
      <alignment horizontal="center" vertical="center" wrapText="1"/>
    </xf>
    <xf numFmtId="0" fontId="140" fillId="0" borderId="169" xfId="0" applyFont="1" applyBorder="1" applyAlignment="1">
      <alignment horizontal="center" vertical="center" wrapText="1"/>
    </xf>
    <xf numFmtId="0" fontId="140" fillId="0" borderId="169" xfId="0" applyFont="1" applyBorder="1" applyAlignment="1">
      <alignment horizontal="center" vertical="center"/>
    </xf>
    <xf numFmtId="0" fontId="140" fillId="0" borderId="170" xfId="0" applyFont="1" applyBorder="1" applyAlignment="1">
      <alignment horizontal="center" vertical="center" wrapText="1"/>
    </xf>
    <xf numFmtId="2" fontId="91" fillId="0" borderId="1" xfId="0" applyNumberFormat="1" applyFont="1" applyBorder="1" applyAlignment="1" applyProtection="1">
      <alignment horizontal="center" vertical="center" shrinkToFit="1"/>
      <protection hidden="1"/>
    </xf>
    <xf numFmtId="0" fontId="61" fillId="18" borderId="14" xfId="0" applyFont="1" applyFill="1" applyBorder="1" applyAlignment="1" applyProtection="1">
      <alignment horizontal="center" vertical="center" wrapText="1"/>
      <protection hidden="1"/>
    </xf>
    <xf numFmtId="0" fontId="103" fillId="18" borderId="0" xfId="0" applyFont="1" applyFill="1" applyAlignment="1" applyProtection="1">
      <alignment horizontal="center" wrapText="1"/>
      <protection hidden="1"/>
    </xf>
    <xf numFmtId="0" fontId="88" fillId="18" borderId="0" xfId="0" applyFont="1" applyFill="1" applyAlignment="1" applyProtection="1">
      <alignment horizontal="center" vertical="center" wrapText="1" shrinkToFit="1"/>
      <protection hidden="1"/>
    </xf>
    <xf numFmtId="0" fontId="104" fillId="18" borderId="0" xfId="0" applyFont="1" applyFill="1" applyAlignment="1" applyProtection="1">
      <alignment horizontal="center" vertical="center" wrapText="1"/>
      <protection hidden="1"/>
    </xf>
    <xf numFmtId="0" fontId="7" fillId="33" borderId="133" xfId="0" applyFont="1" applyFill="1" applyBorder="1" applyAlignment="1" applyProtection="1">
      <alignment horizontal="center" vertical="center"/>
      <protection hidden="1"/>
    </xf>
    <xf numFmtId="0" fontId="7" fillId="33" borderId="10" xfId="0" applyFont="1" applyFill="1" applyBorder="1" applyAlignment="1" applyProtection="1">
      <alignment horizontal="center" vertical="center"/>
      <protection hidden="1"/>
    </xf>
    <xf numFmtId="0" fontId="7" fillId="33" borderId="120" xfId="0" applyFont="1" applyFill="1" applyBorder="1" applyAlignment="1" applyProtection="1">
      <alignment horizontal="center" vertical="center"/>
      <protection hidden="1"/>
    </xf>
    <xf numFmtId="0" fontId="7" fillId="33" borderId="11" xfId="0" applyFont="1" applyFill="1" applyBorder="1" applyAlignment="1" applyProtection="1">
      <alignment horizontal="center" vertical="center"/>
      <protection hidden="1"/>
    </xf>
    <xf numFmtId="0" fontId="7" fillId="33" borderId="141" xfId="0" applyFont="1" applyFill="1" applyBorder="1" applyAlignment="1" applyProtection="1">
      <alignment horizontal="center" vertical="center"/>
      <protection hidden="1"/>
    </xf>
    <xf numFmtId="0" fontId="7" fillId="33" borderId="15" xfId="0" applyFont="1" applyFill="1" applyBorder="1" applyAlignment="1" applyProtection="1">
      <alignment horizontal="center" vertical="center"/>
      <protection hidden="1"/>
    </xf>
    <xf numFmtId="0" fontId="79" fillId="36" borderId="0" xfId="0" applyFont="1" applyFill="1" applyAlignment="1" applyProtection="1">
      <alignment horizontal="center" vertical="center" shrinkToFit="1"/>
      <protection hidden="1"/>
    </xf>
    <xf numFmtId="0" fontId="6" fillId="14" borderId="74" xfId="0" applyFont="1" applyFill="1" applyBorder="1" applyAlignment="1" applyProtection="1">
      <alignment horizontal="center" vertical="center" wrapText="1"/>
      <protection hidden="1"/>
    </xf>
    <xf numFmtId="0" fontId="6" fillId="14" borderId="73" xfId="0" applyFont="1" applyFill="1" applyBorder="1" applyAlignment="1" applyProtection="1">
      <alignment horizontal="center" vertical="center" wrapText="1"/>
      <protection hidden="1"/>
    </xf>
    <xf numFmtId="0" fontId="30" fillId="36" borderId="0" xfId="0" applyFont="1" applyFill="1" applyAlignment="1" applyProtection="1">
      <alignment horizontal="center" vertical="center" shrinkToFit="1"/>
      <protection hidden="1"/>
    </xf>
    <xf numFmtId="0" fontId="10" fillId="33" borderId="0" xfId="0" applyFont="1" applyFill="1" applyAlignment="1" applyProtection="1">
      <alignment horizontal="center" vertical="center"/>
      <protection hidden="1"/>
    </xf>
    <xf numFmtId="0" fontId="84" fillId="36" borderId="74" xfId="0" applyFont="1" applyFill="1" applyBorder="1" applyAlignment="1" applyProtection="1">
      <alignment horizontal="center" vertical="center" shrinkToFit="1"/>
      <protection hidden="1"/>
    </xf>
    <xf numFmtId="0" fontId="84" fillId="36" borderId="0" xfId="0" applyFont="1" applyFill="1" applyAlignment="1" applyProtection="1">
      <alignment horizontal="center" vertical="center" shrinkToFit="1"/>
      <protection hidden="1"/>
    </xf>
    <xf numFmtId="0" fontId="82" fillId="10" borderId="143" xfId="0" applyFont="1" applyFill="1" applyBorder="1" applyAlignment="1" applyProtection="1">
      <alignment horizontal="center" vertical="center" shrinkToFit="1"/>
      <protection hidden="1"/>
    </xf>
    <xf numFmtId="0" fontId="82" fillId="10" borderId="121" xfId="0" applyFont="1" applyFill="1" applyBorder="1" applyAlignment="1" applyProtection="1">
      <alignment horizontal="center" vertical="center" shrinkToFit="1"/>
      <protection hidden="1"/>
    </xf>
    <xf numFmtId="0" fontId="82" fillId="10" borderId="144" xfId="0" applyFont="1" applyFill="1" applyBorder="1" applyAlignment="1" applyProtection="1">
      <alignment horizontal="center" vertical="center" shrinkToFit="1"/>
      <protection hidden="1"/>
    </xf>
    <xf numFmtId="0" fontId="82" fillId="39" borderId="143" xfId="0" applyFont="1" applyFill="1" applyBorder="1" applyAlignment="1" applyProtection="1">
      <alignment horizontal="center" vertical="center" shrinkToFit="1"/>
      <protection hidden="1"/>
    </xf>
    <xf numFmtId="0" fontId="82" fillId="39" borderId="121" xfId="0" applyFont="1" applyFill="1" applyBorder="1" applyAlignment="1" applyProtection="1">
      <alignment horizontal="center" vertical="center" shrinkToFit="1"/>
      <protection hidden="1"/>
    </xf>
    <xf numFmtId="0" fontId="82" fillId="39" borderId="144" xfId="0" applyFont="1" applyFill="1" applyBorder="1" applyAlignment="1" applyProtection="1">
      <alignment horizontal="center" vertical="center" shrinkToFit="1"/>
      <protection hidden="1"/>
    </xf>
    <xf numFmtId="0" fontId="69" fillId="30" borderId="118" xfId="0" applyFont="1" applyFill="1" applyBorder="1" applyAlignment="1" applyProtection="1">
      <alignment horizontal="center" vertical="center" wrapText="1"/>
      <protection hidden="1"/>
    </xf>
    <xf numFmtId="0" fontId="7" fillId="38" borderId="118" xfId="0" applyFont="1" applyFill="1" applyBorder="1" applyAlignment="1" applyProtection="1">
      <alignment horizontal="center" vertical="center"/>
      <protection hidden="1"/>
    </xf>
    <xf numFmtId="0" fontId="7" fillId="23" borderId="118" xfId="0" applyFont="1" applyFill="1" applyBorder="1" applyAlignment="1" applyProtection="1">
      <alignment horizontal="center" vertical="center"/>
      <protection hidden="1"/>
    </xf>
    <xf numFmtId="0" fontId="72" fillId="32" borderId="118" xfId="0" applyFont="1" applyFill="1" applyBorder="1" applyAlignment="1" applyProtection="1">
      <alignment horizontal="center" vertical="center"/>
      <protection hidden="1"/>
    </xf>
    <xf numFmtId="0" fontId="77" fillId="0" borderId="1" xfId="0" applyFont="1" applyBorder="1" applyAlignment="1" applyProtection="1">
      <alignment vertical="center"/>
      <protection hidden="1"/>
    </xf>
    <xf numFmtId="0" fontId="20" fillId="3" borderId="93" xfId="0" applyFont="1" applyFill="1" applyBorder="1" applyAlignment="1" applyProtection="1">
      <alignment horizontal="center" vertical="center"/>
      <protection hidden="1"/>
    </xf>
    <xf numFmtId="0" fontId="20" fillId="3" borderId="66" xfId="0" applyFont="1" applyFill="1" applyBorder="1" applyAlignment="1" applyProtection="1">
      <alignment horizontal="center" vertical="center"/>
      <protection hidden="1"/>
    </xf>
    <xf numFmtId="0" fontId="20" fillId="3" borderId="67" xfId="0" applyFont="1" applyFill="1" applyBorder="1" applyAlignment="1" applyProtection="1">
      <alignment horizontal="center" vertical="center"/>
      <protection hidden="1"/>
    </xf>
    <xf numFmtId="0" fontId="79" fillId="37" borderId="64" xfId="0" applyFont="1" applyFill="1" applyBorder="1" applyAlignment="1" applyProtection="1">
      <alignment horizontal="center" vertical="center" textRotation="90"/>
      <protection hidden="1"/>
    </xf>
    <xf numFmtId="0" fontId="79" fillId="37" borderId="94" xfId="0" applyFont="1" applyFill="1" applyBorder="1" applyAlignment="1" applyProtection="1">
      <alignment horizontal="center" vertical="center" textRotation="90"/>
      <protection hidden="1"/>
    </xf>
    <xf numFmtId="0" fontId="79" fillId="37" borderId="29" xfId="0" applyFont="1" applyFill="1" applyBorder="1" applyAlignment="1" applyProtection="1">
      <alignment horizontal="center" vertical="center" textRotation="90"/>
      <protection hidden="1"/>
    </xf>
    <xf numFmtId="0" fontId="65" fillId="0" borderId="137" xfId="0" applyFont="1" applyBorder="1" applyAlignment="1" applyProtection="1">
      <alignment horizontal="left" vertical="center" wrapText="1" shrinkToFit="1"/>
      <protection hidden="1"/>
    </xf>
    <xf numFmtId="0" fontId="65" fillId="0" borderId="138" xfId="0" applyFont="1" applyBorder="1" applyAlignment="1" applyProtection="1">
      <alignment horizontal="left" vertical="center" shrinkToFit="1"/>
      <protection hidden="1"/>
    </xf>
    <xf numFmtId="0" fontId="65" fillId="0" borderId="139" xfId="0" applyFont="1" applyBorder="1" applyAlignment="1" applyProtection="1">
      <alignment horizontal="left" vertical="center" shrinkToFit="1"/>
      <protection hidden="1"/>
    </xf>
    <xf numFmtId="0" fontId="7" fillId="31" borderId="1" xfId="0" applyFont="1" applyFill="1" applyBorder="1" applyAlignment="1" applyProtection="1">
      <alignment horizontal="center" vertical="center"/>
      <protection hidden="1"/>
    </xf>
    <xf numFmtId="0" fontId="10" fillId="0" borderId="1" xfId="0" applyFont="1" applyBorder="1" applyAlignment="1" applyProtection="1">
      <alignment horizontal="center"/>
      <protection hidden="1"/>
    </xf>
    <xf numFmtId="0" fontId="10" fillId="0" borderId="1" xfId="0" applyFont="1" applyBorder="1" applyAlignment="1" applyProtection="1">
      <alignment horizontal="center" vertical="center"/>
      <protection hidden="1"/>
    </xf>
    <xf numFmtId="0" fontId="82" fillId="39" borderId="37" xfId="0" applyFont="1" applyFill="1" applyBorder="1" applyAlignment="1" applyProtection="1">
      <alignment horizontal="center" vertical="center" shrinkToFit="1"/>
      <protection hidden="1"/>
    </xf>
    <xf numFmtId="0" fontId="82" fillId="39" borderId="38" xfId="0" applyFont="1" applyFill="1" applyBorder="1" applyAlignment="1" applyProtection="1">
      <alignment horizontal="center" vertical="center" shrinkToFit="1"/>
      <protection hidden="1"/>
    </xf>
    <xf numFmtId="0" fontId="82" fillId="39" borderId="39" xfId="0" applyFont="1" applyFill="1" applyBorder="1" applyAlignment="1" applyProtection="1">
      <alignment horizontal="center" vertical="center" shrinkToFit="1"/>
      <protection hidden="1"/>
    </xf>
    <xf numFmtId="0" fontId="7" fillId="33" borderId="44" xfId="0" applyFont="1" applyFill="1" applyBorder="1" applyAlignment="1" applyProtection="1">
      <alignment horizontal="center" vertical="center"/>
      <protection hidden="1"/>
    </xf>
    <xf numFmtId="0" fontId="7" fillId="23" borderId="63" xfId="0" applyFont="1" applyFill="1" applyBorder="1" applyAlignment="1" applyProtection="1">
      <alignment horizontal="center" vertical="center"/>
      <protection hidden="1"/>
    </xf>
    <xf numFmtId="0" fontId="7" fillId="38" borderId="63" xfId="0" applyFont="1" applyFill="1" applyBorder="1" applyAlignment="1" applyProtection="1">
      <alignment horizontal="center" vertical="center"/>
      <protection hidden="1"/>
    </xf>
    <xf numFmtId="0" fontId="72" fillId="32" borderId="63" xfId="0" applyFont="1" applyFill="1" applyBorder="1" applyAlignment="1" applyProtection="1">
      <alignment horizontal="center" vertical="center"/>
      <protection hidden="1"/>
    </xf>
    <xf numFmtId="0" fontId="7" fillId="33" borderId="43" xfId="0" applyFont="1" applyFill="1" applyBorder="1" applyAlignment="1" applyProtection="1">
      <alignment horizontal="center" vertical="center"/>
      <protection hidden="1"/>
    </xf>
    <xf numFmtId="0" fontId="7" fillId="33" borderId="45" xfId="0" applyFont="1" applyFill="1" applyBorder="1" applyAlignment="1" applyProtection="1">
      <alignment horizontal="center" vertical="center"/>
      <protection hidden="1"/>
    </xf>
    <xf numFmtId="0" fontId="82" fillId="10" borderId="37" xfId="0" applyFont="1" applyFill="1" applyBorder="1" applyAlignment="1" applyProtection="1">
      <alignment horizontal="center" vertical="center" shrinkToFit="1"/>
      <protection hidden="1"/>
    </xf>
    <xf numFmtId="0" fontId="82" fillId="10" borderId="38" xfId="0" applyFont="1" applyFill="1" applyBorder="1" applyAlignment="1" applyProtection="1">
      <alignment horizontal="center" vertical="center" shrinkToFit="1"/>
      <protection hidden="1"/>
    </xf>
    <xf numFmtId="0" fontId="82" fillId="10" borderId="39" xfId="0" applyFont="1" applyFill="1" applyBorder="1" applyAlignment="1" applyProtection="1">
      <alignment horizontal="center" vertical="center" shrinkToFit="1"/>
      <protection hidden="1"/>
    </xf>
    <xf numFmtId="0" fontId="66" fillId="30" borderId="63" xfId="0" applyFont="1" applyFill="1" applyBorder="1" applyAlignment="1" applyProtection="1">
      <alignment horizontal="center" vertical="center" wrapText="1"/>
      <protection hidden="1"/>
    </xf>
    <xf numFmtId="0" fontId="69" fillId="30" borderId="63" xfId="0" applyFont="1" applyFill="1" applyBorder="1" applyAlignment="1" applyProtection="1">
      <alignment horizontal="center" vertical="center" wrapText="1"/>
      <protection hidden="1"/>
    </xf>
    <xf numFmtId="0" fontId="65" fillId="0" borderId="81" xfId="0" applyFont="1" applyBorder="1" applyAlignment="1" applyProtection="1">
      <alignment horizontal="left" vertical="center" wrapText="1" shrinkToFit="1"/>
      <protection locked="0"/>
    </xf>
    <xf numFmtId="0" fontId="65" fillId="0" borderId="82" xfId="0" applyFont="1" applyBorder="1" applyAlignment="1" applyProtection="1">
      <alignment horizontal="left" vertical="center" shrinkToFit="1"/>
      <protection locked="0"/>
    </xf>
    <xf numFmtId="0" fontId="65" fillId="0" borderId="83" xfId="0" applyFont="1" applyBorder="1" applyAlignment="1" applyProtection="1">
      <alignment horizontal="left" vertical="center" shrinkToFit="1"/>
      <protection locked="0"/>
    </xf>
    <xf numFmtId="0" fontId="65" fillId="0" borderId="76" xfId="0" applyFont="1" applyBorder="1" applyAlignment="1" applyProtection="1">
      <alignment horizontal="left" vertical="center" shrinkToFit="1"/>
      <protection locked="0"/>
    </xf>
    <xf numFmtId="0" fontId="65" fillId="0" borderId="77" xfId="0" applyFont="1" applyBorder="1" applyAlignment="1" applyProtection="1">
      <alignment horizontal="left" vertical="center" shrinkToFit="1"/>
      <protection locked="0"/>
    </xf>
    <xf numFmtId="0" fontId="65" fillId="0" borderId="85" xfId="0" applyFont="1" applyBorder="1" applyAlignment="1" applyProtection="1">
      <alignment horizontal="left" vertical="center" shrinkToFit="1"/>
      <protection locked="0"/>
    </xf>
    <xf numFmtId="0" fontId="65" fillId="0" borderId="88" xfId="0" applyFont="1" applyBorder="1" applyAlignment="1" applyProtection="1">
      <alignment horizontal="left" vertical="center" shrinkToFit="1"/>
      <protection locked="0"/>
    </xf>
    <xf numFmtId="0" fontId="65" fillId="0" borderId="89" xfId="0" applyFont="1" applyBorder="1" applyAlignment="1" applyProtection="1">
      <alignment horizontal="left" vertical="center" shrinkToFit="1"/>
      <protection locked="0"/>
    </xf>
    <xf numFmtId="0" fontId="65" fillId="0" borderId="90" xfId="0" applyFont="1" applyBorder="1" applyAlignment="1" applyProtection="1">
      <alignment horizontal="left" vertical="center" shrinkToFit="1"/>
      <protection locked="0"/>
    </xf>
    <xf numFmtId="0" fontId="10" fillId="33" borderId="0" xfId="0" applyFont="1" applyFill="1" applyAlignment="1" applyProtection="1">
      <alignment horizontal="center" vertical="center"/>
      <protection locked="0" hidden="1"/>
    </xf>
    <xf numFmtId="0" fontId="82" fillId="39" borderId="43" xfId="0" applyFont="1" applyFill="1" applyBorder="1" applyAlignment="1" applyProtection="1">
      <alignment horizontal="center" vertical="center" shrinkToFit="1"/>
      <protection hidden="1"/>
    </xf>
    <xf numFmtId="0" fontId="82" fillId="39" borderId="44" xfId="0" applyFont="1" applyFill="1" applyBorder="1" applyAlignment="1" applyProtection="1">
      <alignment horizontal="center" vertical="center" shrinkToFit="1"/>
      <protection hidden="1"/>
    </xf>
    <xf numFmtId="0" fontId="82" fillId="39" borderId="123" xfId="0" applyFont="1" applyFill="1" applyBorder="1" applyAlignment="1" applyProtection="1">
      <alignment horizontal="center" vertical="center" shrinkToFit="1"/>
      <protection hidden="1"/>
    </xf>
    <xf numFmtId="0" fontId="82" fillId="39" borderId="47" xfId="0" applyFont="1" applyFill="1" applyBorder="1" applyAlignment="1" applyProtection="1">
      <alignment horizontal="center" vertical="center" shrinkToFit="1"/>
      <protection hidden="1"/>
    </xf>
    <xf numFmtId="0" fontId="82" fillId="43" borderId="38" xfId="0" applyFont="1" applyFill="1" applyBorder="1" applyAlignment="1" applyProtection="1">
      <alignment horizontal="center" vertical="center" shrinkToFit="1"/>
      <protection hidden="1"/>
    </xf>
    <xf numFmtId="0" fontId="82" fillId="43" borderId="121" xfId="0" applyFont="1" applyFill="1" applyBorder="1" applyAlignment="1" applyProtection="1">
      <alignment horizontal="center" vertical="center" shrinkToFit="1"/>
      <protection hidden="1"/>
    </xf>
    <xf numFmtId="0" fontId="20" fillId="3" borderId="116" xfId="0" applyFont="1" applyFill="1" applyBorder="1" applyAlignment="1" applyProtection="1">
      <alignment horizontal="center" vertical="center"/>
      <protection hidden="1"/>
    </xf>
    <xf numFmtId="0" fontId="65" fillId="0" borderId="81" xfId="0" applyFont="1" applyBorder="1" applyAlignment="1" applyProtection="1">
      <alignment horizontal="left" vertical="center" wrapText="1" shrinkToFit="1"/>
      <protection hidden="1"/>
    </xf>
    <xf numFmtId="0" fontId="65" fillId="0" borderId="82" xfId="0" applyFont="1" applyBorder="1" applyAlignment="1" applyProtection="1">
      <alignment horizontal="left" vertical="center" shrinkToFit="1"/>
      <protection hidden="1"/>
    </xf>
    <xf numFmtId="0" fontId="65" fillId="0" borderId="122" xfId="0" applyFont="1" applyBorder="1" applyAlignment="1" applyProtection="1">
      <alignment horizontal="left" vertical="center" shrinkToFit="1"/>
      <protection hidden="1"/>
    </xf>
    <xf numFmtId="0" fontId="65" fillId="0" borderId="83" xfId="0" applyFont="1" applyBorder="1" applyAlignment="1" applyProtection="1">
      <alignment horizontal="left" vertical="center" shrinkToFit="1"/>
      <protection hidden="1"/>
    </xf>
    <xf numFmtId="0" fontId="65" fillId="0" borderId="76" xfId="0" applyFont="1" applyBorder="1" applyAlignment="1" applyProtection="1">
      <alignment horizontal="left" vertical="center" shrinkToFit="1"/>
      <protection hidden="1"/>
    </xf>
    <xf numFmtId="0" fontId="65" fillId="0" borderId="77" xfId="0" applyFont="1" applyBorder="1" applyAlignment="1" applyProtection="1">
      <alignment horizontal="left" vertical="center" shrinkToFit="1"/>
      <protection hidden="1"/>
    </xf>
    <xf numFmtId="0" fontId="65" fillId="0" borderId="85" xfId="0" applyFont="1" applyBorder="1" applyAlignment="1" applyProtection="1">
      <alignment horizontal="left" vertical="center" shrinkToFit="1"/>
      <protection hidden="1"/>
    </xf>
    <xf numFmtId="0" fontId="65" fillId="0" borderId="88" xfId="0" applyFont="1" applyBorder="1" applyAlignment="1" applyProtection="1">
      <alignment horizontal="left" vertical="center" shrinkToFit="1"/>
      <protection hidden="1"/>
    </xf>
    <xf numFmtId="0" fontId="65" fillId="0" borderId="89" xfId="0" applyFont="1" applyBorder="1" applyAlignment="1" applyProtection="1">
      <alignment horizontal="left" vertical="center" shrinkToFit="1"/>
      <protection hidden="1"/>
    </xf>
    <xf numFmtId="0" fontId="65" fillId="0" borderId="90" xfId="0" applyFont="1" applyBorder="1" applyAlignment="1" applyProtection="1">
      <alignment horizontal="left" vertical="center" shrinkToFit="1"/>
      <protection hidden="1"/>
    </xf>
    <xf numFmtId="0" fontId="65" fillId="0" borderId="138" xfId="0" applyFont="1" applyBorder="1" applyAlignment="1" applyProtection="1">
      <alignment horizontal="left" vertical="center" wrapText="1" shrinkToFit="1"/>
      <protection hidden="1"/>
    </xf>
    <xf numFmtId="0" fontId="65" fillId="0" borderId="139" xfId="0" applyFont="1" applyBorder="1" applyAlignment="1" applyProtection="1">
      <alignment horizontal="left" vertical="center" wrapText="1" shrinkToFit="1"/>
      <protection hidden="1"/>
    </xf>
    <xf numFmtId="0" fontId="89" fillId="15" borderId="0" xfId="0" applyFont="1" applyFill="1" applyAlignment="1" applyProtection="1">
      <alignment horizontal="center" vertical="center" wrapText="1"/>
      <protection hidden="1"/>
    </xf>
    <xf numFmtId="0" fontId="42" fillId="27" borderId="58" xfId="0" applyFont="1" applyFill="1" applyBorder="1" applyAlignment="1" applyProtection="1">
      <alignment horizontal="center" vertical="center"/>
      <protection hidden="1"/>
    </xf>
    <xf numFmtId="0" fontId="42" fillId="27" borderId="56" xfId="0" applyFont="1" applyFill="1" applyBorder="1" applyAlignment="1" applyProtection="1">
      <alignment horizontal="center" vertical="center"/>
      <protection hidden="1"/>
    </xf>
    <xf numFmtId="0" fontId="42" fillId="27" borderId="57" xfId="0" applyFont="1" applyFill="1" applyBorder="1" applyAlignment="1" applyProtection="1">
      <alignment horizontal="center" vertical="center"/>
      <protection hidden="1"/>
    </xf>
    <xf numFmtId="0" fontId="43" fillId="27" borderId="58" xfId="0" applyFont="1" applyFill="1" applyBorder="1" applyAlignment="1" applyProtection="1">
      <alignment horizontal="center" vertical="center"/>
      <protection hidden="1"/>
    </xf>
    <xf numFmtId="0" fontId="43" fillId="27" borderId="57" xfId="0" applyFont="1" applyFill="1" applyBorder="1" applyAlignment="1" applyProtection="1">
      <alignment horizontal="center" vertical="center"/>
      <protection hidden="1"/>
    </xf>
    <xf numFmtId="0" fontId="45" fillId="27" borderId="58" xfId="0" applyFont="1" applyFill="1" applyBorder="1" applyAlignment="1" applyProtection="1">
      <alignment horizontal="left" vertical="center"/>
      <protection hidden="1"/>
    </xf>
    <xf numFmtId="0" fontId="45" fillId="27" borderId="56" xfId="0" applyFont="1" applyFill="1" applyBorder="1" applyAlignment="1" applyProtection="1">
      <alignment horizontal="left" vertical="center"/>
      <protection hidden="1"/>
    </xf>
    <xf numFmtId="0" fontId="45" fillId="27" borderId="57" xfId="0" applyFont="1" applyFill="1" applyBorder="1" applyAlignment="1" applyProtection="1">
      <alignment horizontal="left" vertical="center"/>
      <protection hidden="1"/>
    </xf>
    <xf numFmtId="0" fontId="50" fillId="27" borderId="59" xfId="0" applyFont="1" applyFill="1" applyBorder="1" applyAlignment="1" applyProtection="1">
      <alignment horizontal="center" vertical="center" wrapText="1"/>
      <protection hidden="1"/>
    </xf>
    <xf numFmtId="0" fontId="50" fillId="27" borderId="16" xfId="0" applyFont="1" applyFill="1" applyBorder="1" applyAlignment="1" applyProtection="1">
      <alignment horizontal="center" vertical="center" wrapText="1"/>
      <protection hidden="1"/>
    </xf>
    <xf numFmtId="0" fontId="28" fillId="42" borderId="46" xfId="0" applyFont="1" applyFill="1" applyBorder="1" applyAlignment="1" applyProtection="1">
      <alignment horizontal="center" vertical="center" wrapText="1"/>
      <protection hidden="1"/>
    </xf>
    <xf numFmtId="0" fontId="28" fillId="42" borderId="59" xfId="0" applyFont="1" applyFill="1" applyBorder="1" applyAlignment="1" applyProtection="1">
      <alignment horizontal="center" vertical="center" wrapText="1"/>
      <protection hidden="1"/>
    </xf>
    <xf numFmtId="0" fontId="28" fillId="42" borderId="113" xfId="0" applyFont="1" applyFill="1" applyBorder="1" applyAlignment="1" applyProtection="1">
      <alignment horizontal="center" vertical="center" wrapText="1"/>
      <protection hidden="1"/>
    </xf>
    <xf numFmtId="0" fontId="28" fillId="42" borderId="16" xfId="0" applyFont="1" applyFill="1" applyBorder="1" applyAlignment="1" applyProtection="1">
      <alignment horizontal="center" vertical="center" wrapText="1"/>
      <protection hidden="1"/>
    </xf>
    <xf numFmtId="0" fontId="54" fillId="16" borderId="14" xfId="0" applyFont="1" applyFill="1" applyBorder="1" applyAlignment="1" applyProtection="1">
      <alignment horizontal="center" vertical="center" shrinkToFit="1"/>
      <protection hidden="1"/>
    </xf>
    <xf numFmtId="164" fontId="21" fillId="25" borderId="108" xfId="1" applyFont="1" applyFill="1" applyBorder="1" applyAlignment="1" applyProtection="1">
      <alignment horizontal="left" vertical="center"/>
      <protection hidden="1"/>
    </xf>
    <xf numFmtId="164" fontId="21" fillId="25" borderId="33" xfId="1" applyFont="1" applyFill="1" applyBorder="1" applyAlignment="1" applyProtection="1">
      <alignment horizontal="left" vertical="center"/>
      <protection hidden="1"/>
    </xf>
    <xf numFmtId="0" fontId="27" fillId="0" borderId="109" xfId="0" applyFont="1" applyBorder="1" applyAlignment="1" applyProtection="1">
      <alignment horizontal="left" vertical="center" wrapText="1" indent="1"/>
      <protection hidden="1"/>
    </xf>
    <xf numFmtId="0" fontId="27" fillId="0" borderId="110" xfId="0" applyFont="1" applyBorder="1" applyAlignment="1" applyProtection="1">
      <alignment horizontal="left" vertical="center" wrapText="1" indent="1"/>
      <protection hidden="1"/>
    </xf>
    <xf numFmtId="0" fontId="31" fillId="16" borderId="52" xfId="0" applyFont="1" applyFill="1" applyBorder="1" applyAlignment="1" applyProtection="1">
      <alignment horizontal="left" vertical="center" wrapText="1" indent="1"/>
      <protection hidden="1"/>
    </xf>
    <xf numFmtId="0" fontId="31" fillId="16" borderId="14" xfId="0" applyFont="1" applyFill="1" applyBorder="1" applyAlignment="1" applyProtection="1">
      <alignment horizontal="left" vertical="center" wrapText="1" indent="1"/>
      <protection hidden="1"/>
    </xf>
    <xf numFmtId="0" fontId="97" fillId="16" borderId="0" xfId="0" applyFont="1" applyFill="1" applyAlignment="1" applyProtection="1">
      <alignment horizontal="center" vertical="center" wrapText="1" shrinkToFit="1"/>
      <protection hidden="1"/>
    </xf>
    <xf numFmtId="0" fontId="9" fillId="26" borderId="37" xfId="0" applyFont="1" applyFill="1" applyBorder="1" applyAlignment="1" applyProtection="1">
      <alignment horizontal="center" vertical="center"/>
      <protection hidden="1"/>
    </xf>
    <xf numFmtId="0" fontId="9" fillId="26" borderId="38" xfId="0" applyFont="1" applyFill="1" applyBorder="1" applyAlignment="1" applyProtection="1">
      <alignment horizontal="center" vertical="center"/>
      <protection hidden="1"/>
    </xf>
    <xf numFmtId="0" fontId="9" fillId="26" borderId="2" xfId="0" applyFont="1" applyFill="1" applyBorder="1" applyAlignment="1" applyProtection="1">
      <alignment horizontal="center" vertical="center"/>
      <protection hidden="1"/>
    </xf>
    <xf numFmtId="0" fontId="9" fillId="26" borderId="3" xfId="0" applyFont="1" applyFill="1" applyBorder="1" applyAlignment="1" applyProtection="1">
      <alignment horizontal="center" vertical="center"/>
      <protection hidden="1"/>
    </xf>
    <xf numFmtId="0" fontId="127" fillId="2" borderId="1" xfId="0" applyFont="1" applyFill="1" applyBorder="1" applyAlignment="1">
      <alignment horizontal="center" vertical="center"/>
    </xf>
    <xf numFmtId="0" fontId="0" fillId="0" borderId="2" xfId="0" applyBorder="1" applyAlignment="1">
      <alignment horizontal="left" vertical="center" wrapText="1"/>
    </xf>
    <xf numFmtId="0" fontId="0" fillId="0" borderId="26" xfId="0" applyBorder="1" applyAlignment="1">
      <alignment horizontal="left" vertical="center" wrapText="1"/>
    </xf>
    <xf numFmtId="0" fontId="0" fillId="0" borderId="3" xfId="0" applyBorder="1" applyAlignment="1">
      <alignment horizontal="left" vertical="center" wrapText="1"/>
    </xf>
    <xf numFmtId="0" fontId="131" fillId="0" borderId="1" xfId="0" applyFont="1" applyBorder="1" applyAlignment="1">
      <alignment horizontal="left" vertical="center" wrapText="1"/>
    </xf>
    <xf numFmtId="0" fontId="134" fillId="0" borderId="18" xfId="0" quotePrefix="1" applyFont="1" applyBorder="1" applyAlignment="1">
      <alignment horizontal="center" vertical="center" wrapText="1"/>
    </xf>
    <xf numFmtId="0" fontId="134" fillId="0" borderId="135" xfId="0" quotePrefix="1" applyFont="1" applyBorder="1" applyAlignment="1">
      <alignment horizontal="center" vertical="center" wrapText="1"/>
    </xf>
    <xf numFmtId="0" fontId="131" fillId="0" borderId="2" xfId="0" quotePrefix="1" applyFont="1" applyBorder="1" applyAlignment="1">
      <alignment horizontal="left" vertical="center" wrapText="1"/>
    </xf>
    <xf numFmtId="0" fontId="131" fillId="0" borderId="26" xfId="0" quotePrefix="1" applyFont="1" applyBorder="1" applyAlignment="1">
      <alignment horizontal="left" vertical="center" wrapText="1"/>
    </xf>
    <xf numFmtId="0" fontId="131" fillId="0" borderId="3" xfId="0" quotePrefix="1" applyFont="1" applyBorder="1" applyAlignment="1">
      <alignment horizontal="left" vertical="center" wrapText="1"/>
    </xf>
    <xf numFmtId="0" fontId="131" fillId="0" borderId="2" xfId="0" applyFont="1" applyBorder="1" applyAlignment="1">
      <alignment horizontal="left" vertical="center" wrapText="1"/>
    </xf>
    <xf numFmtId="0" fontId="131" fillId="0" borderId="26" xfId="0" applyFont="1" applyBorder="1" applyAlignment="1">
      <alignment horizontal="left" vertical="center" wrapText="1"/>
    </xf>
    <xf numFmtId="0" fontId="131" fillId="0" borderId="3" xfId="0" applyFont="1" applyBorder="1" applyAlignment="1">
      <alignment horizontal="left" vertical="center" wrapText="1"/>
    </xf>
    <xf numFmtId="0" fontId="1" fillId="0" borderId="1" xfId="0" applyFont="1" applyBorder="1" applyAlignment="1">
      <alignment horizontal="center" vertical="center"/>
    </xf>
    <xf numFmtId="0" fontId="122" fillId="43" borderId="2" xfId="0" applyFont="1" applyFill="1" applyBorder="1" applyAlignment="1">
      <alignment horizontal="center" vertical="center"/>
    </xf>
    <xf numFmtId="0" fontId="122" fillId="43" borderId="3" xfId="0" applyFont="1" applyFill="1" applyBorder="1" applyAlignment="1">
      <alignment horizontal="center" vertical="center"/>
    </xf>
    <xf numFmtId="0" fontId="123" fillId="9" borderId="34" xfId="0" applyFont="1" applyFill="1" applyBorder="1" applyAlignment="1">
      <alignment horizontal="center" vertical="center"/>
    </xf>
    <xf numFmtId="0" fontId="123" fillId="9" borderId="111" xfId="0" applyFont="1" applyFill="1" applyBorder="1" applyAlignment="1">
      <alignment horizontal="center" vertical="center"/>
    </xf>
    <xf numFmtId="0" fontId="123" fillId="9" borderId="102" xfId="0" applyFont="1" applyFill="1" applyBorder="1" applyAlignment="1">
      <alignment horizontal="center" vertical="center"/>
    </xf>
    <xf numFmtId="0" fontId="123" fillId="9" borderId="20" xfId="0" applyFont="1" applyFill="1" applyBorder="1" applyAlignment="1">
      <alignment horizontal="center" vertical="center"/>
    </xf>
    <xf numFmtId="0" fontId="123" fillId="9" borderId="136" xfId="0" applyFont="1" applyFill="1" applyBorder="1" applyAlignment="1">
      <alignment horizontal="center" vertical="center"/>
    </xf>
    <xf numFmtId="0" fontId="123" fillId="9" borderId="140" xfId="0" applyFont="1" applyFill="1" applyBorder="1" applyAlignment="1">
      <alignment horizontal="center" vertical="center"/>
    </xf>
    <xf numFmtId="0" fontId="124" fillId="2" borderId="2" xfId="0" applyFont="1" applyFill="1" applyBorder="1" applyAlignment="1">
      <alignment horizontal="center" vertical="center"/>
    </xf>
    <xf numFmtId="0" fontId="124" fillId="2" borderId="26" xfId="0" applyFont="1" applyFill="1" applyBorder="1" applyAlignment="1">
      <alignment horizontal="center" vertical="center"/>
    </xf>
    <xf numFmtId="0" fontId="124" fillId="2" borderId="3" xfId="0" applyFont="1" applyFill="1" applyBorder="1" applyAlignment="1">
      <alignment horizontal="center" vertical="center"/>
    </xf>
    <xf numFmtId="0" fontId="127" fillId="0" borderId="0" xfId="0" applyFont="1" applyAlignment="1">
      <alignment horizontal="left" vertical="center"/>
    </xf>
    <xf numFmtId="0" fontId="0" fillId="0" borderId="0" xfId="0" applyAlignment="1">
      <alignment horizontal="center" vertical="center"/>
    </xf>
    <xf numFmtId="0" fontId="133" fillId="0" borderId="0" xfId="0" applyFont="1" applyAlignment="1">
      <alignment horizontal="center" vertical="center"/>
    </xf>
    <xf numFmtId="0" fontId="0" fillId="0" borderId="0" xfId="0" applyAlignment="1">
      <alignment horizontal="center"/>
    </xf>
    <xf numFmtId="0" fontId="107" fillId="43" borderId="0" xfId="0" applyFont="1" applyFill="1" applyAlignment="1" applyProtection="1">
      <alignment horizontal="center" vertical="center"/>
      <protection hidden="1"/>
    </xf>
    <xf numFmtId="0" fontId="107" fillId="43" borderId="142" xfId="0" applyFont="1" applyFill="1" applyBorder="1" applyAlignment="1" applyProtection="1">
      <alignment horizontal="center" vertical="center"/>
      <protection hidden="1"/>
    </xf>
    <xf numFmtId="0" fontId="17" fillId="0" borderId="1" xfId="0" applyFont="1" applyBorder="1" applyAlignment="1" applyProtection="1">
      <alignment horizontal="left" vertical="center" wrapText="1" indent="1"/>
      <protection hidden="1"/>
    </xf>
    <xf numFmtId="0" fontId="17" fillId="0" borderId="1" xfId="0" applyFont="1" applyBorder="1" applyAlignment="1" applyProtection="1">
      <alignment horizontal="center" vertical="center"/>
      <protection hidden="1"/>
    </xf>
    <xf numFmtId="0" fontId="119" fillId="0" borderId="1" xfId="0" applyFont="1" applyBorder="1" applyAlignment="1" applyProtection="1">
      <alignment horizontal="left" vertical="center" wrapText="1" indent="1"/>
      <protection hidden="1"/>
    </xf>
    <xf numFmtId="1" fontId="17" fillId="0" borderId="1" xfId="0" applyNumberFormat="1" applyFont="1" applyBorder="1" applyAlignment="1" applyProtection="1">
      <alignment horizontal="center" vertical="center"/>
      <protection hidden="1"/>
    </xf>
    <xf numFmtId="0" fontId="17" fillId="0" borderId="1" xfId="0" applyFont="1" applyBorder="1" applyAlignment="1" applyProtection="1">
      <alignment horizontal="left" vertical="center" wrapText="1" indent="1" shrinkToFit="1"/>
      <protection hidden="1"/>
    </xf>
    <xf numFmtId="0" fontId="52" fillId="10" borderId="18" xfId="0" applyFont="1" applyFill="1" applyBorder="1" applyAlignment="1" applyProtection="1">
      <alignment horizontal="center" vertical="center" shrinkToFit="1"/>
      <protection locked="0" hidden="1"/>
    </xf>
    <xf numFmtId="0" fontId="52" fillId="10" borderId="8" xfId="0" applyFont="1" applyFill="1" applyBorder="1" applyAlignment="1" applyProtection="1">
      <alignment horizontal="center" vertical="center" shrinkToFit="1"/>
      <protection locked="0" hidden="1"/>
    </xf>
    <xf numFmtId="0" fontId="49" fillId="0" borderId="0" xfId="0" applyFont="1" applyAlignment="1" applyProtection="1">
      <alignment horizontal="center" vertical="top"/>
      <protection hidden="1"/>
    </xf>
    <xf numFmtId="0" fontId="18" fillId="0" borderId="0" xfId="0" applyFont="1" applyAlignment="1" applyProtection="1">
      <alignment horizontal="left" vertical="center" shrinkToFit="1"/>
      <protection hidden="1"/>
    </xf>
    <xf numFmtId="0" fontId="18" fillId="20" borderId="1" xfId="0" applyFont="1" applyFill="1" applyBorder="1" applyAlignment="1" applyProtection="1">
      <alignment horizontal="center" vertical="center"/>
      <protection hidden="1"/>
    </xf>
    <xf numFmtId="0" fontId="22" fillId="0" borderId="0" xfId="0" applyFont="1" applyAlignment="1" applyProtection="1">
      <alignment horizontal="left" vertical="center" shrinkToFit="1"/>
      <protection hidden="1"/>
    </xf>
    <xf numFmtId="0" fontId="17" fillId="0" borderId="97" xfId="0" applyFont="1" applyBorder="1" applyAlignment="1" applyProtection="1">
      <alignment horizontal="left" vertical="center" wrapText="1" indent="1" shrinkToFit="1"/>
      <protection hidden="1"/>
    </xf>
    <xf numFmtId="0" fontId="17" fillId="0" borderId="96" xfId="0" applyFont="1" applyBorder="1" applyAlignment="1" applyProtection="1">
      <alignment horizontal="left" vertical="center" wrapText="1" indent="1"/>
      <protection hidden="1"/>
    </xf>
    <xf numFmtId="0" fontId="17" fillId="0" borderId="2" xfId="0" applyFont="1" applyBorder="1" applyAlignment="1" applyProtection="1">
      <alignment horizontal="left" vertical="center" indent="3"/>
      <protection hidden="1"/>
    </xf>
    <xf numFmtId="0" fontId="17" fillId="0" borderId="26" xfId="0" applyFont="1" applyBorder="1" applyAlignment="1" applyProtection="1">
      <alignment horizontal="left" vertical="center" indent="3"/>
      <protection hidden="1"/>
    </xf>
    <xf numFmtId="0" fontId="17" fillId="0" borderId="2" xfId="0" applyFont="1" applyBorder="1" applyAlignment="1" applyProtection="1">
      <alignment horizontal="left" vertical="center" wrapText="1" indent="3"/>
      <protection hidden="1"/>
    </xf>
    <xf numFmtId="0" fontId="17" fillId="0" borderId="26" xfId="0" applyFont="1" applyBorder="1" applyAlignment="1" applyProtection="1">
      <alignment horizontal="left" vertical="center" wrapText="1" indent="3"/>
      <protection hidden="1"/>
    </xf>
    <xf numFmtId="0" fontId="18" fillId="13" borderId="1" xfId="0" applyFont="1" applyFill="1" applyBorder="1" applyAlignment="1" applyProtection="1">
      <alignment horizontal="center" vertical="center"/>
      <protection hidden="1"/>
    </xf>
    <xf numFmtId="0" fontId="18" fillId="13" borderId="2" xfId="0" applyFont="1" applyFill="1" applyBorder="1" applyAlignment="1" applyProtection="1">
      <alignment horizontal="center" vertical="center"/>
      <protection hidden="1"/>
    </xf>
    <xf numFmtId="0" fontId="18" fillId="13" borderId="26" xfId="0" applyFont="1" applyFill="1" applyBorder="1" applyAlignment="1" applyProtection="1">
      <alignment horizontal="center" vertical="center"/>
      <protection hidden="1"/>
    </xf>
    <xf numFmtId="0" fontId="18" fillId="13" borderId="3" xfId="0" applyFont="1" applyFill="1" applyBorder="1" applyAlignment="1" applyProtection="1">
      <alignment horizontal="center" vertical="center"/>
      <protection hidden="1"/>
    </xf>
    <xf numFmtId="0" fontId="17" fillId="0" borderId="2" xfId="0" applyFont="1" applyBorder="1" applyAlignment="1" applyProtection="1">
      <alignment horizontal="left" vertical="center" indent="1"/>
      <protection hidden="1"/>
    </xf>
    <xf numFmtId="0" fontId="17" fillId="0" borderId="26" xfId="0" applyFont="1" applyBorder="1" applyAlignment="1" applyProtection="1">
      <alignment horizontal="left" vertical="center" indent="1"/>
      <protection hidden="1"/>
    </xf>
    <xf numFmtId="0" fontId="17" fillId="0" borderId="3" xfId="0" applyFont="1" applyBorder="1" applyAlignment="1" applyProtection="1">
      <alignment horizontal="left" vertical="center" indent="1"/>
      <protection hidden="1"/>
    </xf>
    <xf numFmtId="0" fontId="28" fillId="0" borderId="2" xfId="0" applyFont="1" applyBorder="1" applyAlignment="1" applyProtection="1">
      <alignment horizontal="center" vertical="center"/>
      <protection hidden="1"/>
    </xf>
    <xf numFmtId="0" fontId="28" fillId="0" borderId="26" xfId="0" applyFont="1" applyBorder="1" applyAlignment="1" applyProtection="1">
      <alignment horizontal="center" vertical="center"/>
      <protection hidden="1"/>
    </xf>
    <xf numFmtId="0" fontId="28" fillId="0" borderId="26" xfId="0" applyFont="1" applyBorder="1" applyAlignment="1" applyProtection="1">
      <alignment horizontal="left" vertical="center"/>
      <protection hidden="1"/>
    </xf>
    <xf numFmtId="0" fontId="28" fillId="0" borderId="3" xfId="0" applyFont="1" applyBorder="1" applyAlignment="1" applyProtection="1">
      <alignment horizontal="left" vertical="center"/>
      <protection hidden="1"/>
    </xf>
    <xf numFmtId="2" fontId="17" fillId="0" borderId="1" xfId="0" applyNumberFormat="1" applyFont="1" applyBorder="1" applyAlignment="1" applyProtection="1">
      <alignment horizontal="center" vertical="center"/>
      <protection hidden="1"/>
    </xf>
    <xf numFmtId="0" fontId="64" fillId="0" borderId="0" xfId="0" applyFont="1" applyAlignment="1" applyProtection="1">
      <alignment horizontal="center" vertical="center"/>
      <protection hidden="1"/>
    </xf>
    <xf numFmtId="0" fontId="22" fillId="38" borderId="124" xfId="0" applyFont="1" applyFill="1" applyBorder="1" applyAlignment="1" applyProtection="1">
      <alignment horizontal="center" vertical="center"/>
      <protection hidden="1"/>
    </xf>
    <xf numFmtId="0" fontId="22" fillId="38" borderId="145" xfId="0" applyFont="1" applyFill="1" applyBorder="1" applyAlignment="1" applyProtection="1">
      <alignment horizontal="center" vertical="center"/>
      <protection hidden="1"/>
    </xf>
    <xf numFmtId="0" fontId="22" fillId="38" borderId="63" xfId="0" applyFont="1" applyFill="1" applyBorder="1" applyAlignment="1" applyProtection="1">
      <alignment horizontal="center" vertical="center"/>
      <protection hidden="1"/>
    </xf>
    <xf numFmtId="0" fontId="35" fillId="20" borderId="2" xfId="0" applyFont="1" applyFill="1" applyBorder="1" applyAlignment="1" applyProtection="1">
      <alignment horizontal="left" vertical="center" shrinkToFit="1"/>
      <protection hidden="1"/>
    </xf>
    <xf numFmtId="0" fontId="35" fillId="20" borderId="26" xfId="0" applyFont="1" applyFill="1" applyBorder="1" applyAlignment="1" applyProtection="1">
      <alignment horizontal="left" vertical="center" shrinkToFit="1"/>
      <protection hidden="1"/>
    </xf>
    <xf numFmtId="0" fontId="35" fillId="20" borderId="3" xfId="0" applyFont="1" applyFill="1" applyBorder="1" applyAlignment="1" applyProtection="1">
      <alignment horizontal="left" vertical="center" shrinkToFit="1"/>
      <protection hidden="1"/>
    </xf>
    <xf numFmtId="0" fontId="35" fillId="0" borderId="2" xfId="0" applyFont="1" applyBorder="1" applyAlignment="1" applyProtection="1">
      <alignment horizontal="left" vertical="center" shrinkToFit="1"/>
      <protection hidden="1"/>
    </xf>
    <xf numFmtId="0" fontId="35" fillId="0" borderId="26" xfId="0" applyFont="1" applyBorder="1" applyAlignment="1" applyProtection="1">
      <alignment horizontal="left" vertical="center" shrinkToFit="1"/>
      <protection hidden="1"/>
    </xf>
    <xf numFmtId="0" fontId="35" fillId="0" borderId="3" xfId="0" applyFont="1" applyBorder="1" applyAlignment="1" applyProtection="1">
      <alignment horizontal="left" vertical="center" shrinkToFit="1"/>
      <protection hidden="1"/>
    </xf>
    <xf numFmtId="0" fontId="36" fillId="20" borderId="2" xfId="0" applyFont="1" applyFill="1" applyBorder="1" applyAlignment="1" applyProtection="1">
      <alignment horizontal="left" vertical="center" shrinkToFit="1"/>
      <protection hidden="1"/>
    </xf>
    <xf numFmtId="0" fontId="36" fillId="20" borderId="26" xfId="0" applyFont="1" applyFill="1" applyBorder="1" applyAlignment="1" applyProtection="1">
      <alignment horizontal="left" vertical="center" shrinkToFit="1"/>
      <protection hidden="1"/>
    </xf>
    <xf numFmtId="0" fontId="36" fillId="20" borderId="3" xfId="0" applyFont="1" applyFill="1" applyBorder="1" applyAlignment="1" applyProtection="1">
      <alignment horizontal="left" vertical="center" shrinkToFit="1"/>
      <protection hidden="1"/>
    </xf>
    <xf numFmtId="0" fontId="58" fillId="38" borderId="65" xfId="0" applyFont="1" applyFill="1" applyBorder="1" applyAlignment="1" applyProtection="1">
      <alignment horizontal="center" vertical="center"/>
      <protection hidden="1"/>
    </xf>
    <xf numFmtId="0" fontId="58" fillId="38" borderId="116" xfId="0" applyFont="1" applyFill="1" applyBorder="1" applyAlignment="1" applyProtection="1">
      <alignment horizontal="center" vertical="center"/>
      <protection hidden="1"/>
    </xf>
    <xf numFmtId="0" fontId="58" fillId="38" borderId="66" xfId="0" applyFont="1" applyFill="1" applyBorder="1" applyAlignment="1" applyProtection="1">
      <alignment horizontal="center" vertical="center"/>
      <protection hidden="1"/>
    </xf>
    <xf numFmtId="0" fontId="58" fillId="38" borderId="67" xfId="0" applyFont="1" applyFill="1" applyBorder="1" applyAlignment="1" applyProtection="1">
      <alignment horizontal="center" vertical="center"/>
      <protection hidden="1"/>
    </xf>
    <xf numFmtId="0" fontId="58" fillId="29" borderId="36" xfId="0" applyFont="1" applyFill="1" applyBorder="1" applyAlignment="1" applyProtection="1">
      <alignment horizontal="center" vertical="center"/>
      <protection hidden="1"/>
    </xf>
    <xf numFmtId="0" fontId="58" fillId="29" borderId="14" xfId="0" applyFont="1" applyFill="1" applyBorder="1" applyAlignment="1" applyProtection="1">
      <alignment horizontal="center" vertical="center"/>
      <protection hidden="1"/>
    </xf>
    <xf numFmtId="0" fontId="58" fillId="29" borderId="60" xfId="0" applyFont="1" applyFill="1" applyBorder="1" applyAlignment="1" applyProtection="1">
      <alignment horizontal="center" vertical="center"/>
      <protection hidden="1"/>
    </xf>
    <xf numFmtId="0" fontId="22" fillId="38" borderId="64" xfId="0" applyFont="1" applyFill="1" applyBorder="1" applyAlignment="1" applyProtection="1">
      <alignment horizontal="center" vertical="center" wrapText="1"/>
      <protection hidden="1"/>
    </xf>
    <xf numFmtId="0" fontId="22" fillId="38" borderId="29" xfId="0" applyFont="1" applyFill="1" applyBorder="1" applyAlignment="1" applyProtection="1">
      <alignment horizontal="center" vertical="center" wrapText="1"/>
      <protection hidden="1"/>
    </xf>
    <xf numFmtId="0" fontId="22" fillId="38" borderId="63" xfId="0" applyFont="1" applyFill="1" applyBorder="1" applyAlignment="1" applyProtection="1">
      <alignment horizontal="center" vertical="center" wrapText="1"/>
      <protection hidden="1"/>
    </xf>
    <xf numFmtId="0" fontId="37" fillId="41" borderId="59" xfId="0" applyFont="1" applyFill="1" applyBorder="1" applyAlignment="1" applyProtection="1">
      <alignment horizontal="center" vertical="center" textRotation="45" wrapText="1"/>
      <protection hidden="1"/>
    </xf>
    <xf numFmtId="0" fontId="37" fillId="41" borderId="14" xfId="0" applyFont="1" applyFill="1" applyBorder="1" applyAlignment="1" applyProtection="1">
      <alignment horizontal="center" vertical="center" textRotation="45" wrapText="1"/>
      <protection hidden="1"/>
    </xf>
    <xf numFmtId="0" fontId="58" fillId="41" borderId="64" xfId="0" applyFont="1" applyFill="1" applyBorder="1" applyAlignment="1" applyProtection="1">
      <alignment horizontal="center" vertical="center"/>
      <protection hidden="1"/>
    </xf>
    <xf numFmtId="0" fontId="58" fillId="41" borderId="29" xfId="0" applyFont="1" applyFill="1" applyBorder="1" applyAlignment="1" applyProtection="1">
      <alignment horizontal="center" vertical="center"/>
      <protection hidden="1"/>
    </xf>
    <xf numFmtId="0" fontId="58" fillId="41" borderId="64" xfId="0" applyFont="1" applyFill="1" applyBorder="1" applyAlignment="1" applyProtection="1">
      <alignment horizontal="center" vertical="center" wrapText="1"/>
      <protection hidden="1"/>
    </xf>
    <xf numFmtId="0" fontId="58" fillId="41" borderId="29" xfId="0" applyFont="1" applyFill="1" applyBorder="1" applyAlignment="1" applyProtection="1">
      <alignment horizontal="center" vertical="center" wrapText="1"/>
      <protection hidden="1"/>
    </xf>
    <xf numFmtId="0" fontId="94" fillId="0" borderId="0" xfId="0" applyFont="1" applyAlignment="1" applyProtection="1">
      <alignment horizontal="center" vertical="center"/>
      <protection hidden="1"/>
    </xf>
    <xf numFmtId="0" fontId="30" fillId="0" borderId="0" xfId="0" applyFont="1" applyAlignment="1" applyProtection="1">
      <alignment horizontal="center"/>
      <protection hidden="1"/>
    </xf>
    <xf numFmtId="0" fontId="93" fillId="17" borderId="18" xfId="0" applyFont="1" applyFill="1" applyBorder="1" applyAlignment="1" applyProtection="1">
      <alignment horizontal="center" vertical="center" shrinkToFit="1"/>
      <protection hidden="1"/>
    </xf>
    <xf numFmtId="0" fontId="93" fillId="17" borderId="8" xfId="0" applyFont="1" applyFill="1" applyBorder="1" applyAlignment="1" applyProtection="1">
      <alignment horizontal="center" vertical="center" shrinkToFit="1"/>
      <protection hidden="1"/>
    </xf>
    <xf numFmtId="0" fontId="79" fillId="0" borderId="0" xfId="0" applyFont="1" applyAlignment="1" applyProtection="1">
      <alignment horizontal="center" vertical="center"/>
      <protection hidden="1"/>
    </xf>
    <xf numFmtId="0" fontId="82" fillId="0" borderId="0" xfId="0" applyFont="1" applyAlignment="1" applyProtection="1">
      <alignment horizontal="center" vertical="center"/>
      <protection hidden="1"/>
    </xf>
    <xf numFmtId="0" fontId="9" fillId="2" borderId="1" xfId="0" applyFont="1" applyFill="1" applyBorder="1" applyAlignment="1" applyProtection="1">
      <alignment horizontal="center" vertical="center" wrapText="1"/>
      <protection hidden="1"/>
    </xf>
    <xf numFmtId="0" fontId="94" fillId="0" borderId="114" xfId="0" applyFont="1" applyBorder="1" applyAlignment="1" applyProtection="1">
      <alignment horizontal="center" vertical="center"/>
      <protection hidden="1"/>
    </xf>
    <xf numFmtId="0" fontId="94" fillId="0" borderId="116" xfId="0" applyFont="1" applyBorder="1" applyAlignment="1" applyProtection="1">
      <alignment horizontal="center" vertical="center"/>
      <protection hidden="1"/>
    </xf>
    <xf numFmtId="0" fontId="94" fillId="0" borderId="115" xfId="0" applyFont="1" applyBorder="1" applyAlignment="1" applyProtection="1">
      <alignment horizontal="center" vertical="center"/>
      <protection hidden="1"/>
    </xf>
    <xf numFmtId="0" fontId="94" fillId="0" borderId="114" xfId="0" applyFont="1" applyBorder="1" applyAlignment="1" applyProtection="1">
      <alignment horizontal="center" vertical="center" shrinkToFit="1"/>
      <protection hidden="1"/>
    </xf>
    <xf numFmtId="0" fontId="94" fillId="0" borderId="116" xfId="0" applyFont="1" applyBorder="1" applyAlignment="1" applyProtection="1">
      <alignment horizontal="center" vertical="center" shrinkToFit="1"/>
      <protection hidden="1"/>
    </xf>
    <xf numFmtId="0" fontId="94" fillId="0" borderId="115" xfId="0" applyFont="1" applyBorder="1" applyAlignment="1" applyProtection="1">
      <alignment horizontal="center" vertical="center" shrinkToFit="1"/>
      <protection hidden="1"/>
    </xf>
    <xf numFmtId="0" fontId="87" fillId="0" borderId="102" xfId="0" applyFont="1" applyBorder="1" applyAlignment="1" applyProtection="1">
      <alignment horizontal="left" vertical="top"/>
      <protection hidden="1"/>
    </xf>
    <xf numFmtId="0" fontId="87" fillId="0" borderId="0" xfId="0" applyFont="1" applyAlignment="1" applyProtection="1">
      <alignment horizontal="left" vertical="top"/>
      <protection hidden="1"/>
    </xf>
    <xf numFmtId="0" fontId="87" fillId="0" borderId="20" xfId="0" applyFont="1" applyBorder="1" applyAlignment="1" applyProtection="1">
      <alignment horizontal="left" vertical="top"/>
      <protection hidden="1"/>
    </xf>
    <xf numFmtId="0" fontId="87" fillId="0" borderId="9" xfId="0" applyFont="1" applyBorder="1" applyAlignment="1" applyProtection="1">
      <alignment horizontal="left" vertical="top"/>
      <protection hidden="1"/>
    </xf>
    <xf numFmtId="0" fontId="87" fillId="0" borderId="16" xfId="0" applyFont="1" applyBorder="1" applyAlignment="1" applyProtection="1">
      <alignment horizontal="left" vertical="top"/>
      <protection hidden="1"/>
    </xf>
    <xf numFmtId="0" fontId="87" fillId="0" borderId="101" xfId="0" applyFont="1" applyBorder="1" applyAlignment="1" applyProtection="1">
      <alignment horizontal="left" vertical="top"/>
      <protection hidden="1"/>
    </xf>
    <xf numFmtId="0" fontId="92" fillId="0" borderId="112" xfId="0" applyFont="1" applyBorder="1" applyAlignment="1" applyProtection="1">
      <alignment horizontal="center" vertical="center"/>
      <protection hidden="1"/>
    </xf>
    <xf numFmtId="0" fontId="92" fillId="0" borderId="111" xfId="0" applyFont="1" applyBorder="1" applyAlignment="1" applyProtection="1">
      <alignment horizontal="center" vertical="center"/>
      <protection hidden="1"/>
    </xf>
    <xf numFmtId="0" fontId="92" fillId="0" borderId="0" xfId="0" applyFont="1" applyAlignment="1" applyProtection="1">
      <alignment horizontal="center" vertical="center"/>
      <protection hidden="1"/>
    </xf>
    <xf numFmtId="0" fontId="92" fillId="0" borderId="20" xfId="0" applyFont="1" applyBorder="1" applyAlignment="1" applyProtection="1">
      <alignment horizontal="center" vertical="center"/>
      <protection hidden="1"/>
    </xf>
    <xf numFmtId="0" fontId="87" fillId="0" borderId="34" xfId="0" applyFont="1" applyBorder="1" applyAlignment="1" applyProtection="1">
      <alignment horizontal="left" vertical="top"/>
      <protection hidden="1"/>
    </xf>
    <xf numFmtId="0" fontId="87" fillId="0" borderId="112" xfId="0" applyFont="1" applyBorder="1" applyAlignment="1" applyProtection="1">
      <alignment horizontal="left" vertical="top"/>
      <protection hidden="1"/>
    </xf>
    <xf numFmtId="0" fontId="87" fillId="0" borderId="111" xfId="0" applyFont="1" applyBorder="1" applyAlignment="1" applyProtection="1">
      <alignment horizontal="left" vertical="top"/>
      <protection hidden="1"/>
    </xf>
    <xf numFmtId="0" fontId="87" fillId="0" borderId="34" xfId="0" applyFont="1" applyBorder="1" applyAlignment="1" applyProtection="1">
      <alignment horizontal="center" vertical="top"/>
      <protection hidden="1"/>
    </xf>
    <xf numFmtId="0" fontId="87" fillId="0" borderId="111" xfId="0" applyFont="1" applyBorder="1" applyAlignment="1" applyProtection="1">
      <alignment horizontal="center" vertical="top"/>
      <protection hidden="1"/>
    </xf>
    <xf numFmtId="0" fontId="30" fillId="2" borderId="1" xfId="0" applyFont="1" applyFill="1" applyBorder="1" applyAlignment="1" applyProtection="1">
      <alignment horizontal="center" vertical="center"/>
      <protection hidden="1"/>
    </xf>
    <xf numFmtId="0" fontId="87" fillId="0" borderId="112" xfId="0" applyFont="1" applyBorder="1" applyAlignment="1" applyProtection="1">
      <alignment horizontal="center" vertical="top"/>
      <protection hidden="1"/>
    </xf>
    <xf numFmtId="0" fontId="87" fillId="0" borderId="102" xfId="0" applyFont="1" applyBorder="1" applyAlignment="1" applyProtection="1">
      <alignment horizontal="center" vertical="top"/>
      <protection hidden="1"/>
    </xf>
    <xf numFmtId="0" fontId="87" fillId="0" borderId="0" xfId="0" applyFont="1" applyAlignment="1" applyProtection="1">
      <alignment horizontal="center" vertical="top"/>
      <protection hidden="1"/>
    </xf>
    <xf numFmtId="0" fontId="87" fillId="0" borderId="20" xfId="0" applyFont="1" applyBorder="1" applyAlignment="1" applyProtection="1">
      <alignment horizontal="center" vertical="top"/>
      <protection hidden="1"/>
    </xf>
    <xf numFmtId="0" fontId="87" fillId="0" borderId="9" xfId="0" applyFont="1" applyBorder="1" applyAlignment="1" applyProtection="1">
      <alignment horizontal="center" vertical="top"/>
      <protection hidden="1"/>
    </xf>
    <xf numFmtId="0" fontId="87" fillId="0" borderId="16" xfId="0" applyFont="1" applyBorder="1" applyAlignment="1" applyProtection="1">
      <alignment horizontal="center" vertical="top"/>
      <protection hidden="1"/>
    </xf>
    <xf numFmtId="0" fontId="87" fillId="0" borderId="101" xfId="0" applyFont="1" applyBorder="1" applyAlignment="1" applyProtection="1">
      <alignment horizontal="center" vertical="top"/>
      <protection hidden="1"/>
    </xf>
    <xf numFmtId="0" fontId="92" fillId="0" borderId="16" xfId="0" applyFont="1" applyBorder="1" applyAlignment="1" applyProtection="1">
      <alignment horizontal="center" vertical="center"/>
      <protection hidden="1"/>
    </xf>
    <xf numFmtId="0" fontId="92" fillId="0" borderId="101" xfId="0" applyFont="1" applyBorder="1" applyAlignment="1" applyProtection="1">
      <alignment horizontal="center" vertical="center"/>
      <protection hidden="1"/>
    </xf>
    <xf numFmtId="0" fontId="92" fillId="0" borderId="102" xfId="0" applyFont="1" applyBorder="1" applyAlignment="1" applyProtection="1">
      <alignment horizontal="center" vertical="center"/>
      <protection hidden="1"/>
    </xf>
    <xf numFmtId="0" fontId="69" fillId="2" borderId="1" xfId="0" applyFont="1" applyFill="1" applyBorder="1" applyAlignment="1" applyProtection="1">
      <alignment horizontal="center" vertical="center"/>
      <protection hidden="1"/>
    </xf>
    <xf numFmtId="0" fontId="87" fillId="0" borderId="19" xfId="0" applyFont="1" applyBorder="1" applyAlignment="1" applyProtection="1">
      <alignment horizontal="center" vertical="top"/>
      <protection hidden="1"/>
    </xf>
    <xf numFmtId="0" fontId="87" fillId="0" borderId="19" xfId="0" applyFont="1" applyBorder="1" applyAlignment="1" applyProtection="1">
      <alignment horizontal="left" vertical="top"/>
      <protection hidden="1"/>
    </xf>
    <xf numFmtId="0" fontId="87" fillId="0" borderId="8" xfId="0" applyFont="1" applyBorder="1" applyAlignment="1" applyProtection="1">
      <alignment horizontal="center" vertical="top"/>
      <protection hidden="1"/>
    </xf>
    <xf numFmtId="0" fontId="87" fillId="0" borderId="18" xfId="0" applyFont="1" applyBorder="1" applyAlignment="1" applyProtection="1">
      <alignment horizontal="center" vertical="top"/>
      <protection hidden="1"/>
    </xf>
    <xf numFmtId="0" fontId="92" fillId="0" borderId="95" xfId="0" applyFont="1" applyBorder="1" applyAlignment="1" applyProtection="1">
      <alignment horizontal="center" vertical="center"/>
      <protection hidden="1"/>
    </xf>
    <xf numFmtId="0" fontId="92" fillId="0" borderId="19" xfId="0" applyFont="1" applyBorder="1" applyAlignment="1" applyProtection="1">
      <alignment horizontal="center" vertical="center"/>
      <protection hidden="1"/>
    </xf>
    <xf numFmtId="0" fontId="92" fillId="0" borderId="8" xfId="0" applyFont="1" applyBorder="1" applyAlignment="1" applyProtection="1">
      <alignment horizontal="center" vertical="center"/>
      <protection hidden="1"/>
    </xf>
    <xf numFmtId="0" fontId="87" fillId="0" borderId="8" xfId="0" applyFont="1" applyBorder="1" applyAlignment="1" applyProtection="1">
      <alignment horizontal="left" vertical="top"/>
      <protection hidden="1"/>
    </xf>
    <xf numFmtId="0" fontId="7" fillId="2" borderId="0" xfId="0" applyFont="1" applyFill="1" applyAlignment="1" applyProtection="1">
      <alignment vertical="center" shrinkToFit="1"/>
      <protection hidden="1"/>
    </xf>
    <xf numFmtId="0" fontId="24" fillId="6" borderId="37" xfId="0" applyFont="1" applyFill="1" applyBorder="1" applyAlignment="1" applyProtection="1">
      <alignment horizontal="center" vertical="center" shrinkToFit="1"/>
      <protection hidden="1"/>
    </xf>
    <xf numFmtId="0" fontId="24" fillId="6" borderId="121" xfId="0" applyFont="1" applyFill="1" applyBorder="1" applyAlignment="1" applyProtection="1">
      <alignment horizontal="center" vertical="center" shrinkToFit="1"/>
      <protection hidden="1"/>
    </xf>
    <xf numFmtId="0" fontId="24" fillId="6" borderId="38" xfId="0" applyFont="1" applyFill="1" applyBorder="1" applyAlignment="1" applyProtection="1">
      <alignment horizontal="center" vertical="center" shrinkToFit="1"/>
      <protection hidden="1"/>
    </xf>
    <xf numFmtId="0" fontId="24" fillId="6" borderId="51" xfId="0" applyFont="1" applyFill="1" applyBorder="1" applyAlignment="1" applyProtection="1">
      <alignment horizontal="center" vertical="center" shrinkToFit="1"/>
      <protection hidden="1"/>
    </xf>
    <xf numFmtId="0" fontId="24" fillId="6" borderId="55" xfId="0" applyFont="1" applyFill="1" applyBorder="1" applyAlignment="1" applyProtection="1">
      <alignment horizontal="center" vertical="center" shrinkToFit="1"/>
      <protection hidden="1"/>
    </xf>
    <xf numFmtId="0" fontId="7" fillId="0" borderId="54" xfId="0" applyFont="1" applyBorder="1" applyAlignment="1" applyProtection="1">
      <alignment horizontal="center" vertical="center"/>
      <protection hidden="1"/>
    </xf>
    <xf numFmtId="0" fontId="7" fillId="0" borderId="29" xfId="0" applyFont="1" applyBorder="1" applyAlignment="1" applyProtection="1">
      <alignment horizontal="center" vertical="center"/>
      <protection hidden="1"/>
    </xf>
    <xf numFmtId="0" fontId="24" fillId="6" borderId="39" xfId="0" applyFont="1" applyFill="1" applyBorder="1" applyAlignment="1" applyProtection="1">
      <alignment horizontal="center" vertical="center" shrinkToFit="1"/>
      <protection hidden="1"/>
    </xf>
    <xf numFmtId="0" fontId="37" fillId="14" borderId="32" xfId="0" applyFont="1" applyFill="1" applyBorder="1" applyAlignment="1" applyProtection="1">
      <alignment horizontal="center" vertical="center"/>
      <protection hidden="1"/>
    </xf>
    <xf numFmtId="0" fontId="37" fillId="14" borderId="100" xfId="0" applyFont="1" applyFill="1" applyBorder="1" applyAlignment="1" applyProtection="1">
      <alignment horizontal="center" vertical="center"/>
      <protection hidden="1"/>
    </xf>
    <xf numFmtId="0" fontId="37" fillId="9" borderId="131" xfId="0" applyFont="1" applyFill="1" applyBorder="1" applyAlignment="1" applyProtection="1">
      <alignment horizontal="center" vertical="center"/>
      <protection hidden="1"/>
    </xf>
    <xf numFmtId="0" fontId="37" fillId="9" borderId="132" xfId="0" applyFont="1" applyFill="1" applyBorder="1" applyAlignment="1" applyProtection="1">
      <alignment horizontal="center" vertical="center"/>
      <protection hidden="1"/>
    </xf>
    <xf numFmtId="0" fontId="37" fillId="11" borderId="131" xfId="0" applyFont="1" applyFill="1" applyBorder="1" applyAlignment="1" applyProtection="1">
      <alignment horizontal="center" vertical="center"/>
      <protection hidden="1"/>
    </xf>
    <xf numFmtId="0" fontId="37" fillId="11" borderId="132" xfId="0" applyFont="1" applyFill="1" applyBorder="1" applyAlignment="1" applyProtection="1">
      <alignment horizontal="center" vertical="center"/>
      <protection hidden="1"/>
    </xf>
    <xf numFmtId="0" fontId="37" fillId="10" borderId="131" xfId="0" applyFont="1" applyFill="1" applyBorder="1" applyAlignment="1" applyProtection="1">
      <alignment horizontal="center" vertical="center"/>
      <protection hidden="1"/>
    </xf>
    <xf numFmtId="0" fontId="37" fillId="10" borderId="132" xfId="0" applyFont="1" applyFill="1" applyBorder="1" applyAlignment="1" applyProtection="1">
      <alignment horizontal="center" vertical="center"/>
      <protection hidden="1"/>
    </xf>
    <xf numFmtId="0" fontId="37" fillId="14" borderId="17" xfId="0" applyFont="1" applyFill="1" applyBorder="1" applyAlignment="1" applyProtection="1">
      <alignment horizontal="center" vertical="center"/>
      <protection hidden="1"/>
    </xf>
    <xf numFmtId="0" fontId="37" fillId="9" borderId="164" xfId="0" applyFont="1" applyFill="1" applyBorder="1" applyAlignment="1" applyProtection="1">
      <alignment horizontal="center" vertical="center"/>
      <protection hidden="1"/>
    </xf>
    <xf numFmtId="0" fontId="37" fillId="11" borderId="164" xfId="0" applyFont="1" applyFill="1" applyBorder="1" applyAlignment="1" applyProtection="1">
      <alignment horizontal="center" vertical="center"/>
      <protection hidden="1"/>
    </xf>
    <xf numFmtId="0" fontId="22" fillId="12" borderId="130" xfId="0" applyFont="1" applyFill="1" applyBorder="1" applyAlignment="1" applyProtection="1">
      <alignment horizontal="center" vertical="center"/>
      <protection hidden="1"/>
    </xf>
    <xf numFmtId="0" fontId="22" fillId="12" borderId="17" xfId="0" applyFont="1" applyFill="1" applyBorder="1" applyAlignment="1" applyProtection="1">
      <alignment horizontal="center" vertical="center"/>
      <protection hidden="1"/>
    </xf>
    <xf numFmtId="0" fontId="22" fillId="12" borderId="100" xfId="0" applyFont="1" applyFill="1" applyBorder="1" applyAlignment="1" applyProtection="1">
      <alignment horizontal="center" vertical="center"/>
      <protection hidden="1"/>
    </xf>
    <xf numFmtId="0" fontId="22" fillId="12" borderId="119" xfId="0" applyFont="1" applyFill="1" applyBorder="1" applyAlignment="1" applyProtection="1">
      <alignment horizontal="center" vertical="center" wrapText="1"/>
      <protection hidden="1"/>
    </xf>
    <xf numFmtId="0" fontId="22" fillId="12" borderId="19" xfId="0" applyFont="1" applyFill="1" applyBorder="1" applyAlignment="1" applyProtection="1">
      <alignment horizontal="center" vertical="center" wrapText="1"/>
      <protection hidden="1"/>
    </xf>
    <xf numFmtId="0" fontId="22" fillId="12" borderId="125" xfId="0" applyFont="1" applyFill="1" applyBorder="1" applyAlignment="1" applyProtection="1">
      <alignment horizontal="center" vertical="center" wrapText="1"/>
      <protection hidden="1"/>
    </xf>
    <xf numFmtId="0" fontId="22" fillId="12" borderId="119" xfId="0" applyFont="1" applyFill="1" applyBorder="1" applyAlignment="1" applyProtection="1">
      <alignment horizontal="center" vertical="center"/>
      <protection hidden="1"/>
    </xf>
    <xf numFmtId="0" fontId="22" fillId="12" borderId="19" xfId="0" applyFont="1" applyFill="1" applyBorder="1" applyAlignment="1" applyProtection="1">
      <alignment horizontal="center" vertical="center"/>
      <protection hidden="1"/>
    </xf>
    <xf numFmtId="0" fontId="22" fillId="12" borderId="125" xfId="0" applyFont="1" applyFill="1" applyBorder="1" applyAlignment="1" applyProtection="1">
      <alignment horizontal="center" vertical="center"/>
      <protection hidden="1"/>
    </xf>
    <xf numFmtId="0" fontId="22" fillId="12" borderId="45" xfId="0" applyFont="1" applyFill="1" applyBorder="1" applyAlignment="1" applyProtection="1">
      <alignment horizontal="center" vertical="center"/>
      <protection hidden="1"/>
    </xf>
    <xf numFmtId="0" fontId="22" fillId="12" borderId="126" xfId="0" applyFont="1" applyFill="1" applyBorder="1" applyAlignment="1" applyProtection="1">
      <alignment horizontal="center" vertical="center"/>
      <protection hidden="1"/>
    </xf>
    <xf numFmtId="0" fontId="22" fillId="12" borderId="15" xfId="0" applyFont="1" applyFill="1" applyBorder="1" applyAlignment="1" applyProtection="1">
      <alignment horizontal="center" vertical="center"/>
      <protection hidden="1"/>
    </xf>
    <xf numFmtId="0" fontId="18" fillId="10" borderId="46" xfId="0" applyFont="1" applyFill="1" applyBorder="1" applyAlignment="1" applyProtection="1">
      <alignment horizontal="center" vertical="center" shrinkToFit="1"/>
      <protection hidden="1"/>
    </xf>
    <xf numFmtId="0" fontId="18" fillId="10" borderId="117" xfId="0" applyFont="1" applyFill="1" applyBorder="1" applyAlignment="1" applyProtection="1">
      <alignment horizontal="center" vertical="center" shrinkToFit="1"/>
      <protection hidden="1"/>
    </xf>
    <xf numFmtId="0" fontId="18" fillId="10" borderId="54" xfId="0" applyFont="1" applyFill="1" applyBorder="1" applyAlignment="1" applyProtection="1">
      <alignment horizontal="center" vertical="center" shrinkToFit="1"/>
      <protection hidden="1"/>
    </xf>
    <xf numFmtId="0" fontId="18" fillId="10" borderId="36" xfId="0" applyFont="1" applyFill="1" applyBorder="1" applyAlignment="1" applyProtection="1">
      <alignment horizontal="center" vertical="center" shrinkToFit="1"/>
      <protection hidden="1"/>
    </xf>
    <xf numFmtId="0" fontId="18" fillId="10" borderId="14" xfId="0" applyFont="1" applyFill="1" applyBorder="1" applyAlignment="1" applyProtection="1">
      <alignment horizontal="center" vertical="center" shrinkToFit="1"/>
      <protection hidden="1"/>
    </xf>
    <xf numFmtId="0" fontId="18" fillId="10" borderId="60" xfId="0" applyFont="1" applyFill="1" applyBorder="1" applyAlignment="1" applyProtection="1">
      <alignment horizontal="center" vertical="center" shrinkToFit="1"/>
      <protection hidden="1"/>
    </xf>
    <xf numFmtId="0" fontId="47" fillId="0" borderId="18" xfId="0" applyFont="1" applyBorder="1" applyAlignment="1" applyProtection="1">
      <alignment horizontal="center" vertical="center"/>
      <protection locked="0"/>
    </xf>
    <xf numFmtId="0" fontId="47" fillId="0" borderId="19" xfId="0" applyFont="1" applyBorder="1" applyAlignment="1" applyProtection="1">
      <alignment horizontal="center" vertical="center"/>
      <protection locked="0"/>
    </xf>
    <xf numFmtId="0" fontId="47" fillId="0" borderId="8" xfId="0" applyFont="1" applyBorder="1" applyAlignment="1" applyProtection="1">
      <alignment horizontal="center" vertical="center"/>
      <protection locked="0"/>
    </xf>
    <xf numFmtId="0" fontId="39" fillId="0" borderId="18" xfId="0" applyFont="1" applyBorder="1" applyAlignment="1" applyProtection="1">
      <alignment horizontal="center" vertical="center"/>
      <protection locked="0"/>
    </xf>
    <xf numFmtId="0" fontId="39" fillId="0" borderId="8" xfId="0" applyFont="1" applyBorder="1" applyAlignment="1" applyProtection="1">
      <alignment horizontal="center" vertical="center"/>
      <protection locked="0"/>
    </xf>
    <xf numFmtId="0" fontId="7" fillId="33" borderId="1" xfId="0" applyFont="1" applyFill="1" applyBorder="1" applyAlignment="1" applyProtection="1">
      <alignment horizontal="center" vertical="center"/>
      <protection hidden="1"/>
    </xf>
    <xf numFmtId="0" fontId="82" fillId="10" borderId="1" xfId="0" applyFont="1" applyFill="1" applyBorder="1" applyAlignment="1" applyProtection="1">
      <alignment horizontal="center" vertical="center" shrinkToFit="1"/>
      <protection hidden="1"/>
    </xf>
    <xf numFmtId="0" fontId="110" fillId="9" borderId="153" xfId="0" applyFont="1" applyFill="1" applyBorder="1" applyAlignment="1" applyProtection="1">
      <alignment horizontal="center" vertical="center" wrapText="1"/>
      <protection hidden="1"/>
    </xf>
    <xf numFmtId="0" fontId="110" fillId="9" borderId="145" xfId="0" applyFont="1" applyFill="1" applyBorder="1" applyAlignment="1" applyProtection="1">
      <alignment horizontal="center" vertical="center" wrapText="1"/>
      <protection hidden="1"/>
    </xf>
    <xf numFmtId="0" fontId="111" fillId="36" borderId="112" xfId="0" applyFont="1" applyFill="1" applyBorder="1" applyAlignment="1" applyProtection="1">
      <alignment horizontal="center" vertical="center" shrinkToFit="1"/>
      <protection hidden="1"/>
    </xf>
    <xf numFmtId="0" fontId="111" fillId="36" borderId="111" xfId="0" applyFont="1" applyFill="1" applyBorder="1" applyAlignment="1" applyProtection="1">
      <alignment horizontal="center" vertical="center" shrinkToFit="1"/>
      <protection hidden="1"/>
    </xf>
    <xf numFmtId="0" fontId="79" fillId="36" borderId="0" xfId="0" applyFont="1" applyFill="1" applyBorder="1" applyAlignment="1" applyProtection="1">
      <alignment horizontal="center" vertical="center" shrinkToFit="1"/>
      <protection hidden="1"/>
    </xf>
    <xf numFmtId="0" fontId="79" fillId="36" borderId="20" xfId="0" applyFont="1" applyFill="1" applyBorder="1" applyAlignment="1" applyProtection="1">
      <alignment horizontal="center" vertical="center" shrinkToFit="1"/>
      <protection hidden="1"/>
    </xf>
    <xf numFmtId="0" fontId="112" fillId="36" borderId="0" xfId="0" applyFont="1" applyFill="1" applyBorder="1" applyAlignment="1" applyProtection="1">
      <alignment horizontal="center" vertical="center" shrinkToFit="1"/>
      <protection hidden="1"/>
    </xf>
    <xf numFmtId="0" fontId="112" fillId="36" borderId="20" xfId="0" applyFont="1" applyFill="1" applyBorder="1" applyAlignment="1" applyProtection="1">
      <alignment horizontal="center" vertical="center" shrinkToFit="1"/>
      <protection hidden="1"/>
    </xf>
    <xf numFmtId="0" fontId="66" fillId="30" borderId="1" xfId="0" applyFont="1" applyFill="1" applyBorder="1" applyAlignment="1" applyProtection="1">
      <alignment horizontal="center" vertical="center" wrapText="1"/>
      <protection hidden="1"/>
    </xf>
    <xf numFmtId="0" fontId="7" fillId="38" borderId="1" xfId="0" applyFont="1" applyFill="1" applyBorder="1" applyAlignment="1" applyProtection="1">
      <alignment horizontal="center" vertical="center" wrapText="1"/>
      <protection hidden="1"/>
    </xf>
    <xf numFmtId="0" fontId="7" fillId="23" borderId="1" xfId="0" applyFont="1" applyFill="1" applyBorder="1" applyAlignment="1" applyProtection="1">
      <alignment horizontal="center" vertical="center" wrapText="1"/>
      <protection hidden="1"/>
    </xf>
    <xf numFmtId="0" fontId="116" fillId="43" borderId="124" xfId="17" applyFont="1" applyFill="1" applyBorder="1" applyAlignment="1" applyProtection="1">
      <alignment horizontal="left" textRotation="90"/>
      <protection locked="0"/>
    </xf>
    <xf numFmtId="0" fontId="116" fillId="43" borderId="94" xfId="17" applyFont="1" applyFill="1" applyBorder="1" applyAlignment="1" applyProtection="1">
      <alignment horizontal="left" textRotation="90"/>
      <protection locked="0"/>
    </xf>
    <xf numFmtId="0" fontId="116" fillId="43" borderId="145" xfId="17" applyFont="1" applyFill="1" applyBorder="1" applyAlignment="1" applyProtection="1">
      <alignment horizontal="left" textRotation="90"/>
      <protection locked="0"/>
    </xf>
    <xf numFmtId="0" fontId="79" fillId="37" borderId="124" xfId="0" applyFont="1" applyFill="1" applyBorder="1" applyAlignment="1" applyProtection="1">
      <alignment horizontal="left" vertical="center" textRotation="90"/>
      <protection hidden="1"/>
    </xf>
    <xf numFmtId="0" fontId="79" fillId="37" borderId="94" xfId="0" applyFont="1" applyFill="1" applyBorder="1" applyAlignment="1" applyProtection="1">
      <alignment horizontal="left" vertical="center" textRotation="90"/>
      <protection hidden="1"/>
    </xf>
    <xf numFmtId="0" fontId="79" fillId="37" borderId="145" xfId="0" applyFont="1" applyFill="1" applyBorder="1" applyAlignment="1" applyProtection="1">
      <alignment horizontal="left" vertical="center" textRotation="90"/>
      <protection hidden="1"/>
    </xf>
    <xf numFmtId="0" fontId="65" fillId="0" borderId="158" xfId="0" applyFont="1" applyBorder="1" applyAlignment="1">
      <alignment vertical="center" wrapText="1"/>
    </xf>
    <xf numFmtId="0" fontId="65" fillId="0" borderId="159" xfId="0" applyFont="1" applyBorder="1" applyAlignment="1">
      <alignment vertical="center" wrapText="1"/>
    </xf>
    <xf numFmtId="0" fontId="65" fillId="0" borderId="160" xfId="0" applyFont="1" applyBorder="1" applyAlignment="1">
      <alignment vertical="center" wrapText="1"/>
    </xf>
    <xf numFmtId="0" fontId="65" fillId="0" borderId="161" xfId="0" applyFont="1" applyBorder="1" applyAlignment="1">
      <alignment vertical="center" wrapText="1"/>
    </xf>
    <xf numFmtId="0" fontId="65" fillId="0" borderId="162" xfId="0" applyFont="1" applyBorder="1" applyAlignment="1">
      <alignment vertical="center" wrapText="1"/>
    </xf>
    <xf numFmtId="0" fontId="65" fillId="0" borderId="163" xfId="0" applyFont="1" applyBorder="1" applyAlignment="1">
      <alignment vertical="center" wrapText="1"/>
    </xf>
    <xf numFmtId="0" fontId="65" fillId="0" borderId="137" xfId="0" applyFont="1" applyBorder="1" applyAlignment="1" applyProtection="1">
      <alignment horizontal="left" vertical="center" wrapText="1" shrinkToFit="1"/>
      <protection locked="0"/>
    </xf>
    <xf numFmtId="0" fontId="65" fillId="0" borderId="138" xfId="0" applyFont="1" applyBorder="1" applyAlignment="1" applyProtection="1">
      <alignment horizontal="left" vertical="center" wrapText="1" shrinkToFit="1"/>
      <protection locked="0"/>
    </xf>
    <xf numFmtId="0" fontId="65" fillId="0" borderId="139" xfId="0" applyFont="1" applyBorder="1" applyAlignment="1" applyProtection="1">
      <alignment horizontal="left" vertical="center" wrapText="1" shrinkToFit="1"/>
      <protection locked="0"/>
    </xf>
    <xf numFmtId="0" fontId="65" fillId="0" borderId="150" xfId="0" applyFont="1" applyBorder="1" applyAlignment="1" applyProtection="1">
      <alignment horizontal="left" vertical="center" wrapText="1" shrinkToFit="1"/>
      <protection locked="0"/>
    </xf>
    <xf numFmtId="0" fontId="65" fillId="0" borderId="151" xfId="0" applyFont="1" applyBorder="1" applyAlignment="1" applyProtection="1">
      <alignment horizontal="left" vertical="center" wrapText="1" shrinkToFit="1"/>
      <protection locked="0"/>
    </xf>
    <xf numFmtId="0" fontId="65" fillId="0" borderId="152" xfId="0" applyFont="1" applyBorder="1" applyAlignment="1" applyProtection="1">
      <alignment horizontal="left" vertical="center" wrapText="1" shrinkToFit="1"/>
      <protection locked="0"/>
    </xf>
    <xf numFmtId="0" fontId="82" fillId="39" borderId="1" xfId="0" applyFont="1" applyFill="1" applyBorder="1" applyAlignment="1" applyProtection="1">
      <alignment horizontal="center" vertical="center" shrinkToFit="1"/>
      <protection hidden="1"/>
    </xf>
    <xf numFmtId="0" fontId="65" fillId="0" borderId="147" xfId="0" applyFont="1" applyBorder="1" applyAlignment="1" applyProtection="1">
      <alignment horizontal="left" vertical="center" wrapText="1" shrinkToFit="1"/>
      <protection locked="0"/>
    </xf>
    <xf numFmtId="0" fontId="65" fillId="0" borderId="148" xfId="0" applyFont="1" applyBorder="1" applyAlignment="1" applyProtection="1">
      <alignment horizontal="left" vertical="center" wrapText="1" shrinkToFit="1"/>
      <protection locked="0"/>
    </xf>
    <xf numFmtId="0" fontId="65" fillId="0" borderId="149" xfId="0" applyFont="1" applyBorder="1" applyAlignment="1" applyProtection="1">
      <alignment horizontal="left" vertical="center" wrapText="1" shrinkToFit="1"/>
      <protection locked="0"/>
    </xf>
    <xf numFmtId="0" fontId="20" fillId="3" borderId="156" xfId="0" applyFont="1" applyFill="1" applyBorder="1" applyAlignment="1" applyProtection="1">
      <alignment horizontal="center" vertical="center"/>
      <protection hidden="1"/>
    </xf>
    <xf numFmtId="0" fontId="20" fillId="3" borderId="0" xfId="0" applyFont="1" applyFill="1" applyBorder="1" applyAlignment="1" applyProtection="1">
      <alignment horizontal="center" vertical="center"/>
      <protection hidden="1"/>
    </xf>
    <xf numFmtId="0" fontId="79" fillId="37" borderId="46" xfId="0" applyFont="1" applyFill="1" applyBorder="1" applyAlignment="1" applyProtection="1">
      <alignment horizontal="left" vertical="center" textRotation="90"/>
      <protection hidden="1"/>
    </xf>
    <xf numFmtId="0" fontId="79" fillId="37" borderId="74" xfId="0" applyFont="1" applyFill="1" applyBorder="1" applyAlignment="1" applyProtection="1">
      <alignment horizontal="left" vertical="center" textRotation="90"/>
      <protection hidden="1"/>
    </xf>
    <xf numFmtId="0" fontId="79" fillId="37" borderId="36" xfId="0" applyFont="1" applyFill="1" applyBorder="1" applyAlignment="1" applyProtection="1">
      <alignment horizontal="left" vertical="center" textRotation="90"/>
      <protection hidden="1"/>
    </xf>
    <xf numFmtId="0" fontId="74" fillId="0" borderId="1" xfId="0" applyFont="1" applyBorder="1" applyAlignment="1" applyProtection="1">
      <alignment horizontal="center" vertical="center"/>
      <protection hidden="1"/>
    </xf>
    <xf numFmtId="0" fontId="10" fillId="10" borderId="34" xfId="0" applyFont="1" applyFill="1" applyBorder="1" applyAlignment="1" applyProtection="1">
      <alignment horizontal="center" vertical="center" wrapText="1" shrinkToFit="1"/>
      <protection hidden="1"/>
    </xf>
    <xf numFmtId="0" fontId="10" fillId="10" borderId="112" xfId="0" applyFont="1" applyFill="1" applyBorder="1" applyAlignment="1" applyProtection="1">
      <alignment horizontal="center" vertical="center" wrapText="1" shrinkToFit="1"/>
      <protection hidden="1"/>
    </xf>
    <xf numFmtId="0" fontId="10" fillId="10" borderId="111" xfId="0" applyFont="1" applyFill="1" applyBorder="1" applyAlignment="1" applyProtection="1">
      <alignment horizontal="center" vertical="center" wrapText="1" shrinkToFit="1"/>
      <protection hidden="1"/>
    </xf>
    <xf numFmtId="0" fontId="10" fillId="10" borderId="136" xfId="0" applyFont="1" applyFill="1" applyBorder="1" applyAlignment="1" applyProtection="1">
      <alignment horizontal="center" vertical="center" wrapText="1" shrinkToFit="1"/>
      <protection hidden="1"/>
    </xf>
    <xf numFmtId="0" fontId="10" fillId="10" borderId="142" xfId="0" applyFont="1" applyFill="1" applyBorder="1" applyAlignment="1" applyProtection="1">
      <alignment horizontal="center" vertical="center" wrapText="1" shrinkToFit="1"/>
      <protection hidden="1"/>
    </xf>
    <xf numFmtId="0" fontId="10" fillId="10" borderId="140" xfId="0" applyFont="1" applyFill="1" applyBorder="1" applyAlignment="1" applyProtection="1">
      <alignment horizontal="center" vertical="center" wrapText="1" shrinkToFit="1"/>
      <protection hidden="1"/>
    </xf>
    <xf numFmtId="0" fontId="141" fillId="0" borderId="171" xfId="0" applyFont="1" applyBorder="1" applyAlignment="1">
      <alignment horizontal="left" vertical="center" shrinkToFit="1"/>
    </xf>
    <xf numFmtId="0" fontId="142" fillId="0" borderId="172" xfId="0" applyFont="1" applyBorder="1"/>
    <xf numFmtId="0" fontId="142" fillId="0" borderId="173" xfId="0" applyFont="1" applyBorder="1"/>
    <xf numFmtId="0" fontId="141" fillId="0" borderId="174" xfId="0" applyFont="1" applyBorder="1" applyAlignment="1">
      <alignment horizontal="left" vertical="center" shrinkToFit="1"/>
    </xf>
    <xf numFmtId="0" fontId="142" fillId="0" borderId="175" xfId="0" applyFont="1" applyBorder="1"/>
    <xf numFmtId="0" fontId="142" fillId="0" borderId="176" xfId="0" applyFont="1" applyBorder="1"/>
    <xf numFmtId="0" fontId="65" fillId="0" borderId="158" xfId="0" applyFont="1" applyBorder="1" applyAlignment="1">
      <alignment wrapText="1"/>
    </xf>
    <xf numFmtId="0" fontId="65" fillId="0" borderId="159" xfId="0" applyFont="1" applyBorder="1" applyAlignment="1">
      <alignment wrapText="1"/>
    </xf>
    <xf numFmtId="0" fontId="65" fillId="0" borderId="160" xfId="0" applyFont="1" applyBorder="1" applyAlignment="1">
      <alignment wrapText="1"/>
    </xf>
    <xf numFmtId="0" fontId="65" fillId="0" borderId="161" xfId="0" applyFont="1" applyBorder="1" applyAlignment="1">
      <alignment wrapText="1"/>
    </xf>
    <xf numFmtId="0" fontId="65" fillId="0" borderId="162" xfId="0" applyFont="1" applyBorder="1" applyAlignment="1">
      <alignment wrapText="1"/>
    </xf>
    <xf numFmtId="0" fontId="65" fillId="0" borderId="163" xfId="0" applyFont="1" applyBorder="1" applyAlignment="1">
      <alignment wrapText="1"/>
    </xf>
  </cellXfs>
  <cellStyles count="26">
    <cellStyle name="Comma [0]" xfId="1" builtinId="6"/>
    <cellStyle name="Hyperlink" xfId="17" builtinId="8"/>
    <cellStyle name="Hyperlink 2" xfId="9" xr:uid="{00000000-0005-0000-0000-000002000000}"/>
    <cellStyle name="Hyperlink 2 2" xfId="15" xr:uid="{00000000-0005-0000-0000-000003000000}"/>
    <cellStyle name="Hyperlink 2 3" xfId="3" xr:uid="{00000000-0005-0000-0000-000004000000}"/>
    <cellStyle name="Normal" xfId="0" builtinId="0"/>
    <cellStyle name="Normal 10 2" xfId="8" xr:uid="{00000000-0005-0000-0000-000006000000}"/>
    <cellStyle name="Normal 15" xfId="11" xr:uid="{00000000-0005-0000-0000-000007000000}"/>
    <cellStyle name="Normal 15 2" xfId="18" xr:uid="{00000000-0005-0000-0000-000008000000}"/>
    <cellStyle name="Normal 15 5" xfId="20" xr:uid="{00000000-0005-0000-0000-000009000000}"/>
    <cellStyle name="Normal 2" xfId="2" xr:uid="{00000000-0005-0000-0000-00000A000000}"/>
    <cellStyle name="Normal 2 12" xfId="16" xr:uid="{00000000-0005-0000-0000-00000B000000}"/>
    <cellStyle name="Normal 2 2" xfId="14" xr:uid="{00000000-0005-0000-0000-00000C000000}"/>
    <cellStyle name="Normal 2 2 2" xfId="12" xr:uid="{00000000-0005-0000-0000-00000D000000}"/>
    <cellStyle name="Normal 2 2 5" xfId="5" xr:uid="{00000000-0005-0000-0000-00000E000000}"/>
    <cellStyle name="Normal 2 2 6" xfId="24" xr:uid="{00000000-0005-0000-0000-00000F000000}"/>
    <cellStyle name="Normal 2 3" xfId="10" xr:uid="{00000000-0005-0000-0000-000010000000}"/>
    <cellStyle name="Normal 2 3 4" xfId="22" xr:uid="{00000000-0005-0000-0000-000011000000}"/>
    <cellStyle name="Normal 2 4" xfId="19" xr:uid="{00000000-0005-0000-0000-000012000000}"/>
    <cellStyle name="Normal 2 6" xfId="13" xr:uid="{00000000-0005-0000-0000-000013000000}"/>
    <cellStyle name="Normal 2 8" xfId="7" xr:uid="{00000000-0005-0000-0000-000014000000}"/>
    <cellStyle name="Normal 21" xfId="21" xr:uid="{00000000-0005-0000-0000-000015000000}"/>
    <cellStyle name="Normal 21 2" xfId="23" xr:uid="{00000000-0005-0000-0000-000016000000}"/>
    <cellStyle name="Normal 3 2" xfId="6" xr:uid="{00000000-0005-0000-0000-000017000000}"/>
    <cellStyle name="Normal 4 4" xfId="25" xr:uid="{00000000-0005-0000-0000-000018000000}"/>
    <cellStyle name="Normal 5 2" xfId="4" xr:uid="{00000000-0005-0000-0000-000019000000}"/>
  </cellStyles>
  <dxfs count="54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rgb="FF9C0006"/>
      </font>
      <fill>
        <patternFill patternType="solid">
          <fgColor rgb="FFFFC7CE"/>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rgb="FF9C0006"/>
      </font>
      <fill>
        <patternFill>
          <bgColor rgb="FFFFC7CE"/>
        </patternFill>
      </fill>
    </dxf>
    <dxf>
      <font>
        <color rgb="FF9C0006"/>
      </font>
      <fill>
        <patternFill>
          <bgColor rgb="FFFFC7CE"/>
        </patternFill>
      </fill>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rgb="FF9C0006"/>
      </font>
      <fill>
        <patternFill patternType="solid">
          <fgColor rgb="FFFFC7CE"/>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ont>
        <color theme="0"/>
      </font>
      <border>
        <left/>
        <right/>
        <top/>
        <bottom/>
      </border>
    </dxf>
    <dxf>
      <fill>
        <patternFill>
          <bgColor theme="0" tint="-4.9989318521683403E-2"/>
        </patternFill>
      </fill>
    </dxf>
    <dxf>
      <fill>
        <patternFill patternType="none">
          <bgColor auto="1"/>
        </patternFill>
      </fill>
      <border>
        <left/>
        <right/>
        <top/>
        <bottom/>
        <vertical/>
        <horizontal/>
      </border>
    </dxf>
    <dxf>
      <fill>
        <patternFill>
          <bgColor theme="0" tint="-4.9989318521683403E-2"/>
        </patternFill>
      </fill>
    </dxf>
    <dxf>
      <fill>
        <patternFill patternType="none">
          <bgColor auto="1"/>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theme="8" tint="0.59996337778862885"/>
      </font>
      <fill>
        <patternFill>
          <bgColor theme="8" tint="0.59996337778862885"/>
        </patternFill>
      </fill>
      <border>
        <left/>
        <right/>
        <top/>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theme="0"/>
      </font>
      <border>
        <left/>
        <right/>
        <top/>
        <bottom/>
        <vertical/>
        <horizontal/>
      </border>
    </dxf>
    <dxf>
      <border>
        <left/>
        <right/>
        <bottom/>
        <vertical/>
        <horizontal/>
      </border>
    </dxf>
    <dxf>
      <border>
        <left/>
        <right/>
        <bottom/>
        <vertical/>
        <horizontal/>
      </border>
    </dxf>
    <dxf>
      <fill>
        <patternFill>
          <bgColor theme="6" tint="0.59996337778862885"/>
        </patternFill>
      </fill>
    </dxf>
    <dxf>
      <fill>
        <patternFill>
          <bgColor theme="6" tint="0.79998168889431442"/>
        </patternFill>
      </fill>
    </dxf>
    <dxf>
      <fill>
        <patternFill>
          <bgColor theme="6" tint="0.59996337778862885"/>
        </patternFill>
      </fill>
    </dxf>
    <dxf>
      <fill>
        <patternFill>
          <bgColor theme="6" tint="0.59996337778862885"/>
        </patternFill>
      </fill>
    </dxf>
    <dxf>
      <fill>
        <patternFill>
          <bgColor theme="6" tint="0.59996337778862885"/>
        </patternFill>
      </fill>
    </dxf>
    <dxf>
      <fill>
        <patternFill>
          <bgColor theme="6" tint="0.79998168889431442"/>
        </patternFill>
      </fill>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ill>
        <patternFill patternType="none">
          <bgColor auto="1"/>
        </patternFill>
      </fill>
      <border>
        <left/>
        <right/>
        <top/>
        <bottom/>
        <vertical/>
        <horizontal/>
      </border>
    </dxf>
    <dxf>
      <border>
        <bottom style="thin">
          <color auto="1"/>
        </bottom>
        <vertical/>
        <horizontal/>
      </border>
    </dxf>
    <dxf>
      <font>
        <color theme="8" tint="0.59996337778862885"/>
      </font>
      <fill>
        <patternFill>
          <bgColor theme="8" tint="0.59996337778862885"/>
        </patternFill>
      </fill>
      <border>
        <left/>
        <right/>
        <top/>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color auto="1"/>
      </font>
      <fill>
        <patternFill>
          <bgColor rgb="FFFFFF00"/>
        </patternFill>
      </fill>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ill>
        <patternFill patternType="none">
          <bgColor auto="1"/>
        </patternFill>
      </fill>
      <border>
        <left/>
        <right/>
        <top/>
        <bottom/>
        <vertical/>
        <horizontal/>
      </border>
    </dxf>
    <dxf>
      <border>
        <bottom style="thin">
          <color auto="1"/>
        </bottom>
        <vertical/>
        <horizontal/>
      </border>
    </dxf>
    <dxf>
      <font>
        <b/>
        <i val="0"/>
        <color theme="0"/>
      </font>
      <fill>
        <patternFill>
          <bgColor rgb="FFFF0000"/>
        </patternFill>
      </fill>
    </dxf>
    <dxf>
      <fill>
        <patternFill patternType="none">
          <bgColor auto="1"/>
        </patternFill>
      </fill>
      <border>
        <left/>
        <right/>
        <top/>
        <bottom/>
        <vertical/>
        <horizontal/>
      </border>
    </dxf>
    <dxf>
      <border>
        <bottom style="thin">
          <color auto="1"/>
        </bottom>
        <vertical/>
        <horizontal/>
      </border>
    </dxf>
    <dxf>
      <font>
        <color theme="8" tint="0.59996337778862885"/>
      </font>
      <fill>
        <patternFill>
          <bgColor theme="8" tint="0.59996337778862885"/>
        </patternFill>
      </fill>
      <border>
        <left/>
        <right/>
        <top/>
        <bottom/>
        <vertical/>
        <horizontal/>
      </border>
    </dxf>
    <dxf>
      <fill>
        <patternFill patternType="none">
          <bgColor auto="1"/>
        </patternFill>
      </fill>
      <border>
        <left/>
        <right/>
        <top/>
        <bottom/>
        <vertical/>
        <horizontal/>
      </border>
    </dxf>
    <dxf>
      <border>
        <bottom style="thin">
          <color auto="1"/>
        </bottom>
        <vertical/>
        <horizontal/>
      </border>
    </dxf>
  </dxfs>
  <tableStyles count="1" defaultTableStyle="TableStyleMedium2" defaultPivotStyle="PivotStyleLight16">
    <tableStyle name="Table Style 1" pivot="0" count="0" xr9:uid="{00000000-0011-0000-FFFF-FFFF00000000}"/>
  </tableStyles>
  <colors>
    <mruColors>
      <color rgb="FF0000FF"/>
      <color rgb="FF75FF75"/>
      <color rgb="FF7FEF9C"/>
      <color rgb="FF00FF00"/>
      <color rgb="FF0066FF"/>
      <color rgb="FF006600"/>
      <color rgb="FFAFEAFF"/>
      <color rgb="FFFFFF99"/>
      <color rgb="FF97FF97"/>
      <color rgb="FFFFE38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externalLink" Target="externalLinks/externalLink3.xml"/><Relationship Id="rId63" Type="http://schemas.openxmlformats.org/officeDocument/2006/relationships/externalLink" Target="externalLinks/externalLink19.xml"/><Relationship Id="rId68" Type="http://schemas.openxmlformats.org/officeDocument/2006/relationships/externalLink" Target="externalLinks/externalLink24.xml"/><Relationship Id="rId84" Type="http://schemas.openxmlformats.org/officeDocument/2006/relationships/externalLink" Target="externalLinks/externalLink40.xml"/><Relationship Id="rId89" Type="http://schemas.openxmlformats.org/officeDocument/2006/relationships/calcChain" Target="calcChain.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externalLink" Target="externalLinks/externalLink9.xml"/><Relationship Id="rId58" Type="http://schemas.openxmlformats.org/officeDocument/2006/relationships/externalLink" Target="externalLinks/externalLink14.xml"/><Relationship Id="rId74" Type="http://schemas.openxmlformats.org/officeDocument/2006/relationships/externalLink" Target="externalLinks/externalLink30.xml"/><Relationship Id="rId79" Type="http://schemas.openxmlformats.org/officeDocument/2006/relationships/externalLink" Target="externalLinks/externalLink35.xml"/><Relationship Id="rId5" Type="http://schemas.openxmlformats.org/officeDocument/2006/relationships/worksheet" Target="worksheets/sheet5.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externalLink" Target="externalLinks/externalLink4.xml"/><Relationship Id="rId56" Type="http://schemas.openxmlformats.org/officeDocument/2006/relationships/externalLink" Target="externalLinks/externalLink12.xml"/><Relationship Id="rId64" Type="http://schemas.openxmlformats.org/officeDocument/2006/relationships/externalLink" Target="externalLinks/externalLink20.xml"/><Relationship Id="rId69" Type="http://schemas.openxmlformats.org/officeDocument/2006/relationships/externalLink" Target="externalLinks/externalLink25.xml"/><Relationship Id="rId77" Type="http://schemas.openxmlformats.org/officeDocument/2006/relationships/externalLink" Target="externalLinks/externalLink33.xml"/><Relationship Id="rId8" Type="http://schemas.openxmlformats.org/officeDocument/2006/relationships/worksheet" Target="worksheets/sheet8.xml"/><Relationship Id="rId51" Type="http://schemas.openxmlformats.org/officeDocument/2006/relationships/externalLink" Target="externalLinks/externalLink7.xml"/><Relationship Id="rId72" Type="http://schemas.openxmlformats.org/officeDocument/2006/relationships/externalLink" Target="externalLinks/externalLink28.xml"/><Relationship Id="rId80" Type="http://schemas.openxmlformats.org/officeDocument/2006/relationships/externalLink" Target="externalLinks/externalLink36.xml"/><Relationship Id="rId85" Type="http://schemas.openxmlformats.org/officeDocument/2006/relationships/externalLink" Target="externalLinks/externalLink4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externalLink" Target="externalLinks/externalLink2.xml"/><Relationship Id="rId59" Type="http://schemas.openxmlformats.org/officeDocument/2006/relationships/externalLink" Target="externalLinks/externalLink15.xml"/><Relationship Id="rId67" Type="http://schemas.openxmlformats.org/officeDocument/2006/relationships/externalLink" Target="externalLinks/externalLink23.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externalLink" Target="externalLinks/externalLink10.xml"/><Relationship Id="rId62" Type="http://schemas.openxmlformats.org/officeDocument/2006/relationships/externalLink" Target="externalLinks/externalLink18.xml"/><Relationship Id="rId70" Type="http://schemas.openxmlformats.org/officeDocument/2006/relationships/externalLink" Target="externalLinks/externalLink26.xml"/><Relationship Id="rId75" Type="http://schemas.openxmlformats.org/officeDocument/2006/relationships/externalLink" Target="externalLinks/externalLink31.xml"/><Relationship Id="rId83" Type="http://schemas.openxmlformats.org/officeDocument/2006/relationships/externalLink" Target="externalLinks/externalLink39.xml"/><Relationship Id="rId88"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5.xml"/><Relationship Id="rId57" Type="http://schemas.openxmlformats.org/officeDocument/2006/relationships/externalLink" Target="externalLinks/externalLink13.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externalLink" Target="externalLinks/externalLink8.xml"/><Relationship Id="rId60" Type="http://schemas.openxmlformats.org/officeDocument/2006/relationships/externalLink" Target="externalLinks/externalLink16.xml"/><Relationship Id="rId65" Type="http://schemas.openxmlformats.org/officeDocument/2006/relationships/externalLink" Target="externalLinks/externalLink21.xml"/><Relationship Id="rId73" Type="http://schemas.openxmlformats.org/officeDocument/2006/relationships/externalLink" Target="externalLinks/externalLink29.xml"/><Relationship Id="rId78" Type="http://schemas.openxmlformats.org/officeDocument/2006/relationships/externalLink" Target="externalLinks/externalLink34.xml"/><Relationship Id="rId81" Type="http://schemas.openxmlformats.org/officeDocument/2006/relationships/externalLink" Target="externalLinks/externalLink37.xml"/><Relationship Id="rId86"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externalLink" Target="externalLinks/externalLink6.xml"/><Relationship Id="rId55" Type="http://schemas.openxmlformats.org/officeDocument/2006/relationships/externalLink" Target="externalLinks/externalLink11.xml"/><Relationship Id="rId76" Type="http://schemas.openxmlformats.org/officeDocument/2006/relationships/externalLink" Target="externalLinks/externalLink32.xml"/><Relationship Id="rId7" Type="http://schemas.openxmlformats.org/officeDocument/2006/relationships/worksheet" Target="worksheets/sheet7.xml"/><Relationship Id="rId71" Type="http://schemas.openxmlformats.org/officeDocument/2006/relationships/externalLink" Target="externalLinks/externalLink27.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externalLink" Target="externalLinks/externalLink1.xml"/><Relationship Id="rId66" Type="http://schemas.openxmlformats.org/officeDocument/2006/relationships/externalLink" Target="externalLinks/externalLink22.xml"/><Relationship Id="rId87" Type="http://schemas.openxmlformats.org/officeDocument/2006/relationships/styles" Target="styles.xml"/><Relationship Id="rId61" Type="http://schemas.openxmlformats.org/officeDocument/2006/relationships/externalLink" Target="externalLinks/externalLink17.xml"/><Relationship Id="rId82" Type="http://schemas.openxmlformats.org/officeDocument/2006/relationships/externalLink" Target="externalLinks/externalLink38.xml"/><Relationship Id="rId19" Type="http://schemas.openxmlformats.org/officeDocument/2006/relationships/worksheet" Target="worksheets/sheet19.xml"/></Relationships>
</file>

<file path=xl/ctrlProps/ctrlProp1.xml><?xml version="1.0" encoding="utf-8"?>
<formControlPr xmlns="http://schemas.microsoft.com/office/spreadsheetml/2009/9/main" objectType="Spin" dx="22" fmlaLink="$H$3" max="30000" page="10" val="23"/>
</file>

<file path=xl/ctrlProps/ctrlProp2.xml><?xml version="1.0" encoding="utf-8"?>
<formControlPr xmlns="http://schemas.microsoft.com/office/spreadsheetml/2009/9/main" objectType="Spin" dx="16" fmlaLink="$B$4" max="43" min="1" page="10"/>
</file>

<file path=xl/ctrlProps/ctrlProp3.xml><?xml version="1.0" encoding="utf-8"?>
<formControlPr xmlns="http://schemas.microsoft.com/office/spreadsheetml/2009/9/main" objectType="Spin" dx="16" fmlaLink="$B$2" max="43" min="1" page="10" val="31"/>
</file>

<file path=xl/ctrlProps/ctrlProp4.xml><?xml version="1.0" encoding="utf-8"?>
<formControlPr xmlns="http://schemas.microsoft.com/office/spreadsheetml/2009/9/main" objectType="Spin" dx="16" fmlaLink="$H$3" inc="6" max="36" min="1" page="10" val="19"/>
</file>

<file path=xl/drawings/_rels/drawing1.xml.rels><?xml version="1.0" encoding="UTF-8" standalone="yes"?>
<Relationships xmlns="http://schemas.openxmlformats.org/package/2006/relationships"><Relationship Id="rId8" Type="http://schemas.openxmlformats.org/officeDocument/2006/relationships/hyperlink" Target="#Rapor1!B4"/><Relationship Id="rId13" Type="http://schemas.openxmlformats.org/officeDocument/2006/relationships/hyperlink" Target="#'EKSTRA 1'!A1"/><Relationship Id="rId18" Type="http://schemas.openxmlformats.org/officeDocument/2006/relationships/hyperlink" Target="#IPA!Print_Titles"/><Relationship Id="rId26" Type="http://schemas.openxmlformats.org/officeDocument/2006/relationships/hyperlink" Target="#'QUR''AN HADITS'!A1"/><Relationship Id="rId3" Type="http://schemas.openxmlformats.org/officeDocument/2006/relationships/hyperlink" Target="#'Rapor 2'!B4"/><Relationship Id="rId21" Type="http://schemas.openxmlformats.org/officeDocument/2006/relationships/hyperlink" Target="#PJOK!A1"/><Relationship Id="rId7" Type="http://schemas.openxmlformats.org/officeDocument/2006/relationships/hyperlink" Target="#'Absen-Ekstra'!A1"/><Relationship Id="rId12" Type="http://schemas.openxmlformats.org/officeDocument/2006/relationships/hyperlink" Target="#'EKSTRA 2'!A1"/><Relationship Id="rId17" Type="http://schemas.openxmlformats.org/officeDocument/2006/relationships/hyperlink" Target="#MTK!A1"/><Relationship Id="rId25" Type="http://schemas.openxmlformats.org/officeDocument/2006/relationships/hyperlink" Target="#'AQIDAH - AKHLAK'!A1"/><Relationship Id="rId2" Type="http://schemas.openxmlformats.org/officeDocument/2006/relationships/hyperlink" Target="#'Absen-Ekstra (2)'!A1"/><Relationship Id="rId16" Type="http://schemas.openxmlformats.org/officeDocument/2006/relationships/hyperlink" Target="#B.Ind!A1"/><Relationship Id="rId20" Type="http://schemas.openxmlformats.org/officeDocument/2006/relationships/hyperlink" Target="#B.Ing!A1"/><Relationship Id="rId29" Type="http://schemas.openxmlformats.org/officeDocument/2006/relationships/hyperlink" Target="#SKI!A1"/><Relationship Id="rId1" Type="http://schemas.openxmlformats.org/officeDocument/2006/relationships/hyperlink" Target="#Data!A1"/><Relationship Id="rId6" Type="http://schemas.openxmlformats.org/officeDocument/2006/relationships/hyperlink" Target="#'RAPORT PK 2'!A1"/><Relationship Id="rId11" Type="http://schemas.openxmlformats.org/officeDocument/2006/relationships/hyperlink" Target="#'RAPORT PK 1'!A1"/><Relationship Id="rId24" Type="http://schemas.openxmlformats.org/officeDocument/2006/relationships/hyperlink" Target="#Informatika!A1"/><Relationship Id="rId32" Type="http://schemas.openxmlformats.org/officeDocument/2006/relationships/hyperlink" Target="#'DATA SISWA (2)'!A1"/><Relationship Id="rId5" Type="http://schemas.openxmlformats.org/officeDocument/2006/relationships/hyperlink" Target="#'Identitas-Rapor'!A1"/><Relationship Id="rId15" Type="http://schemas.openxmlformats.org/officeDocument/2006/relationships/hyperlink" Target="#PKn!A1"/><Relationship Id="rId23" Type="http://schemas.openxmlformats.org/officeDocument/2006/relationships/hyperlink" Target="#Mulok!A1"/><Relationship Id="rId28" Type="http://schemas.openxmlformats.org/officeDocument/2006/relationships/hyperlink" Target="#FIQIH!A1"/><Relationship Id="rId10" Type="http://schemas.openxmlformats.org/officeDocument/2006/relationships/hyperlink" Target="#Buku1!A1"/><Relationship Id="rId19" Type="http://schemas.openxmlformats.org/officeDocument/2006/relationships/hyperlink" Target="#IPS!Print_Titles"/><Relationship Id="rId31" Type="http://schemas.openxmlformats.org/officeDocument/2006/relationships/hyperlink" Target="#'DATA SISWA'!A1"/><Relationship Id="rId4" Type="http://schemas.openxmlformats.org/officeDocument/2006/relationships/hyperlink" Target="#'Leger Nilai (2)'!A1"/><Relationship Id="rId9" Type="http://schemas.openxmlformats.org/officeDocument/2006/relationships/hyperlink" Target="#'Leger Nilai'!A1"/><Relationship Id="rId14" Type="http://schemas.openxmlformats.org/officeDocument/2006/relationships/hyperlink" Target="#Agama!Print_Titles"/><Relationship Id="rId22" Type="http://schemas.openxmlformats.org/officeDocument/2006/relationships/hyperlink" Target="#Pilihan!A1"/><Relationship Id="rId27" Type="http://schemas.openxmlformats.org/officeDocument/2006/relationships/hyperlink" Target="#'BAHASA ARAB'!B4"/><Relationship Id="rId30" Type="http://schemas.openxmlformats.org/officeDocument/2006/relationships/hyperlink" Target="#'KE NU AN'!B4"/></Relationships>
</file>

<file path=xl/drawings/_rels/drawing2.xml.rels><?xml version="1.0" encoding="UTF-8" standalone="yes"?>
<Relationships xmlns="http://schemas.openxmlformats.org/package/2006/relationships"><Relationship Id="rId2" Type="http://schemas.openxmlformats.org/officeDocument/2006/relationships/hyperlink" Target="#'AQIDAH - AKHLAK'!I57"/><Relationship Id="rId1" Type="http://schemas.openxmlformats.org/officeDocument/2006/relationships/hyperlink" Target="#Menu!A1"/></Relationships>
</file>

<file path=xl/drawings/_rels/drawing3.xml.rels><?xml version="1.0" encoding="UTF-8" standalone="yes"?>
<Relationships xmlns="http://schemas.openxmlformats.org/package/2006/relationships"><Relationship Id="rId2" Type="http://schemas.openxmlformats.org/officeDocument/2006/relationships/hyperlink" Target="#'QUR''AN HADITS'!I57"/><Relationship Id="rId1" Type="http://schemas.openxmlformats.org/officeDocument/2006/relationships/hyperlink" Target="#Menu!A1"/></Relationships>
</file>

<file path=xl/drawings/_rels/drawing4.xml.rels><?xml version="1.0" encoding="UTF-8" standalone="yes"?>
<Relationships xmlns="http://schemas.openxmlformats.org/package/2006/relationships"><Relationship Id="rId2" Type="http://schemas.openxmlformats.org/officeDocument/2006/relationships/hyperlink" Target="#FIQIH!I57"/><Relationship Id="rId1" Type="http://schemas.openxmlformats.org/officeDocument/2006/relationships/hyperlink" Target="#Menu!A1"/></Relationships>
</file>

<file path=xl/drawings/_rels/drawing5.xml.rels><?xml version="1.0" encoding="UTF-8" standalone="yes"?>
<Relationships xmlns="http://schemas.openxmlformats.org/package/2006/relationships"><Relationship Id="rId2" Type="http://schemas.openxmlformats.org/officeDocument/2006/relationships/hyperlink" Target="#SKI!I57"/><Relationship Id="rId1" Type="http://schemas.openxmlformats.org/officeDocument/2006/relationships/hyperlink" Target="#Menu!A1"/></Relationships>
</file>

<file path=xl/drawings/_rels/drawing6.xml.rels><?xml version="1.0" encoding="UTF-8" standalone="yes"?>
<Relationships xmlns="http://schemas.openxmlformats.org/package/2006/relationships"><Relationship Id="rId2" Type="http://schemas.openxmlformats.org/officeDocument/2006/relationships/hyperlink" Target="#'BAHASA ARAB'!I57"/><Relationship Id="rId1" Type="http://schemas.openxmlformats.org/officeDocument/2006/relationships/hyperlink" Target="#Menu!A1"/></Relationships>
</file>

<file path=xl/drawings/_rels/drawing7.xml.rels><?xml version="1.0" encoding="UTF-8" standalone="yes"?>
<Relationships xmlns="http://schemas.openxmlformats.org/package/2006/relationships"><Relationship Id="rId2" Type="http://schemas.openxmlformats.org/officeDocument/2006/relationships/hyperlink" Target="#'KE NU AN'!I57"/><Relationship Id="rId1" Type="http://schemas.openxmlformats.org/officeDocument/2006/relationships/hyperlink" Target="#Menu!A1"/></Relationships>
</file>

<file path=xl/drawings/_rels/drawing8.xml.rels><?xml version="1.0" encoding="UTF-8" standalone="yes"?>
<Relationships xmlns="http://schemas.openxmlformats.org/package/2006/relationships"><Relationship Id="rId2" Type="http://schemas.openxmlformats.org/officeDocument/2006/relationships/hyperlink" Target="#'BTHQ ( PK )'!A1"/><Relationship Id="rId1" Type="http://schemas.openxmlformats.org/officeDocument/2006/relationships/hyperlink" Target="#Menu!A1"/></Relationships>
</file>

<file path=xl/drawings/_rels/drawing9.xml.rels><?xml version="1.0" encoding="UTF-8" standalone="yes"?>
<Relationships xmlns="http://schemas.openxmlformats.org/package/2006/relationships"><Relationship Id="rId2" Type="http://schemas.openxmlformats.org/officeDocument/2006/relationships/hyperlink" Target="#'AQIDAH - AKHLAK'!I57"/><Relationship Id="rId1" Type="http://schemas.openxmlformats.org/officeDocument/2006/relationships/hyperlink" Target="#Menu!A1"/></Relationships>
</file>

<file path=xl/drawings/_rels/drawing10.xml.rels><?xml version="1.0" encoding="UTF-8" standalone="yes"?>
<Relationships xmlns="http://schemas.openxmlformats.org/package/2006/relationships"><Relationship Id="rId2" Type="http://schemas.openxmlformats.org/officeDocument/2006/relationships/hyperlink" Target="#Agama!I64"/><Relationship Id="rId1" Type="http://schemas.openxmlformats.org/officeDocument/2006/relationships/hyperlink" Target="#Menu!A1"/></Relationships>
</file>

<file path=xl/drawings/_rels/drawing11.xml.rels><?xml version="1.0" encoding="UTF-8" standalone="yes"?>
<Relationships xmlns="http://schemas.openxmlformats.org/package/2006/relationships"><Relationship Id="rId2" Type="http://schemas.openxmlformats.org/officeDocument/2006/relationships/hyperlink" Target="#'BAHASA INDONESIA'!I57"/><Relationship Id="rId1" Type="http://schemas.openxmlformats.org/officeDocument/2006/relationships/hyperlink" Target="#Menu!A1"/></Relationships>
</file>

<file path=xl/drawings/_rels/drawing12.xml.rels><?xml version="1.0" encoding="UTF-8" standalone="yes"?>
<Relationships xmlns="http://schemas.openxmlformats.org/package/2006/relationships"><Relationship Id="rId2" Type="http://schemas.openxmlformats.org/officeDocument/2006/relationships/hyperlink" Target="#MATEMATIKA!I57"/><Relationship Id="rId1" Type="http://schemas.openxmlformats.org/officeDocument/2006/relationships/hyperlink" Target="#Menu!A1"/></Relationships>
</file>

<file path=xl/drawings/_rels/drawing13.xml.rels><?xml version="1.0" encoding="UTF-8" standalone="yes"?>
<Relationships xmlns="http://schemas.openxmlformats.org/package/2006/relationships"><Relationship Id="rId2" Type="http://schemas.openxmlformats.org/officeDocument/2006/relationships/hyperlink" Target="#B.Ing!I64"/><Relationship Id="rId1" Type="http://schemas.openxmlformats.org/officeDocument/2006/relationships/hyperlink" Target="#Menu!A1"/></Relationships>
</file>

<file path=xl/drawings/_rels/drawing14.xml.rels><?xml version="1.0" encoding="UTF-8" standalone="yes"?>
<Relationships xmlns="http://schemas.openxmlformats.org/package/2006/relationships"><Relationship Id="rId2" Type="http://schemas.openxmlformats.org/officeDocument/2006/relationships/hyperlink" Target="#B.Ing!I64"/><Relationship Id="rId1" Type="http://schemas.openxmlformats.org/officeDocument/2006/relationships/hyperlink" Target="#Menu!A1"/></Relationships>
</file>

<file path=xl/drawings/_rels/drawing15.xml.rels><?xml version="1.0" encoding="UTF-8" standalone="yes"?>
<Relationships xmlns="http://schemas.openxmlformats.org/package/2006/relationships"><Relationship Id="rId2" Type="http://schemas.openxmlformats.org/officeDocument/2006/relationships/hyperlink" Target="#B.Ing!I64"/><Relationship Id="rId1" Type="http://schemas.openxmlformats.org/officeDocument/2006/relationships/hyperlink" Target="#Menu!A1"/></Relationships>
</file>

<file path=xl/drawings/_rels/drawing16.xml.rels><?xml version="1.0" encoding="UTF-8" standalone="yes"?>
<Relationships xmlns="http://schemas.openxmlformats.org/package/2006/relationships"><Relationship Id="rId2" Type="http://schemas.openxmlformats.org/officeDocument/2006/relationships/hyperlink" Target="#PJOK!I64"/><Relationship Id="rId1" Type="http://schemas.openxmlformats.org/officeDocument/2006/relationships/hyperlink" Target="#Menu!A1"/></Relationships>
</file>

<file path=xl/drawings/_rels/drawing17.xml.rels><?xml version="1.0" encoding="UTF-8" standalone="yes"?>
<Relationships xmlns="http://schemas.openxmlformats.org/package/2006/relationships"><Relationship Id="rId2" Type="http://schemas.openxmlformats.org/officeDocument/2006/relationships/hyperlink" Target="#Informatika!I64"/><Relationship Id="rId1" Type="http://schemas.openxmlformats.org/officeDocument/2006/relationships/hyperlink" Target="#Menu!A1"/></Relationships>
</file>

<file path=xl/drawings/_rels/drawing18.xml.rels><?xml version="1.0" encoding="UTF-8" standalone="yes"?>
<Relationships xmlns="http://schemas.openxmlformats.org/package/2006/relationships"><Relationship Id="rId2" Type="http://schemas.openxmlformats.org/officeDocument/2006/relationships/hyperlink" Target="#'SENI - PRAKARYA'!I57"/><Relationship Id="rId1" Type="http://schemas.openxmlformats.org/officeDocument/2006/relationships/hyperlink" Target="#Menu!A1"/></Relationships>
</file>

<file path=xl/drawings/_rels/drawing19.xml.rels><?xml version="1.0" encoding="UTF-8" standalone="yes"?>
<Relationships xmlns="http://schemas.openxmlformats.org/package/2006/relationships"><Relationship Id="rId2" Type="http://schemas.openxmlformats.org/officeDocument/2006/relationships/hyperlink" Target="#Mulok!I64"/><Relationship Id="rId1" Type="http://schemas.openxmlformats.org/officeDocument/2006/relationships/hyperlink" Target="#Menu!A1"/></Relationships>
</file>

<file path=xl/drawings/_rels/drawing20.xml.rels><?xml version="1.0" encoding="UTF-8" standalone="yes"?>
<Relationships xmlns="http://schemas.openxmlformats.org/package/2006/relationships"><Relationship Id="rId1" Type="http://schemas.openxmlformats.org/officeDocument/2006/relationships/hyperlink" Target="#Menu!A1"/></Relationships>
</file>

<file path=xl/drawings/_rels/drawing2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Menu!A1"/></Relationships>
</file>

<file path=xl/drawings/_rels/drawing23.xml.rels><?xml version="1.0" encoding="UTF-8" standalone="yes"?>
<Relationships xmlns="http://schemas.openxmlformats.org/package/2006/relationships"><Relationship Id="rId1" Type="http://schemas.openxmlformats.org/officeDocument/2006/relationships/hyperlink" Target="#Menu!A1"/></Relationships>
</file>

<file path=xl/drawings/_rels/drawing2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hyperlink" Target="#Menu!A1"/><Relationship Id="rId1" Type="http://schemas.openxmlformats.org/officeDocument/2006/relationships/image" Target="../media/image3.png"/></Relationships>
</file>

<file path=xl/drawings/_rels/drawing25.xml.rels><?xml version="1.0" encoding="UTF-8" standalone="yes"?>
<Relationships xmlns="http://schemas.openxmlformats.org/package/2006/relationships"><Relationship Id="rId2" Type="http://schemas.openxmlformats.org/officeDocument/2006/relationships/hyperlink" Target="#Pilihan!I64"/><Relationship Id="rId1" Type="http://schemas.openxmlformats.org/officeDocument/2006/relationships/hyperlink" Target="#Menu!A1"/></Relationships>
</file>

<file path=xl/drawings/_rels/drawing26.xml.rels><?xml version="1.0" encoding="UTF-8" standalone="yes"?>
<Relationships xmlns="http://schemas.openxmlformats.org/package/2006/relationships"><Relationship Id="rId1" Type="http://schemas.openxmlformats.org/officeDocument/2006/relationships/hyperlink" Target="#Menu!A1"/></Relationships>
</file>

<file path=xl/drawings/_rels/drawing27.xml.rels><?xml version="1.0" encoding="UTF-8" standalone="yes"?>
<Relationships xmlns="http://schemas.openxmlformats.org/package/2006/relationships"><Relationship Id="rId1" Type="http://schemas.openxmlformats.org/officeDocument/2006/relationships/hyperlink" Target="#Menu!A1"/></Relationships>
</file>

<file path=xl/drawings/_rels/drawing28.xml.rels><?xml version="1.0" encoding="UTF-8" standalone="yes"?>
<Relationships xmlns="http://schemas.openxmlformats.org/package/2006/relationships"><Relationship Id="rId1" Type="http://schemas.openxmlformats.org/officeDocument/2006/relationships/image" Target="../media/image5.png"/></Relationships>
</file>

<file path=xl/drawings/_rels/drawing29.xml.rels><?xml version="1.0" encoding="UTF-8" standalone="yes"?>
<Relationships xmlns="http://schemas.openxmlformats.org/package/2006/relationships"><Relationship Id="rId1" Type="http://schemas.openxmlformats.org/officeDocument/2006/relationships/image" Target="../media/image5.png"/></Relationships>
</file>

<file path=xl/drawings/_rels/drawing30.xml.rels><?xml version="1.0" encoding="UTF-8" standalone="yes"?>
<Relationships xmlns="http://schemas.openxmlformats.org/package/2006/relationships"><Relationship Id="rId1" Type="http://schemas.openxmlformats.org/officeDocument/2006/relationships/image" Target="../media/image5.png"/></Relationships>
</file>

<file path=xl/drawings/_rels/drawing31.xml.rels><?xml version="1.0" encoding="UTF-8" standalone="yes"?>
<Relationships xmlns="http://schemas.openxmlformats.org/package/2006/relationships"><Relationship Id="rId1" Type="http://schemas.openxmlformats.org/officeDocument/2006/relationships/image" Target="../media/image5.png"/></Relationships>
</file>

<file path=xl/drawings/_rels/drawing32.xml.rels><?xml version="1.0" encoding="UTF-8" standalone="yes"?>
<Relationships xmlns="http://schemas.openxmlformats.org/package/2006/relationships"><Relationship Id="rId1" Type="http://schemas.openxmlformats.org/officeDocument/2006/relationships/image" Target="../media/image5.png"/></Relationships>
</file>

<file path=xl/drawings/_rels/drawing33.xml.rels><?xml version="1.0" encoding="UTF-8" standalone="yes"?>
<Relationships xmlns="http://schemas.openxmlformats.org/package/2006/relationships"><Relationship Id="rId1" Type="http://schemas.openxmlformats.org/officeDocument/2006/relationships/image" Target="../media/image5.png"/></Relationships>
</file>

<file path=xl/drawings/_rels/drawing34.xml.rels><?xml version="1.0" encoding="UTF-8" standalone="yes"?>
<Relationships xmlns="http://schemas.openxmlformats.org/package/2006/relationships"><Relationship Id="rId1" Type="http://schemas.openxmlformats.org/officeDocument/2006/relationships/image" Target="../media/image5.png"/></Relationships>
</file>

<file path=xl/drawings/_rels/drawing35.xml.rels><?xml version="1.0" encoding="UTF-8" standalone="yes"?>
<Relationships xmlns="http://schemas.openxmlformats.org/package/2006/relationships"><Relationship Id="rId1" Type="http://schemas.openxmlformats.org/officeDocument/2006/relationships/image" Target="../media/image5.png"/></Relationships>
</file>

<file path=xl/drawings/_rels/drawing36.xml.rels><?xml version="1.0" encoding="UTF-8" standalone="yes"?>
<Relationships xmlns="http://schemas.openxmlformats.org/package/2006/relationships"><Relationship Id="rId1" Type="http://schemas.openxmlformats.org/officeDocument/2006/relationships/image" Target="../media/image5.png"/></Relationships>
</file>

<file path=xl/drawings/_rels/drawing37.xml.rels><?xml version="1.0" encoding="UTF-8" standalone="yes"?>
<Relationships xmlns="http://schemas.openxmlformats.org/package/2006/relationships"><Relationship Id="rId1" Type="http://schemas.openxmlformats.org/officeDocument/2006/relationships/image" Target="../media/image5.png"/></Relationships>
</file>

<file path=xl/drawings/_rels/drawing38.xml.rels><?xml version="1.0" encoding="UTF-8" standalone="yes"?>
<Relationships xmlns="http://schemas.openxmlformats.org/package/2006/relationships"><Relationship Id="rId1" Type="http://schemas.openxmlformats.org/officeDocument/2006/relationships/image" Target="../media/image5.png"/></Relationships>
</file>

<file path=xl/drawings/_rels/drawing39.xml.rels><?xml version="1.0" encoding="UTF-8" standalone="yes"?>
<Relationships xmlns="http://schemas.openxmlformats.org/package/2006/relationships"><Relationship Id="rId1" Type="http://schemas.openxmlformats.org/officeDocument/2006/relationships/image" Target="../media/image5.png"/></Relationships>
</file>

<file path=xl/drawings/_rels/drawing40.xml.rels><?xml version="1.0" encoding="UTF-8" standalone="yes"?>
<Relationships xmlns="http://schemas.openxmlformats.org/package/2006/relationships"><Relationship Id="rId1" Type="http://schemas.openxmlformats.org/officeDocument/2006/relationships/image" Target="../media/image5.png"/></Relationships>
</file>

<file path=xl/drawings/_rels/drawing41.xml.rels><?xml version="1.0" encoding="UTF-8" standalone="yes"?>
<Relationships xmlns="http://schemas.openxmlformats.org/package/2006/relationships"><Relationship Id="rId1" Type="http://schemas.openxmlformats.org/officeDocument/2006/relationships/image" Target="../media/image5.png"/></Relationships>
</file>

<file path=xl/drawings/_rels/drawing42.xml.rels><?xml version="1.0" encoding="UTF-8" standalone="yes"?>
<Relationships xmlns="http://schemas.openxmlformats.org/package/2006/relationships"><Relationship Id="rId1" Type="http://schemas.openxmlformats.org/officeDocument/2006/relationships/image" Target="../media/image5.png"/></Relationships>
</file>

<file path=xl/drawings/_rels/drawing43.xml.rels><?xml version="1.0" encoding="UTF-8" standalone="yes"?>
<Relationships xmlns="http://schemas.openxmlformats.org/package/2006/relationships"><Relationship Id="rId1" Type="http://schemas.openxmlformats.org/officeDocument/2006/relationships/image" Target="../media/image5.png"/></Relationships>
</file>

<file path=xl/drawings/_rels/drawing44.x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39822</xdr:colOff>
      <xdr:row>2</xdr:row>
      <xdr:rowOff>3463</xdr:rowOff>
    </xdr:from>
    <xdr:to>
      <xdr:col>9</xdr:col>
      <xdr:colOff>363013</xdr:colOff>
      <xdr:row>3</xdr:row>
      <xdr:rowOff>149679</xdr:rowOff>
    </xdr:to>
    <xdr:sp macro="" textlink="">
      <xdr:nvSpPr>
        <xdr:cNvPr id="7" name="Rectangle 6">
          <a:hlinkClick xmlns:r="http://schemas.openxmlformats.org/officeDocument/2006/relationships" r:id="rId1" tooltip="Data Siswa dan data Sekolah"/>
          <a:extLst>
            <a:ext uri="{FF2B5EF4-FFF2-40B4-BE49-F238E27FC236}">
              <a16:creationId xmlns:a16="http://schemas.microsoft.com/office/drawing/2014/main" id="{00000000-0008-0000-0000-000007000000}"/>
            </a:ext>
          </a:extLst>
        </xdr:cNvPr>
        <xdr:cNvSpPr/>
      </xdr:nvSpPr>
      <xdr:spPr>
        <a:xfrm>
          <a:off x="5686786" y="751856"/>
          <a:ext cx="1425370" cy="445573"/>
        </a:xfrm>
        <a:prstGeom prst="rect">
          <a:avLst/>
        </a:prstGeom>
        <a:solidFill>
          <a:srgbClr val="FF505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id-ID" sz="1800" b="1">
              <a:solidFill>
                <a:sysClr val="windowText" lastClr="000000"/>
              </a:solidFill>
              <a:latin typeface="+mn-lt"/>
              <a:cs typeface="Arial" pitchFamily="34" charset="0"/>
            </a:rPr>
            <a:t>D A T A</a:t>
          </a:r>
        </a:p>
      </xdr:txBody>
    </xdr:sp>
    <xdr:clientData/>
  </xdr:twoCellAnchor>
  <xdr:twoCellAnchor>
    <xdr:from>
      <xdr:col>6</xdr:col>
      <xdr:colOff>39822</xdr:colOff>
      <xdr:row>4</xdr:row>
      <xdr:rowOff>75377</xdr:rowOff>
    </xdr:from>
    <xdr:to>
      <xdr:col>9</xdr:col>
      <xdr:colOff>363013</xdr:colOff>
      <xdr:row>6</xdr:row>
      <xdr:rowOff>122464</xdr:rowOff>
    </xdr:to>
    <xdr:sp macro="" textlink="">
      <xdr:nvSpPr>
        <xdr:cNvPr id="8" name="Rectangle 7">
          <a:hlinkClick xmlns:r="http://schemas.openxmlformats.org/officeDocument/2006/relationships" r:id="rId2" tooltip="Deskripsi tambahan, daftar hadir dan ektra kurikuler"/>
          <a:extLst>
            <a:ext uri="{FF2B5EF4-FFF2-40B4-BE49-F238E27FC236}">
              <a16:creationId xmlns:a16="http://schemas.microsoft.com/office/drawing/2014/main" id="{00000000-0008-0000-0000-000008000000}"/>
            </a:ext>
          </a:extLst>
        </xdr:cNvPr>
        <xdr:cNvSpPr/>
      </xdr:nvSpPr>
      <xdr:spPr>
        <a:xfrm>
          <a:off x="5686786" y="1313627"/>
          <a:ext cx="1425370" cy="428087"/>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id-ID" sz="1400" b="1">
              <a:solidFill>
                <a:sysClr val="windowText" lastClr="000000"/>
              </a:solidFill>
              <a:latin typeface="+mn-lt"/>
              <a:cs typeface="Arial" pitchFamily="34" charset="0"/>
            </a:rPr>
            <a:t>Absen</a:t>
          </a:r>
          <a:r>
            <a:rPr lang="en-US" sz="1400" b="1">
              <a:solidFill>
                <a:sysClr val="windowText" lastClr="000000"/>
              </a:solidFill>
              <a:latin typeface="+mn-lt"/>
              <a:cs typeface="Arial" pitchFamily="34" charset="0"/>
            </a:rPr>
            <a:t> </a:t>
          </a:r>
          <a:r>
            <a:rPr lang="id-ID" sz="1400" b="1">
              <a:solidFill>
                <a:sysClr val="windowText" lastClr="000000"/>
              </a:solidFill>
              <a:latin typeface="+mn-lt"/>
              <a:cs typeface="Arial" pitchFamily="34" charset="0"/>
            </a:rPr>
            <a:t>2</a:t>
          </a:r>
        </a:p>
      </xdr:txBody>
    </xdr:sp>
    <xdr:clientData/>
  </xdr:twoCellAnchor>
  <xdr:twoCellAnchor>
    <xdr:from>
      <xdr:col>6</xdr:col>
      <xdr:colOff>53429</xdr:colOff>
      <xdr:row>13</xdr:row>
      <xdr:rowOff>95515</xdr:rowOff>
    </xdr:from>
    <xdr:to>
      <xdr:col>10</xdr:col>
      <xdr:colOff>9227</xdr:colOff>
      <xdr:row>15</xdr:row>
      <xdr:rowOff>176893</xdr:rowOff>
    </xdr:to>
    <xdr:sp macro="" textlink="">
      <xdr:nvSpPr>
        <xdr:cNvPr id="10" name="Rectangle 9">
          <a:hlinkClick xmlns:r="http://schemas.openxmlformats.org/officeDocument/2006/relationships" r:id="rId3" tooltip="Cetak Raport per siswa"/>
          <a:extLst>
            <a:ext uri="{FF2B5EF4-FFF2-40B4-BE49-F238E27FC236}">
              <a16:creationId xmlns:a16="http://schemas.microsoft.com/office/drawing/2014/main" id="{00000000-0008-0000-0000-00000A000000}"/>
            </a:ext>
          </a:extLst>
        </xdr:cNvPr>
        <xdr:cNvSpPr/>
      </xdr:nvSpPr>
      <xdr:spPr>
        <a:xfrm>
          <a:off x="5700393" y="3048265"/>
          <a:ext cx="1425370" cy="462378"/>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400" b="1">
              <a:solidFill>
                <a:sysClr val="windowText" lastClr="000000"/>
              </a:solidFill>
              <a:latin typeface="+mn-lt"/>
              <a:cs typeface="Arial" pitchFamily="34" charset="0"/>
            </a:rPr>
            <a:t>RAPORT PSP</a:t>
          </a:r>
        </a:p>
        <a:p>
          <a:pPr algn="ctr"/>
          <a:r>
            <a:rPr lang="en-US" sz="1400" b="1">
              <a:solidFill>
                <a:sysClr val="windowText" lastClr="000000"/>
              </a:solidFill>
              <a:latin typeface="+mn-lt"/>
              <a:cs typeface="Arial" pitchFamily="34" charset="0"/>
            </a:rPr>
            <a:t>Semester </a:t>
          </a:r>
          <a:r>
            <a:rPr lang="id-ID" sz="1400" b="1">
              <a:solidFill>
                <a:sysClr val="windowText" lastClr="000000"/>
              </a:solidFill>
              <a:latin typeface="+mn-lt"/>
              <a:cs typeface="Arial" pitchFamily="34" charset="0"/>
            </a:rPr>
            <a:t>2</a:t>
          </a:r>
        </a:p>
      </xdr:txBody>
    </xdr:sp>
    <xdr:clientData/>
  </xdr:twoCellAnchor>
  <xdr:twoCellAnchor>
    <xdr:from>
      <xdr:col>6</xdr:col>
      <xdr:colOff>53429</xdr:colOff>
      <xdr:row>7</xdr:row>
      <xdr:rowOff>63947</xdr:rowOff>
    </xdr:from>
    <xdr:to>
      <xdr:col>10</xdr:col>
      <xdr:colOff>9227</xdr:colOff>
      <xdr:row>9</xdr:row>
      <xdr:rowOff>136071</xdr:rowOff>
    </xdr:to>
    <xdr:sp macro="" textlink="">
      <xdr:nvSpPr>
        <xdr:cNvPr id="9" name="Rectangle 8">
          <a:hlinkClick xmlns:r="http://schemas.openxmlformats.org/officeDocument/2006/relationships" r:id="rId4" tooltip="DKN dan Ranking Nilai"/>
          <a:extLst>
            <a:ext uri="{FF2B5EF4-FFF2-40B4-BE49-F238E27FC236}">
              <a16:creationId xmlns:a16="http://schemas.microsoft.com/office/drawing/2014/main" id="{00000000-0008-0000-0000-000009000000}"/>
            </a:ext>
          </a:extLst>
        </xdr:cNvPr>
        <xdr:cNvSpPr/>
      </xdr:nvSpPr>
      <xdr:spPr>
        <a:xfrm>
          <a:off x="5700393" y="1873697"/>
          <a:ext cx="1425370" cy="453124"/>
        </a:xfrm>
        <a:prstGeom prst="rect">
          <a:avLst/>
        </a:prstGeom>
        <a:solidFill>
          <a:srgbClr val="5BFFA5"/>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600" b="1">
              <a:solidFill>
                <a:sysClr val="windowText" lastClr="000000"/>
              </a:solidFill>
              <a:latin typeface="+mn-lt"/>
              <a:cs typeface="Arial" pitchFamily="34" charset="0"/>
            </a:rPr>
            <a:t>LEGER NILAI</a:t>
          </a:r>
        </a:p>
      </xdr:txBody>
    </xdr:sp>
    <xdr:clientData/>
  </xdr:twoCellAnchor>
  <xdr:twoCellAnchor>
    <xdr:from>
      <xdr:col>6</xdr:col>
      <xdr:colOff>53429</xdr:colOff>
      <xdr:row>10</xdr:row>
      <xdr:rowOff>79731</xdr:rowOff>
    </xdr:from>
    <xdr:to>
      <xdr:col>10</xdr:col>
      <xdr:colOff>9227</xdr:colOff>
      <xdr:row>12</xdr:row>
      <xdr:rowOff>136071</xdr:rowOff>
    </xdr:to>
    <xdr:sp macro="" textlink="">
      <xdr:nvSpPr>
        <xdr:cNvPr id="23" name="Rectangle 22">
          <a:hlinkClick xmlns:r="http://schemas.openxmlformats.org/officeDocument/2006/relationships" r:id="rId5"/>
          <a:extLst>
            <a:ext uri="{FF2B5EF4-FFF2-40B4-BE49-F238E27FC236}">
              <a16:creationId xmlns:a16="http://schemas.microsoft.com/office/drawing/2014/main" id="{00000000-0008-0000-0000-000017000000}"/>
            </a:ext>
          </a:extLst>
        </xdr:cNvPr>
        <xdr:cNvSpPr/>
      </xdr:nvSpPr>
      <xdr:spPr>
        <a:xfrm>
          <a:off x="5700393" y="2460981"/>
          <a:ext cx="1425370" cy="437340"/>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400" b="1">
              <a:solidFill>
                <a:sysClr val="windowText" lastClr="000000"/>
              </a:solidFill>
              <a:latin typeface="+mn-lt"/>
              <a:cs typeface="Arial" pitchFamily="34" charset="0"/>
            </a:rPr>
            <a:t>IDENTITAS</a:t>
          </a:r>
          <a:endParaRPr lang="en-US" sz="1400" b="1" baseline="0">
            <a:solidFill>
              <a:sysClr val="windowText" lastClr="000000"/>
            </a:solidFill>
            <a:latin typeface="+mn-lt"/>
            <a:cs typeface="Arial" pitchFamily="34" charset="0"/>
          </a:endParaRPr>
        </a:p>
        <a:p>
          <a:pPr algn="ctr"/>
          <a:r>
            <a:rPr lang="en-US" sz="1400" b="1">
              <a:solidFill>
                <a:sysClr val="windowText" lastClr="000000"/>
              </a:solidFill>
              <a:latin typeface="+mn-lt"/>
              <a:cs typeface="Arial" pitchFamily="34" charset="0"/>
            </a:rPr>
            <a:t>RAPORT </a:t>
          </a:r>
          <a:endParaRPr lang="id-ID" sz="1400" b="1">
            <a:solidFill>
              <a:sysClr val="windowText" lastClr="000000"/>
            </a:solidFill>
            <a:latin typeface="+mn-lt"/>
            <a:cs typeface="Arial" pitchFamily="34" charset="0"/>
          </a:endParaRPr>
        </a:p>
      </xdr:txBody>
    </xdr:sp>
    <xdr:clientData/>
  </xdr:twoCellAnchor>
  <xdr:twoCellAnchor>
    <xdr:from>
      <xdr:col>6</xdr:col>
      <xdr:colOff>65314</xdr:colOff>
      <xdr:row>16</xdr:row>
      <xdr:rowOff>110218</xdr:rowOff>
    </xdr:from>
    <xdr:to>
      <xdr:col>10</xdr:col>
      <xdr:colOff>21112</xdr:colOff>
      <xdr:row>19</xdr:row>
      <xdr:rowOff>42718</xdr:rowOff>
    </xdr:to>
    <xdr:sp macro="" textlink="">
      <xdr:nvSpPr>
        <xdr:cNvPr id="25" name="Rectangle 24">
          <a:hlinkClick xmlns:r="http://schemas.openxmlformats.org/officeDocument/2006/relationships" r:id="rId6" tooltip="Cetak Raport per siswa"/>
          <a:extLst>
            <a:ext uri="{FF2B5EF4-FFF2-40B4-BE49-F238E27FC236}">
              <a16:creationId xmlns:a16="http://schemas.microsoft.com/office/drawing/2014/main" id="{00000000-0008-0000-0000-000019000000}"/>
            </a:ext>
          </a:extLst>
        </xdr:cNvPr>
        <xdr:cNvSpPr/>
      </xdr:nvSpPr>
      <xdr:spPr>
        <a:xfrm>
          <a:off x="5712278" y="3634468"/>
          <a:ext cx="1425370" cy="504000"/>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400" b="1">
              <a:solidFill>
                <a:sysClr val="windowText" lastClr="000000"/>
              </a:solidFill>
              <a:latin typeface="+mn-lt"/>
              <a:cs typeface="Arial" pitchFamily="34" charset="0"/>
            </a:rPr>
            <a:t>RAPORT </a:t>
          </a:r>
          <a:r>
            <a:rPr lang="id-ID" sz="1400" b="1">
              <a:solidFill>
                <a:sysClr val="windowText" lastClr="000000"/>
              </a:solidFill>
              <a:latin typeface="+mn-lt"/>
              <a:cs typeface="Arial" pitchFamily="34" charset="0"/>
            </a:rPr>
            <a:t>KHUSUS</a:t>
          </a:r>
          <a:endParaRPr lang="en-US" sz="1400" b="1">
            <a:solidFill>
              <a:sysClr val="windowText" lastClr="000000"/>
            </a:solidFill>
            <a:latin typeface="+mn-lt"/>
            <a:cs typeface="Arial" pitchFamily="34" charset="0"/>
          </a:endParaRPr>
        </a:p>
        <a:p>
          <a:pPr algn="ctr"/>
          <a:r>
            <a:rPr lang="en-US" sz="1600" b="1">
              <a:solidFill>
                <a:sysClr val="windowText" lastClr="000000"/>
              </a:solidFill>
              <a:latin typeface="+mn-lt"/>
              <a:cs typeface="Arial" pitchFamily="34" charset="0"/>
            </a:rPr>
            <a:t>Semester 2</a:t>
          </a:r>
          <a:endParaRPr lang="id-ID" sz="1600" b="1">
            <a:solidFill>
              <a:sysClr val="windowText" lastClr="000000"/>
            </a:solidFill>
            <a:latin typeface="+mn-lt"/>
            <a:cs typeface="Arial" pitchFamily="34" charset="0"/>
          </a:endParaRPr>
        </a:p>
      </xdr:txBody>
    </xdr:sp>
    <xdr:clientData/>
  </xdr:twoCellAnchor>
  <xdr:twoCellAnchor>
    <xdr:from>
      <xdr:col>3</xdr:col>
      <xdr:colOff>1129393</xdr:colOff>
      <xdr:row>4</xdr:row>
      <xdr:rowOff>81644</xdr:rowOff>
    </xdr:from>
    <xdr:to>
      <xdr:col>5</xdr:col>
      <xdr:colOff>1044370</xdr:colOff>
      <xdr:row>6</xdr:row>
      <xdr:rowOff>128731</xdr:rowOff>
    </xdr:to>
    <xdr:sp macro="" textlink="">
      <xdr:nvSpPr>
        <xdr:cNvPr id="34" name="Rectangle 33">
          <a:hlinkClick xmlns:r="http://schemas.openxmlformats.org/officeDocument/2006/relationships" r:id="rId7" tooltip="Deskripsi tambahan, daftar hadir dan ektra kurikuler"/>
          <a:extLst>
            <a:ext uri="{FF2B5EF4-FFF2-40B4-BE49-F238E27FC236}">
              <a16:creationId xmlns:a16="http://schemas.microsoft.com/office/drawing/2014/main" id="{00000000-0008-0000-0000-000022000000}"/>
            </a:ext>
          </a:extLst>
        </xdr:cNvPr>
        <xdr:cNvSpPr/>
      </xdr:nvSpPr>
      <xdr:spPr>
        <a:xfrm>
          <a:off x="5347607" y="1319894"/>
          <a:ext cx="1425370" cy="428087"/>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id-ID" sz="1400" b="1">
              <a:solidFill>
                <a:sysClr val="windowText" lastClr="000000"/>
              </a:solidFill>
              <a:latin typeface="+mn-lt"/>
              <a:cs typeface="Arial" pitchFamily="34" charset="0"/>
            </a:rPr>
            <a:t>Absen</a:t>
          </a:r>
          <a:r>
            <a:rPr lang="id-ID" sz="1400" b="1" baseline="0">
              <a:solidFill>
                <a:sysClr val="windowText" lastClr="000000"/>
              </a:solidFill>
              <a:latin typeface="+mn-lt"/>
              <a:cs typeface="Arial" pitchFamily="34" charset="0"/>
            </a:rPr>
            <a:t> 1</a:t>
          </a:r>
          <a:endParaRPr lang="id-ID" sz="1400" b="1">
            <a:solidFill>
              <a:sysClr val="windowText" lastClr="000000"/>
            </a:solidFill>
            <a:latin typeface="+mn-lt"/>
            <a:cs typeface="Arial" pitchFamily="34" charset="0"/>
          </a:endParaRPr>
        </a:p>
      </xdr:txBody>
    </xdr:sp>
    <xdr:clientData/>
  </xdr:twoCellAnchor>
  <xdr:twoCellAnchor>
    <xdr:from>
      <xdr:col>4</xdr:col>
      <xdr:colOff>-1</xdr:colOff>
      <xdr:row>13</xdr:row>
      <xdr:rowOff>101782</xdr:rowOff>
    </xdr:from>
    <xdr:to>
      <xdr:col>5</xdr:col>
      <xdr:colOff>1057977</xdr:colOff>
      <xdr:row>15</xdr:row>
      <xdr:rowOff>183160</xdr:rowOff>
    </xdr:to>
    <xdr:sp macro="" textlink="">
      <xdr:nvSpPr>
        <xdr:cNvPr id="35" name="Rectangle 34">
          <a:hlinkClick xmlns:r="http://schemas.openxmlformats.org/officeDocument/2006/relationships" r:id="rId8" tooltip="Cetak Raport per siswa"/>
          <a:extLst>
            <a:ext uri="{FF2B5EF4-FFF2-40B4-BE49-F238E27FC236}">
              <a16:creationId xmlns:a16="http://schemas.microsoft.com/office/drawing/2014/main" id="{00000000-0008-0000-0000-000023000000}"/>
            </a:ext>
          </a:extLst>
        </xdr:cNvPr>
        <xdr:cNvSpPr/>
      </xdr:nvSpPr>
      <xdr:spPr>
        <a:xfrm>
          <a:off x="4150178" y="3054532"/>
          <a:ext cx="1425370" cy="462378"/>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400" b="1">
              <a:solidFill>
                <a:sysClr val="windowText" lastClr="000000"/>
              </a:solidFill>
              <a:latin typeface="+mn-lt"/>
              <a:cs typeface="Arial" pitchFamily="34" charset="0"/>
            </a:rPr>
            <a:t>RAPORT PSP</a:t>
          </a:r>
        </a:p>
        <a:p>
          <a:pPr algn="ctr"/>
          <a:r>
            <a:rPr lang="en-US" sz="1400" b="1">
              <a:solidFill>
                <a:sysClr val="windowText" lastClr="000000"/>
              </a:solidFill>
              <a:latin typeface="+mn-lt"/>
              <a:cs typeface="Arial" pitchFamily="34" charset="0"/>
            </a:rPr>
            <a:t>Semester 1</a:t>
          </a:r>
          <a:endParaRPr lang="id-ID" sz="1400" b="1">
            <a:solidFill>
              <a:sysClr val="windowText" lastClr="000000"/>
            </a:solidFill>
            <a:latin typeface="+mn-lt"/>
            <a:cs typeface="Arial" pitchFamily="34" charset="0"/>
          </a:endParaRPr>
        </a:p>
      </xdr:txBody>
    </xdr:sp>
    <xdr:clientData/>
  </xdr:twoCellAnchor>
  <xdr:twoCellAnchor>
    <xdr:from>
      <xdr:col>4</xdr:col>
      <xdr:colOff>-1</xdr:colOff>
      <xdr:row>7</xdr:row>
      <xdr:rowOff>70214</xdr:rowOff>
    </xdr:from>
    <xdr:to>
      <xdr:col>5</xdr:col>
      <xdr:colOff>1057977</xdr:colOff>
      <xdr:row>9</xdr:row>
      <xdr:rowOff>142338</xdr:rowOff>
    </xdr:to>
    <xdr:sp macro="" textlink="">
      <xdr:nvSpPr>
        <xdr:cNvPr id="37" name="Rectangle 36">
          <a:hlinkClick xmlns:r="http://schemas.openxmlformats.org/officeDocument/2006/relationships" r:id="rId9" tooltip="DKN dan Ranking Nilai"/>
          <a:extLst>
            <a:ext uri="{FF2B5EF4-FFF2-40B4-BE49-F238E27FC236}">
              <a16:creationId xmlns:a16="http://schemas.microsoft.com/office/drawing/2014/main" id="{00000000-0008-0000-0000-000025000000}"/>
            </a:ext>
          </a:extLst>
        </xdr:cNvPr>
        <xdr:cNvSpPr/>
      </xdr:nvSpPr>
      <xdr:spPr>
        <a:xfrm>
          <a:off x="4150178" y="1879964"/>
          <a:ext cx="1425370" cy="453124"/>
        </a:xfrm>
        <a:prstGeom prst="rect">
          <a:avLst/>
        </a:prstGeom>
        <a:solidFill>
          <a:srgbClr val="5BFFA5"/>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600" b="1">
              <a:solidFill>
                <a:sysClr val="windowText" lastClr="000000"/>
              </a:solidFill>
              <a:latin typeface="+mn-lt"/>
              <a:cs typeface="Arial" pitchFamily="34" charset="0"/>
            </a:rPr>
            <a:t>LEGER NILAI</a:t>
          </a:r>
        </a:p>
      </xdr:txBody>
    </xdr:sp>
    <xdr:clientData/>
  </xdr:twoCellAnchor>
  <xdr:twoCellAnchor>
    <xdr:from>
      <xdr:col>3</xdr:col>
      <xdr:colOff>1115786</xdr:colOff>
      <xdr:row>1</xdr:row>
      <xdr:rowOff>282215</xdr:rowOff>
    </xdr:from>
    <xdr:to>
      <xdr:col>5</xdr:col>
      <xdr:colOff>1030763</xdr:colOff>
      <xdr:row>4</xdr:row>
      <xdr:rowOff>10608</xdr:rowOff>
    </xdr:to>
    <xdr:sp macro="" textlink="">
      <xdr:nvSpPr>
        <xdr:cNvPr id="38" name="Rectangle 37">
          <a:hlinkClick xmlns:r="http://schemas.openxmlformats.org/officeDocument/2006/relationships" r:id="rId10"/>
          <a:extLst>
            <a:ext uri="{FF2B5EF4-FFF2-40B4-BE49-F238E27FC236}">
              <a16:creationId xmlns:a16="http://schemas.microsoft.com/office/drawing/2014/main" id="{00000000-0008-0000-0000-000026000000}"/>
            </a:ext>
          </a:extLst>
        </xdr:cNvPr>
        <xdr:cNvSpPr/>
      </xdr:nvSpPr>
      <xdr:spPr>
        <a:xfrm>
          <a:off x="5334000" y="744858"/>
          <a:ext cx="1425370" cy="504000"/>
        </a:xfrm>
        <a:prstGeom prst="rect">
          <a:avLst/>
        </a:prstGeom>
        <a:solidFill>
          <a:srgbClr val="7030A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400" b="1">
              <a:solidFill>
                <a:schemeClr val="bg1"/>
              </a:solidFill>
              <a:latin typeface="+mn-lt"/>
              <a:cs typeface="Arial" pitchFamily="34" charset="0"/>
            </a:rPr>
            <a:t>BUKU</a:t>
          </a:r>
          <a:r>
            <a:rPr lang="en-US" sz="1400" b="1" baseline="0">
              <a:solidFill>
                <a:schemeClr val="bg1"/>
              </a:solidFill>
              <a:latin typeface="+mn-lt"/>
              <a:cs typeface="Arial" pitchFamily="34" charset="0"/>
            </a:rPr>
            <a:t> </a:t>
          </a:r>
        </a:p>
        <a:p>
          <a:pPr algn="ctr"/>
          <a:r>
            <a:rPr lang="en-US" sz="1400" b="1" baseline="0">
              <a:solidFill>
                <a:schemeClr val="bg1"/>
              </a:solidFill>
              <a:latin typeface="+mn-lt"/>
              <a:cs typeface="Arial" pitchFamily="34" charset="0"/>
            </a:rPr>
            <a:t>WALI KELAS</a:t>
          </a:r>
          <a:endParaRPr lang="en-US" sz="1400" b="1">
            <a:solidFill>
              <a:schemeClr val="bg1"/>
            </a:solidFill>
            <a:latin typeface="+mn-lt"/>
            <a:cs typeface="Arial" pitchFamily="34" charset="0"/>
          </a:endParaRPr>
        </a:p>
      </xdr:txBody>
    </xdr:sp>
    <xdr:clientData/>
  </xdr:twoCellAnchor>
  <xdr:twoCellAnchor>
    <xdr:from>
      <xdr:col>4</xdr:col>
      <xdr:colOff>-1</xdr:colOff>
      <xdr:row>10</xdr:row>
      <xdr:rowOff>85998</xdr:rowOff>
    </xdr:from>
    <xdr:to>
      <xdr:col>5</xdr:col>
      <xdr:colOff>1057977</xdr:colOff>
      <xdr:row>12</xdr:row>
      <xdr:rowOff>142338</xdr:rowOff>
    </xdr:to>
    <xdr:sp macro="" textlink="">
      <xdr:nvSpPr>
        <xdr:cNvPr id="39" name="Rectangle 38">
          <a:hlinkClick xmlns:r="http://schemas.openxmlformats.org/officeDocument/2006/relationships" r:id="rId5"/>
          <a:extLst>
            <a:ext uri="{FF2B5EF4-FFF2-40B4-BE49-F238E27FC236}">
              <a16:creationId xmlns:a16="http://schemas.microsoft.com/office/drawing/2014/main" id="{00000000-0008-0000-0000-000027000000}"/>
            </a:ext>
          </a:extLst>
        </xdr:cNvPr>
        <xdr:cNvSpPr/>
      </xdr:nvSpPr>
      <xdr:spPr>
        <a:xfrm>
          <a:off x="4150178" y="2467248"/>
          <a:ext cx="1425370" cy="437340"/>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400" b="1">
              <a:solidFill>
                <a:sysClr val="windowText" lastClr="000000"/>
              </a:solidFill>
              <a:latin typeface="+mn-lt"/>
              <a:cs typeface="Arial" pitchFamily="34" charset="0"/>
            </a:rPr>
            <a:t>IDENTITAS</a:t>
          </a:r>
          <a:endParaRPr lang="en-US" sz="1400" b="1" baseline="0">
            <a:solidFill>
              <a:sysClr val="windowText" lastClr="000000"/>
            </a:solidFill>
            <a:latin typeface="+mn-lt"/>
            <a:cs typeface="Arial" pitchFamily="34" charset="0"/>
          </a:endParaRPr>
        </a:p>
        <a:p>
          <a:pPr algn="ctr"/>
          <a:r>
            <a:rPr lang="en-US" sz="1400" b="1">
              <a:solidFill>
                <a:sysClr val="windowText" lastClr="000000"/>
              </a:solidFill>
              <a:latin typeface="+mn-lt"/>
              <a:cs typeface="Arial" pitchFamily="34" charset="0"/>
            </a:rPr>
            <a:t>RAPORT </a:t>
          </a:r>
          <a:endParaRPr lang="id-ID" sz="1400" b="1">
            <a:solidFill>
              <a:sysClr val="windowText" lastClr="000000"/>
            </a:solidFill>
            <a:latin typeface="+mn-lt"/>
            <a:cs typeface="Arial" pitchFamily="34" charset="0"/>
          </a:endParaRPr>
        </a:p>
      </xdr:txBody>
    </xdr:sp>
    <xdr:clientData/>
  </xdr:twoCellAnchor>
  <xdr:twoCellAnchor>
    <xdr:from>
      <xdr:col>4</xdr:col>
      <xdr:colOff>11884</xdr:colOff>
      <xdr:row>16</xdr:row>
      <xdr:rowOff>116485</xdr:rowOff>
    </xdr:from>
    <xdr:to>
      <xdr:col>5</xdr:col>
      <xdr:colOff>1069862</xdr:colOff>
      <xdr:row>19</xdr:row>
      <xdr:rowOff>48985</xdr:rowOff>
    </xdr:to>
    <xdr:sp macro="" textlink="">
      <xdr:nvSpPr>
        <xdr:cNvPr id="45" name="Rectangle 44">
          <a:hlinkClick xmlns:r="http://schemas.openxmlformats.org/officeDocument/2006/relationships" r:id="rId11" tooltip="Cetak Raport per siswa"/>
          <a:extLst>
            <a:ext uri="{FF2B5EF4-FFF2-40B4-BE49-F238E27FC236}">
              <a16:creationId xmlns:a16="http://schemas.microsoft.com/office/drawing/2014/main" id="{00000000-0008-0000-0000-00002D000000}"/>
            </a:ext>
          </a:extLst>
        </xdr:cNvPr>
        <xdr:cNvSpPr/>
      </xdr:nvSpPr>
      <xdr:spPr>
        <a:xfrm>
          <a:off x="4162063" y="3640735"/>
          <a:ext cx="1425370" cy="504000"/>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400" b="1">
              <a:solidFill>
                <a:sysClr val="windowText" lastClr="000000"/>
              </a:solidFill>
              <a:latin typeface="+mn-lt"/>
              <a:cs typeface="Arial" pitchFamily="34" charset="0"/>
            </a:rPr>
            <a:t>RAPORT </a:t>
          </a:r>
          <a:r>
            <a:rPr lang="id-ID" sz="1400" b="1">
              <a:solidFill>
                <a:sysClr val="windowText" lastClr="000000"/>
              </a:solidFill>
              <a:latin typeface="+mn-lt"/>
              <a:cs typeface="Arial" pitchFamily="34" charset="0"/>
            </a:rPr>
            <a:t>KHUSUS</a:t>
          </a:r>
          <a:endParaRPr lang="en-US" sz="1400" b="1">
            <a:solidFill>
              <a:sysClr val="windowText" lastClr="000000"/>
            </a:solidFill>
            <a:latin typeface="+mn-lt"/>
            <a:cs typeface="Arial" pitchFamily="34" charset="0"/>
          </a:endParaRPr>
        </a:p>
        <a:p>
          <a:pPr algn="ctr"/>
          <a:r>
            <a:rPr lang="en-US" sz="1600" b="1">
              <a:solidFill>
                <a:sysClr val="windowText" lastClr="000000"/>
              </a:solidFill>
              <a:latin typeface="+mn-lt"/>
              <a:cs typeface="Arial" pitchFamily="34" charset="0"/>
            </a:rPr>
            <a:t>Semester </a:t>
          </a:r>
          <a:r>
            <a:rPr lang="id-ID" sz="1600" b="1">
              <a:solidFill>
                <a:sysClr val="windowText" lastClr="000000"/>
              </a:solidFill>
              <a:latin typeface="+mn-lt"/>
              <a:cs typeface="Arial" pitchFamily="34" charset="0"/>
            </a:rPr>
            <a:t>1</a:t>
          </a:r>
        </a:p>
      </xdr:txBody>
    </xdr:sp>
    <xdr:clientData/>
  </xdr:twoCellAnchor>
  <xdr:twoCellAnchor>
    <xdr:from>
      <xdr:col>6</xdr:col>
      <xdr:colOff>80644</xdr:colOff>
      <xdr:row>19</xdr:row>
      <xdr:rowOff>116199</xdr:rowOff>
    </xdr:from>
    <xdr:to>
      <xdr:col>10</xdr:col>
      <xdr:colOff>36442</xdr:colOff>
      <xdr:row>21</xdr:row>
      <xdr:rowOff>163286</xdr:rowOff>
    </xdr:to>
    <xdr:sp macro="" textlink="">
      <xdr:nvSpPr>
        <xdr:cNvPr id="46" name="Rectangle 45">
          <a:hlinkClick xmlns:r="http://schemas.openxmlformats.org/officeDocument/2006/relationships" r:id="rId12" tooltip="Deskripsi tambahan, daftar hadir dan ektra kurikuler"/>
          <a:extLst>
            <a:ext uri="{FF2B5EF4-FFF2-40B4-BE49-F238E27FC236}">
              <a16:creationId xmlns:a16="http://schemas.microsoft.com/office/drawing/2014/main" id="{00000000-0008-0000-0000-00002E000000}"/>
            </a:ext>
          </a:extLst>
        </xdr:cNvPr>
        <xdr:cNvSpPr/>
      </xdr:nvSpPr>
      <xdr:spPr>
        <a:xfrm>
          <a:off x="5727608" y="4211949"/>
          <a:ext cx="1425370" cy="428087"/>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id-ID" sz="1400" b="1">
              <a:solidFill>
                <a:sysClr val="windowText" lastClr="000000"/>
              </a:solidFill>
              <a:latin typeface="+mn-lt"/>
              <a:cs typeface="Arial" pitchFamily="34" charset="0"/>
            </a:rPr>
            <a:t>EKTRA</a:t>
          </a:r>
          <a:r>
            <a:rPr lang="en-US" sz="1400" b="1">
              <a:solidFill>
                <a:sysClr val="windowText" lastClr="000000"/>
              </a:solidFill>
              <a:latin typeface="+mn-lt"/>
              <a:cs typeface="Arial" pitchFamily="34" charset="0"/>
            </a:rPr>
            <a:t> </a:t>
          </a:r>
          <a:r>
            <a:rPr lang="id-ID" sz="1400" b="1">
              <a:solidFill>
                <a:sysClr val="windowText" lastClr="000000"/>
              </a:solidFill>
              <a:latin typeface="+mn-lt"/>
              <a:cs typeface="Arial" pitchFamily="34" charset="0"/>
            </a:rPr>
            <a:t>2</a:t>
          </a:r>
        </a:p>
      </xdr:txBody>
    </xdr:sp>
    <xdr:clientData/>
  </xdr:twoCellAnchor>
  <xdr:twoCellAnchor>
    <xdr:from>
      <xdr:col>4</xdr:col>
      <xdr:colOff>27214</xdr:colOff>
      <xdr:row>19</xdr:row>
      <xdr:rowOff>122466</xdr:rowOff>
    </xdr:from>
    <xdr:to>
      <xdr:col>5</xdr:col>
      <xdr:colOff>1085192</xdr:colOff>
      <xdr:row>21</xdr:row>
      <xdr:rowOff>169553</xdr:rowOff>
    </xdr:to>
    <xdr:sp macro="" textlink="">
      <xdr:nvSpPr>
        <xdr:cNvPr id="47" name="Rectangle 46">
          <a:hlinkClick xmlns:r="http://schemas.openxmlformats.org/officeDocument/2006/relationships" r:id="rId13" tooltip="Deskripsi tambahan, daftar hadir dan ektra kurikuler"/>
          <a:extLst>
            <a:ext uri="{FF2B5EF4-FFF2-40B4-BE49-F238E27FC236}">
              <a16:creationId xmlns:a16="http://schemas.microsoft.com/office/drawing/2014/main" id="{00000000-0008-0000-0000-00002F000000}"/>
            </a:ext>
          </a:extLst>
        </xdr:cNvPr>
        <xdr:cNvSpPr/>
      </xdr:nvSpPr>
      <xdr:spPr>
        <a:xfrm>
          <a:off x="4177393" y="4218216"/>
          <a:ext cx="1425370" cy="428087"/>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id-ID" sz="1400" b="1">
              <a:solidFill>
                <a:sysClr val="windowText" lastClr="000000"/>
              </a:solidFill>
              <a:latin typeface="+mn-lt"/>
              <a:cs typeface="Arial" pitchFamily="34" charset="0"/>
            </a:rPr>
            <a:t>EKSTRA 1</a:t>
          </a:r>
        </a:p>
      </xdr:txBody>
    </xdr:sp>
    <xdr:clientData/>
  </xdr:twoCellAnchor>
  <xdr:twoCellAnchor>
    <xdr:from>
      <xdr:col>16382</xdr:col>
      <xdr:colOff>1767674</xdr:colOff>
      <xdr:row>1</xdr:row>
      <xdr:rowOff>146702</xdr:rowOff>
    </xdr:from>
    <xdr:to>
      <xdr:col>16383</xdr:col>
      <xdr:colOff>1277562</xdr:colOff>
      <xdr:row>2</xdr:row>
      <xdr:rowOff>297034</xdr:rowOff>
    </xdr:to>
    <xdr:sp macro="" textlink="">
      <xdr:nvSpPr>
        <xdr:cNvPr id="48" name="Rectangle 47">
          <a:hlinkClick xmlns:r="http://schemas.openxmlformats.org/officeDocument/2006/relationships" r:id="rId14"/>
          <a:extLst>
            <a:ext uri="{FF2B5EF4-FFF2-40B4-BE49-F238E27FC236}">
              <a16:creationId xmlns:a16="http://schemas.microsoft.com/office/drawing/2014/main" id="{00000000-0008-0000-0000-000030000000}"/>
            </a:ext>
          </a:extLst>
        </xdr:cNvPr>
        <xdr:cNvSpPr/>
      </xdr:nvSpPr>
      <xdr:spPr>
        <a:xfrm>
          <a:off x="24028960" y="609345"/>
          <a:ext cx="1401281" cy="436082"/>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050" b="1">
              <a:solidFill>
                <a:sysClr val="windowText" lastClr="000000"/>
              </a:solidFill>
              <a:latin typeface="+mn-lt"/>
              <a:cs typeface="Arial" pitchFamily="34" charset="0"/>
            </a:rPr>
            <a:t>PEND. </a:t>
          </a:r>
          <a:r>
            <a:rPr lang="en-US" sz="1050" b="1" baseline="0">
              <a:solidFill>
                <a:sysClr val="windowText" lastClr="000000"/>
              </a:solidFill>
              <a:latin typeface="+mn-lt"/>
              <a:cs typeface="Arial" pitchFamily="34" charset="0"/>
            </a:rPr>
            <a:t>AGAMA </a:t>
          </a:r>
        </a:p>
        <a:p>
          <a:pPr algn="ctr"/>
          <a:r>
            <a:rPr lang="en-US" sz="1050" b="1" baseline="0">
              <a:solidFill>
                <a:sysClr val="windowText" lastClr="000000"/>
              </a:solidFill>
              <a:latin typeface="+mn-lt"/>
              <a:cs typeface="Arial" pitchFamily="34" charset="0"/>
            </a:rPr>
            <a:t>DAN BUDI PEKERTI</a:t>
          </a:r>
        </a:p>
      </xdr:txBody>
    </xdr:sp>
    <xdr:clientData/>
  </xdr:twoCellAnchor>
  <xdr:twoCellAnchor>
    <xdr:from>
      <xdr:col>16382</xdr:col>
      <xdr:colOff>1786724</xdr:colOff>
      <xdr:row>3</xdr:row>
      <xdr:rowOff>132925</xdr:rowOff>
    </xdr:from>
    <xdr:to>
      <xdr:col>16383</xdr:col>
      <xdr:colOff>1296612</xdr:colOff>
      <xdr:row>5</xdr:row>
      <xdr:rowOff>183925</xdr:rowOff>
    </xdr:to>
    <xdr:sp macro="" textlink="">
      <xdr:nvSpPr>
        <xdr:cNvPr id="49" name="Rectangle 48">
          <a:hlinkClick xmlns:r="http://schemas.openxmlformats.org/officeDocument/2006/relationships" r:id="rId15"/>
          <a:extLst>
            <a:ext uri="{FF2B5EF4-FFF2-40B4-BE49-F238E27FC236}">
              <a16:creationId xmlns:a16="http://schemas.microsoft.com/office/drawing/2014/main" id="{00000000-0008-0000-0000-000031000000}"/>
            </a:ext>
          </a:extLst>
        </xdr:cNvPr>
        <xdr:cNvSpPr/>
      </xdr:nvSpPr>
      <xdr:spPr>
        <a:xfrm>
          <a:off x="24048010" y="1180675"/>
          <a:ext cx="1401281" cy="432000"/>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600" b="1">
              <a:solidFill>
                <a:sysClr val="windowText" lastClr="000000"/>
              </a:solidFill>
              <a:latin typeface="+mn-lt"/>
              <a:cs typeface="Arial" pitchFamily="34" charset="0"/>
            </a:rPr>
            <a:t>PPKn</a:t>
          </a:r>
          <a:endParaRPr lang="en-US" sz="1600" b="1" baseline="0">
            <a:solidFill>
              <a:sysClr val="windowText" lastClr="000000"/>
            </a:solidFill>
            <a:latin typeface="+mn-lt"/>
            <a:cs typeface="Arial" pitchFamily="34" charset="0"/>
          </a:endParaRPr>
        </a:p>
      </xdr:txBody>
    </xdr:sp>
    <xdr:clientData/>
  </xdr:twoCellAnchor>
  <xdr:twoCellAnchor>
    <xdr:from>
      <xdr:col>16382</xdr:col>
      <xdr:colOff>1786724</xdr:colOff>
      <xdr:row>6</xdr:row>
      <xdr:rowOff>130799</xdr:rowOff>
    </xdr:from>
    <xdr:to>
      <xdr:col>16383</xdr:col>
      <xdr:colOff>1296612</xdr:colOff>
      <xdr:row>8</xdr:row>
      <xdr:rowOff>181799</xdr:rowOff>
    </xdr:to>
    <xdr:sp macro="" textlink="">
      <xdr:nvSpPr>
        <xdr:cNvPr id="50" name="Rectangle 49">
          <a:hlinkClick xmlns:r="http://schemas.openxmlformats.org/officeDocument/2006/relationships" r:id="rId16"/>
          <a:extLst>
            <a:ext uri="{FF2B5EF4-FFF2-40B4-BE49-F238E27FC236}">
              <a16:creationId xmlns:a16="http://schemas.microsoft.com/office/drawing/2014/main" id="{00000000-0008-0000-0000-000032000000}"/>
            </a:ext>
          </a:extLst>
        </xdr:cNvPr>
        <xdr:cNvSpPr/>
      </xdr:nvSpPr>
      <xdr:spPr>
        <a:xfrm>
          <a:off x="24048010" y="1750049"/>
          <a:ext cx="1401281" cy="432000"/>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200" b="1" baseline="0">
              <a:solidFill>
                <a:sysClr val="windowText" lastClr="000000"/>
              </a:solidFill>
              <a:latin typeface="+mn-lt"/>
              <a:cs typeface="Arial" pitchFamily="34" charset="0"/>
            </a:rPr>
            <a:t>Bahasa Indonesia</a:t>
          </a:r>
        </a:p>
      </xdr:txBody>
    </xdr:sp>
    <xdr:clientData/>
  </xdr:twoCellAnchor>
  <xdr:twoCellAnchor>
    <xdr:from>
      <xdr:col>16382</xdr:col>
      <xdr:colOff>1786724</xdr:colOff>
      <xdr:row>9</xdr:row>
      <xdr:rowOff>128673</xdr:rowOff>
    </xdr:from>
    <xdr:to>
      <xdr:col>16383</xdr:col>
      <xdr:colOff>1296612</xdr:colOff>
      <xdr:row>11</xdr:row>
      <xdr:rowOff>179673</xdr:rowOff>
    </xdr:to>
    <xdr:sp macro="" textlink="">
      <xdr:nvSpPr>
        <xdr:cNvPr id="51" name="Rectangle 50">
          <a:hlinkClick xmlns:r="http://schemas.openxmlformats.org/officeDocument/2006/relationships" r:id="rId17"/>
          <a:extLst>
            <a:ext uri="{FF2B5EF4-FFF2-40B4-BE49-F238E27FC236}">
              <a16:creationId xmlns:a16="http://schemas.microsoft.com/office/drawing/2014/main" id="{00000000-0008-0000-0000-000033000000}"/>
            </a:ext>
          </a:extLst>
        </xdr:cNvPr>
        <xdr:cNvSpPr/>
      </xdr:nvSpPr>
      <xdr:spPr>
        <a:xfrm>
          <a:off x="24048010" y="2319423"/>
          <a:ext cx="1401281" cy="432000"/>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600" b="1" baseline="0">
              <a:solidFill>
                <a:sysClr val="windowText" lastClr="000000"/>
              </a:solidFill>
              <a:latin typeface="+mn-lt"/>
              <a:cs typeface="Arial" pitchFamily="34" charset="0"/>
            </a:rPr>
            <a:t>MATEMATIKA</a:t>
          </a:r>
        </a:p>
      </xdr:txBody>
    </xdr:sp>
    <xdr:clientData/>
  </xdr:twoCellAnchor>
  <xdr:twoCellAnchor>
    <xdr:from>
      <xdr:col>16383</xdr:col>
      <xdr:colOff>1454710</xdr:colOff>
      <xdr:row>1</xdr:row>
      <xdr:rowOff>136072</xdr:rowOff>
    </xdr:from>
    <xdr:to>
      <xdr:col>16383</xdr:col>
      <xdr:colOff>2860072</xdr:colOff>
      <xdr:row>2</xdr:row>
      <xdr:rowOff>286404</xdr:rowOff>
    </xdr:to>
    <xdr:sp macro="" textlink="">
      <xdr:nvSpPr>
        <xdr:cNvPr id="52" name="Rectangle 51">
          <a:hlinkClick xmlns:r="http://schemas.openxmlformats.org/officeDocument/2006/relationships" r:id="rId18"/>
          <a:extLst>
            <a:ext uri="{FF2B5EF4-FFF2-40B4-BE49-F238E27FC236}">
              <a16:creationId xmlns:a16="http://schemas.microsoft.com/office/drawing/2014/main" id="{00000000-0008-0000-0000-000034000000}"/>
            </a:ext>
          </a:extLst>
        </xdr:cNvPr>
        <xdr:cNvSpPr/>
      </xdr:nvSpPr>
      <xdr:spPr>
        <a:xfrm>
          <a:off x="25607389" y="598715"/>
          <a:ext cx="1405362" cy="436082"/>
        </a:xfrm>
        <a:prstGeom prst="rect">
          <a:avLst/>
        </a:prstGeom>
        <a:solidFill>
          <a:srgbClr val="5BFFA5"/>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600" b="1" baseline="0">
              <a:solidFill>
                <a:sysClr val="windowText" lastClr="000000"/>
              </a:solidFill>
              <a:latin typeface="+mn-lt"/>
              <a:cs typeface="Arial" pitchFamily="34" charset="0"/>
            </a:rPr>
            <a:t>IPA</a:t>
          </a:r>
        </a:p>
      </xdr:txBody>
    </xdr:sp>
    <xdr:clientData/>
  </xdr:twoCellAnchor>
  <xdr:twoCellAnchor>
    <xdr:from>
      <xdr:col>16383</xdr:col>
      <xdr:colOff>1454710</xdr:colOff>
      <xdr:row>3</xdr:row>
      <xdr:rowOff>124423</xdr:rowOff>
    </xdr:from>
    <xdr:to>
      <xdr:col>16383</xdr:col>
      <xdr:colOff>2860071</xdr:colOff>
      <xdr:row>5</xdr:row>
      <xdr:rowOff>174557</xdr:rowOff>
    </xdr:to>
    <xdr:sp macro="" textlink="">
      <xdr:nvSpPr>
        <xdr:cNvPr id="53" name="Rectangle 52">
          <a:hlinkClick xmlns:r="http://schemas.openxmlformats.org/officeDocument/2006/relationships" r:id="rId19"/>
          <a:extLst>
            <a:ext uri="{FF2B5EF4-FFF2-40B4-BE49-F238E27FC236}">
              <a16:creationId xmlns:a16="http://schemas.microsoft.com/office/drawing/2014/main" id="{00000000-0008-0000-0000-000035000000}"/>
            </a:ext>
          </a:extLst>
        </xdr:cNvPr>
        <xdr:cNvSpPr/>
      </xdr:nvSpPr>
      <xdr:spPr>
        <a:xfrm>
          <a:off x="25607389" y="1172173"/>
          <a:ext cx="1405361" cy="431134"/>
        </a:xfrm>
        <a:prstGeom prst="rect">
          <a:avLst/>
        </a:prstGeom>
        <a:solidFill>
          <a:srgbClr val="FFE38B"/>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600" b="1">
              <a:solidFill>
                <a:sysClr val="windowText" lastClr="000000"/>
              </a:solidFill>
              <a:latin typeface="+mn-lt"/>
              <a:cs typeface="Arial" pitchFamily="34" charset="0"/>
            </a:rPr>
            <a:t>IPS</a:t>
          </a:r>
          <a:endParaRPr lang="en-US" sz="1600" b="1" baseline="0">
            <a:solidFill>
              <a:sysClr val="windowText" lastClr="000000"/>
            </a:solidFill>
            <a:latin typeface="+mn-lt"/>
            <a:cs typeface="Arial" pitchFamily="34" charset="0"/>
          </a:endParaRPr>
        </a:p>
      </xdr:txBody>
    </xdr:sp>
    <xdr:clientData/>
  </xdr:twoCellAnchor>
  <xdr:twoCellAnchor>
    <xdr:from>
      <xdr:col>16383</xdr:col>
      <xdr:colOff>1460906</xdr:colOff>
      <xdr:row>6</xdr:row>
      <xdr:rowOff>99077</xdr:rowOff>
    </xdr:from>
    <xdr:to>
      <xdr:col>16383</xdr:col>
      <xdr:colOff>2866267</xdr:colOff>
      <xdr:row>8</xdr:row>
      <xdr:rowOff>150077</xdr:rowOff>
    </xdr:to>
    <xdr:sp macro="" textlink="">
      <xdr:nvSpPr>
        <xdr:cNvPr id="54" name="Rectangle 53">
          <a:hlinkClick xmlns:r="http://schemas.openxmlformats.org/officeDocument/2006/relationships" r:id="rId20"/>
          <a:extLst>
            <a:ext uri="{FF2B5EF4-FFF2-40B4-BE49-F238E27FC236}">
              <a16:creationId xmlns:a16="http://schemas.microsoft.com/office/drawing/2014/main" id="{00000000-0008-0000-0000-000036000000}"/>
            </a:ext>
          </a:extLst>
        </xdr:cNvPr>
        <xdr:cNvSpPr/>
      </xdr:nvSpPr>
      <xdr:spPr>
        <a:xfrm>
          <a:off x="25613585" y="1718327"/>
          <a:ext cx="1405361" cy="432000"/>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200" b="1">
              <a:solidFill>
                <a:sysClr val="windowText" lastClr="000000"/>
              </a:solidFill>
              <a:latin typeface="+mn-lt"/>
              <a:cs typeface="Arial" pitchFamily="34" charset="0"/>
            </a:rPr>
            <a:t>BAHASA INGGRIS</a:t>
          </a:r>
          <a:endParaRPr lang="en-US" sz="1200" b="1" baseline="0">
            <a:solidFill>
              <a:sysClr val="windowText" lastClr="000000"/>
            </a:solidFill>
            <a:latin typeface="+mn-lt"/>
            <a:cs typeface="Arial" pitchFamily="34" charset="0"/>
          </a:endParaRPr>
        </a:p>
      </xdr:txBody>
    </xdr:sp>
    <xdr:clientData/>
  </xdr:twoCellAnchor>
  <xdr:twoCellAnchor>
    <xdr:from>
      <xdr:col>16383</xdr:col>
      <xdr:colOff>1456145</xdr:colOff>
      <xdr:row>9</xdr:row>
      <xdr:rowOff>100428</xdr:rowOff>
    </xdr:from>
    <xdr:to>
      <xdr:col>16383</xdr:col>
      <xdr:colOff>2871028</xdr:colOff>
      <xdr:row>11</xdr:row>
      <xdr:rowOff>149047</xdr:rowOff>
    </xdr:to>
    <xdr:sp macro="" textlink="">
      <xdr:nvSpPr>
        <xdr:cNvPr id="55" name="Rectangle 54">
          <a:hlinkClick xmlns:r="http://schemas.openxmlformats.org/officeDocument/2006/relationships" r:id="rId21"/>
          <a:extLst>
            <a:ext uri="{FF2B5EF4-FFF2-40B4-BE49-F238E27FC236}">
              <a16:creationId xmlns:a16="http://schemas.microsoft.com/office/drawing/2014/main" id="{00000000-0008-0000-0000-000037000000}"/>
            </a:ext>
          </a:extLst>
        </xdr:cNvPr>
        <xdr:cNvSpPr/>
      </xdr:nvSpPr>
      <xdr:spPr>
        <a:xfrm>
          <a:off x="25608824" y="2291178"/>
          <a:ext cx="1414883" cy="429619"/>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400" b="1">
              <a:solidFill>
                <a:sysClr val="windowText" lastClr="000000"/>
              </a:solidFill>
              <a:latin typeface="+mn-lt"/>
              <a:cs typeface="Arial" pitchFamily="34" charset="0"/>
            </a:rPr>
            <a:t>PENJAS ORKES</a:t>
          </a:r>
          <a:endParaRPr lang="en-US" sz="1400" b="1" baseline="0">
            <a:solidFill>
              <a:sysClr val="windowText" lastClr="000000"/>
            </a:solidFill>
            <a:latin typeface="+mn-lt"/>
            <a:cs typeface="Arial" pitchFamily="34" charset="0"/>
          </a:endParaRPr>
        </a:p>
      </xdr:txBody>
    </xdr:sp>
    <xdr:clientData/>
  </xdr:twoCellAnchor>
  <xdr:twoCellAnchor>
    <xdr:from>
      <xdr:col>16383</xdr:col>
      <xdr:colOff>1456146</xdr:colOff>
      <xdr:row>15</xdr:row>
      <xdr:rowOff>100748</xdr:rowOff>
    </xdr:from>
    <xdr:to>
      <xdr:col>16383</xdr:col>
      <xdr:colOff>2791826</xdr:colOff>
      <xdr:row>17</xdr:row>
      <xdr:rowOff>173639</xdr:rowOff>
    </xdr:to>
    <xdr:sp macro="" textlink="">
      <xdr:nvSpPr>
        <xdr:cNvPr id="56" name="Rectangle 55">
          <a:hlinkClick xmlns:r="http://schemas.openxmlformats.org/officeDocument/2006/relationships" r:id="rId22"/>
          <a:extLst>
            <a:ext uri="{FF2B5EF4-FFF2-40B4-BE49-F238E27FC236}">
              <a16:creationId xmlns:a16="http://schemas.microsoft.com/office/drawing/2014/main" id="{00000000-0008-0000-0000-000038000000}"/>
            </a:ext>
          </a:extLst>
        </xdr:cNvPr>
        <xdr:cNvSpPr/>
      </xdr:nvSpPr>
      <xdr:spPr>
        <a:xfrm>
          <a:off x="25608825" y="3434498"/>
          <a:ext cx="1335680" cy="453891"/>
        </a:xfrm>
        <a:prstGeom prst="rect">
          <a:avLst/>
        </a:prstGeom>
        <a:solidFill>
          <a:srgbClr val="FFFF99"/>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800" b="1" baseline="0">
              <a:solidFill>
                <a:srgbClr val="FF0000"/>
              </a:solidFill>
              <a:latin typeface="+mn-lt"/>
              <a:cs typeface="Arial" pitchFamily="34" charset="0"/>
            </a:rPr>
            <a:t>PILIHAN:</a:t>
          </a:r>
        </a:p>
        <a:p>
          <a:pPr algn="ctr"/>
          <a:r>
            <a:rPr lang="en-US" sz="1400" b="1" baseline="0">
              <a:solidFill>
                <a:sysClr val="windowText" lastClr="000000"/>
              </a:solidFill>
              <a:latin typeface="+mn-lt"/>
              <a:cs typeface="Arial" pitchFamily="34" charset="0"/>
            </a:rPr>
            <a:t>1. Prakarya</a:t>
          </a:r>
          <a:br>
            <a:rPr lang="en-US" sz="1400" b="1" baseline="0">
              <a:solidFill>
                <a:sysClr val="windowText" lastClr="000000"/>
              </a:solidFill>
              <a:latin typeface="+mn-lt"/>
              <a:cs typeface="Arial" pitchFamily="34" charset="0"/>
            </a:rPr>
          </a:br>
          <a:r>
            <a:rPr lang="en-US" sz="1400" b="1" baseline="0">
              <a:solidFill>
                <a:sysClr val="windowText" lastClr="000000"/>
              </a:solidFill>
              <a:latin typeface="+mn-lt"/>
              <a:cs typeface="Arial" pitchFamily="34" charset="0"/>
            </a:rPr>
            <a:t>2. Seni Musik</a:t>
          </a:r>
        </a:p>
        <a:p>
          <a:pPr algn="ctr"/>
          <a:r>
            <a:rPr lang="en-US" sz="1400" b="1" baseline="0">
              <a:solidFill>
                <a:sysClr val="windowText" lastClr="000000"/>
              </a:solidFill>
              <a:latin typeface="+mn-lt"/>
              <a:cs typeface="Arial" pitchFamily="34" charset="0"/>
            </a:rPr>
            <a:t>3. Seni Rupa</a:t>
          </a:r>
        </a:p>
        <a:p>
          <a:pPr algn="ctr"/>
          <a:r>
            <a:rPr lang="en-US" sz="1400" b="1" baseline="0">
              <a:solidFill>
                <a:sysClr val="windowText" lastClr="000000"/>
              </a:solidFill>
              <a:latin typeface="+mn-lt"/>
              <a:cs typeface="Arial" pitchFamily="34" charset="0"/>
            </a:rPr>
            <a:t>4. Seni Tari</a:t>
          </a:r>
          <a:br>
            <a:rPr lang="en-US" sz="1400" b="1" baseline="0">
              <a:solidFill>
                <a:sysClr val="windowText" lastClr="000000"/>
              </a:solidFill>
              <a:latin typeface="+mn-lt"/>
              <a:cs typeface="Arial" pitchFamily="34" charset="0"/>
            </a:rPr>
          </a:br>
          <a:r>
            <a:rPr lang="en-US" sz="1400" b="1" baseline="0">
              <a:solidFill>
                <a:sysClr val="windowText" lastClr="000000"/>
              </a:solidFill>
              <a:latin typeface="+mn-lt"/>
              <a:cs typeface="Arial" pitchFamily="34" charset="0"/>
            </a:rPr>
            <a:t>5. Seni Teater</a:t>
          </a:r>
        </a:p>
      </xdr:txBody>
    </xdr:sp>
    <xdr:clientData/>
  </xdr:twoCellAnchor>
  <xdr:twoCellAnchor>
    <xdr:from>
      <xdr:col>16383</xdr:col>
      <xdr:colOff>1465670</xdr:colOff>
      <xdr:row>18</xdr:row>
      <xdr:rowOff>116490</xdr:rowOff>
    </xdr:from>
    <xdr:to>
      <xdr:col>16383</xdr:col>
      <xdr:colOff>2880553</xdr:colOff>
      <xdr:row>20</xdr:row>
      <xdr:rowOff>176238</xdr:rowOff>
    </xdr:to>
    <xdr:sp macro="" textlink="">
      <xdr:nvSpPr>
        <xdr:cNvPr id="57" name="Rectangle 56">
          <a:hlinkClick xmlns:r="http://schemas.openxmlformats.org/officeDocument/2006/relationships" r:id="rId23"/>
          <a:extLst>
            <a:ext uri="{FF2B5EF4-FFF2-40B4-BE49-F238E27FC236}">
              <a16:creationId xmlns:a16="http://schemas.microsoft.com/office/drawing/2014/main" id="{00000000-0008-0000-0000-000039000000}"/>
            </a:ext>
          </a:extLst>
        </xdr:cNvPr>
        <xdr:cNvSpPr/>
      </xdr:nvSpPr>
      <xdr:spPr>
        <a:xfrm>
          <a:off x="25618349" y="4021740"/>
          <a:ext cx="1414883" cy="440748"/>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200" b="1">
              <a:solidFill>
                <a:sysClr val="windowText" lastClr="000000"/>
              </a:solidFill>
              <a:latin typeface="+mn-lt"/>
              <a:cs typeface="Arial" pitchFamily="34" charset="0"/>
            </a:rPr>
            <a:t>MUATAN </a:t>
          </a:r>
        </a:p>
        <a:p>
          <a:pPr algn="ctr"/>
          <a:r>
            <a:rPr lang="en-US" sz="1200" b="1">
              <a:solidFill>
                <a:sysClr val="windowText" lastClr="000000"/>
              </a:solidFill>
              <a:latin typeface="+mn-lt"/>
              <a:cs typeface="Arial" pitchFamily="34" charset="0"/>
            </a:rPr>
            <a:t>LOKAL / B. JAWA</a:t>
          </a:r>
          <a:endParaRPr lang="en-US" sz="1200" b="1" baseline="0">
            <a:solidFill>
              <a:sysClr val="windowText" lastClr="000000"/>
            </a:solidFill>
            <a:latin typeface="+mn-lt"/>
            <a:cs typeface="Arial" pitchFamily="34" charset="0"/>
          </a:endParaRPr>
        </a:p>
      </xdr:txBody>
    </xdr:sp>
    <xdr:clientData/>
  </xdr:twoCellAnchor>
  <xdr:twoCellAnchor>
    <xdr:from>
      <xdr:col>16383</xdr:col>
      <xdr:colOff>1456145</xdr:colOff>
      <xdr:row>12</xdr:row>
      <xdr:rowOff>99398</xdr:rowOff>
    </xdr:from>
    <xdr:to>
      <xdr:col>16383</xdr:col>
      <xdr:colOff>2871028</xdr:colOff>
      <xdr:row>14</xdr:row>
      <xdr:rowOff>150398</xdr:rowOff>
    </xdr:to>
    <xdr:sp macro="" textlink="">
      <xdr:nvSpPr>
        <xdr:cNvPr id="58" name="Rectangle 57">
          <a:hlinkClick xmlns:r="http://schemas.openxmlformats.org/officeDocument/2006/relationships" r:id="rId24"/>
          <a:extLst>
            <a:ext uri="{FF2B5EF4-FFF2-40B4-BE49-F238E27FC236}">
              <a16:creationId xmlns:a16="http://schemas.microsoft.com/office/drawing/2014/main" id="{00000000-0008-0000-0000-00003A000000}"/>
            </a:ext>
          </a:extLst>
        </xdr:cNvPr>
        <xdr:cNvSpPr/>
      </xdr:nvSpPr>
      <xdr:spPr>
        <a:xfrm>
          <a:off x="25608824" y="2861648"/>
          <a:ext cx="1414883" cy="432000"/>
        </a:xfrm>
        <a:prstGeom prst="rect">
          <a:avLst/>
        </a:prstGeom>
        <a:gradFill flip="none" rotWithShape="1">
          <a:gsLst>
            <a:gs pos="0">
              <a:srgbClr val="5E9EFF"/>
            </a:gs>
            <a:gs pos="25000">
              <a:srgbClr val="85C2FF"/>
            </a:gs>
            <a:gs pos="70000">
              <a:srgbClr val="C4D6EB"/>
            </a:gs>
            <a:gs pos="100000">
              <a:srgbClr val="FFEBFA"/>
            </a:gs>
          </a:gsLst>
          <a:lin ang="18900000" scaled="1"/>
          <a:tileRect/>
        </a:gra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400" b="1" baseline="0">
              <a:solidFill>
                <a:sysClr val="windowText" lastClr="000000"/>
              </a:solidFill>
              <a:latin typeface="+mn-lt"/>
              <a:cs typeface="Arial" pitchFamily="34" charset="0"/>
            </a:rPr>
            <a:t>INFORMATIKA</a:t>
          </a:r>
        </a:p>
      </xdr:txBody>
    </xdr:sp>
    <xdr:clientData/>
  </xdr:twoCellAnchor>
  <xdr:twoCellAnchor>
    <xdr:from>
      <xdr:col>16382</xdr:col>
      <xdr:colOff>136072</xdr:colOff>
      <xdr:row>1</xdr:row>
      <xdr:rowOff>148528</xdr:rowOff>
    </xdr:from>
    <xdr:to>
      <xdr:col>16382</xdr:col>
      <xdr:colOff>1570967</xdr:colOff>
      <xdr:row>3</xdr:row>
      <xdr:rowOff>2190</xdr:rowOff>
    </xdr:to>
    <xdr:sp macro="" textlink="">
      <xdr:nvSpPr>
        <xdr:cNvPr id="59" name="Rectangle 58">
          <a:hlinkClick xmlns:r="http://schemas.openxmlformats.org/officeDocument/2006/relationships" r:id="rId25" tooltip="Data Siswa dan data Sekolah"/>
          <a:extLst>
            <a:ext uri="{FF2B5EF4-FFF2-40B4-BE49-F238E27FC236}">
              <a16:creationId xmlns:a16="http://schemas.microsoft.com/office/drawing/2014/main" id="{00000000-0008-0000-0000-00003B000000}"/>
            </a:ext>
          </a:extLst>
        </xdr:cNvPr>
        <xdr:cNvSpPr/>
      </xdr:nvSpPr>
      <xdr:spPr>
        <a:xfrm>
          <a:off x="22397358" y="611171"/>
          <a:ext cx="1434895" cy="438769"/>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ID" sz="1200" b="1">
              <a:solidFill>
                <a:sysClr val="windowText" lastClr="000000"/>
              </a:solidFill>
              <a:latin typeface="+mn-lt"/>
              <a:cs typeface="Arial" pitchFamily="34" charset="0"/>
            </a:rPr>
            <a:t>AQIDAH - AKHLAK</a:t>
          </a:r>
        </a:p>
      </xdr:txBody>
    </xdr:sp>
    <xdr:clientData/>
  </xdr:twoCellAnchor>
  <xdr:twoCellAnchor>
    <xdr:from>
      <xdr:col>16382</xdr:col>
      <xdr:colOff>136072</xdr:colOff>
      <xdr:row>3</xdr:row>
      <xdr:rowOff>129274</xdr:rowOff>
    </xdr:from>
    <xdr:to>
      <xdr:col>16382</xdr:col>
      <xdr:colOff>1570967</xdr:colOff>
      <xdr:row>5</xdr:row>
      <xdr:rowOff>173640</xdr:rowOff>
    </xdr:to>
    <xdr:sp macro="" textlink="">
      <xdr:nvSpPr>
        <xdr:cNvPr id="60" name="Rectangle 59">
          <a:hlinkClick xmlns:r="http://schemas.openxmlformats.org/officeDocument/2006/relationships" r:id="rId26" tooltip="Deskripsi tambahan, daftar hadir dan ektra kurikuler"/>
          <a:extLst>
            <a:ext uri="{FF2B5EF4-FFF2-40B4-BE49-F238E27FC236}">
              <a16:creationId xmlns:a16="http://schemas.microsoft.com/office/drawing/2014/main" id="{00000000-0008-0000-0000-00003C000000}"/>
            </a:ext>
          </a:extLst>
        </xdr:cNvPr>
        <xdr:cNvSpPr/>
      </xdr:nvSpPr>
      <xdr:spPr>
        <a:xfrm>
          <a:off x="22397358" y="1177024"/>
          <a:ext cx="1434895" cy="425366"/>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ID" sz="1200" b="1">
              <a:solidFill>
                <a:sysClr val="windowText" lastClr="000000"/>
              </a:solidFill>
              <a:latin typeface="+mn-lt"/>
              <a:cs typeface="Arial" pitchFamily="34" charset="0"/>
            </a:rPr>
            <a:t>QUR'AN - HADITS</a:t>
          </a:r>
          <a:endParaRPr lang="id-ID" sz="1200" b="1">
            <a:solidFill>
              <a:sysClr val="windowText" lastClr="000000"/>
            </a:solidFill>
            <a:latin typeface="+mn-lt"/>
            <a:cs typeface="Arial" pitchFamily="34" charset="0"/>
          </a:endParaRPr>
        </a:p>
      </xdr:txBody>
    </xdr:sp>
    <xdr:clientData/>
  </xdr:twoCellAnchor>
  <xdr:twoCellAnchor>
    <xdr:from>
      <xdr:col>16382</xdr:col>
      <xdr:colOff>145597</xdr:colOff>
      <xdr:row>12</xdr:row>
      <xdr:rowOff>154855</xdr:rowOff>
    </xdr:from>
    <xdr:to>
      <xdr:col>16382</xdr:col>
      <xdr:colOff>1580492</xdr:colOff>
      <xdr:row>15</xdr:row>
      <xdr:rowOff>22601</xdr:rowOff>
    </xdr:to>
    <xdr:sp macro="" textlink="">
      <xdr:nvSpPr>
        <xdr:cNvPr id="61" name="Rectangle 60">
          <a:hlinkClick xmlns:r="http://schemas.openxmlformats.org/officeDocument/2006/relationships" r:id="rId27" tooltip="Cetak Raport per siswa"/>
          <a:extLst>
            <a:ext uri="{FF2B5EF4-FFF2-40B4-BE49-F238E27FC236}">
              <a16:creationId xmlns:a16="http://schemas.microsoft.com/office/drawing/2014/main" id="{00000000-0008-0000-0000-00003D000000}"/>
            </a:ext>
          </a:extLst>
        </xdr:cNvPr>
        <xdr:cNvSpPr/>
      </xdr:nvSpPr>
      <xdr:spPr>
        <a:xfrm>
          <a:off x="22406883" y="2917105"/>
          <a:ext cx="1434895" cy="439246"/>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ID" sz="1600" b="1">
              <a:solidFill>
                <a:sysClr val="windowText" lastClr="000000"/>
              </a:solidFill>
              <a:latin typeface="+mn-lt"/>
              <a:cs typeface="Arial" pitchFamily="34" charset="0"/>
            </a:rPr>
            <a:t>B ARAB</a:t>
          </a:r>
          <a:endParaRPr lang="id-ID" sz="1600" b="1">
            <a:solidFill>
              <a:sysClr val="windowText" lastClr="000000"/>
            </a:solidFill>
            <a:latin typeface="+mn-lt"/>
            <a:cs typeface="Arial" pitchFamily="34" charset="0"/>
          </a:endParaRPr>
        </a:p>
      </xdr:txBody>
    </xdr:sp>
    <xdr:clientData/>
  </xdr:twoCellAnchor>
  <xdr:twoCellAnchor>
    <xdr:from>
      <xdr:col>16382</xdr:col>
      <xdr:colOff>136072</xdr:colOff>
      <xdr:row>6</xdr:row>
      <xdr:rowOff>121926</xdr:rowOff>
    </xdr:from>
    <xdr:to>
      <xdr:col>16382</xdr:col>
      <xdr:colOff>1570967</xdr:colOff>
      <xdr:row>8</xdr:row>
      <xdr:rowOff>183165</xdr:rowOff>
    </xdr:to>
    <xdr:sp macro="" textlink="">
      <xdr:nvSpPr>
        <xdr:cNvPr id="62" name="Rectangle 61">
          <a:hlinkClick xmlns:r="http://schemas.openxmlformats.org/officeDocument/2006/relationships" r:id="rId28" tooltip="DKN dan Ranking Nilai"/>
          <a:extLst>
            <a:ext uri="{FF2B5EF4-FFF2-40B4-BE49-F238E27FC236}">
              <a16:creationId xmlns:a16="http://schemas.microsoft.com/office/drawing/2014/main" id="{00000000-0008-0000-0000-00003E000000}"/>
            </a:ext>
          </a:extLst>
        </xdr:cNvPr>
        <xdr:cNvSpPr/>
      </xdr:nvSpPr>
      <xdr:spPr>
        <a:xfrm>
          <a:off x="22397358" y="1741176"/>
          <a:ext cx="1434895" cy="442239"/>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600" b="1">
              <a:solidFill>
                <a:sysClr val="windowText" lastClr="000000"/>
              </a:solidFill>
              <a:latin typeface="+mn-lt"/>
              <a:cs typeface="Arial" pitchFamily="34" charset="0"/>
            </a:rPr>
            <a:t>FIQIH</a:t>
          </a:r>
        </a:p>
      </xdr:txBody>
    </xdr:sp>
    <xdr:clientData/>
  </xdr:twoCellAnchor>
  <xdr:twoCellAnchor>
    <xdr:from>
      <xdr:col>16382</xdr:col>
      <xdr:colOff>1755323</xdr:colOff>
      <xdr:row>12</xdr:row>
      <xdr:rowOff>135263</xdr:rowOff>
    </xdr:from>
    <xdr:to>
      <xdr:col>16383</xdr:col>
      <xdr:colOff>1298824</xdr:colOff>
      <xdr:row>14</xdr:row>
      <xdr:rowOff>185886</xdr:rowOff>
    </xdr:to>
    <xdr:sp macro="" textlink="">
      <xdr:nvSpPr>
        <xdr:cNvPr id="63" name="Rectangle 62">
          <a:hlinkClick xmlns:r="http://schemas.openxmlformats.org/officeDocument/2006/relationships" r:id="rId10"/>
          <a:extLst>
            <a:ext uri="{FF2B5EF4-FFF2-40B4-BE49-F238E27FC236}">
              <a16:creationId xmlns:a16="http://schemas.microsoft.com/office/drawing/2014/main" id="{00000000-0008-0000-0000-00003F000000}"/>
            </a:ext>
          </a:extLst>
        </xdr:cNvPr>
        <xdr:cNvSpPr/>
      </xdr:nvSpPr>
      <xdr:spPr>
        <a:xfrm>
          <a:off x="24016609" y="2897513"/>
          <a:ext cx="1434894" cy="431623"/>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200" b="1">
              <a:solidFill>
                <a:sysClr val="windowText" lastClr="000000"/>
              </a:solidFill>
              <a:latin typeface="+mn-lt"/>
              <a:cs typeface="Arial" pitchFamily="34" charset="0"/>
            </a:rPr>
            <a:t>TAUHID ( PK )</a:t>
          </a:r>
        </a:p>
      </xdr:txBody>
    </xdr:sp>
    <xdr:clientData/>
  </xdr:twoCellAnchor>
  <xdr:twoCellAnchor>
    <xdr:from>
      <xdr:col>16382</xdr:col>
      <xdr:colOff>145597</xdr:colOff>
      <xdr:row>9</xdr:row>
      <xdr:rowOff>133628</xdr:rowOff>
    </xdr:from>
    <xdr:to>
      <xdr:col>16382</xdr:col>
      <xdr:colOff>1580492</xdr:colOff>
      <xdr:row>12</xdr:row>
      <xdr:rowOff>2189</xdr:rowOff>
    </xdr:to>
    <xdr:sp macro="" textlink="">
      <xdr:nvSpPr>
        <xdr:cNvPr id="64" name="Rectangle 63">
          <a:hlinkClick xmlns:r="http://schemas.openxmlformats.org/officeDocument/2006/relationships" r:id="rId29"/>
          <a:extLst>
            <a:ext uri="{FF2B5EF4-FFF2-40B4-BE49-F238E27FC236}">
              <a16:creationId xmlns:a16="http://schemas.microsoft.com/office/drawing/2014/main" id="{00000000-0008-0000-0000-000040000000}"/>
            </a:ext>
          </a:extLst>
        </xdr:cNvPr>
        <xdr:cNvSpPr/>
      </xdr:nvSpPr>
      <xdr:spPr>
        <a:xfrm>
          <a:off x="22406883" y="2324378"/>
          <a:ext cx="1434895" cy="440061"/>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ID" sz="1400" b="1">
              <a:solidFill>
                <a:sysClr val="windowText" lastClr="000000"/>
              </a:solidFill>
              <a:latin typeface="+mn-lt"/>
              <a:cs typeface="Arial" pitchFamily="34" charset="0"/>
            </a:rPr>
            <a:t>S K I</a:t>
          </a:r>
          <a:endParaRPr lang="id-ID" sz="1400" b="1">
            <a:solidFill>
              <a:sysClr val="windowText" lastClr="000000"/>
            </a:solidFill>
            <a:latin typeface="+mn-lt"/>
            <a:cs typeface="Arial" pitchFamily="34" charset="0"/>
          </a:endParaRPr>
        </a:p>
      </xdr:txBody>
    </xdr:sp>
    <xdr:clientData/>
  </xdr:twoCellAnchor>
  <xdr:twoCellAnchor>
    <xdr:from>
      <xdr:col>16382</xdr:col>
      <xdr:colOff>161564</xdr:colOff>
      <xdr:row>15</xdr:row>
      <xdr:rowOff>160033</xdr:rowOff>
    </xdr:from>
    <xdr:to>
      <xdr:col>16382</xdr:col>
      <xdr:colOff>1596459</xdr:colOff>
      <xdr:row>18</xdr:row>
      <xdr:rowOff>8994</xdr:rowOff>
    </xdr:to>
    <xdr:sp macro="" textlink="">
      <xdr:nvSpPr>
        <xdr:cNvPr id="65" name="Rectangle 64">
          <a:hlinkClick xmlns:r="http://schemas.openxmlformats.org/officeDocument/2006/relationships" r:id="rId30" tooltip="Cetak Raport per siswa"/>
          <a:extLst>
            <a:ext uri="{FF2B5EF4-FFF2-40B4-BE49-F238E27FC236}">
              <a16:creationId xmlns:a16="http://schemas.microsoft.com/office/drawing/2014/main" id="{00000000-0008-0000-0000-000041000000}"/>
            </a:ext>
          </a:extLst>
        </xdr:cNvPr>
        <xdr:cNvSpPr/>
      </xdr:nvSpPr>
      <xdr:spPr>
        <a:xfrm>
          <a:off x="22422850" y="3493783"/>
          <a:ext cx="1434895" cy="420461"/>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ID" sz="1600" b="1">
              <a:solidFill>
                <a:sysClr val="windowText" lastClr="000000"/>
              </a:solidFill>
              <a:latin typeface="+mn-lt"/>
              <a:cs typeface="Arial" pitchFamily="34" charset="0"/>
            </a:rPr>
            <a:t>KE NU AN</a:t>
          </a:r>
          <a:endParaRPr lang="id-ID" sz="1600" b="1">
            <a:solidFill>
              <a:sysClr val="windowText" lastClr="000000"/>
            </a:solidFill>
            <a:latin typeface="+mn-lt"/>
            <a:cs typeface="Arial" pitchFamily="34" charset="0"/>
          </a:endParaRPr>
        </a:p>
      </xdr:txBody>
    </xdr:sp>
    <xdr:clientData/>
  </xdr:twoCellAnchor>
  <xdr:twoCellAnchor>
    <xdr:from>
      <xdr:col>16382</xdr:col>
      <xdr:colOff>1756683</xdr:colOff>
      <xdr:row>15</xdr:row>
      <xdr:rowOff>144787</xdr:rowOff>
    </xdr:from>
    <xdr:to>
      <xdr:col>16383</xdr:col>
      <xdr:colOff>1300185</xdr:colOff>
      <xdr:row>18</xdr:row>
      <xdr:rowOff>8994</xdr:rowOff>
    </xdr:to>
    <xdr:sp macro="" textlink="">
      <xdr:nvSpPr>
        <xdr:cNvPr id="66" name="Rectangle 65">
          <a:hlinkClick xmlns:r="http://schemas.openxmlformats.org/officeDocument/2006/relationships" r:id="rId10"/>
          <a:extLst>
            <a:ext uri="{FF2B5EF4-FFF2-40B4-BE49-F238E27FC236}">
              <a16:creationId xmlns:a16="http://schemas.microsoft.com/office/drawing/2014/main" id="{00000000-0008-0000-0000-000042000000}"/>
            </a:ext>
          </a:extLst>
        </xdr:cNvPr>
        <xdr:cNvSpPr/>
      </xdr:nvSpPr>
      <xdr:spPr>
        <a:xfrm>
          <a:off x="24017969" y="3478537"/>
          <a:ext cx="1434895" cy="435707"/>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200" b="1">
              <a:solidFill>
                <a:sysClr val="windowText" lastClr="000000"/>
              </a:solidFill>
              <a:latin typeface="+mn-lt"/>
              <a:cs typeface="Arial" pitchFamily="34" charset="0"/>
            </a:rPr>
            <a:t>TAUHID ( PK )</a:t>
          </a:r>
        </a:p>
      </xdr:txBody>
    </xdr:sp>
    <xdr:clientData/>
  </xdr:twoCellAnchor>
  <xdr:twoCellAnchor>
    <xdr:from>
      <xdr:col>16382</xdr:col>
      <xdr:colOff>1760766</xdr:colOff>
      <xdr:row>18</xdr:row>
      <xdr:rowOff>125737</xdr:rowOff>
    </xdr:from>
    <xdr:to>
      <xdr:col>16383</xdr:col>
      <xdr:colOff>1308350</xdr:colOff>
      <xdr:row>20</xdr:row>
      <xdr:rowOff>172279</xdr:rowOff>
    </xdr:to>
    <xdr:sp macro="" textlink="">
      <xdr:nvSpPr>
        <xdr:cNvPr id="67" name="Rectangle 66">
          <a:hlinkClick xmlns:r="http://schemas.openxmlformats.org/officeDocument/2006/relationships" r:id="rId10"/>
          <a:extLst>
            <a:ext uri="{FF2B5EF4-FFF2-40B4-BE49-F238E27FC236}">
              <a16:creationId xmlns:a16="http://schemas.microsoft.com/office/drawing/2014/main" id="{00000000-0008-0000-0000-000043000000}"/>
            </a:ext>
          </a:extLst>
        </xdr:cNvPr>
        <xdr:cNvSpPr/>
      </xdr:nvSpPr>
      <xdr:spPr>
        <a:xfrm>
          <a:off x="24022052" y="4030987"/>
          <a:ext cx="1438977" cy="427542"/>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US" sz="1200" b="1">
              <a:solidFill>
                <a:sysClr val="windowText" lastClr="000000"/>
              </a:solidFill>
              <a:latin typeface="+mn-lt"/>
              <a:cs typeface="Arial" pitchFamily="34" charset="0"/>
            </a:rPr>
            <a:t>TAUHID ( PK )</a:t>
          </a:r>
        </a:p>
      </xdr:txBody>
    </xdr:sp>
    <xdr:clientData/>
  </xdr:twoCellAnchor>
  <xdr:twoCellAnchor>
    <xdr:from>
      <xdr:col>16382</xdr:col>
      <xdr:colOff>161564</xdr:colOff>
      <xdr:row>18</xdr:row>
      <xdr:rowOff>119212</xdr:rowOff>
    </xdr:from>
    <xdr:to>
      <xdr:col>16382</xdr:col>
      <xdr:colOff>1596459</xdr:colOff>
      <xdr:row>21</xdr:row>
      <xdr:rowOff>22601</xdr:rowOff>
    </xdr:to>
    <xdr:sp macro="" textlink="">
      <xdr:nvSpPr>
        <xdr:cNvPr id="68" name="Rectangle 67">
          <a:hlinkClick xmlns:r="http://schemas.openxmlformats.org/officeDocument/2006/relationships" r:id="rId30" tooltip="Cetak Raport per siswa"/>
          <a:extLst>
            <a:ext uri="{FF2B5EF4-FFF2-40B4-BE49-F238E27FC236}">
              <a16:creationId xmlns:a16="http://schemas.microsoft.com/office/drawing/2014/main" id="{00000000-0008-0000-0000-000044000000}"/>
            </a:ext>
          </a:extLst>
        </xdr:cNvPr>
        <xdr:cNvSpPr/>
      </xdr:nvSpPr>
      <xdr:spPr>
        <a:xfrm>
          <a:off x="22422850" y="4024462"/>
          <a:ext cx="1434895" cy="474889"/>
        </a:xfrm>
        <a:prstGeom prst="rect">
          <a:avLst/>
        </a:prstGeom>
        <a:solidFill>
          <a:srgbClr val="00FF0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en-ID" sz="1600" b="1">
              <a:solidFill>
                <a:sysClr val="windowText" lastClr="000000"/>
              </a:solidFill>
              <a:latin typeface="+mn-lt"/>
              <a:cs typeface="Arial" pitchFamily="34" charset="0"/>
            </a:rPr>
            <a:t>BTHQ</a:t>
          </a:r>
          <a:endParaRPr lang="id-ID" sz="1600" b="1">
            <a:solidFill>
              <a:sysClr val="windowText" lastClr="000000"/>
            </a:solidFill>
            <a:latin typeface="+mn-lt"/>
            <a:cs typeface="Arial" pitchFamily="34" charset="0"/>
          </a:endParaRPr>
        </a:p>
      </xdr:txBody>
    </xdr:sp>
    <xdr:clientData/>
  </xdr:twoCellAnchor>
  <xdr:twoCellAnchor>
    <xdr:from>
      <xdr:col>10</xdr:col>
      <xdr:colOff>238126</xdr:colOff>
      <xdr:row>1</xdr:row>
      <xdr:rowOff>273844</xdr:rowOff>
    </xdr:from>
    <xdr:to>
      <xdr:col>12</xdr:col>
      <xdr:colOff>666751</xdr:colOff>
      <xdr:row>5</xdr:row>
      <xdr:rowOff>20351</xdr:rowOff>
    </xdr:to>
    <xdr:sp macro="" textlink="">
      <xdr:nvSpPr>
        <xdr:cNvPr id="40" name="Rectangle 39">
          <a:hlinkClick xmlns:r="http://schemas.openxmlformats.org/officeDocument/2006/relationships" r:id="rId31" tooltip="Data Siswa dan data Sekolah"/>
          <a:extLst>
            <a:ext uri="{FF2B5EF4-FFF2-40B4-BE49-F238E27FC236}">
              <a16:creationId xmlns:a16="http://schemas.microsoft.com/office/drawing/2014/main" id="{00000000-0008-0000-0000-000028000000}"/>
            </a:ext>
          </a:extLst>
        </xdr:cNvPr>
        <xdr:cNvSpPr/>
      </xdr:nvSpPr>
      <xdr:spPr>
        <a:xfrm>
          <a:off x="8584407" y="738188"/>
          <a:ext cx="2000250" cy="710913"/>
        </a:xfrm>
        <a:prstGeom prst="rect">
          <a:avLst/>
        </a:prstGeom>
        <a:solidFill>
          <a:srgbClr val="FF505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id-ID" sz="1600" b="1">
              <a:solidFill>
                <a:sysClr val="windowText" lastClr="000000"/>
              </a:solidFill>
              <a:effectLst/>
              <a:latin typeface="+mn-lt"/>
              <a:ea typeface="+mn-ea"/>
              <a:cs typeface="+mn-cs"/>
            </a:rPr>
            <a:t>DATA </a:t>
          </a:r>
          <a:r>
            <a:rPr lang="id-ID" sz="1600" b="1" baseline="0">
              <a:solidFill>
                <a:sysClr val="windowText" lastClr="000000"/>
              </a:solidFill>
              <a:effectLst/>
              <a:latin typeface="+mn-lt"/>
              <a:ea typeface="+mn-ea"/>
              <a:cs typeface="+mn-cs"/>
            </a:rPr>
            <a:t>SISWA  1 </a:t>
          </a:r>
          <a:r>
            <a:rPr lang="en-US" sz="1600" b="1" baseline="0">
              <a:solidFill>
                <a:sysClr val="windowText" lastClr="000000"/>
              </a:solidFill>
              <a:effectLst/>
              <a:latin typeface="+mn-lt"/>
              <a:ea typeface="+mn-ea"/>
              <a:cs typeface="+mn-cs"/>
            </a:rPr>
            <a:t> </a:t>
          </a:r>
          <a:endParaRPr lang="id-ID" sz="1600" b="1">
            <a:solidFill>
              <a:sysClr val="windowText" lastClr="000000"/>
            </a:solidFill>
            <a:effectLst/>
          </a:endParaRPr>
        </a:p>
        <a:p>
          <a:pPr algn="ctr"/>
          <a:r>
            <a:rPr lang="id-ID" sz="1400" b="1" baseline="0">
              <a:solidFill>
                <a:sysClr val="windowText" lastClr="000000"/>
              </a:solidFill>
              <a:effectLst/>
              <a:latin typeface="+mn-lt"/>
              <a:ea typeface="+mn-ea"/>
              <a:cs typeface="+mn-cs"/>
            </a:rPr>
            <a:t>MAPEL UMUM</a:t>
          </a:r>
          <a:endParaRPr lang="id-ID" sz="1400" b="1">
            <a:solidFill>
              <a:sysClr val="windowText" lastClr="000000"/>
            </a:solidFill>
            <a:effectLst/>
          </a:endParaRPr>
        </a:p>
      </xdr:txBody>
    </xdr:sp>
    <xdr:clientData/>
  </xdr:twoCellAnchor>
  <xdr:twoCellAnchor>
    <xdr:from>
      <xdr:col>10</xdr:col>
      <xdr:colOff>250033</xdr:colOff>
      <xdr:row>7</xdr:row>
      <xdr:rowOff>11907</xdr:rowOff>
    </xdr:from>
    <xdr:to>
      <xdr:col>12</xdr:col>
      <xdr:colOff>678658</xdr:colOff>
      <xdr:row>10</xdr:row>
      <xdr:rowOff>151320</xdr:rowOff>
    </xdr:to>
    <xdr:sp macro="" textlink="">
      <xdr:nvSpPr>
        <xdr:cNvPr id="41" name="Rectangle 40">
          <a:hlinkClick xmlns:r="http://schemas.openxmlformats.org/officeDocument/2006/relationships" r:id="rId32" tooltip="Data Siswa dan data Sekolah"/>
          <a:extLst>
            <a:ext uri="{FF2B5EF4-FFF2-40B4-BE49-F238E27FC236}">
              <a16:creationId xmlns:a16="http://schemas.microsoft.com/office/drawing/2014/main" id="{00000000-0008-0000-0000-000029000000}"/>
            </a:ext>
          </a:extLst>
        </xdr:cNvPr>
        <xdr:cNvSpPr/>
      </xdr:nvSpPr>
      <xdr:spPr>
        <a:xfrm>
          <a:off x="8596314" y="1821657"/>
          <a:ext cx="2000250" cy="710913"/>
        </a:xfrm>
        <a:prstGeom prst="rect">
          <a:avLst/>
        </a:prstGeom>
        <a:solidFill>
          <a:srgbClr val="FF5050"/>
        </a:solidFill>
        <a:ln w="3175" cap="flat">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none" lIns="72000" tIns="0" rIns="0" bIns="0" rtlCol="0" anchor="ctr" anchorCtr="0"/>
        <a:lstStyle/>
        <a:p>
          <a:pPr algn="ctr"/>
          <a:r>
            <a:rPr lang="id-ID" sz="1600" b="1">
              <a:solidFill>
                <a:sysClr val="windowText" lastClr="000000"/>
              </a:solidFill>
              <a:effectLst/>
              <a:latin typeface="+mn-lt"/>
              <a:ea typeface="+mn-ea"/>
              <a:cs typeface="+mn-cs"/>
            </a:rPr>
            <a:t>DATA </a:t>
          </a:r>
          <a:r>
            <a:rPr lang="id-ID" sz="1600" b="1" baseline="0">
              <a:solidFill>
                <a:sysClr val="windowText" lastClr="000000"/>
              </a:solidFill>
              <a:effectLst/>
              <a:latin typeface="+mn-lt"/>
              <a:ea typeface="+mn-ea"/>
              <a:cs typeface="+mn-cs"/>
            </a:rPr>
            <a:t>SISWA  1 </a:t>
          </a:r>
          <a:r>
            <a:rPr lang="en-US" sz="1600" b="1" baseline="0">
              <a:solidFill>
                <a:sysClr val="windowText" lastClr="000000"/>
              </a:solidFill>
              <a:effectLst/>
              <a:latin typeface="+mn-lt"/>
              <a:ea typeface="+mn-ea"/>
              <a:cs typeface="+mn-cs"/>
            </a:rPr>
            <a:t> </a:t>
          </a:r>
          <a:endParaRPr lang="id-ID" sz="1600" b="1">
            <a:solidFill>
              <a:sysClr val="windowText" lastClr="000000"/>
            </a:solidFill>
            <a:effectLst/>
          </a:endParaRPr>
        </a:p>
        <a:p>
          <a:pPr algn="ctr"/>
          <a:r>
            <a:rPr lang="id-ID" sz="1400" b="1" baseline="0">
              <a:solidFill>
                <a:sysClr val="windowText" lastClr="000000"/>
              </a:solidFill>
              <a:effectLst/>
              <a:latin typeface="+mn-lt"/>
              <a:ea typeface="+mn-ea"/>
              <a:cs typeface="+mn-cs"/>
            </a:rPr>
            <a:t>MAPEL KHUSUS</a:t>
          </a:r>
          <a:endParaRPr lang="id-ID" sz="1400" b="1">
            <a:solidFill>
              <a:sysClr val="windowText" lastClr="000000"/>
            </a:solidFill>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1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55789</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1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3.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00000000-0008-0000-0200-000003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xdr:from>
      <xdr:col>1</xdr:col>
      <xdr:colOff>200025</xdr:colOff>
      <xdr:row>4</xdr:row>
      <xdr:rowOff>47625</xdr:rowOff>
    </xdr:from>
    <xdr:to>
      <xdr:col>5</xdr:col>
      <xdr:colOff>85725</xdr:colOff>
      <xdr:row>4</xdr:row>
      <xdr:rowOff>381000</xdr:rowOff>
    </xdr:to>
    <xdr:sp macro="" textlink="">
      <xdr:nvSpPr>
        <xdr:cNvPr id="12" name="Rectangle 11">
          <a:hlinkClick xmlns:r="http://schemas.openxmlformats.org/officeDocument/2006/relationships" r:id="rId2"/>
          <a:extLst>
            <a:ext uri="{FF2B5EF4-FFF2-40B4-BE49-F238E27FC236}">
              <a16:creationId xmlns:a16="http://schemas.microsoft.com/office/drawing/2014/main" id="{00000000-0008-0000-0200-00000C000000}"/>
            </a:ext>
          </a:extLst>
        </xdr:cNvPr>
        <xdr:cNvSpPr/>
      </xdr:nvSpPr>
      <xdr:spPr>
        <a:xfrm>
          <a:off x="285750" y="752475"/>
          <a:ext cx="3362325" cy="3333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marL="0" marR="0" indent="0" algn="l" defTabSz="914400" eaLnBrk="1" fontAlgn="auto" latinLnBrk="0" hangingPunct="1">
            <a:lnSpc>
              <a:spcPct val="100000"/>
            </a:lnSpc>
            <a:spcBef>
              <a:spcPts val="0"/>
            </a:spcBef>
            <a:spcAft>
              <a:spcPts val="0"/>
            </a:spcAft>
            <a:buClrTx/>
            <a:buSzTx/>
            <a:buFontTx/>
            <a:buNone/>
            <a:tabLst/>
            <a:defRPr/>
          </a:pPr>
          <a:r>
            <a:rPr lang="en-US" sz="1100" b="1">
              <a:solidFill>
                <a:schemeClr val="lt1"/>
              </a:solidFill>
              <a:latin typeface="+mn-lt"/>
              <a:ea typeface="+mn-ea"/>
              <a:cs typeface="+mn-cs"/>
            </a:rPr>
            <a:t>KLIK DISINI UNTUK MENULIS TUJUAN PEMBELAJARAN</a:t>
          </a:r>
          <a:endParaRPr lang="id-ID" sz="1000" b="1">
            <a:solidFill>
              <a:schemeClr val="bg1"/>
            </a:solidFill>
            <a:latin typeface="Arial" pitchFamily="34" charset="0"/>
            <a:cs typeface="Arial"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3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57150</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3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5.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4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55789</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4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6.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5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55789</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5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7.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6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xdr:from>
      <xdr:col>1</xdr:col>
      <xdr:colOff>200025</xdr:colOff>
      <xdr:row>4</xdr:row>
      <xdr:rowOff>47625</xdr:rowOff>
    </xdr:from>
    <xdr:to>
      <xdr:col>5</xdr:col>
      <xdr:colOff>85725</xdr:colOff>
      <xdr:row>4</xdr:row>
      <xdr:rowOff>381000</xdr:rowOff>
    </xdr:to>
    <xdr:sp macro="" textlink="">
      <xdr:nvSpPr>
        <xdr:cNvPr id="3" name="Rectangle 2">
          <a:hlinkClick xmlns:r="http://schemas.openxmlformats.org/officeDocument/2006/relationships" r:id="rId2"/>
          <a:extLst>
            <a:ext uri="{FF2B5EF4-FFF2-40B4-BE49-F238E27FC236}">
              <a16:creationId xmlns:a16="http://schemas.microsoft.com/office/drawing/2014/main" id="{00000000-0008-0000-0600-000003000000}"/>
            </a:ext>
          </a:extLst>
        </xdr:cNvPr>
        <xdr:cNvSpPr/>
      </xdr:nvSpPr>
      <xdr:spPr>
        <a:xfrm>
          <a:off x="285750" y="752475"/>
          <a:ext cx="3362325" cy="3333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marL="0" marR="0" indent="0" algn="l" defTabSz="914400" eaLnBrk="1" fontAlgn="auto" latinLnBrk="0" hangingPunct="1">
            <a:lnSpc>
              <a:spcPct val="100000"/>
            </a:lnSpc>
            <a:spcBef>
              <a:spcPts val="0"/>
            </a:spcBef>
            <a:spcAft>
              <a:spcPts val="0"/>
            </a:spcAft>
            <a:buClrTx/>
            <a:buSzTx/>
            <a:buFontTx/>
            <a:buNone/>
            <a:tabLst/>
            <a:defRPr/>
          </a:pPr>
          <a:r>
            <a:rPr lang="en-US" sz="1100" b="1">
              <a:solidFill>
                <a:schemeClr val="lt1"/>
              </a:solidFill>
              <a:latin typeface="+mn-lt"/>
              <a:ea typeface="+mn-ea"/>
              <a:cs typeface="+mn-cs"/>
            </a:rPr>
            <a:t>KLIK DISINI UNTUK MENULIS TUJUAN PEMBELAJARAN</a:t>
          </a:r>
          <a:endParaRPr lang="id-ID" sz="1000" b="1">
            <a:solidFill>
              <a:schemeClr val="bg1"/>
            </a:solidFill>
            <a:latin typeface="Arial" pitchFamily="34" charset="0"/>
            <a:cs typeface="Arial"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7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60325</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7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9.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8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55789</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8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10.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9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xdr:from>
      <xdr:col>1</xdr:col>
      <xdr:colOff>200025</xdr:colOff>
      <xdr:row>4</xdr:row>
      <xdr:rowOff>47625</xdr:rowOff>
    </xdr:from>
    <xdr:to>
      <xdr:col>5</xdr:col>
      <xdr:colOff>85725</xdr:colOff>
      <xdr:row>4</xdr:row>
      <xdr:rowOff>381000</xdr:rowOff>
    </xdr:to>
    <xdr:sp macro="" textlink="">
      <xdr:nvSpPr>
        <xdr:cNvPr id="3" name="Rectangle 2">
          <a:hlinkClick xmlns:r="http://schemas.openxmlformats.org/officeDocument/2006/relationships" r:id="rId2"/>
          <a:extLst>
            <a:ext uri="{FF2B5EF4-FFF2-40B4-BE49-F238E27FC236}">
              <a16:creationId xmlns:a16="http://schemas.microsoft.com/office/drawing/2014/main" id="{00000000-0008-0000-0900-000003000000}"/>
            </a:ext>
          </a:extLst>
        </xdr:cNvPr>
        <xdr:cNvSpPr/>
      </xdr:nvSpPr>
      <xdr:spPr>
        <a:xfrm>
          <a:off x="285750" y="752475"/>
          <a:ext cx="3362325" cy="3333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marL="0" marR="0" indent="0" algn="l" defTabSz="914400" eaLnBrk="1" fontAlgn="auto" latinLnBrk="0" hangingPunct="1">
            <a:lnSpc>
              <a:spcPct val="100000"/>
            </a:lnSpc>
            <a:spcBef>
              <a:spcPts val="0"/>
            </a:spcBef>
            <a:spcAft>
              <a:spcPts val="0"/>
            </a:spcAft>
            <a:buClrTx/>
            <a:buSzTx/>
            <a:buFontTx/>
            <a:buNone/>
            <a:tabLst/>
            <a:defRPr/>
          </a:pPr>
          <a:r>
            <a:rPr lang="en-US" sz="1100" b="1">
              <a:solidFill>
                <a:schemeClr val="lt1"/>
              </a:solidFill>
              <a:latin typeface="+mn-lt"/>
              <a:ea typeface="+mn-ea"/>
              <a:cs typeface="+mn-cs"/>
            </a:rPr>
            <a:t>KLIK DISINI UNTUK MENULIS TUJUAN PEMBELAJARAN</a:t>
          </a:r>
          <a:endParaRPr lang="id-ID" sz="1000" b="1">
            <a:solidFill>
              <a:schemeClr val="bg1"/>
            </a:solidFill>
            <a:latin typeface="Arial" pitchFamily="34" charset="0"/>
            <a:cs typeface="Arial" pitchFamily="34" charset="0"/>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A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60325</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A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12.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B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60325</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B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13.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C00-000002000000}"/>
            </a:ext>
          </a:extLst>
        </xdr:cNvPr>
        <xdr:cNvSpPr/>
      </xdr:nvSpPr>
      <xdr:spPr>
        <a:xfrm>
          <a:off x="114299" y="76200"/>
          <a:ext cx="1162051" cy="838200"/>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0</xdr:col>
      <xdr:colOff>27214</xdr:colOff>
      <xdr:row>4</xdr:row>
      <xdr:rowOff>2721</xdr:rowOff>
    </xdr:from>
    <xdr:to>
      <xdr:col>4</xdr:col>
      <xdr:colOff>1707696</xdr:colOff>
      <xdr:row>4</xdr:row>
      <xdr:rowOff>360589</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C00-000003000000}"/>
            </a:ext>
          </a:extLst>
        </xdr:cNvPr>
        <xdr:cNvSpPr/>
      </xdr:nvSpPr>
      <xdr:spPr>
        <a:xfrm>
          <a:off x="27214" y="1055914"/>
          <a:ext cx="3214007"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14.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D00-000002000000}"/>
            </a:ext>
          </a:extLst>
        </xdr:cNvPr>
        <xdr:cNvSpPr/>
      </xdr:nvSpPr>
      <xdr:spPr>
        <a:xfrm>
          <a:off x="114299" y="76200"/>
          <a:ext cx="1162051" cy="838200"/>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0</xdr:col>
      <xdr:colOff>27214</xdr:colOff>
      <xdr:row>4</xdr:row>
      <xdr:rowOff>2721</xdr:rowOff>
    </xdr:from>
    <xdr:to>
      <xdr:col>4</xdr:col>
      <xdr:colOff>1707696</xdr:colOff>
      <xdr:row>4</xdr:row>
      <xdr:rowOff>360589</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D00-000003000000}"/>
            </a:ext>
          </a:extLst>
        </xdr:cNvPr>
        <xdr:cNvSpPr/>
      </xdr:nvSpPr>
      <xdr:spPr>
        <a:xfrm>
          <a:off x="27214" y="1058635"/>
          <a:ext cx="3218089" cy="363311"/>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15.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E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57150</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E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16.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F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57150</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0F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17.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10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57150</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10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18.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11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57150</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11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19.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3</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12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4</xdr:row>
      <xdr:rowOff>57150</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12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20.xml><?xml version="1.0" encoding="utf-8"?>
<xdr:wsDr xmlns:xdr="http://schemas.openxmlformats.org/drawingml/2006/spreadsheetDrawing" xmlns:a="http://schemas.openxmlformats.org/drawingml/2006/main">
  <xdr:twoCellAnchor>
    <xdr:from>
      <xdr:col>4</xdr:col>
      <xdr:colOff>238127</xdr:colOff>
      <xdr:row>1</xdr:row>
      <xdr:rowOff>123826</xdr:rowOff>
    </xdr:from>
    <xdr:to>
      <xdr:col>6</xdr:col>
      <xdr:colOff>209550</xdr:colOff>
      <xdr:row>1</xdr:row>
      <xdr:rowOff>361950</xdr:rowOff>
    </xdr:to>
    <xdr:sp macro="" textlink="">
      <xdr:nvSpPr>
        <xdr:cNvPr id="5" name="Rectangle 4">
          <a:hlinkClick xmlns:r="http://schemas.openxmlformats.org/officeDocument/2006/relationships" r:id="rId1"/>
          <a:extLst>
            <a:ext uri="{FF2B5EF4-FFF2-40B4-BE49-F238E27FC236}">
              <a16:creationId xmlns:a16="http://schemas.microsoft.com/office/drawing/2014/main" id="{00000000-0008-0000-1300-000005000000}"/>
            </a:ext>
          </a:extLst>
        </xdr:cNvPr>
        <xdr:cNvSpPr/>
      </xdr:nvSpPr>
      <xdr:spPr>
        <a:xfrm>
          <a:off x="3286127" y="200026"/>
          <a:ext cx="847723" cy="238124"/>
        </a:xfrm>
        <a:prstGeom prst="rect">
          <a:avLst/>
        </a:prstGeom>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50" b="1">
              <a:solidFill>
                <a:schemeClr val="bg1"/>
              </a:solidFill>
              <a:latin typeface="Arial" pitchFamily="34" charset="0"/>
              <a:cs typeface="Arial" pitchFamily="34" charset="0"/>
            </a:rPr>
            <a:t>HOME</a:t>
          </a:r>
        </a:p>
      </xdr:txBody>
    </xdr:sp>
    <xdr:clientData/>
  </xdr:twoCellAnchor>
</xdr:wsDr>
</file>

<file path=xl/drawings/drawing2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9</xdr:col>
          <xdr:colOff>38100</xdr:colOff>
          <xdr:row>1</xdr:row>
          <xdr:rowOff>38100</xdr:rowOff>
        </xdr:from>
        <xdr:to>
          <xdr:col>9</xdr:col>
          <xdr:colOff>495300</xdr:colOff>
          <xdr:row>5</xdr:row>
          <xdr:rowOff>171450</xdr:rowOff>
        </xdr:to>
        <xdr:sp macro="" textlink="">
          <xdr:nvSpPr>
            <xdr:cNvPr id="77826" name="Spinner 2" hidden="1">
              <a:extLst>
                <a:ext uri="{63B3BB69-23CF-44E3-9099-C40C66FF867C}">
                  <a14:compatExt spid="_x0000_s77826"/>
                </a:ext>
                <a:ext uri="{FF2B5EF4-FFF2-40B4-BE49-F238E27FC236}">
                  <a16:creationId xmlns:a16="http://schemas.microsoft.com/office/drawing/2014/main" id="{00000000-0008-0000-1400-0000023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22.xml><?xml version="1.0" encoding="utf-8"?>
<xdr:wsDr xmlns:xdr="http://schemas.openxmlformats.org/drawingml/2006/spreadsheetDrawing" xmlns:a="http://schemas.openxmlformats.org/drawingml/2006/main">
  <xdr:twoCellAnchor>
    <xdr:from>
      <xdr:col>8</xdr:col>
      <xdr:colOff>295275</xdr:colOff>
      <xdr:row>1</xdr:row>
      <xdr:rowOff>45968</xdr:rowOff>
    </xdr:from>
    <xdr:to>
      <xdr:col>9</xdr:col>
      <xdr:colOff>38100</xdr:colOff>
      <xdr:row>4</xdr:row>
      <xdr:rowOff>19049</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1500-000002000000}"/>
            </a:ext>
          </a:extLst>
        </xdr:cNvPr>
        <xdr:cNvSpPr/>
      </xdr:nvSpPr>
      <xdr:spPr>
        <a:xfrm>
          <a:off x="3660775" y="204718"/>
          <a:ext cx="854075" cy="481081"/>
        </a:xfrm>
        <a:prstGeom prst="rect">
          <a:avLst/>
        </a:prstGeom>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50" b="1">
              <a:solidFill>
                <a:schemeClr val="bg1"/>
              </a:solidFill>
              <a:latin typeface="Arial" pitchFamily="34" charset="0"/>
              <a:cs typeface="Arial" pitchFamily="34" charset="0"/>
            </a:rPr>
            <a:t>HOME</a:t>
          </a:r>
        </a:p>
      </xdr:txBody>
    </xdr:sp>
    <xdr:clientData/>
  </xdr:twoCellAnchor>
  <mc:AlternateContent xmlns:mc="http://schemas.openxmlformats.org/markup-compatibility/2006">
    <mc:Choice xmlns:a14="http://schemas.microsoft.com/office/drawing/2010/main" Requires="a14">
      <xdr:twoCellAnchor editAs="absolute">
        <xdr:from>
          <xdr:col>2</xdr:col>
          <xdr:colOff>47625</xdr:colOff>
          <xdr:row>2</xdr:row>
          <xdr:rowOff>9525</xdr:rowOff>
        </xdr:from>
        <xdr:to>
          <xdr:col>4</xdr:col>
          <xdr:colOff>95250</xdr:colOff>
          <xdr:row>4</xdr:row>
          <xdr:rowOff>114300</xdr:rowOff>
        </xdr:to>
        <xdr:sp macro="" textlink="">
          <xdr:nvSpPr>
            <xdr:cNvPr id="52226" name="Spinner 2" hidden="1">
              <a:extLst>
                <a:ext uri="{63B3BB69-23CF-44E3-9099-C40C66FF867C}">
                  <a14:compatExt spid="_x0000_s52226"/>
                </a:ext>
                <a:ext uri="{FF2B5EF4-FFF2-40B4-BE49-F238E27FC236}">
                  <a16:creationId xmlns:a16="http://schemas.microsoft.com/office/drawing/2014/main" id="{00000000-0008-0000-1500-000002C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twoCellAnchor editAs="oneCell">
    <xdr:from>
      <xdr:col>4</xdr:col>
      <xdr:colOff>287760</xdr:colOff>
      <xdr:row>5</xdr:row>
      <xdr:rowOff>134380</xdr:rowOff>
    </xdr:from>
    <xdr:to>
      <xdr:col>10</xdr:col>
      <xdr:colOff>1273347</xdr:colOff>
      <xdr:row>5</xdr:row>
      <xdr:rowOff>1313448</xdr:rowOff>
    </xdr:to>
    <xdr:pic>
      <xdr:nvPicPr>
        <xdr:cNvPr id="8" name="Picture 7">
          <a:extLst>
            <a:ext uri="{FF2B5EF4-FFF2-40B4-BE49-F238E27FC236}">
              <a16:creationId xmlns:a16="http://schemas.microsoft.com/office/drawing/2014/main" id="{00000000-0008-0000-1500-000008000000}"/>
            </a:ext>
          </a:extLst>
        </xdr:cNvPr>
        <xdr:cNvPicPr>
          <a:picLocks noChangeAspect="1"/>
        </xdr:cNvPicPr>
      </xdr:nvPicPr>
      <xdr:blipFill rotWithShape="1">
        <a:blip xmlns:r="http://schemas.openxmlformats.org/officeDocument/2006/relationships" r:embed="rId2"/>
        <a:srcRect l="42211" t="20576" r="4914" b="53119"/>
        <a:stretch/>
      </xdr:blipFill>
      <xdr:spPr>
        <a:xfrm>
          <a:off x="1019681" y="966564"/>
          <a:ext cx="5848350" cy="1179068"/>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xdr:from>
      <xdr:col>4</xdr:col>
      <xdr:colOff>468841</xdr:colOff>
      <xdr:row>0</xdr:row>
      <xdr:rowOff>139700</xdr:rowOff>
    </xdr:from>
    <xdr:to>
      <xdr:col>4</xdr:col>
      <xdr:colOff>1662638</xdr:colOff>
      <xdr:row>0</xdr:row>
      <xdr:rowOff>377824</xdr:rowOff>
    </xdr:to>
    <xdr:sp macro="" textlink="">
      <xdr:nvSpPr>
        <xdr:cNvPr id="4" name="Rectangle 3">
          <a:hlinkClick xmlns:r="http://schemas.openxmlformats.org/officeDocument/2006/relationships" r:id="rId1"/>
          <a:extLst>
            <a:ext uri="{FF2B5EF4-FFF2-40B4-BE49-F238E27FC236}">
              <a16:creationId xmlns:a16="http://schemas.microsoft.com/office/drawing/2014/main" id="{00000000-0008-0000-1600-000004000000}"/>
            </a:ext>
          </a:extLst>
        </xdr:cNvPr>
        <xdr:cNvSpPr/>
      </xdr:nvSpPr>
      <xdr:spPr>
        <a:xfrm>
          <a:off x="2797174" y="139700"/>
          <a:ext cx="1193797" cy="238124"/>
        </a:xfrm>
        <a:prstGeom prst="rect">
          <a:avLst/>
        </a:prstGeom>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50" b="1">
              <a:solidFill>
                <a:schemeClr val="bg1"/>
              </a:solidFill>
              <a:latin typeface="Arial" pitchFamily="34" charset="0"/>
              <a:cs typeface="Arial" pitchFamily="34" charset="0"/>
            </a:rPr>
            <a:t>HOME</a:t>
          </a:r>
        </a:p>
      </xdr:txBody>
    </xdr:sp>
    <xdr:clientData/>
  </xdr:twoCellAnchor>
</xdr:wsDr>
</file>

<file path=xl/drawings/drawing24.xml><?xml version="1.0" encoding="utf-8"?>
<xdr:wsDr xmlns:xdr="http://schemas.openxmlformats.org/drawingml/2006/spreadsheetDrawing" xmlns:a="http://schemas.openxmlformats.org/drawingml/2006/main">
  <xdr:twoCellAnchor editAs="oneCell">
    <xdr:from>
      <xdr:col>7</xdr:col>
      <xdr:colOff>571500</xdr:colOff>
      <xdr:row>96</xdr:row>
      <xdr:rowOff>152401</xdr:rowOff>
    </xdr:from>
    <xdr:to>
      <xdr:col>10</xdr:col>
      <xdr:colOff>318000</xdr:colOff>
      <xdr:row>103</xdr:row>
      <xdr:rowOff>31221</xdr:rowOff>
    </xdr:to>
    <xdr:pic>
      <xdr:nvPicPr>
        <xdr:cNvPr id="56321" name="Picture 1">
          <a:extLst>
            <a:ext uri="{FF2B5EF4-FFF2-40B4-BE49-F238E27FC236}">
              <a16:creationId xmlns:a16="http://schemas.microsoft.com/office/drawing/2014/main" id="{00000000-0008-0000-1700-000001D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552700" y="27717751"/>
          <a:ext cx="1080000" cy="1345669"/>
        </a:xfrm>
        <a:prstGeom prst="rect">
          <a:avLst/>
        </a:prstGeom>
        <a:noFill/>
        <a:ln w="1">
          <a:noFill/>
          <a:miter lim="800000"/>
          <a:headEnd/>
          <a:tailEnd type="none" w="med" len="med"/>
        </a:ln>
        <a:effectLst/>
      </xdr:spPr>
    </xdr:pic>
    <xdr:clientData/>
  </xdr:twoCellAnchor>
  <xdr:twoCellAnchor>
    <xdr:from>
      <xdr:col>4</xdr:col>
      <xdr:colOff>95250</xdr:colOff>
      <xdr:row>0</xdr:row>
      <xdr:rowOff>114299</xdr:rowOff>
    </xdr:from>
    <xdr:to>
      <xdr:col>7</xdr:col>
      <xdr:colOff>180975</xdr:colOff>
      <xdr:row>2</xdr:row>
      <xdr:rowOff>171449</xdr:rowOff>
    </xdr:to>
    <xdr:sp macro="" textlink="">
      <xdr:nvSpPr>
        <xdr:cNvPr id="5" name="Rectangle 4">
          <a:hlinkClick xmlns:r="http://schemas.openxmlformats.org/officeDocument/2006/relationships" r:id="rId2"/>
          <a:extLst>
            <a:ext uri="{FF2B5EF4-FFF2-40B4-BE49-F238E27FC236}">
              <a16:creationId xmlns:a16="http://schemas.microsoft.com/office/drawing/2014/main" id="{00000000-0008-0000-1700-000005000000}"/>
            </a:ext>
          </a:extLst>
        </xdr:cNvPr>
        <xdr:cNvSpPr/>
      </xdr:nvSpPr>
      <xdr:spPr>
        <a:xfrm>
          <a:off x="1181100" y="114299"/>
          <a:ext cx="981075" cy="504825"/>
        </a:xfrm>
        <a:prstGeom prst="rect">
          <a:avLst/>
        </a:prstGeom>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50" b="1">
              <a:solidFill>
                <a:schemeClr val="bg1"/>
              </a:solidFill>
              <a:latin typeface="Arial" pitchFamily="34" charset="0"/>
              <a:cs typeface="Arial" pitchFamily="34" charset="0"/>
            </a:rPr>
            <a:t>HOME</a:t>
          </a:r>
        </a:p>
      </xdr:txBody>
    </xdr:sp>
    <xdr:clientData/>
  </xdr:twoCellAnchor>
  <mc:AlternateContent xmlns:mc="http://schemas.openxmlformats.org/markup-compatibility/2006">
    <mc:Choice xmlns:a14="http://schemas.microsoft.com/office/drawing/2010/main" Requires="a14">
      <xdr:twoCellAnchor>
        <xdr:from>
          <xdr:col>3</xdr:col>
          <xdr:colOff>38100</xdr:colOff>
          <xdr:row>1</xdr:row>
          <xdr:rowOff>19050</xdr:rowOff>
        </xdr:from>
        <xdr:to>
          <xdr:col>3</xdr:col>
          <xdr:colOff>276225</xdr:colOff>
          <xdr:row>2</xdr:row>
          <xdr:rowOff>228600</xdr:rowOff>
        </xdr:to>
        <xdr:sp macro="" textlink="">
          <xdr:nvSpPr>
            <xdr:cNvPr id="56322" name="Spinner 2" hidden="1">
              <a:extLst>
                <a:ext uri="{63B3BB69-23CF-44E3-9099-C40C66FF867C}">
                  <a14:compatExt spid="_x0000_s56322"/>
                </a:ext>
                <a:ext uri="{FF2B5EF4-FFF2-40B4-BE49-F238E27FC236}">
                  <a16:creationId xmlns:a16="http://schemas.microsoft.com/office/drawing/2014/main" id="{00000000-0008-0000-1700-000002D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twoCellAnchor editAs="oneCell">
    <xdr:from>
      <xdr:col>8</xdr:col>
      <xdr:colOff>266701</xdr:colOff>
      <xdr:row>13</xdr:row>
      <xdr:rowOff>76201</xdr:rowOff>
    </xdr:from>
    <xdr:to>
      <xdr:col>12</xdr:col>
      <xdr:colOff>415925</xdr:colOff>
      <xdr:row>19</xdr:row>
      <xdr:rowOff>323850</xdr:rowOff>
    </xdr:to>
    <xdr:pic>
      <xdr:nvPicPr>
        <xdr:cNvPr id="2" name="Picture 1">
          <a:extLst>
            <a:ext uri="{FF2B5EF4-FFF2-40B4-BE49-F238E27FC236}">
              <a16:creationId xmlns:a16="http://schemas.microsoft.com/office/drawing/2014/main" id="{00000000-0008-0000-1700-000002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2876551" y="3771901"/>
          <a:ext cx="1920874" cy="2305049"/>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xdr:from>
      <xdr:col>1</xdr:col>
      <xdr:colOff>28574</xdr:colOff>
      <xdr:row>1</xdr:row>
      <xdr:rowOff>76200</xdr:rowOff>
    </xdr:from>
    <xdr:to>
      <xdr:col>3</xdr:col>
      <xdr:colOff>504825</xdr:colOff>
      <xdr:row>2</xdr:row>
      <xdr:rowOff>209550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1800-000002000000}"/>
            </a:ext>
          </a:extLst>
        </xdr:cNvPr>
        <xdr:cNvSpPr/>
      </xdr:nvSpPr>
      <xdr:spPr>
        <a:xfrm>
          <a:off x="114299" y="76200"/>
          <a:ext cx="1162051" cy="485775"/>
        </a:xfrm>
        <a:prstGeom prst="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00" b="1">
              <a:solidFill>
                <a:schemeClr val="bg1"/>
              </a:solidFill>
              <a:latin typeface="Arial" pitchFamily="34" charset="0"/>
              <a:cs typeface="Arial" pitchFamily="34" charset="0"/>
            </a:rPr>
            <a:t>HOME</a:t>
          </a:r>
        </a:p>
      </xdr:txBody>
    </xdr:sp>
    <xdr:clientData/>
  </xdr:twoCellAnchor>
  <xdr:twoCellAnchor editAs="absolute">
    <xdr:from>
      <xdr:col>1</xdr:col>
      <xdr:colOff>0</xdr:colOff>
      <xdr:row>3</xdr:row>
      <xdr:rowOff>47625</xdr:rowOff>
    </xdr:from>
    <xdr:to>
      <xdr:col>4</xdr:col>
      <xdr:colOff>1762125</xdr:colOff>
      <xdr:row>3</xdr:row>
      <xdr:rowOff>409575</xdr:rowOff>
    </xdr:to>
    <xdr:sp macro="" textlink="">
      <xdr:nvSpPr>
        <xdr:cNvPr id="3" name="Rounded Rectangle 2">
          <a:hlinkClick xmlns:r="http://schemas.openxmlformats.org/officeDocument/2006/relationships" r:id="rId2"/>
          <a:extLst>
            <a:ext uri="{FF2B5EF4-FFF2-40B4-BE49-F238E27FC236}">
              <a16:creationId xmlns:a16="http://schemas.microsoft.com/office/drawing/2014/main" id="{00000000-0008-0000-1800-000003000000}"/>
            </a:ext>
          </a:extLst>
        </xdr:cNvPr>
        <xdr:cNvSpPr/>
      </xdr:nvSpPr>
      <xdr:spPr>
        <a:xfrm>
          <a:off x="85725" y="752475"/>
          <a:ext cx="3209925" cy="361950"/>
        </a:xfrm>
        <a:prstGeom prst="roundRect">
          <a:avLst/>
        </a:prstGeom>
        <a:solidFill>
          <a:srgbClr val="1539EB"/>
        </a:solidFill>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lIns="0" tIns="0" rIns="0" bIns="0" rtlCol="0" anchor="ctr" anchorCtr="0"/>
        <a:lstStyle/>
        <a:p>
          <a:pPr algn="ctr"/>
          <a:r>
            <a:rPr lang="en-US" sz="1000" b="1">
              <a:solidFill>
                <a:schemeClr val="bg1"/>
              </a:solidFill>
              <a:latin typeface="Arial" pitchFamily="34" charset="0"/>
              <a:ea typeface="Tahoma" pitchFamily="34" charset="0"/>
              <a:cs typeface="Arial" pitchFamily="34" charset="0"/>
            </a:rPr>
            <a:t>KLIK DISINI</a:t>
          </a:r>
          <a:r>
            <a:rPr lang="en-US" sz="1000" b="1" baseline="0">
              <a:solidFill>
                <a:schemeClr val="bg1"/>
              </a:solidFill>
              <a:latin typeface="Arial" pitchFamily="34" charset="0"/>
              <a:ea typeface="Tahoma" pitchFamily="34" charset="0"/>
              <a:cs typeface="Arial" pitchFamily="34" charset="0"/>
            </a:rPr>
            <a:t> UNTUK MENULIS TUJUAN PEMBELAJARAN</a:t>
          </a:r>
          <a:endParaRPr lang="id-ID" sz="1000" b="1">
            <a:solidFill>
              <a:schemeClr val="bg1"/>
            </a:solidFill>
            <a:latin typeface="Arial" pitchFamily="34" charset="0"/>
            <a:ea typeface="Tahoma" pitchFamily="34" charset="0"/>
            <a:cs typeface="Arial" pitchFamily="34" charset="0"/>
          </a:endParaRPr>
        </a:p>
      </xdr:txBody>
    </xdr:sp>
    <xdr:clientData fPrintsWithSheet="0"/>
  </xdr:twoCellAnchor>
</xdr:wsDr>
</file>

<file path=xl/drawings/drawing26.xml><?xml version="1.0" encoding="utf-8"?>
<xdr:wsDr xmlns:xdr="http://schemas.openxmlformats.org/drawingml/2006/spreadsheetDrawing" xmlns:a="http://schemas.openxmlformats.org/drawingml/2006/main">
  <xdr:twoCellAnchor editAs="absolute">
    <xdr:from>
      <xdr:col>7</xdr:col>
      <xdr:colOff>762000</xdr:colOff>
      <xdr:row>2</xdr:row>
      <xdr:rowOff>142875</xdr:rowOff>
    </xdr:from>
    <xdr:to>
      <xdr:col>11</xdr:col>
      <xdr:colOff>19050</xdr:colOff>
      <xdr:row>5</xdr:row>
      <xdr:rowOff>85725</xdr:rowOff>
    </xdr:to>
    <xdr:sp macro="" textlink="">
      <xdr:nvSpPr>
        <xdr:cNvPr id="4" name="Rectangle 3">
          <a:extLst>
            <a:ext uri="{FF2B5EF4-FFF2-40B4-BE49-F238E27FC236}">
              <a16:creationId xmlns:a16="http://schemas.microsoft.com/office/drawing/2014/main" id="{00000000-0008-0000-1900-000004000000}"/>
            </a:ext>
          </a:extLst>
        </xdr:cNvPr>
        <xdr:cNvSpPr/>
      </xdr:nvSpPr>
      <xdr:spPr>
        <a:xfrm>
          <a:off x="5572125" y="200025"/>
          <a:ext cx="4695825" cy="581025"/>
        </a:xfrm>
        <a:prstGeom prst="rect">
          <a:avLst/>
        </a:prstGeom>
        <a:solidFill>
          <a:srgbClr val="FFFFCC"/>
        </a:solidFill>
        <a:ln w="3175">
          <a:solidFill>
            <a:schemeClr val="bg2">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lang="id-ID" sz="1000">
              <a:solidFill>
                <a:schemeClr val="bg2">
                  <a:lumMod val="25000"/>
                </a:schemeClr>
              </a:solidFill>
              <a:effectLst/>
              <a:latin typeface="Tahoma" pitchFamily="34" charset="0"/>
              <a:ea typeface="Tahoma" pitchFamily="34" charset="0"/>
              <a:cs typeface="Tahoma" pitchFamily="34" charset="0"/>
            </a:rPr>
            <a:t>Halaman ini diisi secara manual oleh Wali Kelas. Tambahan catatan akan tercetak</a:t>
          </a:r>
          <a:r>
            <a:rPr lang="id-ID" sz="1000" baseline="0">
              <a:solidFill>
                <a:schemeClr val="bg2">
                  <a:lumMod val="25000"/>
                </a:schemeClr>
              </a:solidFill>
              <a:effectLst/>
              <a:latin typeface="Tahoma" pitchFamily="34" charset="0"/>
              <a:ea typeface="Tahoma" pitchFamily="34" charset="0"/>
              <a:cs typeface="Tahoma" pitchFamily="34" charset="0"/>
            </a:rPr>
            <a:t> di Deskripsi antar Mapel pada Raport. Isikan juga absen dan nilai Nilai Ekstrakurikuler. </a:t>
          </a:r>
          <a:r>
            <a:rPr lang="id-ID" sz="1000" b="1">
              <a:solidFill>
                <a:schemeClr val="bg2">
                  <a:lumMod val="25000"/>
                </a:schemeClr>
              </a:solidFill>
              <a:effectLst/>
              <a:latin typeface="Tahoma" pitchFamily="34" charset="0"/>
              <a:ea typeface="Tahoma" pitchFamily="34" charset="0"/>
              <a:cs typeface="Tahoma" pitchFamily="34" charset="0"/>
            </a:rPr>
            <a:t>Jangan mengisi dengan Copy-Paste atau Cut/Move</a:t>
          </a:r>
          <a:r>
            <a:rPr lang="id-ID" sz="1000">
              <a:solidFill>
                <a:schemeClr val="bg2">
                  <a:lumMod val="25000"/>
                </a:schemeClr>
              </a:solidFill>
              <a:effectLst/>
              <a:latin typeface="Tahoma" pitchFamily="34" charset="0"/>
              <a:ea typeface="Tahoma" pitchFamily="34" charset="0"/>
              <a:cs typeface="Tahoma" pitchFamily="34" charset="0"/>
            </a:rPr>
            <a:t>.</a:t>
          </a:r>
        </a:p>
        <a:p>
          <a:pPr algn="l"/>
          <a:endParaRPr lang="id-ID" sz="1000">
            <a:solidFill>
              <a:schemeClr val="bg2">
                <a:lumMod val="25000"/>
              </a:schemeClr>
            </a:solidFill>
            <a:latin typeface="Tahoma" pitchFamily="34" charset="0"/>
            <a:ea typeface="Tahoma" pitchFamily="34" charset="0"/>
            <a:cs typeface="Tahoma" pitchFamily="34" charset="0"/>
          </a:endParaRPr>
        </a:p>
      </xdr:txBody>
    </xdr:sp>
    <xdr:clientData fPrintsWithSheet="0"/>
  </xdr:twoCellAnchor>
  <xdr:twoCellAnchor editAs="absolute">
    <xdr:from>
      <xdr:col>5</xdr:col>
      <xdr:colOff>381000</xdr:colOff>
      <xdr:row>2</xdr:row>
      <xdr:rowOff>228599</xdr:rowOff>
    </xdr:from>
    <xdr:to>
      <xdr:col>7</xdr:col>
      <xdr:colOff>142875</xdr:colOff>
      <xdr:row>4</xdr:row>
      <xdr:rowOff>182879</xdr:rowOff>
    </xdr:to>
    <xdr:sp macro="" textlink="">
      <xdr:nvSpPr>
        <xdr:cNvPr id="5" name="Rectangle 4">
          <a:hlinkClick xmlns:r="http://schemas.openxmlformats.org/officeDocument/2006/relationships" r:id="rId1"/>
          <a:extLst>
            <a:ext uri="{FF2B5EF4-FFF2-40B4-BE49-F238E27FC236}">
              <a16:creationId xmlns:a16="http://schemas.microsoft.com/office/drawing/2014/main" id="{00000000-0008-0000-1900-000005000000}"/>
            </a:ext>
          </a:extLst>
        </xdr:cNvPr>
        <xdr:cNvSpPr/>
      </xdr:nvSpPr>
      <xdr:spPr>
        <a:xfrm>
          <a:off x="3038475" y="285749"/>
          <a:ext cx="1914525" cy="409575"/>
        </a:xfrm>
        <a:prstGeom prst="rect">
          <a:avLst/>
        </a:prstGeom>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50" b="1">
              <a:solidFill>
                <a:schemeClr val="bg1"/>
              </a:solidFill>
              <a:latin typeface="Arial" pitchFamily="34" charset="0"/>
              <a:cs typeface="Arial" pitchFamily="34" charset="0"/>
            </a:rPr>
            <a:t>HOME</a:t>
          </a:r>
        </a:p>
      </xdr:txBody>
    </xdr:sp>
    <xdr:clientData fPrintsWithSheet="0"/>
  </xdr:twoCellAnchor>
</xdr:wsDr>
</file>

<file path=xl/drawings/drawing27.xml><?xml version="1.0" encoding="utf-8"?>
<xdr:wsDr xmlns:xdr="http://schemas.openxmlformats.org/drawingml/2006/spreadsheetDrawing" xmlns:a="http://schemas.openxmlformats.org/drawingml/2006/main">
  <xdr:twoCellAnchor>
    <xdr:from>
      <xdr:col>6</xdr:col>
      <xdr:colOff>66676</xdr:colOff>
      <xdr:row>0</xdr:row>
      <xdr:rowOff>142875</xdr:rowOff>
    </xdr:from>
    <xdr:to>
      <xdr:col>8</xdr:col>
      <xdr:colOff>57151</xdr:colOff>
      <xdr:row>1</xdr:row>
      <xdr:rowOff>123824</xdr:rowOff>
    </xdr:to>
    <xdr:sp macro="" textlink="">
      <xdr:nvSpPr>
        <xdr:cNvPr id="3" name="Rectangle 2">
          <a:hlinkClick xmlns:r="http://schemas.openxmlformats.org/officeDocument/2006/relationships" r:id="rId1" tooltip="Menu"/>
          <a:extLst>
            <a:ext uri="{FF2B5EF4-FFF2-40B4-BE49-F238E27FC236}">
              <a16:creationId xmlns:a16="http://schemas.microsoft.com/office/drawing/2014/main" id="{00000000-0008-0000-1A00-000003000000}"/>
            </a:ext>
          </a:extLst>
        </xdr:cNvPr>
        <xdr:cNvSpPr/>
      </xdr:nvSpPr>
      <xdr:spPr>
        <a:xfrm>
          <a:off x="5648326" y="142875"/>
          <a:ext cx="609600" cy="238124"/>
        </a:xfrm>
        <a:prstGeom prst="rect">
          <a:avLst/>
        </a:prstGeom>
        <a:ln>
          <a:solidFill>
            <a:srgbClr val="8ED2FC"/>
          </a:solidFill>
        </a:ln>
      </xdr:spPr>
      <xdr:style>
        <a:lnRef idx="0">
          <a:schemeClr val="accent1"/>
        </a:lnRef>
        <a:fillRef idx="3">
          <a:schemeClr val="accent1"/>
        </a:fillRef>
        <a:effectRef idx="3">
          <a:schemeClr val="accent1"/>
        </a:effectRef>
        <a:fontRef idx="minor">
          <a:schemeClr val="lt1"/>
        </a:fontRef>
      </xdr:style>
      <xdr:txBody>
        <a:bodyPr vertOverflow="clip" horzOverflow="clip" vert="horz" rtlCol="0" anchor="ctr" anchorCtr="1"/>
        <a:lstStyle/>
        <a:p>
          <a:pPr algn="l"/>
          <a:r>
            <a:rPr lang="id-ID" sz="1050" b="1">
              <a:solidFill>
                <a:schemeClr val="bg1"/>
              </a:solidFill>
              <a:latin typeface="Arial" pitchFamily="34" charset="0"/>
              <a:cs typeface="Arial" pitchFamily="34" charset="0"/>
            </a:rPr>
            <a:t>HOME</a:t>
          </a:r>
        </a:p>
      </xdr:txBody>
    </xdr:sp>
    <xdr:clientData/>
  </xdr:twoCellAnchor>
  <mc:AlternateContent xmlns:mc="http://schemas.openxmlformats.org/markup-compatibility/2006">
    <mc:Choice xmlns:a14="http://schemas.microsoft.com/office/drawing/2010/main" Requires="a14">
      <xdr:twoCellAnchor>
        <xdr:from>
          <xdr:col>7</xdr:col>
          <xdr:colOff>142875</xdr:colOff>
          <xdr:row>4</xdr:row>
          <xdr:rowOff>104775</xdr:rowOff>
        </xdr:from>
        <xdr:to>
          <xdr:col>7</xdr:col>
          <xdr:colOff>400050</xdr:colOff>
          <xdr:row>6</xdr:row>
          <xdr:rowOff>123825</xdr:rowOff>
        </xdr:to>
        <xdr:sp macro="" textlink="">
          <xdr:nvSpPr>
            <xdr:cNvPr id="39937" name="Spinner 1" hidden="1">
              <a:extLst>
                <a:ext uri="{63B3BB69-23CF-44E3-9099-C40C66FF867C}">
                  <a14:compatExt spid="_x0000_s39937"/>
                </a:ext>
                <a:ext uri="{FF2B5EF4-FFF2-40B4-BE49-F238E27FC236}">
                  <a16:creationId xmlns:a16="http://schemas.microsoft.com/office/drawing/2014/main" id="{00000000-0008-0000-1A00-0000019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28.xml><?xml version="1.0" encoding="utf-8"?>
<xdr:wsDr xmlns:xdr="http://schemas.openxmlformats.org/drawingml/2006/spreadsheetDrawing" xmlns:a="http://schemas.openxmlformats.org/drawingml/2006/main">
  <xdr:twoCellAnchor editAs="oneCell">
    <xdr:from>
      <xdr:col>7</xdr:col>
      <xdr:colOff>166687</xdr:colOff>
      <xdr:row>1</xdr:row>
      <xdr:rowOff>11906</xdr:rowOff>
    </xdr:from>
    <xdr:to>
      <xdr:col>12</xdr:col>
      <xdr:colOff>35719</xdr:colOff>
      <xdr:row>4</xdr:row>
      <xdr:rowOff>366712</xdr:rowOff>
    </xdr:to>
    <xdr:pic>
      <xdr:nvPicPr>
        <xdr:cNvPr id="2" name="Picture 1">
          <a:extLst>
            <a:ext uri="{FF2B5EF4-FFF2-40B4-BE49-F238E27FC236}">
              <a16:creationId xmlns:a16="http://schemas.microsoft.com/office/drawing/2014/main" id="{00000000-0008-0000-1B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386262" y="211931"/>
          <a:ext cx="1202532" cy="1421606"/>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7</xdr:col>
      <xdr:colOff>166687</xdr:colOff>
      <xdr:row>1</xdr:row>
      <xdr:rowOff>11906</xdr:rowOff>
    </xdr:from>
    <xdr:to>
      <xdr:col>12</xdr:col>
      <xdr:colOff>35719</xdr:colOff>
      <xdr:row>4</xdr:row>
      <xdr:rowOff>366712</xdr:rowOff>
    </xdr:to>
    <xdr:pic>
      <xdr:nvPicPr>
        <xdr:cNvPr id="2" name="Picture 1">
          <a:extLst>
            <a:ext uri="{FF2B5EF4-FFF2-40B4-BE49-F238E27FC236}">
              <a16:creationId xmlns:a16="http://schemas.microsoft.com/office/drawing/2014/main" id="{00000000-0008-0000-1C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386262" y="202406"/>
          <a:ext cx="1202532" cy="1421606"/>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7</xdr:col>
      <xdr:colOff>166687</xdr:colOff>
      <xdr:row>1</xdr:row>
      <xdr:rowOff>11906</xdr:rowOff>
    </xdr:from>
    <xdr:to>
      <xdr:col>12</xdr:col>
      <xdr:colOff>35719</xdr:colOff>
      <xdr:row>4</xdr:row>
      <xdr:rowOff>366712</xdr:rowOff>
    </xdr:to>
    <xdr:pic>
      <xdr:nvPicPr>
        <xdr:cNvPr id="2" name="Picture 1">
          <a:extLst>
            <a:ext uri="{FF2B5EF4-FFF2-40B4-BE49-F238E27FC236}">
              <a16:creationId xmlns:a16="http://schemas.microsoft.com/office/drawing/2014/main" id="{00000000-0008-0000-1D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386262" y="202406"/>
          <a:ext cx="1202532" cy="1421606"/>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7</xdr:col>
      <xdr:colOff>166687</xdr:colOff>
      <xdr:row>1</xdr:row>
      <xdr:rowOff>11906</xdr:rowOff>
    </xdr:from>
    <xdr:to>
      <xdr:col>12</xdr:col>
      <xdr:colOff>35719</xdr:colOff>
      <xdr:row>4</xdr:row>
      <xdr:rowOff>366712</xdr:rowOff>
    </xdr:to>
    <xdr:pic>
      <xdr:nvPicPr>
        <xdr:cNvPr id="2" name="Picture 1">
          <a:extLst>
            <a:ext uri="{FF2B5EF4-FFF2-40B4-BE49-F238E27FC236}">
              <a16:creationId xmlns:a16="http://schemas.microsoft.com/office/drawing/2014/main" id="{00000000-0008-0000-1E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386262" y="202406"/>
          <a:ext cx="1202532" cy="1421606"/>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7</xdr:col>
      <xdr:colOff>166687</xdr:colOff>
      <xdr:row>1</xdr:row>
      <xdr:rowOff>11906</xdr:rowOff>
    </xdr:from>
    <xdr:to>
      <xdr:col>12</xdr:col>
      <xdr:colOff>35719</xdr:colOff>
      <xdr:row>4</xdr:row>
      <xdr:rowOff>366712</xdr:rowOff>
    </xdr:to>
    <xdr:pic>
      <xdr:nvPicPr>
        <xdr:cNvPr id="2" name="Picture 1">
          <a:extLst>
            <a:ext uri="{FF2B5EF4-FFF2-40B4-BE49-F238E27FC236}">
              <a16:creationId xmlns:a16="http://schemas.microsoft.com/office/drawing/2014/main" id="{00000000-0008-0000-1F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386262" y="202406"/>
          <a:ext cx="1202532" cy="1421606"/>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7</xdr:col>
      <xdr:colOff>166687</xdr:colOff>
      <xdr:row>1</xdr:row>
      <xdr:rowOff>11906</xdr:rowOff>
    </xdr:from>
    <xdr:to>
      <xdr:col>12</xdr:col>
      <xdr:colOff>35719</xdr:colOff>
      <xdr:row>4</xdr:row>
      <xdr:rowOff>366712</xdr:rowOff>
    </xdr:to>
    <xdr:pic>
      <xdr:nvPicPr>
        <xdr:cNvPr id="2" name="Picture 1">
          <a:extLst>
            <a:ext uri="{FF2B5EF4-FFF2-40B4-BE49-F238E27FC236}">
              <a16:creationId xmlns:a16="http://schemas.microsoft.com/office/drawing/2014/main" id="{00000000-0008-0000-2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386262" y="202406"/>
          <a:ext cx="1202532" cy="1421606"/>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6</xdr:col>
      <xdr:colOff>214312</xdr:colOff>
      <xdr:row>1</xdr:row>
      <xdr:rowOff>11906</xdr:rowOff>
    </xdr:from>
    <xdr:to>
      <xdr:col>10</xdr:col>
      <xdr:colOff>76200</xdr:colOff>
      <xdr:row>4</xdr:row>
      <xdr:rowOff>42980</xdr:rowOff>
    </xdr:to>
    <xdr:pic>
      <xdr:nvPicPr>
        <xdr:cNvPr id="2" name="Picture 1">
          <a:extLst>
            <a:ext uri="{FF2B5EF4-FFF2-40B4-BE49-F238E27FC236}">
              <a16:creationId xmlns:a16="http://schemas.microsoft.com/office/drawing/2014/main" id="{00000000-0008-0000-2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67187" y="202406"/>
          <a:ext cx="928688" cy="1097874"/>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7</xdr:col>
      <xdr:colOff>166687</xdr:colOff>
      <xdr:row>1</xdr:row>
      <xdr:rowOff>11906</xdr:rowOff>
    </xdr:from>
    <xdr:to>
      <xdr:col>12</xdr:col>
      <xdr:colOff>35719</xdr:colOff>
      <xdr:row>4</xdr:row>
      <xdr:rowOff>366712</xdr:rowOff>
    </xdr:to>
    <xdr:pic>
      <xdr:nvPicPr>
        <xdr:cNvPr id="2" name="Picture 1">
          <a:extLst>
            <a:ext uri="{FF2B5EF4-FFF2-40B4-BE49-F238E27FC236}">
              <a16:creationId xmlns:a16="http://schemas.microsoft.com/office/drawing/2014/main" id="{00000000-0008-0000-2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386262" y="202406"/>
          <a:ext cx="1202532" cy="1421606"/>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7</xdr:col>
      <xdr:colOff>166687</xdr:colOff>
      <xdr:row>1</xdr:row>
      <xdr:rowOff>11906</xdr:rowOff>
    </xdr:from>
    <xdr:to>
      <xdr:col>12</xdr:col>
      <xdr:colOff>35719</xdr:colOff>
      <xdr:row>4</xdr:row>
      <xdr:rowOff>366712</xdr:rowOff>
    </xdr:to>
    <xdr:pic>
      <xdr:nvPicPr>
        <xdr:cNvPr id="2" name="Picture 1">
          <a:extLst>
            <a:ext uri="{FF2B5EF4-FFF2-40B4-BE49-F238E27FC236}">
              <a16:creationId xmlns:a16="http://schemas.microsoft.com/office/drawing/2014/main" id="{00000000-0008-0000-2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386262" y="202406"/>
          <a:ext cx="1202532" cy="1421606"/>
        </a:xfrm>
        <a:prstGeom prst="rect">
          <a:avLst/>
        </a:prstGeom>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7</xdr:col>
      <xdr:colOff>166687</xdr:colOff>
      <xdr:row>1</xdr:row>
      <xdr:rowOff>11906</xdr:rowOff>
    </xdr:from>
    <xdr:to>
      <xdr:col>12</xdr:col>
      <xdr:colOff>35719</xdr:colOff>
      <xdr:row>4</xdr:row>
      <xdr:rowOff>366712</xdr:rowOff>
    </xdr:to>
    <xdr:pic>
      <xdr:nvPicPr>
        <xdr:cNvPr id="2" name="Picture 1">
          <a:extLst>
            <a:ext uri="{FF2B5EF4-FFF2-40B4-BE49-F238E27FC236}">
              <a16:creationId xmlns:a16="http://schemas.microsoft.com/office/drawing/2014/main" id="{00000000-0008-0000-24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386262" y="202406"/>
          <a:ext cx="1202532" cy="1421606"/>
        </a:xfrm>
        <a:prstGeom prst="rect">
          <a:avLst/>
        </a:prstGeom>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7</xdr:col>
      <xdr:colOff>166687</xdr:colOff>
      <xdr:row>1</xdr:row>
      <xdr:rowOff>11906</xdr:rowOff>
    </xdr:from>
    <xdr:to>
      <xdr:col>12</xdr:col>
      <xdr:colOff>35719</xdr:colOff>
      <xdr:row>4</xdr:row>
      <xdr:rowOff>366712</xdr:rowOff>
    </xdr:to>
    <xdr:pic>
      <xdr:nvPicPr>
        <xdr:cNvPr id="2" name="Picture 1">
          <a:extLst>
            <a:ext uri="{FF2B5EF4-FFF2-40B4-BE49-F238E27FC236}">
              <a16:creationId xmlns:a16="http://schemas.microsoft.com/office/drawing/2014/main" id="{00000000-0008-0000-25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386262" y="202406"/>
          <a:ext cx="1202532" cy="1421606"/>
        </a:xfrm>
        <a:prstGeom prst="rect">
          <a:avLst/>
        </a:prstGeom>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7</xdr:col>
      <xdr:colOff>166687</xdr:colOff>
      <xdr:row>1</xdr:row>
      <xdr:rowOff>11906</xdr:rowOff>
    </xdr:from>
    <xdr:to>
      <xdr:col>12</xdr:col>
      <xdr:colOff>35719</xdr:colOff>
      <xdr:row>4</xdr:row>
      <xdr:rowOff>366712</xdr:rowOff>
    </xdr:to>
    <xdr:pic>
      <xdr:nvPicPr>
        <xdr:cNvPr id="2" name="Picture 1">
          <a:extLst>
            <a:ext uri="{FF2B5EF4-FFF2-40B4-BE49-F238E27FC236}">
              <a16:creationId xmlns:a16="http://schemas.microsoft.com/office/drawing/2014/main" id="{00000000-0008-0000-26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386262" y="202406"/>
          <a:ext cx="1202532" cy="1421606"/>
        </a:xfrm>
        <a:prstGeom prst="rect">
          <a:avLst/>
        </a:prstGeom>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7</xdr:col>
      <xdr:colOff>166687</xdr:colOff>
      <xdr:row>1</xdr:row>
      <xdr:rowOff>11906</xdr:rowOff>
    </xdr:from>
    <xdr:to>
      <xdr:col>12</xdr:col>
      <xdr:colOff>35719</xdr:colOff>
      <xdr:row>4</xdr:row>
      <xdr:rowOff>366712</xdr:rowOff>
    </xdr:to>
    <xdr:pic>
      <xdr:nvPicPr>
        <xdr:cNvPr id="2" name="Picture 1">
          <a:extLst>
            <a:ext uri="{FF2B5EF4-FFF2-40B4-BE49-F238E27FC236}">
              <a16:creationId xmlns:a16="http://schemas.microsoft.com/office/drawing/2014/main" id="{00000000-0008-0000-2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386262" y="202406"/>
          <a:ext cx="1202532" cy="1421606"/>
        </a:xfrm>
        <a:prstGeom prst="rect">
          <a:avLst/>
        </a:prstGeom>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7</xdr:col>
      <xdr:colOff>166687</xdr:colOff>
      <xdr:row>1</xdr:row>
      <xdr:rowOff>11906</xdr:rowOff>
    </xdr:from>
    <xdr:to>
      <xdr:col>12</xdr:col>
      <xdr:colOff>35719</xdr:colOff>
      <xdr:row>4</xdr:row>
      <xdr:rowOff>366712</xdr:rowOff>
    </xdr:to>
    <xdr:pic>
      <xdr:nvPicPr>
        <xdr:cNvPr id="2" name="Picture 1">
          <a:extLst>
            <a:ext uri="{FF2B5EF4-FFF2-40B4-BE49-F238E27FC236}">
              <a16:creationId xmlns:a16="http://schemas.microsoft.com/office/drawing/2014/main" id="{00000000-0008-0000-28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386262" y="202406"/>
          <a:ext cx="1202532" cy="1421606"/>
        </a:xfrm>
        <a:prstGeom prst="rect">
          <a:avLst/>
        </a:prstGeom>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7</xdr:col>
      <xdr:colOff>166687</xdr:colOff>
      <xdr:row>1</xdr:row>
      <xdr:rowOff>11906</xdr:rowOff>
    </xdr:from>
    <xdr:to>
      <xdr:col>12</xdr:col>
      <xdr:colOff>35719</xdr:colOff>
      <xdr:row>4</xdr:row>
      <xdr:rowOff>366712</xdr:rowOff>
    </xdr:to>
    <xdr:pic>
      <xdr:nvPicPr>
        <xdr:cNvPr id="2" name="Picture 1">
          <a:extLst>
            <a:ext uri="{FF2B5EF4-FFF2-40B4-BE49-F238E27FC236}">
              <a16:creationId xmlns:a16="http://schemas.microsoft.com/office/drawing/2014/main" id="{00000000-0008-0000-29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386262" y="202406"/>
          <a:ext cx="1202532" cy="1421606"/>
        </a:xfrm>
        <a:prstGeom prst="rect">
          <a:avLst/>
        </a:prstGeom>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7</xdr:col>
      <xdr:colOff>166687</xdr:colOff>
      <xdr:row>1</xdr:row>
      <xdr:rowOff>11906</xdr:rowOff>
    </xdr:from>
    <xdr:to>
      <xdr:col>12</xdr:col>
      <xdr:colOff>35719</xdr:colOff>
      <xdr:row>4</xdr:row>
      <xdr:rowOff>366712</xdr:rowOff>
    </xdr:to>
    <xdr:pic>
      <xdr:nvPicPr>
        <xdr:cNvPr id="2" name="Picture 1">
          <a:extLst>
            <a:ext uri="{FF2B5EF4-FFF2-40B4-BE49-F238E27FC236}">
              <a16:creationId xmlns:a16="http://schemas.microsoft.com/office/drawing/2014/main" id="{00000000-0008-0000-2A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386262" y="202406"/>
          <a:ext cx="1202532" cy="1421606"/>
        </a:xfrm>
        <a:prstGeom prst="rect">
          <a:avLst/>
        </a:prstGeom>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7</xdr:col>
      <xdr:colOff>166687</xdr:colOff>
      <xdr:row>1</xdr:row>
      <xdr:rowOff>11906</xdr:rowOff>
    </xdr:from>
    <xdr:to>
      <xdr:col>12</xdr:col>
      <xdr:colOff>35719</xdr:colOff>
      <xdr:row>4</xdr:row>
      <xdr:rowOff>366712</xdr:rowOff>
    </xdr:to>
    <xdr:pic>
      <xdr:nvPicPr>
        <xdr:cNvPr id="2" name="Picture 1">
          <a:extLst>
            <a:ext uri="{FF2B5EF4-FFF2-40B4-BE49-F238E27FC236}">
              <a16:creationId xmlns:a16="http://schemas.microsoft.com/office/drawing/2014/main" id="{00000000-0008-0000-2B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386262" y="202406"/>
          <a:ext cx="1202532" cy="142160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02.%20DATA%20UMUM\01.%20DATA%20YABIKA\ADMINISTRASI%20YABIKA\DATA%20MTs\3.%20FORMAT%20NILAI\FORMAT%20RAPORT\raport%20password\aplikasi%20SBK%20kls%20VII%20B\APLIKASI%20NILAI%20GURU%20MAPEL%20K13%20mulok.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1%20DAFTAR%20NILAI%20SISWA%20SMP%20YAROHIS\2018%20-%202019\APLIKASI%20NILAI%20GURU%20MAPEL%20K13%20versi.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1%20DAFTAR%20NILAI%20SISWA%20SMP%20YAROHIS\2018%20-%202019\APLIKASI%20PENILAIAN%20GURU%20MAPEL%20K13%20Seri%2003.9.15.xlsb"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PENILAIAN%20MTs%20YABIKA\APLIKASI%20NILAI%20GURU%20MAPEL%20K13%20versi.0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01.%20DATA%20YABIKA\ADMINISTRASI%20YABIKA\DATA%20MTs\3.%20FORMAT%20NILAI\FORMAT%20RAPORT\RAPORT%20K13\Users\emyu\AppData\Local\Temp\RAPORT%20SMA%20KUR201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2014\01.%20Agus_MJ%20Kurikulum%202013\5.123%20Penilaian%20dan%20pelaporan\5.5%20Aplikasi%20Raport\02.%20SMP\Aplikasi%20Penilaian%20SMP.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MORINDA\Downloads\RAPOT%20KURIKULUM%202013%20TERBARU%20-%20emajuhariah.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0.%20FILE%20GURU\8%20%20APLIKASI%20BK\APLIKASI%20BK-BP\KARTU%20PELAJAR\2022-2023\KARTU%20OSIS%20CETAK%202022-2023.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E:\PRESENTASI%20MASTER%20PENILAIAN%20SMP%20ISLAM%20SIMBANG%20WETAN%202014_2015\PRESENTASI%20DAFTAR%20NILAI%20K13%20JADIcoba%20salah.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SEKOLAHAN\ULANGAN%20&amp;%20UJIAN\UAS%20GSL%202014%20-%202015\ULANGAN%20&amp;%20UJIAN\PROGRAM%20ULANGAN%20DAN%20UJIAN%202014\PROGRAM%20ULANGAN%20&amp;%20UJIAN.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Tu_smp\e\&#1575;&#1604;&#1605;&#1583;&#1585;&#1587;&#1577;\21-22\Aplikasi%20nilai\Leger%20PAS9a.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E:\SEKOLAHAN\ULANGAN%20&amp;%20UJIAN\UAS%20GSL%202014%20-%202015\MENU%20UTAMA.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SEKOLAHAN\ULANGAN%20&amp;%20UJIAN\UAS%20GSL%202014%20-%202015\APLIKASI%20KARTU%20UJIAN+FOTO%20(1).xlsm"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E:\1%20DAFTAR%20NILAI%20SISWA%20SMP%20YAROHIS\2018%20-%202019\APLIKASI%20RAPORT%20K13%20SMP%20NEGERI%20%20PESAN%20%20seri%2010.1.xlsb"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E:\SEKOLAHAN\KURIKULUM%20MERDEKA%202022\02.%20SMP%20RAPOR%20SP-20220701T104531Z-001\02.%20SMP%20RAPOR%20SP\CONTOH%20Raport%20Kelas%20X%20k13.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downloads\bantu%20buat%20roster(1).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E:\UBUNTU%20DAFTAR%20NILAI%20K13\Master\SEKOLAHAN\NILAI%20KURIKULUM%202013\MENU%20UMUM%201.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UBUNTU%20DAFTAR%20NILAI%20K13\Master\SEKOLAHAN\NILAI%20KURIKULUM%202013\1.%20Raport\Leger%20dan%20Raport%20%20Wali%20Kelas%20Kur%202013\01.%20Leger%20dan%20Raport%20Wali%20Kelas%20Kur%202013%20Fajar.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E:\1%20DAFTAR%20NILAI%20SISWA%20SMP%20YAROHIS\MASTER%20NILAI%20KURIKULUM%202013\PENILAIAN%20JADI%202014%20Revisi%20Baru\MASTER%20NILAI%20K13.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Users\Ust.%20ZAEN\Downloads\Program%20SPP%20Sekolah.xlsm" TargetMode="External"/></Relationships>
</file>

<file path=xl/externalLinks/_rels/externalLink21.xml.rels><?xml version="1.0" encoding="UTF-8" standalone="yes"?>
<Relationships xmlns="http://schemas.openxmlformats.org/package/2006/relationships"><Relationship Id="rId1" Type="http://schemas.microsoft.com/office/2006/relationships/xlExternalLinkPath/xlPathMissing" Target="APLIKASI%20RAPORT%20K13%20SMP%20%20seri%2010.2%20buka%20passw.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Penilaian%20coba\MENGOLAH%20NILAI%20HARIAN\MULAI.xlsx"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E:\1%20DAFTAR%20NILAI%20SISWA%20SMP%20YAROHIS\2018%20-%202019\APLIKASI%20RAPORT%20K13%20SMA%20%20Seri%2010.4.xlsb"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E:\1%20DAFTAR%20NILAI%20SISWA%20SMP%20YAROHIS\2018%20-%202019\APLIKASI%20RAPORT%20K13%20SD%20NEGERI%20%20%20seri%2010.1.xlsb"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C:\Users\AFRILA~1\AppData\Local\Temp\Rar$DIa0.152\RAPOT%20KARTIKA%206_smt%202.xlsm"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E:\SMP%20Islam%20Pegandon%20TP.%2024-25\Semester%20I%20TP.%2024-25\PSAS%20Semester%20I%20TP.%2024-25\Leger%20PSAS%20TP.%2024-25\Raport%20Kurmer%20Kelas%208%20Semester%20I%20TP.%2024-25\1%20AKA.xlsx"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E:\SMP%20Islam%20Pegandon%20TP.%2024-25\Semester%20I%20TP.%2024-25\PSAS%20Semester%20I%20TP.%2024-25\Leger%20PSAS%20TP.%2024-25\Raport%20Kurmer%20Kelas%208%20Semester%20I%20TP.%2024-25\2%20QH.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E:\SMP%20Islam%20Pegandon%20TP.%2024-25\Semester%20I%20TP.%2024-25\PSAS%20Semester%20I%20TP.%2024-25\Leger%20PSAS%20TP.%2024-25\Raport%20Kurmer%20Kelas%208%20Semester%20I%20TP.%2024-25\3%20FQH.xlsx"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E:\SMP%20Islam%20Pegandon%20TP.%2024-25\Semester%20I%20TP.%2024-25\PSAS%20Semester%20I%20TP.%2024-25\Leger%20PSAS%20TP.%2024-25\Raport%20Kurmer%20Kelas%208%20Semester%20I%20TP.%2024-25\4%20SKI.xlsx"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E:\SMP%20Islam%20Pegandon%20TP.%2024-25\Semester%20I%20TP.%2024-25\PSAS%20Semester%20I%20TP.%2024-25\Leger%20PSAS%20TP.%2024-25\Raport%20Kurmer%20Kelas%208%20Semester%20I%20TP.%2024-25\5%20BA.xlsx"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SMP%20Islam%20Pegandon%20TP.%2024-25\Semester%20I%20TP.%2024-25\PSAS%20Semester%20I%20TP.%2024-25\Leger%20PSAS%20TP.%2024-25\Raport%20Kurmer%20Kelas%208%20Semester%20I%20TP.%2024-25\6%20NU.xlsx"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SMP%20Islam%20Pegandon%20TP.%2024-25\Semester%20I%20TP.%2024-25\PSAS%20Semester%20I%20TP.%2024-25\Leger%20PSAS%20TP.%2024-25\Raport%20Kurmer%20Kelas%208%20Semester%20I%20TP.%2024-25\7%20PPKn.xlsx"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E:\SMP%20Islam%20Pegandon%20TP.%2024-25\Semester%20I%20TP.%2024-25\PSAS%20Semester%20I%20TP.%2024-25\Leger%20PSAS%20TP.%2024-25\Raport%20Kurmer%20Kelas%208%20Semester%20I%20TP.%2024-25\8%20BIND.xlsx"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E:\SMP%20Islam%20Pegandon%20TP.%2024-25\Semester%20I%20TP.%2024-25\PSAS%20Semester%20I%20TP.%2024-25\Leger%20PSAS%20TP.%2024-25\Raport%20Kurmer%20Kelas%208%20Semester%20I%20TP.%2024-25\9%20MTK.xlsx"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E:\SMP%20Islam%20Pegandon%20TP.%2024-25\Semester%20I%20TP.%2024-25\PSAS%20Semester%20I%20TP.%2024-25\Leger%20PSAS%20TP.%2024-25\Raport%20Kurmer%20Kelas%208%20Semester%20I%20TP.%2024-25\11%20IPS.xlsx"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E:\SMP%20Islam%20Pegandon%20TP.%2024-25\Semester%20I%20TP.%2024-25\PSAS%20Semester%20I%20TP.%2024-25\Leger%20PSAS%20TP.%2024-25\Raport%20Kurmer%20Kelas%208%20Semester%20I%20TP.%2024-25\10%20IPA.xlsx"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E:\SMP%20Islam%20Pegandon%20TP.%2024-25\Semester%20I%20TP.%2024-25\PSAS%20Semester%20I%20TP.%2024-25\Leger%20PSAS%20TP.%2024-25\Raport%20Kurmer%20Kelas%208%20Semester%20I%20TP.%2024-25\12%20BING.xlsx"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E:\SMP%20Islam%20Pegandon%20TP.%2024-25\Semester%20I%20TP.%2024-25\PSAS%20Semester%20I%20TP.%2024-25\Leger%20PSAS%20TP.%2024-25\Raport%20Kurmer%20Kelas%208%20Semester%20I%20TP.%2024-25\13%20PJOK.xlsx"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E:\SMP%20Islam%20Pegandon%20TP.%2024-25\Semester%20I%20TP.%2024-25\PSAS%20Semester%20I%20TP.%2024-25\Leger%20PSAS%20TP.%2024-25\Raport%20Kurmer%20Kelas%208%20Semester%20I%20TP.%2024-25\14%20INFO.xlsx"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E:\SMP%20Islam%20Pegandon%20TP.%2024-25\Semester%20I%20TP.%2024-25\PSAS%20Semester%20I%20TP.%2024-25\Leger%20PSAS%20TP.%2024-25\Raport%20Kurmer%20Kelas%208%20Semester%20I%20TP.%2024-25\15%20SNIPRAK.xlsx"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E:\SMP%20Islam%20Pegandon%20TP.%2024-25\Semester%20I%20TP.%2024-25\PSAS%20Semester%20I%20TP.%2024-25\Leger%20PSAS%20TP.%2024-25\Raport%20Kurmer%20Kelas%208%20Semester%20I%20TP.%2024-25\16%20BJAW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ME"/>
      <sheetName val="IDENTITAS"/>
      <sheetName val="PENGETAHUAN"/>
      <sheetName val="KETERAMPILAN"/>
      <sheetName val="SIKAP Spiritual&amp;Sosial"/>
      <sheetName val="DAFTAR NILAI"/>
      <sheetName val="RENTANG NILAI"/>
      <sheetName val="Petunjuk"/>
    </sheetNames>
    <sheetDataSet>
      <sheetData sheetId="0"/>
      <sheetData sheetId="1"/>
      <sheetData sheetId="2">
        <row r="69">
          <cell r="F69">
            <v>76</v>
          </cell>
          <cell r="L69">
            <v>76</v>
          </cell>
          <cell r="R69">
            <v>76</v>
          </cell>
          <cell r="X69">
            <v>76</v>
          </cell>
        </row>
      </sheetData>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ME"/>
      <sheetName val="IDENTITAS"/>
      <sheetName val="PENGETAHUAN"/>
      <sheetName val="KETERAMPILAN"/>
      <sheetName val="SIKAP Spiritual&amp;Sosial"/>
      <sheetName val="DAFTAR NILAI"/>
      <sheetName val="RENTANG NILAI"/>
      <sheetName val="Petunjuk"/>
    </sheetNames>
    <sheetDataSet>
      <sheetData sheetId="0"/>
      <sheetData sheetId="1"/>
      <sheetData sheetId="2"/>
      <sheetData sheetId="3"/>
      <sheetData sheetId="4"/>
      <sheetData sheetId="5"/>
      <sheetData sheetId="6"/>
      <sheetData sheetId="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Kn"/>
      <sheetName val="Data2"/>
      <sheetName val="HOME"/>
      <sheetName val="SISWA"/>
      <sheetName val="IDENTITAS"/>
      <sheetName val="PENGETAHUAN"/>
      <sheetName val="KETERAMPILAN"/>
      <sheetName val="SIKAP Spiritual&amp;Sosial"/>
      <sheetName val="DAFTAR NILAI"/>
      <sheetName val="RENTANG NILAI"/>
      <sheetName val="Petunjuk"/>
      <sheetName val="Deskripsi"/>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ME"/>
      <sheetName val="IDENTITAS"/>
      <sheetName val="PENGETAHUAN"/>
      <sheetName val="KETERAMPILAN"/>
      <sheetName val="SIKAP Spiritual&amp;Sosial"/>
      <sheetName val="DAFTAR NILAI"/>
      <sheetName val="RENTANG NILAI"/>
      <sheetName val="Petunjuk"/>
    </sheetNames>
    <sheetDataSet>
      <sheetData sheetId="0"/>
      <sheetData sheetId="1"/>
      <sheetData sheetId="2">
        <row r="69">
          <cell r="F69">
            <v>76</v>
          </cell>
          <cell r="L69">
            <v>76</v>
          </cell>
          <cell r="R69">
            <v>76</v>
          </cell>
          <cell r="X69">
            <v>76</v>
          </cell>
        </row>
      </sheetData>
      <sheetData sheetId="3"/>
      <sheetData sheetId="4"/>
      <sheetData sheetId="5"/>
      <sheetData sheetId="6"/>
      <sheetData sheetId="7"/>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in7"/>
      <sheetName val="min6"/>
      <sheetName val="min5"/>
      <sheetName val="min4"/>
      <sheetName val="min3"/>
      <sheetName val="min2"/>
      <sheetName val="min1"/>
      <sheetName val="P&amp;K"/>
      <sheetName val="penjs"/>
      <sheetName val="seni"/>
      <sheetName val="BinG"/>
      <sheetName val="Sej_U"/>
      <sheetName val="Mtk"/>
      <sheetName val="BInd"/>
      <sheetName val="pkn"/>
      <sheetName val="agm"/>
      <sheetName val="Petunjuk"/>
      <sheetName val="COVER1"/>
      <sheetName val="COVER2"/>
      <sheetName val="COVER3"/>
      <sheetName val="RAPORT"/>
      <sheetName val="DES_KOMP"/>
      <sheetName val="Biodata"/>
      <sheetName val="Bio_Guru"/>
      <sheetName val="LEGER"/>
      <sheetName val="Peringkat"/>
      <sheetName val="Cat.Prestasi"/>
      <sheetName val="NilKon"/>
    </sheetNames>
    <sheetDataSet>
      <sheetData sheetId="0"/>
      <sheetData sheetId="1">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2">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3">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4">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5">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6">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7">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8">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9">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10">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11"/>
      <sheetData sheetId="12">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13">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14">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15">
        <row r="8">
          <cell r="E8" t="str">
            <v>Nama</v>
          </cell>
          <cell r="F8" t="str">
            <v>Kompetensi</v>
          </cell>
          <cell r="G8" t="str">
            <v>Catatan</v>
          </cell>
        </row>
        <row r="9">
          <cell r="D9" t="str">
            <v>3534A</v>
          </cell>
          <cell r="E9" t="str">
            <v>Achmad Albert</v>
          </cell>
          <cell r="F9" t="str">
            <v>Pengetahuan</v>
          </cell>
          <cell r="G9" t="str">
            <v>Baik, sudah memahami seluruh kompetensi, terutama sangat baik dalam memahami makna mujahadah an-nafs. Terus berlatih agar lebih baik dalam kompetensi yang lain.</v>
          </cell>
        </row>
        <row r="10">
          <cell r="D10" t="str">
            <v>3534B</v>
          </cell>
          <cell r="F10" t="str">
            <v>Keterampilan</v>
          </cell>
          <cell r="G10" t="str">
            <v>Sudah terampil dalam hafalan sebagian besar surat-surat yang ditentukan, namun masih perlu banyak berlatih dalam hafalan Q.S.An-Nur(24):2.</v>
          </cell>
        </row>
        <row r="11">
          <cell r="D11" t="str">
            <v>3534C</v>
          </cell>
          <cell r="F11" t="str">
            <v>Sikap Spritual dan Sosial</v>
          </cell>
          <cell r="G11" t="str">
            <v>Sudah baik mengamalkan agama yang dianutnya,konsisten menunj ukkan  sikap jujur dan hormat kepada guru, namun kontrol dirinya perlu ditingkatkan.</v>
          </cell>
        </row>
        <row r="12">
          <cell r="D12" t="str">
            <v>3496A</v>
          </cell>
          <cell r="E12" t="str">
            <v>Agustin WR Putri</v>
          </cell>
          <cell r="F12" t="str">
            <v>Pengetahuan</v>
          </cell>
          <cell r="G12" t="str">
            <v>Baik, sudah memahami seluruh kompetensi, terutama sangat baik dalam memahami makna mujahadah an-nafs. Terus berlatih agar lebih baik dalam kompetensi yang lain.</v>
          </cell>
        </row>
        <row r="13">
          <cell r="D13" t="str">
            <v>3496B</v>
          </cell>
          <cell r="F13" t="str">
            <v>Keterampilan</v>
          </cell>
          <cell r="G13" t="str">
            <v>Sudah terampil dalam hafalan sebagian besar surat-surat yang ditentukan, namun masih perlu banyak berlatih dalam hafalan Q.S.An-Nur(24):2.</v>
          </cell>
        </row>
        <row r="14">
          <cell r="D14" t="str">
            <v>3496C</v>
          </cell>
          <cell r="F14" t="str">
            <v>Sikap Spritual dan Sosial</v>
          </cell>
          <cell r="G14" t="str">
            <v>Sudah baik mengamalkan agama yang dianutnya,konsisten menunj ukkan  sikap jujur dan hormat kepada guru,namun
kontrol dirinya perlu ditingkatkan.</v>
          </cell>
        </row>
        <row r="15">
          <cell r="D15" t="str">
            <v>3415A</v>
          </cell>
          <cell r="E15" t="str">
            <v>Andi Tri Saputra</v>
          </cell>
          <cell r="F15" t="str">
            <v>Pengetahuan</v>
          </cell>
          <cell r="G15" t="str">
            <v>Baik, sudah memahami seluruh kompetensi, terutama sangat baik dalam memahami makna mujahadah an-nafs. Terus berlatih agar lebih baik dalam kompetensi yang lain.</v>
          </cell>
        </row>
        <row r="16">
          <cell r="D16" t="str">
            <v>3415B</v>
          </cell>
          <cell r="F16" t="str">
            <v>Keterampilan</v>
          </cell>
          <cell r="G16" t="str">
            <v>Sudah terampil dalam hafalan sebagian besar surat-surat yang ditentukan, namun masih perlu banyak berlatih dalam hafalan Q.S.An-Nur(24):2.</v>
          </cell>
        </row>
        <row r="17">
          <cell r="D17" t="str">
            <v>3415C</v>
          </cell>
          <cell r="F17" t="str">
            <v>Sikap Spritual dan Sosial</v>
          </cell>
          <cell r="G17" t="str">
            <v>Sudah baik mengamalkan agama yang dianutnya,konsisten menunj ukkan  sikap jujur dan hormat kepada guru,namun
kontrol dirinya perlu ditingkatkan.</v>
          </cell>
        </row>
        <row r="18">
          <cell r="D18" t="str">
            <v>3458A</v>
          </cell>
          <cell r="E18" t="str">
            <v>Arum Pramusinta</v>
          </cell>
          <cell r="F18" t="str">
            <v>Pengetahuan</v>
          </cell>
          <cell r="G18" t="str">
            <v>Baik, sudah memahami seluruh kompetensi, terutama sangat baik dalam memahami makna mujahadah an-nafs. Terus berlatih agar lebih baik dalam kompetensi yang lain.</v>
          </cell>
        </row>
        <row r="19">
          <cell r="D19" t="str">
            <v>3458B</v>
          </cell>
          <cell r="F19" t="str">
            <v>Keterampilan</v>
          </cell>
          <cell r="G19" t="str">
            <v>Sudah terampil dalam hafalan sebagian besar surat-surat yang ditentukan, namun masih perlu banyak berlatih dalam hafalan Q.S.An-Nur(24):2.</v>
          </cell>
        </row>
        <row r="20">
          <cell r="D20" t="str">
            <v>3458C</v>
          </cell>
          <cell r="F20" t="str">
            <v>Sikap Spritual dan Sosial</v>
          </cell>
          <cell r="G20" t="str">
            <v>Sudah baik mengamalkan agama yang dianutnya,konsisten menunj ukkan  sikap jujur dan hormat kepada guru,namun
kontrol dirinya perlu ditingkatkan.</v>
          </cell>
        </row>
        <row r="21">
          <cell r="D21" t="str">
            <v>3579A</v>
          </cell>
          <cell r="E21" t="str">
            <v>Ayu Ambarwati</v>
          </cell>
          <cell r="F21" t="str">
            <v>Pengetahuan</v>
          </cell>
          <cell r="G21" t="str">
            <v>Baik, sudah memahami seluruh kompetensi, terutama sangat baik dalam memahami makna mujahadah an-nafs. Terus berlatih agar lebih baik dalam kompetensi yang lain.</v>
          </cell>
        </row>
        <row r="22">
          <cell r="D22" t="str">
            <v>3579B</v>
          </cell>
          <cell r="F22" t="str">
            <v>Keterampilan</v>
          </cell>
          <cell r="G22" t="str">
            <v>Sudah terampil dalam hafalan sebagian besar surat-surat yang ditentukan, namun masih perlu banyak berlatih dalam hafalan Q.S.An-Nur(24):2.</v>
          </cell>
        </row>
        <row r="23">
          <cell r="D23" t="str">
            <v>3579C</v>
          </cell>
          <cell r="F23" t="str">
            <v>Sikap Spritual dan Sosial</v>
          </cell>
          <cell r="G23" t="str">
            <v>Sudah baik mengamalkan agama yang dianutnya,konsisten menunj ukkan  sikap jujur dan hormat kepada guru,namun
kontrol dirinya perlu ditingkatkan.</v>
          </cell>
        </row>
        <row r="24">
          <cell r="D24" t="str">
            <v>3539A</v>
          </cell>
          <cell r="E24" t="str">
            <v>Ayu Khinanti Hardiko</v>
          </cell>
          <cell r="F24" t="str">
            <v>Pengetahuan</v>
          </cell>
          <cell r="G24" t="str">
            <v>Baik, sudah memahami seluruh kompetensi, terutama sangat baik dalam memahami makna mujahadah an-nafs. Terus berlatih agar lebih baik dalam kompetensi yang lain.</v>
          </cell>
        </row>
        <row r="25">
          <cell r="D25" t="str">
            <v>3539B</v>
          </cell>
          <cell r="F25" t="str">
            <v>Keterampilan</v>
          </cell>
          <cell r="G25" t="str">
            <v>Sudah terampil dalam hafalan sebagian besar surat-surat yang ditentukan, namun masih perlu banyak berlatih dalam hafalan Q.S.An-Nur(24):2.</v>
          </cell>
        </row>
        <row r="26">
          <cell r="D26" t="str">
            <v>3539C</v>
          </cell>
          <cell r="F26" t="str">
            <v>Sikap Spritual dan Sosial</v>
          </cell>
          <cell r="G26" t="str">
            <v>Sudah baik mengamalkan agama yang dianutnya,konsisten menunj ukkan  sikap jujur dan hormat kepada guru,namun
kontrol dirinya perlu ditingkatkan.</v>
          </cell>
        </row>
        <row r="27">
          <cell r="D27" t="str">
            <v>3419A</v>
          </cell>
          <cell r="E27" t="str">
            <v>Dessy Ariani</v>
          </cell>
          <cell r="F27" t="str">
            <v>Pengetahuan</v>
          </cell>
          <cell r="G27" t="str">
            <v>Baik, sudah memahami seluruh kompetensi, terutama sangat baik dalam memahami makna mujahadah an-nafs. Terus berlatih agar lebih baik dalam kompetensi yang lain.</v>
          </cell>
        </row>
        <row r="28">
          <cell r="D28" t="str">
            <v>3419B</v>
          </cell>
          <cell r="F28" t="str">
            <v>Keterampilan</v>
          </cell>
          <cell r="G28" t="str">
            <v>Sudah terampil dalam hafalan sebagian besar surat-surat yang ditentukan, namun masih perlu banyak berlatih dalam hafalan Q.S.An-Nur(24):2.</v>
          </cell>
        </row>
        <row r="29">
          <cell r="D29" t="str">
            <v>3419C</v>
          </cell>
          <cell r="F29" t="str">
            <v>Sikap Spritual dan Sosial</v>
          </cell>
          <cell r="G29" t="str">
            <v>Sudah baik mengamalkan agama yang dianutnya,konsisten menunj ukkan  sikap jujur dan hormat kepada guru,namun
kontrol dirinya perlu ditingkatkan.</v>
          </cell>
        </row>
        <row r="30">
          <cell r="D30" t="str">
            <v>3635A</v>
          </cell>
          <cell r="E30" t="str">
            <v>Dian Tri Santi Utami</v>
          </cell>
          <cell r="F30" t="str">
            <v>Pengetahuan</v>
          </cell>
          <cell r="G30" t="str">
            <v>Baik, sudah memahami seluruh kompetensi, terutama sangat baik dalam memahami makna mujahadah an-nafs. Terus berlatih agar lebih baik dalam kompetensi yang lain.</v>
          </cell>
        </row>
        <row r="31">
          <cell r="D31" t="str">
            <v>3635B</v>
          </cell>
          <cell r="F31" t="str">
            <v>Keterampilan</v>
          </cell>
          <cell r="G31" t="str">
            <v>Sudah terampil dalam hafalan sebagian besar surat-surat yang ditentukan, namun masih perlu banyak berlatih dalam hafalan Q.S.An-Nur(24):2.</v>
          </cell>
        </row>
        <row r="32">
          <cell r="D32" t="str">
            <v>3635C</v>
          </cell>
          <cell r="F32" t="str">
            <v>Sikap Spritual dan Sosial</v>
          </cell>
          <cell r="G32" t="str">
            <v>Sudah baik mengamalkan agama yang dianutnya,konsisten menunj ukkan  sikap jujur dan hormat kepada guru,namun
kontrol dirinya perlu ditingkatkan.</v>
          </cell>
        </row>
        <row r="33">
          <cell r="D33" t="str">
            <v>3426A</v>
          </cell>
          <cell r="E33" t="str">
            <v>Fane Amalia Tambayong</v>
          </cell>
          <cell r="F33" t="str">
            <v>Pengetahuan</v>
          </cell>
          <cell r="G33" t="str">
            <v>Baik, sudah memahami seluruh kompetensi, terutama sangat baik dalam memahami makna mujahadah an-nafs. Terus berlatih agar lebih baik dalam kompetensi yang lain.</v>
          </cell>
        </row>
        <row r="34">
          <cell r="D34" t="str">
            <v>3426B</v>
          </cell>
          <cell r="F34" t="str">
            <v>Keterampilan</v>
          </cell>
          <cell r="G34" t="str">
            <v>Sudah terampil dalam hafalan sebagian besar surat-surat yang ditentukan, namun masih perlu banyak berlatih dalam hafalan Q.S.An-Nur(24):2.</v>
          </cell>
        </row>
        <row r="35">
          <cell r="D35" t="str">
            <v>3426C</v>
          </cell>
          <cell r="F35" t="str">
            <v>Sikap Spritual dan Sosial</v>
          </cell>
          <cell r="G35" t="str">
            <v>Sudah baik mengamalkan agama yang dianutnya,konsisten menunj ukkan  sikap jujur dan hormat kepada guru,namun
kontrol dirinya perlu ditingkatkan.</v>
          </cell>
        </row>
        <row r="36">
          <cell r="D36" t="str">
            <v>3505A</v>
          </cell>
          <cell r="E36" t="str">
            <v>Ferdi Hadi Wijaya</v>
          </cell>
          <cell r="F36" t="str">
            <v>Pengetahuan</v>
          </cell>
          <cell r="G36" t="str">
            <v>Baik, sudah memahami seluruh kompetensi, terutama sangat baik dalam memahami makna mujahadah an-nafs. Terus berlatih agar lebih baik dalam kompetensi yang lain.</v>
          </cell>
        </row>
        <row r="37">
          <cell r="D37" t="str">
            <v>3505B</v>
          </cell>
          <cell r="F37" t="str">
            <v>Keterampilan</v>
          </cell>
          <cell r="G37" t="str">
            <v>Sudah terampil dalam hafalan sebagian besar surat-surat yang ditentukan, namun masih perlu banyak berlatih dalam hafalan Q.S.An-Nur(24):2.</v>
          </cell>
        </row>
        <row r="38">
          <cell r="D38" t="str">
            <v>3505C</v>
          </cell>
          <cell r="F38" t="str">
            <v>Sikap Spritual dan Sosial</v>
          </cell>
          <cell r="G38" t="str">
            <v>Sudah baik mengamalkan agama yang dianutnya,konsisten menunj ukkan  sikap jujur dan hormat kepada guru,namun
kontrol dirinya perlu ditingkatkan.</v>
          </cell>
        </row>
        <row r="39">
          <cell r="D39" t="str">
            <v>3464A</v>
          </cell>
          <cell r="E39" t="str">
            <v>Fernando Panjaitan</v>
          </cell>
          <cell r="F39" t="str">
            <v>Pengetahuan</v>
          </cell>
          <cell r="G39" t="str">
            <v>Baik, sudah memahami seluruh kompetensi, terutama sangat baik dalam memahami makna mujahadah an-nafs. Terus berlatih agar lebih baik dalam kompetensi yang lain.</v>
          </cell>
        </row>
        <row r="40">
          <cell r="D40" t="str">
            <v>3464B</v>
          </cell>
          <cell r="F40" t="str">
            <v>Keterampilan</v>
          </cell>
          <cell r="G40" t="str">
            <v>Sudah terampil dalam hafalan sebagian besar surat-surat yang ditentukan, namun masih perlu banyak berlatih dalam hafalan Q.S.An-Nur(24):2.</v>
          </cell>
        </row>
        <row r="41">
          <cell r="D41" t="str">
            <v>3464C</v>
          </cell>
          <cell r="F41" t="str">
            <v>Sikap Spritual dan Sosial</v>
          </cell>
          <cell r="G41" t="str">
            <v>Sudah baik mengamalkan agama yang dianutnya,konsisten menunj ukkan  sikap jujur dan hormat kepada guru,namun
kontrol dirinya perlu ditingkatkan.</v>
          </cell>
        </row>
        <row r="42">
          <cell r="D42" t="str">
            <v>3466A</v>
          </cell>
          <cell r="E42" t="str">
            <v>Fika Reinifa Astari</v>
          </cell>
          <cell r="F42" t="str">
            <v>Pengetahuan</v>
          </cell>
          <cell r="G42" t="str">
            <v>Baik, sudah memahami seluruh kompetensi, terutama sangat baik dalam memahami makna mujahadah an-nafs. Terus berlatih agar lebih baik dalam kompetensi yang lain.</v>
          </cell>
        </row>
        <row r="43">
          <cell r="D43" t="str">
            <v>3466B</v>
          </cell>
          <cell r="F43" t="str">
            <v>Keterampilan</v>
          </cell>
          <cell r="G43" t="str">
            <v>Sudah terampil dalam hafalan sebagian besar surat-surat yang ditentukan, namun masih perlu banyak berlatih dalam hafalan Q.S.An-Nur(24):2.</v>
          </cell>
        </row>
        <row r="44">
          <cell r="D44" t="str">
            <v>3466C</v>
          </cell>
          <cell r="F44" t="str">
            <v>Sikap Spritual dan Sosial</v>
          </cell>
          <cell r="G44" t="str">
            <v>Sudah baik mengamalkan agama yang dianutnya,konsisten menunj ukkan  sikap jujur dan hormat kepada guru,namun
kontrol dirinya perlu ditingkatkan.</v>
          </cell>
        </row>
        <row r="45">
          <cell r="D45" t="str">
            <v>3545A</v>
          </cell>
          <cell r="E45" t="str">
            <v>Firman Tendrian Tindri</v>
          </cell>
          <cell r="F45" t="str">
            <v>Pengetahuan</v>
          </cell>
          <cell r="G45" t="str">
            <v>Baik, sudah memahami seluruh kompetensi, terutama sangat baik dalam memahami makna mujahadah an-nafs. Terus berlatih agar lebih baik dalam kompetensi yang lain.</v>
          </cell>
        </row>
        <row r="46">
          <cell r="D46" t="str">
            <v>3545B</v>
          </cell>
          <cell r="F46" t="str">
            <v>Keterampilan</v>
          </cell>
          <cell r="G46" t="str">
            <v>Sudah terampil dalam hafalan sebagian besar surat-surat yang ditentukan, namun masih perlu banyak berlatih dalam hafalan Q.S.An-Nur(24):2.</v>
          </cell>
        </row>
        <row r="47">
          <cell r="D47" t="str">
            <v>3545C</v>
          </cell>
          <cell r="F47" t="str">
            <v>Sikap Spritual dan Sosial</v>
          </cell>
          <cell r="G47" t="str">
            <v>Sudah baik mengamalkan agama yang dianutnya,konsisten menunj ukkan  sikap jujur dan hormat kepada guru,namun
kontrol dirinya perlu ditingkatkan.</v>
          </cell>
        </row>
        <row r="48">
          <cell r="D48" t="str">
            <v>3512A</v>
          </cell>
          <cell r="E48" t="str">
            <v>Husnul Khotimah</v>
          </cell>
          <cell r="F48" t="str">
            <v>Pengetahuan</v>
          </cell>
          <cell r="G48" t="str">
            <v>Baik, sudah memahami seluruh kompetensi, terutama sangat baik dalam memahami makna mujahadah an-nafs. Terus berlatih agar lebih baik dalam kompetensi yang lain.</v>
          </cell>
        </row>
        <row r="49">
          <cell r="D49" t="str">
            <v>3512B</v>
          </cell>
          <cell r="F49" t="str">
            <v>Keterampilan</v>
          </cell>
          <cell r="G49" t="str">
            <v>Sudah terampil dalam hafalan sebagian besar surat-surat yang ditentukan, namun masih perlu banyak berlatih dalam hafalan Q.S.An-Nur(24):2.</v>
          </cell>
        </row>
        <row r="50">
          <cell r="D50" t="str">
            <v>3512C</v>
          </cell>
          <cell r="F50" t="str">
            <v>Sikap Spritual dan Sosial</v>
          </cell>
          <cell r="G50" t="str">
            <v>Sudah baik mengamalkan agama yang dianutnya,konsisten menunj ukkan  sikap jujur dan hormat kepada guru,namun
kontrol dirinya perlu ditingkatkan.</v>
          </cell>
        </row>
        <row r="51">
          <cell r="D51" t="str">
            <v>3548A</v>
          </cell>
          <cell r="E51" t="str">
            <v>Irdawati</v>
          </cell>
          <cell r="F51" t="str">
            <v>Pengetahuan</v>
          </cell>
          <cell r="G51" t="str">
            <v>Baik, sudah memahami seluruh kompetensi, terutama sangat baik dalam memahami makna mujahadah an-nafs. Terus berlatih agar lebih baik dalam kompetensi yang lain.</v>
          </cell>
        </row>
        <row r="52">
          <cell r="D52" t="str">
            <v>3548B</v>
          </cell>
          <cell r="F52" t="str">
            <v>Keterampilan</v>
          </cell>
          <cell r="G52" t="str">
            <v>Sudah terampil dalam hafalan sebagian besar surat-surat yang ditentukan, namun masih perlu banyak berlatih dalam hafalan Q.S.An-Nur(24):2.</v>
          </cell>
        </row>
        <row r="53">
          <cell r="D53" t="str">
            <v>3548C</v>
          </cell>
          <cell r="F53" t="str">
            <v>Sikap Spritual dan Sosial</v>
          </cell>
          <cell r="G53" t="str">
            <v>Sudah baik mengamalkan agama yang dianutnya,konsisten menunj ukkan  sikap jujur dan hormat kepada guru,namun
kontrol dirinya perlu ditingkatkan.</v>
          </cell>
        </row>
        <row r="54">
          <cell r="D54" t="str">
            <v>3472A</v>
          </cell>
          <cell r="E54" t="str">
            <v>Irma Ardini</v>
          </cell>
          <cell r="F54" t="str">
            <v>Pengetahuan</v>
          </cell>
          <cell r="G54" t="str">
            <v>Baik, sudah memahami seluruh kompetensi, terutama sangat baik dalam memahami makna mujahadah an-nafs. Terus berlatih agar lebih baik dalam kompetensi yang lain.</v>
          </cell>
        </row>
        <row r="55">
          <cell r="D55" t="str">
            <v>3472B</v>
          </cell>
          <cell r="F55" t="str">
            <v>Keterampilan</v>
          </cell>
          <cell r="G55" t="str">
            <v>Sudah terampil dalam hafalan sebagian besar surat-surat yang ditentukan, namun masih perlu banyak berlatih dalam hafalan Q.S.An-Nur(24):2.</v>
          </cell>
        </row>
        <row r="56">
          <cell r="D56" t="str">
            <v>3472C</v>
          </cell>
          <cell r="F56" t="str">
            <v>Sikap Spritual dan Sosial</v>
          </cell>
          <cell r="G56" t="str">
            <v>Sudah baik mengamalkan agama yang dianutnya,konsisten menunj ukkan  sikap jujur dan hormat kepada guru,namun
kontrol dirinya perlu ditingkatkan.</v>
          </cell>
        </row>
        <row r="57">
          <cell r="D57" t="str">
            <v>3551A</v>
          </cell>
          <cell r="E57" t="str">
            <v>Ladies Latifah</v>
          </cell>
          <cell r="F57" t="str">
            <v>Pengetahuan</v>
          </cell>
          <cell r="G57" t="str">
            <v>Baik, sudah memahami seluruh kompetensi, terutama sangat baik dalam memahami makna mujahadah an-nafs. Terus berlatih agar lebih baik dalam kompetensi yang lain.</v>
          </cell>
        </row>
        <row r="58">
          <cell r="D58" t="str">
            <v>3551B</v>
          </cell>
          <cell r="F58" t="str">
            <v>Keterampilan</v>
          </cell>
          <cell r="G58" t="str">
            <v>Sudah terampil dalam hafalan sebagian besar surat-surat yang ditentukan, namun masih perlu banyak berlatih dalam hafalan Q.S.An-Nur(24):2.</v>
          </cell>
        </row>
        <row r="59">
          <cell r="D59" t="str">
            <v>3551C</v>
          </cell>
          <cell r="F59" t="str">
            <v>Sikap Spritual dan Sosial</v>
          </cell>
          <cell r="G59" t="str">
            <v>Sudah baik mengamalkan agama yang dianutnya,konsisten menunj ukkan  sikap jujur dan hormat kepada guru,namun
kontrol dirinya perlu ditingkatkan.</v>
          </cell>
        </row>
        <row r="60">
          <cell r="D60" t="str">
            <v>3433A</v>
          </cell>
          <cell r="E60" t="str">
            <v>Mahmuddin Bashar</v>
          </cell>
          <cell r="F60" t="str">
            <v>Pengetahuan</v>
          </cell>
          <cell r="G60" t="str">
            <v>Baik, sudah memahami seluruh kompetensi, terutama sangat baik dalam memahami makna mujahadah an-nafs. Terus berlatih agar lebih baik dalam kompetensi yang lain.</v>
          </cell>
        </row>
        <row r="61">
          <cell r="D61" t="str">
            <v>3433B</v>
          </cell>
          <cell r="F61" t="str">
            <v>Keterampilan</v>
          </cell>
          <cell r="G61" t="str">
            <v>Sudah terampil dalam hafalan sebagian besar surat-surat yang ditentukan, namun masih perlu banyak berlatih dalam hafalan Q.S.An-Nur(24):2.</v>
          </cell>
        </row>
        <row r="62">
          <cell r="D62" t="str">
            <v>3433C</v>
          </cell>
          <cell r="F62" t="str">
            <v>Sikap Spritual dan Sosial</v>
          </cell>
          <cell r="G62" t="str">
            <v>Sudah baik mengamalkan agama yang dianutnya,konsisten menunj ukkan  sikap jujur dan hormat kepada guru,namun
kontrol dirinya perlu ditingkatkan.</v>
          </cell>
        </row>
        <row r="63">
          <cell r="D63" t="str">
            <v>3434A</v>
          </cell>
          <cell r="E63" t="str">
            <v>Meilan Novita Sari</v>
          </cell>
          <cell r="F63" t="str">
            <v>Pengetahuan</v>
          </cell>
          <cell r="G63" t="str">
            <v>Baik, sudah memahami seluruh kompetensi, terutama sangat baik dalam memahami makna mujahadah an-nafs. Terus berlatih agar lebih baik dalam kompetensi yang lain.</v>
          </cell>
        </row>
        <row r="64">
          <cell r="D64" t="str">
            <v>3434B</v>
          </cell>
          <cell r="F64" t="str">
            <v>Keterampilan</v>
          </cell>
          <cell r="G64" t="str">
            <v>Sudah terampil dalam hafalan sebagian besar surat-surat yang ditentukan, namun masih perlu banyak berlatih dalam hafalan Q.S.An-Nur(24):2.</v>
          </cell>
        </row>
        <row r="65">
          <cell r="D65" t="str">
            <v>3434C</v>
          </cell>
          <cell r="F65" t="str">
            <v>Sikap Spritual dan Sosial</v>
          </cell>
          <cell r="G65" t="str">
            <v>Sudah baik mengamalkan agama yang dianutnya,konsisten menunj ukkan  sikap jujur dan hormat kepada guru,namun
kontrol dirinya perlu ditingkatkan.</v>
          </cell>
        </row>
        <row r="66">
          <cell r="D66" t="str">
            <v>3594A</v>
          </cell>
          <cell r="E66" t="str">
            <v>Meirisa Indah Pratiwi</v>
          </cell>
          <cell r="F66" t="str">
            <v>Pengetahuan</v>
          </cell>
          <cell r="G66" t="str">
            <v>Baik, sudah memahami seluruh kompetensi, terutama sangat baik dalam memahami makna mujahadah an-nafs. Terus berlatih agar lebih baik dalam kompetensi yang lain.</v>
          </cell>
        </row>
        <row r="67">
          <cell r="D67" t="str">
            <v>3594B</v>
          </cell>
          <cell r="F67" t="str">
            <v>Keterampilan</v>
          </cell>
          <cell r="G67" t="str">
            <v>Sudah terampil dalam hafalan sebagian besar surat-surat yang ditentukan, namun masih perlu banyak berlatih dalam hafalan Q.S.An-Nur(24):2.</v>
          </cell>
        </row>
        <row r="68">
          <cell r="D68" t="str">
            <v>3594C</v>
          </cell>
          <cell r="F68" t="str">
            <v>Sikap Spritual dan Sosial</v>
          </cell>
          <cell r="G68" t="str">
            <v>Sudah baik mengamalkan agama yang dianutnya,konsisten menunj ukkan  sikap jujur dan hormat kepada guru,namun
kontrol dirinya perlu ditingkatkan.</v>
          </cell>
        </row>
        <row r="69">
          <cell r="D69" t="str">
            <v>3437A</v>
          </cell>
          <cell r="E69" t="str">
            <v>Mina Fitriah</v>
          </cell>
          <cell r="F69" t="str">
            <v>Pengetahuan</v>
          </cell>
          <cell r="G69" t="str">
            <v>Baik, sudah memahami seluruh kompetensi, terutama sangat baik dalam memahami makna mujahadah an-nafs. Terus berlatih agar lebih baik dalam kompetensi yang lain.</v>
          </cell>
        </row>
        <row r="70">
          <cell r="D70" t="str">
            <v>3437B</v>
          </cell>
          <cell r="F70" t="str">
            <v>Keterampilan</v>
          </cell>
          <cell r="G70" t="str">
            <v>Sudah terampil dalam hafalan sebagian besar surat-surat yang ditentukan, namun masih perlu banyak berlatih dalam hafalan Q.S.An-Nur(24):2.</v>
          </cell>
        </row>
        <row r="71">
          <cell r="D71" t="str">
            <v>3437C</v>
          </cell>
          <cell r="F71" t="str">
            <v>Sikap Spritual dan Sosial</v>
          </cell>
          <cell r="G71" t="str">
            <v>Sudah baik mengamalkan agama yang dianutnya,konsisten menunj ukkan  sikap jujur dan hormat kepada guru,namun
kontrol dirinya perlu ditingkatkan.</v>
          </cell>
        </row>
        <row r="72">
          <cell r="D72" t="str">
            <v>3426A</v>
          </cell>
          <cell r="E72" t="str">
            <v>Mifta Churohma</v>
          </cell>
          <cell r="F72" t="str">
            <v>Pengetahuan</v>
          </cell>
          <cell r="G72" t="str">
            <v>Baik, sudah memahami seluruh kompetensi, terutama sangat baik dalam memahami makna mujahadah an-nafs. Terus berlatih agar lebih baik dalam kompetensi yang lain.</v>
          </cell>
        </row>
        <row r="73">
          <cell r="D73" t="str">
            <v>3426B</v>
          </cell>
          <cell r="F73" t="str">
            <v>Keterampilan</v>
          </cell>
          <cell r="G73" t="str">
            <v>Sudah terampil dalam hafalan sebagian besar surat-surat yang ditentukan, namun masih perlu banyak berlatih dalam hafalan Q.S.An-Nur(24):2.</v>
          </cell>
        </row>
        <row r="74">
          <cell r="D74" t="str">
            <v>3426C</v>
          </cell>
          <cell r="F74" t="str">
            <v>Sikap Spritual dan Sosial</v>
          </cell>
          <cell r="G74" t="str">
            <v>Sudah baik mengamalkan agama yang dianutnya,konsisten menunj ukkan  sikap jujur dan hormat kepada guru,namun
kontrol dirinya perlu ditingkatkan.</v>
          </cell>
        </row>
        <row r="75">
          <cell r="D75" t="str">
            <v>3476A</v>
          </cell>
          <cell r="E75" t="str">
            <v>Naten Dimas AS</v>
          </cell>
          <cell r="F75" t="str">
            <v>Pengetahuan</v>
          </cell>
          <cell r="G75" t="str">
            <v>Baik, sudah memahami seluruh kompetensi, terutama sangat baik dalam memahami makna mujahadah an-nafs. Terus berlatih agar lebih baik dalam kompetensi yang lain.</v>
          </cell>
        </row>
        <row r="76">
          <cell r="D76" t="str">
            <v>3476B</v>
          </cell>
          <cell r="F76" t="str">
            <v>Keterampilan</v>
          </cell>
          <cell r="G76" t="str">
            <v>Sudah terampil dalam hafalan sebagian besar surat-surat yang ditentukan, namun masih perlu banyak berlatih dalam hafalan Q.S.An-Nur(24):2.</v>
          </cell>
        </row>
        <row r="77">
          <cell r="D77" t="str">
            <v>3476C</v>
          </cell>
          <cell r="F77" t="str">
            <v>Sikap Spritual dan Sosial</v>
          </cell>
          <cell r="G77" t="str">
            <v>Sudah baik mengamalkan agama yang dianutnya,konsisten menunj ukkan  sikap jujur dan hormat kepada guru,namun
kontrol dirinya perlu ditingkatkan.</v>
          </cell>
        </row>
        <row r="78">
          <cell r="D78" t="str">
            <v>3523A</v>
          </cell>
          <cell r="E78" t="str">
            <v>Nur Fitria</v>
          </cell>
          <cell r="F78" t="str">
            <v>Pengetahuan</v>
          </cell>
          <cell r="G78" t="str">
            <v>Baik, sudah memahami seluruh kompetensi, terutama sangat baik dalam memahami makna mujahadah an-nafs. Terus berlatih agar lebih baik dalam kompetensi yang lain.</v>
          </cell>
        </row>
        <row r="79">
          <cell r="D79" t="str">
            <v>3523B</v>
          </cell>
          <cell r="F79" t="str">
            <v>Keterampilan</v>
          </cell>
          <cell r="G79" t="str">
            <v>Sudah terampil dalam hafalan sebagian besar surat-surat yang ditentukan, namun masih perlu banyak berlatih dalam hafalan Q.S.An-Nur(24):2.</v>
          </cell>
        </row>
        <row r="80">
          <cell r="D80" t="str">
            <v>3523C</v>
          </cell>
          <cell r="F80" t="str">
            <v>Sikap Spritual dan Sosial</v>
          </cell>
          <cell r="G80" t="str">
            <v>Sudah baik mengamalkan agama yang dianutnya,konsisten menunj ukkan  sikap jujur dan hormat kepada guru,namun
kontrol dirinya perlu ditingkatkan.</v>
          </cell>
        </row>
        <row r="81">
          <cell r="D81" t="str">
            <v>3634A</v>
          </cell>
          <cell r="E81" t="str">
            <v>Nova Rosida</v>
          </cell>
          <cell r="F81" t="str">
            <v>Pengetahuan</v>
          </cell>
          <cell r="G81" t="str">
            <v>Baik, sudah memahami seluruh kompetensi, terutama sangat baik dalam memahami makna mujahadah an-nafs. Terus berlatih agar lebih baik dalam kompetensi yang lain.</v>
          </cell>
        </row>
        <row r="82">
          <cell r="D82" t="str">
            <v>3634B</v>
          </cell>
          <cell r="F82" t="str">
            <v>Keterampilan</v>
          </cell>
          <cell r="G82" t="str">
            <v>Sudah terampil dalam hafalan sebagian besar surat-surat yang ditentukan, namun masih perlu banyak berlatih dalam hafalan Q.S.An-Nur(24):2.</v>
          </cell>
        </row>
        <row r="83">
          <cell r="D83" t="str">
            <v>3634C</v>
          </cell>
          <cell r="F83" t="str">
            <v>Sikap Spritual dan Sosial</v>
          </cell>
          <cell r="G83" t="str">
            <v>Sudah baik mengamalkan agama yang dianutnya,konsisten menunj ukkan  sikap jujur dan hormat kepada guru,namun
kontrol dirinya perlu ditingkatkan.</v>
          </cell>
        </row>
        <row r="84">
          <cell r="D84" t="str">
            <v>3441A</v>
          </cell>
          <cell r="E84" t="str">
            <v>Novialesty Muslimah</v>
          </cell>
          <cell r="F84" t="str">
            <v>Pengetahuan</v>
          </cell>
          <cell r="G84" t="str">
            <v>Baik, sudah memahami seluruh kompetensi, terutama sangat baik dalam memahami makna mujahadah an-nafs. Terus berlatih agar lebih baik dalam kompetensi yang lain.</v>
          </cell>
        </row>
        <row r="85">
          <cell r="D85" t="str">
            <v>3441B</v>
          </cell>
          <cell r="F85" t="str">
            <v>Keterampilan</v>
          </cell>
          <cell r="G85" t="str">
            <v>Sudah terampil dalam hafalan sebagian besar surat-surat yang ditentukan, namun masih perlu banyak berlatih dalam hafalan Q.S.An-Nur(24):2.</v>
          </cell>
        </row>
        <row r="86">
          <cell r="D86" t="str">
            <v>3441C</v>
          </cell>
          <cell r="F86" t="str">
            <v>Sikap Spritual dan Sosial</v>
          </cell>
          <cell r="G86" t="str">
            <v>Sudah baik mengamalkan agama yang dianutnya,konsisten menunj ukkan  sikap jujur dan hormat kepada guru,namun
kontrol dirinya perlu ditingkatkan.</v>
          </cell>
        </row>
        <row r="87">
          <cell r="D87" t="str">
            <v>3601A</v>
          </cell>
          <cell r="E87" t="str">
            <v>Pahrur Rozi</v>
          </cell>
          <cell r="F87" t="str">
            <v>Pengetahuan</v>
          </cell>
          <cell r="G87" t="str">
            <v>Baik, sudah memahami seluruh kompetensi, terutama sangat baik dalam memahami makna mujahadah an-nafs. Terus berlatih agar lebih baik dalam kompetensi yang lain.</v>
          </cell>
        </row>
        <row r="88">
          <cell r="D88" t="str">
            <v>3601B</v>
          </cell>
          <cell r="F88" t="str">
            <v>Keterampilan</v>
          </cell>
          <cell r="G88" t="str">
            <v>Sudah terampil dalam hafalan sebagian besar surat-surat yang ditentukan, namun masih perlu banyak berlatih dalam hafalan Q.S.An-Nur(24):2.</v>
          </cell>
        </row>
        <row r="89">
          <cell r="D89" t="str">
            <v>3601C</v>
          </cell>
          <cell r="F89" t="str">
            <v>Sikap Spritual dan Sosial</v>
          </cell>
          <cell r="G89" t="str">
            <v>Sudah baik mengamalkan agama yang dianutnya,konsisten menunj ukkan  sikap jujur dan hormat kepada guru,namun
kontrol dirinya perlu ditingkatkan.</v>
          </cell>
        </row>
        <row r="90">
          <cell r="D90" t="str">
            <v>3559A</v>
          </cell>
          <cell r="E90" t="str">
            <v>Putri Andriani</v>
          </cell>
          <cell r="F90" t="str">
            <v>Pengetahuan</v>
          </cell>
          <cell r="G90" t="str">
            <v>Baik, sudah memahami seluruh kompetensi, terutama sangat baik dalam memahami makna mujahadah an-nafs. Terus berlatih agar lebih baik dalam kompetensi yang lain.</v>
          </cell>
        </row>
        <row r="91">
          <cell r="D91" t="str">
            <v>3559B</v>
          </cell>
          <cell r="F91" t="str">
            <v>Keterampilan</v>
          </cell>
          <cell r="G91" t="str">
            <v>Sudah terampil dalam hafalan sebagian besar surat-surat yang ditentukan, namun masih perlu banyak berlatih dalam hafalan Q.S.An-Nur(24):2.</v>
          </cell>
        </row>
        <row r="92">
          <cell r="D92" t="str">
            <v>3559C</v>
          </cell>
          <cell r="F92" t="str">
            <v>Sikap Spritual dan Sosial</v>
          </cell>
          <cell r="G92" t="str">
            <v>Sudah baik mengamalkan agama yang dianutnya,konsisten menunj ukkan  sikap jujur dan hormat kepada guru,namun
kontrol dirinya perlu ditingkatkan.</v>
          </cell>
        </row>
        <row r="93">
          <cell r="D93" t="str">
            <v>3446A</v>
          </cell>
          <cell r="E93" t="str">
            <v>Riki Andriawan</v>
          </cell>
          <cell r="F93" t="str">
            <v>Pengetahuan</v>
          </cell>
          <cell r="G93" t="str">
            <v>Baik, sudah memahami seluruh kompetensi, terutama sangat baik dalam memahami makna mujahadah an-nafs. Terus berlatih agar lebih baik dalam kompetensi yang lain.</v>
          </cell>
        </row>
        <row r="94">
          <cell r="D94" t="str">
            <v>3446B</v>
          </cell>
          <cell r="F94" t="str">
            <v>Keterampilan</v>
          </cell>
          <cell r="G94" t="str">
            <v>Sudah terampil dalam hafalan sebagian besar surat-surat yang ditentukan, namun masih perlu banyak berlatih dalam hafalan Q.S.An-Nur(24):2.</v>
          </cell>
        </row>
        <row r="95">
          <cell r="D95" t="str">
            <v>3446C</v>
          </cell>
          <cell r="F95" t="str">
            <v>Sikap Spritual dan Sosial</v>
          </cell>
          <cell r="G95" t="str">
            <v>Sudah baik mengamalkan agama yang dianutnya,konsisten menunj ukkan  sikap jujur dan hormat kepada guru,namun
kontrol dirinya perlu ditingkatkan.</v>
          </cell>
        </row>
        <row r="96">
          <cell r="D96" t="str">
            <v>3530A</v>
          </cell>
          <cell r="E96" t="str">
            <v>Sabila Devi Putra Utama</v>
          </cell>
          <cell r="F96" t="str">
            <v>Pengetahuan</v>
          </cell>
          <cell r="G96" t="str">
            <v>Baik, sudah memahami seluruh kompetensi, terutama sangat baik dalam memahami makna mujahadah an-nafs. Terus berlatih agar lebih baik dalam kompetensi yang lain.</v>
          </cell>
        </row>
        <row r="97">
          <cell r="D97" t="str">
            <v>3530B</v>
          </cell>
          <cell r="F97" t="str">
            <v>Keterampilan</v>
          </cell>
          <cell r="G97" t="str">
            <v>Sudah terampil dalam hafalan sebagian besar surat-surat yang ditentukan, namun masih perlu banyak berlatih dalam hafalan Q.S.An-Nur(24):2.</v>
          </cell>
        </row>
        <row r="98">
          <cell r="D98" t="str">
            <v>3530C</v>
          </cell>
          <cell r="F98" t="str">
            <v>Sikap Spritual dan Sosial</v>
          </cell>
          <cell r="G98" t="str">
            <v>Sudah baik mengamalkan agama yang dianutnya,konsisten menunj ukkan  sikap jujur dan hormat kepada guru,namun
kontrol dirinya perlu ditingkatkan.</v>
          </cell>
        </row>
        <row r="99">
          <cell r="D99" t="str">
            <v>3307A</v>
          </cell>
          <cell r="E99" t="str">
            <v>Sari Yusira</v>
          </cell>
          <cell r="F99" t="str">
            <v>Pengetahuan</v>
          </cell>
          <cell r="G99" t="str">
            <v>Baik, sudah memahami seluruh kompetensi, terutama sangat baik dalam memahami makna mujahadah an-nafs. Terus berlatih agar lebih baik dalam kompetensi yang lain.</v>
          </cell>
        </row>
        <row r="100">
          <cell r="D100" t="str">
            <v>3307B</v>
          </cell>
          <cell r="F100" t="str">
            <v>Keterampilan</v>
          </cell>
          <cell r="G100" t="str">
            <v>Sudah terampil dalam hafalan sebagian besar surat-surat yang ditentukan, namun masih perlu banyak berlatih dalam hafalan Q.S.An-Nur(24):2.</v>
          </cell>
        </row>
        <row r="101">
          <cell r="D101" t="str">
            <v>3307C</v>
          </cell>
          <cell r="F101" t="str">
            <v>Sikap Spritual dan Sosial</v>
          </cell>
          <cell r="G101" t="str">
            <v>Sudah baik mengamalkan agama yang dianutnya,konsisten menunj ukkan  sikap jujur dan hormat kepada guru,namun
kontrol dirinya perlu ditingkatkan.</v>
          </cell>
        </row>
        <row r="102">
          <cell r="D102" t="str">
            <v>3447A</v>
          </cell>
          <cell r="E102" t="str">
            <v>Sepridawati</v>
          </cell>
          <cell r="F102" t="str">
            <v>Pengetahuan</v>
          </cell>
          <cell r="G102" t="str">
            <v>Baik, sudah memahami seluruh kompetensi, terutama sangat baik dalam memahami makna mujahadah an-nafs. Terus berlatih agar lebih baik dalam kompetensi yang lain.</v>
          </cell>
        </row>
        <row r="103">
          <cell r="D103" t="str">
            <v>3447B</v>
          </cell>
          <cell r="F103" t="str">
            <v>Keterampilan</v>
          </cell>
          <cell r="G103" t="str">
            <v>Sudah terampil dalam hafalan sebagian besar surat-surat yang ditentukan, namun masih perlu banyak berlatih dalam hafalan Q.S.An-Nur(24):2.</v>
          </cell>
        </row>
        <row r="104">
          <cell r="D104" t="str">
            <v>3447C</v>
          </cell>
          <cell r="F104" t="str">
            <v>Sikap Spritual dan Sosial</v>
          </cell>
          <cell r="G104" t="str">
            <v>Sudah baik mengamalkan agama yang dianutnya,konsisten menunj ukkan  sikap jujur dan hormat kepada guru,namun
kontrol dirinya perlu ditingkatkan.</v>
          </cell>
        </row>
        <row r="105">
          <cell r="D105" t="str">
            <v>3485A</v>
          </cell>
          <cell r="E105" t="str">
            <v>Sirait Maretta Rhadia Puspita</v>
          </cell>
          <cell r="F105" t="str">
            <v>Pengetahuan</v>
          </cell>
          <cell r="G105" t="str">
            <v>Baik, sudah memahami seluruh kompetensi, terutama sangat baik dalam memahami makna mujahadah an-nafs. Terus berlatih agar lebih baik dalam kompetensi yang lain.</v>
          </cell>
        </row>
        <row r="106">
          <cell r="D106" t="str">
            <v>3485B</v>
          </cell>
          <cell r="F106" t="str">
            <v>Keterampilan</v>
          </cell>
          <cell r="G106" t="str">
            <v>Sudah terampil dalam hafalan sebagian besar surat-surat yang ditentukan, namun masih perlu banyak berlatih dalam hafalan Q.S.An-Nur(24):2.</v>
          </cell>
        </row>
        <row r="107">
          <cell r="D107" t="str">
            <v>3485C</v>
          </cell>
          <cell r="F107" t="str">
            <v>Sikap Spritual dan Sosial</v>
          </cell>
          <cell r="G107" t="str">
            <v>Sudah baik mengamalkan agama yang dianutnya,konsisten menunj ukkan  sikap jujur dan hormat kepada guru,namun
kontrol dirinya perlu ditingkatkan.</v>
          </cell>
        </row>
        <row r="108">
          <cell r="D108" t="str">
            <v>3631A</v>
          </cell>
          <cell r="E108" t="str">
            <v>Sri Rahmadani</v>
          </cell>
          <cell r="F108" t="str">
            <v>Pengetahuan</v>
          </cell>
          <cell r="G108" t="str">
            <v>Baik, sudah memahami seluruh kompetensi, terutama sangat baik dalam memahami makna mujahadah an-nafs. Terus berlatih agar lebih baik dalam kompetensi yang lain.</v>
          </cell>
        </row>
        <row r="109">
          <cell r="D109" t="str">
            <v>3631B</v>
          </cell>
          <cell r="F109" t="str">
            <v>Keterampilan</v>
          </cell>
          <cell r="G109" t="str">
            <v>Sudah terampil dalam hafalan sebagian besar surat-surat yang ditentukan, namun masih perlu banyak berlatih dalam hafalan Q.S.An-Nur(24):2.</v>
          </cell>
        </row>
        <row r="110">
          <cell r="D110" t="str">
            <v>3631C</v>
          </cell>
          <cell r="F110" t="str">
            <v>Sikap Spritual dan Sosial</v>
          </cell>
          <cell r="G110" t="str">
            <v>Sudah baik mengamalkan agama yang dianutnya,konsisten menunj ukkan  sikap jujur dan hormat kepada guru,namun
kontrol dirinya perlu ditingkatkan.</v>
          </cell>
        </row>
        <row r="111">
          <cell r="D111" t="str">
            <v>3607A</v>
          </cell>
          <cell r="E111" t="str">
            <v>Syahrul Rahmadani</v>
          </cell>
          <cell r="F111" t="str">
            <v>Pengetahuan</v>
          </cell>
          <cell r="G111" t="str">
            <v>Baik, sudah memahami seluruh kompetensi, terutama sangat baik dalam memahami makna mujahadah an-nafs. Terus berlatih agar lebih baik dalam kompetensi yang lain.</v>
          </cell>
        </row>
        <row r="112">
          <cell r="D112" t="str">
            <v>3607B</v>
          </cell>
          <cell r="F112" t="str">
            <v>Keterampilan</v>
          </cell>
          <cell r="G112" t="str">
            <v>Sudah terampil dalam hafalan sebagian besar surat-surat yang ditentukan, namun masih perlu banyak berlatih dalam hafalan Q.S.An-Nur(24):2.</v>
          </cell>
        </row>
        <row r="113">
          <cell r="D113" t="str">
            <v>3607C</v>
          </cell>
          <cell r="F113" t="str">
            <v>Sikap Spritual dan Sosial</v>
          </cell>
          <cell r="G113" t="str">
            <v>Sudah baik mengamalkan agama yang dianutnya,konsisten menunj ukkan  sikap jujur dan hormat kepada guru,namun
kontrol dirinya perlu ditingkatkan.</v>
          </cell>
        </row>
        <row r="114">
          <cell r="D114" t="str">
            <v>3451A</v>
          </cell>
          <cell r="E114" t="str">
            <v>Widya Astuti</v>
          </cell>
          <cell r="F114" t="str">
            <v>Pengetahuan</v>
          </cell>
          <cell r="G114" t="str">
            <v>Baik, sudah memahami seluruh kompetensi, terutama sangat baik dalam memahami makna mujahadah an-nafs. Terus berlatih agar lebih baik dalam kompetensi yang lain.</v>
          </cell>
        </row>
        <row r="115">
          <cell r="D115" t="str">
            <v>3451B</v>
          </cell>
          <cell r="F115" t="str">
            <v>Keterampilan</v>
          </cell>
          <cell r="G115" t="str">
            <v>Sudah terampil dalam hafalan sebagian besar surat-surat yang ditentukan, namun masih perlu banyak berlatih dalam hafalan Q.S.An-Nur(24):2.</v>
          </cell>
        </row>
        <row r="116">
          <cell r="D116" t="str">
            <v>3451C</v>
          </cell>
          <cell r="F116" t="str">
            <v>Sikap Spritual dan Sosial</v>
          </cell>
          <cell r="G116" t="str">
            <v>Sudah baik mengamalkan agama yang dianutnya,konsisten menunj ukkan  sikap jujur dan hormat kepada guru,namun
kontrol dirinya perlu ditingkatkan.</v>
          </cell>
        </row>
        <row r="117">
          <cell r="D117" t="str">
            <v>3569A</v>
          </cell>
          <cell r="E117" t="str">
            <v>Utami Dewi Sampurna</v>
          </cell>
          <cell r="F117" t="str">
            <v>Pengetahuan</v>
          </cell>
          <cell r="G117" t="str">
            <v>Baik, sudah memahami seluruh kompetensi, terutama sangat baik dalam memahami makna mujahadah an-nafs. Terus berlatih agar lebih baik dalam kompetensi yang lain.</v>
          </cell>
        </row>
        <row r="118">
          <cell r="D118" t="str">
            <v>3569B</v>
          </cell>
          <cell r="F118" t="str">
            <v>Keterampilan</v>
          </cell>
          <cell r="G118" t="str">
            <v>Sudah terampil dalam hafalan sebagian besar surat-surat yang ditentukan, namun masih perlu banyak berlatih dalam hafalan Q.S.An-Nur(24):2.</v>
          </cell>
        </row>
        <row r="119">
          <cell r="D119" t="str">
            <v>3569C</v>
          </cell>
          <cell r="F119" t="str">
            <v>Sikap Spritual dan Sosial</v>
          </cell>
          <cell r="G119" t="str">
            <v>Sudah baik mengamalkan agama yang dianutnya,konsisten menunj ukkan  sikap jujur dan hormat kepada guru,namun
kontrol dirinya perlu ditingkatkan.</v>
          </cell>
        </row>
        <row r="120">
          <cell r="D120" t="str">
            <v>3572A</v>
          </cell>
          <cell r="E120" t="str">
            <v>Yudha Dwi Ananda</v>
          </cell>
          <cell r="F120" t="str">
            <v>Pengetahuan</v>
          </cell>
          <cell r="G120" t="str">
            <v>Baik, sudah memahami seluruh kompetensi, terutama sangat baik dalam memahami makna mujahadah an-nafs. Terus berlatih agar lebih baik dalam kompetensi yang lain.</v>
          </cell>
        </row>
        <row r="121">
          <cell r="D121" t="str">
            <v>3572B</v>
          </cell>
          <cell r="F121" t="str">
            <v>Keterampilan</v>
          </cell>
          <cell r="G121" t="str">
            <v>Sudah terampil dalam hafalan sebagian besar surat-surat yang ditentukan, namun masih perlu banyak berlatih dalam hafalan Q.S.An-Nur(24):2.</v>
          </cell>
        </row>
        <row r="122">
          <cell r="D122" t="str">
            <v>3572C</v>
          </cell>
          <cell r="F122" t="str">
            <v>Sikap Spritual dan Sosial</v>
          </cell>
          <cell r="G122" t="str">
            <v>Sudah baik mengamalkan agama yang dianutnya,konsisten menunj ukkan  sikap jujur dan hormat kepada guru,namun
kontrol dirinya perlu ditingkatkan.</v>
          </cell>
        </row>
        <row r="123">
          <cell r="D123" t="str">
            <v>3489A</v>
          </cell>
          <cell r="E123" t="str">
            <v>Yunita Widi</v>
          </cell>
          <cell r="F123" t="str">
            <v>Pengetahuan</v>
          </cell>
          <cell r="G123" t="str">
            <v>Baik, sudah memahami seluruh kompetensi, terutama sangat baik dalam memahami makna mujahadah an-nafs. Terus berlatih agar lebih baik dalam kompetensi yang lain.</v>
          </cell>
        </row>
        <row r="124">
          <cell r="D124" t="str">
            <v>3489B</v>
          </cell>
          <cell r="F124" t="str">
            <v>Keterampilan</v>
          </cell>
          <cell r="G124" t="str">
            <v>Sudah terampil dalam hafalan sebagian besar surat-surat yang ditentukan, namun masih perlu banyak berlatih dalam hafalan Q.S.An-Nur(24):2.</v>
          </cell>
        </row>
        <row r="125">
          <cell r="D125" t="str">
            <v>3489C</v>
          </cell>
          <cell r="F125" t="str">
            <v>Sikap Spritual dan Sosial</v>
          </cell>
          <cell r="G125" t="str">
            <v>Sudah baik mengamalkan agama yang dianutnya,konsisten menunj ukkan  sikap jujur dan hormat kepada guru,namun
kontrol dirinya perlu ditingkatkan.</v>
          </cell>
        </row>
        <row r="126">
          <cell r="D126" t="str">
            <v>3490A</v>
          </cell>
          <cell r="E126" t="str">
            <v>SI DIA</v>
          </cell>
          <cell r="F126" t="str">
            <v>Pengetahuan</v>
          </cell>
          <cell r="G126" t="str">
            <v>Baik, sudah memahami seluruh kompetensi, terutama sangat baik dalam memahami makna mujahadah an-nafs. Terus berlatih agar lebih baik dalam kompetensi yang lain.</v>
          </cell>
        </row>
        <row r="127">
          <cell r="D127" t="str">
            <v>3490B</v>
          </cell>
          <cell r="F127" t="str">
            <v>Keterampilan</v>
          </cell>
          <cell r="G127" t="str">
            <v>Sudah terampil dalam hafalan sebagian besar surat-surat yang ditentukan, namun masih perlu banyak berlatih dalam hafalan Q.S.An-Nur(24):2.</v>
          </cell>
        </row>
        <row r="128">
          <cell r="D128" t="str">
            <v>3490C</v>
          </cell>
          <cell r="F128" t="str">
            <v>Sikap Spritual dan Sosial</v>
          </cell>
          <cell r="G128" t="str">
            <v>Sudah baik mengamalkan agama yang dianutnya,konsisten menunj ukkan  sikap jujur dan hormat kepada guru,namun
kontrol dirinya perlu ditingkatkan.</v>
          </cell>
        </row>
        <row r="129">
          <cell r="D129" t="str">
            <v>3491A</v>
          </cell>
          <cell r="E129" t="str">
            <v>x</v>
          </cell>
          <cell r="F129" t="str">
            <v>Pengetahuan</v>
          </cell>
          <cell r="G129" t="str">
            <v>Baik, sudah memahami seluruh kompetensi, terutama sangat baik dalam memahami makna mujahadah an-nafs. Terus berlatih agar lebih baik dalam kompetensi yang lain.</v>
          </cell>
        </row>
        <row r="130">
          <cell r="D130" t="str">
            <v>3491B</v>
          </cell>
          <cell r="F130" t="str">
            <v>Keterampilan</v>
          </cell>
          <cell r="G130" t="str">
            <v>Sudah terampil dalam hafalan sebagian besar surat-surat yang ditentukan, namun masih perlu banyak berlatih dalam hafalan Q.S.An-Nur(24):2.</v>
          </cell>
        </row>
        <row r="131">
          <cell r="D131" t="str">
            <v>3491C</v>
          </cell>
          <cell r="F131" t="str">
            <v>Sikap Spritual dan Sosial</v>
          </cell>
          <cell r="G131" t="str">
            <v>Sudah baik mengamalkan agama yang dianutnya,konsisten menunj ukkan  sikap jujur dan hormat kepada guru,namun
kontrol dirinya perlu ditingkatkan.</v>
          </cell>
        </row>
        <row r="132">
          <cell r="D132" t="str">
            <v>3492A</v>
          </cell>
          <cell r="E132" t="str">
            <v>x</v>
          </cell>
          <cell r="F132" t="str">
            <v>Pengetahuan</v>
          </cell>
          <cell r="G132" t="str">
            <v>Baik, sudah memahami seluruh kompetensi, terutama sangat baik dalam memahami makna mujahadah an-nafs. Terus berlatih agar lebih baik dalam kompetensi yang lain.</v>
          </cell>
        </row>
        <row r="133">
          <cell r="D133" t="str">
            <v>3492B</v>
          </cell>
          <cell r="F133" t="str">
            <v>Keterampilan</v>
          </cell>
          <cell r="G133" t="str">
            <v>Sudah terampil dalam hafalan sebagian besar surat-surat yang ditentukan, namun masih perlu banyak berlatih dalam hafalan Q.S.An-Nur(24):2.</v>
          </cell>
        </row>
        <row r="134">
          <cell r="D134" t="str">
            <v>3492C</v>
          </cell>
          <cell r="F134" t="str">
            <v>Sikap Spritual dan Sosial</v>
          </cell>
          <cell r="G134" t="str">
            <v>Sudah baik mengamalkan agama yang dianutnya,konsisten menunj ukkan  sikap jujur dan hormat kepada guru,namun
kontrol dirinya perlu ditingkatkan.</v>
          </cell>
        </row>
      </sheetData>
      <sheetData sheetId="16"/>
      <sheetData sheetId="17"/>
      <sheetData sheetId="18"/>
      <sheetData sheetId="19"/>
      <sheetData sheetId="20"/>
      <sheetData sheetId="21"/>
      <sheetData sheetId="22">
        <row r="1">
          <cell r="A1" t="str">
            <v>BIODATA SISWA</v>
          </cell>
        </row>
        <row r="3">
          <cell r="A3" t="str">
            <v>Sekolah</v>
          </cell>
          <cell r="D3" t="str">
            <v>: SMAN 8 SAMARINDA</v>
          </cell>
        </row>
        <row r="4">
          <cell r="A4" t="str">
            <v>Kelas</v>
          </cell>
          <cell r="D4" t="str">
            <v>: X MIPA-2</v>
          </cell>
        </row>
        <row r="5">
          <cell r="A5" t="str">
            <v>Semester</v>
          </cell>
          <cell r="D5" t="str">
            <v>: Satu (1)</v>
          </cell>
        </row>
        <row r="6">
          <cell r="A6" t="str">
            <v xml:space="preserve">Tahun Pelajaran </v>
          </cell>
          <cell r="D6" t="str">
            <v>: 2013/2014</v>
          </cell>
        </row>
        <row r="8">
          <cell r="A8" t="str">
            <v>NO</v>
          </cell>
          <cell r="B8" t="str">
            <v>NIS</v>
          </cell>
          <cell r="C8" t="str">
            <v>NISN</v>
          </cell>
          <cell r="D8" t="str">
            <v>NAMA</v>
          </cell>
          <cell r="E8" t="str">
            <v>KETERANGAN</v>
          </cell>
        </row>
        <row r="10">
          <cell r="A10">
            <v>1</v>
          </cell>
          <cell r="B10">
            <v>3534</v>
          </cell>
          <cell r="C10" t="str">
            <v>35341</v>
          </cell>
          <cell r="D10" t="str">
            <v>Achmad Albert</v>
          </cell>
          <cell r="E10" t="str">
            <v>x</v>
          </cell>
        </row>
        <row r="11">
          <cell r="A11">
            <v>2</v>
          </cell>
          <cell r="B11">
            <v>3496</v>
          </cell>
          <cell r="C11" t="str">
            <v>34961</v>
          </cell>
          <cell r="D11" t="str">
            <v>Agustin WR Putri</v>
          </cell>
          <cell r="E11" t="str">
            <v>x</v>
          </cell>
        </row>
        <row r="12">
          <cell r="A12">
            <v>3</v>
          </cell>
          <cell r="B12">
            <v>3415</v>
          </cell>
          <cell r="C12" t="str">
            <v>34151</v>
          </cell>
          <cell r="D12" t="str">
            <v>Andi Tri Saputra</v>
          </cell>
          <cell r="E12" t="str">
            <v>x</v>
          </cell>
        </row>
        <row r="13">
          <cell r="A13">
            <v>4</v>
          </cell>
          <cell r="B13">
            <v>3458</v>
          </cell>
          <cell r="C13" t="str">
            <v>34581</v>
          </cell>
          <cell r="D13" t="str">
            <v>Arum Pramusinta</v>
          </cell>
          <cell r="E13" t="str">
            <v>x</v>
          </cell>
        </row>
        <row r="14">
          <cell r="A14">
            <v>5</v>
          </cell>
          <cell r="B14">
            <v>3579</v>
          </cell>
          <cell r="C14" t="str">
            <v>35791</v>
          </cell>
          <cell r="D14" t="str">
            <v>Ayu Ambarwati</v>
          </cell>
          <cell r="E14" t="str">
            <v>x</v>
          </cell>
        </row>
        <row r="15">
          <cell r="A15">
            <v>6</v>
          </cell>
          <cell r="B15">
            <v>3539</v>
          </cell>
          <cell r="C15" t="str">
            <v>35391</v>
          </cell>
          <cell r="D15" t="str">
            <v>Ayu Khinanti Hardiko</v>
          </cell>
          <cell r="E15" t="str">
            <v>x</v>
          </cell>
        </row>
        <row r="16">
          <cell r="A16">
            <v>7</v>
          </cell>
          <cell r="B16">
            <v>3419</v>
          </cell>
          <cell r="C16" t="str">
            <v>34191</v>
          </cell>
          <cell r="D16" t="str">
            <v>Dessy Ariani</v>
          </cell>
          <cell r="E16" t="str">
            <v>x</v>
          </cell>
        </row>
        <row r="17">
          <cell r="A17">
            <v>8</v>
          </cell>
          <cell r="B17">
            <v>3635</v>
          </cell>
          <cell r="C17" t="str">
            <v>36351</v>
          </cell>
          <cell r="D17" t="str">
            <v>Dian Tri Santi Utami</v>
          </cell>
          <cell r="E17" t="str">
            <v>x</v>
          </cell>
        </row>
        <row r="18">
          <cell r="A18">
            <v>9</v>
          </cell>
          <cell r="B18">
            <v>3426</v>
          </cell>
          <cell r="C18" t="str">
            <v>34261</v>
          </cell>
          <cell r="D18" t="str">
            <v>Fane Amalia Tambayong</v>
          </cell>
          <cell r="E18" t="str">
            <v>x</v>
          </cell>
        </row>
        <row r="19">
          <cell r="A19">
            <v>10</v>
          </cell>
          <cell r="B19">
            <v>3505</v>
          </cell>
          <cell r="C19" t="str">
            <v>35051</v>
          </cell>
          <cell r="D19" t="str">
            <v>Ferdi Hadi Wijaya</v>
          </cell>
          <cell r="E19" t="str">
            <v>x</v>
          </cell>
        </row>
        <row r="20">
          <cell r="A20">
            <v>11</v>
          </cell>
          <cell r="B20">
            <v>3464</v>
          </cell>
          <cell r="C20" t="str">
            <v>34641</v>
          </cell>
          <cell r="D20" t="str">
            <v>Fernando Panjaitan</v>
          </cell>
          <cell r="E20" t="str">
            <v>x</v>
          </cell>
        </row>
        <row r="21">
          <cell r="A21">
            <v>12</v>
          </cell>
          <cell r="B21">
            <v>3466</v>
          </cell>
          <cell r="C21" t="str">
            <v>34661</v>
          </cell>
          <cell r="D21" t="str">
            <v>Fika Reinifa Astari</v>
          </cell>
          <cell r="E21" t="str">
            <v>x</v>
          </cell>
        </row>
        <row r="22">
          <cell r="A22">
            <v>13</v>
          </cell>
          <cell r="B22">
            <v>3545</v>
          </cell>
          <cell r="C22" t="str">
            <v>35451</v>
          </cell>
          <cell r="D22" t="str">
            <v>Firman Tendrian Tindri</v>
          </cell>
          <cell r="E22" t="str">
            <v>x</v>
          </cell>
        </row>
        <row r="23">
          <cell r="A23">
            <v>14</v>
          </cell>
          <cell r="B23">
            <v>3512</v>
          </cell>
          <cell r="C23" t="str">
            <v>35121</v>
          </cell>
          <cell r="D23" t="str">
            <v>Husnul Khotimah</v>
          </cell>
          <cell r="E23" t="str">
            <v>x</v>
          </cell>
        </row>
        <row r="24">
          <cell r="A24">
            <v>15</v>
          </cell>
          <cell r="B24">
            <v>3548</v>
          </cell>
          <cell r="C24" t="str">
            <v>35481</v>
          </cell>
          <cell r="D24" t="str">
            <v>Irdawati</v>
          </cell>
          <cell r="E24" t="str">
            <v>x</v>
          </cell>
        </row>
        <row r="25">
          <cell r="A25">
            <v>16</v>
          </cell>
          <cell r="B25">
            <v>3472</v>
          </cell>
          <cell r="C25" t="str">
            <v>34721</v>
          </cell>
          <cell r="D25" t="str">
            <v>Irma Ardini</v>
          </cell>
          <cell r="E25" t="str">
            <v>x</v>
          </cell>
        </row>
        <row r="26">
          <cell r="A26">
            <v>17</v>
          </cell>
          <cell r="B26">
            <v>3551</v>
          </cell>
          <cell r="C26" t="str">
            <v>35511</v>
          </cell>
          <cell r="D26" t="str">
            <v>Ladies Latifah</v>
          </cell>
          <cell r="E26" t="str">
            <v>x</v>
          </cell>
        </row>
        <row r="27">
          <cell r="A27">
            <v>18</v>
          </cell>
          <cell r="B27">
            <v>3433</v>
          </cell>
          <cell r="C27" t="str">
            <v>34331</v>
          </cell>
          <cell r="D27" t="str">
            <v>Mahmuddin Bashar</v>
          </cell>
          <cell r="E27" t="str">
            <v>x</v>
          </cell>
        </row>
        <row r="28">
          <cell r="A28">
            <v>19</v>
          </cell>
          <cell r="B28">
            <v>3434</v>
          </cell>
          <cell r="C28" t="str">
            <v>34341</v>
          </cell>
          <cell r="D28" t="str">
            <v>Meilan Novita Sari</v>
          </cell>
          <cell r="E28" t="str">
            <v>x</v>
          </cell>
        </row>
        <row r="29">
          <cell r="A29">
            <v>20</v>
          </cell>
          <cell r="B29">
            <v>3594</v>
          </cell>
          <cell r="C29" t="str">
            <v>35941</v>
          </cell>
          <cell r="D29" t="str">
            <v>Meirisa Indah Pratiwi</v>
          </cell>
          <cell r="E29" t="str">
            <v>x</v>
          </cell>
        </row>
        <row r="30">
          <cell r="A30">
            <v>21</v>
          </cell>
          <cell r="B30">
            <v>3437</v>
          </cell>
          <cell r="C30" t="str">
            <v>34371</v>
          </cell>
          <cell r="D30" t="str">
            <v>Mina Fitriah</v>
          </cell>
          <cell r="E30" t="str">
            <v>x</v>
          </cell>
        </row>
        <row r="31">
          <cell r="A31">
            <v>22</v>
          </cell>
          <cell r="B31">
            <v>3426</v>
          </cell>
          <cell r="C31" t="str">
            <v>34261</v>
          </cell>
          <cell r="D31" t="str">
            <v>Mifta Churohma</v>
          </cell>
          <cell r="E31" t="str">
            <v>x</v>
          </cell>
        </row>
        <row r="32">
          <cell r="A32">
            <v>23</v>
          </cell>
          <cell r="B32">
            <v>3476</v>
          </cell>
          <cell r="C32" t="str">
            <v>34761</v>
          </cell>
          <cell r="D32" t="str">
            <v>Naten Dimas AS</v>
          </cell>
          <cell r="E32" t="str">
            <v>x</v>
          </cell>
        </row>
        <row r="33">
          <cell r="A33">
            <v>24</v>
          </cell>
          <cell r="B33">
            <v>3523</v>
          </cell>
          <cell r="C33" t="str">
            <v>35231</v>
          </cell>
          <cell r="D33" t="str">
            <v>Nur Fitria</v>
          </cell>
          <cell r="E33" t="str">
            <v>x</v>
          </cell>
        </row>
        <row r="34">
          <cell r="A34">
            <v>25</v>
          </cell>
          <cell r="B34">
            <v>3634</v>
          </cell>
          <cell r="C34" t="str">
            <v>36341</v>
          </cell>
          <cell r="D34" t="str">
            <v>Nova Rosida</v>
          </cell>
          <cell r="E34" t="str">
            <v>x</v>
          </cell>
        </row>
        <row r="35">
          <cell r="A35">
            <v>26</v>
          </cell>
          <cell r="B35">
            <v>3441</v>
          </cell>
          <cell r="C35" t="str">
            <v>34411</v>
          </cell>
          <cell r="D35" t="str">
            <v>Novialesty Muslimah</v>
          </cell>
          <cell r="E35" t="str">
            <v>x</v>
          </cell>
        </row>
        <row r="36">
          <cell r="A36">
            <v>27</v>
          </cell>
          <cell r="B36">
            <v>3601</v>
          </cell>
          <cell r="C36" t="str">
            <v>36011</v>
          </cell>
          <cell r="D36" t="str">
            <v>Pahrur Rozi</v>
          </cell>
          <cell r="E36" t="str">
            <v>x</v>
          </cell>
        </row>
        <row r="37">
          <cell r="A37">
            <v>28</v>
          </cell>
          <cell r="B37">
            <v>3559</v>
          </cell>
          <cell r="C37" t="str">
            <v>35591</v>
          </cell>
          <cell r="D37" t="str">
            <v>Putri Andriani</v>
          </cell>
          <cell r="E37" t="str">
            <v>x</v>
          </cell>
        </row>
        <row r="38">
          <cell r="A38">
            <v>29</v>
          </cell>
          <cell r="B38">
            <v>3446</v>
          </cell>
          <cell r="C38" t="str">
            <v>34461</v>
          </cell>
          <cell r="D38" t="str">
            <v>Riki Andriawan</v>
          </cell>
          <cell r="E38" t="str">
            <v>x</v>
          </cell>
        </row>
        <row r="39">
          <cell r="A39">
            <v>30</v>
          </cell>
          <cell r="B39">
            <v>3530</v>
          </cell>
          <cell r="C39" t="str">
            <v>35301</v>
          </cell>
          <cell r="D39" t="str">
            <v>Sabila Devi Putra Utama</v>
          </cell>
          <cell r="E39" t="str">
            <v>x</v>
          </cell>
        </row>
        <row r="40">
          <cell r="A40">
            <v>31</v>
          </cell>
          <cell r="B40">
            <v>3307</v>
          </cell>
          <cell r="C40" t="str">
            <v>33071</v>
          </cell>
          <cell r="D40" t="str">
            <v>Sari Yusira</v>
          </cell>
          <cell r="E40" t="str">
            <v>x</v>
          </cell>
        </row>
        <row r="41">
          <cell r="A41">
            <v>32</v>
          </cell>
          <cell r="B41">
            <v>3447</v>
          </cell>
          <cell r="C41" t="str">
            <v>34471</v>
          </cell>
          <cell r="D41" t="str">
            <v>Sepridawati</v>
          </cell>
          <cell r="E41" t="str">
            <v>x</v>
          </cell>
        </row>
        <row r="42">
          <cell r="A42">
            <v>33</v>
          </cell>
          <cell r="B42">
            <v>3485</v>
          </cell>
          <cell r="C42" t="str">
            <v>34851</v>
          </cell>
          <cell r="D42" t="str">
            <v>Sirait Maretta Rhadia Puspita</v>
          </cell>
          <cell r="E42" t="str">
            <v>x</v>
          </cell>
        </row>
        <row r="43">
          <cell r="A43">
            <v>34</v>
          </cell>
          <cell r="B43">
            <v>3631</v>
          </cell>
          <cell r="C43" t="str">
            <v>36311</v>
          </cell>
          <cell r="D43" t="str">
            <v>Sri Rahmadani</v>
          </cell>
          <cell r="E43" t="str">
            <v>x</v>
          </cell>
        </row>
        <row r="44">
          <cell r="A44">
            <v>35</v>
          </cell>
          <cell r="B44">
            <v>3607</v>
          </cell>
          <cell r="C44" t="str">
            <v>36071</v>
          </cell>
          <cell r="D44" t="str">
            <v>Syahrul Rahmadani</v>
          </cell>
          <cell r="E44" t="str">
            <v>x</v>
          </cell>
        </row>
        <row r="45">
          <cell r="A45">
            <v>36</v>
          </cell>
          <cell r="B45">
            <v>3451</v>
          </cell>
          <cell r="C45" t="str">
            <v>34511</v>
          </cell>
          <cell r="D45" t="str">
            <v>Widya Astuti</v>
          </cell>
          <cell r="E45" t="str">
            <v>x</v>
          </cell>
        </row>
        <row r="46">
          <cell r="A46">
            <v>37</v>
          </cell>
          <cell r="B46">
            <v>3569</v>
          </cell>
          <cell r="C46" t="str">
            <v>35691</v>
          </cell>
          <cell r="D46" t="str">
            <v>Utami Dewi Sampurna</v>
          </cell>
          <cell r="E46" t="str">
            <v>x</v>
          </cell>
        </row>
        <row r="47">
          <cell r="A47">
            <v>38</v>
          </cell>
          <cell r="B47">
            <v>3572</v>
          </cell>
          <cell r="C47" t="str">
            <v>35721</v>
          </cell>
          <cell r="D47" t="str">
            <v>Yudha Dwi Ananda</v>
          </cell>
          <cell r="E47" t="str">
            <v>x</v>
          </cell>
        </row>
        <row r="48">
          <cell r="A48">
            <v>39</v>
          </cell>
          <cell r="B48">
            <v>3489</v>
          </cell>
          <cell r="C48" t="str">
            <v>34891</v>
          </cell>
          <cell r="D48" t="str">
            <v>Yunita Widi</v>
          </cell>
          <cell r="E48" t="str">
            <v>x</v>
          </cell>
        </row>
        <row r="49">
          <cell r="A49">
            <v>40</v>
          </cell>
          <cell r="B49">
            <v>3490</v>
          </cell>
          <cell r="C49" t="str">
            <v>34901</v>
          </cell>
          <cell r="D49" t="str">
            <v>SI DIA</v>
          </cell>
          <cell r="E49" t="str">
            <v>x</v>
          </cell>
        </row>
        <row r="50">
          <cell r="A50">
            <v>41</v>
          </cell>
          <cell r="B50">
            <v>3491</v>
          </cell>
          <cell r="C50" t="str">
            <v>34911</v>
          </cell>
          <cell r="D50" t="str">
            <v>x</v>
          </cell>
          <cell r="E50" t="str">
            <v>x</v>
          </cell>
        </row>
        <row r="51">
          <cell r="A51">
            <v>42</v>
          </cell>
          <cell r="B51">
            <v>3492</v>
          </cell>
          <cell r="C51" t="str">
            <v>34921</v>
          </cell>
          <cell r="D51" t="str">
            <v>x</v>
          </cell>
          <cell r="E51" t="str">
            <v>x</v>
          </cell>
        </row>
        <row r="54">
          <cell r="A54" t="str">
            <v>Mengetahui</v>
          </cell>
          <cell r="E54" t="str">
            <v>Samarinda, 31 Desember 2013</v>
          </cell>
        </row>
        <row r="55">
          <cell r="A55" t="str">
            <v>Kepala Sekolah,</v>
          </cell>
          <cell r="E55" t="str">
            <v>Wali Kelas,</v>
          </cell>
        </row>
        <row r="58">
          <cell r="A58" t="str">
            <v>Fathur Rachim, S.Kom, M.Pd</v>
          </cell>
          <cell r="E58" t="str">
            <v>Syaidah, S.Pd</v>
          </cell>
        </row>
        <row r="59">
          <cell r="A59" t="str">
            <v>NIP. 19771130 201001 1 005</v>
          </cell>
          <cell r="E59" t="str">
            <v>NIP. 19680401 199412 2 001</v>
          </cell>
        </row>
      </sheetData>
      <sheetData sheetId="23">
        <row r="1">
          <cell r="A1" t="str">
            <v>BIODATA GURU</v>
          </cell>
        </row>
        <row r="3">
          <cell r="A3" t="str">
            <v>Sekolah</v>
          </cell>
          <cell r="C3" t="str">
            <v>: SMAN 8 SAMARINDA</v>
          </cell>
        </row>
        <row r="4">
          <cell r="A4" t="str">
            <v>Kelas</v>
          </cell>
          <cell r="C4" t="str">
            <v>: X MIPA-2</v>
          </cell>
        </row>
        <row r="5">
          <cell r="A5" t="str">
            <v>Semester</v>
          </cell>
          <cell r="C5" t="str">
            <v>: Satu (1)</v>
          </cell>
        </row>
        <row r="6">
          <cell r="A6" t="str">
            <v xml:space="preserve">Tahun Pelajaran </v>
          </cell>
          <cell r="C6" t="str">
            <v>: 2013/2014</v>
          </cell>
        </row>
        <row r="8">
          <cell r="A8" t="str">
            <v>NO</v>
          </cell>
          <cell r="B8" t="str">
            <v>NIP</v>
          </cell>
          <cell r="C8" t="str">
            <v>NAMA</v>
          </cell>
          <cell r="D8" t="str">
            <v>KETERANGAN</v>
          </cell>
        </row>
        <row r="10">
          <cell r="A10">
            <v>1</v>
          </cell>
          <cell r="B10">
            <v>3534</v>
          </cell>
          <cell r="C10" t="str">
            <v>Fathur Rachim, S.Kom, M.Pd_1</v>
          </cell>
          <cell r="D10" t="str">
            <v>x</v>
          </cell>
        </row>
        <row r="11">
          <cell r="A11">
            <v>2</v>
          </cell>
          <cell r="B11">
            <v>3496</v>
          </cell>
          <cell r="C11" t="str">
            <v>Fathur Rachim, S.Kom, M.Pd_2</v>
          </cell>
          <cell r="D11" t="str">
            <v>x</v>
          </cell>
        </row>
        <row r="12">
          <cell r="A12">
            <v>3</v>
          </cell>
          <cell r="B12">
            <v>3415</v>
          </cell>
          <cell r="C12" t="str">
            <v>Fathur Rachim, S.Kom, M.Pd_3</v>
          </cell>
          <cell r="D12" t="str">
            <v>x</v>
          </cell>
        </row>
        <row r="13">
          <cell r="A13">
            <v>4</v>
          </cell>
          <cell r="B13">
            <v>3458</v>
          </cell>
          <cell r="C13" t="str">
            <v>Fathur Rachim, S.Kom, M.Pd_4</v>
          </cell>
          <cell r="D13" t="str">
            <v>x</v>
          </cell>
        </row>
        <row r="14">
          <cell r="A14">
            <v>5</v>
          </cell>
          <cell r="B14">
            <v>3579</v>
          </cell>
          <cell r="C14" t="str">
            <v>Fathur Rachim, S.Kom, M.Pd_5</v>
          </cell>
          <cell r="D14" t="str">
            <v>x</v>
          </cell>
        </row>
        <row r="15">
          <cell r="A15">
            <v>6</v>
          </cell>
          <cell r="B15">
            <v>3539</v>
          </cell>
          <cell r="C15" t="str">
            <v>Fathur Rachim, S.Kom, M.Pd_6</v>
          </cell>
          <cell r="D15" t="str">
            <v>x</v>
          </cell>
        </row>
        <row r="16">
          <cell r="A16">
            <v>7</v>
          </cell>
          <cell r="B16">
            <v>3419</v>
          </cell>
          <cell r="C16" t="str">
            <v>Fathur Rachim, S.Kom, M.Pd_7</v>
          </cell>
          <cell r="D16" t="str">
            <v>x</v>
          </cell>
        </row>
        <row r="17">
          <cell r="A17">
            <v>8</v>
          </cell>
          <cell r="B17">
            <v>3635</v>
          </cell>
          <cell r="C17" t="str">
            <v>Fathur Rachim, S.Kom, M.Pd_8</v>
          </cell>
          <cell r="D17" t="str">
            <v>x</v>
          </cell>
        </row>
        <row r="18">
          <cell r="A18">
            <v>9</v>
          </cell>
          <cell r="B18">
            <v>3426</v>
          </cell>
          <cell r="C18" t="str">
            <v>Fathur Rachim, S.Kom, M.Pd_9</v>
          </cell>
          <cell r="D18" t="str">
            <v>x</v>
          </cell>
        </row>
        <row r="19">
          <cell r="A19">
            <v>10</v>
          </cell>
          <cell r="B19">
            <v>3505</v>
          </cell>
          <cell r="C19" t="str">
            <v>Fathur Rachim, S.Kom, M.Pd_10</v>
          </cell>
          <cell r="D19" t="str">
            <v>x</v>
          </cell>
        </row>
        <row r="20">
          <cell r="A20">
            <v>11</v>
          </cell>
          <cell r="B20">
            <v>3464</v>
          </cell>
          <cell r="C20" t="str">
            <v>Fathur Rachim, S.Kom, M.Pd_11</v>
          </cell>
          <cell r="D20" t="str">
            <v>x</v>
          </cell>
        </row>
        <row r="21">
          <cell r="A21">
            <v>12</v>
          </cell>
          <cell r="B21">
            <v>3466</v>
          </cell>
          <cell r="C21" t="str">
            <v>Fathur Rachim, S.Kom, M.Pd_12</v>
          </cell>
          <cell r="D21" t="str">
            <v>x</v>
          </cell>
        </row>
        <row r="22">
          <cell r="A22">
            <v>13</v>
          </cell>
          <cell r="B22">
            <v>3545</v>
          </cell>
          <cell r="C22" t="str">
            <v>Fathur Rachim, S.Kom, M.Pd_13</v>
          </cell>
          <cell r="D22" t="str">
            <v>x</v>
          </cell>
        </row>
        <row r="23">
          <cell r="A23">
            <v>14</v>
          </cell>
          <cell r="B23">
            <v>3512</v>
          </cell>
          <cell r="C23" t="str">
            <v>Fathur Rachim, S.Kom, M.Pd_14</v>
          </cell>
          <cell r="D23" t="str">
            <v>x</v>
          </cell>
        </row>
        <row r="24">
          <cell r="A24">
            <v>15</v>
          </cell>
          <cell r="B24">
            <v>3548</v>
          </cell>
          <cell r="C24" t="str">
            <v>Fathur Rachim, S.Kom, M.Pd_15</v>
          </cell>
          <cell r="D24" t="str">
            <v>x</v>
          </cell>
        </row>
        <row r="25">
          <cell r="A25">
            <v>16</v>
          </cell>
          <cell r="B25">
            <v>3472</v>
          </cell>
          <cell r="C25" t="str">
            <v>Fathur Rachim, S.Kom, M.Pd_16</v>
          </cell>
          <cell r="D25" t="str">
            <v>x</v>
          </cell>
        </row>
        <row r="26">
          <cell r="A26">
            <v>17</v>
          </cell>
          <cell r="B26">
            <v>3551</v>
          </cell>
          <cell r="C26" t="str">
            <v>Fathur Rachim, S.Kom, M.Pd_17</v>
          </cell>
          <cell r="D26" t="str">
            <v>x</v>
          </cell>
        </row>
        <row r="27">
          <cell r="A27">
            <v>18</v>
          </cell>
          <cell r="B27">
            <v>3433</v>
          </cell>
          <cell r="C27" t="str">
            <v>Fathur Rachim, S.Kom, M.Pd_18</v>
          </cell>
          <cell r="D27" t="str">
            <v>x</v>
          </cell>
        </row>
        <row r="28">
          <cell r="A28">
            <v>19</v>
          </cell>
          <cell r="B28">
            <v>3434</v>
          </cell>
          <cell r="C28" t="str">
            <v>Fathur Rachim, S.Kom, M.Pd_19</v>
          </cell>
          <cell r="D28" t="str">
            <v>x</v>
          </cell>
        </row>
        <row r="29">
          <cell r="A29">
            <v>20</v>
          </cell>
          <cell r="B29">
            <v>3594</v>
          </cell>
          <cell r="C29" t="str">
            <v>Fathur Rachim, S.Kom, M.Pd_20</v>
          </cell>
          <cell r="D29" t="str">
            <v>x</v>
          </cell>
        </row>
        <row r="30">
          <cell r="A30">
            <v>21</v>
          </cell>
          <cell r="B30">
            <v>3437</v>
          </cell>
          <cell r="C30" t="str">
            <v>Fathur Rachim, S.Kom, M.Pd_21</v>
          </cell>
          <cell r="D30" t="str">
            <v>x</v>
          </cell>
        </row>
        <row r="31">
          <cell r="A31">
            <v>22</v>
          </cell>
          <cell r="B31">
            <v>3426</v>
          </cell>
          <cell r="C31" t="str">
            <v>Fathur Rachim, S.Kom, M.Pd_22</v>
          </cell>
          <cell r="D31" t="str">
            <v>x</v>
          </cell>
        </row>
        <row r="32">
          <cell r="A32">
            <v>23</v>
          </cell>
          <cell r="B32">
            <v>3476</v>
          </cell>
          <cell r="C32" t="str">
            <v>Fathur Rachim, S.Kom, M.Pd_23</v>
          </cell>
          <cell r="D32" t="str">
            <v>x</v>
          </cell>
        </row>
        <row r="33">
          <cell r="A33">
            <v>24</v>
          </cell>
          <cell r="B33">
            <v>3523</v>
          </cell>
          <cell r="C33" t="str">
            <v>Fathur Rachim, S.Kom, M.Pd_24</v>
          </cell>
          <cell r="D33" t="str">
            <v>x</v>
          </cell>
        </row>
        <row r="34">
          <cell r="A34">
            <v>25</v>
          </cell>
          <cell r="B34">
            <v>3634</v>
          </cell>
          <cell r="C34" t="str">
            <v>Fathur Rachim, S.Kom, M.Pd_25</v>
          </cell>
          <cell r="D34" t="str">
            <v>x</v>
          </cell>
        </row>
        <row r="35">
          <cell r="A35">
            <v>26</v>
          </cell>
          <cell r="B35">
            <v>3441</v>
          </cell>
          <cell r="C35" t="str">
            <v>Fathur Rachim, S.Kom, M.Pd_26</v>
          </cell>
          <cell r="D35" t="str">
            <v>x</v>
          </cell>
        </row>
        <row r="36">
          <cell r="A36">
            <v>27</v>
          </cell>
          <cell r="B36">
            <v>3601</v>
          </cell>
          <cell r="C36" t="str">
            <v>Fathur Rachim, S.Kom, M.Pd_27</v>
          </cell>
          <cell r="D36" t="str">
            <v>x</v>
          </cell>
        </row>
        <row r="37">
          <cell r="A37">
            <v>28</v>
          </cell>
          <cell r="B37">
            <v>3559</v>
          </cell>
          <cell r="C37" t="str">
            <v>Fathur Rachim, S.Kom, M.Pd_28</v>
          </cell>
          <cell r="D37" t="str">
            <v>x</v>
          </cell>
        </row>
        <row r="38">
          <cell r="A38">
            <v>29</v>
          </cell>
          <cell r="B38">
            <v>3446</v>
          </cell>
          <cell r="C38" t="str">
            <v>Fathur Rachim, S.Kom, M.Pd_29</v>
          </cell>
          <cell r="D38" t="str">
            <v>x</v>
          </cell>
        </row>
        <row r="39">
          <cell r="A39">
            <v>30</v>
          </cell>
          <cell r="B39">
            <v>3530</v>
          </cell>
          <cell r="C39" t="str">
            <v>Fathur Rachim, S.Kom, M.Pd_30</v>
          </cell>
          <cell r="D39" t="str">
            <v>x</v>
          </cell>
        </row>
        <row r="40">
          <cell r="A40">
            <v>31</v>
          </cell>
          <cell r="B40">
            <v>3307</v>
          </cell>
          <cell r="C40" t="str">
            <v>Fathur Rachim, S.Kom, M.Pd_31</v>
          </cell>
          <cell r="D40" t="str">
            <v>x</v>
          </cell>
        </row>
        <row r="41">
          <cell r="A41">
            <v>32</v>
          </cell>
          <cell r="B41">
            <v>3447</v>
          </cell>
          <cell r="C41" t="str">
            <v>Fathur Rachim, S.Kom, M.Pd_32</v>
          </cell>
          <cell r="D41" t="str">
            <v>x</v>
          </cell>
        </row>
        <row r="42">
          <cell r="A42">
            <v>33</v>
          </cell>
          <cell r="B42">
            <v>3485</v>
          </cell>
          <cell r="C42" t="str">
            <v>Fathur Rachim, S.Kom, M.Pd_33</v>
          </cell>
          <cell r="D42" t="str">
            <v>x</v>
          </cell>
        </row>
        <row r="43">
          <cell r="A43">
            <v>34</v>
          </cell>
          <cell r="B43">
            <v>3631</v>
          </cell>
          <cell r="C43" t="str">
            <v>Fathur Rachim, S.Kom, M.Pd_34</v>
          </cell>
          <cell r="D43" t="str">
            <v>x</v>
          </cell>
        </row>
        <row r="44">
          <cell r="A44">
            <v>35</v>
          </cell>
          <cell r="B44">
            <v>3607</v>
          </cell>
          <cell r="C44" t="str">
            <v>Fathur Rachim, S.Kom, M.Pd_35</v>
          </cell>
          <cell r="D44" t="str">
            <v>x</v>
          </cell>
        </row>
        <row r="45">
          <cell r="A45">
            <v>36</v>
          </cell>
          <cell r="B45">
            <v>3451</v>
          </cell>
          <cell r="C45" t="str">
            <v>Fathur Rachim, S.Kom, M.Pd_36</v>
          </cell>
          <cell r="D45" t="str">
            <v>x</v>
          </cell>
        </row>
        <row r="46">
          <cell r="A46">
            <v>37</v>
          </cell>
          <cell r="B46">
            <v>3569</v>
          </cell>
          <cell r="C46" t="str">
            <v>Fathur Rachim, S.Kom, M.Pd_37</v>
          </cell>
          <cell r="D46" t="str">
            <v>x</v>
          </cell>
        </row>
        <row r="47">
          <cell r="A47">
            <v>38</v>
          </cell>
          <cell r="B47">
            <v>3572</v>
          </cell>
          <cell r="C47" t="str">
            <v>Fathur Rachim, S.Kom, M.Pd_38</v>
          </cell>
          <cell r="D47" t="str">
            <v>x</v>
          </cell>
        </row>
        <row r="48">
          <cell r="A48">
            <v>39</v>
          </cell>
          <cell r="B48">
            <v>3489</v>
          </cell>
          <cell r="C48" t="str">
            <v>Fathur Rachim, S.Kom, M.Pd_39</v>
          </cell>
          <cell r="D48" t="str">
            <v>x</v>
          </cell>
        </row>
        <row r="49">
          <cell r="A49">
            <v>40</v>
          </cell>
          <cell r="B49">
            <v>3490</v>
          </cell>
          <cell r="C49" t="str">
            <v>Fathur Rachim, S.Kom, M.Pd_40</v>
          </cell>
          <cell r="D49" t="str">
            <v>x</v>
          </cell>
        </row>
        <row r="50">
          <cell r="A50">
            <v>41</v>
          </cell>
          <cell r="B50">
            <v>3491</v>
          </cell>
          <cell r="C50" t="str">
            <v>Fathur Rachim, S.Kom, M.Pd_41</v>
          </cell>
          <cell r="D50" t="str">
            <v>x</v>
          </cell>
        </row>
        <row r="51">
          <cell r="A51">
            <v>42</v>
          </cell>
          <cell r="B51">
            <v>3492</v>
          </cell>
          <cell r="C51" t="str">
            <v>Fathur Rachim, S.Kom, M.Pd_42</v>
          </cell>
          <cell r="D51" t="str">
            <v>x</v>
          </cell>
        </row>
        <row r="54">
          <cell r="A54" t="str">
            <v>Mengetahui</v>
          </cell>
          <cell r="D54" t="str">
            <v>Samarinda, 31 Desember 2013</v>
          </cell>
        </row>
        <row r="55">
          <cell r="A55" t="str">
            <v>Kepala Sekolah,</v>
          </cell>
          <cell r="D55" t="str">
            <v>Wali Kelas,</v>
          </cell>
        </row>
        <row r="58">
          <cell r="A58" t="str">
            <v>Muji Raharjo, S.Ag, M.Pd</v>
          </cell>
          <cell r="D58" t="str">
            <v>Syaidah, S.Pd</v>
          </cell>
        </row>
        <row r="59">
          <cell r="A59" t="str">
            <v>NIP. 19670815 198601 1 001</v>
          </cell>
          <cell r="D59" t="str">
            <v>NIP. 19680401 199412 2 001</v>
          </cell>
        </row>
      </sheetData>
      <sheetData sheetId="24">
        <row r="1">
          <cell r="B1" t="str">
            <v xml:space="preserve">REKAPITULASI LAPORAN CAPAIAN KOMPETENSI </v>
          </cell>
        </row>
        <row r="2">
          <cell r="B2" t="str">
            <v>SMAN 8 SAMARINDA</v>
          </cell>
        </row>
        <row r="3">
          <cell r="B3" t="str">
            <v>Jl. Untung Suropati No. 18</v>
          </cell>
        </row>
        <row r="4">
          <cell r="B4" t="str">
            <v>Kelas</v>
          </cell>
          <cell r="F4" t="str">
            <v>: X MIPA-2</v>
          </cell>
        </row>
        <row r="5">
          <cell r="B5" t="str">
            <v>Semester</v>
          </cell>
          <cell r="F5" t="str">
            <v>: Satu (1)</v>
          </cell>
        </row>
        <row r="6">
          <cell r="B6" t="str">
            <v xml:space="preserve">Tahun Pelajaran </v>
          </cell>
          <cell r="F6" t="str">
            <v>: 2013/2014</v>
          </cell>
        </row>
        <row r="8">
          <cell r="B8" t="str">
            <v>NO.</v>
          </cell>
          <cell r="C8" t="str">
            <v>NIS</v>
          </cell>
          <cell r="D8" t="str">
            <v>NAMA</v>
          </cell>
          <cell r="G8" t="str">
            <v xml:space="preserve"> MATA  PELAJARAN</v>
          </cell>
          <cell r="W8" t="str">
            <v>KEHADIRAN</v>
          </cell>
          <cell r="Z8" t="str">
            <v>EKSTRAKURIKULER</v>
          </cell>
          <cell r="AC8" t="str">
            <v>SIKAP</v>
          </cell>
        </row>
        <row r="9">
          <cell r="F9" t="str">
            <v>ASPEK</v>
          </cell>
          <cell r="G9" t="str">
            <v>Pendidikan Agama dan Budi Pekerti</v>
          </cell>
          <cell r="H9" t="str">
            <v>Pendidikan Pancasila dan Kewarganegaraan</v>
          </cell>
          <cell r="I9" t="str">
            <v>Bahasa Indonesia</v>
          </cell>
          <cell r="J9" t="str">
            <v>Matematika</v>
          </cell>
          <cell r="K9" t="str">
            <v>Sejarah Indonesia</v>
          </cell>
          <cell r="L9" t="str">
            <v>Bahasa Inggris</v>
          </cell>
          <cell r="M9" t="str">
            <v>Seni Budaya</v>
          </cell>
          <cell r="N9" t="str">
            <v>Pendidikan Jasmani, Olah raga dan Kesehatan</v>
          </cell>
          <cell r="O9" t="str">
            <v>Prakarya dan Kewirausahaan</v>
          </cell>
          <cell r="P9" t="str">
            <v xml:space="preserve">Minat1 </v>
          </cell>
          <cell r="Q9" t="str">
            <v>Minat2</v>
          </cell>
          <cell r="R9" t="str">
            <v>Minat3</v>
          </cell>
          <cell r="S9" t="str">
            <v>Minat4</v>
          </cell>
          <cell r="T9" t="str">
            <v>Minat5</v>
          </cell>
          <cell r="U9" t="str">
            <v>Minat6</v>
          </cell>
          <cell r="W9" t="str">
            <v>S</v>
          </cell>
          <cell r="X9" t="str">
            <v>I</v>
          </cell>
          <cell r="Y9" t="str">
            <v>A</v>
          </cell>
          <cell r="Z9" t="str">
            <v>Jenis Kegiatan</v>
          </cell>
          <cell r="AA9" t="str">
            <v>Nilai</v>
          </cell>
          <cell r="AB9" t="str">
            <v>Keterangan</v>
          </cell>
          <cell r="AC9" t="str">
            <v>Antar Mapel</v>
          </cell>
        </row>
        <row r="10">
          <cell r="F10" t="str">
            <v>KODE</v>
          </cell>
          <cell r="G10">
            <v>1</v>
          </cell>
          <cell r="H10">
            <v>2</v>
          </cell>
          <cell r="I10">
            <v>3</v>
          </cell>
          <cell r="J10">
            <v>4</v>
          </cell>
          <cell r="K10">
            <v>5</v>
          </cell>
          <cell r="L10">
            <v>6</v>
          </cell>
          <cell r="M10">
            <v>7</v>
          </cell>
          <cell r="N10">
            <v>8</v>
          </cell>
          <cell r="O10">
            <v>9</v>
          </cell>
          <cell r="P10">
            <v>10</v>
          </cell>
          <cell r="Q10">
            <v>11</v>
          </cell>
          <cell r="R10">
            <v>12</v>
          </cell>
          <cell r="S10">
            <v>13</v>
          </cell>
          <cell r="T10">
            <v>14</v>
          </cell>
          <cell r="U10">
            <v>15</v>
          </cell>
        </row>
        <row r="11">
          <cell r="B11">
            <v>1</v>
          </cell>
          <cell r="C11">
            <v>3534</v>
          </cell>
          <cell r="D11" t="str">
            <v>Achmad Albert</v>
          </cell>
          <cell r="E11" t="str">
            <v>3534A</v>
          </cell>
          <cell r="F11" t="str">
            <v>Peng.</v>
          </cell>
          <cell r="G11">
            <v>87</v>
          </cell>
          <cell r="H11">
            <v>88</v>
          </cell>
          <cell r="I11">
            <v>89</v>
          </cell>
          <cell r="J11">
            <v>90</v>
          </cell>
          <cell r="K11">
            <v>91</v>
          </cell>
          <cell r="L11">
            <v>92</v>
          </cell>
          <cell r="M11">
            <v>91</v>
          </cell>
          <cell r="N11">
            <v>91</v>
          </cell>
          <cell r="O11">
            <v>91</v>
          </cell>
          <cell r="P11">
            <v>78</v>
          </cell>
          <cell r="Q11">
            <v>79</v>
          </cell>
          <cell r="R11">
            <v>80</v>
          </cell>
          <cell r="S11">
            <v>81</v>
          </cell>
          <cell r="T11">
            <v>82</v>
          </cell>
          <cell r="U11">
            <v>83</v>
          </cell>
          <cell r="W11">
            <v>4</v>
          </cell>
          <cell r="X11">
            <v>3</v>
          </cell>
          <cell r="Y11">
            <v>2</v>
          </cell>
          <cell r="Z11" t="str">
            <v>Praja Muda Karana (Pramuka)</v>
          </cell>
          <cell r="AA11" t="str">
            <v>A</v>
          </cell>
          <cell r="AB11" t="str">
            <v>Memuaskan. Aktif dalam Perkemahan Wirakarya dan 
Raimuna Kota Samarinda</v>
          </cell>
          <cell r="AC11" t="str">
            <v>Peserta didik sudah menunjukkan sikap mengamalkan ajaran agamanya,  konsisten  menerapkan sikap santun, jujur dan kerjasama, namun masih perlu meningkatkan lagi sikap percaya diri dan kepedulian terhadap lingkungan.</v>
          </cell>
          <cell r="AF11">
            <v>86.2</v>
          </cell>
        </row>
        <row r="12">
          <cell r="E12" t="str">
            <v>3534B</v>
          </cell>
          <cell r="F12" t="str">
            <v>Prak.</v>
          </cell>
          <cell r="G12">
            <v>100</v>
          </cell>
          <cell r="H12">
            <v>99</v>
          </cell>
          <cell r="I12">
            <v>98</v>
          </cell>
          <cell r="J12">
            <v>97</v>
          </cell>
          <cell r="K12">
            <v>96</v>
          </cell>
          <cell r="L12">
            <v>95</v>
          </cell>
          <cell r="M12">
            <v>94</v>
          </cell>
          <cell r="N12">
            <v>93</v>
          </cell>
          <cell r="O12">
            <v>92</v>
          </cell>
          <cell r="P12">
            <v>91</v>
          </cell>
          <cell r="Q12">
            <v>90</v>
          </cell>
          <cell r="R12">
            <v>89</v>
          </cell>
          <cell r="S12">
            <v>88</v>
          </cell>
          <cell r="T12">
            <v>87</v>
          </cell>
          <cell r="U12">
            <v>86</v>
          </cell>
          <cell r="Z12" t="str">
            <v>Erobik</v>
          </cell>
          <cell r="AA12" t="str">
            <v>A</v>
          </cell>
          <cell r="AB12" t="str">
            <v>Mengausai dasar-dasar aerobik</v>
          </cell>
          <cell r="AF12">
            <v>93</v>
          </cell>
        </row>
        <row r="13">
          <cell r="E13" t="str">
            <v>3534C</v>
          </cell>
          <cell r="F13" t="str">
            <v>Sikap</v>
          </cell>
          <cell r="G13" t="str">
            <v>SB</v>
          </cell>
          <cell r="H13" t="str">
            <v>SB</v>
          </cell>
          <cell r="I13" t="str">
            <v>B</v>
          </cell>
          <cell r="J13" t="str">
            <v>B</v>
          </cell>
          <cell r="K13" t="str">
            <v>B</v>
          </cell>
          <cell r="L13" t="str">
            <v>C</v>
          </cell>
          <cell r="M13" t="str">
            <v>SB</v>
          </cell>
          <cell r="N13" t="str">
            <v>B</v>
          </cell>
          <cell r="O13" t="str">
            <v>C</v>
          </cell>
          <cell r="P13" t="str">
            <v>C</v>
          </cell>
          <cell r="Q13" t="str">
            <v>C</v>
          </cell>
          <cell r="R13" t="str">
            <v>C</v>
          </cell>
          <cell r="S13" t="str">
            <v>C</v>
          </cell>
          <cell r="T13" t="str">
            <v>C</v>
          </cell>
          <cell r="U13" t="str">
            <v>C</v>
          </cell>
          <cell r="Z13" t="str">
            <v>OSN Komputer</v>
          </cell>
          <cell r="AA13" t="str">
            <v>B</v>
          </cell>
          <cell r="AB13" t="str">
            <v>Menguasai Iterasi dan Looping serta mampu membuat algoritma program</v>
          </cell>
          <cell r="AF13" t="e">
            <v>#DIV/0!</v>
          </cell>
        </row>
        <row r="14">
          <cell r="B14">
            <v>2</v>
          </cell>
          <cell r="C14">
            <v>3496</v>
          </cell>
          <cell r="D14" t="str">
            <v>Agustin WR Putri</v>
          </cell>
          <cell r="E14" t="str">
            <v>3496A</v>
          </cell>
          <cell r="F14" t="str">
            <v>Peng.</v>
          </cell>
          <cell r="G14">
            <v>85</v>
          </cell>
          <cell r="H14">
            <v>83</v>
          </cell>
          <cell r="I14">
            <v>83</v>
          </cell>
          <cell r="J14">
            <v>74</v>
          </cell>
          <cell r="K14">
            <v>63</v>
          </cell>
          <cell r="L14">
            <v>65</v>
          </cell>
          <cell r="M14">
            <v>60</v>
          </cell>
          <cell r="N14">
            <v>57</v>
          </cell>
          <cell r="O14">
            <v>77</v>
          </cell>
          <cell r="P14">
            <v>77</v>
          </cell>
          <cell r="Q14">
            <v>77</v>
          </cell>
          <cell r="R14">
            <v>77</v>
          </cell>
          <cell r="S14">
            <v>77</v>
          </cell>
          <cell r="T14">
            <v>77</v>
          </cell>
          <cell r="U14">
            <v>77</v>
          </cell>
          <cell r="Z14" t="str">
            <v>Praja Muda Karana (Pramuka)</v>
          </cell>
          <cell r="AA14" t="str">
            <v>A</v>
          </cell>
          <cell r="AB14" t="str">
            <v>Memuaskan. Aktif dalam Perkemahan Wirakarya dan 
Raimuna Kota Samarinda</v>
          </cell>
          <cell r="AC14" t="str">
            <v>Peserta didik sudah menunjukkan sikap mengamalkan ajaran agamanya,  konsisten  menerapkan sikap santun, jujur dan kerjasama, namun masih perlu meningkatkan lagi sikap percaya diri dan kepedulian terhadap lingkungan.</v>
          </cell>
          <cell r="AF14">
            <v>73.933333333333337</v>
          </cell>
        </row>
        <row r="15">
          <cell r="E15" t="str">
            <v>3496B</v>
          </cell>
          <cell r="F15" t="str">
            <v>Prak.</v>
          </cell>
          <cell r="G15">
            <v>85</v>
          </cell>
          <cell r="H15">
            <v>83</v>
          </cell>
          <cell r="I15">
            <v>83</v>
          </cell>
          <cell r="J15">
            <v>74</v>
          </cell>
          <cell r="K15">
            <v>63</v>
          </cell>
          <cell r="L15">
            <v>65</v>
          </cell>
          <cell r="M15">
            <v>60</v>
          </cell>
          <cell r="N15">
            <v>57</v>
          </cell>
          <cell r="O15">
            <v>77</v>
          </cell>
          <cell r="P15">
            <v>77</v>
          </cell>
          <cell r="Q15">
            <v>77</v>
          </cell>
          <cell r="R15">
            <v>77</v>
          </cell>
          <cell r="S15">
            <v>77</v>
          </cell>
          <cell r="T15">
            <v>77</v>
          </cell>
          <cell r="U15">
            <v>77</v>
          </cell>
          <cell r="Z15" t="str">
            <v>Erobik</v>
          </cell>
          <cell r="AA15" t="str">
            <v>A</v>
          </cell>
          <cell r="AB15" t="str">
            <v>Mengausai dasar-dasar aerobik</v>
          </cell>
          <cell r="AF15">
            <v>73.933333333333337</v>
          </cell>
        </row>
        <row r="16">
          <cell r="E16" t="str">
            <v>3496C</v>
          </cell>
          <cell r="F16" t="str">
            <v>Sikap</v>
          </cell>
          <cell r="G16" t="str">
            <v>SB</v>
          </cell>
          <cell r="H16" t="str">
            <v>SB</v>
          </cell>
          <cell r="I16" t="str">
            <v>B</v>
          </cell>
          <cell r="J16" t="str">
            <v>B</v>
          </cell>
          <cell r="K16" t="str">
            <v>B</v>
          </cell>
          <cell r="L16" t="str">
            <v>C</v>
          </cell>
          <cell r="M16" t="str">
            <v>SB</v>
          </cell>
          <cell r="N16" t="str">
            <v>B</v>
          </cell>
          <cell r="O16" t="str">
            <v>C</v>
          </cell>
          <cell r="P16" t="str">
            <v>C</v>
          </cell>
          <cell r="Q16" t="str">
            <v>C</v>
          </cell>
          <cell r="R16" t="str">
            <v>C</v>
          </cell>
          <cell r="S16" t="str">
            <v>C</v>
          </cell>
          <cell r="T16" t="str">
            <v>C</v>
          </cell>
          <cell r="U16" t="str">
            <v>C</v>
          </cell>
          <cell r="Z16" t="str">
            <v>OSN Komputer</v>
          </cell>
          <cell r="AA16" t="str">
            <v>B</v>
          </cell>
          <cell r="AB16" t="str">
            <v>Menguasai Iterasi dan Looping serta mampu membuat algoritma program</v>
          </cell>
          <cell r="AF16" t="e">
            <v>#DIV/0!</v>
          </cell>
        </row>
        <row r="17">
          <cell r="B17">
            <v>3</v>
          </cell>
          <cell r="C17">
            <v>3415</v>
          </cell>
          <cell r="D17" t="str">
            <v>Andi Tri Saputra</v>
          </cell>
          <cell r="E17" t="str">
            <v>3415A</v>
          </cell>
          <cell r="F17" t="str">
            <v>Peng.</v>
          </cell>
          <cell r="G17">
            <v>85</v>
          </cell>
          <cell r="H17">
            <v>83</v>
          </cell>
          <cell r="I17">
            <v>83</v>
          </cell>
          <cell r="J17">
            <v>74</v>
          </cell>
          <cell r="K17">
            <v>63</v>
          </cell>
          <cell r="L17">
            <v>65</v>
          </cell>
          <cell r="M17">
            <v>60</v>
          </cell>
          <cell r="N17">
            <v>57</v>
          </cell>
          <cell r="O17">
            <v>77</v>
          </cell>
          <cell r="P17">
            <v>77</v>
          </cell>
          <cell r="Q17">
            <v>77</v>
          </cell>
          <cell r="R17">
            <v>77</v>
          </cell>
          <cell r="S17">
            <v>77</v>
          </cell>
          <cell r="T17">
            <v>77</v>
          </cell>
          <cell r="U17">
            <v>77</v>
          </cell>
          <cell r="W17">
            <v>1</v>
          </cell>
          <cell r="X17">
            <v>2</v>
          </cell>
          <cell r="Y17">
            <v>3</v>
          </cell>
          <cell r="AF17">
            <v>73.933333333333337</v>
          </cell>
        </row>
        <row r="18">
          <cell r="E18" t="str">
            <v>3415B</v>
          </cell>
          <cell r="F18" t="str">
            <v>Prak.</v>
          </cell>
          <cell r="G18">
            <v>85</v>
          </cell>
          <cell r="H18">
            <v>83</v>
          </cell>
          <cell r="I18">
            <v>83</v>
          </cell>
          <cell r="J18">
            <v>74</v>
          </cell>
          <cell r="K18">
            <v>63</v>
          </cell>
          <cell r="L18">
            <v>65</v>
          </cell>
          <cell r="M18">
            <v>60</v>
          </cell>
          <cell r="N18">
            <v>57</v>
          </cell>
          <cell r="O18">
            <v>77</v>
          </cell>
          <cell r="P18">
            <v>77</v>
          </cell>
          <cell r="Q18">
            <v>77</v>
          </cell>
          <cell r="R18">
            <v>77</v>
          </cell>
          <cell r="S18">
            <v>77</v>
          </cell>
          <cell r="T18">
            <v>77</v>
          </cell>
          <cell r="U18">
            <v>77</v>
          </cell>
          <cell r="AF18">
            <v>73.933333333333337</v>
          </cell>
        </row>
        <row r="19">
          <cell r="E19" t="str">
            <v>3415C</v>
          </cell>
          <cell r="F19" t="str">
            <v>Sikap</v>
          </cell>
          <cell r="G19" t="str">
            <v>SB</v>
          </cell>
          <cell r="H19" t="str">
            <v>SB</v>
          </cell>
          <cell r="I19" t="str">
            <v>B</v>
          </cell>
          <cell r="J19" t="str">
            <v>B</v>
          </cell>
          <cell r="K19" t="str">
            <v>B</v>
          </cell>
          <cell r="L19" t="str">
            <v>C</v>
          </cell>
          <cell r="M19" t="str">
            <v>SB</v>
          </cell>
          <cell r="N19" t="str">
            <v>B</v>
          </cell>
          <cell r="O19" t="str">
            <v>C</v>
          </cell>
          <cell r="P19" t="str">
            <v>C</v>
          </cell>
          <cell r="Q19" t="str">
            <v>C</v>
          </cell>
          <cell r="R19" t="str">
            <v>C</v>
          </cell>
          <cell r="S19" t="str">
            <v>C</v>
          </cell>
          <cell r="T19" t="str">
            <v>C</v>
          </cell>
          <cell r="U19" t="str">
            <v>C</v>
          </cell>
          <cell r="AF19" t="e">
            <v>#DIV/0!</v>
          </cell>
        </row>
        <row r="20">
          <cell r="B20">
            <v>4</v>
          </cell>
          <cell r="C20">
            <v>3458</v>
          </cell>
          <cell r="D20" t="str">
            <v>Arum Pramusinta</v>
          </cell>
          <cell r="E20" t="str">
            <v>3458A</v>
          </cell>
          <cell r="F20" t="str">
            <v>Peng.</v>
          </cell>
          <cell r="G20">
            <v>85</v>
          </cell>
          <cell r="H20">
            <v>83</v>
          </cell>
          <cell r="I20">
            <v>83</v>
          </cell>
          <cell r="J20">
            <v>74</v>
          </cell>
          <cell r="K20">
            <v>63</v>
          </cell>
          <cell r="L20">
            <v>65</v>
          </cell>
          <cell r="M20">
            <v>60</v>
          </cell>
          <cell r="N20">
            <v>57</v>
          </cell>
          <cell r="O20">
            <v>77</v>
          </cell>
          <cell r="P20">
            <v>77</v>
          </cell>
          <cell r="Q20">
            <v>77</v>
          </cell>
          <cell r="R20">
            <v>77</v>
          </cell>
          <cell r="S20">
            <v>77</v>
          </cell>
          <cell r="T20">
            <v>77</v>
          </cell>
          <cell r="U20">
            <v>77</v>
          </cell>
          <cell r="AF20">
            <v>73.933333333333337</v>
          </cell>
        </row>
        <row r="21">
          <cell r="E21" t="str">
            <v>3458B</v>
          </cell>
          <cell r="F21" t="str">
            <v>Prak.</v>
          </cell>
          <cell r="G21">
            <v>85</v>
          </cell>
          <cell r="H21">
            <v>83</v>
          </cell>
          <cell r="I21">
            <v>83</v>
          </cell>
          <cell r="J21">
            <v>74</v>
          </cell>
          <cell r="K21">
            <v>63</v>
          </cell>
          <cell r="L21">
            <v>65</v>
          </cell>
          <cell r="M21">
            <v>60</v>
          </cell>
          <cell r="N21">
            <v>57</v>
          </cell>
          <cell r="O21">
            <v>77</v>
          </cell>
          <cell r="P21">
            <v>77</v>
          </cell>
          <cell r="Q21">
            <v>77</v>
          </cell>
          <cell r="R21">
            <v>77</v>
          </cell>
          <cell r="S21">
            <v>77</v>
          </cell>
          <cell r="T21">
            <v>77</v>
          </cell>
          <cell r="U21">
            <v>77</v>
          </cell>
          <cell r="AF21">
            <v>73.933333333333337</v>
          </cell>
        </row>
        <row r="22">
          <cell r="E22" t="str">
            <v>3458C</v>
          </cell>
          <cell r="F22" t="str">
            <v>Sikap</v>
          </cell>
          <cell r="G22" t="str">
            <v>SB</v>
          </cell>
          <cell r="H22" t="str">
            <v>SB</v>
          </cell>
          <cell r="I22" t="str">
            <v>B</v>
          </cell>
          <cell r="J22" t="str">
            <v>B</v>
          </cell>
          <cell r="K22" t="str">
            <v>B</v>
          </cell>
          <cell r="L22" t="str">
            <v>C</v>
          </cell>
          <cell r="M22" t="str">
            <v>SB</v>
          </cell>
          <cell r="N22" t="str">
            <v>B</v>
          </cell>
          <cell r="O22" t="str">
            <v>C</v>
          </cell>
          <cell r="P22" t="str">
            <v>C</v>
          </cell>
          <cell r="Q22" t="str">
            <v>C</v>
          </cell>
          <cell r="R22" t="str">
            <v>C</v>
          </cell>
          <cell r="S22" t="str">
            <v>C</v>
          </cell>
          <cell r="T22" t="str">
            <v>C</v>
          </cell>
          <cell r="U22" t="str">
            <v>C</v>
          </cell>
          <cell r="AF22" t="e">
            <v>#DIV/0!</v>
          </cell>
        </row>
        <row r="23">
          <cell r="B23">
            <v>5</v>
          </cell>
          <cell r="C23">
            <v>3579</v>
          </cell>
          <cell r="D23" t="str">
            <v>Ayu Ambarwati</v>
          </cell>
          <cell r="E23" t="str">
            <v>3579A</v>
          </cell>
          <cell r="F23" t="str">
            <v>Peng.</v>
          </cell>
          <cell r="G23">
            <v>85</v>
          </cell>
          <cell r="H23">
            <v>83</v>
          </cell>
          <cell r="I23">
            <v>83</v>
          </cell>
          <cell r="J23">
            <v>74</v>
          </cell>
          <cell r="K23">
            <v>63</v>
          </cell>
          <cell r="L23">
            <v>65</v>
          </cell>
          <cell r="M23">
            <v>60</v>
          </cell>
          <cell r="N23">
            <v>57</v>
          </cell>
          <cell r="O23">
            <v>77</v>
          </cell>
          <cell r="P23">
            <v>77</v>
          </cell>
          <cell r="Q23">
            <v>77</v>
          </cell>
          <cell r="R23">
            <v>77</v>
          </cell>
          <cell r="S23">
            <v>77</v>
          </cell>
          <cell r="T23">
            <v>77</v>
          </cell>
          <cell r="U23">
            <v>77</v>
          </cell>
          <cell r="AF23">
            <v>73.933333333333337</v>
          </cell>
        </row>
        <row r="24">
          <cell r="E24" t="str">
            <v>3579B</v>
          </cell>
          <cell r="F24" t="str">
            <v>Prak.</v>
          </cell>
          <cell r="G24">
            <v>85</v>
          </cell>
          <cell r="H24">
            <v>83</v>
          </cell>
          <cell r="I24">
            <v>83</v>
          </cell>
          <cell r="J24">
            <v>74</v>
          </cell>
          <cell r="K24">
            <v>63</v>
          </cell>
          <cell r="L24">
            <v>65</v>
          </cell>
          <cell r="M24">
            <v>60</v>
          </cell>
          <cell r="N24">
            <v>57</v>
          </cell>
          <cell r="O24">
            <v>77</v>
          </cell>
          <cell r="P24">
            <v>77</v>
          </cell>
          <cell r="Q24">
            <v>77</v>
          </cell>
          <cell r="R24">
            <v>77</v>
          </cell>
          <cell r="S24">
            <v>77</v>
          </cell>
          <cell r="T24">
            <v>77</v>
          </cell>
          <cell r="U24">
            <v>77</v>
          </cell>
          <cell r="AF24">
            <v>73.933333333333337</v>
          </cell>
        </row>
        <row r="25">
          <cell r="E25" t="str">
            <v>3579C</v>
          </cell>
          <cell r="F25" t="str">
            <v>Sikap</v>
          </cell>
          <cell r="G25" t="str">
            <v>SB</v>
          </cell>
          <cell r="H25" t="str">
            <v>SB</v>
          </cell>
          <cell r="I25" t="str">
            <v>B</v>
          </cell>
          <cell r="J25" t="str">
            <v>B</v>
          </cell>
          <cell r="K25" t="str">
            <v>B</v>
          </cell>
          <cell r="L25" t="str">
            <v>C</v>
          </cell>
          <cell r="M25" t="str">
            <v>SB</v>
          </cell>
          <cell r="N25" t="str">
            <v>B</v>
          </cell>
          <cell r="O25" t="str">
            <v>C</v>
          </cell>
          <cell r="P25" t="str">
            <v>C</v>
          </cell>
          <cell r="Q25" t="str">
            <v>C</v>
          </cell>
          <cell r="R25" t="str">
            <v>C</v>
          </cell>
          <cell r="S25" t="str">
            <v>C</v>
          </cell>
          <cell r="T25" t="str">
            <v>C</v>
          </cell>
          <cell r="U25" t="str">
            <v>C</v>
          </cell>
          <cell r="AF25" t="e">
            <v>#DIV/0!</v>
          </cell>
        </row>
        <row r="26">
          <cell r="B26">
            <v>6</v>
          </cell>
          <cell r="C26">
            <v>3539</v>
          </cell>
          <cell r="D26" t="str">
            <v>Ayu Khinanti Hardiko</v>
          </cell>
          <cell r="E26" t="str">
            <v>3539A</v>
          </cell>
          <cell r="F26" t="str">
            <v>Peng.</v>
          </cell>
          <cell r="G26">
            <v>85</v>
          </cell>
          <cell r="H26">
            <v>83</v>
          </cell>
          <cell r="I26">
            <v>83</v>
          </cell>
          <cell r="J26">
            <v>74</v>
          </cell>
          <cell r="K26">
            <v>63</v>
          </cell>
          <cell r="L26">
            <v>65</v>
          </cell>
          <cell r="M26">
            <v>60</v>
          </cell>
          <cell r="N26">
            <v>57</v>
          </cell>
          <cell r="O26">
            <v>77</v>
          </cell>
          <cell r="P26">
            <v>77</v>
          </cell>
          <cell r="Q26">
            <v>77</v>
          </cell>
          <cell r="R26">
            <v>77</v>
          </cell>
          <cell r="S26">
            <v>77</v>
          </cell>
          <cell r="T26">
            <v>77</v>
          </cell>
          <cell r="U26">
            <v>77</v>
          </cell>
          <cell r="Z26" t="str">
            <v>KOPSIS</v>
          </cell>
          <cell r="AA26" t="str">
            <v>A</v>
          </cell>
          <cell r="AB26" t="str">
            <v>Menguasai pembelian, penjualan dan laporan keuangan dengan sangat baik</v>
          </cell>
          <cell r="AF26">
            <v>73.933333333333337</v>
          </cell>
        </row>
        <row r="27">
          <cell r="E27" t="str">
            <v>3539B</v>
          </cell>
          <cell r="F27" t="str">
            <v>Prak.</v>
          </cell>
          <cell r="G27">
            <v>85</v>
          </cell>
          <cell r="H27">
            <v>83</v>
          </cell>
          <cell r="I27">
            <v>83</v>
          </cell>
          <cell r="J27">
            <v>74</v>
          </cell>
          <cell r="K27">
            <v>63</v>
          </cell>
          <cell r="L27">
            <v>65</v>
          </cell>
          <cell r="M27">
            <v>60</v>
          </cell>
          <cell r="N27">
            <v>57</v>
          </cell>
          <cell r="O27">
            <v>77</v>
          </cell>
          <cell r="P27">
            <v>77</v>
          </cell>
          <cell r="Q27">
            <v>77</v>
          </cell>
          <cell r="R27">
            <v>77</v>
          </cell>
          <cell r="S27">
            <v>77</v>
          </cell>
          <cell r="T27">
            <v>77</v>
          </cell>
          <cell r="U27">
            <v>77</v>
          </cell>
          <cell r="AF27">
            <v>73.933333333333337</v>
          </cell>
        </row>
        <row r="28">
          <cell r="E28" t="str">
            <v>3539C</v>
          </cell>
          <cell r="F28" t="str">
            <v>Sikap</v>
          </cell>
          <cell r="G28" t="str">
            <v>SB</v>
          </cell>
          <cell r="H28" t="str">
            <v>SB</v>
          </cell>
          <cell r="I28" t="str">
            <v>B</v>
          </cell>
          <cell r="J28" t="str">
            <v>B</v>
          </cell>
          <cell r="K28" t="str">
            <v>B</v>
          </cell>
          <cell r="L28" t="str">
            <v>C</v>
          </cell>
          <cell r="M28" t="str">
            <v>SB</v>
          </cell>
          <cell r="N28" t="str">
            <v>B</v>
          </cell>
          <cell r="O28" t="str">
            <v>C</v>
          </cell>
          <cell r="P28" t="str">
            <v>C</v>
          </cell>
          <cell r="Q28" t="str">
            <v>C</v>
          </cell>
          <cell r="R28" t="str">
            <v>C</v>
          </cell>
          <cell r="S28" t="str">
            <v>C</v>
          </cell>
          <cell r="T28" t="str">
            <v>C</v>
          </cell>
          <cell r="U28" t="str">
            <v>C</v>
          </cell>
          <cell r="AF28" t="e">
            <v>#DIV/0!</v>
          </cell>
        </row>
        <row r="29">
          <cell r="B29">
            <v>7</v>
          </cell>
          <cell r="C29">
            <v>3419</v>
          </cell>
          <cell r="D29" t="str">
            <v>Dessy Ariani</v>
          </cell>
          <cell r="E29" t="str">
            <v>3419A</v>
          </cell>
          <cell r="F29" t="str">
            <v>Peng.</v>
          </cell>
          <cell r="G29">
            <v>85</v>
          </cell>
          <cell r="H29">
            <v>83</v>
          </cell>
          <cell r="I29">
            <v>83</v>
          </cell>
          <cell r="J29">
            <v>74</v>
          </cell>
          <cell r="K29">
            <v>63</v>
          </cell>
          <cell r="L29">
            <v>65</v>
          </cell>
          <cell r="M29">
            <v>60</v>
          </cell>
          <cell r="N29">
            <v>57</v>
          </cell>
          <cell r="O29">
            <v>77</v>
          </cell>
          <cell r="P29">
            <v>77</v>
          </cell>
          <cell r="Q29">
            <v>77</v>
          </cell>
          <cell r="R29">
            <v>77</v>
          </cell>
          <cell r="S29">
            <v>77</v>
          </cell>
          <cell r="T29">
            <v>77</v>
          </cell>
          <cell r="U29">
            <v>77</v>
          </cell>
          <cell r="AF29">
            <v>73.933333333333337</v>
          </cell>
        </row>
        <row r="30">
          <cell r="E30" t="str">
            <v>3419B</v>
          </cell>
          <cell r="F30" t="str">
            <v>Prak.</v>
          </cell>
          <cell r="G30">
            <v>85</v>
          </cell>
          <cell r="H30">
            <v>83</v>
          </cell>
          <cell r="I30">
            <v>83</v>
          </cell>
          <cell r="J30">
            <v>74</v>
          </cell>
          <cell r="K30">
            <v>63</v>
          </cell>
          <cell r="L30">
            <v>65</v>
          </cell>
          <cell r="M30">
            <v>60</v>
          </cell>
          <cell r="N30">
            <v>57</v>
          </cell>
          <cell r="O30">
            <v>77</v>
          </cell>
          <cell r="P30">
            <v>77</v>
          </cell>
          <cell r="Q30">
            <v>77</v>
          </cell>
          <cell r="R30">
            <v>77</v>
          </cell>
          <cell r="S30">
            <v>77</v>
          </cell>
          <cell r="T30">
            <v>77</v>
          </cell>
          <cell r="U30">
            <v>77</v>
          </cell>
          <cell r="AF30">
            <v>73.933333333333337</v>
          </cell>
        </row>
        <row r="31">
          <cell r="E31" t="str">
            <v>3419C</v>
          </cell>
          <cell r="F31" t="str">
            <v>Sikap</v>
          </cell>
          <cell r="G31" t="str">
            <v>SB</v>
          </cell>
          <cell r="H31" t="str">
            <v>SB</v>
          </cell>
          <cell r="I31" t="str">
            <v>B</v>
          </cell>
          <cell r="J31" t="str">
            <v>B</v>
          </cell>
          <cell r="K31" t="str">
            <v>B</v>
          </cell>
          <cell r="L31" t="str">
            <v>C</v>
          </cell>
          <cell r="M31" t="str">
            <v>SB</v>
          </cell>
          <cell r="N31" t="str">
            <v>B</v>
          </cell>
          <cell r="O31" t="str">
            <v>C</v>
          </cell>
          <cell r="P31" t="str">
            <v>C</v>
          </cell>
          <cell r="Q31" t="str">
            <v>C</v>
          </cell>
          <cell r="R31" t="str">
            <v>C</v>
          </cell>
          <cell r="S31" t="str">
            <v>C</v>
          </cell>
          <cell r="T31" t="str">
            <v>C</v>
          </cell>
          <cell r="U31" t="str">
            <v>C</v>
          </cell>
          <cell r="AF31" t="e">
            <v>#DIV/0!</v>
          </cell>
        </row>
        <row r="32">
          <cell r="B32">
            <v>8</v>
          </cell>
          <cell r="C32">
            <v>3635</v>
          </cell>
          <cell r="D32" t="str">
            <v>Dian Tri Santi Utami</v>
          </cell>
          <cell r="E32" t="str">
            <v>3635A</v>
          </cell>
          <cell r="F32" t="str">
            <v>Peng.</v>
          </cell>
          <cell r="G32">
            <v>85</v>
          </cell>
          <cell r="H32">
            <v>83</v>
          </cell>
          <cell r="I32">
            <v>83</v>
          </cell>
          <cell r="J32">
            <v>74</v>
          </cell>
          <cell r="K32">
            <v>63</v>
          </cell>
          <cell r="L32">
            <v>65</v>
          </cell>
          <cell r="M32">
            <v>60</v>
          </cell>
          <cell r="N32">
            <v>57</v>
          </cell>
          <cell r="O32">
            <v>77</v>
          </cell>
          <cell r="P32">
            <v>77</v>
          </cell>
          <cell r="Q32">
            <v>77</v>
          </cell>
          <cell r="R32">
            <v>77</v>
          </cell>
          <cell r="S32">
            <v>77</v>
          </cell>
          <cell r="T32">
            <v>77</v>
          </cell>
          <cell r="U32">
            <v>77</v>
          </cell>
          <cell r="Z32" t="str">
            <v>KOPSIS</v>
          </cell>
          <cell r="AA32" t="str">
            <v>Baik</v>
          </cell>
          <cell r="AB32" t="str">
            <v>Menguasai pembelian, penjualan dan laporan keuangan dengan baik</v>
          </cell>
          <cell r="AF32">
            <v>73.933333333333337</v>
          </cell>
        </row>
        <row r="33">
          <cell r="E33" t="str">
            <v>3635B</v>
          </cell>
          <cell r="F33" t="str">
            <v>Prak.</v>
          </cell>
          <cell r="G33">
            <v>85</v>
          </cell>
          <cell r="H33">
            <v>83</v>
          </cell>
          <cell r="I33">
            <v>83</v>
          </cell>
          <cell r="J33">
            <v>74</v>
          </cell>
          <cell r="K33">
            <v>63</v>
          </cell>
          <cell r="L33">
            <v>65</v>
          </cell>
          <cell r="M33">
            <v>60</v>
          </cell>
          <cell r="N33">
            <v>57</v>
          </cell>
          <cell r="O33">
            <v>77</v>
          </cell>
          <cell r="P33">
            <v>77</v>
          </cell>
          <cell r="Q33">
            <v>77</v>
          </cell>
          <cell r="R33">
            <v>77</v>
          </cell>
          <cell r="S33">
            <v>77</v>
          </cell>
          <cell r="T33">
            <v>77</v>
          </cell>
          <cell r="U33">
            <v>77</v>
          </cell>
          <cell r="AF33">
            <v>73.933333333333337</v>
          </cell>
        </row>
        <row r="34">
          <cell r="E34" t="str">
            <v>3635C</v>
          </cell>
          <cell r="F34" t="str">
            <v>Sikap</v>
          </cell>
          <cell r="G34" t="str">
            <v>SB</v>
          </cell>
          <cell r="H34" t="str">
            <v>SB</v>
          </cell>
          <cell r="I34" t="str">
            <v>B</v>
          </cell>
          <cell r="J34" t="str">
            <v>B</v>
          </cell>
          <cell r="K34" t="str">
            <v>B</v>
          </cell>
          <cell r="L34" t="str">
            <v>C</v>
          </cell>
          <cell r="M34" t="str">
            <v>SB</v>
          </cell>
          <cell r="N34" t="str">
            <v>B</v>
          </cell>
          <cell r="O34" t="str">
            <v>C</v>
          </cell>
          <cell r="P34" t="str">
            <v>C</v>
          </cell>
          <cell r="Q34" t="str">
            <v>C</v>
          </cell>
          <cell r="R34" t="str">
            <v>C</v>
          </cell>
          <cell r="S34" t="str">
            <v>C</v>
          </cell>
          <cell r="T34" t="str">
            <v>C</v>
          </cell>
          <cell r="U34" t="str">
            <v>C</v>
          </cell>
          <cell r="AF34" t="e">
            <v>#DIV/0!</v>
          </cell>
        </row>
        <row r="35">
          <cell r="B35">
            <v>9</v>
          </cell>
          <cell r="C35">
            <v>3426</v>
          </cell>
          <cell r="D35" t="str">
            <v>Fane Amalia Tambayong</v>
          </cell>
          <cell r="E35" t="str">
            <v>3426A</v>
          </cell>
          <cell r="F35" t="str">
            <v>Peng.</v>
          </cell>
          <cell r="G35">
            <v>85</v>
          </cell>
          <cell r="H35">
            <v>83</v>
          </cell>
          <cell r="I35">
            <v>83</v>
          </cell>
          <cell r="J35">
            <v>74</v>
          </cell>
          <cell r="K35">
            <v>63</v>
          </cell>
          <cell r="L35">
            <v>65</v>
          </cell>
          <cell r="M35">
            <v>60</v>
          </cell>
          <cell r="N35">
            <v>57</v>
          </cell>
          <cell r="O35">
            <v>77</v>
          </cell>
          <cell r="P35">
            <v>77</v>
          </cell>
          <cell r="Q35">
            <v>77</v>
          </cell>
          <cell r="R35">
            <v>77</v>
          </cell>
          <cell r="S35">
            <v>77</v>
          </cell>
          <cell r="T35">
            <v>77</v>
          </cell>
          <cell r="U35">
            <v>77</v>
          </cell>
          <cell r="AF35">
            <v>73.933333333333337</v>
          </cell>
        </row>
        <row r="36">
          <cell r="E36" t="str">
            <v>3426B</v>
          </cell>
          <cell r="F36" t="str">
            <v>Prak.</v>
          </cell>
          <cell r="G36">
            <v>85</v>
          </cell>
          <cell r="H36">
            <v>83</v>
          </cell>
          <cell r="I36">
            <v>83</v>
          </cell>
          <cell r="J36">
            <v>74</v>
          </cell>
          <cell r="K36">
            <v>63</v>
          </cell>
          <cell r="L36">
            <v>65</v>
          </cell>
          <cell r="M36">
            <v>60</v>
          </cell>
          <cell r="N36">
            <v>57</v>
          </cell>
          <cell r="O36">
            <v>77</v>
          </cell>
          <cell r="P36">
            <v>77</v>
          </cell>
          <cell r="Q36">
            <v>77</v>
          </cell>
          <cell r="R36">
            <v>77</v>
          </cell>
          <cell r="S36">
            <v>77</v>
          </cell>
          <cell r="T36">
            <v>77</v>
          </cell>
          <cell r="U36">
            <v>77</v>
          </cell>
          <cell r="AF36">
            <v>73.933333333333337</v>
          </cell>
        </row>
        <row r="37">
          <cell r="E37" t="str">
            <v>3426C</v>
          </cell>
          <cell r="F37" t="str">
            <v>Sikap</v>
          </cell>
          <cell r="G37" t="str">
            <v>SB</v>
          </cell>
          <cell r="H37" t="str">
            <v>SB</v>
          </cell>
          <cell r="I37" t="str">
            <v>B</v>
          </cell>
          <cell r="J37" t="str">
            <v>B</v>
          </cell>
          <cell r="K37" t="str">
            <v>B</v>
          </cell>
          <cell r="L37" t="str">
            <v>C</v>
          </cell>
          <cell r="M37" t="str">
            <v>SB</v>
          </cell>
          <cell r="N37" t="str">
            <v>B</v>
          </cell>
          <cell r="O37" t="str">
            <v>C</v>
          </cell>
          <cell r="P37" t="str">
            <v>C</v>
          </cell>
          <cell r="Q37" t="str">
            <v>C</v>
          </cell>
          <cell r="R37" t="str">
            <v>C</v>
          </cell>
          <cell r="S37" t="str">
            <v>C</v>
          </cell>
          <cell r="T37" t="str">
            <v>C</v>
          </cell>
          <cell r="U37" t="str">
            <v>C</v>
          </cell>
          <cell r="AF37" t="e">
            <v>#DIV/0!</v>
          </cell>
        </row>
        <row r="38">
          <cell r="B38">
            <v>10</v>
          </cell>
          <cell r="C38">
            <v>3505</v>
          </cell>
          <cell r="D38" t="str">
            <v>Ferdi Hadi Wijaya</v>
          </cell>
          <cell r="E38" t="str">
            <v>3505A</v>
          </cell>
          <cell r="F38" t="str">
            <v>Peng.</v>
          </cell>
          <cell r="G38">
            <v>85</v>
          </cell>
          <cell r="H38">
            <v>83</v>
          </cell>
          <cell r="I38">
            <v>83</v>
          </cell>
          <cell r="J38">
            <v>74</v>
          </cell>
          <cell r="K38">
            <v>63</v>
          </cell>
          <cell r="L38">
            <v>65</v>
          </cell>
          <cell r="M38">
            <v>60</v>
          </cell>
          <cell r="N38">
            <v>57</v>
          </cell>
          <cell r="O38">
            <v>77</v>
          </cell>
          <cell r="P38">
            <v>77</v>
          </cell>
          <cell r="Q38">
            <v>77</v>
          </cell>
          <cell r="R38">
            <v>77</v>
          </cell>
          <cell r="S38">
            <v>77</v>
          </cell>
          <cell r="T38">
            <v>77</v>
          </cell>
          <cell r="U38">
            <v>77</v>
          </cell>
          <cell r="AF38">
            <v>73.933333333333337</v>
          </cell>
        </row>
        <row r="39">
          <cell r="E39" t="str">
            <v>3505B</v>
          </cell>
          <cell r="F39" t="str">
            <v>Prak.</v>
          </cell>
          <cell r="G39">
            <v>85</v>
          </cell>
          <cell r="H39">
            <v>83</v>
          </cell>
          <cell r="I39">
            <v>83</v>
          </cell>
          <cell r="J39">
            <v>74</v>
          </cell>
          <cell r="K39">
            <v>63</v>
          </cell>
          <cell r="L39">
            <v>65</v>
          </cell>
          <cell r="M39">
            <v>60</v>
          </cell>
          <cell r="N39">
            <v>57</v>
          </cell>
          <cell r="O39">
            <v>77</v>
          </cell>
          <cell r="P39">
            <v>77</v>
          </cell>
          <cell r="Q39">
            <v>77</v>
          </cell>
          <cell r="R39">
            <v>77</v>
          </cell>
          <cell r="S39">
            <v>77</v>
          </cell>
          <cell r="T39">
            <v>77</v>
          </cell>
          <cell r="U39">
            <v>77</v>
          </cell>
          <cell r="AF39">
            <v>73.933333333333337</v>
          </cell>
        </row>
        <row r="40">
          <cell r="E40" t="str">
            <v>3505C</v>
          </cell>
          <cell r="F40" t="str">
            <v>Sikap</v>
          </cell>
          <cell r="G40" t="str">
            <v>SB</v>
          </cell>
          <cell r="H40" t="str">
            <v>SB</v>
          </cell>
          <cell r="I40" t="str">
            <v>B</v>
          </cell>
          <cell r="J40" t="str">
            <v>B</v>
          </cell>
          <cell r="K40" t="str">
            <v>B</v>
          </cell>
          <cell r="L40" t="str">
            <v>C</v>
          </cell>
          <cell r="M40" t="str">
            <v>SB</v>
          </cell>
          <cell r="N40" t="str">
            <v>B</v>
          </cell>
          <cell r="O40" t="str">
            <v>C</v>
          </cell>
          <cell r="P40" t="str">
            <v>C</v>
          </cell>
          <cell r="Q40" t="str">
            <v>C</v>
          </cell>
          <cell r="R40" t="str">
            <v>C</v>
          </cell>
          <cell r="S40" t="str">
            <v>C</v>
          </cell>
          <cell r="T40" t="str">
            <v>C</v>
          </cell>
          <cell r="U40" t="str">
            <v>C</v>
          </cell>
          <cell r="AF40" t="e">
            <v>#DIV/0!</v>
          </cell>
        </row>
        <row r="41">
          <cell r="B41">
            <v>11</v>
          </cell>
          <cell r="C41">
            <v>3464</v>
          </cell>
          <cell r="D41" t="str">
            <v>Fernando Panjaitan</v>
          </cell>
          <cell r="E41" t="str">
            <v>3464A</v>
          </cell>
          <cell r="F41" t="str">
            <v>Peng.</v>
          </cell>
          <cell r="G41">
            <v>85</v>
          </cell>
          <cell r="H41">
            <v>83</v>
          </cell>
          <cell r="I41">
            <v>83</v>
          </cell>
          <cell r="J41">
            <v>74</v>
          </cell>
          <cell r="K41">
            <v>63</v>
          </cell>
          <cell r="L41">
            <v>65</v>
          </cell>
          <cell r="M41">
            <v>60</v>
          </cell>
          <cell r="N41">
            <v>57</v>
          </cell>
          <cell r="O41">
            <v>77</v>
          </cell>
          <cell r="P41">
            <v>77</v>
          </cell>
          <cell r="Q41">
            <v>77</v>
          </cell>
          <cell r="R41">
            <v>77</v>
          </cell>
          <cell r="S41">
            <v>77</v>
          </cell>
          <cell r="T41">
            <v>77</v>
          </cell>
          <cell r="U41">
            <v>77</v>
          </cell>
          <cell r="AF41">
            <v>73.933333333333337</v>
          </cell>
        </row>
        <row r="42">
          <cell r="E42" t="str">
            <v>3464B</v>
          </cell>
          <cell r="F42" t="str">
            <v>Prak.</v>
          </cell>
          <cell r="G42">
            <v>85</v>
          </cell>
          <cell r="H42">
            <v>83</v>
          </cell>
          <cell r="I42">
            <v>83</v>
          </cell>
          <cell r="J42">
            <v>74</v>
          </cell>
          <cell r="K42">
            <v>63</v>
          </cell>
          <cell r="L42">
            <v>65</v>
          </cell>
          <cell r="M42">
            <v>60</v>
          </cell>
          <cell r="N42">
            <v>57</v>
          </cell>
          <cell r="O42">
            <v>77</v>
          </cell>
          <cell r="P42">
            <v>77</v>
          </cell>
          <cell r="Q42">
            <v>77</v>
          </cell>
          <cell r="R42">
            <v>77</v>
          </cell>
          <cell r="S42">
            <v>77</v>
          </cell>
          <cell r="T42">
            <v>77</v>
          </cell>
          <cell r="U42">
            <v>77</v>
          </cell>
          <cell r="AF42">
            <v>73.933333333333337</v>
          </cell>
        </row>
        <row r="43">
          <cell r="E43" t="str">
            <v>3464C</v>
          </cell>
          <cell r="F43" t="str">
            <v>Sikap</v>
          </cell>
          <cell r="G43" t="str">
            <v>SB</v>
          </cell>
          <cell r="H43" t="str">
            <v>SB</v>
          </cell>
          <cell r="I43" t="str">
            <v>B</v>
          </cell>
          <cell r="J43" t="str">
            <v>B</v>
          </cell>
          <cell r="K43" t="str">
            <v>B</v>
          </cell>
          <cell r="L43" t="str">
            <v>C</v>
          </cell>
          <cell r="M43" t="str">
            <v>SB</v>
          </cell>
          <cell r="N43" t="str">
            <v>B</v>
          </cell>
          <cell r="O43" t="str">
            <v>C</v>
          </cell>
          <cell r="P43" t="str">
            <v>C</v>
          </cell>
          <cell r="Q43" t="str">
            <v>C</v>
          </cell>
          <cell r="R43" t="str">
            <v>C</v>
          </cell>
          <cell r="S43" t="str">
            <v>C</v>
          </cell>
          <cell r="T43" t="str">
            <v>C</v>
          </cell>
          <cell r="U43" t="str">
            <v>C</v>
          </cell>
          <cell r="AF43" t="e">
            <v>#DIV/0!</v>
          </cell>
        </row>
        <row r="44">
          <cell r="B44">
            <v>12</v>
          </cell>
          <cell r="C44">
            <v>3466</v>
          </cell>
          <cell r="D44" t="str">
            <v>Fika Reinifa Astari</v>
          </cell>
          <cell r="E44" t="str">
            <v>3466A</v>
          </cell>
          <cell r="F44" t="str">
            <v>Peng.</v>
          </cell>
          <cell r="G44">
            <v>85</v>
          </cell>
          <cell r="H44">
            <v>83</v>
          </cell>
          <cell r="I44">
            <v>83</v>
          </cell>
          <cell r="J44">
            <v>74</v>
          </cell>
          <cell r="K44">
            <v>63</v>
          </cell>
          <cell r="L44">
            <v>65</v>
          </cell>
          <cell r="M44">
            <v>60</v>
          </cell>
          <cell r="N44">
            <v>57</v>
          </cell>
          <cell r="O44">
            <v>77</v>
          </cell>
          <cell r="P44">
            <v>77</v>
          </cell>
          <cell r="Q44">
            <v>77</v>
          </cell>
          <cell r="R44">
            <v>77</v>
          </cell>
          <cell r="S44">
            <v>77</v>
          </cell>
          <cell r="T44">
            <v>77</v>
          </cell>
          <cell r="U44">
            <v>77</v>
          </cell>
          <cell r="Z44" t="str">
            <v>Paskibra</v>
          </cell>
          <cell r="AA44" t="str">
            <v>Amat Baik</v>
          </cell>
          <cell r="AF44">
            <v>73.933333333333337</v>
          </cell>
        </row>
        <row r="45">
          <cell r="E45" t="str">
            <v>3466B</v>
          </cell>
          <cell r="F45" t="str">
            <v>Prak.</v>
          </cell>
          <cell r="G45">
            <v>85</v>
          </cell>
          <cell r="H45">
            <v>83</v>
          </cell>
          <cell r="I45">
            <v>83</v>
          </cell>
          <cell r="J45">
            <v>74</v>
          </cell>
          <cell r="K45">
            <v>63</v>
          </cell>
          <cell r="L45">
            <v>65</v>
          </cell>
          <cell r="M45">
            <v>60</v>
          </cell>
          <cell r="N45">
            <v>57</v>
          </cell>
          <cell r="O45">
            <v>77</v>
          </cell>
          <cell r="P45">
            <v>77</v>
          </cell>
          <cell r="Q45">
            <v>77</v>
          </cell>
          <cell r="R45">
            <v>77</v>
          </cell>
          <cell r="S45">
            <v>77</v>
          </cell>
          <cell r="T45">
            <v>77</v>
          </cell>
          <cell r="U45">
            <v>77</v>
          </cell>
          <cell r="AF45">
            <v>73.933333333333337</v>
          </cell>
        </row>
        <row r="46">
          <cell r="E46" t="str">
            <v>3466C</v>
          </cell>
          <cell r="F46" t="str">
            <v>Sikap</v>
          </cell>
          <cell r="G46" t="str">
            <v>SB</v>
          </cell>
          <cell r="H46" t="str">
            <v>SB</v>
          </cell>
          <cell r="I46" t="str">
            <v>B</v>
          </cell>
          <cell r="J46" t="str">
            <v>B</v>
          </cell>
          <cell r="K46" t="str">
            <v>B</v>
          </cell>
          <cell r="L46" t="str">
            <v>C</v>
          </cell>
          <cell r="M46" t="str">
            <v>SB</v>
          </cell>
          <cell r="N46" t="str">
            <v>B</v>
          </cell>
          <cell r="O46" t="str">
            <v>C</v>
          </cell>
          <cell r="P46" t="str">
            <v>C</v>
          </cell>
          <cell r="Q46" t="str">
            <v>C</v>
          </cell>
          <cell r="R46" t="str">
            <v>C</v>
          </cell>
          <cell r="S46" t="str">
            <v>C</v>
          </cell>
          <cell r="T46" t="str">
            <v>C</v>
          </cell>
          <cell r="U46" t="str">
            <v>C</v>
          </cell>
          <cell r="AF46" t="e">
            <v>#DIV/0!</v>
          </cell>
        </row>
        <row r="47">
          <cell r="B47">
            <v>13</v>
          </cell>
          <cell r="C47">
            <v>3545</v>
          </cell>
          <cell r="D47" t="str">
            <v>Firman Tendrian Tindri</v>
          </cell>
          <cell r="E47" t="str">
            <v>3545A</v>
          </cell>
          <cell r="F47" t="str">
            <v>Peng.</v>
          </cell>
          <cell r="G47">
            <v>85</v>
          </cell>
          <cell r="H47">
            <v>83</v>
          </cell>
          <cell r="I47">
            <v>83</v>
          </cell>
          <cell r="J47">
            <v>74</v>
          </cell>
          <cell r="K47">
            <v>63</v>
          </cell>
          <cell r="L47">
            <v>65</v>
          </cell>
          <cell r="M47">
            <v>60</v>
          </cell>
          <cell r="N47">
            <v>57</v>
          </cell>
          <cell r="O47">
            <v>77</v>
          </cell>
          <cell r="P47">
            <v>77</v>
          </cell>
          <cell r="Q47">
            <v>77</v>
          </cell>
          <cell r="R47">
            <v>77</v>
          </cell>
          <cell r="S47">
            <v>77</v>
          </cell>
          <cell r="T47">
            <v>77</v>
          </cell>
          <cell r="U47">
            <v>77</v>
          </cell>
          <cell r="AF47">
            <v>73.933333333333337</v>
          </cell>
        </row>
        <row r="48">
          <cell r="E48" t="str">
            <v>3545B</v>
          </cell>
          <cell r="F48" t="str">
            <v>Prak.</v>
          </cell>
          <cell r="G48">
            <v>85</v>
          </cell>
          <cell r="H48">
            <v>83</v>
          </cell>
          <cell r="I48">
            <v>83</v>
          </cell>
          <cell r="J48">
            <v>74</v>
          </cell>
          <cell r="K48">
            <v>63</v>
          </cell>
          <cell r="L48">
            <v>65</v>
          </cell>
          <cell r="M48">
            <v>60</v>
          </cell>
          <cell r="N48">
            <v>57</v>
          </cell>
          <cell r="O48">
            <v>77</v>
          </cell>
          <cell r="P48">
            <v>77</v>
          </cell>
          <cell r="Q48">
            <v>77</v>
          </cell>
          <cell r="R48">
            <v>77</v>
          </cell>
          <cell r="S48">
            <v>77</v>
          </cell>
          <cell r="T48">
            <v>77</v>
          </cell>
          <cell r="U48">
            <v>77</v>
          </cell>
          <cell r="AF48">
            <v>73.933333333333337</v>
          </cell>
        </row>
        <row r="49">
          <cell r="E49" t="str">
            <v>3545C</v>
          </cell>
          <cell r="F49" t="str">
            <v>Sikap</v>
          </cell>
          <cell r="G49" t="str">
            <v>SB</v>
          </cell>
          <cell r="H49" t="str">
            <v>SB</v>
          </cell>
          <cell r="I49" t="str">
            <v>B</v>
          </cell>
          <cell r="J49" t="str">
            <v>B</v>
          </cell>
          <cell r="K49" t="str">
            <v>B</v>
          </cell>
          <cell r="L49" t="str">
            <v>C</v>
          </cell>
          <cell r="M49" t="str">
            <v>SB</v>
          </cell>
          <cell r="N49" t="str">
            <v>B</v>
          </cell>
          <cell r="O49" t="str">
            <v>C</v>
          </cell>
          <cell r="P49" t="str">
            <v>C</v>
          </cell>
          <cell r="Q49" t="str">
            <v>C</v>
          </cell>
          <cell r="R49" t="str">
            <v>C</v>
          </cell>
          <cell r="S49" t="str">
            <v>C</v>
          </cell>
          <cell r="T49" t="str">
            <v>C</v>
          </cell>
          <cell r="U49" t="str">
            <v>C</v>
          </cell>
          <cell r="AF49" t="e">
            <v>#DIV/0!</v>
          </cell>
        </row>
        <row r="50">
          <cell r="B50">
            <v>14</v>
          </cell>
          <cell r="C50">
            <v>3512</v>
          </cell>
          <cell r="D50" t="str">
            <v>Husnul Khotimah</v>
          </cell>
          <cell r="E50" t="str">
            <v>3512A</v>
          </cell>
          <cell r="F50" t="str">
            <v>Peng.</v>
          </cell>
          <cell r="G50">
            <v>85</v>
          </cell>
          <cell r="H50">
            <v>83</v>
          </cell>
          <cell r="I50">
            <v>83</v>
          </cell>
          <cell r="J50">
            <v>74</v>
          </cell>
          <cell r="K50">
            <v>63</v>
          </cell>
          <cell r="L50">
            <v>65</v>
          </cell>
          <cell r="M50">
            <v>60</v>
          </cell>
          <cell r="N50">
            <v>57</v>
          </cell>
          <cell r="O50">
            <v>77</v>
          </cell>
          <cell r="P50">
            <v>77</v>
          </cell>
          <cell r="Q50">
            <v>77</v>
          </cell>
          <cell r="R50">
            <v>77</v>
          </cell>
          <cell r="S50">
            <v>77</v>
          </cell>
          <cell r="T50">
            <v>77</v>
          </cell>
          <cell r="U50">
            <v>77</v>
          </cell>
          <cell r="AF50">
            <v>73.933333333333337</v>
          </cell>
        </row>
        <row r="51">
          <cell r="E51" t="str">
            <v>3512B</v>
          </cell>
          <cell r="F51" t="str">
            <v>Prak.</v>
          </cell>
          <cell r="G51">
            <v>85</v>
          </cell>
          <cell r="H51">
            <v>83</v>
          </cell>
          <cell r="I51">
            <v>83</v>
          </cell>
          <cell r="J51">
            <v>74</v>
          </cell>
          <cell r="K51">
            <v>63</v>
          </cell>
          <cell r="L51">
            <v>65</v>
          </cell>
          <cell r="M51">
            <v>60</v>
          </cell>
          <cell r="N51">
            <v>57</v>
          </cell>
          <cell r="O51">
            <v>77</v>
          </cell>
          <cell r="P51">
            <v>77</v>
          </cell>
          <cell r="Q51">
            <v>77</v>
          </cell>
          <cell r="R51">
            <v>77</v>
          </cell>
          <cell r="S51">
            <v>77</v>
          </cell>
          <cell r="T51">
            <v>77</v>
          </cell>
          <cell r="U51">
            <v>77</v>
          </cell>
          <cell r="AF51">
            <v>73.933333333333337</v>
          </cell>
        </row>
        <row r="52">
          <cell r="E52" t="str">
            <v>3512C</v>
          </cell>
          <cell r="F52" t="str">
            <v>Sikap</v>
          </cell>
          <cell r="G52" t="str">
            <v>SB</v>
          </cell>
          <cell r="H52" t="str">
            <v>SB</v>
          </cell>
          <cell r="I52" t="str">
            <v>B</v>
          </cell>
          <cell r="J52" t="str">
            <v>B</v>
          </cell>
          <cell r="K52" t="str">
            <v>B</v>
          </cell>
          <cell r="L52" t="str">
            <v>C</v>
          </cell>
          <cell r="M52" t="str">
            <v>SB</v>
          </cell>
          <cell r="N52" t="str">
            <v>B</v>
          </cell>
          <cell r="O52" t="str">
            <v>C</v>
          </cell>
          <cell r="P52" t="str">
            <v>C</v>
          </cell>
          <cell r="Q52" t="str">
            <v>C</v>
          </cell>
          <cell r="R52" t="str">
            <v>C</v>
          </cell>
          <cell r="S52" t="str">
            <v>C</v>
          </cell>
          <cell r="T52" t="str">
            <v>C</v>
          </cell>
          <cell r="U52" t="str">
            <v>C</v>
          </cell>
          <cell r="AF52" t="e">
            <v>#DIV/0!</v>
          </cell>
        </row>
        <row r="53">
          <cell r="B53">
            <v>15</v>
          </cell>
          <cell r="C53">
            <v>3548</v>
          </cell>
          <cell r="D53" t="str">
            <v>Irdawati</v>
          </cell>
          <cell r="E53" t="str">
            <v>3548A</v>
          </cell>
          <cell r="F53" t="str">
            <v>Peng.</v>
          </cell>
          <cell r="G53">
            <v>85</v>
          </cell>
          <cell r="H53">
            <v>83</v>
          </cell>
          <cell r="I53">
            <v>83</v>
          </cell>
          <cell r="J53">
            <v>74</v>
          </cell>
          <cell r="K53">
            <v>63</v>
          </cell>
          <cell r="L53">
            <v>65</v>
          </cell>
          <cell r="M53">
            <v>60</v>
          </cell>
          <cell r="N53">
            <v>57</v>
          </cell>
          <cell r="O53">
            <v>77</v>
          </cell>
          <cell r="P53">
            <v>77</v>
          </cell>
          <cell r="Q53">
            <v>77</v>
          </cell>
          <cell r="R53">
            <v>77</v>
          </cell>
          <cell r="S53">
            <v>77</v>
          </cell>
          <cell r="T53">
            <v>77</v>
          </cell>
          <cell r="U53">
            <v>77</v>
          </cell>
          <cell r="Z53" t="str">
            <v>KOPSIS</v>
          </cell>
          <cell r="AA53" t="str">
            <v>Baik</v>
          </cell>
          <cell r="AB53" t="str">
            <v>Menguasai pembelian, penjualan dan laporan keuangan dengan baik</v>
          </cell>
          <cell r="AF53">
            <v>73.933333333333337</v>
          </cell>
        </row>
        <row r="54">
          <cell r="E54" t="str">
            <v>3548B</v>
          </cell>
          <cell r="F54" t="str">
            <v>Prak.</v>
          </cell>
          <cell r="G54">
            <v>85</v>
          </cell>
          <cell r="H54">
            <v>83</v>
          </cell>
          <cell r="I54">
            <v>83</v>
          </cell>
          <cell r="J54">
            <v>74</v>
          </cell>
          <cell r="K54">
            <v>63</v>
          </cell>
          <cell r="L54">
            <v>65</v>
          </cell>
          <cell r="M54">
            <v>60</v>
          </cell>
          <cell r="N54">
            <v>57</v>
          </cell>
          <cell r="O54">
            <v>77</v>
          </cell>
          <cell r="P54">
            <v>77</v>
          </cell>
          <cell r="Q54">
            <v>77</v>
          </cell>
          <cell r="R54">
            <v>77</v>
          </cell>
          <cell r="S54">
            <v>77</v>
          </cell>
          <cell r="T54">
            <v>77</v>
          </cell>
          <cell r="U54">
            <v>77</v>
          </cell>
          <cell r="AF54">
            <v>73.933333333333337</v>
          </cell>
        </row>
        <row r="55">
          <cell r="E55" t="str">
            <v>3548C</v>
          </cell>
          <cell r="F55" t="str">
            <v>Sikap</v>
          </cell>
          <cell r="G55" t="str">
            <v>SB</v>
          </cell>
          <cell r="H55" t="str">
            <v>SB</v>
          </cell>
          <cell r="I55" t="str">
            <v>B</v>
          </cell>
          <cell r="J55" t="str">
            <v>B</v>
          </cell>
          <cell r="K55" t="str">
            <v>B</v>
          </cell>
          <cell r="L55" t="str">
            <v>C</v>
          </cell>
          <cell r="M55" t="str">
            <v>SB</v>
          </cell>
          <cell r="N55" t="str">
            <v>B</v>
          </cell>
          <cell r="O55" t="str">
            <v>C</v>
          </cell>
          <cell r="P55" t="str">
            <v>C</v>
          </cell>
          <cell r="Q55" t="str">
            <v>C</v>
          </cell>
          <cell r="R55" t="str">
            <v>C</v>
          </cell>
          <cell r="S55" t="str">
            <v>C</v>
          </cell>
          <cell r="T55" t="str">
            <v>C</v>
          </cell>
          <cell r="U55" t="str">
            <v>C</v>
          </cell>
          <cell r="AF55" t="e">
            <v>#DIV/0!</v>
          </cell>
        </row>
        <row r="56">
          <cell r="B56">
            <v>16</v>
          </cell>
          <cell r="C56">
            <v>3472</v>
          </cell>
          <cell r="D56" t="str">
            <v>Irma Ardini</v>
          </cell>
          <cell r="E56" t="str">
            <v>3472A</v>
          </cell>
          <cell r="F56" t="str">
            <v>Peng.</v>
          </cell>
          <cell r="G56">
            <v>85</v>
          </cell>
          <cell r="H56">
            <v>83</v>
          </cell>
          <cell r="I56">
            <v>83</v>
          </cell>
          <cell r="J56">
            <v>74</v>
          </cell>
          <cell r="K56">
            <v>63</v>
          </cell>
          <cell r="L56">
            <v>65</v>
          </cell>
          <cell r="M56">
            <v>60</v>
          </cell>
          <cell r="N56">
            <v>57</v>
          </cell>
          <cell r="O56">
            <v>77</v>
          </cell>
          <cell r="P56">
            <v>77</v>
          </cell>
          <cell r="Q56">
            <v>77</v>
          </cell>
          <cell r="R56">
            <v>77</v>
          </cell>
          <cell r="S56">
            <v>77</v>
          </cell>
          <cell r="T56">
            <v>77</v>
          </cell>
          <cell r="U56">
            <v>77</v>
          </cell>
          <cell r="Z56" t="str">
            <v>Paskibra</v>
          </cell>
          <cell r="AA56" t="str">
            <v>Amat Baik</v>
          </cell>
          <cell r="AF56">
            <v>73.933333333333337</v>
          </cell>
        </row>
        <row r="57">
          <cell r="E57" t="str">
            <v>3472B</v>
          </cell>
          <cell r="F57" t="str">
            <v>Prak.</v>
          </cell>
          <cell r="G57">
            <v>85</v>
          </cell>
          <cell r="H57">
            <v>83</v>
          </cell>
          <cell r="I57">
            <v>83</v>
          </cell>
          <cell r="J57">
            <v>74</v>
          </cell>
          <cell r="K57">
            <v>63</v>
          </cell>
          <cell r="L57">
            <v>65</v>
          </cell>
          <cell r="M57">
            <v>60</v>
          </cell>
          <cell r="N57">
            <v>57</v>
          </cell>
          <cell r="O57">
            <v>77</v>
          </cell>
          <cell r="P57">
            <v>77</v>
          </cell>
          <cell r="Q57">
            <v>77</v>
          </cell>
          <cell r="R57">
            <v>77</v>
          </cell>
          <cell r="S57">
            <v>77</v>
          </cell>
          <cell r="T57">
            <v>77</v>
          </cell>
          <cell r="U57">
            <v>77</v>
          </cell>
          <cell r="AF57">
            <v>73.933333333333337</v>
          </cell>
        </row>
        <row r="58">
          <cell r="E58" t="str">
            <v>3472C</v>
          </cell>
          <cell r="F58" t="str">
            <v>Sikap</v>
          </cell>
          <cell r="G58" t="str">
            <v>SB</v>
          </cell>
          <cell r="H58" t="str">
            <v>SB</v>
          </cell>
          <cell r="I58" t="str">
            <v>B</v>
          </cell>
          <cell r="J58" t="str">
            <v>B</v>
          </cell>
          <cell r="K58" t="str">
            <v>B</v>
          </cell>
          <cell r="L58" t="str">
            <v>C</v>
          </cell>
          <cell r="M58" t="str">
            <v>SB</v>
          </cell>
          <cell r="N58" t="str">
            <v>B</v>
          </cell>
          <cell r="O58" t="str">
            <v>C</v>
          </cell>
          <cell r="P58" t="str">
            <v>C</v>
          </cell>
          <cell r="Q58" t="str">
            <v>C</v>
          </cell>
          <cell r="R58" t="str">
            <v>C</v>
          </cell>
          <cell r="S58" t="str">
            <v>C</v>
          </cell>
          <cell r="T58" t="str">
            <v>C</v>
          </cell>
          <cell r="U58" t="str">
            <v>C</v>
          </cell>
          <cell r="AF58" t="e">
            <v>#DIV/0!</v>
          </cell>
        </row>
        <row r="59">
          <cell r="B59">
            <v>17</v>
          </cell>
          <cell r="C59">
            <v>3551</v>
          </cell>
          <cell r="D59" t="str">
            <v>Ladies Latifah</v>
          </cell>
          <cell r="E59" t="str">
            <v>3551A</v>
          </cell>
          <cell r="F59" t="str">
            <v>Peng.</v>
          </cell>
          <cell r="G59">
            <v>85</v>
          </cell>
          <cell r="H59">
            <v>83</v>
          </cell>
          <cell r="I59">
            <v>83</v>
          </cell>
          <cell r="J59">
            <v>74</v>
          </cell>
          <cell r="K59">
            <v>63</v>
          </cell>
          <cell r="L59">
            <v>65</v>
          </cell>
          <cell r="M59">
            <v>60</v>
          </cell>
          <cell r="N59">
            <v>57</v>
          </cell>
          <cell r="O59">
            <v>77</v>
          </cell>
          <cell r="P59">
            <v>77</v>
          </cell>
          <cell r="Q59">
            <v>77</v>
          </cell>
          <cell r="R59">
            <v>77</v>
          </cell>
          <cell r="S59">
            <v>77</v>
          </cell>
          <cell r="T59">
            <v>77</v>
          </cell>
          <cell r="U59">
            <v>77</v>
          </cell>
          <cell r="AF59">
            <v>73.933333333333337</v>
          </cell>
        </row>
        <row r="60">
          <cell r="E60" t="str">
            <v>3551B</v>
          </cell>
          <cell r="F60" t="str">
            <v>Prak.</v>
          </cell>
          <cell r="G60">
            <v>85</v>
          </cell>
          <cell r="H60">
            <v>83</v>
          </cell>
          <cell r="I60">
            <v>83</v>
          </cell>
          <cell r="J60">
            <v>74</v>
          </cell>
          <cell r="K60">
            <v>63</v>
          </cell>
          <cell r="L60">
            <v>65</v>
          </cell>
          <cell r="M60">
            <v>60</v>
          </cell>
          <cell r="N60">
            <v>57</v>
          </cell>
          <cell r="O60">
            <v>77</v>
          </cell>
          <cell r="P60">
            <v>77</v>
          </cell>
          <cell r="Q60">
            <v>77</v>
          </cell>
          <cell r="R60">
            <v>77</v>
          </cell>
          <cell r="S60">
            <v>77</v>
          </cell>
          <cell r="T60">
            <v>77</v>
          </cell>
          <cell r="U60">
            <v>77</v>
          </cell>
          <cell r="AF60">
            <v>73.933333333333337</v>
          </cell>
        </row>
        <row r="61">
          <cell r="E61" t="str">
            <v>3551C</v>
          </cell>
          <cell r="F61" t="str">
            <v>Sikap</v>
          </cell>
          <cell r="G61" t="str">
            <v>SB</v>
          </cell>
          <cell r="H61" t="str">
            <v>SB</v>
          </cell>
          <cell r="I61" t="str">
            <v>B</v>
          </cell>
          <cell r="J61" t="str">
            <v>B</v>
          </cell>
          <cell r="K61" t="str">
            <v>B</v>
          </cell>
          <cell r="L61" t="str">
            <v>C</v>
          </cell>
          <cell r="M61" t="str">
            <v>SB</v>
          </cell>
          <cell r="N61" t="str">
            <v>B</v>
          </cell>
          <cell r="O61" t="str">
            <v>C</v>
          </cell>
          <cell r="P61" t="str">
            <v>C</v>
          </cell>
          <cell r="Q61" t="str">
            <v>C</v>
          </cell>
          <cell r="R61" t="str">
            <v>C</v>
          </cell>
          <cell r="S61" t="str">
            <v>C</v>
          </cell>
          <cell r="T61" t="str">
            <v>C</v>
          </cell>
          <cell r="U61" t="str">
            <v>C</v>
          </cell>
          <cell r="AF61" t="e">
            <v>#DIV/0!</v>
          </cell>
        </row>
        <row r="62">
          <cell r="B62">
            <v>18</v>
          </cell>
          <cell r="C62">
            <v>3433</v>
          </cell>
          <cell r="D62" t="str">
            <v>Mahmuddin Bashar</v>
          </cell>
          <cell r="E62" t="str">
            <v>3433A</v>
          </cell>
          <cell r="F62" t="str">
            <v>Peng.</v>
          </cell>
          <cell r="G62">
            <v>85</v>
          </cell>
          <cell r="H62">
            <v>83</v>
          </cell>
          <cell r="I62">
            <v>83</v>
          </cell>
          <cell r="J62">
            <v>74</v>
          </cell>
          <cell r="K62">
            <v>63</v>
          </cell>
          <cell r="L62">
            <v>65</v>
          </cell>
          <cell r="M62">
            <v>60</v>
          </cell>
          <cell r="N62">
            <v>57</v>
          </cell>
          <cell r="O62">
            <v>77</v>
          </cell>
          <cell r="P62">
            <v>77</v>
          </cell>
          <cell r="Q62">
            <v>77</v>
          </cell>
          <cell r="R62">
            <v>77</v>
          </cell>
          <cell r="S62">
            <v>77</v>
          </cell>
          <cell r="T62">
            <v>77</v>
          </cell>
          <cell r="U62">
            <v>77</v>
          </cell>
          <cell r="AF62">
            <v>73.933333333333337</v>
          </cell>
        </row>
        <row r="63">
          <cell r="E63" t="str">
            <v>3433B</v>
          </cell>
          <cell r="F63" t="str">
            <v>Prak.</v>
          </cell>
          <cell r="G63">
            <v>85</v>
          </cell>
          <cell r="H63">
            <v>83</v>
          </cell>
          <cell r="I63">
            <v>83</v>
          </cell>
          <cell r="J63">
            <v>74</v>
          </cell>
          <cell r="K63">
            <v>63</v>
          </cell>
          <cell r="L63">
            <v>65</v>
          </cell>
          <cell r="M63">
            <v>60</v>
          </cell>
          <cell r="N63">
            <v>57</v>
          </cell>
          <cell r="O63">
            <v>77</v>
          </cell>
          <cell r="P63">
            <v>77</v>
          </cell>
          <cell r="Q63">
            <v>77</v>
          </cell>
          <cell r="R63">
            <v>77</v>
          </cell>
          <cell r="S63">
            <v>77</v>
          </cell>
          <cell r="T63">
            <v>77</v>
          </cell>
          <cell r="U63">
            <v>77</v>
          </cell>
          <cell r="AF63">
            <v>73.933333333333337</v>
          </cell>
        </row>
        <row r="64">
          <cell r="E64" t="str">
            <v>3433C</v>
          </cell>
          <cell r="F64" t="str">
            <v>Sikap</v>
          </cell>
          <cell r="G64" t="str">
            <v>SB</v>
          </cell>
          <cell r="H64" t="str">
            <v>SB</v>
          </cell>
          <cell r="I64" t="str">
            <v>B</v>
          </cell>
          <cell r="J64" t="str">
            <v>B</v>
          </cell>
          <cell r="K64" t="str">
            <v>B</v>
          </cell>
          <cell r="L64" t="str">
            <v>C</v>
          </cell>
          <cell r="M64" t="str">
            <v>SB</v>
          </cell>
          <cell r="N64" t="str">
            <v>B</v>
          </cell>
          <cell r="O64" t="str">
            <v>C</v>
          </cell>
          <cell r="P64" t="str">
            <v>C</v>
          </cell>
          <cell r="Q64" t="str">
            <v>C</v>
          </cell>
          <cell r="R64" t="str">
            <v>C</v>
          </cell>
          <cell r="S64" t="str">
            <v>C</v>
          </cell>
          <cell r="T64" t="str">
            <v>C</v>
          </cell>
          <cell r="U64" t="str">
            <v>C</v>
          </cell>
          <cell r="AF64" t="e">
            <v>#DIV/0!</v>
          </cell>
        </row>
        <row r="65">
          <cell r="B65">
            <v>19</v>
          </cell>
          <cell r="C65">
            <v>3434</v>
          </cell>
          <cell r="D65" t="str">
            <v>Meilan Novita Sari</v>
          </cell>
          <cell r="E65" t="str">
            <v>3434A</v>
          </cell>
          <cell r="F65" t="str">
            <v>Peng.</v>
          </cell>
          <cell r="G65">
            <v>85</v>
          </cell>
          <cell r="H65">
            <v>83</v>
          </cell>
          <cell r="I65">
            <v>83</v>
          </cell>
          <cell r="J65">
            <v>74</v>
          </cell>
          <cell r="K65">
            <v>63</v>
          </cell>
          <cell r="L65">
            <v>65</v>
          </cell>
          <cell r="M65">
            <v>60</v>
          </cell>
          <cell r="N65">
            <v>57</v>
          </cell>
          <cell r="O65">
            <v>77</v>
          </cell>
          <cell r="P65">
            <v>77</v>
          </cell>
          <cell r="Q65">
            <v>77</v>
          </cell>
          <cell r="R65">
            <v>77</v>
          </cell>
          <cell r="S65">
            <v>77</v>
          </cell>
          <cell r="T65">
            <v>77</v>
          </cell>
          <cell r="U65">
            <v>77</v>
          </cell>
          <cell r="AF65">
            <v>73.933333333333337</v>
          </cell>
        </row>
        <row r="66">
          <cell r="E66" t="str">
            <v>3434B</v>
          </cell>
          <cell r="F66" t="str">
            <v>Prak.</v>
          </cell>
          <cell r="G66">
            <v>85</v>
          </cell>
          <cell r="H66">
            <v>83</v>
          </cell>
          <cell r="I66">
            <v>83</v>
          </cell>
          <cell r="J66">
            <v>74</v>
          </cell>
          <cell r="K66">
            <v>63</v>
          </cell>
          <cell r="L66">
            <v>65</v>
          </cell>
          <cell r="M66">
            <v>60</v>
          </cell>
          <cell r="N66">
            <v>57</v>
          </cell>
          <cell r="O66">
            <v>77</v>
          </cell>
          <cell r="P66">
            <v>77</v>
          </cell>
          <cell r="Q66">
            <v>77</v>
          </cell>
          <cell r="R66">
            <v>77</v>
          </cell>
          <cell r="S66">
            <v>77</v>
          </cell>
          <cell r="T66">
            <v>77</v>
          </cell>
          <cell r="U66">
            <v>77</v>
          </cell>
          <cell r="AF66">
            <v>73.933333333333337</v>
          </cell>
        </row>
        <row r="67">
          <cell r="E67" t="str">
            <v>3434C</v>
          </cell>
          <cell r="F67" t="str">
            <v>Sikap</v>
          </cell>
          <cell r="G67" t="str">
            <v>SB</v>
          </cell>
          <cell r="H67" t="str">
            <v>SB</v>
          </cell>
          <cell r="I67" t="str">
            <v>B</v>
          </cell>
          <cell r="J67" t="str">
            <v>B</v>
          </cell>
          <cell r="K67" t="str">
            <v>B</v>
          </cell>
          <cell r="L67" t="str">
            <v>C</v>
          </cell>
          <cell r="M67" t="str">
            <v>SB</v>
          </cell>
          <cell r="N67" t="str">
            <v>B</v>
          </cell>
          <cell r="O67" t="str">
            <v>C</v>
          </cell>
          <cell r="P67" t="str">
            <v>C</v>
          </cell>
          <cell r="Q67" t="str">
            <v>C</v>
          </cell>
          <cell r="R67" t="str">
            <v>C</v>
          </cell>
          <cell r="S67" t="str">
            <v>C</v>
          </cell>
          <cell r="T67" t="str">
            <v>C</v>
          </cell>
          <cell r="U67" t="str">
            <v>C</v>
          </cell>
          <cell r="AF67" t="e">
            <v>#DIV/0!</v>
          </cell>
        </row>
        <row r="68">
          <cell r="B68">
            <v>20</v>
          </cell>
          <cell r="C68">
            <v>3594</v>
          </cell>
          <cell r="D68" t="str">
            <v>Meirisa Indah Pratiwi</v>
          </cell>
          <cell r="E68" t="str">
            <v>3594A</v>
          </cell>
          <cell r="F68" t="str">
            <v>Peng.</v>
          </cell>
          <cell r="G68">
            <v>85</v>
          </cell>
          <cell r="H68">
            <v>83</v>
          </cell>
          <cell r="I68">
            <v>83</v>
          </cell>
          <cell r="J68">
            <v>74</v>
          </cell>
          <cell r="K68">
            <v>63</v>
          </cell>
          <cell r="L68">
            <v>65</v>
          </cell>
          <cell r="M68">
            <v>60</v>
          </cell>
          <cell r="N68">
            <v>57</v>
          </cell>
          <cell r="O68">
            <v>77</v>
          </cell>
          <cell r="P68">
            <v>77</v>
          </cell>
          <cell r="Q68">
            <v>77</v>
          </cell>
          <cell r="R68">
            <v>77</v>
          </cell>
          <cell r="S68">
            <v>77</v>
          </cell>
          <cell r="T68">
            <v>77</v>
          </cell>
          <cell r="U68">
            <v>77</v>
          </cell>
          <cell r="Z68" t="str">
            <v>Paskibra</v>
          </cell>
          <cell r="AA68" t="str">
            <v>Amat Baik</v>
          </cell>
          <cell r="AF68">
            <v>73.933333333333337</v>
          </cell>
        </row>
        <row r="69">
          <cell r="E69" t="str">
            <v>3594B</v>
          </cell>
          <cell r="F69" t="str">
            <v>Prak.</v>
          </cell>
          <cell r="G69">
            <v>85</v>
          </cell>
          <cell r="H69">
            <v>83</v>
          </cell>
          <cell r="I69">
            <v>83</v>
          </cell>
          <cell r="J69">
            <v>74</v>
          </cell>
          <cell r="K69">
            <v>63</v>
          </cell>
          <cell r="L69">
            <v>65</v>
          </cell>
          <cell r="M69">
            <v>60</v>
          </cell>
          <cell r="N69">
            <v>57</v>
          </cell>
          <cell r="O69">
            <v>77</v>
          </cell>
          <cell r="P69">
            <v>77</v>
          </cell>
          <cell r="Q69">
            <v>77</v>
          </cell>
          <cell r="R69">
            <v>77</v>
          </cell>
          <cell r="S69">
            <v>77</v>
          </cell>
          <cell r="T69">
            <v>77</v>
          </cell>
          <cell r="U69">
            <v>77</v>
          </cell>
          <cell r="AF69">
            <v>73.933333333333337</v>
          </cell>
        </row>
        <row r="70">
          <cell r="E70" t="str">
            <v>3594C</v>
          </cell>
          <cell r="F70" t="str">
            <v>Sikap</v>
          </cell>
          <cell r="G70" t="str">
            <v>SB</v>
          </cell>
          <cell r="H70" t="str">
            <v>SB</v>
          </cell>
          <cell r="I70" t="str">
            <v>B</v>
          </cell>
          <cell r="J70" t="str">
            <v>B</v>
          </cell>
          <cell r="K70" t="str">
            <v>B</v>
          </cell>
          <cell r="L70" t="str">
            <v>C</v>
          </cell>
          <cell r="M70" t="str">
            <v>SB</v>
          </cell>
          <cell r="N70" t="str">
            <v>B</v>
          </cell>
          <cell r="O70" t="str">
            <v>C</v>
          </cell>
          <cell r="P70" t="str">
            <v>C</v>
          </cell>
          <cell r="Q70" t="str">
            <v>C</v>
          </cell>
          <cell r="R70" t="str">
            <v>C</v>
          </cell>
          <cell r="S70" t="str">
            <v>C</v>
          </cell>
          <cell r="T70" t="str">
            <v>C</v>
          </cell>
          <cell r="U70" t="str">
            <v>C</v>
          </cell>
          <cell r="AF70" t="e">
            <v>#DIV/0!</v>
          </cell>
        </row>
        <row r="71">
          <cell r="B71">
            <v>21</v>
          </cell>
          <cell r="C71">
            <v>3437</v>
          </cell>
          <cell r="D71" t="str">
            <v>Mina Fitriah</v>
          </cell>
          <cell r="E71" t="str">
            <v>3437A</v>
          </cell>
          <cell r="F71" t="str">
            <v>Peng.</v>
          </cell>
          <cell r="G71">
            <v>85</v>
          </cell>
          <cell r="H71">
            <v>83</v>
          </cell>
          <cell r="I71">
            <v>83</v>
          </cell>
          <cell r="J71">
            <v>74</v>
          </cell>
          <cell r="K71">
            <v>63</v>
          </cell>
          <cell r="L71">
            <v>65</v>
          </cell>
          <cell r="M71">
            <v>60</v>
          </cell>
          <cell r="N71">
            <v>57</v>
          </cell>
          <cell r="O71">
            <v>77</v>
          </cell>
          <cell r="P71">
            <v>77</v>
          </cell>
          <cell r="Q71">
            <v>77</v>
          </cell>
          <cell r="R71">
            <v>77</v>
          </cell>
          <cell r="S71">
            <v>77</v>
          </cell>
          <cell r="T71">
            <v>77</v>
          </cell>
          <cell r="U71">
            <v>77</v>
          </cell>
          <cell r="AF71">
            <v>73.933333333333337</v>
          </cell>
        </row>
        <row r="72">
          <cell r="E72" t="str">
            <v>3437B</v>
          </cell>
          <cell r="F72" t="str">
            <v>Prak.</v>
          </cell>
          <cell r="G72">
            <v>85</v>
          </cell>
          <cell r="H72">
            <v>83</v>
          </cell>
          <cell r="I72">
            <v>83</v>
          </cell>
          <cell r="J72">
            <v>74</v>
          </cell>
          <cell r="K72">
            <v>63</v>
          </cell>
          <cell r="L72">
            <v>65</v>
          </cell>
          <cell r="M72">
            <v>60</v>
          </cell>
          <cell r="N72">
            <v>57</v>
          </cell>
          <cell r="O72">
            <v>77</v>
          </cell>
          <cell r="P72">
            <v>77</v>
          </cell>
          <cell r="Q72">
            <v>77</v>
          </cell>
          <cell r="R72">
            <v>77</v>
          </cell>
          <cell r="S72">
            <v>77</v>
          </cell>
          <cell r="T72">
            <v>77</v>
          </cell>
          <cell r="U72">
            <v>77</v>
          </cell>
          <cell r="AF72">
            <v>73.933333333333337</v>
          </cell>
        </row>
        <row r="73">
          <cell r="E73" t="str">
            <v>3437C</v>
          </cell>
          <cell r="F73" t="str">
            <v>Sikap</v>
          </cell>
          <cell r="G73" t="str">
            <v>SB</v>
          </cell>
          <cell r="H73" t="str">
            <v>SB</v>
          </cell>
          <cell r="I73" t="str">
            <v>B</v>
          </cell>
          <cell r="J73" t="str">
            <v>B</v>
          </cell>
          <cell r="K73" t="str">
            <v>B</v>
          </cell>
          <cell r="L73" t="str">
            <v>C</v>
          </cell>
          <cell r="M73" t="str">
            <v>SB</v>
          </cell>
          <cell r="N73" t="str">
            <v>B</v>
          </cell>
          <cell r="O73" t="str">
            <v>C</v>
          </cell>
          <cell r="P73" t="str">
            <v>C</v>
          </cell>
          <cell r="Q73" t="str">
            <v>C</v>
          </cell>
          <cell r="R73" t="str">
            <v>C</v>
          </cell>
          <cell r="S73" t="str">
            <v>C</v>
          </cell>
          <cell r="T73" t="str">
            <v>C</v>
          </cell>
          <cell r="U73" t="str">
            <v>C</v>
          </cell>
          <cell r="AF73" t="e">
            <v>#DIV/0!</v>
          </cell>
        </row>
        <row r="74">
          <cell r="B74">
            <v>22</v>
          </cell>
          <cell r="C74">
            <v>3426</v>
          </cell>
          <cell r="D74" t="str">
            <v>Mifta Churohma</v>
          </cell>
          <cell r="E74" t="str">
            <v>3426A</v>
          </cell>
          <cell r="F74" t="str">
            <v>Peng.</v>
          </cell>
          <cell r="G74">
            <v>85</v>
          </cell>
          <cell r="H74">
            <v>83</v>
          </cell>
          <cell r="I74">
            <v>83</v>
          </cell>
          <cell r="J74">
            <v>74</v>
          </cell>
          <cell r="K74">
            <v>63</v>
          </cell>
          <cell r="L74">
            <v>65</v>
          </cell>
          <cell r="M74">
            <v>60</v>
          </cell>
          <cell r="N74">
            <v>57</v>
          </cell>
          <cell r="O74">
            <v>77</v>
          </cell>
          <cell r="P74">
            <v>77</v>
          </cell>
          <cell r="Q74">
            <v>77</v>
          </cell>
          <cell r="R74">
            <v>77</v>
          </cell>
          <cell r="S74">
            <v>77</v>
          </cell>
          <cell r="T74">
            <v>77</v>
          </cell>
          <cell r="U74">
            <v>77</v>
          </cell>
          <cell r="AF74">
            <v>73.933333333333337</v>
          </cell>
        </row>
        <row r="75">
          <cell r="E75" t="str">
            <v>3426B</v>
          </cell>
          <cell r="F75" t="str">
            <v>Prak.</v>
          </cell>
          <cell r="G75">
            <v>85</v>
          </cell>
          <cell r="H75">
            <v>83</v>
          </cell>
          <cell r="I75">
            <v>83</v>
          </cell>
          <cell r="J75">
            <v>74</v>
          </cell>
          <cell r="K75">
            <v>63</v>
          </cell>
          <cell r="L75">
            <v>65</v>
          </cell>
          <cell r="M75">
            <v>60</v>
          </cell>
          <cell r="N75">
            <v>57</v>
          </cell>
          <cell r="O75">
            <v>77</v>
          </cell>
          <cell r="P75">
            <v>77</v>
          </cell>
          <cell r="Q75">
            <v>77</v>
          </cell>
          <cell r="R75">
            <v>77</v>
          </cell>
          <cell r="S75">
            <v>77</v>
          </cell>
          <cell r="T75">
            <v>77</v>
          </cell>
          <cell r="U75">
            <v>77</v>
          </cell>
          <cell r="AF75">
            <v>73.933333333333337</v>
          </cell>
        </row>
        <row r="76">
          <cell r="E76" t="str">
            <v>3426C</v>
          </cell>
          <cell r="F76" t="str">
            <v>Sikap</v>
          </cell>
          <cell r="G76" t="str">
            <v>SB</v>
          </cell>
          <cell r="H76" t="str">
            <v>SB</v>
          </cell>
          <cell r="I76" t="str">
            <v>B</v>
          </cell>
          <cell r="J76" t="str">
            <v>B</v>
          </cell>
          <cell r="K76" t="str">
            <v>B</v>
          </cell>
          <cell r="L76" t="str">
            <v>C</v>
          </cell>
          <cell r="M76" t="str">
            <v>SB</v>
          </cell>
          <cell r="N76" t="str">
            <v>B</v>
          </cell>
          <cell r="O76" t="str">
            <v>C</v>
          </cell>
          <cell r="P76" t="str">
            <v>C</v>
          </cell>
          <cell r="Q76" t="str">
            <v>C</v>
          </cell>
          <cell r="R76" t="str">
            <v>C</v>
          </cell>
          <cell r="S76" t="str">
            <v>C</v>
          </cell>
          <cell r="T76" t="str">
            <v>C</v>
          </cell>
          <cell r="U76" t="str">
            <v>C</v>
          </cell>
          <cell r="AF76" t="e">
            <v>#DIV/0!</v>
          </cell>
        </row>
        <row r="77">
          <cell r="B77">
            <v>23</v>
          </cell>
          <cell r="C77">
            <v>3476</v>
          </cell>
          <cell r="D77" t="str">
            <v>Naten Dimas AS</v>
          </cell>
          <cell r="E77" t="str">
            <v>3476A</v>
          </cell>
          <cell r="F77" t="str">
            <v>Peng.</v>
          </cell>
          <cell r="G77">
            <v>85</v>
          </cell>
          <cell r="H77">
            <v>83</v>
          </cell>
          <cell r="I77">
            <v>83</v>
          </cell>
          <cell r="J77">
            <v>74</v>
          </cell>
          <cell r="K77">
            <v>63</v>
          </cell>
          <cell r="L77">
            <v>65</v>
          </cell>
          <cell r="M77">
            <v>60</v>
          </cell>
          <cell r="N77">
            <v>57</v>
          </cell>
          <cell r="O77">
            <v>77</v>
          </cell>
          <cell r="P77">
            <v>77</v>
          </cell>
          <cell r="Q77">
            <v>77</v>
          </cell>
          <cell r="R77">
            <v>77</v>
          </cell>
          <cell r="S77">
            <v>77</v>
          </cell>
          <cell r="T77">
            <v>77</v>
          </cell>
          <cell r="U77">
            <v>77</v>
          </cell>
          <cell r="Z77" t="str">
            <v>PMR</v>
          </cell>
          <cell r="AA77" t="str">
            <v>Amat Baik</v>
          </cell>
          <cell r="AB77" t="str">
            <v>Menguasai P3K</v>
          </cell>
          <cell r="AF77">
            <v>73.933333333333337</v>
          </cell>
        </row>
        <row r="78">
          <cell r="E78" t="str">
            <v>3476B</v>
          </cell>
          <cell r="F78" t="str">
            <v>Prak.</v>
          </cell>
          <cell r="G78">
            <v>85</v>
          </cell>
          <cell r="H78">
            <v>83</v>
          </cell>
          <cell r="I78">
            <v>83</v>
          </cell>
          <cell r="J78">
            <v>74</v>
          </cell>
          <cell r="K78">
            <v>63</v>
          </cell>
          <cell r="L78">
            <v>65</v>
          </cell>
          <cell r="M78">
            <v>60</v>
          </cell>
          <cell r="N78">
            <v>57</v>
          </cell>
          <cell r="O78">
            <v>77</v>
          </cell>
          <cell r="P78">
            <v>77</v>
          </cell>
          <cell r="Q78">
            <v>77</v>
          </cell>
          <cell r="R78">
            <v>77</v>
          </cell>
          <cell r="S78">
            <v>77</v>
          </cell>
          <cell r="T78">
            <v>77</v>
          </cell>
          <cell r="U78">
            <v>77</v>
          </cell>
          <cell r="AF78">
            <v>73.933333333333337</v>
          </cell>
        </row>
        <row r="79">
          <cell r="E79" t="str">
            <v>3476C</v>
          </cell>
          <cell r="F79" t="str">
            <v>Sikap</v>
          </cell>
          <cell r="G79" t="str">
            <v>SB</v>
          </cell>
          <cell r="H79" t="str">
            <v>SB</v>
          </cell>
          <cell r="I79" t="str">
            <v>B</v>
          </cell>
          <cell r="J79" t="str">
            <v>B</v>
          </cell>
          <cell r="K79" t="str">
            <v>B</v>
          </cell>
          <cell r="L79" t="str">
            <v>C</v>
          </cell>
          <cell r="M79" t="str">
            <v>SB</v>
          </cell>
          <cell r="N79" t="str">
            <v>B</v>
          </cell>
          <cell r="O79" t="str">
            <v>C</v>
          </cell>
          <cell r="P79" t="str">
            <v>C</v>
          </cell>
          <cell r="Q79" t="str">
            <v>C</v>
          </cell>
          <cell r="R79" t="str">
            <v>C</v>
          </cell>
          <cell r="S79" t="str">
            <v>C</v>
          </cell>
          <cell r="T79" t="str">
            <v>C</v>
          </cell>
          <cell r="U79" t="str">
            <v>C</v>
          </cell>
          <cell r="AF79" t="e">
            <v>#DIV/0!</v>
          </cell>
        </row>
        <row r="80">
          <cell r="B80">
            <v>24</v>
          </cell>
          <cell r="C80">
            <v>3523</v>
          </cell>
          <cell r="D80" t="str">
            <v>Nur Fitria</v>
          </cell>
          <cell r="E80" t="str">
            <v>3523A</v>
          </cell>
          <cell r="F80" t="str">
            <v>Peng.</v>
          </cell>
          <cell r="G80">
            <v>85</v>
          </cell>
          <cell r="H80">
            <v>83</v>
          </cell>
          <cell r="I80">
            <v>83</v>
          </cell>
          <cell r="J80">
            <v>74</v>
          </cell>
          <cell r="K80">
            <v>63</v>
          </cell>
          <cell r="L80">
            <v>65</v>
          </cell>
          <cell r="M80">
            <v>60</v>
          </cell>
          <cell r="N80">
            <v>57</v>
          </cell>
          <cell r="O80">
            <v>77</v>
          </cell>
          <cell r="P80">
            <v>77</v>
          </cell>
          <cell r="Q80">
            <v>77</v>
          </cell>
          <cell r="R80">
            <v>77</v>
          </cell>
          <cell r="S80">
            <v>77</v>
          </cell>
          <cell r="T80">
            <v>77</v>
          </cell>
          <cell r="U80">
            <v>77</v>
          </cell>
          <cell r="AF80">
            <v>73.933333333333337</v>
          </cell>
        </row>
        <row r="81">
          <cell r="E81" t="str">
            <v>3523B</v>
          </cell>
          <cell r="F81" t="str">
            <v>Prak.</v>
          </cell>
          <cell r="G81">
            <v>85</v>
          </cell>
          <cell r="H81">
            <v>83</v>
          </cell>
          <cell r="I81">
            <v>83</v>
          </cell>
          <cell r="J81">
            <v>74</v>
          </cell>
          <cell r="K81">
            <v>63</v>
          </cell>
          <cell r="L81">
            <v>65</v>
          </cell>
          <cell r="M81">
            <v>60</v>
          </cell>
          <cell r="N81">
            <v>57</v>
          </cell>
          <cell r="O81">
            <v>77</v>
          </cell>
          <cell r="P81">
            <v>77</v>
          </cell>
          <cell r="Q81">
            <v>77</v>
          </cell>
          <cell r="R81">
            <v>77</v>
          </cell>
          <cell r="S81">
            <v>77</v>
          </cell>
          <cell r="T81">
            <v>77</v>
          </cell>
          <cell r="U81">
            <v>77</v>
          </cell>
          <cell r="AF81">
            <v>73.933333333333337</v>
          </cell>
        </row>
        <row r="82">
          <cell r="E82" t="str">
            <v>3523C</v>
          </cell>
          <cell r="F82" t="str">
            <v>Sikap</v>
          </cell>
          <cell r="G82" t="str">
            <v>SB</v>
          </cell>
          <cell r="H82" t="str">
            <v>SB</v>
          </cell>
          <cell r="I82" t="str">
            <v>B</v>
          </cell>
          <cell r="J82" t="str">
            <v>B</v>
          </cell>
          <cell r="K82" t="str">
            <v>B</v>
          </cell>
          <cell r="L82" t="str">
            <v>C</v>
          </cell>
          <cell r="M82" t="str">
            <v>SB</v>
          </cell>
          <cell r="N82" t="str">
            <v>B</v>
          </cell>
          <cell r="O82" t="str">
            <v>C</v>
          </cell>
          <cell r="P82" t="str">
            <v>C</v>
          </cell>
          <cell r="Q82" t="str">
            <v>C</v>
          </cell>
          <cell r="R82" t="str">
            <v>C</v>
          </cell>
          <cell r="S82" t="str">
            <v>C</v>
          </cell>
          <cell r="T82" t="str">
            <v>C</v>
          </cell>
          <cell r="U82" t="str">
            <v>C</v>
          </cell>
          <cell r="AF82" t="e">
            <v>#DIV/0!</v>
          </cell>
        </row>
        <row r="83">
          <cell r="B83">
            <v>25</v>
          </cell>
          <cell r="C83">
            <v>3634</v>
          </cell>
          <cell r="D83" t="str">
            <v>Nova Rosida</v>
          </cell>
          <cell r="E83" t="str">
            <v>3634A</v>
          </cell>
          <cell r="F83" t="str">
            <v>Peng.</v>
          </cell>
          <cell r="G83">
            <v>85</v>
          </cell>
          <cell r="H83">
            <v>83</v>
          </cell>
          <cell r="I83">
            <v>83</v>
          </cell>
          <cell r="J83">
            <v>74</v>
          </cell>
          <cell r="K83">
            <v>63</v>
          </cell>
          <cell r="L83">
            <v>65</v>
          </cell>
          <cell r="M83">
            <v>60</v>
          </cell>
          <cell r="N83">
            <v>57</v>
          </cell>
          <cell r="O83">
            <v>77</v>
          </cell>
          <cell r="P83">
            <v>77</v>
          </cell>
          <cell r="Q83">
            <v>77</v>
          </cell>
          <cell r="R83">
            <v>77</v>
          </cell>
          <cell r="S83">
            <v>77</v>
          </cell>
          <cell r="T83">
            <v>77</v>
          </cell>
          <cell r="U83">
            <v>77</v>
          </cell>
          <cell r="AF83">
            <v>73.933333333333337</v>
          </cell>
        </row>
        <row r="84">
          <cell r="E84" t="str">
            <v>3634B</v>
          </cell>
          <cell r="F84" t="str">
            <v>Prak.</v>
          </cell>
          <cell r="G84">
            <v>85</v>
          </cell>
          <cell r="H84">
            <v>83</v>
          </cell>
          <cell r="I84">
            <v>83</v>
          </cell>
          <cell r="J84">
            <v>74</v>
          </cell>
          <cell r="K84">
            <v>63</v>
          </cell>
          <cell r="L84">
            <v>65</v>
          </cell>
          <cell r="M84">
            <v>60</v>
          </cell>
          <cell r="N84">
            <v>57</v>
          </cell>
          <cell r="O84">
            <v>77</v>
          </cell>
          <cell r="P84">
            <v>77</v>
          </cell>
          <cell r="Q84">
            <v>77</v>
          </cell>
          <cell r="R84">
            <v>77</v>
          </cell>
          <cell r="S84">
            <v>77</v>
          </cell>
          <cell r="T84">
            <v>77</v>
          </cell>
          <cell r="U84">
            <v>77</v>
          </cell>
          <cell r="AF84">
            <v>73.933333333333337</v>
          </cell>
        </row>
        <row r="85">
          <cell r="E85" t="str">
            <v>3634C</v>
          </cell>
          <cell r="F85" t="str">
            <v>Sikap</v>
          </cell>
          <cell r="G85" t="str">
            <v>SB</v>
          </cell>
          <cell r="H85" t="str">
            <v>SB</v>
          </cell>
          <cell r="I85" t="str">
            <v>B</v>
          </cell>
          <cell r="J85" t="str">
            <v>B</v>
          </cell>
          <cell r="K85" t="str">
            <v>B</v>
          </cell>
          <cell r="L85" t="str">
            <v>C</v>
          </cell>
          <cell r="M85" t="str">
            <v>SB</v>
          </cell>
          <cell r="N85" t="str">
            <v>B</v>
          </cell>
          <cell r="O85" t="str">
            <v>C</v>
          </cell>
          <cell r="P85" t="str">
            <v>C</v>
          </cell>
          <cell r="Q85" t="str">
            <v>C</v>
          </cell>
          <cell r="R85" t="str">
            <v>C</v>
          </cell>
          <cell r="S85" t="str">
            <v>C</v>
          </cell>
          <cell r="T85" t="str">
            <v>C</v>
          </cell>
          <cell r="U85" t="str">
            <v>C</v>
          </cell>
          <cell r="AF85" t="e">
            <v>#DIV/0!</v>
          </cell>
        </row>
        <row r="86">
          <cell r="B86">
            <v>26</v>
          </cell>
          <cell r="C86">
            <v>3441</v>
          </cell>
          <cell r="D86" t="str">
            <v>Novialesty Muslimah</v>
          </cell>
          <cell r="E86" t="str">
            <v>3441A</v>
          </cell>
          <cell r="F86" t="str">
            <v>Peng.</v>
          </cell>
          <cell r="G86">
            <v>85</v>
          </cell>
          <cell r="H86">
            <v>83</v>
          </cell>
          <cell r="I86">
            <v>83</v>
          </cell>
          <cell r="J86">
            <v>74</v>
          </cell>
          <cell r="K86">
            <v>63</v>
          </cell>
          <cell r="L86">
            <v>65</v>
          </cell>
          <cell r="M86">
            <v>60</v>
          </cell>
          <cell r="N86">
            <v>57</v>
          </cell>
          <cell r="O86">
            <v>77</v>
          </cell>
          <cell r="P86">
            <v>77</v>
          </cell>
          <cell r="Q86">
            <v>77</v>
          </cell>
          <cell r="R86">
            <v>77</v>
          </cell>
          <cell r="S86">
            <v>77</v>
          </cell>
          <cell r="T86">
            <v>77</v>
          </cell>
          <cell r="U86">
            <v>77</v>
          </cell>
          <cell r="AF86">
            <v>73.933333333333337</v>
          </cell>
        </row>
        <row r="87">
          <cell r="E87" t="str">
            <v>3441B</v>
          </cell>
          <cell r="F87" t="str">
            <v>Prak.</v>
          </cell>
          <cell r="G87">
            <v>85</v>
          </cell>
          <cell r="H87">
            <v>83</v>
          </cell>
          <cell r="I87">
            <v>83</v>
          </cell>
          <cell r="J87">
            <v>74</v>
          </cell>
          <cell r="K87">
            <v>63</v>
          </cell>
          <cell r="L87">
            <v>65</v>
          </cell>
          <cell r="M87">
            <v>60</v>
          </cell>
          <cell r="N87">
            <v>57</v>
          </cell>
          <cell r="O87">
            <v>77</v>
          </cell>
          <cell r="P87">
            <v>77</v>
          </cell>
          <cell r="Q87">
            <v>77</v>
          </cell>
          <cell r="R87">
            <v>77</v>
          </cell>
          <cell r="S87">
            <v>77</v>
          </cell>
          <cell r="T87">
            <v>77</v>
          </cell>
          <cell r="U87">
            <v>77</v>
          </cell>
          <cell r="AF87">
            <v>73.933333333333337</v>
          </cell>
        </row>
        <row r="88">
          <cell r="E88" t="str">
            <v>3441C</v>
          </cell>
          <cell r="F88" t="str">
            <v>Sikap</v>
          </cell>
          <cell r="G88" t="str">
            <v>SB</v>
          </cell>
          <cell r="H88" t="str">
            <v>SB</v>
          </cell>
          <cell r="I88" t="str">
            <v>B</v>
          </cell>
          <cell r="J88" t="str">
            <v>B</v>
          </cell>
          <cell r="K88" t="str">
            <v>B</v>
          </cell>
          <cell r="L88" t="str">
            <v>C</v>
          </cell>
          <cell r="M88" t="str">
            <v>SB</v>
          </cell>
          <cell r="N88" t="str">
            <v>B</v>
          </cell>
          <cell r="O88" t="str">
            <v>C</v>
          </cell>
          <cell r="P88" t="str">
            <v>C</v>
          </cell>
          <cell r="Q88" t="str">
            <v>C</v>
          </cell>
          <cell r="R88" t="str">
            <v>C</v>
          </cell>
          <cell r="S88" t="str">
            <v>C</v>
          </cell>
          <cell r="T88" t="str">
            <v>C</v>
          </cell>
          <cell r="U88" t="str">
            <v>C</v>
          </cell>
          <cell r="AF88" t="e">
            <v>#DIV/0!</v>
          </cell>
        </row>
        <row r="89">
          <cell r="B89">
            <v>27</v>
          </cell>
          <cell r="C89">
            <v>3601</v>
          </cell>
          <cell r="D89" t="str">
            <v>Pahrur Rozi</v>
          </cell>
          <cell r="E89" t="str">
            <v>3601A</v>
          </cell>
          <cell r="F89" t="str">
            <v>Peng.</v>
          </cell>
          <cell r="G89">
            <v>85</v>
          </cell>
          <cell r="H89">
            <v>83</v>
          </cell>
          <cell r="I89">
            <v>83</v>
          </cell>
          <cell r="J89">
            <v>74</v>
          </cell>
          <cell r="K89">
            <v>63</v>
          </cell>
          <cell r="L89">
            <v>65</v>
          </cell>
          <cell r="M89">
            <v>60</v>
          </cell>
          <cell r="N89">
            <v>57</v>
          </cell>
          <cell r="O89">
            <v>77</v>
          </cell>
          <cell r="P89">
            <v>77</v>
          </cell>
          <cell r="Q89">
            <v>77</v>
          </cell>
          <cell r="R89">
            <v>77</v>
          </cell>
          <cell r="S89">
            <v>77</v>
          </cell>
          <cell r="T89">
            <v>77</v>
          </cell>
          <cell r="U89">
            <v>77</v>
          </cell>
          <cell r="AF89">
            <v>73.933333333333337</v>
          </cell>
        </row>
        <row r="90">
          <cell r="E90" t="str">
            <v>3601B</v>
          </cell>
          <cell r="F90" t="str">
            <v>Prak.</v>
          </cell>
          <cell r="G90">
            <v>85</v>
          </cell>
          <cell r="H90">
            <v>83</v>
          </cell>
          <cell r="I90">
            <v>83</v>
          </cell>
          <cell r="J90">
            <v>74</v>
          </cell>
          <cell r="K90">
            <v>63</v>
          </cell>
          <cell r="L90">
            <v>65</v>
          </cell>
          <cell r="M90">
            <v>60</v>
          </cell>
          <cell r="N90">
            <v>57</v>
          </cell>
          <cell r="O90">
            <v>77</v>
          </cell>
          <cell r="P90">
            <v>77</v>
          </cell>
          <cell r="Q90">
            <v>77</v>
          </cell>
          <cell r="R90">
            <v>77</v>
          </cell>
          <cell r="S90">
            <v>77</v>
          </cell>
          <cell r="T90">
            <v>77</v>
          </cell>
          <cell r="U90">
            <v>77</v>
          </cell>
          <cell r="AF90">
            <v>73.933333333333337</v>
          </cell>
        </row>
        <row r="91">
          <cell r="E91" t="str">
            <v>3601C</v>
          </cell>
          <cell r="F91" t="str">
            <v>Sikap</v>
          </cell>
          <cell r="G91" t="str">
            <v>SB</v>
          </cell>
          <cell r="H91" t="str">
            <v>SB</v>
          </cell>
          <cell r="I91" t="str">
            <v>B</v>
          </cell>
          <cell r="J91" t="str">
            <v>B</v>
          </cell>
          <cell r="K91" t="str">
            <v>B</v>
          </cell>
          <cell r="L91" t="str">
            <v>C</v>
          </cell>
          <cell r="M91" t="str">
            <v>SB</v>
          </cell>
          <cell r="N91" t="str">
            <v>B</v>
          </cell>
          <cell r="O91" t="str">
            <v>C</v>
          </cell>
          <cell r="P91" t="str">
            <v>C</v>
          </cell>
          <cell r="Q91" t="str">
            <v>C</v>
          </cell>
          <cell r="R91" t="str">
            <v>C</v>
          </cell>
          <cell r="S91" t="str">
            <v>C</v>
          </cell>
          <cell r="T91" t="str">
            <v>C</v>
          </cell>
          <cell r="U91" t="str">
            <v>C</v>
          </cell>
          <cell r="AF91" t="e">
            <v>#DIV/0!</v>
          </cell>
        </row>
        <row r="92">
          <cell r="B92">
            <v>28</v>
          </cell>
          <cell r="C92">
            <v>3559</v>
          </cell>
          <cell r="D92" t="str">
            <v>Putri Andriani</v>
          </cell>
          <cell r="E92" t="str">
            <v>3559A</v>
          </cell>
          <cell r="F92" t="str">
            <v>Peng.</v>
          </cell>
          <cell r="G92">
            <v>85</v>
          </cell>
          <cell r="H92">
            <v>83</v>
          </cell>
          <cell r="I92">
            <v>83</v>
          </cell>
          <cell r="J92">
            <v>74</v>
          </cell>
          <cell r="K92">
            <v>63</v>
          </cell>
          <cell r="L92">
            <v>65</v>
          </cell>
          <cell r="M92">
            <v>60</v>
          </cell>
          <cell r="N92">
            <v>57</v>
          </cell>
          <cell r="O92">
            <v>77</v>
          </cell>
          <cell r="P92">
            <v>77</v>
          </cell>
          <cell r="Q92">
            <v>77</v>
          </cell>
          <cell r="R92">
            <v>77</v>
          </cell>
          <cell r="S92">
            <v>77</v>
          </cell>
          <cell r="T92">
            <v>77</v>
          </cell>
          <cell r="U92">
            <v>77</v>
          </cell>
          <cell r="AF92">
            <v>73.933333333333337</v>
          </cell>
        </row>
        <row r="93">
          <cell r="E93" t="str">
            <v>3559B</v>
          </cell>
          <cell r="F93" t="str">
            <v>Prak.</v>
          </cell>
          <cell r="G93">
            <v>85</v>
          </cell>
          <cell r="H93">
            <v>83</v>
          </cell>
          <cell r="I93">
            <v>83</v>
          </cell>
          <cell r="J93">
            <v>74</v>
          </cell>
          <cell r="K93">
            <v>63</v>
          </cell>
          <cell r="L93">
            <v>65</v>
          </cell>
          <cell r="M93">
            <v>60</v>
          </cell>
          <cell r="N93">
            <v>57</v>
          </cell>
          <cell r="O93">
            <v>77</v>
          </cell>
          <cell r="P93">
            <v>77</v>
          </cell>
          <cell r="Q93">
            <v>77</v>
          </cell>
          <cell r="R93">
            <v>77</v>
          </cell>
          <cell r="S93">
            <v>77</v>
          </cell>
          <cell r="T93">
            <v>77</v>
          </cell>
          <cell r="U93">
            <v>77</v>
          </cell>
          <cell r="AF93">
            <v>73.933333333333337</v>
          </cell>
        </row>
        <row r="94">
          <cell r="E94" t="str">
            <v>3559C</v>
          </cell>
          <cell r="F94" t="str">
            <v>Sikap</v>
          </cell>
          <cell r="G94" t="str">
            <v>SB</v>
          </cell>
          <cell r="H94" t="str">
            <v>SB</v>
          </cell>
          <cell r="I94" t="str">
            <v>B</v>
          </cell>
          <cell r="J94" t="str">
            <v>B</v>
          </cell>
          <cell r="K94" t="str">
            <v>B</v>
          </cell>
          <cell r="L94" t="str">
            <v>C</v>
          </cell>
          <cell r="M94" t="str">
            <v>SB</v>
          </cell>
          <cell r="N94" t="str">
            <v>B</v>
          </cell>
          <cell r="O94" t="str">
            <v>C</v>
          </cell>
          <cell r="P94" t="str">
            <v>C</v>
          </cell>
          <cell r="Q94" t="str">
            <v>C</v>
          </cell>
          <cell r="R94" t="str">
            <v>C</v>
          </cell>
          <cell r="S94" t="str">
            <v>C</v>
          </cell>
          <cell r="T94" t="str">
            <v>C</v>
          </cell>
          <cell r="U94" t="str">
            <v>C</v>
          </cell>
          <cell r="AF94" t="e">
            <v>#DIV/0!</v>
          </cell>
        </row>
        <row r="95">
          <cell r="B95">
            <v>29</v>
          </cell>
          <cell r="C95">
            <v>3446</v>
          </cell>
          <cell r="D95" t="str">
            <v>Riki Andriawan</v>
          </cell>
          <cell r="E95" t="str">
            <v>3446A</v>
          </cell>
          <cell r="F95" t="str">
            <v>Peng.</v>
          </cell>
          <cell r="G95">
            <v>85</v>
          </cell>
          <cell r="H95">
            <v>83</v>
          </cell>
          <cell r="I95">
            <v>83</v>
          </cell>
          <cell r="J95">
            <v>74</v>
          </cell>
          <cell r="K95">
            <v>63</v>
          </cell>
          <cell r="L95">
            <v>65</v>
          </cell>
          <cell r="M95">
            <v>60</v>
          </cell>
          <cell r="N95">
            <v>57</v>
          </cell>
          <cell r="O95">
            <v>77</v>
          </cell>
          <cell r="P95">
            <v>77</v>
          </cell>
          <cell r="Q95">
            <v>77</v>
          </cell>
          <cell r="R95">
            <v>77</v>
          </cell>
          <cell r="S95">
            <v>77</v>
          </cell>
          <cell r="T95">
            <v>77</v>
          </cell>
          <cell r="U95">
            <v>77</v>
          </cell>
          <cell r="AF95">
            <v>73.933333333333337</v>
          </cell>
        </row>
        <row r="96">
          <cell r="E96" t="str">
            <v>3446B</v>
          </cell>
          <cell r="F96" t="str">
            <v>Prak.</v>
          </cell>
          <cell r="G96">
            <v>85</v>
          </cell>
          <cell r="H96">
            <v>83</v>
          </cell>
          <cell r="I96">
            <v>83</v>
          </cell>
          <cell r="J96">
            <v>74</v>
          </cell>
          <cell r="K96">
            <v>63</v>
          </cell>
          <cell r="L96">
            <v>65</v>
          </cell>
          <cell r="M96">
            <v>60</v>
          </cell>
          <cell r="N96">
            <v>57</v>
          </cell>
          <cell r="O96">
            <v>77</v>
          </cell>
          <cell r="P96">
            <v>77</v>
          </cell>
          <cell r="Q96">
            <v>77</v>
          </cell>
          <cell r="R96">
            <v>77</v>
          </cell>
          <cell r="S96">
            <v>77</v>
          </cell>
          <cell r="T96">
            <v>77</v>
          </cell>
          <cell r="U96">
            <v>77</v>
          </cell>
          <cell r="AF96">
            <v>73.933333333333337</v>
          </cell>
        </row>
        <row r="97">
          <cell r="E97" t="str">
            <v>3446C</v>
          </cell>
          <cell r="F97" t="str">
            <v>Sikap</v>
          </cell>
          <cell r="G97" t="str">
            <v>SB</v>
          </cell>
          <cell r="H97" t="str">
            <v>SB</v>
          </cell>
          <cell r="I97" t="str">
            <v>B</v>
          </cell>
          <cell r="J97" t="str">
            <v>B</v>
          </cell>
          <cell r="K97" t="str">
            <v>B</v>
          </cell>
          <cell r="L97" t="str">
            <v>C</v>
          </cell>
          <cell r="M97" t="str">
            <v>SB</v>
          </cell>
          <cell r="N97" t="str">
            <v>B</v>
          </cell>
          <cell r="O97" t="str">
            <v>C</v>
          </cell>
          <cell r="P97" t="str">
            <v>C</v>
          </cell>
          <cell r="Q97" t="str">
            <v>C</v>
          </cell>
          <cell r="R97" t="str">
            <v>C</v>
          </cell>
          <cell r="S97" t="str">
            <v>C</v>
          </cell>
          <cell r="T97" t="str">
            <v>C</v>
          </cell>
          <cell r="U97" t="str">
            <v>C</v>
          </cell>
          <cell r="AF97" t="e">
            <v>#DIV/0!</v>
          </cell>
        </row>
        <row r="98">
          <cell r="B98">
            <v>30</v>
          </cell>
          <cell r="C98">
            <v>3530</v>
          </cell>
          <cell r="D98" t="str">
            <v>Sabila Devi Putra Utama</v>
          </cell>
          <cell r="E98" t="str">
            <v>3530A</v>
          </cell>
          <cell r="F98" t="str">
            <v>Peng.</v>
          </cell>
          <cell r="G98">
            <v>85</v>
          </cell>
          <cell r="H98">
            <v>83</v>
          </cell>
          <cell r="I98">
            <v>83</v>
          </cell>
          <cell r="J98">
            <v>74</v>
          </cell>
          <cell r="K98">
            <v>63</v>
          </cell>
          <cell r="L98">
            <v>65</v>
          </cell>
          <cell r="M98">
            <v>60</v>
          </cell>
          <cell r="N98">
            <v>57</v>
          </cell>
          <cell r="O98">
            <v>77</v>
          </cell>
          <cell r="P98">
            <v>77</v>
          </cell>
          <cell r="Q98">
            <v>77</v>
          </cell>
          <cell r="R98">
            <v>77</v>
          </cell>
          <cell r="S98">
            <v>77</v>
          </cell>
          <cell r="T98">
            <v>77</v>
          </cell>
          <cell r="U98">
            <v>77</v>
          </cell>
          <cell r="AF98">
            <v>73.933333333333337</v>
          </cell>
        </row>
        <row r="99">
          <cell r="E99" t="str">
            <v>3530B</v>
          </cell>
          <cell r="F99" t="str">
            <v>Prak.</v>
          </cell>
          <cell r="G99">
            <v>85</v>
          </cell>
          <cell r="H99">
            <v>83</v>
          </cell>
          <cell r="I99">
            <v>83</v>
          </cell>
          <cell r="J99">
            <v>74</v>
          </cell>
          <cell r="K99">
            <v>63</v>
          </cell>
          <cell r="L99">
            <v>65</v>
          </cell>
          <cell r="M99">
            <v>60</v>
          </cell>
          <cell r="N99">
            <v>57</v>
          </cell>
          <cell r="O99">
            <v>77</v>
          </cell>
          <cell r="P99">
            <v>77</v>
          </cell>
          <cell r="Q99">
            <v>77</v>
          </cell>
          <cell r="R99">
            <v>77</v>
          </cell>
          <cell r="S99">
            <v>77</v>
          </cell>
          <cell r="T99">
            <v>77</v>
          </cell>
          <cell r="U99">
            <v>77</v>
          </cell>
          <cell r="AF99">
            <v>73.933333333333337</v>
          </cell>
        </row>
        <row r="100">
          <cell r="E100" t="str">
            <v>3530C</v>
          </cell>
          <cell r="F100" t="str">
            <v>Sikap</v>
          </cell>
          <cell r="G100" t="str">
            <v>SB</v>
          </cell>
          <cell r="H100" t="str">
            <v>SB</v>
          </cell>
          <cell r="I100" t="str">
            <v>B</v>
          </cell>
          <cell r="J100" t="str">
            <v>B</v>
          </cell>
          <cell r="K100" t="str">
            <v>B</v>
          </cell>
          <cell r="L100" t="str">
            <v>C</v>
          </cell>
          <cell r="M100" t="str">
            <v>SB</v>
          </cell>
          <cell r="N100" t="str">
            <v>B</v>
          </cell>
          <cell r="O100" t="str">
            <v>C</v>
          </cell>
          <cell r="P100" t="str">
            <v>C</v>
          </cell>
          <cell r="Q100" t="str">
            <v>C</v>
          </cell>
          <cell r="R100" t="str">
            <v>C</v>
          </cell>
          <cell r="S100" t="str">
            <v>C</v>
          </cell>
          <cell r="T100" t="str">
            <v>C</v>
          </cell>
          <cell r="U100" t="str">
            <v>C</v>
          </cell>
          <cell r="AF100" t="e">
            <v>#DIV/0!</v>
          </cell>
        </row>
        <row r="101">
          <cell r="B101">
            <v>31</v>
          </cell>
          <cell r="C101">
            <v>3307</v>
          </cell>
          <cell r="D101" t="str">
            <v>Sari Yusira</v>
          </cell>
          <cell r="E101" t="str">
            <v>3307A</v>
          </cell>
          <cell r="F101" t="str">
            <v>Peng.</v>
          </cell>
          <cell r="G101">
            <v>85</v>
          </cell>
          <cell r="H101">
            <v>83</v>
          </cell>
          <cell r="I101">
            <v>83</v>
          </cell>
          <cell r="J101">
            <v>74</v>
          </cell>
          <cell r="K101">
            <v>63</v>
          </cell>
          <cell r="L101">
            <v>65</v>
          </cell>
          <cell r="M101">
            <v>60</v>
          </cell>
          <cell r="N101">
            <v>57</v>
          </cell>
          <cell r="O101">
            <v>77</v>
          </cell>
          <cell r="P101">
            <v>77</v>
          </cell>
          <cell r="Q101">
            <v>77</v>
          </cell>
          <cell r="R101">
            <v>77</v>
          </cell>
          <cell r="S101">
            <v>77</v>
          </cell>
          <cell r="T101">
            <v>77</v>
          </cell>
          <cell r="U101">
            <v>77</v>
          </cell>
          <cell r="Z101" t="str">
            <v>Teater</v>
          </cell>
          <cell r="AA101" t="str">
            <v>Amat Baik</v>
          </cell>
          <cell r="AB101" t="str">
            <v>Menguasai artikulasi, olah rasa, gerak ,penghayatan dan pembuatan naskah dengan baik</v>
          </cell>
          <cell r="AF101">
            <v>73.933333333333337</v>
          </cell>
        </row>
        <row r="102">
          <cell r="E102" t="str">
            <v>3307B</v>
          </cell>
          <cell r="F102" t="str">
            <v>Prak.</v>
          </cell>
          <cell r="G102">
            <v>85</v>
          </cell>
          <cell r="H102">
            <v>83</v>
          </cell>
          <cell r="I102">
            <v>83</v>
          </cell>
          <cell r="J102">
            <v>74</v>
          </cell>
          <cell r="K102">
            <v>63</v>
          </cell>
          <cell r="L102">
            <v>65</v>
          </cell>
          <cell r="M102">
            <v>60</v>
          </cell>
          <cell r="N102">
            <v>57</v>
          </cell>
          <cell r="O102">
            <v>77</v>
          </cell>
          <cell r="P102">
            <v>77</v>
          </cell>
          <cell r="Q102">
            <v>77</v>
          </cell>
          <cell r="R102">
            <v>77</v>
          </cell>
          <cell r="S102">
            <v>77</v>
          </cell>
          <cell r="T102">
            <v>77</v>
          </cell>
          <cell r="U102">
            <v>77</v>
          </cell>
          <cell r="AF102">
            <v>73.933333333333337</v>
          </cell>
        </row>
        <row r="103">
          <cell r="E103" t="str">
            <v>3307C</v>
          </cell>
          <cell r="F103" t="str">
            <v>Sikap</v>
          </cell>
          <cell r="G103" t="str">
            <v>SB</v>
          </cell>
          <cell r="H103" t="str">
            <v>SB</v>
          </cell>
          <cell r="I103" t="str">
            <v>B</v>
          </cell>
          <cell r="J103" t="str">
            <v>B</v>
          </cell>
          <cell r="K103" t="str">
            <v>B</v>
          </cell>
          <cell r="L103" t="str">
            <v>C</v>
          </cell>
          <cell r="M103" t="str">
            <v>SB</v>
          </cell>
          <cell r="N103" t="str">
            <v>B</v>
          </cell>
          <cell r="O103" t="str">
            <v>C</v>
          </cell>
          <cell r="P103" t="str">
            <v>C</v>
          </cell>
          <cell r="Q103" t="str">
            <v>C</v>
          </cell>
          <cell r="R103" t="str">
            <v>C</v>
          </cell>
          <cell r="S103" t="str">
            <v>C</v>
          </cell>
          <cell r="T103" t="str">
            <v>C</v>
          </cell>
          <cell r="U103" t="str">
            <v>C</v>
          </cell>
          <cell r="AF103" t="e">
            <v>#DIV/0!</v>
          </cell>
        </row>
        <row r="104">
          <cell r="B104">
            <v>32</v>
          </cell>
          <cell r="C104">
            <v>3447</v>
          </cell>
          <cell r="D104" t="str">
            <v>Sepridawati</v>
          </cell>
          <cell r="E104" t="str">
            <v>3447A</v>
          </cell>
          <cell r="F104" t="str">
            <v>Peng.</v>
          </cell>
          <cell r="G104">
            <v>85</v>
          </cell>
          <cell r="H104">
            <v>83</v>
          </cell>
          <cell r="I104">
            <v>83</v>
          </cell>
          <cell r="J104">
            <v>74</v>
          </cell>
          <cell r="K104">
            <v>63</v>
          </cell>
          <cell r="L104">
            <v>65</v>
          </cell>
          <cell r="M104">
            <v>60</v>
          </cell>
          <cell r="N104">
            <v>57</v>
          </cell>
          <cell r="O104">
            <v>77</v>
          </cell>
          <cell r="P104">
            <v>77</v>
          </cell>
          <cell r="Q104">
            <v>77</v>
          </cell>
          <cell r="R104">
            <v>77</v>
          </cell>
          <cell r="S104">
            <v>77</v>
          </cell>
          <cell r="T104">
            <v>77</v>
          </cell>
          <cell r="U104">
            <v>77</v>
          </cell>
          <cell r="AF104">
            <v>73.933333333333337</v>
          </cell>
        </row>
        <row r="105">
          <cell r="E105" t="str">
            <v>3447B</v>
          </cell>
          <cell r="F105" t="str">
            <v>Prak.</v>
          </cell>
          <cell r="G105">
            <v>85</v>
          </cell>
          <cell r="H105">
            <v>83</v>
          </cell>
          <cell r="I105">
            <v>83</v>
          </cell>
          <cell r="J105">
            <v>74</v>
          </cell>
          <cell r="K105">
            <v>63</v>
          </cell>
          <cell r="L105">
            <v>65</v>
          </cell>
          <cell r="M105">
            <v>60</v>
          </cell>
          <cell r="N105">
            <v>57</v>
          </cell>
          <cell r="O105">
            <v>77</v>
          </cell>
          <cell r="P105">
            <v>77</v>
          </cell>
          <cell r="Q105">
            <v>77</v>
          </cell>
          <cell r="R105">
            <v>77</v>
          </cell>
          <cell r="S105">
            <v>77</v>
          </cell>
          <cell r="T105">
            <v>77</v>
          </cell>
          <cell r="U105">
            <v>77</v>
          </cell>
          <cell r="AF105">
            <v>73.933333333333337</v>
          </cell>
        </row>
        <row r="106">
          <cell r="E106" t="str">
            <v>3447C</v>
          </cell>
          <cell r="F106" t="str">
            <v>Sikap</v>
          </cell>
          <cell r="G106" t="str">
            <v>SB</v>
          </cell>
          <cell r="H106" t="str">
            <v>SB</v>
          </cell>
          <cell r="I106" t="str">
            <v>B</v>
          </cell>
          <cell r="J106" t="str">
            <v>B</v>
          </cell>
          <cell r="K106" t="str">
            <v>B</v>
          </cell>
          <cell r="L106" t="str">
            <v>C</v>
          </cell>
          <cell r="M106" t="str">
            <v>SB</v>
          </cell>
          <cell r="N106" t="str">
            <v>B</v>
          </cell>
          <cell r="O106" t="str">
            <v>C</v>
          </cell>
          <cell r="P106" t="str">
            <v>C</v>
          </cell>
          <cell r="Q106" t="str">
            <v>C</v>
          </cell>
          <cell r="R106" t="str">
            <v>C</v>
          </cell>
          <cell r="S106" t="str">
            <v>C</v>
          </cell>
          <cell r="T106" t="str">
            <v>C</v>
          </cell>
          <cell r="U106" t="str">
            <v>C</v>
          </cell>
          <cell r="AF106" t="e">
            <v>#DIV/0!</v>
          </cell>
        </row>
        <row r="107">
          <cell r="B107">
            <v>33</v>
          </cell>
          <cell r="C107">
            <v>3485</v>
          </cell>
          <cell r="D107" t="str">
            <v>Sirait Maretta Rhadia Puspita</v>
          </cell>
          <cell r="E107" t="str">
            <v>3485A</v>
          </cell>
          <cell r="F107" t="str">
            <v>Peng.</v>
          </cell>
          <cell r="G107">
            <v>85</v>
          </cell>
          <cell r="H107">
            <v>83</v>
          </cell>
          <cell r="I107">
            <v>83</v>
          </cell>
          <cell r="J107">
            <v>74</v>
          </cell>
          <cell r="K107">
            <v>63</v>
          </cell>
          <cell r="L107">
            <v>65</v>
          </cell>
          <cell r="M107">
            <v>60</v>
          </cell>
          <cell r="N107">
            <v>57</v>
          </cell>
          <cell r="O107">
            <v>77</v>
          </cell>
          <cell r="P107">
            <v>77</v>
          </cell>
          <cell r="Q107">
            <v>77</v>
          </cell>
          <cell r="R107">
            <v>77</v>
          </cell>
          <cell r="S107">
            <v>77</v>
          </cell>
          <cell r="T107">
            <v>77</v>
          </cell>
          <cell r="U107">
            <v>77</v>
          </cell>
          <cell r="AF107">
            <v>73.933333333333337</v>
          </cell>
        </row>
        <row r="108">
          <cell r="E108" t="str">
            <v>3485B</v>
          </cell>
          <cell r="F108" t="str">
            <v>Prak.</v>
          </cell>
          <cell r="G108">
            <v>85</v>
          </cell>
          <cell r="H108">
            <v>83</v>
          </cell>
          <cell r="I108">
            <v>83</v>
          </cell>
          <cell r="J108">
            <v>74</v>
          </cell>
          <cell r="K108">
            <v>63</v>
          </cell>
          <cell r="L108">
            <v>65</v>
          </cell>
          <cell r="M108">
            <v>60</v>
          </cell>
          <cell r="N108">
            <v>57</v>
          </cell>
          <cell r="O108">
            <v>77</v>
          </cell>
          <cell r="P108">
            <v>77</v>
          </cell>
          <cell r="Q108">
            <v>77</v>
          </cell>
          <cell r="R108">
            <v>77</v>
          </cell>
          <cell r="S108">
            <v>77</v>
          </cell>
          <cell r="T108">
            <v>77</v>
          </cell>
          <cell r="U108">
            <v>77</v>
          </cell>
          <cell r="AF108">
            <v>73.933333333333337</v>
          </cell>
        </row>
        <row r="109">
          <cell r="E109" t="str">
            <v>3485C</v>
          </cell>
          <cell r="F109" t="str">
            <v>Sikap</v>
          </cell>
          <cell r="G109" t="str">
            <v>SB</v>
          </cell>
          <cell r="H109" t="str">
            <v>SB</v>
          </cell>
          <cell r="I109" t="str">
            <v>B</v>
          </cell>
          <cell r="J109" t="str">
            <v>B</v>
          </cell>
          <cell r="K109" t="str">
            <v>B</v>
          </cell>
          <cell r="L109" t="str">
            <v>C</v>
          </cell>
          <cell r="M109" t="str">
            <v>SB</v>
          </cell>
          <cell r="N109" t="str">
            <v>B</v>
          </cell>
          <cell r="O109" t="str">
            <v>C</v>
          </cell>
          <cell r="P109" t="str">
            <v>C</v>
          </cell>
          <cell r="Q109" t="str">
            <v>C</v>
          </cell>
          <cell r="R109" t="str">
            <v>C</v>
          </cell>
          <cell r="S109" t="str">
            <v>C</v>
          </cell>
          <cell r="T109" t="str">
            <v>C</v>
          </cell>
          <cell r="U109" t="str">
            <v>C</v>
          </cell>
          <cell r="AF109" t="e">
            <v>#DIV/0!</v>
          </cell>
        </row>
        <row r="110">
          <cell r="B110">
            <v>34</v>
          </cell>
          <cell r="C110">
            <v>3631</v>
          </cell>
          <cell r="D110" t="str">
            <v>Sri Rahmadani</v>
          </cell>
          <cell r="E110" t="str">
            <v>3631A</v>
          </cell>
          <cell r="F110" t="str">
            <v>Peng.</v>
          </cell>
          <cell r="G110">
            <v>85</v>
          </cell>
          <cell r="H110">
            <v>83</v>
          </cell>
          <cell r="I110">
            <v>83</v>
          </cell>
          <cell r="J110">
            <v>74</v>
          </cell>
          <cell r="K110">
            <v>63</v>
          </cell>
          <cell r="L110">
            <v>65</v>
          </cell>
          <cell r="M110">
            <v>60</v>
          </cell>
          <cell r="N110">
            <v>57</v>
          </cell>
          <cell r="O110">
            <v>77</v>
          </cell>
          <cell r="P110">
            <v>77</v>
          </cell>
          <cell r="Q110">
            <v>77</v>
          </cell>
          <cell r="R110">
            <v>77</v>
          </cell>
          <cell r="S110">
            <v>77</v>
          </cell>
          <cell r="T110">
            <v>77</v>
          </cell>
          <cell r="U110">
            <v>77</v>
          </cell>
          <cell r="AF110">
            <v>73.933333333333337</v>
          </cell>
        </row>
        <row r="111">
          <cell r="E111" t="str">
            <v>3631B</v>
          </cell>
          <cell r="F111" t="str">
            <v>Prak.</v>
          </cell>
          <cell r="G111">
            <v>85</v>
          </cell>
          <cell r="H111">
            <v>83</v>
          </cell>
          <cell r="I111">
            <v>83</v>
          </cell>
          <cell r="J111">
            <v>74</v>
          </cell>
          <cell r="K111">
            <v>63</v>
          </cell>
          <cell r="L111">
            <v>65</v>
          </cell>
          <cell r="M111">
            <v>60</v>
          </cell>
          <cell r="N111">
            <v>57</v>
          </cell>
          <cell r="O111">
            <v>77</v>
          </cell>
          <cell r="P111">
            <v>77</v>
          </cell>
          <cell r="Q111">
            <v>77</v>
          </cell>
          <cell r="R111">
            <v>77</v>
          </cell>
          <cell r="S111">
            <v>77</v>
          </cell>
          <cell r="T111">
            <v>77</v>
          </cell>
          <cell r="U111">
            <v>77</v>
          </cell>
          <cell r="AF111">
            <v>73.933333333333337</v>
          </cell>
        </row>
        <row r="112">
          <cell r="E112" t="str">
            <v>3631C</v>
          </cell>
          <cell r="F112" t="str">
            <v>Sikap</v>
          </cell>
          <cell r="G112" t="str">
            <v>SB</v>
          </cell>
          <cell r="H112" t="str">
            <v>SB</v>
          </cell>
          <cell r="I112" t="str">
            <v>B</v>
          </cell>
          <cell r="J112" t="str">
            <v>B</v>
          </cell>
          <cell r="K112" t="str">
            <v>B</v>
          </cell>
          <cell r="L112" t="str">
            <v>C</v>
          </cell>
          <cell r="M112" t="str">
            <v>SB</v>
          </cell>
          <cell r="N112" t="str">
            <v>B</v>
          </cell>
          <cell r="O112" t="str">
            <v>C</v>
          </cell>
          <cell r="P112" t="str">
            <v>C</v>
          </cell>
          <cell r="Q112" t="str">
            <v>C</v>
          </cell>
          <cell r="R112" t="str">
            <v>C</v>
          </cell>
          <cell r="S112" t="str">
            <v>C</v>
          </cell>
          <cell r="T112" t="str">
            <v>C</v>
          </cell>
          <cell r="U112" t="str">
            <v>C</v>
          </cell>
          <cell r="AF112" t="e">
            <v>#DIV/0!</v>
          </cell>
        </row>
        <row r="113">
          <cell r="B113">
            <v>35</v>
          </cell>
          <cell r="C113">
            <v>3607</v>
          </cell>
          <cell r="D113" t="str">
            <v>Syahrul Rahmadani</v>
          </cell>
          <cell r="E113" t="str">
            <v>3607A</v>
          </cell>
          <cell r="F113" t="str">
            <v>Peng.</v>
          </cell>
          <cell r="G113">
            <v>85</v>
          </cell>
          <cell r="H113">
            <v>83</v>
          </cell>
          <cell r="I113">
            <v>83</v>
          </cell>
          <cell r="J113">
            <v>74</v>
          </cell>
          <cell r="K113">
            <v>63</v>
          </cell>
          <cell r="L113">
            <v>65</v>
          </cell>
          <cell r="M113">
            <v>60</v>
          </cell>
          <cell r="N113">
            <v>57</v>
          </cell>
          <cell r="O113">
            <v>77</v>
          </cell>
          <cell r="P113">
            <v>77</v>
          </cell>
          <cell r="Q113">
            <v>77</v>
          </cell>
          <cell r="R113">
            <v>77</v>
          </cell>
          <cell r="S113">
            <v>77</v>
          </cell>
          <cell r="T113">
            <v>77</v>
          </cell>
          <cell r="U113">
            <v>77</v>
          </cell>
          <cell r="AF113">
            <v>73.933333333333337</v>
          </cell>
        </row>
        <row r="114">
          <cell r="E114" t="str">
            <v>3607B</v>
          </cell>
          <cell r="F114" t="str">
            <v>Prak.</v>
          </cell>
          <cell r="G114">
            <v>85</v>
          </cell>
          <cell r="H114">
            <v>83</v>
          </cell>
          <cell r="I114">
            <v>83</v>
          </cell>
          <cell r="J114">
            <v>74</v>
          </cell>
          <cell r="K114">
            <v>63</v>
          </cell>
          <cell r="L114">
            <v>65</v>
          </cell>
          <cell r="M114">
            <v>60</v>
          </cell>
          <cell r="N114">
            <v>57</v>
          </cell>
          <cell r="O114">
            <v>77</v>
          </cell>
          <cell r="P114">
            <v>77</v>
          </cell>
          <cell r="Q114">
            <v>77</v>
          </cell>
          <cell r="R114">
            <v>77</v>
          </cell>
          <cell r="S114">
            <v>77</v>
          </cell>
          <cell r="T114">
            <v>77</v>
          </cell>
          <cell r="U114">
            <v>77</v>
          </cell>
          <cell r="AF114">
            <v>73.933333333333337</v>
          </cell>
        </row>
        <row r="115">
          <cell r="E115" t="str">
            <v>3607C</v>
          </cell>
          <cell r="F115" t="str">
            <v>Sikap</v>
          </cell>
          <cell r="G115" t="str">
            <v>SB</v>
          </cell>
          <cell r="H115" t="str">
            <v>SB</v>
          </cell>
          <cell r="I115" t="str">
            <v>B</v>
          </cell>
          <cell r="J115" t="str">
            <v>B</v>
          </cell>
          <cell r="K115" t="str">
            <v>B</v>
          </cell>
          <cell r="L115" t="str">
            <v>C</v>
          </cell>
          <cell r="M115" t="str">
            <v>SB</v>
          </cell>
          <cell r="N115" t="str">
            <v>B</v>
          </cell>
          <cell r="O115" t="str">
            <v>C</v>
          </cell>
          <cell r="P115" t="str">
            <v>C</v>
          </cell>
          <cell r="Q115" t="str">
            <v>C</v>
          </cell>
          <cell r="R115" t="str">
            <v>C</v>
          </cell>
          <cell r="S115" t="str">
            <v>C</v>
          </cell>
          <cell r="T115" t="str">
            <v>C</v>
          </cell>
          <cell r="U115" t="str">
            <v>C</v>
          </cell>
          <cell r="AF115" t="e">
            <v>#DIV/0!</v>
          </cell>
        </row>
        <row r="116">
          <cell r="B116">
            <v>36</v>
          </cell>
          <cell r="C116">
            <v>3451</v>
          </cell>
          <cell r="D116" t="str">
            <v>Widya Astuti</v>
          </cell>
          <cell r="E116" t="str">
            <v>3451A</v>
          </cell>
          <cell r="F116" t="str">
            <v>Peng.</v>
          </cell>
          <cell r="G116">
            <v>85</v>
          </cell>
          <cell r="H116">
            <v>83</v>
          </cell>
          <cell r="I116">
            <v>83</v>
          </cell>
          <cell r="J116">
            <v>74</v>
          </cell>
          <cell r="K116">
            <v>63</v>
          </cell>
          <cell r="L116">
            <v>65</v>
          </cell>
          <cell r="M116">
            <v>60</v>
          </cell>
          <cell r="N116">
            <v>57</v>
          </cell>
          <cell r="O116">
            <v>77</v>
          </cell>
          <cell r="P116">
            <v>77</v>
          </cell>
          <cell r="Q116">
            <v>77</v>
          </cell>
          <cell r="R116">
            <v>77</v>
          </cell>
          <cell r="S116">
            <v>77</v>
          </cell>
          <cell r="T116">
            <v>77</v>
          </cell>
          <cell r="U116">
            <v>77</v>
          </cell>
          <cell r="AF116">
            <v>73.933333333333337</v>
          </cell>
        </row>
        <row r="117">
          <cell r="E117" t="str">
            <v>3451B</v>
          </cell>
          <cell r="F117" t="str">
            <v>Prak.</v>
          </cell>
          <cell r="G117">
            <v>85</v>
          </cell>
          <cell r="H117">
            <v>83</v>
          </cell>
          <cell r="I117">
            <v>83</v>
          </cell>
          <cell r="J117">
            <v>74</v>
          </cell>
          <cell r="K117">
            <v>63</v>
          </cell>
          <cell r="L117">
            <v>65</v>
          </cell>
          <cell r="M117">
            <v>60</v>
          </cell>
          <cell r="N117">
            <v>57</v>
          </cell>
          <cell r="O117">
            <v>77</v>
          </cell>
          <cell r="P117">
            <v>77</v>
          </cell>
          <cell r="Q117">
            <v>77</v>
          </cell>
          <cell r="R117">
            <v>77</v>
          </cell>
          <cell r="S117">
            <v>77</v>
          </cell>
          <cell r="T117">
            <v>77</v>
          </cell>
          <cell r="U117">
            <v>77</v>
          </cell>
          <cell r="AF117">
            <v>73.933333333333337</v>
          </cell>
        </row>
        <row r="118">
          <cell r="E118" t="str">
            <v>3451C</v>
          </cell>
          <cell r="F118" t="str">
            <v>Sikap</v>
          </cell>
          <cell r="G118" t="str">
            <v>SB</v>
          </cell>
          <cell r="H118" t="str">
            <v>SB</v>
          </cell>
          <cell r="I118" t="str">
            <v>B</v>
          </cell>
          <cell r="J118" t="str">
            <v>B</v>
          </cell>
          <cell r="K118" t="str">
            <v>B</v>
          </cell>
          <cell r="L118" t="str">
            <v>C</v>
          </cell>
          <cell r="M118" t="str">
            <v>SB</v>
          </cell>
          <cell r="N118" t="str">
            <v>B</v>
          </cell>
          <cell r="O118" t="str">
            <v>C</v>
          </cell>
          <cell r="P118" t="str">
            <v>C</v>
          </cell>
          <cell r="Q118" t="str">
            <v>C</v>
          </cell>
          <cell r="R118" t="str">
            <v>C</v>
          </cell>
          <cell r="S118" t="str">
            <v>C</v>
          </cell>
          <cell r="T118" t="str">
            <v>C</v>
          </cell>
          <cell r="U118" t="str">
            <v>C</v>
          </cell>
          <cell r="AF118" t="e">
            <v>#DIV/0!</v>
          </cell>
        </row>
        <row r="119">
          <cell r="B119">
            <v>37</v>
          </cell>
          <cell r="C119">
            <v>3569</v>
          </cell>
          <cell r="D119" t="str">
            <v>Utami Dewi Sampurna</v>
          </cell>
          <cell r="E119" t="str">
            <v>3569A</v>
          </cell>
          <cell r="F119" t="str">
            <v>Peng.</v>
          </cell>
          <cell r="G119">
            <v>85</v>
          </cell>
          <cell r="H119">
            <v>83</v>
          </cell>
          <cell r="I119">
            <v>83</v>
          </cell>
          <cell r="J119">
            <v>74</v>
          </cell>
          <cell r="K119">
            <v>63</v>
          </cell>
          <cell r="L119">
            <v>65</v>
          </cell>
          <cell r="M119">
            <v>60</v>
          </cell>
          <cell r="N119">
            <v>57</v>
          </cell>
          <cell r="O119">
            <v>77</v>
          </cell>
          <cell r="P119">
            <v>77</v>
          </cell>
          <cell r="Q119">
            <v>77</v>
          </cell>
          <cell r="R119">
            <v>77</v>
          </cell>
          <cell r="S119">
            <v>77</v>
          </cell>
          <cell r="T119">
            <v>77</v>
          </cell>
          <cell r="U119">
            <v>77</v>
          </cell>
          <cell r="Z119" t="str">
            <v>KOPSIS</v>
          </cell>
          <cell r="AA119" t="str">
            <v>Amat Baik</v>
          </cell>
          <cell r="AB119" t="str">
            <v>Menguasai pembelian, penjualan dan laporan keuangan dengan sangat baik</v>
          </cell>
          <cell r="AF119">
            <v>73.933333333333337</v>
          </cell>
        </row>
        <row r="120">
          <cell r="E120" t="str">
            <v>3569B</v>
          </cell>
          <cell r="F120" t="str">
            <v>Prak.</v>
          </cell>
          <cell r="G120">
            <v>85</v>
          </cell>
          <cell r="H120">
            <v>83</v>
          </cell>
          <cell r="I120">
            <v>83</v>
          </cell>
          <cell r="J120">
            <v>74</v>
          </cell>
          <cell r="K120">
            <v>63</v>
          </cell>
          <cell r="L120">
            <v>65</v>
          </cell>
          <cell r="M120">
            <v>60</v>
          </cell>
          <cell r="N120">
            <v>57</v>
          </cell>
          <cell r="O120">
            <v>77</v>
          </cell>
          <cell r="P120">
            <v>77</v>
          </cell>
          <cell r="Q120">
            <v>77</v>
          </cell>
          <cell r="R120">
            <v>77</v>
          </cell>
          <cell r="S120">
            <v>77</v>
          </cell>
          <cell r="T120">
            <v>77</v>
          </cell>
          <cell r="U120">
            <v>77</v>
          </cell>
          <cell r="AF120">
            <v>73.933333333333337</v>
          </cell>
        </row>
        <row r="121">
          <cell r="E121" t="str">
            <v>3569C</v>
          </cell>
          <cell r="F121" t="str">
            <v>Sikap</v>
          </cell>
          <cell r="G121" t="str">
            <v>SB</v>
          </cell>
          <cell r="H121" t="str">
            <v>SB</v>
          </cell>
          <cell r="I121" t="str">
            <v>B</v>
          </cell>
          <cell r="J121" t="str">
            <v>B</v>
          </cell>
          <cell r="K121" t="str">
            <v>B</v>
          </cell>
          <cell r="L121" t="str">
            <v>C</v>
          </cell>
          <cell r="M121" t="str">
            <v>SB</v>
          </cell>
          <cell r="N121" t="str">
            <v>B</v>
          </cell>
          <cell r="O121" t="str">
            <v>C</v>
          </cell>
          <cell r="P121" t="str">
            <v>C</v>
          </cell>
          <cell r="Q121" t="str">
            <v>C</v>
          </cell>
          <cell r="R121" t="str">
            <v>C</v>
          </cell>
          <cell r="S121" t="str">
            <v>C</v>
          </cell>
          <cell r="T121" t="str">
            <v>C</v>
          </cell>
          <cell r="U121" t="str">
            <v>C</v>
          </cell>
          <cell r="AF121" t="e">
            <v>#DIV/0!</v>
          </cell>
        </row>
        <row r="122">
          <cell r="B122">
            <v>38</v>
          </cell>
          <cell r="C122">
            <v>3572</v>
          </cell>
          <cell r="D122" t="str">
            <v>Yudha Dwi Ananda</v>
          </cell>
          <cell r="E122" t="str">
            <v>3572A</v>
          </cell>
          <cell r="F122" t="str">
            <v>Peng.</v>
          </cell>
          <cell r="G122">
            <v>85</v>
          </cell>
          <cell r="H122">
            <v>83</v>
          </cell>
          <cell r="I122">
            <v>83</v>
          </cell>
          <cell r="J122">
            <v>74</v>
          </cell>
          <cell r="K122">
            <v>63</v>
          </cell>
          <cell r="L122">
            <v>65</v>
          </cell>
          <cell r="M122">
            <v>60</v>
          </cell>
          <cell r="N122">
            <v>57</v>
          </cell>
          <cell r="O122">
            <v>77</v>
          </cell>
          <cell r="P122">
            <v>77</v>
          </cell>
          <cell r="Q122">
            <v>77</v>
          </cell>
          <cell r="R122">
            <v>77</v>
          </cell>
          <cell r="S122">
            <v>77</v>
          </cell>
          <cell r="T122">
            <v>77</v>
          </cell>
          <cell r="U122">
            <v>77</v>
          </cell>
          <cell r="AF122">
            <v>73.933333333333337</v>
          </cell>
        </row>
        <row r="123">
          <cell r="E123" t="str">
            <v>3572B</v>
          </cell>
          <cell r="F123" t="str">
            <v>Prak.</v>
          </cell>
          <cell r="G123">
            <v>85</v>
          </cell>
          <cell r="H123">
            <v>83</v>
          </cell>
          <cell r="I123">
            <v>83</v>
          </cell>
          <cell r="J123">
            <v>74</v>
          </cell>
          <cell r="K123">
            <v>63</v>
          </cell>
          <cell r="L123">
            <v>65</v>
          </cell>
          <cell r="M123">
            <v>60</v>
          </cell>
          <cell r="N123">
            <v>57</v>
          </cell>
          <cell r="O123">
            <v>77</v>
          </cell>
          <cell r="P123">
            <v>77</v>
          </cell>
          <cell r="Q123">
            <v>77</v>
          </cell>
          <cell r="R123">
            <v>77</v>
          </cell>
          <cell r="S123">
            <v>77</v>
          </cell>
          <cell r="T123">
            <v>77</v>
          </cell>
          <cell r="U123">
            <v>77</v>
          </cell>
          <cell r="AF123">
            <v>73.933333333333337</v>
          </cell>
        </row>
        <row r="124">
          <cell r="E124" t="str">
            <v>3572C</v>
          </cell>
          <cell r="F124" t="str">
            <v>Sikap</v>
          </cell>
          <cell r="G124" t="str">
            <v>SB</v>
          </cell>
          <cell r="H124" t="str">
            <v>SB</v>
          </cell>
          <cell r="I124" t="str">
            <v>B</v>
          </cell>
          <cell r="J124" t="str">
            <v>B</v>
          </cell>
          <cell r="K124" t="str">
            <v>B</v>
          </cell>
          <cell r="L124" t="str">
            <v>C</v>
          </cell>
          <cell r="M124" t="str">
            <v>SB</v>
          </cell>
          <cell r="N124" t="str">
            <v>B</v>
          </cell>
          <cell r="O124" t="str">
            <v>C</v>
          </cell>
          <cell r="P124" t="str">
            <v>C</v>
          </cell>
          <cell r="Q124" t="str">
            <v>C</v>
          </cell>
          <cell r="R124" t="str">
            <v>C</v>
          </cell>
          <cell r="S124" t="str">
            <v>C</v>
          </cell>
          <cell r="T124" t="str">
            <v>C</v>
          </cell>
          <cell r="U124" t="str">
            <v>C</v>
          </cell>
          <cell r="AF124" t="e">
            <v>#DIV/0!</v>
          </cell>
        </row>
        <row r="125">
          <cell r="B125">
            <v>39</v>
          </cell>
          <cell r="C125">
            <v>3489</v>
          </cell>
          <cell r="D125" t="str">
            <v>Yunita Widi</v>
          </cell>
          <cell r="E125" t="str">
            <v>3489A</v>
          </cell>
          <cell r="F125" t="str">
            <v>Peng.</v>
          </cell>
          <cell r="G125">
            <v>85</v>
          </cell>
          <cell r="H125">
            <v>83</v>
          </cell>
          <cell r="I125">
            <v>83</v>
          </cell>
          <cell r="J125">
            <v>74</v>
          </cell>
          <cell r="K125">
            <v>63</v>
          </cell>
          <cell r="L125">
            <v>65</v>
          </cell>
          <cell r="M125">
            <v>60</v>
          </cell>
          <cell r="N125">
            <v>57</v>
          </cell>
          <cell r="O125">
            <v>77</v>
          </cell>
          <cell r="P125">
            <v>77</v>
          </cell>
          <cell r="Q125">
            <v>77</v>
          </cell>
          <cell r="R125">
            <v>77</v>
          </cell>
          <cell r="S125">
            <v>77</v>
          </cell>
          <cell r="T125">
            <v>77</v>
          </cell>
          <cell r="U125">
            <v>77</v>
          </cell>
          <cell r="AF125">
            <v>73.933333333333337</v>
          </cell>
        </row>
        <row r="126">
          <cell r="E126" t="str">
            <v>3489B</v>
          </cell>
          <cell r="F126" t="str">
            <v>Prak.</v>
          </cell>
          <cell r="G126">
            <v>85</v>
          </cell>
          <cell r="H126">
            <v>83</v>
          </cell>
          <cell r="I126">
            <v>83</v>
          </cell>
          <cell r="J126">
            <v>74</v>
          </cell>
          <cell r="K126">
            <v>63</v>
          </cell>
          <cell r="L126">
            <v>65</v>
          </cell>
          <cell r="M126">
            <v>60</v>
          </cell>
          <cell r="N126">
            <v>57</v>
          </cell>
          <cell r="O126">
            <v>77</v>
          </cell>
          <cell r="P126">
            <v>77</v>
          </cell>
          <cell r="Q126">
            <v>77</v>
          </cell>
          <cell r="R126">
            <v>77</v>
          </cell>
          <cell r="S126">
            <v>77</v>
          </cell>
          <cell r="T126">
            <v>77</v>
          </cell>
          <cell r="U126">
            <v>77</v>
          </cell>
          <cell r="AF126">
            <v>73.933333333333337</v>
          </cell>
        </row>
        <row r="127">
          <cell r="E127" t="str">
            <v>3489C</v>
          </cell>
          <cell r="F127" t="str">
            <v>Sikap</v>
          </cell>
          <cell r="G127" t="str">
            <v>SB</v>
          </cell>
          <cell r="H127" t="str">
            <v>SB</v>
          </cell>
          <cell r="I127" t="str">
            <v>B</v>
          </cell>
          <cell r="J127" t="str">
            <v>B</v>
          </cell>
          <cell r="K127" t="str">
            <v>B</v>
          </cell>
          <cell r="L127" t="str">
            <v>C</v>
          </cell>
          <cell r="M127" t="str">
            <v>SB</v>
          </cell>
          <cell r="N127" t="str">
            <v>B</v>
          </cell>
          <cell r="O127" t="str">
            <v>C</v>
          </cell>
          <cell r="P127" t="str">
            <v>C</v>
          </cell>
          <cell r="Q127" t="str">
            <v>C</v>
          </cell>
          <cell r="R127" t="str">
            <v>C</v>
          </cell>
          <cell r="S127" t="str">
            <v>C</v>
          </cell>
          <cell r="T127" t="str">
            <v>C</v>
          </cell>
          <cell r="U127" t="str">
            <v>C</v>
          </cell>
          <cell r="AF127" t="e">
            <v>#DIV/0!</v>
          </cell>
        </row>
        <row r="128">
          <cell r="B128">
            <v>40</v>
          </cell>
          <cell r="C128">
            <v>3490</v>
          </cell>
          <cell r="D128" t="str">
            <v>SI DIA</v>
          </cell>
          <cell r="E128" t="str">
            <v>3490A</v>
          </cell>
          <cell r="F128" t="str">
            <v>Peng.</v>
          </cell>
          <cell r="G128">
            <v>85</v>
          </cell>
          <cell r="H128">
            <v>83</v>
          </cell>
          <cell r="I128">
            <v>83</v>
          </cell>
          <cell r="J128">
            <v>74</v>
          </cell>
          <cell r="K128">
            <v>63</v>
          </cell>
          <cell r="L128">
            <v>65</v>
          </cell>
          <cell r="M128">
            <v>60</v>
          </cell>
          <cell r="N128">
            <v>57</v>
          </cell>
          <cell r="O128">
            <v>77</v>
          </cell>
          <cell r="P128">
            <v>77</v>
          </cell>
          <cell r="Q128">
            <v>77</v>
          </cell>
          <cell r="R128">
            <v>77</v>
          </cell>
          <cell r="S128">
            <v>77</v>
          </cell>
          <cell r="T128">
            <v>77</v>
          </cell>
          <cell r="U128">
            <v>77</v>
          </cell>
          <cell r="AF128">
            <v>73.933333333333337</v>
          </cell>
        </row>
        <row r="129">
          <cell r="E129" t="str">
            <v>3490B</v>
          </cell>
          <cell r="F129" t="str">
            <v>Prak.</v>
          </cell>
          <cell r="G129">
            <v>85</v>
          </cell>
          <cell r="H129">
            <v>83</v>
          </cell>
          <cell r="I129">
            <v>83</v>
          </cell>
          <cell r="J129">
            <v>74</v>
          </cell>
          <cell r="K129">
            <v>63</v>
          </cell>
          <cell r="L129">
            <v>65</v>
          </cell>
          <cell r="M129">
            <v>60</v>
          </cell>
          <cell r="N129">
            <v>57</v>
          </cell>
          <cell r="O129">
            <v>77</v>
          </cell>
          <cell r="P129">
            <v>77</v>
          </cell>
          <cell r="Q129">
            <v>77</v>
          </cell>
          <cell r="R129">
            <v>77</v>
          </cell>
          <cell r="S129">
            <v>77</v>
          </cell>
          <cell r="T129">
            <v>77</v>
          </cell>
          <cell r="U129">
            <v>77</v>
          </cell>
          <cell r="AF129">
            <v>73.933333333333337</v>
          </cell>
        </row>
        <row r="130">
          <cell r="E130" t="str">
            <v>3490C</v>
          </cell>
          <cell r="F130" t="str">
            <v>Sikap</v>
          </cell>
          <cell r="G130" t="str">
            <v>SB</v>
          </cell>
          <cell r="H130" t="str">
            <v>SB</v>
          </cell>
          <cell r="I130" t="str">
            <v>B</v>
          </cell>
          <cell r="J130" t="str">
            <v>B</v>
          </cell>
          <cell r="K130" t="str">
            <v>B</v>
          </cell>
          <cell r="L130" t="str">
            <v>C</v>
          </cell>
          <cell r="M130" t="str">
            <v>SB</v>
          </cell>
          <cell r="N130" t="str">
            <v>B</v>
          </cell>
          <cell r="O130" t="str">
            <v>C</v>
          </cell>
          <cell r="P130" t="str">
            <v>C</v>
          </cell>
          <cell r="Q130" t="str">
            <v>C</v>
          </cell>
          <cell r="R130" t="str">
            <v>C</v>
          </cell>
          <cell r="S130" t="str">
            <v>C</v>
          </cell>
          <cell r="T130" t="str">
            <v>C</v>
          </cell>
          <cell r="U130" t="str">
            <v>C</v>
          </cell>
          <cell r="AF130" t="e">
            <v>#DIV/0!</v>
          </cell>
        </row>
        <row r="131">
          <cell r="B131">
            <v>41</v>
          </cell>
          <cell r="C131">
            <v>3491</v>
          </cell>
          <cell r="D131" t="str">
            <v>x</v>
          </cell>
          <cell r="E131" t="str">
            <v>3491A</v>
          </cell>
          <cell r="F131" t="str">
            <v>Peng.</v>
          </cell>
          <cell r="AF131" t="e">
            <v>#DIV/0!</v>
          </cell>
        </row>
        <row r="132">
          <cell r="E132" t="str">
            <v>3491B</v>
          </cell>
          <cell r="F132" t="str">
            <v>Prak.</v>
          </cell>
          <cell r="AF132" t="e">
            <v>#DIV/0!</v>
          </cell>
        </row>
        <row r="133">
          <cell r="E133" t="str">
            <v>3491C</v>
          </cell>
          <cell r="F133" t="str">
            <v>Sikap</v>
          </cell>
          <cell r="AF133" t="e">
            <v>#DIV/0!</v>
          </cell>
        </row>
        <row r="134">
          <cell r="B134">
            <v>42</v>
          </cell>
          <cell r="C134">
            <v>3492</v>
          </cell>
          <cell r="D134" t="str">
            <v>x</v>
          </cell>
          <cell r="E134" t="str">
            <v>3492A</v>
          </cell>
          <cell r="F134" t="str">
            <v>Peng.</v>
          </cell>
          <cell r="AF134" t="e">
            <v>#DIV/0!</v>
          </cell>
        </row>
        <row r="135">
          <cell r="E135" t="str">
            <v>3492B</v>
          </cell>
          <cell r="F135" t="str">
            <v>Prak.</v>
          </cell>
          <cell r="AF135" t="e">
            <v>#DIV/0!</v>
          </cell>
        </row>
        <row r="136">
          <cell r="E136" t="str">
            <v>3492C</v>
          </cell>
          <cell r="F136" t="str">
            <v>Sikap</v>
          </cell>
          <cell r="AF136" t="e">
            <v>#DIV/0!</v>
          </cell>
        </row>
        <row r="138">
          <cell r="Z138" t="str">
            <v>Samarinda, 31 Desember 2013</v>
          </cell>
          <cell r="AA138" t="str">
            <v>31 Desember 2010</v>
          </cell>
        </row>
        <row r="139">
          <cell r="Z139" t="str">
            <v>Wali Kelas,</v>
          </cell>
        </row>
        <row r="143">
          <cell r="Z143" t="str">
            <v>Syaidah, S.Pd</v>
          </cell>
        </row>
        <row r="144">
          <cell r="Z144" t="str">
            <v>NIP. 19680401 199412 2 001</v>
          </cell>
        </row>
      </sheetData>
      <sheetData sheetId="25"/>
      <sheetData sheetId="26"/>
      <sheetData sheetId="27">
        <row r="2">
          <cell r="B2" t="str">
            <v>Score Nilai</v>
          </cell>
          <cell r="C2" t="str">
            <v>Predik</v>
          </cell>
          <cell r="D2" t="str">
            <v>Nilai Kompetensi</v>
          </cell>
        </row>
        <row r="3">
          <cell r="D3" t="str">
            <v>Pengetahuan</v>
          </cell>
          <cell r="E3" t="str">
            <v>Keterampilan</v>
          </cell>
        </row>
        <row r="4">
          <cell r="B4">
            <v>1</v>
          </cell>
          <cell r="C4" t="str">
            <v>D</v>
          </cell>
          <cell r="D4">
            <v>0.33</v>
          </cell>
          <cell r="E4">
            <v>0.33</v>
          </cell>
        </row>
        <row r="5">
          <cell r="B5">
            <v>2</v>
          </cell>
          <cell r="C5" t="str">
            <v>D</v>
          </cell>
          <cell r="D5">
            <v>0.33</v>
          </cell>
          <cell r="E5">
            <v>0.33</v>
          </cell>
        </row>
        <row r="6">
          <cell r="B6">
            <v>3</v>
          </cell>
          <cell r="C6" t="str">
            <v>D</v>
          </cell>
          <cell r="D6">
            <v>0.33</v>
          </cell>
          <cell r="E6">
            <v>0.33</v>
          </cell>
        </row>
        <row r="7">
          <cell r="B7">
            <v>4</v>
          </cell>
          <cell r="C7" t="str">
            <v>D</v>
          </cell>
          <cell r="D7">
            <v>0.33</v>
          </cell>
          <cell r="E7">
            <v>0.33</v>
          </cell>
        </row>
        <row r="8">
          <cell r="B8">
            <v>5</v>
          </cell>
          <cell r="C8" t="str">
            <v>D</v>
          </cell>
          <cell r="D8">
            <v>0.33</v>
          </cell>
          <cell r="E8">
            <v>0.33</v>
          </cell>
        </row>
        <row r="9">
          <cell r="B9">
            <v>6</v>
          </cell>
          <cell r="C9" t="str">
            <v>D</v>
          </cell>
          <cell r="D9">
            <v>0.33</v>
          </cell>
          <cell r="E9">
            <v>0.33</v>
          </cell>
        </row>
        <row r="10">
          <cell r="B10">
            <v>7</v>
          </cell>
          <cell r="C10" t="str">
            <v>D</v>
          </cell>
          <cell r="D10">
            <v>0.33</v>
          </cell>
          <cell r="E10">
            <v>0.33</v>
          </cell>
        </row>
        <row r="11">
          <cell r="B11">
            <v>8</v>
          </cell>
          <cell r="C11" t="str">
            <v>D</v>
          </cell>
          <cell r="D11">
            <v>0.33</v>
          </cell>
          <cell r="E11">
            <v>0.33</v>
          </cell>
        </row>
        <row r="12">
          <cell r="B12">
            <v>9</v>
          </cell>
          <cell r="C12" t="str">
            <v>D</v>
          </cell>
          <cell r="D12">
            <v>0.33</v>
          </cell>
          <cell r="E12">
            <v>0.33</v>
          </cell>
        </row>
        <row r="13">
          <cell r="B13">
            <v>10</v>
          </cell>
          <cell r="C13" t="str">
            <v>D</v>
          </cell>
          <cell r="D13">
            <v>0.33</v>
          </cell>
          <cell r="E13">
            <v>0.33</v>
          </cell>
        </row>
        <row r="14">
          <cell r="B14">
            <v>11</v>
          </cell>
          <cell r="C14" t="str">
            <v>D</v>
          </cell>
          <cell r="D14">
            <v>0.33</v>
          </cell>
          <cell r="E14">
            <v>0.33</v>
          </cell>
        </row>
        <row r="15">
          <cell r="B15">
            <v>12</v>
          </cell>
          <cell r="C15" t="str">
            <v>D</v>
          </cell>
          <cell r="D15">
            <v>0.33</v>
          </cell>
          <cell r="E15">
            <v>0.33</v>
          </cell>
        </row>
        <row r="16">
          <cell r="B16">
            <v>13</v>
          </cell>
          <cell r="C16" t="str">
            <v>D</v>
          </cell>
          <cell r="D16">
            <v>0.33</v>
          </cell>
          <cell r="E16">
            <v>0.33</v>
          </cell>
        </row>
        <row r="17">
          <cell r="B17">
            <v>14</v>
          </cell>
          <cell r="C17" t="str">
            <v>D</v>
          </cell>
          <cell r="D17">
            <v>0.33</v>
          </cell>
          <cell r="E17">
            <v>0.33</v>
          </cell>
        </row>
        <row r="18">
          <cell r="B18">
            <v>15</v>
          </cell>
          <cell r="C18" t="str">
            <v>D</v>
          </cell>
          <cell r="D18">
            <v>0.33</v>
          </cell>
          <cell r="E18">
            <v>0.33</v>
          </cell>
        </row>
        <row r="19">
          <cell r="B19">
            <v>16</v>
          </cell>
          <cell r="C19" t="str">
            <v>D</v>
          </cell>
          <cell r="D19">
            <v>0.33</v>
          </cell>
          <cell r="E19">
            <v>0.33</v>
          </cell>
        </row>
        <row r="20">
          <cell r="B20">
            <v>17</v>
          </cell>
          <cell r="C20" t="str">
            <v>D</v>
          </cell>
          <cell r="D20">
            <v>0.33</v>
          </cell>
          <cell r="E20">
            <v>0.33</v>
          </cell>
        </row>
        <row r="21">
          <cell r="B21">
            <v>18</v>
          </cell>
          <cell r="C21" t="str">
            <v>D</v>
          </cell>
          <cell r="D21">
            <v>0.33</v>
          </cell>
          <cell r="E21">
            <v>0.33</v>
          </cell>
        </row>
        <row r="22">
          <cell r="B22">
            <v>19</v>
          </cell>
          <cell r="C22" t="str">
            <v>D</v>
          </cell>
          <cell r="D22">
            <v>0.33</v>
          </cell>
          <cell r="E22">
            <v>0.33</v>
          </cell>
        </row>
        <row r="23">
          <cell r="B23">
            <v>20</v>
          </cell>
          <cell r="C23" t="str">
            <v>D</v>
          </cell>
          <cell r="D23">
            <v>0.33</v>
          </cell>
          <cell r="E23">
            <v>0.33</v>
          </cell>
        </row>
        <row r="24">
          <cell r="B24">
            <v>21</v>
          </cell>
          <cell r="C24" t="str">
            <v>D</v>
          </cell>
          <cell r="D24">
            <v>0.33</v>
          </cell>
          <cell r="E24">
            <v>0.33</v>
          </cell>
        </row>
        <row r="25">
          <cell r="B25">
            <v>22</v>
          </cell>
          <cell r="C25" t="str">
            <v>D</v>
          </cell>
          <cell r="D25">
            <v>0.33</v>
          </cell>
          <cell r="E25">
            <v>0.33</v>
          </cell>
        </row>
        <row r="26">
          <cell r="B26">
            <v>23</v>
          </cell>
          <cell r="C26" t="str">
            <v>D</v>
          </cell>
          <cell r="D26">
            <v>0.33</v>
          </cell>
          <cell r="E26">
            <v>0.33</v>
          </cell>
        </row>
        <row r="27">
          <cell r="B27">
            <v>24</v>
          </cell>
          <cell r="C27" t="str">
            <v>D</v>
          </cell>
          <cell r="D27">
            <v>0.33</v>
          </cell>
          <cell r="E27">
            <v>0.33</v>
          </cell>
        </row>
        <row r="28">
          <cell r="B28">
            <v>25</v>
          </cell>
          <cell r="C28" t="str">
            <v>D</v>
          </cell>
          <cell r="D28">
            <v>0.33</v>
          </cell>
          <cell r="E28">
            <v>0.33</v>
          </cell>
        </row>
        <row r="29">
          <cell r="B29">
            <v>26</v>
          </cell>
          <cell r="C29" t="str">
            <v>D</v>
          </cell>
          <cell r="D29">
            <v>0.33</v>
          </cell>
          <cell r="E29">
            <v>0.33</v>
          </cell>
        </row>
        <row r="30">
          <cell r="B30">
            <v>27</v>
          </cell>
          <cell r="C30" t="str">
            <v>D</v>
          </cell>
          <cell r="D30">
            <v>0.33</v>
          </cell>
          <cell r="E30">
            <v>0.33</v>
          </cell>
        </row>
        <row r="31">
          <cell r="B31">
            <v>28</v>
          </cell>
          <cell r="C31" t="str">
            <v>D</v>
          </cell>
          <cell r="D31">
            <v>0.33</v>
          </cell>
          <cell r="E31">
            <v>0.33</v>
          </cell>
        </row>
        <row r="32">
          <cell r="B32">
            <v>29</v>
          </cell>
          <cell r="C32" t="str">
            <v>D</v>
          </cell>
          <cell r="D32">
            <v>0.33</v>
          </cell>
          <cell r="E32">
            <v>0.33</v>
          </cell>
        </row>
        <row r="33">
          <cell r="B33">
            <v>30</v>
          </cell>
          <cell r="C33" t="str">
            <v>D</v>
          </cell>
          <cell r="D33">
            <v>0.33</v>
          </cell>
          <cell r="E33">
            <v>0.33</v>
          </cell>
        </row>
        <row r="34">
          <cell r="B34">
            <v>31</v>
          </cell>
          <cell r="C34" t="str">
            <v>D</v>
          </cell>
          <cell r="D34">
            <v>0.33</v>
          </cell>
          <cell r="E34">
            <v>0.33</v>
          </cell>
        </row>
        <row r="35">
          <cell r="B35">
            <v>32</v>
          </cell>
          <cell r="C35" t="str">
            <v>D</v>
          </cell>
          <cell r="D35">
            <v>0.33</v>
          </cell>
          <cell r="E35">
            <v>0.33</v>
          </cell>
        </row>
        <row r="36">
          <cell r="B36">
            <v>33</v>
          </cell>
          <cell r="C36" t="str">
            <v>D</v>
          </cell>
          <cell r="D36">
            <v>0.33</v>
          </cell>
          <cell r="E36">
            <v>0.33</v>
          </cell>
        </row>
        <row r="37">
          <cell r="B37">
            <v>34</v>
          </cell>
          <cell r="C37" t="str">
            <v>D</v>
          </cell>
          <cell r="D37">
            <v>0.33</v>
          </cell>
          <cell r="E37">
            <v>0.33</v>
          </cell>
        </row>
        <row r="38">
          <cell r="B38">
            <v>35</v>
          </cell>
          <cell r="C38" t="str">
            <v>D</v>
          </cell>
          <cell r="D38">
            <v>0.33</v>
          </cell>
          <cell r="E38">
            <v>0.33</v>
          </cell>
        </row>
        <row r="39">
          <cell r="B39">
            <v>36</v>
          </cell>
          <cell r="C39" t="str">
            <v>D</v>
          </cell>
          <cell r="D39">
            <v>0.33</v>
          </cell>
          <cell r="E39">
            <v>0.33</v>
          </cell>
        </row>
        <row r="40">
          <cell r="B40">
            <v>37</v>
          </cell>
          <cell r="C40" t="str">
            <v>D</v>
          </cell>
          <cell r="D40">
            <v>0.33</v>
          </cell>
          <cell r="E40">
            <v>0.33</v>
          </cell>
        </row>
        <row r="41">
          <cell r="B41">
            <v>38</v>
          </cell>
          <cell r="C41" t="str">
            <v>D</v>
          </cell>
          <cell r="D41">
            <v>0.33</v>
          </cell>
          <cell r="E41">
            <v>0.33</v>
          </cell>
        </row>
        <row r="42">
          <cell r="B42">
            <v>39</v>
          </cell>
          <cell r="C42" t="str">
            <v>D</v>
          </cell>
          <cell r="D42">
            <v>0.33</v>
          </cell>
          <cell r="E42">
            <v>0.33</v>
          </cell>
        </row>
        <row r="43">
          <cell r="B43">
            <v>40</v>
          </cell>
          <cell r="C43" t="str">
            <v>D</v>
          </cell>
          <cell r="D43">
            <v>0.33</v>
          </cell>
          <cell r="E43">
            <v>0.33</v>
          </cell>
        </row>
        <row r="44">
          <cell r="B44">
            <v>41</v>
          </cell>
          <cell r="C44" t="str">
            <v>D</v>
          </cell>
          <cell r="D44">
            <v>0.67</v>
          </cell>
          <cell r="E44">
            <v>0.67</v>
          </cell>
        </row>
        <row r="45">
          <cell r="B45">
            <v>42</v>
          </cell>
          <cell r="C45" t="str">
            <v>D</v>
          </cell>
          <cell r="D45">
            <v>0.67</v>
          </cell>
          <cell r="E45">
            <v>0.67</v>
          </cell>
        </row>
        <row r="46">
          <cell r="B46">
            <v>43</v>
          </cell>
          <cell r="C46" t="str">
            <v>D</v>
          </cell>
          <cell r="D46">
            <v>0.67</v>
          </cell>
          <cell r="E46">
            <v>0.67</v>
          </cell>
        </row>
        <row r="47">
          <cell r="B47">
            <v>44</v>
          </cell>
          <cell r="C47" t="str">
            <v>D</v>
          </cell>
          <cell r="D47">
            <v>0.67</v>
          </cell>
          <cell r="E47">
            <v>0.67</v>
          </cell>
        </row>
        <row r="48">
          <cell r="B48">
            <v>45</v>
          </cell>
          <cell r="C48" t="str">
            <v>D</v>
          </cell>
          <cell r="D48">
            <v>0.67</v>
          </cell>
          <cell r="E48">
            <v>0.67</v>
          </cell>
        </row>
        <row r="49">
          <cell r="B49">
            <v>46</v>
          </cell>
          <cell r="C49" t="str">
            <v>D</v>
          </cell>
          <cell r="D49">
            <v>0.67</v>
          </cell>
          <cell r="E49">
            <v>0.67</v>
          </cell>
        </row>
        <row r="50">
          <cell r="B50">
            <v>47</v>
          </cell>
          <cell r="C50" t="str">
            <v>D</v>
          </cell>
          <cell r="D50">
            <v>0.67</v>
          </cell>
          <cell r="E50">
            <v>0.67</v>
          </cell>
        </row>
        <row r="51">
          <cell r="B51">
            <v>48</v>
          </cell>
          <cell r="C51" t="str">
            <v>D</v>
          </cell>
          <cell r="D51">
            <v>0.67</v>
          </cell>
          <cell r="E51">
            <v>0.67</v>
          </cell>
        </row>
        <row r="52">
          <cell r="B52">
            <v>49</v>
          </cell>
          <cell r="C52" t="str">
            <v>D</v>
          </cell>
          <cell r="D52">
            <v>0.67</v>
          </cell>
          <cell r="E52">
            <v>0.67</v>
          </cell>
        </row>
        <row r="53">
          <cell r="B53">
            <v>50</v>
          </cell>
          <cell r="C53" t="str">
            <v>D</v>
          </cell>
          <cell r="D53">
            <v>0.67</v>
          </cell>
          <cell r="E53">
            <v>0.67</v>
          </cell>
        </row>
        <row r="54">
          <cell r="B54">
            <v>51</v>
          </cell>
          <cell r="C54" t="str">
            <v>D</v>
          </cell>
          <cell r="D54">
            <v>1</v>
          </cell>
          <cell r="E54">
            <v>1</v>
          </cell>
        </row>
        <row r="55">
          <cell r="B55">
            <v>52</v>
          </cell>
          <cell r="C55" t="str">
            <v>D</v>
          </cell>
          <cell r="D55">
            <v>1</v>
          </cell>
          <cell r="E55">
            <v>1</v>
          </cell>
        </row>
        <row r="56">
          <cell r="B56">
            <v>53</v>
          </cell>
          <cell r="C56" t="str">
            <v>D</v>
          </cell>
          <cell r="D56">
            <v>1</v>
          </cell>
          <cell r="E56">
            <v>1</v>
          </cell>
        </row>
        <row r="57">
          <cell r="B57">
            <v>54</v>
          </cell>
          <cell r="C57" t="str">
            <v>D</v>
          </cell>
          <cell r="D57">
            <v>1</v>
          </cell>
          <cell r="E57">
            <v>1</v>
          </cell>
        </row>
        <row r="58">
          <cell r="B58">
            <v>55</v>
          </cell>
          <cell r="C58" t="str">
            <v>D</v>
          </cell>
          <cell r="D58">
            <v>1</v>
          </cell>
          <cell r="E58">
            <v>1</v>
          </cell>
        </row>
        <row r="59">
          <cell r="B59">
            <v>56</v>
          </cell>
          <cell r="C59" t="str">
            <v>D+</v>
          </cell>
          <cell r="D59">
            <v>1.33</v>
          </cell>
          <cell r="E59">
            <v>1.33</v>
          </cell>
        </row>
        <row r="60">
          <cell r="B60">
            <v>57</v>
          </cell>
          <cell r="C60" t="str">
            <v>D+</v>
          </cell>
          <cell r="D60">
            <v>1.33</v>
          </cell>
          <cell r="E60">
            <v>1.33</v>
          </cell>
        </row>
        <row r="61">
          <cell r="B61">
            <v>58</v>
          </cell>
          <cell r="C61" t="str">
            <v>D+</v>
          </cell>
          <cell r="D61">
            <v>1.33</v>
          </cell>
          <cell r="E61">
            <v>1.33</v>
          </cell>
        </row>
        <row r="62">
          <cell r="B62">
            <v>59</v>
          </cell>
          <cell r="C62" t="str">
            <v>D+</v>
          </cell>
          <cell r="D62">
            <v>1.33</v>
          </cell>
          <cell r="E62">
            <v>1.33</v>
          </cell>
        </row>
        <row r="63">
          <cell r="B63">
            <v>60</v>
          </cell>
          <cell r="C63" t="str">
            <v>D+</v>
          </cell>
          <cell r="D63">
            <v>1.33</v>
          </cell>
          <cell r="E63">
            <v>1.33</v>
          </cell>
        </row>
        <row r="64">
          <cell r="B64">
            <v>61</v>
          </cell>
          <cell r="C64" t="str">
            <v>C-</v>
          </cell>
          <cell r="D64">
            <v>1.67</v>
          </cell>
          <cell r="E64">
            <v>1.67</v>
          </cell>
        </row>
        <row r="65">
          <cell r="B65">
            <v>62</v>
          </cell>
          <cell r="C65" t="str">
            <v>C-</v>
          </cell>
          <cell r="D65">
            <v>1.67</v>
          </cell>
          <cell r="E65">
            <v>1.67</v>
          </cell>
        </row>
        <row r="66">
          <cell r="B66">
            <v>63</v>
          </cell>
          <cell r="C66" t="str">
            <v>C-</v>
          </cell>
          <cell r="D66">
            <v>1.67</v>
          </cell>
          <cell r="E66">
            <v>1.67</v>
          </cell>
        </row>
        <row r="67">
          <cell r="B67">
            <v>64</v>
          </cell>
          <cell r="C67" t="str">
            <v>C-</v>
          </cell>
          <cell r="D67">
            <v>1.67</v>
          </cell>
          <cell r="E67">
            <v>1.67</v>
          </cell>
        </row>
        <row r="68">
          <cell r="B68">
            <v>65</v>
          </cell>
          <cell r="C68" t="str">
            <v>C-</v>
          </cell>
          <cell r="D68">
            <v>1.67</v>
          </cell>
          <cell r="E68">
            <v>1.67</v>
          </cell>
        </row>
        <row r="69">
          <cell r="B69">
            <v>66</v>
          </cell>
          <cell r="C69" t="str">
            <v>C</v>
          </cell>
          <cell r="D69">
            <v>2</v>
          </cell>
          <cell r="E69">
            <v>2</v>
          </cell>
        </row>
        <row r="70">
          <cell r="B70">
            <v>67</v>
          </cell>
          <cell r="C70" t="str">
            <v>C</v>
          </cell>
          <cell r="D70">
            <v>2</v>
          </cell>
          <cell r="E70">
            <v>2</v>
          </cell>
        </row>
        <row r="71">
          <cell r="B71">
            <v>68</v>
          </cell>
          <cell r="C71" t="str">
            <v>C</v>
          </cell>
          <cell r="D71">
            <v>2</v>
          </cell>
          <cell r="E71">
            <v>2</v>
          </cell>
        </row>
        <row r="72">
          <cell r="B72">
            <v>69</v>
          </cell>
          <cell r="C72" t="str">
            <v>C</v>
          </cell>
          <cell r="D72">
            <v>2</v>
          </cell>
          <cell r="E72">
            <v>2</v>
          </cell>
        </row>
        <row r="73">
          <cell r="B73">
            <v>70</v>
          </cell>
          <cell r="C73" t="str">
            <v>C</v>
          </cell>
          <cell r="D73">
            <v>2</v>
          </cell>
          <cell r="E73">
            <v>2</v>
          </cell>
        </row>
        <row r="74">
          <cell r="B74">
            <v>71</v>
          </cell>
          <cell r="C74" t="str">
            <v>C+</v>
          </cell>
          <cell r="D74">
            <v>2.33</v>
          </cell>
          <cell r="E74">
            <v>2.33</v>
          </cell>
        </row>
        <row r="75">
          <cell r="B75">
            <v>72</v>
          </cell>
          <cell r="C75" t="str">
            <v>C+</v>
          </cell>
          <cell r="D75">
            <v>2.33</v>
          </cell>
          <cell r="E75">
            <v>2.33</v>
          </cell>
        </row>
        <row r="76">
          <cell r="B76">
            <v>73</v>
          </cell>
          <cell r="C76" t="str">
            <v>C+</v>
          </cell>
          <cell r="D76">
            <v>2.33</v>
          </cell>
          <cell r="E76">
            <v>2.33</v>
          </cell>
        </row>
        <row r="77">
          <cell r="B77">
            <v>74</v>
          </cell>
          <cell r="C77" t="str">
            <v>C+</v>
          </cell>
          <cell r="D77">
            <v>2.33</v>
          </cell>
          <cell r="E77">
            <v>2.33</v>
          </cell>
        </row>
        <row r="78">
          <cell r="B78">
            <v>75</v>
          </cell>
          <cell r="C78" t="str">
            <v>C+</v>
          </cell>
          <cell r="D78">
            <v>2.33</v>
          </cell>
          <cell r="E78">
            <v>2.33</v>
          </cell>
        </row>
        <row r="79">
          <cell r="B79">
            <v>76</v>
          </cell>
          <cell r="C79" t="str">
            <v>B-</v>
          </cell>
          <cell r="D79">
            <v>2.67</v>
          </cell>
          <cell r="E79">
            <v>2.67</v>
          </cell>
        </row>
        <row r="80">
          <cell r="B80">
            <v>77</v>
          </cell>
          <cell r="C80" t="str">
            <v>B-</v>
          </cell>
          <cell r="D80">
            <v>2.67</v>
          </cell>
          <cell r="E80">
            <v>2.67</v>
          </cell>
        </row>
        <row r="81">
          <cell r="B81">
            <v>78</v>
          </cell>
          <cell r="C81" t="str">
            <v>B-</v>
          </cell>
          <cell r="D81">
            <v>2.67</v>
          </cell>
          <cell r="E81">
            <v>2.67</v>
          </cell>
        </row>
        <row r="82">
          <cell r="B82">
            <v>79</v>
          </cell>
          <cell r="C82" t="str">
            <v>B-</v>
          </cell>
          <cell r="D82">
            <v>2.67</v>
          </cell>
          <cell r="E82">
            <v>2.67</v>
          </cell>
        </row>
        <row r="83">
          <cell r="B83">
            <v>80</v>
          </cell>
          <cell r="C83" t="str">
            <v>B-</v>
          </cell>
          <cell r="D83">
            <v>2.67</v>
          </cell>
          <cell r="E83">
            <v>2.67</v>
          </cell>
        </row>
        <row r="84">
          <cell r="B84">
            <v>81</v>
          </cell>
          <cell r="C84" t="str">
            <v>B</v>
          </cell>
          <cell r="D84">
            <v>3</v>
          </cell>
          <cell r="E84">
            <v>3</v>
          </cell>
        </row>
        <row r="85">
          <cell r="B85">
            <v>82</v>
          </cell>
          <cell r="C85" t="str">
            <v>B</v>
          </cell>
          <cell r="D85">
            <v>3</v>
          </cell>
          <cell r="E85">
            <v>3</v>
          </cell>
        </row>
        <row r="86">
          <cell r="B86">
            <v>83</v>
          </cell>
          <cell r="C86" t="str">
            <v>B</v>
          </cell>
          <cell r="D86">
            <v>3</v>
          </cell>
          <cell r="E86">
            <v>3</v>
          </cell>
        </row>
        <row r="87">
          <cell r="B87">
            <v>84</v>
          </cell>
          <cell r="C87" t="str">
            <v>B</v>
          </cell>
          <cell r="D87">
            <v>3</v>
          </cell>
          <cell r="E87">
            <v>3</v>
          </cell>
        </row>
        <row r="88">
          <cell r="B88">
            <v>85</v>
          </cell>
          <cell r="C88" t="str">
            <v>B</v>
          </cell>
          <cell r="D88">
            <v>3</v>
          </cell>
          <cell r="E88">
            <v>3</v>
          </cell>
        </row>
        <row r="89">
          <cell r="B89">
            <v>86</v>
          </cell>
          <cell r="C89" t="str">
            <v>B+</v>
          </cell>
          <cell r="D89">
            <v>3.33</v>
          </cell>
          <cell r="E89">
            <v>3.33</v>
          </cell>
        </row>
        <row r="90">
          <cell r="B90">
            <v>87</v>
          </cell>
          <cell r="C90" t="str">
            <v>B+</v>
          </cell>
          <cell r="D90">
            <v>3.33</v>
          </cell>
          <cell r="E90">
            <v>3.33</v>
          </cell>
        </row>
        <row r="91">
          <cell r="B91">
            <v>88</v>
          </cell>
          <cell r="C91" t="str">
            <v>B+</v>
          </cell>
          <cell r="D91">
            <v>3.33</v>
          </cell>
          <cell r="E91">
            <v>3.33</v>
          </cell>
        </row>
        <row r="92">
          <cell r="B92">
            <v>89</v>
          </cell>
          <cell r="C92" t="str">
            <v>B+</v>
          </cell>
          <cell r="D92">
            <v>3.33</v>
          </cell>
          <cell r="E92">
            <v>3.33</v>
          </cell>
        </row>
        <row r="93">
          <cell r="B93">
            <v>90</v>
          </cell>
          <cell r="C93" t="str">
            <v>B+</v>
          </cell>
          <cell r="D93">
            <v>3.33</v>
          </cell>
          <cell r="E93">
            <v>3.33</v>
          </cell>
        </row>
        <row r="94">
          <cell r="B94">
            <v>91</v>
          </cell>
          <cell r="C94" t="str">
            <v>A-</v>
          </cell>
          <cell r="D94">
            <v>3.67</v>
          </cell>
          <cell r="E94">
            <v>3.67</v>
          </cell>
        </row>
        <row r="95">
          <cell r="B95">
            <v>92</v>
          </cell>
          <cell r="C95" t="str">
            <v>A-</v>
          </cell>
          <cell r="D95">
            <v>3.67</v>
          </cell>
          <cell r="E95">
            <v>3.67</v>
          </cell>
        </row>
        <row r="96">
          <cell r="B96">
            <v>93</v>
          </cell>
          <cell r="C96" t="str">
            <v>A-</v>
          </cell>
          <cell r="D96">
            <v>3.67</v>
          </cell>
          <cell r="E96">
            <v>3.67</v>
          </cell>
        </row>
        <row r="97">
          <cell r="B97">
            <v>94</v>
          </cell>
          <cell r="C97" t="str">
            <v>A-</v>
          </cell>
          <cell r="D97">
            <v>3.67</v>
          </cell>
          <cell r="E97">
            <v>3.67</v>
          </cell>
        </row>
        <row r="98">
          <cell r="B98">
            <v>95</v>
          </cell>
          <cell r="C98" t="str">
            <v>A-</v>
          </cell>
          <cell r="D98">
            <v>3.67</v>
          </cell>
          <cell r="E98">
            <v>3.67</v>
          </cell>
        </row>
        <row r="99">
          <cell r="B99">
            <v>96</v>
          </cell>
          <cell r="C99" t="str">
            <v>A</v>
          </cell>
          <cell r="D99">
            <v>4</v>
          </cell>
          <cell r="E99">
            <v>4</v>
          </cell>
        </row>
        <row r="100">
          <cell r="B100">
            <v>97</v>
          </cell>
          <cell r="C100" t="str">
            <v>A</v>
          </cell>
          <cell r="D100">
            <v>4</v>
          </cell>
          <cell r="E100">
            <v>4</v>
          </cell>
        </row>
        <row r="101">
          <cell r="B101">
            <v>98</v>
          </cell>
          <cell r="C101" t="str">
            <v>A</v>
          </cell>
          <cell r="D101">
            <v>4</v>
          </cell>
          <cell r="E101">
            <v>4</v>
          </cell>
        </row>
        <row r="102">
          <cell r="B102">
            <v>99</v>
          </cell>
          <cell r="C102" t="str">
            <v>A</v>
          </cell>
          <cell r="D102">
            <v>4</v>
          </cell>
          <cell r="E102">
            <v>4</v>
          </cell>
        </row>
        <row r="103">
          <cell r="B103">
            <v>100</v>
          </cell>
          <cell r="C103" t="str">
            <v>A</v>
          </cell>
          <cell r="D103">
            <v>4</v>
          </cell>
          <cell r="E103">
            <v>4</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MENU"/>
      <sheetName val="PEDOMAN"/>
      <sheetName val="PANDUAN"/>
      <sheetName val="IDENTITAS"/>
      <sheetName val="DATA-SISWA"/>
      <sheetName val="PENGETAHUAN"/>
      <sheetName val="PENGETAHUAN-CETAK"/>
      <sheetName val="KETERAMPILAN-PRAKTEK"/>
      <sheetName val="KETERAMPILAN-PROJECT"/>
      <sheetName val="KETERAMPILAN-PORTOFOLIO"/>
      <sheetName val="KETERAMPILAN-CETAK"/>
      <sheetName val="SIKAP-OBSERVASI"/>
      <sheetName val="SIKAP-PENILAIAN DIRI"/>
      <sheetName val="SIKAP-ANTAR PESERTA DIDIK"/>
      <sheetName val="SIKAP-JURNAL GURU"/>
      <sheetName val="SIKAP-CETAK"/>
      <sheetName val="DATA-LCK"/>
      <sheetName val="DATA-LCK-CETAK"/>
      <sheetName val="DAFTAR HADIR"/>
      <sheetName val="LAPORAN ONLINE"/>
    </sheetNames>
    <sheetDataSet>
      <sheetData sheetId="0">
        <row r="308">
          <cell r="A308">
            <v>0</v>
          </cell>
          <cell r="B308">
            <v>0</v>
          </cell>
        </row>
        <row r="309">
          <cell r="A309" t="str">
            <v>2014/2015</v>
          </cell>
          <cell r="B309">
            <v>1</v>
          </cell>
          <cell r="I309">
            <v>1</v>
          </cell>
        </row>
        <row r="310">
          <cell r="A310" t="str">
            <v>2015/2016</v>
          </cell>
          <cell r="B310">
            <v>2</v>
          </cell>
          <cell r="I310">
            <v>1.01</v>
          </cell>
        </row>
        <row r="311">
          <cell r="A311" t="str">
            <v>2016/2017</v>
          </cell>
          <cell r="B311">
            <v>3</v>
          </cell>
          <cell r="I311">
            <v>1.02</v>
          </cell>
        </row>
        <row r="312">
          <cell r="A312" t="str">
            <v>2017/2018</v>
          </cell>
          <cell r="B312">
            <v>4</v>
          </cell>
          <cell r="I312">
            <v>1.03</v>
          </cell>
        </row>
        <row r="313">
          <cell r="A313" t="str">
            <v>2018/2019</v>
          </cell>
          <cell r="B313">
            <v>5</v>
          </cell>
          <cell r="I313">
            <v>1.04</v>
          </cell>
        </row>
        <row r="314">
          <cell r="A314" t="str">
            <v>2019/2020</v>
          </cell>
          <cell r="B314">
            <v>6</v>
          </cell>
          <cell r="I314">
            <v>1.05</v>
          </cell>
        </row>
        <row r="315">
          <cell r="A315" t="str">
            <v>2020/2021</v>
          </cell>
          <cell r="I315">
            <v>1.06</v>
          </cell>
        </row>
        <row r="316">
          <cell r="A316" t="str">
            <v>2021/2022</v>
          </cell>
          <cell r="I316">
            <v>1.07</v>
          </cell>
        </row>
        <row r="317">
          <cell r="A317" t="str">
            <v>2022/2023</v>
          </cell>
          <cell r="I317">
            <v>1.08</v>
          </cell>
        </row>
        <row r="318">
          <cell r="A318" t="str">
            <v>2023/2024</v>
          </cell>
          <cell r="I318">
            <v>1.0900000000000001</v>
          </cell>
        </row>
        <row r="319">
          <cell r="A319" t="str">
            <v>2024/2025</v>
          </cell>
          <cell r="I319">
            <v>1.1000000000000001</v>
          </cell>
        </row>
        <row r="320">
          <cell r="A320" t="str">
            <v>2025/2026</v>
          </cell>
          <cell r="I320">
            <v>1.1100000000000001</v>
          </cell>
        </row>
        <row r="321">
          <cell r="A321" t="str">
            <v>2026/2027</v>
          </cell>
          <cell r="I321">
            <v>1.1200000000000001</v>
          </cell>
        </row>
        <row r="322">
          <cell r="A322" t="str">
            <v>2027/2028</v>
          </cell>
          <cell r="I322">
            <v>1.1299999999999999</v>
          </cell>
        </row>
        <row r="323">
          <cell r="A323" t="str">
            <v>2028/2029</v>
          </cell>
          <cell r="I323">
            <v>1.1399999999999999</v>
          </cell>
        </row>
        <row r="324">
          <cell r="A324" t="str">
            <v>2029/2030</v>
          </cell>
          <cell r="I324">
            <v>1.1499999999999999</v>
          </cell>
        </row>
        <row r="325">
          <cell r="I325">
            <v>1.1599999999999999</v>
          </cell>
        </row>
        <row r="326">
          <cell r="I326">
            <v>1.17</v>
          </cell>
        </row>
        <row r="327">
          <cell r="I327">
            <v>1.18</v>
          </cell>
        </row>
        <row r="328">
          <cell r="I328">
            <v>1.19</v>
          </cell>
        </row>
        <row r="329">
          <cell r="I329">
            <v>1.2</v>
          </cell>
        </row>
        <row r="330">
          <cell r="I330">
            <v>1.21</v>
          </cell>
        </row>
        <row r="331">
          <cell r="I331">
            <v>1.22</v>
          </cell>
        </row>
        <row r="332">
          <cell r="I332">
            <v>1.23</v>
          </cell>
        </row>
        <row r="333">
          <cell r="I333">
            <v>1.24</v>
          </cell>
        </row>
        <row r="334">
          <cell r="I334">
            <v>1.25</v>
          </cell>
        </row>
        <row r="335">
          <cell r="I335">
            <v>1.26</v>
          </cell>
        </row>
        <row r="336">
          <cell r="I336">
            <v>1.27</v>
          </cell>
        </row>
        <row r="337">
          <cell r="I337">
            <v>1.28</v>
          </cell>
        </row>
        <row r="338">
          <cell r="I338">
            <v>1.29</v>
          </cell>
        </row>
        <row r="339">
          <cell r="I339">
            <v>1.3</v>
          </cell>
        </row>
        <row r="340">
          <cell r="I340">
            <v>1.31</v>
          </cell>
        </row>
        <row r="341">
          <cell r="I341">
            <v>1.32</v>
          </cell>
        </row>
        <row r="342">
          <cell r="I342">
            <v>1.33</v>
          </cell>
        </row>
        <row r="343">
          <cell r="I343">
            <v>1.34</v>
          </cell>
        </row>
        <row r="344">
          <cell r="I344">
            <v>1.35</v>
          </cell>
        </row>
        <row r="345">
          <cell r="I345">
            <v>1.36</v>
          </cell>
        </row>
        <row r="346">
          <cell r="I346">
            <v>1.37</v>
          </cell>
        </row>
        <row r="347">
          <cell r="I347">
            <v>1.38</v>
          </cell>
        </row>
        <row r="348">
          <cell r="I348">
            <v>1.39</v>
          </cell>
        </row>
        <row r="349">
          <cell r="I349">
            <v>1.4</v>
          </cell>
        </row>
        <row r="350">
          <cell r="I350">
            <v>1.41</v>
          </cell>
        </row>
        <row r="351">
          <cell r="I351">
            <v>1.42</v>
          </cell>
        </row>
        <row r="352">
          <cell r="I352">
            <v>1.43</v>
          </cell>
        </row>
        <row r="353">
          <cell r="I353">
            <v>1.44</v>
          </cell>
        </row>
        <row r="354">
          <cell r="I354">
            <v>1.45</v>
          </cell>
        </row>
        <row r="355">
          <cell r="I355">
            <v>1.46</v>
          </cell>
        </row>
        <row r="356">
          <cell r="I356">
            <v>1.47</v>
          </cell>
        </row>
        <row r="357">
          <cell r="I357">
            <v>1.48</v>
          </cell>
        </row>
        <row r="358">
          <cell r="I358">
            <v>1.49</v>
          </cell>
        </row>
        <row r="359">
          <cell r="I359">
            <v>1.5</v>
          </cell>
        </row>
        <row r="360">
          <cell r="I360">
            <v>1.51</v>
          </cell>
        </row>
        <row r="361">
          <cell r="I361">
            <v>1.52</v>
          </cell>
        </row>
        <row r="362">
          <cell r="I362">
            <v>1.53</v>
          </cell>
        </row>
        <row r="363">
          <cell r="I363">
            <v>1.54</v>
          </cell>
        </row>
        <row r="364">
          <cell r="I364">
            <v>1.55</v>
          </cell>
        </row>
        <row r="365">
          <cell r="I365">
            <v>1.56</v>
          </cell>
        </row>
        <row r="366">
          <cell r="I366">
            <v>1.57</v>
          </cell>
        </row>
        <row r="367">
          <cell r="I367">
            <v>1.58</v>
          </cell>
        </row>
        <row r="368">
          <cell r="I368">
            <v>1.59</v>
          </cell>
        </row>
        <row r="369">
          <cell r="I369">
            <v>1.6</v>
          </cell>
        </row>
        <row r="370">
          <cell r="I370">
            <v>1.61</v>
          </cell>
        </row>
        <row r="371">
          <cell r="I371">
            <v>1.62</v>
          </cell>
        </row>
        <row r="372">
          <cell r="I372">
            <v>1.63</v>
          </cell>
        </row>
        <row r="373">
          <cell r="I373">
            <v>1.64</v>
          </cell>
        </row>
        <row r="374">
          <cell r="I374">
            <v>1.65</v>
          </cell>
        </row>
        <row r="375">
          <cell r="I375">
            <v>1.66</v>
          </cell>
        </row>
        <row r="376">
          <cell r="I376">
            <v>1.67</v>
          </cell>
        </row>
        <row r="377">
          <cell r="I377">
            <v>1.68</v>
          </cell>
        </row>
        <row r="378">
          <cell r="I378">
            <v>1.69</v>
          </cell>
        </row>
        <row r="379">
          <cell r="I379">
            <v>1.7</v>
          </cell>
        </row>
        <row r="380">
          <cell r="I380">
            <v>1.71</v>
          </cell>
        </row>
        <row r="381">
          <cell r="I381">
            <v>1.72</v>
          </cell>
        </row>
        <row r="382">
          <cell r="I382">
            <v>1.73</v>
          </cell>
        </row>
        <row r="383">
          <cell r="I383">
            <v>1.74</v>
          </cell>
        </row>
        <row r="384">
          <cell r="I384">
            <v>1.75</v>
          </cell>
        </row>
        <row r="385">
          <cell r="I385">
            <v>1.76</v>
          </cell>
        </row>
        <row r="386">
          <cell r="I386">
            <v>1.77</v>
          </cell>
        </row>
        <row r="387">
          <cell r="I387">
            <v>1.78</v>
          </cell>
        </row>
        <row r="388">
          <cell r="I388">
            <v>1.79</v>
          </cell>
        </row>
        <row r="389">
          <cell r="I389">
            <v>1.8</v>
          </cell>
        </row>
        <row r="390">
          <cell r="I390">
            <v>1.81</v>
          </cell>
        </row>
        <row r="391">
          <cell r="I391">
            <v>1.82</v>
          </cell>
        </row>
        <row r="392">
          <cell r="I392">
            <v>1.83</v>
          </cell>
        </row>
        <row r="393">
          <cell r="I393">
            <v>1.84</v>
          </cell>
        </row>
        <row r="394">
          <cell r="I394">
            <v>1.85</v>
          </cell>
        </row>
        <row r="395">
          <cell r="I395">
            <v>1.86</v>
          </cell>
        </row>
        <row r="396">
          <cell r="I396">
            <v>1.87</v>
          </cell>
        </row>
        <row r="397">
          <cell r="I397">
            <v>1.88</v>
          </cell>
        </row>
        <row r="398">
          <cell r="I398">
            <v>1.89</v>
          </cell>
        </row>
        <row r="399">
          <cell r="I399">
            <v>1.9</v>
          </cell>
        </row>
        <row r="400">
          <cell r="I400">
            <v>1.91</v>
          </cell>
        </row>
        <row r="401">
          <cell r="I401">
            <v>1.92</v>
          </cell>
        </row>
        <row r="402">
          <cell r="I402">
            <v>1.93</v>
          </cell>
        </row>
        <row r="403">
          <cell r="I403">
            <v>1.94</v>
          </cell>
        </row>
        <row r="404">
          <cell r="I404">
            <v>1.95</v>
          </cell>
        </row>
        <row r="405">
          <cell r="I405">
            <v>1.96</v>
          </cell>
        </row>
        <row r="406">
          <cell r="I406">
            <v>1.97</v>
          </cell>
        </row>
        <row r="407">
          <cell r="I407">
            <v>1.98</v>
          </cell>
        </row>
        <row r="408">
          <cell r="I408">
            <v>1.99</v>
          </cell>
        </row>
        <row r="409">
          <cell r="I409">
            <v>2</v>
          </cell>
        </row>
        <row r="410">
          <cell r="I410">
            <v>2.0099999999999998</v>
          </cell>
        </row>
        <row r="411">
          <cell r="I411">
            <v>2.02</v>
          </cell>
        </row>
        <row r="412">
          <cell r="I412">
            <v>2.0299999999999998</v>
          </cell>
        </row>
        <row r="413">
          <cell r="I413">
            <v>2.04</v>
          </cell>
        </row>
        <row r="414">
          <cell r="I414">
            <v>2.0499999999999998</v>
          </cell>
        </row>
        <row r="415">
          <cell r="I415">
            <v>2.06</v>
          </cell>
        </row>
        <row r="416">
          <cell r="I416">
            <v>2.0699999999999998</v>
          </cell>
        </row>
        <row r="417">
          <cell r="I417">
            <v>2.08</v>
          </cell>
        </row>
        <row r="418">
          <cell r="I418">
            <v>2.09</v>
          </cell>
        </row>
        <row r="419">
          <cell r="I419">
            <v>2.1</v>
          </cell>
        </row>
        <row r="420">
          <cell r="I420">
            <v>2.11</v>
          </cell>
        </row>
        <row r="421">
          <cell r="I421">
            <v>2.12</v>
          </cell>
        </row>
        <row r="422">
          <cell r="I422">
            <v>2.13</v>
          </cell>
        </row>
        <row r="423">
          <cell r="I423">
            <v>2.14</v>
          </cell>
        </row>
        <row r="424">
          <cell r="I424">
            <v>2.15</v>
          </cell>
        </row>
        <row r="425">
          <cell r="I425">
            <v>2.16</v>
          </cell>
        </row>
        <row r="426">
          <cell r="I426">
            <v>2.17</v>
          </cell>
        </row>
        <row r="427">
          <cell r="I427">
            <v>2.1800000000000002</v>
          </cell>
        </row>
        <row r="428">
          <cell r="I428">
            <v>2.19</v>
          </cell>
        </row>
        <row r="429">
          <cell r="I429">
            <v>2.2000000000000002</v>
          </cell>
        </row>
        <row r="430">
          <cell r="I430">
            <v>2.21</v>
          </cell>
        </row>
        <row r="431">
          <cell r="I431">
            <v>2.2200000000000002</v>
          </cell>
        </row>
        <row r="432">
          <cell r="I432">
            <v>2.23</v>
          </cell>
        </row>
        <row r="433">
          <cell r="I433">
            <v>2.2400000000000002</v>
          </cell>
        </row>
        <row r="434">
          <cell r="I434">
            <v>2.25</v>
          </cell>
        </row>
        <row r="435">
          <cell r="I435">
            <v>2.2599999999999998</v>
          </cell>
        </row>
        <row r="436">
          <cell r="I436">
            <v>2.27</v>
          </cell>
        </row>
        <row r="437">
          <cell r="I437">
            <v>2.2799999999999998</v>
          </cell>
        </row>
        <row r="438">
          <cell r="I438">
            <v>2.29</v>
          </cell>
        </row>
        <row r="439">
          <cell r="I439">
            <v>2.2999999999999998</v>
          </cell>
        </row>
        <row r="440">
          <cell r="I440">
            <v>2.31</v>
          </cell>
        </row>
        <row r="441">
          <cell r="I441">
            <v>2.3199999999999998</v>
          </cell>
        </row>
        <row r="442">
          <cell r="I442">
            <v>2.33</v>
          </cell>
        </row>
        <row r="443">
          <cell r="I443">
            <v>2.34</v>
          </cell>
        </row>
        <row r="444">
          <cell r="I444">
            <v>2.35</v>
          </cell>
        </row>
        <row r="445">
          <cell r="I445">
            <v>2.36</v>
          </cell>
        </row>
        <row r="446">
          <cell r="I446">
            <v>2.37</v>
          </cell>
        </row>
        <row r="447">
          <cell r="I447">
            <v>2.38</v>
          </cell>
        </row>
        <row r="448">
          <cell r="I448">
            <v>2.39</v>
          </cell>
        </row>
        <row r="449">
          <cell r="I449">
            <v>2.4</v>
          </cell>
        </row>
        <row r="450">
          <cell r="I450">
            <v>2.41</v>
          </cell>
        </row>
        <row r="451">
          <cell r="I451">
            <v>2.42</v>
          </cell>
        </row>
        <row r="452">
          <cell r="I452">
            <v>2.4300000000000002</v>
          </cell>
        </row>
        <row r="453">
          <cell r="I453">
            <v>2.44</v>
          </cell>
        </row>
        <row r="454">
          <cell r="I454">
            <v>2.4500000000000002</v>
          </cell>
        </row>
        <row r="455">
          <cell r="I455">
            <v>2.46</v>
          </cell>
        </row>
        <row r="456">
          <cell r="I456">
            <v>2.4700000000000002</v>
          </cell>
        </row>
        <row r="457">
          <cell r="I457">
            <v>2.48</v>
          </cell>
        </row>
        <row r="458">
          <cell r="I458">
            <v>2.4900000000000002</v>
          </cell>
        </row>
        <row r="459">
          <cell r="I459">
            <v>2.5</v>
          </cell>
        </row>
        <row r="460">
          <cell r="I460">
            <v>2.5099999999999998</v>
          </cell>
        </row>
        <row r="461">
          <cell r="I461">
            <v>2.52</v>
          </cell>
        </row>
        <row r="462">
          <cell r="I462">
            <v>2.5299999999999998</v>
          </cell>
        </row>
        <row r="463">
          <cell r="I463">
            <v>2.54</v>
          </cell>
        </row>
        <row r="464">
          <cell r="I464">
            <v>2.5499999999999998</v>
          </cell>
        </row>
        <row r="465">
          <cell r="I465">
            <v>2.56</v>
          </cell>
        </row>
        <row r="466">
          <cell r="I466">
            <v>2.57</v>
          </cell>
        </row>
        <row r="467">
          <cell r="I467">
            <v>2.58</v>
          </cell>
        </row>
        <row r="468">
          <cell r="I468">
            <v>2.59</v>
          </cell>
        </row>
        <row r="469">
          <cell r="I469">
            <v>2.6</v>
          </cell>
        </row>
        <row r="470">
          <cell r="I470">
            <v>2.61</v>
          </cell>
        </row>
        <row r="471">
          <cell r="I471">
            <v>2.62</v>
          </cell>
        </row>
        <row r="472">
          <cell r="I472">
            <v>2.63</v>
          </cell>
        </row>
        <row r="473">
          <cell r="I473">
            <v>2.64</v>
          </cell>
        </row>
        <row r="474">
          <cell r="I474">
            <v>2.65</v>
          </cell>
        </row>
        <row r="475">
          <cell r="I475">
            <v>2.66</v>
          </cell>
        </row>
        <row r="476">
          <cell r="I476">
            <v>2.67</v>
          </cell>
        </row>
        <row r="477">
          <cell r="I477">
            <v>2.68</v>
          </cell>
        </row>
        <row r="478">
          <cell r="I478">
            <v>2.69</v>
          </cell>
        </row>
        <row r="479">
          <cell r="I479">
            <v>2.7</v>
          </cell>
        </row>
        <row r="480">
          <cell r="I480">
            <v>2.71</v>
          </cell>
        </row>
        <row r="481">
          <cell r="I481">
            <v>2.72</v>
          </cell>
        </row>
        <row r="482">
          <cell r="I482">
            <v>2.73</v>
          </cell>
        </row>
        <row r="483">
          <cell r="I483">
            <v>2.74</v>
          </cell>
        </row>
        <row r="484">
          <cell r="I484">
            <v>2.75</v>
          </cell>
        </row>
        <row r="485">
          <cell r="I485">
            <v>2.76</v>
          </cell>
        </row>
        <row r="486">
          <cell r="I486">
            <v>2.77</v>
          </cell>
        </row>
        <row r="487">
          <cell r="I487">
            <v>2.78</v>
          </cell>
        </row>
        <row r="488">
          <cell r="I488">
            <v>2.79</v>
          </cell>
        </row>
        <row r="489">
          <cell r="I489">
            <v>2.8</v>
          </cell>
        </row>
        <row r="490">
          <cell r="I490">
            <v>2.81</v>
          </cell>
        </row>
        <row r="491">
          <cell r="I491">
            <v>2.82</v>
          </cell>
        </row>
        <row r="492">
          <cell r="I492">
            <v>2.83</v>
          </cell>
        </row>
        <row r="493">
          <cell r="I493">
            <v>2.84</v>
          </cell>
        </row>
        <row r="494">
          <cell r="I494">
            <v>2.85</v>
          </cell>
        </row>
        <row r="495">
          <cell r="I495">
            <v>2.86</v>
          </cell>
        </row>
        <row r="496">
          <cell r="I496">
            <v>2.87</v>
          </cell>
        </row>
        <row r="497">
          <cell r="I497">
            <v>2.88</v>
          </cell>
        </row>
        <row r="498">
          <cell r="I498">
            <v>2.89</v>
          </cell>
        </row>
        <row r="499">
          <cell r="I499">
            <v>2.9</v>
          </cell>
        </row>
        <row r="500">
          <cell r="I500">
            <v>2.91</v>
          </cell>
        </row>
        <row r="501">
          <cell r="I501">
            <v>2.92</v>
          </cell>
        </row>
        <row r="502">
          <cell r="I502">
            <v>2.93</v>
          </cell>
        </row>
        <row r="503">
          <cell r="I503">
            <v>2.94</v>
          </cell>
        </row>
        <row r="504">
          <cell r="I504">
            <v>2.95</v>
          </cell>
        </row>
        <row r="505">
          <cell r="I505">
            <v>2.96</v>
          </cell>
        </row>
        <row r="506">
          <cell r="I506">
            <v>2.97</v>
          </cell>
        </row>
        <row r="507">
          <cell r="I507">
            <v>2.98</v>
          </cell>
        </row>
        <row r="508">
          <cell r="I508">
            <v>2.99</v>
          </cell>
        </row>
        <row r="509">
          <cell r="I509">
            <v>3</v>
          </cell>
        </row>
        <row r="510">
          <cell r="I510">
            <v>3.01</v>
          </cell>
        </row>
        <row r="511">
          <cell r="I511">
            <v>3.02</v>
          </cell>
        </row>
        <row r="512">
          <cell r="I512">
            <v>3.03</v>
          </cell>
        </row>
        <row r="513">
          <cell r="I513">
            <v>3.04</v>
          </cell>
        </row>
        <row r="514">
          <cell r="I514">
            <v>3.05</v>
          </cell>
        </row>
        <row r="515">
          <cell r="I515">
            <v>3.06</v>
          </cell>
        </row>
        <row r="516">
          <cell r="I516">
            <v>3.07</v>
          </cell>
        </row>
        <row r="517">
          <cell r="I517">
            <v>3.08</v>
          </cell>
        </row>
        <row r="518">
          <cell r="I518">
            <v>3.09</v>
          </cell>
        </row>
        <row r="519">
          <cell r="I519">
            <v>3.1</v>
          </cell>
        </row>
        <row r="520">
          <cell r="I520">
            <v>3.11</v>
          </cell>
        </row>
        <row r="521">
          <cell r="I521">
            <v>3.12</v>
          </cell>
        </row>
        <row r="522">
          <cell r="I522">
            <v>3.13</v>
          </cell>
        </row>
        <row r="523">
          <cell r="I523">
            <v>3.14</v>
          </cell>
        </row>
        <row r="524">
          <cell r="I524">
            <v>3.15</v>
          </cell>
        </row>
        <row r="525">
          <cell r="I525">
            <v>3.16</v>
          </cell>
        </row>
        <row r="526">
          <cell r="I526">
            <v>3.17</v>
          </cell>
        </row>
        <row r="527">
          <cell r="I527">
            <v>3.18</v>
          </cell>
        </row>
        <row r="528">
          <cell r="I528">
            <v>3.19</v>
          </cell>
        </row>
        <row r="529">
          <cell r="I529">
            <v>3.2</v>
          </cell>
        </row>
        <row r="530">
          <cell r="I530">
            <v>3.21</v>
          </cell>
        </row>
        <row r="531">
          <cell r="I531">
            <v>3.22</v>
          </cell>
        </row>
        <row r="532">
          <cell r="I532">
            <v>3.23</v>
          </cell>
        </row>
        <row r="533">
          <cell r="I533">
            <v>3.24</v>
          </cell>
        </row>
        <row r="534">
          <cell r="I534">
            <v>3.25</v>
          </cell>
        </row>
        <row r="535">
          <cell r="I535">
            <v>3.26</v>
          </cell>
        </row>
        <row r="536">
          <cell r="I536">
            <v>3.27</v>
          </cell>
        </row>
        <row r="537">
          <cell r="I537">
            <v>3.28</v>
          </cell>
        </row>
        <row r="538">
          <cell r="I538">
            <v>3.29</v>
          </cell>
        </row>
        <row r="539">
          <cell r="I539">
            <v>3.3</v>
          </cell>
        </row>
        <row r="540">
          <cell r="I540">
            <v>3.31</v>
          </cell>
        </row>
        <row r="541">
          <cell r="I541">
            <v>3.32</v>
          </cell>
        </row>
        <row r="542">
          <cell r="I542">
            <v>3.33</v>
          </cell>
        </row>
        <row r="543">
          <cell r="I543">
            <v>3.34</v>
          </cell>
        </row>
        <row r="544">
          <cell r="I544">
            <v>3.35</v>
          </cell>
        </row>
        <row r="545">
          <cell r="I545">
            <v>3.36</v>
          </cell>
        </row>
        <row r="546">
          <cell r="I546">
            <v>3.37</v>
          </cell>
        </row>
        <row r="547">
          <cell r="I547">
            <v>3.38</v>
          </cell>
        </row>
        <row r="548">
          <cell r="I548">
            <v>3.39</v>
          </cell>
        </row>
        <row r="549">
          <cell r="I549">
            <v>3.4</v>
          </cell>
        </row>
        <row r="550">
          <cell r="I550">
            <v>3.41</v>
          </cell>
        </row>
        <row r="551">
          <cell r="I551">
            <v>3.42</v>
          </cell>
        </row>
        <row r="552">
          <cell r="I552">
            <v>3.43</v>
          </cell>
        </row>
        <row r="553">
          <cell r="I553">
            <v>3.44</v>
          </cell>
        </row>
        <row r="554">
          <cell r="I554">
            <v>3.45</v>
          </cell>
        </row>
        <row r="555">
          <cell r="I555">
            <v>3.46</v>
          </cell>
        </row>
        <row r="556">
          <cell r="I556">
            <v>3.47</v>
          </cell>
        </row>
        <row r="557">
          <cell r="I557">
            <v>3.48</v>
          </cell>
        </row>
        <row r="558">
          <cell r="I558">
            <v>3.49</v>
          </cell>
        </row>
        <row r="559">
          <cell r="I559">
            <v>3.5</v>
          </cell>
        </row>
        <row r="560">
          <cell r="I560">
            <v>3.51</v>
          </cell>
        </row>
        <row r="561">
          <cell r="I561">
            <v>3.52</v>
          </cell>
        </row>
        <row r="562">
          <cell r="I562">
            <v>3.53</v>
          </cell>
        </row>
        <row r="563">
          <cell r="I563">
            <v>3.54</v>
          </cell>
        </row>
        <row r="564">
          <cell r="I564">
            <v>3.55</v>
          </cell>
        </row>
        <row r="565">
          <cell r="I565">
            <v>3.56</v>
          </cell>
        </row>
        <row r="566">
          <cell r="I566">
            <v>3.57</v>
          </cell>
        </row>
        <row r="567">
          <cell r="I567">
            <v>3.58</v>
          </cell>
        </row>
        <row r="568">
          <cell r="I568">
            <v>3.59</v>
          </cell>
        </row>
        <row r="569">
          <cell r="I569">
            <v>3.6</v>
          </cell>
        </row>
        <row r="570">
          <cell r="I570">
            <v>3.61</v>
          </cell>
        </row>
        <row r="571">
          <cell r="I571">
            <v>3.62</v>
          </cell>
        </row>
        <row r="572">
          <cell r="I572">
            <v>3.63</v>
          </cell>
        </row>
        <row r="573">
          <cell r="I573">
            <v>3.64</v>
          </cell>
        </row>
        <row r="574">
          <cell r="I574">
            <v>3.65</v>
          </cell>
        </row>
        <row r="575">
          <cell r="I575">
            <v>3.66</v>
          </cell>
        </row>
        <row r="576">
          <cell r="I576">
            <v>3.67</v>
          </cell>
        </row>
        <row r="577">
          <cell r="I577">
            <v>3.68</v>
          </cell>
        </row>
        <row r="578">
          <cell r="I578">
            <v>3.69</v>
          </cell>
        </row>
        <row r="579">
          <cell r="I579">
            <v>3.7</v>
          </cell>
        </row>
        <row r="580">
          <cell r="I580">
            <v>3.71</v>
          </cell>
        </row>
        <row r="581">
          <cell r="I581">
            <v>3.72</v>
          </cell>
        </row>
        <row r="582">
          <cell r="I582">
            <v>3.73</v>
          </cell>
        </row>
        <row r="583">
          <cell r="I583">
            <v>3.74</v>
          </cell>
        </row>
        <row r="584">
          <cell r="I584">
            <v>3.75</v>
          </cell>
        </row>
        <row r="585">
          <cell r="I585">
            <v>3.76</v>
          </cell>
        </row>
        <row r="586">
          <cell r="I586">
            <v>3.77</v>
          </cell>
        </row>
        <row r="587">
          <cell r="I587">
            <v>3.78</v>
          </cell>
        </row>
        <row r="588">
          <cell r="I588">
            <v>3.79</v>
          </cell>
        </row>
        <row r="589">
          <cell r="I589">
            <v>3.8</v>
          </cell>
        </row>
        <row r="590">
          <cell r="I590">
            <v>3.81</v>
          </cell>
        </row>
        <row r="591">
          <cell r="I591">
            <v>3.82</v>
          </cell>
        </row>
        <row r="592">
          <cell r="I592">
            <v>3.83</v>
          </cell>
        </row>
        <row r="593">
          <cell r="I593">
            <v>3.84</v>
          </cell>
        </row>
        <row r="594">
          <cell r="I594">
            <v>3.85</v>
          </cell>
        </row>
        <row r="595">
          <cell r="I595">
            <v>3.86</v>
          </cell>
        </row>
        <row r="596">
          <cell r="I596">
            <v>3.87</v>
          </cell>
        </row>
        <row r="597">
          <cell r="I597">
            <v>3.88</v>
          </cell>
        </row>
        <row r="598">
          <cell r="I598">
            <v>3.89</v>
          </cell>
        </row>
        <row r="599">
          <cell r="I599">
            <v>3.9</v>
          </cell>
        </row>
        <row r="600">
          <cell r="I600">
            <v>3.91</v>
          </cell>
        </row>
        <row r="601">
          <cell r="I601">
            <v>3.92</v>
          </cell>
        </row>
        <row r="602">
          <cell r="I602">
            <v>3.93</v>
          </cell>
        </row>
        <row r="603">
          <cell r="I603">
            <v>3.94</v>
          </cell>
        </row>
        <row r="604">
          <cell r="I604">
            <v>3.95</v>
          </cell>
        </row>
        <row r="605">
          <cell r="I605">
            <v>3.96</v>
          </cell>
        </row>
        <row r="606">
          <cell r="I606">
            <v>3.97</v>
          </cell>
        </row>
        <row r="607">
          <cell r="I607">
            <v>3.98</v>
          </cell>
        </row>
        <row r="608">
          <cell r="I608">
            <v>3.99</v>
          </cell>
        </row>
        <row r="609">
          <cell r="I609">
            <v>4</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dtsiswa"/>
      <sheetName val="dtsekolah"/>
      <sheetName val="dtesku"/>
      <sheetName val="UTagm"/>
      <sheetName val="UT_pkn"/>
      <sheetName val="UT_bhs ind"/>
      <sheetName val="UT_mat"/>
      <sheetName val="UHT_IPA"/>
      <sheetName val="UHT_IPS"/>
      <sheetName val="UT_Sbdp"/>
      <sheetName val="UT_PJOK"/>
      <sheetName val="UT_MULOK"/>
      <sheetName val="agmki3"/>
      <sheetName val="pknki_3"/>
      <sheetName val="biki_3"/>
      <sheetName val="Mat_ki3"/>
      <sheetName val="ipa_3"/>
      <sheetName val="IPS_3"/>
      <sheetName val="sbdp_ki3"/>
      <sheetName val="pjok_ki3"/>
      <sheetName val="mulok_ki3"/>
      <sheetName val="agki_4"/>
      <sheetName val="pkn_ki4"/>
      <sheetName val="BI_ki4"/>
      <sheetName val="mat_ki4"/>
      <sheetName val="IPS_KI4"/>
      <sheetName val="IPA_KI4"/>
      <sheetName val="Sbdp_ki4"/>
      <sheetName val="pjok_ki4"/>
      <sheetName val="mulok_ki4"/>
      <sheetName val="des_agm"/>
      <sheetName val="des_pkn"/>
      <sheetName val="des_BI"/>
      <sheetName val="des_ipa"/>
      <sheetName val="des_ips"/>
      <sheetName val="des_mat"/>
      <sheetName val="des_sbdp"/>
      <sheetName val="des_pjok"/>
      <sheetName val="des_mulok"/>
      <sheetName val="kd all"/>
      <sheetName val="kdki3l"/>
      <sheetName val="kdki4"/>
      <sheetName val="RAPOT"/>
      <sheetName val="REKAPALL"/>
      <sheetName val="an_agm1"/>
      <sheetName val="an_pkn5"/>
      <sheetName val="an_pkn6"/>
      <sheetName val="an_pkn7"/>
      <sheetName val="an_pkn8"/>
      <sheetName val="an_bi5"/>
      <sheetName val="an_bi6"/>
      <sheetName val="an_bi7"/>
      <sheetName val="an_bi8"/>
      <sheetName val="an_mat5"/>
      <sheetName val="an_mat6"/>
      <sheetName val="an_mat7"/>
      <sheetName val="an_mat8"/>
      <sheetName val="an_sbdp5"/>
      <sheetName val="an_sbdp6"/>
      <sheetName val="an_sbdp7"/>
      <sheetName val="an_sbdp8"/>
      <sheetName val="an_pjok5"/>
      <sheetName val="an_pjok6"/>
      <sheetName val="an_pjok7"/>
      <sheetName val="an_pjok8"/>
      <sheetName val="an_IPA6"/>
      <sheetName val="an_IPA7"/>
      <sheetName val="an_IPA8"/>
      <sheetName val="an_IPA9"/>
      <sheetName val="an_IPs6"/>
      <sheetName val="an_IPs7"/>
      <sheetName val="an_IPs8"/>
      <sheetName val="an_IPs9"/>
      <sheetName val="an_mulok"/>
      <sheetName val="LEDGER"/>
      <sheetName val="PETUNJUK"/>
      <sheetName val="prestasi"/>
      <sheetName val="SPIRITUAL"/>
      <sheetName val="SOSIAL"/>
      <sheetName val="REKAP 1"/>
      <sheetName val="hasil"/>
      <sheetName val="REKAP KI4"/>
      <sheetName val="HASIL2"/>
      <sheetName val="KAT"/>
      <sheetName val="KRTS"/>
      <sheetName val="HINDU"/>
      <sheetName val="BUDHA"/>
    </sheetNames>
    <sheetDataSet>
      <sheetData sheetId="0"/>
      <sheetData sheetId="1">
        <row r="7">
          <cell r="A7">
            <v>1</v>
          </cell>
          <cell r="B7" t="str">
            <v>2522</v>
          </cell>
          <cell r="C7" t="str">
            <v>0050973519</v>
          </cell>
          <cell r="D7" t="str">
            <v>Achmad Zacky</v>
          </cell>
          <cell r="E7" t="str">
            <v>Malang</v>
          </cell>
          <cell r="F7">
            <v>38432</v>
          </cell>
          <cell r="G7" t="str">
            <v>Laki</v>
          </cell>
          <cell r="H7" t="str">
            <v xml:space="preserve">Islam </v>
          </cell>
          <cell r="I7" t="str">
            <v>TK</v>
          </cell>
          <cell r="J7" t="str">
            <v>Kluweh II/04</v>
          </cell>
          <cell r="K7" t="str">
            <v>Mahmud Eri</v>
          </cell>
          <cell r="L7" t="str">
            <v>Ika Rahmananing Rahayu</v>
          </cell>
          <cell r="M7" t="str">
            <v>Karyawan Swasta</v>
          </cell>
          <cell r="N7" t="str">
            <v xml:space="preserve">Karyawan Swasta </v>
          </cell>
          <cell r="O7" t="str">
            <v>Kluweh II/04</v>
          </cell>
          <cell r="P7" t="str">
            <v>Bumiayu</v>
          </cell>
          <cell r="Q7" t="str">
            <v>Kedungkandang</v>
          </cell>
          <cell r="R7" t="str">
            <v>Kota Malang</v>
          </cell>
          <cell r="S7" t="str">
            <v>Jawa Timur</v>
          </cell>
          <cell r="T7">
            <v>0</v>
          </cell>
          <cell r="U7">
            <v>0</v>
          </cell>
          <cell r="V7">
            <v>0</v>
          </cell>
          <cell r="W7">
            <v>0</v>
          </cell>
        </row>
        <row r="8">
          <cell r="A8">
            <v>2</v>
          </cell>
          <cell r="B8">
            <v>2523</v>
          </cell>
          <cell r="C8" t="str">
            <v>0050973518</v>
          </cell>
          <cell r="D8" t="str">
            <v>Angelia Vabel R</v>
          </cell>
          <cell r="E8" t="str">
            <v>Malang</v>
          </cell>
          <cell r="F8">
            <v>38425</v>
          </cell>
          <cell r="G8" t="str">
            <v xml:space="preserve">Perempuan </v>
          </cell>
          <cell r="H8" t="str">
            <v xml:space="preserve">Islam </v>
          </cell>
          <cell r="I8" t="str">
            <v>TK</v>
          </cell>
          <cell r="J8" t="str">
            <v>Kunta Bhaswara VI/1</v>
          </cell>
          <cell r="K8" t="str">
            <v>Rudiyanto</v>
          </cell>
          <cell r="L8" t="str">
            <v>Kiki Iriyanti</v>
          </cell>
          <cell r="M8" t="str">
            <v>Swasta</v>
          </cell>
          <cell r="N8" t="str">
            <v>Ibu Rumah Tangga</v>
          </cell>
          <cell r="O8" t="str">
            <v>Kunta Bhaswara VI/1</v>
          </cell>
          <cell r="P8" t="str">
            <v>Polehan</v>
          </cell>
          <cell r="Q8" t="str">
            <v>Blimbing</v>
          </cell>
          <cell r="R8" t="str">
            <v>Kota Malang</v>
          </cell>
          <cell r="S8" t="str">
            <v>Jawa Timur</v>
          </cell>
          <cell r="T8">
            <v>0</v>
          </cell>
          <cell r="U8">
            <v>0</v>
          </cell>
          <cell r="V8">
            <v>0</v>
          </cell>
          <cell r="W8">
            <v>0</v>
          </cell>
        </row>
        <row r="9">
          <cell r="A9">
            <v>3</v>
          </cell>
          <cell r="B9">
            <v>2524</v>
          </cell>
          <cell r="C9" t="str">
            <v>0050973528</v>
          </cell>
          <cell r="D9" t="str">
            <v>Anggun Dwi P.I</v>
          </cell>
          <cell r="E9" t="str">
            <v>Malang</v>
          </cell>
          <cell r="F9">
            <v>38568</v>
          </cell>
          <cell r="G9" t="str">
            <v xml:space="preserve">Perempuan </v>
          </cell>
          <cell r="H9" t="str">
            <v xml:space="preserve">Islam </v>
          </cell>
          <cell r="I9" t="str">
            <v>TK</v>
          </cell>
          <cell r="J9" t="str">
            <v>LA Sucipto VII B/7</v>
          </cell>
          <cell r="K9" t="str">
            <v>Susilo Priyo Utomo</v>
          </cell>
          <cell r="L9" t="str">
            <v>Maria Ismawati</v>
          </cell>
          <cell r="M9" t="str">
            <v xml:space="preserve">Karyawan Swasta </v>
          </cell>
          <cell r="N9" t="str">
            <v xml:space="preserve">Karyawan Swasta </v>
          </cell>
          <cell r="O9" t="str">
            <v>LA Sucipto VII B/7</v>
          </cell>
          <cell r="P9" t="str">
            <v>Blimbing</v>
          </cell>
          <cell r="Q9" t="str">
            <v>Blimbing</v>
          </cell>
          <cell r="R9" t="str">
            <v>Kota Malang</v>
          </cell>
          <cell r="S9" t="str">
            <v>Jawa Timur</v>
          </cell>
          <cell r="T9">
            <v>0</v>
          </cell>
          <cell r="U9">
            <v>0</v>
          </cell>
          <cell r="V9">
            <v>0</v>
          </cell>
          <cell r="W9">
            <v>0</v>
          </cell>
        </row>
        <row r="10">
          <cell r="A10">
            <v>4</v>
          </cell>
          <cell r="B10">
            <v>2525</v>
          </cell>
          <cell r="C10" t="str">
            <v>0044914651</v>
          </cell>
          <cell r="D10" t="str">
            <v>Antonio Permata A</v>
          </cell>
          <cell r="E10" t="str">
            <v>Malang</v>
          </cell>
          <cell r="F10" t="str">
            <v>4 November 2004</v>
          </cell>
          <cell r="G10" t="str">
            <v xml:space="preserve">Perempuan </v>
          </cell>
          <cell r="H10" t="str">
            <v xml:space="preserve">Islam </v>
          </cell>
          <cell r="I10" t="str">
            <v>TK</v>
          </cell>
          <cell r="J10" t="str">
            <v>Kesatrian E4</v>
          </cell>
          <cell r="K10" t="str">
            <v>Jatnomojo</v>
          </cell>
          <cell r="L10" t="str">
            <v>Nunuk Siti Asiah</v>
          </cell>
          <cell r="M10" t="str">
            <v>Pensiunan</v>
          </cell>
          <cell r="N10" t="str">
            <v>Ibu Rumah Tangga</v>
          </cell>
          <cell r="O10" t="str">
            <v>Kesatrian E4</v>
          </cell>
          <cell r="P10" t="str">
            <v xml:space="preserve">Kesatrian </v>
          </cell>
          <cell r="Q10" t="str">
            <v>Blimbing</v>
          </cell>
          <cell r="R10" t="str">
            <v>Kota Malang</v>
          </cell>
          <cell r="S10" t="str">
            <v>Jawa Timur</v>
          </cell>
          <cell r="T10">
            <v>0</v>
          </cell>
          <cell r="U10">
            <v>0</v>
          </cell>
          <cell r="V10">
            <v>0</v>
          </cell>
          <cell r="W10">
            <v>0</v>
          </cell>
        </row>
        <row r="11">
          <cell r="A11">
            <v>5</v>
          </cell>
          <cell r="B11">
            <v>2526</v>
          </cell>
          <cell r="C11" t="str">
            <v>0050973529</v>
          </cell>
          <cell r="D11" t="str">
            <v>Arya Pratama G</v>
          </cell>
          <cell r="E11" t="str">
            <v>Malang</v>
          </cell>
          <cell r="F11">
            <v>38575</v>
          </cell>
          <cell r="G11" t="str">
            <v xml:space="preserve">Perempuan </v>
          </cell>
          <cell r="H11" t="str">
            <v xml:space="preserve">Islam </v>
          </cell>
          <cell r="I11" t="str">
            <v>TK</v>
          </cell>
          <cell r="J11" t="str">
            <v>Kesatrian E38</v>
          </cell>
          <cell r="K11" t="str">
            <v xml:space="preserve">Cahyo Crysdian </v>
          </cell>
          <cell r="L11" t="str">
            <v>Rr Ariana Listuhayu Wahyuni</v>
          </cell>
          <cell r="M11" t="str">
            <v xml:space="preserve">Swasta </v>
          </cell>
          <cell r="N11" t="str">
            <v xml:space="preserve">Swasta </v>
          </cell>
          <cell r="O11" t="str">
            <v>Kesatrian E38</v>
          </cell>
          <cell r="P11" t="str">
            <v xml:space="preserve">Kesatrian </v>
          </cell>
          <cell r="Q11" t="str">
            <v>Blimbing</v>
          </cell>
          <cell r="R11" t="str">
            <v>Kota Malang</v>
          </cell>
          <cell r="S11" t="str">
            <v>Jawa Timur</v>
          </cell>
          <cell r="T11">
            <v>0</v>
          </cell>
          <cell r="U11">
            <v>0</v>
          </cell>
          <cell r="V11">
            <v>0</v>
          </cell>
          <cell r="W11">
            <v>0</v>
          </cell>
        </row>
        <row r="12">
          <cell r="A12">
            <v>6</v>
          </cell>
          <cell r="B12">
            <v>2529</v>
          </cell>
          <cell r="C12" t="str">
            <v>0050973524</v>
          </cell>
          <cell r="D12" t="str">
            <v>Asyam Hanif Ihsan H</v>
          </cell>
          <cell r="E12" t="str">
            <v>Malang</v>
          </cell>
          <cell r="F12">
            <v>38478</v>
          </cell>
          <cell r="G12" t="str">
            <v>Laki</v>
          </cell>
          <cell r="H12" t="str">
            <v xml:space="preserve">Islam </v>
          </cell>
          <cell r="I12" t="str">
            <v>TK</v>
          </cell>
          <cell r="J12" t="str">
            <v>Narotama H-52</v>
          </cell>
          <cell r="K12" t="str">
            <v>Sudarmaji</v>
          </cell>
          <cell r="L12" t="str">
            <v>Widyanti</v>
          </cell>
          <cell r="M12" t="str">
            <v xml:space="preserve">Karyawan Swasta </v>
          </cell>
          <cell r="N12" t="str">
            <v xml:space="preserve">Karyawan Swasta </v>
          </cell>
          <cell r="O12" t="str">
            <v>Narotama H-52</v>
          </cell>
          <cell r="P12" t="str">
            <v xml:space="preserve">Kesatrian </v>
          </cell>
          <cell r="Q12" t="str">
            <v>Blimbing</v>
          </cell>
          <cell r="R12" t="str">
            <v>Kota Malang</v>
          </cell>
          <cell r="S12" t="str">
            <v>Jawa Timur</v>
          </cell>
          <cell r="T12">
            <v>0</v>
          </cell>
          <cell r="U12">
            <v>0</v>
          </cell>
          <cell r="V12">
            <v>0</v>
          </cell>
          <cell r="W12">
            <v>0</v>
          </cell>
        </row>
        <row r="13">
          <cell r="A13">
            <v>7</v>
          </cell>
          <cell r="B13">
            <v>2530</v>
          </cell>
          <cell r="C13" t="str">
            <v>00580973533</v>
          </cell>
          <cell r="D13" t="str">
            <v>Athaya Salsabilla Z</v>
          </cell>
          <cell r="E13" t="str">
            <v>Malang</v>
          </cell>
          <cell r="F13">
            <v>38640</v>
          </cell>
          <cell r="G13" t="str">
            <v xml:space="preserve">Perempuan </v>
          </cell>
          <cell r="H13" t="str">
            <v xml:space="preserve">Islam </v>
          </cell>
          <cell r="I13" t="str">
            <v>TK</v>
          </cell>
          <cell r="J13" t="str">
            <v>Locari 5A</v>
          </cell>
          <cell r="K13" t="str">
            <v>Wahyu Edy Laksono</v>
          </cell>
          <cell r="L13" t="str">
            <v>Elok Khayumah</v>
          </cell>
          <cell r="M13" t="str">
            <v xml:space="preserve">Karyawan Swasta </v>
          </cell>
          <cell r="N13" t="str">
            <v xml:space="preserve">Karyawan Swasta </v>
          </cell>
          <cell r="O13" t="str">
            <v>Locari 5A</v>
          </cell>
          <cell r="P13" t="str">
            <v>Sekarpuro</v>
          </cell>
          <cell r="Q13" t="str">
            <v>Pakis</v>
          </cell>
          <cell r="R13" t="str">
            <v>Kabupaten Malang</v>
          </cell>
          <cell r="S13" t="str">
            <v>Jawa Timur</v>
          </cell>
          <cell r="T13">
            <v>0</v>
          </cell>
          <cell r="U13">
            <v>0</v>
          </cell>
          <cell r="V13">
            <v>0</v>
          </cell>
          <cell r="W13">
            <v>0</v>
          </cell>
        </row>
        <row r="14">
          <cell r="A14">
            <v>8</v>
          </cell>
          <cell r="B14">
            <v>2531</v>
          </cell>
          <cell r="C14" t="str">
            <v>0050973530</v>
          </cell>
          <cell r="D14" t="str">
            <v>Aulia Dea Rosalinda</v>
          </cell>
          <cell r="E14" t="str">
            <v xml:space="preserve">Denpasar </v>
          </cell>
          <cell r="F14">
            <v>38592</v>
          </cell>
          <cell r="G14" t="str">
            <v xml:space="preserve">Perempuan </v>
          </cell>
          <cell r="H14" t="str">
            <v xml:space="preserve">Islam </v>
          </cell>
          <cell r="I14" t="str">
            <v>TK</v>
          </cell>
          <cell r="J14" t="str">
            <v>Narotama K 96</v>
          </cell>
          <cell r="K14" t="str">
            <v>Irman Buchari</v>
          </cell>
          <cell r="L14" t="str">
            <v>Farida Yuli Astuti</v>
          </cell>
          <cell r="M14" t="str">
            <v>TNI</v>
          </cell>
          <cell r="N14" t="str">
            <v>Ibu Rumah Tangga</v>
          </cell>
          <cell r="O14" t="str">
            <v>Narotama K 96</v>
          </cell>
          <cell r="P14" t="str">
            <v xml:space="preserve">Kesatrian </v>
          </cell>
          <cell r="Q14" t="str">
            <v>Blimbing</v>
          </cell>
          <cell r="R14" t="str">
            <v>Kota Malang</v>
          </cell>
          <cell r="S14" t="str">
            <v>Jawa Timur</v>
          </cell>
          <cell r="T14">
            <v>0</v>
          </cell>
          <cell r="U14">
            <v>0</v>
          </cell>
          <cell r="V14">
            <v>0</v>
          </cell>
          <cell r="W14">
            <v>0</v>
          </cell>
        </row>
        <row r="15">
          <cell r="A15">
            <v>9</v>
          </cell>
          <cell r="B15">
            <v>2532</v>
          </cell>
          <cell r="C15" t="str">
            <v>0050973532</v>
          </cell>
          <cell r="D15" t="str">
            <v>Claudia Gabriella L</v>
          </cell>
          <cell r="E15" t="str">
            <v>Malang</v>
          </cell>
          <cell r="F15">
            <v>38638</v>
          </cell>
          <cell r="G15" t="str">
            <v xml:space="preserve">Perempuan </v>
          </cell>
          <cell r="H15" t="str">
            <v xml:space="preserve">Islam </v>
          </cell>
          <cell r="I15" t="str">
            <v>TK</v>
          </cell>
          <cell r="J15" t="str">
            <v>Hamid Rusdi G-100</v>
          </cell>
          <cell r="K15" t="str">
            <v>Djoko Basuki</v>
          </cell>
          <cell r="L15" t="str">
            <v>Ida Hernaningsih</v>
          </cell>
          <cell r="M15" t="str">
            <v>Wiraswasta</v>
          </cell>
          <cell r="N15" t="str">
            <v>Ibu Rumah Tangga</v>
          </cell>
          <cell r="O15" t="str">
            <v>Hamid Rusdi G-100</v>
          </cell>
          <cell r="P15" t="str">
            <v>Bunulrejo</v>
          </cell>
          <cell r="Q15" t="str">
            <v>Blimbing</v>
          </cell>
          <cell r="R15" t="str">
            <v>Kota Malang</v>
          </cell>
          <cell r="S15" t="str">
            <v>Jawa Timur</v>
          </cell>
          <cell r="T15">
            <v>0</v>
          </cell>
          <cell r="U15">
            <v>0</v>
          </cell>
          <cell r="V15">
            <v>0</v>
          </cell>
          <cell r="W15">
            <v>0</v>
          </cell>
        </row>
        <row r="16">
          <cell r="A16">
            <v>10</v>
          </cell>
          <cell r="B16">
            <v>2533</v>
          </cell>
          <cell r="C16" t="str">
            <v>0044914646</v>
          </cell>
          <cell r="D16" t="str">
            <v xml:space="preserve">Deco Badarus Zaman </v>
          </cell>
          <cell r="E16" t="str">
            <v>Malang</v>
          </cell>
          <cell r="F16">
            <v>38162</v>
          </cell>
          <cell r="G16" t="str">
            <v>Laki</v>
          </cell>
          <cell r="H16" t="str">
            <v xml:space="preserve">Islam </v>
          </cell>
          <cell r="I16" t="str">
            <v>TK</v>
          </cell>
          <cell r="J16" t="str">
            <v>Narotama Barat 5A</v>
          </cell>
          <cell r="K16" t="str">
            <v>Hengky Wijaya</v>
          </cell>
          <cell r="L16" t="str">
            <v>Rini Rahayuningtyas</v>
          </cell>
          <cell r="M16" t="str">
            <v xml:space="preserve">Karyawan Swasta </v>
          </cell>
          <cell r="N16" t="str">
            <v>Ibu Rumah Tangga</v>
          </cell>
          <cell r="O16" t="str">
            <v>Narotama Barat 5A</v>
          </cell>
          <cell r="P16" t="str">
            <v xml:space="preserve">Kesatrian </v>
          </cell>
          <cell r="Q16" t="str">
            <v>Blimbing</v>
          </cell>
          <cell r="R16" t="str">
            <v>Kota Malang</v>
          </cell>
          <cell r="S16" t="str">
            <v>Jawa Timur</v>
          </cell>
          <cell r="T16">
            <v>0</v>
          </cell>
          <cell r="U16">
            <v>0</v>
          </cell>
          <cell r="V16">
            <v>0</v>
          </cell>
          <cell r="W16">
            <v>0</v>
          </cell>
        </row>
        <row r="17">
          <cell r="A17">
            <v>11</v>
          </cell>
          <cell r="B17">
            <v>2535</v>
          </cell>
          <cell r="C17" t="str">
            <v>0044914650</v>
          </cell>
          <cell r="D17" t="str">
            <v>Fania Mutiara Felichia</v>
          </cell>
          <cell r="E17" t="str">
            <v>Malang</v>
          </cell>
          <cell r="F17">
            <v>38251</v>
          </cell>
          <cell r="G17" t="str">
            <v xml:space="preserve">Perempuan </v>
          </cell>
          <cell r="H17" t="str">
            <v xml:space="preserve">Islam </v>
          </cell>
          <cell r="I17" t="str">
            <v>TK</v>
          </cell>
          <cell r="J17" t="str">
            <v xml:space="preserve">Kalimosodo II/14B </v>
          </cell>
          <cell r="K17" t="str">
            <v>Lucky Handoyo</v>
          </cell>
          <cell r="L17" t="str">
            <v>Sri Handayani</v>
          </cell>
          <cell r="M17" t="str">
            <v xml:space="preserve">Karyawan Swasta </v>
          </cell>
          <cell r="N17" t="str">
            <v xml:space="preserve">Karyawan Swasta </v>
          </cell>
          <cell r="O17" t="str">
            <v xml:space="preserve">Kalimosodo II/14B </v>
          </cell>
          <cell r="P17" t="str">
            <v>Polehan</v>
          </cell>
          <cell r="Q17" t="str">
            <v>Blimbing</v>
          </cell>
          <cell r="R17" t="str">
            <v>Kota Malang</v>
          </cell>
          <cell r="S17" t="str">
            <v>Jawa Timur</v>
          </cell>
          <cell r="T17">
            <v>0</v>
          </cell>
          <cell r="U17">
            <v>0</v>
          </cell>
          <cell r="V17">
            <v>0</v>
          </cell>
          <cell r="W17">
            <v>0</v>
          </cell>
        </row>
        <row r="18">
          <cell r="A18">
            <v>12</v>
          </cell>
          <cell r="B18">
            <v>2536</v>
          </cell>
          <cell r="C18" t="str">
            <v>0044914645</v>
          </cell>
          <cell r="D18" t="str">
            <v>Intan Dyah Nowari</v>
          </cell>
          <cell r="E18" t="str">
            <v>Malang</v>
          </cell>
          <cell r="F18">
            <v>38146</v>
          </cell>
          <cell r="G18" t="str">
            <v xml:space="preserve">Perempuan </v>
          </cell>
          <cell r="H18" t="str">
            <v xml:space="preserve">Islam </v>
          </cell>
          <cell r="I18" t="str">
            <v>TK</v>
          </cell>
          <cell r="J18" t="str">
            <v xml:space="preserve">Kalimosodo I/16 </v>
          </cell>
          <cell r="K18" t="str">
            <v>Rizal Jatnika</v>
          </cell>
          <cell r="L18" t="str">
            <v>Lely Oktaviani</v>
          </cell>
          <cell r="M18" t="str">
            <v xml:space="preserve">Karyawan Swasta </v>
          </cell>
          <cell r="N18" t="str">
            <v xml:space="preserve">Karyawan Swasta </v>
          </cell>
          <cell r="O18" t="str">
            <v xml:space="preserve">Kalimosodo I/16 </v>
          </cell>
          <cell r="P18" t="str">
            <v>Polehan</v>
          </cell>
          <cell r="Q18" t="str">
            <v>Blimbing</v>
          </cell>
          <cell r="R18" t="str">
            <v>Kota Malang</v>
          </cell>
          <cell r="S18" t="str">
            <v>Jawa Timur</v>
          </cell>
          <cell r="T18">
            <v>0</v>
          </cell>
          <cell r="U18">
            <v>0</v>
          </cell>
          <cell r="V18">
            <v>0</v>
          </cell>
          <cell r="W18">
            <v>0</v>
          </cell>
        </row>
        <row r="19">
          <cell r="A19">
            <v>13</v>
          </cell>
          <cell r="B19">
            <v>2540</v>
          </cell>
          <cell r="C19" t="str">
            <v>0050973534</v>
          </cell>
          <cell r="D19" t="str">
            <v>Misyanita Nurfitri S</v>
          </cell>
          <cell r="E19" t="str">
            <v>Malang</v>
          </cell>
          <cell r="F19">
            <v>38652</v>
          </cell>
          <cell r="G19" t="str">
            <v xml:space="preserve">Perempuan </v>
          </cell>
          <cell r="H19" t="str">
            <v xml:space="preserve">Islam </v>
          </cell>
          <cell r="I19" t="str">
            <v>TK</v>
          </cell>
          <cell r="J19" t="str">
            <v>Danau Bratan IV Blok G5C/6</v>
          </cell>
          <cell r="K19" t="str">
            <v>Mundiarto</v>
          </cell>
          <cell r="L19" t="str">
            <v>Yuyun Perbawati</v>
          </cell>
          <cell r="M19" t="str">
            <v>Pensiunan</v>
          </cell>
          <cell r="N19" t="str">
            <v xml:space="preserve">Karyawan Swasta </v>
          </cell>
          <cell r="O19" t="str">
            <v>Danau Bratan IV Blok G5C/6</v>
          </cell>
          <cell r="P19" t="str">
            <v>Sawojajar</v>
          </cell>
          <cell r="Q19" t="str">
            <v>Kedungkandang</v>
          </cell>
          <cell r="R19" t="str">
            <v>Kota Malang</v>
          </cell>
          <cell r="S19" t="str">
            <v>Jawa Timur</v>
          </cell>
          <cell r="T19">
            <v>0</v>
          </cell>
          <cell r="U19">
            <v>0</v>
          </cell>
          <cell r="V19">
            <v>0</v>
          </cell>
          <cell r="W19">
            <v>0</v>
          </cell>
        </row>
        <row r="20">
          <cell r="A20">
            <v>14</v>
          </cell>
          <cell r="B20">
            <v>2541</v>
          </cell>
          <cell r="C20" t="str">
            <v>0050973517</v>
          </cell>
          <cell r="D20" t="str">
            <v>Moch Zidane Hita L. U</v>
          </cell>
          <cell r="E20" t="str">
            <v>Malang</v>
          </cell>
          <cell r="F20">
            <v>38478</v>
          </cell>
          <cell r="G20" t="str">
            <v xml:space="preserve">Perempuan </v>
          </cell>
          <cell r="H20" t="str">
            <v xml:space="preserve">Islam </v>
          </cell>
          <cell r="I20" t="str">
            <v>TK</v>
          </cell>
          <cell r="J20" t="str">
            <v>Kesatrian Dalam H 11</v>
          </cell>
          <cell r="K20" t="str">
            <v>Oto Wijanarko</v>
          </cell>
          <cell r="L20" t="str">
            <v>Wulandari</v>
          </cell>
          <cell r="M20" t="str">
            <v xml:space="preserve">Karyawan Swasta </v>
          </cell>
          <cell r="N20" t="str">
            <v>Ibu Rumah Tangga</v>
          </cell>
          <cell r="O20" t="str">
            <v>Kesatrian Dalam H 11</v>
          </cell>
          <cell r="P20" t="str">
            <v xml:space="preserve">Kesatrian </v>
          </cell>
          <cell r="Q20" t="str">
            <v>Blimbing</v>
          </cell>
          <cell r="R20" t="str">
            <v>Kota Malang</v>
          </cell>
          <cell r="S20" t="str">
            <v>Jawa Timur</v>
          </cell>
          <cell r="T20">
            <v>0</v>
          </cell>
          <cell r="U20">
            <v>0</v>
          </cell>
          <cell r="V20">
            <v>0</v>
          </cell>
          <cell r="W20">
            <v>0</v>
          </cell>
        </row>
        <row r="21">
          <cell r="A21">
            <v>15</v>
          </cell>
          <cell r="B21">
            <v>2542</v>
          </cell>
          <cell r="C21" t="str">
            <v>0050973523</v>
          </cell>
          <cell r="D21" t="str">
            <v>Muhammad Ibra Maulana</v>
          </cell>
          <cell r="E21" t="str">
            <v>Malang</v>
          </cell>
          <cell r="F21">
            <v>38470</v>
          </cell>
          <cell r="G21" t="str">
            <v xml:space="preserve">Perempuan </v>
          </cell>
          <cell r="H21" t="str">
            <v xml:space="preserve">Islam </v>
          </cell>
          <cell r="I21" t="str">
            <v>TK</v>
          </cell>
          <cell r="J21" t="str">
            <v>Ir H Juanda I/23</v>
          </cell>
          <cell r="K21" t="str">
            <v>Soleh Gatot</v>
          </cell>
          <cell r="L21" t="str">
            <v>Mujiati</v>
          </cell>
          <cell r="M21" t="str">
            <v>Wiraswasta</v>
          </cell>
          <cell r="N21" t="str">
            <v>Ibu Rumah Tangga</v>
          </cell>
          <cell r="O21" t="str">
            <v>Ir H Juanda I/23</v>
          </cell>
          <cell r="P21" t="str">
            <v>Jodipan</v>
          </cell>
          <cell r="Q21" t="str">
            <v>Blimbing</v>
          </cell>
          <cell r="R21" t="str">
            <v>Kota Malang</v>
          </cell>
          <cell r="S21" t="str">
            <v>Jawa Timur</v>
          </cell>
          <cell r="T21">
            <v>0</v>
          </cell>
          <cell r="U21">
            <v>0</v>
          </cell>
          <cell r="V21">
            <v>0</v>
          </cell>
          <cell r="W21">
            <v>0</v>
          </cell>
        </row>
        <row r="22">
          <cell r="A22">
            <v>16</v>
          </cell>
          <cell r="B22">
            <v>2544</v>
          </cell>
          <cell r="C22" t="str">
            <v>0044914642</v>
          </cell>
          <cell r="D22" t="str">
            <v>Nabilla Shiva Putri</v>
          </cell>
          <cell r="E22" t="str">
            <v>Malang</v>
          </cell>
          <cell r="F22">
            <v>38111</v>
          </cell>
          <cell r="G22" t="str">
            <v>Laki</v>
          </cell>
          <cell r="H22" t="str">
            <v xml:space="preserve">Islam </v>
          </cell>
          <cell r="I22" t="str">
            <v>TK</v>
          </cell>
          <cell r="J22" t="str">
            <v>Sawojajar V/55</v>
          </cell>
          <cell r="K22" t="str">
            <v>Dody Wicaksono</v>
          </cell>
          <cell r="L22" t="str">
            <v>Sulistyowati</v>
          </cell>
          <cell r="M22" t="str">
            <v xml:space="preserve">Karyawan Swasta </v>
          </cell>
          <cell r="N22" t="str">
            <v xml:space="preserve">Karyawan Swasta </v>
          </cell>
          <cell r="O22" t="str">
            <v>Sawojajar V/55</v>
          </cell>
          <cell r="P22" t="str">
            <v>Sawojajar</v>
          </cell>
          <cell r="Q22" t="str">
            <v>Kedungkandang</v>
          </cell>
          <cell r="R22" t="str">
            <v>Kota Malang</v>
          </cell>
          <cell r="S22" t="str">
            <v>Jawa Timur</v>
          </cell>
          <cell r="T22">
            <v>0</v>
          </cell>
          <cell r="U22">
            <v>0</v>
          </cell>
          <cell r="V22">
            <v>0</v>
          </cell>
          <cell r="W22">
            <v>0</v>
          </cell>
        </row>
        <row r="23">
          <cell r="A23">
            <v>17</v>
          </cell>
          <cell r="B23">
            <v>2545</v>
          </cell>
          <cell r="C23" t="str">
            <v>0044914644</v>
          </cell>
          <cell r="D23" t="str">
            <v>Naufal Falih F</v>
          </cell>
          <cell r="E23" t="str">
            <v>Malang</v>
          </cell>
          <cell r="F23">
            <v>38143</v>
          </cell>
          <cell r="G23" t="str">
            <v>Laki</v>
          </cell>
          <cell r="H23" t="str">
            <v xml:space="preserve">Islam </v>
          </cell>
          <cell r="I23" t="str">
            <v>TK</v>
          </cell>
          <cell r="J23" t="str">
            <v>Lesanpuro 2</v>
          </cell>
          <cell r="K23" t="str">
            <v>Mastur Kambali</v>
          </cell>
          <cell r="L23" t="str">
            <v>Devi Norma Yunita</v>
          </cell>
          <cell r="M23" t="str">
            <v>Wiraswasta</v>
          </cell>
          <cell r="N23" t="str">
            <v>Ibu Rumah Tangga</v>
          </cell>
          <cell r="O23" t="str">
            <v>Lesanpuro 2</v>
          </cell>
          <cell r="P23" t="str">
            <v>Lesanpuro</v>
          </cell>
          <cell r="Q23" t="str">
            <v>Kedungkandang</v>
          </cell>
          <cell r="R23" t="str">
            <v>Kota Malang</v>
          </cell>
          <cell r="S23" t="str">
            <v>Jawa Timur</v>
          </cell>
          <cell r="T23">
            <v>0</v>
          </cell>
          <cell r="U23">
            <v>0</v>
          </cell>
          <cell r="V23">
            <v>0</v>
          </cell>
          <cell r="W23">
            <v>0</v>
          </cell>
        </row>
        <row r="24">
          <cell r="A24">
            <v>18</v>
          </cell>
          <cell r="B24">
            <v>2546</v>
          </cell>
          <cell r="C24" t="str">
            <v>0047071513</v>
          </cell>
          <cell r="D24" t="str">
            <v>Nayla Annora Nobel W</v>
          </cell>
          <cell r="E24" t="str">
            <v>Malang</v>
          </cell>
          <cell r="F24">
            <v>38207</v>
          </cell>
          <cell r="G24" t="str">
            <v>Laki</v>
          </cell>
          <cell r="H24" t="str">
            <v xml:space="preserve">Islam </v>
          </cell>
          <cell r="I24" t="str">
            <v>TK</v>
          </cell>
          <cell r="J24" t="str">
            <v>Mayjen Sungkono VI</v>
          </cell>
          <cell r="K24" t="str">
            <v>Supriyanto</v>
          </cell>
          <cell r="L24" t="str">
            <v>Tatik Rahayu</v>
          </cell>
          <cell r="M24" t="str">
            <v xml:space="preserve">Karyawan Swasta </v>
          </cell>
          <cell r="N24" t="str">
            <v>Ibu Rumah Tangga</v>
          </cell>
          <cell r="O24" t="str">
            <v>Mayjen Sungkono VI</v>
          </cell>
          <cell r="P24" t="str">
            <v>Buring</v>
          </cell>
          <cell r="Q24" t="str">
            <v>Kedungkandang</v>
          </cell>
          <cell r="R24" t="str">
            <v>Kota Malang</v>
          </cell>
          <cell r="S24" t="str">
            <v>Jawa Timur</v>
          </cell>
          <cell r="T24">
            <v>0</v>
          </cell>
          <cell r="U24">
            <v>0</v>
          </cell>
          <cell r="V24">
            <v>0</v>
          </cell>
          <cell r="W24">
            <v>0</v>
          </cell>
        </row>
        <row r="25">
          <cell r="A25">
            <v>19</v>
          </cell>
          <cell r="B25">
            <v>2547</v>
          </cell>
          <cell r="C25" t="str">
            <v>0050973531</v>
          </cell>
          <cell r="D25" t="str">
            <v>Raihan Danang P</v>
          </cell>
          <cell r="E25" t="str">
            <v>Tangerang</v>
          </cell>
          <cell r="F25">
            <v>38623</v>
          </cell>
          <cell r="G25" t="str">
            <v>Laki</v>
          </cell>
          <cell r="H25" t="str">
            <v xml:space="preserve">Islam </v>
          </cell>
          <cell r="I25" t="str">
            <v>TK</v>
          </cell>
          <cell r="J25" t="str">
            <v>Danau Laut Tawar G4/H17</v>
          </cell>
          <cell r="K25" t="str">
            <v>Abdurachman Dirgantara Wiwing</v>
          </cell>
          <cell r="L25" t="str">
            <v>Herlina Anita Lutters</v>
          </cell>
          <cell r="M25" t="str">
            <v>Seniman</v>
          </cell>
          <cell r="N25" t="str">
            <v>Ibu Rumah Tangga</v>
          </cell>
          <cell r="O25" t="str">
            <v>Danau Laut Tawar G4/H17</v>
          </cell>
          <cell r="P25" t="str">
            <v>Sawojajar</v>
          </cell>
          <cell r="Q25" t="str">
            <v>Kedungkandang</v>
          </cell>
          <cell r="R25" t="str">
            <v>Kota Malang</v>
          </cell>
          <cell r="S25" t="str">
            <v>Jawa Timur</v>
          </cell>
          <cell r="T25">
            <v>0</v>
          </cell>
          <cell r="U25">
            <v>0</v>
          </cell>
          <cell r="V25">
            <v>0</v>
          </cell>
          <cell r="W25">
            <v>0</v>
          </cell>
        </row>
        <row r="26">
          <cell r="A26">
            <v>20</v>
          </cell>
          <cell r="B26">
            <v>2548</v>
          </cell>
          <cell r="C26" t="str">
            <v>0050973527</v>
          </cell>
          <cell r="D26" t="str">
            <v>Roby Ardiyansyah</v>
          </cell>
          <cell r="E26" t="str">
            <v>Malang</v>
          </cell>
          <cell r="F26">
            <v>38533</v>
          </cell>
          <cell r="G26" t="str">
            <v xml:space="preserve">Perempuan </v>
          </cell>
          <cell r="H26" t="str">
            <v xml:space="preserve">Islam </v>
          </cell>
          <cell r="I26" t="str">
            <v>TK</v>
          </cell>
          <cell r="J26" t="str">
            <v>Hamid Rusdi Timur V/350</v>
          </cell>
          <cell r="K26" t="str">
            <v>Sujatni</v>
          </cell>
          <cell r="L26" t="str">
            <v>Lilien Soeprijandari</v>
          </cell>
          <cell r="M26" t="str">
            <v xml:space="preserve">Karyawan Swasta </v>
          </cell>
          <cell r="N26" t="str">
            <v>Ibu Rumah Tangga</v>
          </cell>
          <cell r="O26" t="str">
            <v>Hamid Rusdi Timur V/350</v>
          </cell>
          <cell r="P26" t="str">
            <v>Bunulrejo</v>
          </cell>
          <cell r="Q26" t="str">
            <v>Blimbing</v>
          </cell>
          <cell r="R26" t="str">
            <v>Kota Malang</v>
          </cell>
          <cell r="S26" t="str">
            <v>Jawa Timur</v>
          </cell>
          <cell r="T26">
            <v>0</v>
          </cell>
          <cell r="U26">
            <v>0</v>
          </cell>
          <cell r="V26">
            <v>0</v>
          </cell>
          <cell r="W26">
            <v>0</v>
          </cell>
        </row>
        <row r="27">
          <cell r="A27">
            <v>21</v>
          </cell>
          <cell r="B27">
            <v>2549</v>
          </cell>
          <cell r="C27" t="str">
            <v>0044914647</v>
          </cell>
          <cell r="D27" t="str">
            <v>Rojalingga Prana A</v>
          </cell>
          <cell r="E27" t="str">
            <v>Medan</v>
          </cell>
          <cell r="F27">
            <v>38188</v>
          </cell>
          <cell r="G27" t="str">
            <v>Laki</v>
          </cell>
          <cell r="H27" t="str">
            <v xml:space="preserve">Islam </v>
          </cell>
          <cell r="I27" t="str">
            <v>TK</v>
          </cell>
          <cell r="J27" t="str">
            <v>Perum Griya Telaga Permai H 12</v>
          </cell>
          <cell r="K27" t="str">
            <v>Djoko Sungkowo Tri Husodo</v>
          </cell>
          <cell r="L27" t="str">
            <v>Ratni Timur Kurniasih</v>
          </cell>
          <cell r="M27" t="str">
            <v>TNI</v>
          </cell>
          <cell r="N27" t="str">
            <v>TNI</v>
          </cell>
          <cell r="O27" t="str">
            <v>Perum Griya Telaga Permai H 12</v>
          </cell>
          <cell r="P27" t="str">
            <v>Wonokoyo</v>
          </cell>
          <cell r="Q27" t="str">
            <v>Kedungkandang</v>
          </cell>
          <cell r="R27" t="str">
            <v>Kota Malang</v>
          </cell>
          <cell r="S27" t="str">
            <v>Jawa Timur</v>
          </cell>
          <cell r="T27">
            <v>0</v>
          </cell>
          <cell r="U27">
            <v>0</v>
          </cell>
          <cell r="V27">
            <v>0</v>
          </cell>
          <cell r="W27">
            <v>0</v>
          </cell>
        </row>
        <row r="28">
          <cell r="A28">
            <v>22</v>
          </cell>
          <cell r="B28">
            <v>2558</v>
          </cell>
          <cell r="C28" t="str">
            <v>0050973521</v>
          </cell>
          <cell r="D28" t="str">
            <v>Sally Savista A</v>
          </cell>
          <cell r="E28" t="str">
            <v>Malang</v>
          </cell>
          <cell r="F28">
            <v>38464</v>
          </cell>
          <cell r="G28" t="str">
            <v>Laki</v>
          </cell>
          <cell r="H28" t="str">
            <v>Hindhu</v>
          </cell>
          <cell r="I28" t="str">
            <v>TK</v>
          </cell>
          <cell r="J28" t="str">
            <v>Kesatrian Terusan 1</v>
          </cell>
          <cell r="K28" t="str">
            <v xml:space="preserve">Komang Adipta </v>
          </cell>
          <cell r="L28" t="str">
            <v>Kadek Budianing</v>
          </cell>
          <cell r="M28" t="str">
            <v>TNI</v>
          </cell>
          <cell r="N28" t="str">
            <v>Ibu Rumah Tangga</v>
          </cell>
          <cell r="O28" t="str">
            <v>Kesatrian Terusan 1</v>
          </cell>
          <cell r="P28" t="str">
            <v xml:space="preserve">Kesatrian </v>
          </cell>
          <cell r="Q28" t="str">
            <v>Blimbing</v>
          </cell>
          <cell r="R28" t="str">
            <v>Kota Malang</v>
          </cell>
          <cell r="S28" t="str">
            <v>Jawa Timur</v>
          </cell>
          <cell r="T28">
            <v>0</v>
          </cell>
          <cell r="U28">
            <v>0</v>
          </cell>
          <cell r="V28">
            <v>0</v>
          </cell>
          <cell r="W28">
            <v>0</v>
          </cell>
        </row>
        <row r="29">
          <cell r="A29">
            <v>23</v>
          </cell>
          <cell r="B29">
            <v>2559</v>
          </cell>
          <cell r="C29" t="str">
            <v>0057615812</v>
          </cell>
          <cell r="D29" t="str">
            <v xml:space="preserve">Tania Kaori Angelita </v>
          </cell>
          <cell r="E29" t="str">
            <v>Tangerang</v>
          </cell>
          <cell r="F29">
            <v>38392</v>
          </cell>
          <cell r="G29" t="str">
            <v xml:space="preserve">Perempuan </v>
          </cell>
          <cell r="H29" t="str">
            <v xml:space="preserve">Islam </v>
          </cell>
          <cell r="I29" t="str">
            <v>TK</v>
          </cell>
          <cell r="J29" t="str">
            <v>Ki Ageng Gribig</v>
          </cell>
          <cell r="K29" t="str">
            <v>Rio Iskandar</v>
          </cell>
          <cell r="L29" t="str">
            <v xml:space="preserve">Hafida Nuril Fitria </v>
          </cell>
          <cell r="M29" t="str">
            <v xml:space="preserve">Karyawan Swasta </v>
          </cell>
          <cell r="N29" t="str">
            <v xml:space="preserve">Karyawan Swasta </v>
          </cell>
          <cell r="O29" t="str">
            <v>Ki Ageng Gribig</v>
          </cell>
          <cell r="P29" t="str">
            <v>Madyopuro</v>
          </cell>
          <cell r="Q29" t="str">
            <v>Kedungkandang</v>
          </cell>
          <cell r="R29" t="str">
            <v>Kota Malang</v>
          </cell>
          <cell r="S29" t="str">
            <v>Jawa Timur</v>
          </cell>
          <cell r="T29">
            <v>0</v>
          </cell>
          <cell r="U29">
            <v>0</v>
          </cell>
          <cell r="V29">
            <v>0</v>
          </cell>
          <cell r="W29">
            <v>0</v>
          </cell>
        </row>
        <row r="30">
          <cell r="A30">
            <v>24</v>
          </cell>
          <cell r="B30">
            <v>2561</v>
          </cell>
          <cell r="C30" t="str">
            <v>0053157760</v>
          </cell>
          <cell r="D30" t="str">
            <v>Romzy Oka Ramadhani P</v>
          </cell>
          <cell r="E30" t="str">
            <v>Malang</v>
          </cell>
          <cell r="F30">
            <v>38542</v>
          </cell>
          <cell r="G30" t="str">
            <v xml:space="preserve">Perempuan </v>
          </cell>
          <cell r="H30" t="str">
            <v xml:space="preserve">Islam </v>
          </cell>
          <cell r="I30" t="str">
            <v>TK</v>
          </cell>
          <cell r="J30" t="str">
            <v>Hamid Rusdi Timur VI/12</v>
          </cell>
          <cell r="K30" t="str">
            <v>Agung Hari Prijadi</v>
          </cell>
          <cell r="L30" t="str">
            <v>Rina Wulandari</v>
          </cell>
          <cell r="M30" t="str">
            <v xml:space="preserve">Karyawan Swasta </v>
          </cell>
          <cell r="N30" t="str">
            <v xml:space="preserve">Karyawan Swasta </v>
          </cell>
          <cell r="O30" t="str">
            <v>Hamid Rusdi Timur VI/12</v>
          </cell>
          <cell r="P30" t="str">
            <v>Bunulrejo</v>
          </cell>
          <cell r="Q30" t="str">
            <v>Blimbing</v>
          </cell>
          <cell r="R30" t="str">
            <v>Kota Malang</v>
          </cell>
          <cell r="S30" t="str">
            <v>Jawa Timur</v>
          </cell>
          <cell r="T30">
            <v>0</v>
          </cell>
          <cell r="U30">
            <v>0</v>
          </cell>
          <cell r="V30">
            <v>0</v>
          </cell>
          <cell r="W30">
            <v>0</v>
          </cell>
        </row>
        <row r="31">
          <cell r="A31">
            <v>25</v>
          </cell>
          <cell r="B31">
            <v>2632</v>
          </cell>
          <cell r="C31" t="str">
            <v>0048561899</v>
          </cell>
          <cell r="D31" t="str">
            <v>Larasati Jagadhita P</v>
          </cell>
          <cell r="E31" t="str">
            <v>Malang</v>
          </cell>
          <cell r="F31">
            <v>38482</v>
          </cell>
          <cell r="G31" t="str">
            <v>Laki</v>
          </cell>
          <cell r="H31" t="str">
            <v xml:space="preserve">Islam </v>
          </cell>
          <cell r="I31" t="str">
            <v>TK</v>
          </cell>
          <cell r="J31" t="str">
            <v>Jaya Srani 7F/20</v>
          </cell>
          <cell r="K31" t="str">
            <v>Tiyok Pristiwantyo</v>
          </cell>
          <cell r="L31" t="str">
            <v>Sri Kusdari</v>
          </cell>
          <cell r="M31" t="str">
            <v>Swasta</v>
          </cell>
          <cell r="N31" t="str">
            <v>Wiraswasta</v>
          </cell>
          <cell r="O31" t="str">
            <v>Jaya Srani 7F/20</v>
          </cell>
          <cell r="P31" t="str">
            <v>Sekarpuro</v>
          </cell>
          <cell r="Q31" t="str">
            <v>Pakis</v>
          </cell>
          <cell r="R31" t="str">
            <v>Kabupaten Malang</v>
          </cell>
          <cell r="S31" t="str">
            <v>Jawa Timur</v>
          </cell>
          <cell r="T31">
            <v>0</v>
          </cell>
          <cell r="U31">
            <v>0</v>
          </cell>
          <cell r="V31">
            <v>0</v>
          </cell>
          <cell r="W31">
            <v>0</v>
          </cell>
        </row>
        <row r="32">
          <cell r="A32">
            <v>26</v>
          </cell>
          <cell r="B32">
            <v>2631</v>
          </cell>
          <cell r="C32" t="str">
            <v>0042870264</v>
          </cell>
          <cell r="D32" t="str">
            <v>Meliana Citra A</v>
          </cell>
          <cell r="E32" t="str">
            <v>Malang</v>
          </cell>
          <cell r="F32">
            <v>38214</v>
          </cell>
          <cell r="G32" t="str">
            <v>Laki</v>
          </cell>
          <cell r="H32" t="str">
            <v xml:space="preserve">Islam </v>
          </cell>
          <cell r="I32" t="str">
            <v>TK</v>
          </cell>
          <cell r="J32" t="str">
            <v>S Supriyadi No 37</v>
          </cell>
          <cell r="K32" t="str">
            <v>Wahyu Afiludin</v>
          </cell>
          <cell r="L32" t="str">
            <v>Sri Susilowati</v>
          </cell>
          <cell r="M32" t="str">
            <v>TNI</v>
          </cell>
          <cell r="N32" t="str">
            <v>Ibu Rumah Tangga</v>
          </cell>
          <cell r="O32" t="str">
            <v>S Supriyadi No 37</v>
          </cell>
          <cell r="P32" t="str">
            <v>Bandungrejosari</v>
          </cell>
          <cell r="Q32" t="str">
            <v>Sukun</v>
          </cell>
          <cell r="R32" t="str">
            <v>Kota Malang</v>
          </cell>
          <cell r="S32" t="str">
            <v>Jawa Timur</v>
          </cell>
          <cell r="T32">
            <v>0</v>
          </cell>
          <cell r="U32">
            <v>0</v>
          </cell>
          <cell r="V32">
            <v>0</v>
          </cell>
          <cell r="W32">
            <v>0</v>
          </cell>
        </row>
        <row r="33">
          <cell r="A33">
            <v>27</v>
          </cell>
          <cell r="B33">
            <v>2643</v>
          </cell>
          <cell r="C33" t="str">
            <v>0050973520</v>
          </cell>
          <cell r="D33" t="str">
            <v>Mohammad Rizky</v>
          </cell>
          <cell r="E33" t="str">
            <v>Malang</v>
          </cell>
          <cell r="F33">
            <v>38437</v>
          </cell>
          <cell r="G33" t="str">
            <v>Laki</v>
          </cell>
          <cell r="H33" t="str">
            <v xml:space="preserve">Islam </v>
          </cell>
          <cell r="I33" t="str">
            <v>TK</v>
          </cell>
          <cell r="J33" t="str">
            <v>Raya Ampeldento</v>
          </cell>
          <cell r="K33" t="str">
            <v xml:space="preserve">Abdul Rasyid Ridho </v>
          </cell>
          <cell r="L33" t="str">
            <v xml:space="preserve">Hana Indriana </v>
          </cell>
          <cell r="M33" t="str">
            <v>Wiraswasta</v>
          </cell>
          <cell r="N33" t="str">
            <v>Ibu Rumah Tangga</v>
          </cell>
          <cell r="O33" t="str">
            <v>Raya Ampeldento</v>
          </cell>
          <cell r="P33" t="str">
            <v>Ampeldento</v>
          </cell>
          <cell r="Q33" t="str">
            <v>Pakis</v>
          </cell>
          <cell r="R33" t="str">
            <v>Kabupaten Malang</v>
          </cell>
          <cell r="S33" t="str">
            <v>Jawa Timur</v>
          </cell>
          <cell r="T33">
            <v>0</v>
          </cell>
          <cell r="U33">
            <v>0</v>
          </cell>
          <cell r="V33">
            <v>0</v>
          </cell>
          <cell r="W33">
            <v>0</v>
          </cell>
        </row>
        <row r="34">
          <cell r="A34">
            <v>27</v>
          </cell>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row>
        <row r="35">
          <cell r="A35">
            <v>27</v>
          </cell>
          <cell r="B35">
            <v>0</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row>
        <row r="36">
          <cell r="A36">
            <v>27</v>
          </cell>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row>
        <row r="37">
          <cell r="A37">
            <v>27</v>
          </cell>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row>
        <row r="38">
          <cell r="A38">
            <v>27</v>
          </cell>
          <cell r="B38">
            <v>0</v>
          </cell>
          <cell r="C38">
            <v>0</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row>
        <row r="39">
          <cell r="A39">
            <v>27</v>
          </cell>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row>
        <row r="40">
          <cell r="A40">
            <v>27</v>
          </cell>
          <cell r="B40">
            <v>0</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row>
        <row r="41">
          <cell r="A41">
            <v>27</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row>
        <row r="42">
          <cell r="A42">
            <v>27</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row>
        <row r="43">
          <cell r="A43">
            <v>27</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row>
        <row r="44">
          <cell r="A44">
            <v>27</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row>
        <row r="45">
          <cell r="A45">
            <v>27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row>
        <row r="46">
          <cell r="A46">
            <v>27</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row>
        <row r="47">
          <cell r="A47">
            <v>27</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row>
        <row r="48">
          <cell r="A48">
            <v>27</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row>
        <row r="49">
          <cell r="A49">
            <v>27</v>
          </cell>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row>
        <row r="50">
          <cell r="A50">
            <v>27</v>
          </cell>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row>
        <row r="51">
          <cell r="A51">
            <v>27</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row>
        <row r="52">
          <cell r="A52">
            <v>27</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W52">
            <v>0</v>
          </cell>
        </row>
        <row r="53">
          <cell r="A53">
            <v>27</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row>
        <row r="54">
          <cell r="A54">
            <v>27</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row>
        <row r="55">
          <cell r="A55">
            <v>27</v>
          </cell>
          <cell r="B55">
            <v>0</v>
          </cell>
          <cell r="C55">
            <v>0</v>
          </cell>
          <cell r="D55">
            <v>0</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v>0</v>
          </cell>
          <cell r="V55">
            <v>0</v>
          </cell>
          <cell r="W55">
            <v>0</v>
          </cell>
        </row>
        <row r="56">
          <cell r="A56">
            <v>27</v>
          </cell>
          <cell r="B56">
            <v>0</v>
          </cell>
          <cell r="C56">
            <v>0</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row>
      </sheetData>
      <sheetData sheetId="2">
        <row r="3">
          <cell r="A3">
            <v>1</v>
          </cell>
          <cell r="B3" t="str">
            <v>Nama Sekolah</v>
          </cell>
          <cell r="C3" t="str">
            <v>SDN SIRNABAKTI 01</v>
          </cell>
          <cell r="E3">
            <v>1</v>
          </cell>
          <cell r="F3" t="str">
            <v>Nama Kepala Sekolah</v>
          </cell>
          <cell r="G3" t="str">
            <v>Yusuf Nur Ikhsan , S.Pd</v>
          </cell>
        </row>
        <row r="4">
          <cell r="A4">
            <v>2</v>
          </cell>
          <cell r="B4" t="str">
            <v>NISN/ NIS/ NDSN</v>
          </cell>
          <cell r="C4">
            <v>201291872</v>
          </cell>
          <cell r="E4">
            <v>2</v>
          </cell>
          <cell r="F4" t="str">
            <v>NIP Kepala Sekolah</v>
          </cell>
          <cell r="G4" t="str">
            <v>NIP.   196004051979121009</v>
          </cell>
        </row>
        <row r="5">
          <cell r="A5">
            <v>3</v>
          </cell>
          <cell r="B5" t="str">
            <v>Alamat Sekolah</v>
          </cell>
          <cell r="C5" t="str">
            <v>Jl.Miramare</v>
          </cell>
          <cell r="E5">
            <v>3</v>
          </cell>
          <cell r="F5" t="str">
            <v>Nama Wali Kelas</v>
          </cell>
          <cell r="G5" t="str">
            <v>Ahmad, S.Pd</v>
          </cell>
        </row>
        <row r="6">
          <cell r="A6">
            <v>4</v>
          </cell>
          <cell r="B6" t="str">
            <v>Kode Pos</v>
          </cell>
          <cell r="C6">
            <v>44175</v>
          </cell>
          <cell r="E6">
            <v>4</v>
          </cell>
          <cell r="F6" t="str">
            <v>NIP Wali Kelas</v>
          </cell>
          <cell r="G6" t="str">
            <v>19671892127181021</v>
          </cell>
        </row>
        <row r="7">
          <cell r="A7">
            <v>5</v>
          </cell>
          <cell r="B7" t="str">
            <v>Telepon</v>
          </cell>
          <cell r="C7" t="str">
            <v>0262 521 183</v>
          </cell>
          <cell r="E7">
            <v>5</v>
          </cell>
          <cell r="F7" t="str">
            <v>Kelas</v>
          </cell>
          <cell r="G7" t="str">
            <v>4 ( empat )</v>
          </cell>
        </row>
        <row r="8">
          <cell r="A8">
            <v>6</v>
          </cell>
          <cell r="B8" t="str">
            <v>Kelurahan/ Desa</v>
          </cell>
          <cell r="C8" t="str">
            <v>Paas</v>
          </cell>
          <cell r="E8">
            <v>6</v>
          </cell>
          <cell r="F8" t="str">
            <v>Semester</v>
          </cell>
          <cell r="G8" t="str">
            <v>2 ( Dua )</v>
          </cell>
        </row>
        <row r="9">
          <cell r="A9">
            <v>7</v>
          </cell>
          <cell r="B9" t="str">
            <v>Kecamatan</v>
          </cell>
          <cell r="C9" t="str">
            <v>Pameungpeuk</v>
          </cell>
          <cell r="E9">
            <v>7</v>
          </cell>
          <cell r="F9" t="str">
            <v>Tahun Ajaran</v>
          </cell>
          <cell r="G9" t="str">
            <v>2015/ 2016</v>
          </cell>
        </row>
        <row r="10">
          <cell r="A10">
            <v>8</v>
          </cell>
          <cell r="B10" t="str">
            <v>Kabupaten/ Kota</v>
          </cell>
          <cell r="C10" t="str">
            <v>Garut</v>
          </cell>
        </row>
        <row r="11">
          <cell r="A11">
            <v>9</v>
          </cell>
          <cell r="B11" t="str">
            <v>Provinsi</v>
          </cell>
          <cell r="C11" t="str">
            <v>Jawa Barat</v>
          </cell>
        </row>
        <row r="12">
          <cell r="A12">
            <v>10</v>
          </cell>
          <cell r="B12" t="str">
            <v>Website</v>
          </cell>
          <cell r="C12" t="str">
            <v>www.atirta13.com</v>
          </cell>
        </row>
        <row r="13">
          <cell r="A13">
            <v>11</v>
          </cell>
          <cell r="B13" t="str">
            <v>Email</v>
          </cell>
          <cell r="C13" t="str">
            <v>kartika_47@yahoo.com</v>
          </cell>
        </row>
      </sheetData>
      <sheetData sheetId="3">
        <row r="9">
          <cell r="A9">
            <v>1</v>
          </cell>
          <cell r="B9" t="str">
            <v xml:space="preserve">Aan Rachmadani </v>
          </cell>
          <cell r="C9">
            <v>132</v>
          </cell>
          <cell r="D9">
            <v>0</v>
          </cell>
          <cell r="E9">
            <v>26</v>
          </cell>
          <cell r="F9">
            <v>0</v>
          </cell>
          <cell r="G9" t="str">
            <v>Baik</v>
          </cell>
          <cell r="H9" t="str">
            <v>Baik</v>
          </cell>
          <cell r="I9" t="str">
            <v>Berlubang</v>
          </cell>
          <cell r="J9" t="str">
            <v>-</v>
          </cell>
          <cell r="K9">
            <v>6</v>
          </cell>
          <cell r="L9">
            <v>1</v>
          </cell>
          <cell r="M9">
            <v>1</v>
          </cell>
          <cell r="N9" t="str">
            <v>A</v>
          </cell>
          <cell r="O9" t="str">
            <v>A</v>
          </cell>
          <cell r="P9" t="str">
            <v>A</v>
          </cell>
          <cell r="Q9" t="str">
            <v>-</v>
          </cell>
          <cell r="R9" t="str">
            <v>-</v>
          </cell>
          <cell r="S9" t="str">
            <v>Rajin belajar agar dapat berprestasi dengan baik, dan perlu diperhatikan tulisannya lebih rapi dan rajin.</v>
          </cell>
        </row>
        <row r="10">
          <cell r="A10">
            <v>2</v>
          </cell>
          <cell r="B10" t="str">
            <v>Amelya Ratu Airin</v>
          </cell>
          <cell r="C10">
            <v>145</v>
          </cell>
          <cell r="D10">
            <v>0</v>
          </cell>
          <cell r="E10">
            <v>50</v>
          </cell>
          <cell r="F10">
            <v>0</v>
          </cell>
          <cell r="G10" t="str">
            <v>-</v>
          </cell>
          <cell r="H10" t="str">
            <v>-</v>
          </cell>
          <cell r="I10" t="str">
            <v>-</v>
          </cell>
          <cell r="J10" t="str">
            <v>-</v>
          </cell>
          <cell r="K10" t="str">
            <v>-</v>
          </cell>
          <cell r="L10" t="str">
            <v>-</v>
          </cell>
          <cell r="M10" t="str">
            <v>-</v>
          </cell>
          <cell r="N10" t="str">
            <v>A</v>
          </cell>
          <cell r="O10" t="str">
            <v>A</v>
          </cell>
          <cell r="P10" t="str">
            <v>A</v>
          </cell>
          <cell r="Q10" t="str">
            <v>-</v>
          </cell>
          <cell r="R10" t="str">
            <v>-</v>
          </cell>
          <cell r="S10">
            <v>0</v>
          </cell>
        </row>
        <row r="11">
          <cell r="A11">
            <v>3</v>
          </cell>
          <cell r="B11" t="str">
            <v>Aulia Hikma Ayu P</v>
          </cell>
          <cell r="C11">
            <v>143</v>
          </cell>
          <cell r="D11">
            <v>0</v>
          </cell>
          <cell r="E11">
            <v>40</v>
          </cell>
          <cell r="F11">
            <v>0</v>
          </cell>
          <cell r="G11" t="str">
            <v>-</v>
          </cell>
          <cell r="H11" t="str">
            <v>-</v>
          </cell>
          <cell r="I11" t="str">
            <v>-</v>
          </cell>
          <cell r="J11" t="str">
            <v>-</v>
          </cell>
          <cell r="K11">
            <v>2</v>
          </cell>
          <cell r="L11">
            <v>1</v>
          </cell>
          <cell r="M11" t="str">
            <v>-</v>
          </cell>
          <cell r="N11" t="str">
            <v>A</v>
          </cell>
          <cell r="O11" t="str">
            <v>A</v>
          </cell>
          <cell r="P11" t="str">
            <v>A</v>
          </cell>
          <cell r="Q11" t="str">
            <v>-</v>
          </cell>
          <cell r="R11" t="str">
            <v>-</v>
          </cell>
          <cell r="S11">
            <v>0</v>
          </cell>
        </row>
        <row r="12">
          <cell r="A12">
            <v>4</v>
          </cell>
          <cell r="B12" t="str">
            <v>Ayudha Shenny R</v>
          </cell>
          <cell r="C12">
            <v>143</v>
          </cell>
          <cell r="D12">
            <v>0</v>
          </cell>
          <cell r="E12">
            <v>29</v>
          </cell>
          <cell r="F12">
            <v>0</v>
          </cell>
          <cell r="G12" t="str">
            <v>-</v>
          </cell>
          <cell r="H12" t="str">
            <v>-</v>
          </cell>
          <cell r="I12" t="str">
            <v>-</v>
          </cell>
          <cell r="J12" t="str">
            <v>-</v>
          </cell>
          <cell r="K12">
            <v>5</v>
          </cell>
          <cell r="L12" t="str">
            <v>-</v>
          </cell>
          <cell r="M12" t="str">
            <v>-</v>
          </cell>
          <cell r="N12" t="str">
            <v>A</v>
          </cell>
          <cell r="O12" t="str">
            <v>A</v>
          </cell>
          <cell r="P12" t="str">
            <v>A</v>
          </cell>
          <cell r="Q12" t="str">
            <v>-</v>
          </cell>
          <cell r="R12" t="str">
            <v>-</v>
          </cell>
          <cell r="S12">
            <v>0</v>
          </cell>
        </row>
        <row r="13">
          <cell r="A13">
            <v>5</v>
          </cell>
          <cell r="B13" t="str">
            <v xml:space="preserve">Citra Dewi Cassimira Cahyanti </v>
          </cell>
          <cell r="C13">
            <v>135</v>
          </cell>
          <cell r="D13">
            <v>0</v>
          </cell>
          <cell r="E13">
            <v>28</v>
          </cell>
          <cell r="F13">
            <v>0</v>
          </cell>
          <cell r="G13" t="str">
            <v>-</v>
          </cell>
          <cell r="H13" t="str">
            <v>-</v>
          </cell>
          <cell r="I13" t="str">
            <v>-</v>
          </cell>
          <cell r="J13" t="str">
            <v>-</v>
          </cell>
          <cell r="K13" t="str">
            <v>-</v>
          </cell>
          <cell r="L13" t="str">
            <v>-</v>
          </cell>
          <cell r="M13" t="str">
            <v>-</v>
          </cell>
          <cell r="N13" t="str">
            <v>A</v>
          </cell>
          <cell r="O13" t="str">
            <v>A</v>
          </cell>
          <cell r="P13" t="str">
            <v>A</v>
          </cell>
          <cell r="Q13" t="str">
            <v>-</v>
          </cell>
          <cell r="R13" t="str">
            <v>-</v>
          </cell>
          <cell r="S13">
            <v>0</v>
          </cell>
        </row>
        <row r="14">
          <cell r="A14">
            <v>6</v>
          </cell>
          <cell r="B14" t="str">
            <v xml:space="preserve">Darmawan Afifuddin </v>
          </cell>
          <cell r="C14">
            <v>142</v>
          </cell>
          <cell r="D14">
            <v>0</v>
          </cell>
          <cell r="E14">
            <v>39</v>
          </cell>
          <cell r="F14">
            <v>0</v>
          </cell>
          <cell r="G14" t="str">
            <v>-</v>
          </cell>
          <cell r="H14" t="str">
            <v>-</v>
          </cell>
          <cell r="I14" t="str">
            <v>-</v>
          </cell>
          <cell r="J14" t="str">
            <v>-</v>
          </cell>
          <cell r="K14" t="str">
            <v>-</v>
          </cell>
          <cell r="L14" t="str">
            <v>-</v>
          </cell>
          <cell r="M14" t="str">
            <v>-</v>
          </cell>
          <cell r="N14" t="str">
            <v>A</v>
          </cell>
          <cell r="O14" t="str">
            <v>A</v>
          </cell>
          <cell r="P14" t="str">
            <v>A</v>
          </cell>
          <cell r="Q14" t="str">
            <v>-</v>
          </cell>
          <cell r="R14" t="str">
            <v>-</v>
          </cell>
          <cell r="S14">
            <v>0</v>
          </cell>
        </row>
        <row r="15">
          <cell r="A15">
            <v>7</v>
          </cell>
          <cell r="B15" t="str">
            <v xml:space="preserve">Estevania Ramadhanti Aulia Laksono   </v>
          </cell>
          <cell r="C15">
            <v>144</v>
          </cell>
          <cell r="D15">
            <v>0</v>
          </cell>
          <cell r="E15">
            <v>46</v>
          </cell>
          <cell r="F15">
            <v>0</v>
          </cell>
          <cell r="G15" t="str">
            <v>-</v>
          </cell>
          <cell r="H15" t="str">
            <v>-</v>
          </cell>
          <cell r="I15" t="str">
            <v>-</v>
          </cell>
          <cell r="J15" t="str">
            <v>-</v>
          </cell>
          <cell r="K15">
            <v>1</v>
          </cell>
          <cell r="L15" t="str">
            <v>-</v>
          </cell>
          <cell r="M15" t="str">
            <v>-</v>
          </cell>
          <cell r="N15" t="str">
            <v>A</v>
          </cell>
          <cell r="O15" t="str">
            <v>A</v>
          </cell>
          <cell r="P15" t="str">
            <v>A</v>
          </cell>
          <cell r="Q15" t="str">
            <v>-</v>
          </cell>
          <cell r="R15" t="str">
            <v>-</v>
          </cell>
          <cell r="S15">
            <v>0</v>
          </cell>
        </row>
        <row r="16">
          <cell r="A16">
            <v>8</v>
          </cell>
          <cell r="B16" t="str">
            <v>Fahaema Noora Bahaudina</v>
          </cell>
          <cell r="C16">
            <v>152</v>
          </cell>
          <cell r="D16">
            <v>0</v>
          </cell>
          <cell r="E16">
            <v>45</v>
          </cell>
          <cell r="F16">
            <v>0</v>
          </cell>
          <cell r="G16" t="str">
            <v>-</v>
          </cell>
          <cell r="H16" t="str">
            <v>-</v>
          </cell>
          <cell r="I16" t="str">
            <v>-</v>
          </cell>
          <cell r="J16" t="str">
            <v>-</v>
          </cell>
          <cell r="K16">
            <v>2</v>
          </cell>
          <cell r="L16" t="str">
            <v>-</v>
          </cell>
          <cell r="M16" t="str">
            <v>-</v>
          </cell>
          <cell r="N16" t="str">
            <v>A</v>
          </cell>
          <cell r="O16" t="str">
            <v>A</v>
          </cell>
          <cell r="P16" t="str">
            <v>A</v>
          </cell>
          <cell r="Q16" t="str">
            <v>-</v>
          </cell>
          <cell r="R16" t="str">
            <v>-</v>
          </cell>
          <cell r="S16">
            <v>0</v>
          </cell>
        </row>
        <row r="17">
          <cell r="A17">
            <v>9</v>
          </cell>
          <cell r="B17" t="str">
            <v xml:space="preserve">Fatia Salma </v>
          </cell>
          <cell r="C17">
            <v>139</v>
          </cell>
          <cell r="D17">
            <v>0</v>
          </cell>
          <cell r="E17">
            <v>34</v>
          </cell>
          <cell r="F17">
            <v>0</v>
          </cell>
          <cell r="G17" t="str">
            <v>-</v>
          </cell>
          <cell r="H17" t="str">
            <v>-</v>
          </cell>
          <cell r="I17" t="str">
            <v>-</v>
          </cell>
          <cell r="J17" t="str">
            <v>-</v>
          </cell>
          <cell r="K17">
            <v>1</v>
          </cell>
          <cell r="L17" t="str">
            <v>-</v>
          </cell>
          <cell r="M17" t="str">
            <v>-</v>
          </cell>
          <cell r="N17" t="str">
            <v>A</v>
          </cell>
          <cell r="O17" t="str">
            <v>A</v>
          </cell>
          <cell r="P17" t="str">
            <v>A</v>
          </cell>
          <cell r="Q17" t="str">
            <v>-</v>
          </cell>
          <cell r="R17" t="str">
            <v>-</v>
          </cell>
          <cell r="S17">
            <v>0</v>
          </cell>
        </row>
        <row r="18">
          <cell r="A18">
            <v>10</v>
          </cell>
          <cell r="B18" t="str">
            <v xml:space="preserve">Irvan Afandy </v>
          </cell>
          <cell r="C18">
            <v>129</v>
          </cell>
          <cell r="D18">
            <v>0</v>
          </cell>
          <cell r="E18">
            <v>28</v>
          </cell>
          <cell r="F18">
            <v>0</v>
          </cell>
          <cell r="G18" t="str">
            <v>-</v>
          </cell>
          <cell r="H18" t="str">
            <v>-</v>
          </cell>
          <cell r="I18" t="str">
            <v>-</v>
          </cell>
          <cell r="J18" t="str">
            <v>-</v>
          </cell>
          <cell r="K18" t="str">
            <v>-</v>
          </cell>
          <cell r="L18" t="str">
            <v>-</v>
          </cell>
          <cell r="M18" t="str">
            <v>-</v>
          </cell>
          <cell r="N18" t="str">
            <v>A</v>
          </cell>
          <cell r="O18" t="str">
            <v>A</v>
          </cell>
          <cell r="P18" t="str">
            <v>A</v>
          </cell>
          <cell r="Q18" t="str">
            <v>-</v>
          </cell>
          <cell r="R18" t="str">
            <v>-</v>
          </cell>
          <cell r="S18">
            <v>0</v>
          </cell>
        </row>
        <row r="19">
          <cell r="A19">
            <v>11</v>
          </cell>
          <cell r="B19" t="str">
            <v>Masayu Fadila Septiana</v>
          </cell>
          <cell r="C19">
            <v>151</v>
          </cell>
          <cell r="D19">
            <v>0</v>
          </cell>
          <cell r="E19">
            <v>52</v>
          </cell>
          <cell r="F19">
            <v>0</v>
          </cell>
          <cell r="G19" t="str">
            <v>-</v>
          </cell>
          <cell r="H19" t="str">
            <v>-</v>
          </cell>
          <cell r="I19" t="str">
            <v>-</v>
          </cell>
          <cell r="J19" t="str">
            <v>-</v>
          </cell>
          <cell r="K19" t="str">
            <v>-</v>
          </cell>
          <cell r="L19" t="str">
            <v>-</v>
          </cell>
          <cell r="M19" t="str">
            <v>-</v>
          </cell>
          <cell r="N19" t="str">
            <v>A</v>
          </cell>
          <cell r="O19" t="str">
            <v>A</v>
          </cell>
          <cell r="P19" t="str">
            <v>A</v>
          </cell>
          <cell r="Q19" t="str">
            <v>-</v>
          </cell>
          <cell r="R19" t="str">
            <v>-</v>
          </cell>
          <cell r="S19">
            <v>0</v>
          </cell>
        </row>
        <row r="20">
          <cell r="A20">
            <v>12</v>
          </cell>
          <cell r="B20" t="str">
            <v>Masha Adelia Putri Jatnika</v>
          </cell>
          <cell r="C20">
            <v>149</v>
          </cell>
          <cell r="D20">
            <v>0</v>
          </cell>
          <cell r="E20">
            <v>63</v>
          </cell>
          <cell r="F20">
            <v>0</v>
          </cell>
          <cell r="G20" t="str">
            <v>-</v>
          </cell>
          <cell r="H20" t="str">
            <v>-</v>
          </cell>
          <cell r="I20" t="str">
            <v>-</v>
          </cell>
          <cell r="J20" t="str">
            <v>-</v>
          </cell>
          <cell r="K20">
            <v>1</v>
          </cell>
          <cell r="L20">
            <v>1</v>
          </cell>
          <cell r="M20" t="str">
            <v>-</v>
          </cell>
          <cell r="N20" t="str">
            <v>A</v>
          </cell>
          <cell r="O20" t="str">
            <v>A</v>
          </cell>
          <cell r="P20" t="str">
            <v>A</v>
          </cell>
          <cell r="Q20" t="str">
            <v>-</v>
          </cell>
          <cell r="R20" t="str">
            <v>-</v>
          </cell>
          <cell r="S20">
            <v>0</v>
          </cell>
        </row>
        <row r="21">
          <cell r="A21">
            <v>13</v>
          </cell>
          <cell r="B21" t="str">
            <v xml:space="preserve">Mutia Zufinda </v>
          </cell>
          <cell r="C21">
            <v>145</v>
          </cell>
          <cell r="D21">
            <v>0</v>
          </cell>
          <cell r="E21">
            <v>45</v>
          </cell>
          <cell r="F21">
            <v>0</v>
          </cell>
          <cell r="G21" t="str">
            <v>-</v>
          </cell>
          <cell r="H21" t="str">
            <v>-</v>
          </cell>
          <cell r="I21" t="str">
            <v>-</v>
          </cell>
          <cell r="J21" t="str">
            <v>-</v>
          </cell>
          <cell r="K21" t="str">
            <v>-</v>
          </cell>
          <cell r="L21" t="str">
            <v>-</v>
          </cell>
          <cell r="M21" t="str">
            <v>-</v>
          </cell>
          <cell r="N21" t="str">
            <v>A</v>
          </cell>
          <cell r="O21" t="str">
            <v>A</v>
          </cell>
          <cell r="P21" t="str">
            <v>A</v>
          </cell>
          <cell r="Q21" t="str">
            <v>-</v>
          </cell>
          <cell r="R21" t="str">
            <v>-</v>
          </cell>
          <cell r="S21">
            <v>0</v>
          </cell>
        </row>
        <row r="22">
          <cell r="A22">
            <v>14</v>
          </cell>
          <cell r="B22" t="str">
            <v>Natasya Mutia Rizqiana</v>
          </cell>
          <cell r="C22">
            <v>136</v>
          </cell>
          <cell r="D22">
            <v>0</v>
          </cell>
          <cell r="E22">
            <v>25</v>
          </cell>
          <cell r="F22">
            <v>0</v>
          </cell>
          <cell r="G22" t="str">
            <v>-</v>
          </cell>
          <cell r="H22" t="str">
            <v>-</v>
          </cell>
          <cell r="I22" t="str">
            <v>-</v>
          </cell>
          <cell r="J22" t="str">
            <v>-</v>
          </cell>
          <cell r="K22" t="str">
            <v>-</v>
          </cell>
          <cell r="L22">
            <v>1</v>
          </cell>
          <cell r="M22" t="str">
            <v>-</v>
          </cell>
          <cell r="N22" t="str">
            <v>A</v>
          </cell>
          <cell r="O22" t="str">
            <v>A</v>
          </cell>
          <cell r="P22" t="str">
            <v>A</v>
          </cell>
          <cell r="Q22" t="str">
            <v>-</v>
          </cell>
          <cell r="R22" t="str">
            <v>-</v>
          </cell>
          <cell r="S22">
            <v>0</v>
          </cell>
        </row>
        <row r="23">
          <cell r="A23">
            <v>15</v>
          </cell>
          <cell r="B23" t="str">
            <v>Naurah Atikah Rabbani</v>
          </cell>
          <cell r="C23">
            <v>132</v>
          </cell>
          <cell r="D23">
            <v>0</v>
          </cell>
          <cell r="E23">
            <v>25</v>
          </cell>
          <cell r="F23">
            <v>0</v>
          </cell>
          <cell r="G23" t="str">
            <v>-</v>
          </cell>
          <cell r="H23" t="str">
            <v>-</v>
          </cell>
          <cell r="I23" t="str">
            <v>-</v>
          </cell>
          <cell r="J23" t="str">
            <v>-</v>
          </cell>
          <cell r="K23" t="str">
            <v>-</v>
          </cell>
          <cell r="L23">
            <v>3</v>
          </cell>
          <cell r="M23" t="str">
            <v>-</v>
          </cell>
          <cell r="N23" t="str">
            <v>A</v>
          </cell>
          <cell r="O23" t="str">
            <v>A</v>
          </cell>
          <cell r="P23" t="str">
            <v>A</v>
          </cell>
          <cell r="Q23" t="str">
            <v>-</v>
          </cell>
          <cell r="R23" t="str">
            <v>-</v>
          </cell>
          <cell r="S23">
            <v>0</v>
          </cell>
        </row>
        <row r="24">
          <cell r="A24">
            <v>16</v>
          </cell>
          <cell r="B24" t="str">
            <v>Rendra Prasetiya Danadyaksa</v>
          </cell>
          <cell r="C24">
            <v>129</v>
          </cell>
          <cell r="D24">
            <v>0</v>
          </cell>
          <cell r="E24">
            <v>27</v>
          </cell>
          <cell r="F24">
            <v>0</v>
          </cell>
          <cell r="G24" t="str">
            <v>-</v>
          </cell>
          <cell r="H24" t="str">
            <v>-</v>
          </cell>
          <cell r="I24" t="str">
            <v>-</v>
          </cell>
          <cell r="J24" t="str">
            <v>-</v>
          </cell>
          <cell r="K24">
            <v>2</v>
          </cell>
          <cell r="L24">
            <v>0</v>
          </cell>
          <cell r="M24" t="str">
            <v>-</v>
          </cell>
          <cell r="N24" t="str">
            <v>A</v>
          </cell>
          <cell r="O24" t="str">
            <v>A</v>
          </cell>
          <cell r="P24" t="str">
            <v>A</v>
          </cell>
          <cell r="Q24" t="str">
            <v>-</v>
          </cell>
          <cell r="R24" t="str">
            <v>-</v>
          </cell>
          <cell r="S24">
            <v>0</v>
          </cell>
        </row>
        <row r="25">
          <cell r="A25">
            <v>17</v>
          </cell>
          <cell r="B25" t="str">
            <v xml:space="preserve">Rizal Ilham Pratama </v>
          </cell>
          <cell r="C25">
            <v>134</v>
          </cell>
          <cell r="D25">
            <v>0</v>
          </cell>
          <cell r="E25">
            <v>29</v>
          </cell>
          <cell r="F25">
            <v>0</v>
          </cell>
          <cell r="G25" t="str">
            <v>-</v>
          </cell>
          <cell r="H25" t="str">
            <v>-</v>
          </cell>
          <cell r="I25" t="str">
            <v>-</v>
          </cell>
          <cell r="J25" t="str">
            <v>-</v>
          </cell>
          <cell r="K25">
            <v>6</v>
          </cell>
          <cell r="L25">
            <v>8</v>
          </cell>
          <cell r="M25" t="str">
            <v>-</v>
          </cell>
          <cell r="N25" t="str">
            <v>A</v>
          </cell>
          <cell r="O25" t="str">
            <v>A</v>
          </cell>
          <cell r="P25" t="str">
            <v>A</v>
          </cell>
          <cell r="Q25" t="str">
            <v>-</v>
          </cell>
          <cell r="R25" t="str">
            <v>-</v>
          </cell>
          <cell r="S25">
            <v>0</v>
          </cell>
        </row>
        <row r="26">
          <cell r="A26">
            <v>18</v>
          </cell>
          <cell r="B26" t="str">
            <v>Satriya Dwisetya Nugraha</v>
          </cell>
          <cell r="C26">
            <v>148</v>
          </cell>
          <cell r="D26">
            <v>0</v>
          </cell>
          <cell r="E26">
            <v>64</v>
          </cell>
          <cell r="F26">
            <v>0</v>
          </cell>
          <cell r="G26" t="str">
            <v>-</v>
          </cell>
          <cell r="H26" t="str">
            <v>-</v>
          </cell>
          <cell r="I26" t="str">
            <v>-</v>
          </cell>
          <cell r="J26" t="str">
            <v>-</v>
          </cell>
          <cell r="K26">
            <v>0</v>
          </cell>
          <cell r="L26">
            <v>0</v>
          </cell>
          <cell r="M26" t="str">
            <v>-</v>
          </cell>
          <cell r="N26" t="str">
            <v>A</v>
          </cell>
          <cell r="O26" t="str">
            <v>A</v>
          </cell>
          <cell r="P26" t="str">
            <v>A</v>
          </cell>
          <cell r="Q26" t="str">
            <v>-</v>
          </cell>
          <cell r="R26" t="str">
            <v>-</v>
          </cell>
          <cell r="S26">
            <v>0</v>
          </cell>
        </row>
        <row r="27">
          <cell r="A27">
            <v>19</v>
          </cell>
          <cell r="B27" t="str">
            <v>Shahbaz Faiz Rheznandiya</v>
          </cell>
          <cell r="C27">
            <v>136</v>
          </cell>
          <cell r="D27">
            <v>0</v>
          </cell>
          <cell r="E27">
            <v>27</v>
          </cell>
          <cell r="F27">
            <v>0</v>
          </cell>
          <cell r="G27" t="str">
            <v>-</v>
          </cell>
          <cell r="H27" t="str">
            <v>-</v>
          </cell>
          <cell r="I27" t="str">
            <v>-</v>
          </cell>
          <cell r="J27" t="str">
            <v>-</v>
          </cell>
          <cell r="K27">
            <v>3</v>
          </cell>
          <cell r="L27">
            <v>1</v>
          </cell>
          <cell r="M27" t="str">
            <v>-</v>
          </cell>
          <cell r="N27" t="str">
            <v>A</v>
          </cell>
          <cell r="O27" t="str">
            <v>A</v>
          </cell>
          <cell r="P27" t="str">
            <v>A</v>
          </cell>
          <cell r="Q27" t="str">
            <v>-</v>
          </cell>
          <cell r="R27" t="str">
            <v>-</v>
          </cell>
          <cell r="S27">
            <v>0</v>
          </cell>
        </row>
        <row r="28">
          <cell r="A28">
            <v>20</v>
          </cell>
          <cell r="B28" t="str">
            <v xml:space="preserve">Shinta Amelya Jatlieno </v>
          </cell>
          <cell r="C28">
            <v>145</v>
          </cell>
          <cell r="D28">
            <v>0</v>
          </cell>
          <cell r="E28">
            <v>45</v>
          </cell>
          <cell r="F28">
            <v>0</v>
          </cell>
          <cell r="G28" t="str">
            <v>-</v>
          </cell>
          <cell r="H28" t="str">
            <v>-</v>
          </cell>
          <cell r="I28" t="str">
            <v>-</v>
          </cell>
          <cell r="J28" t="str">
            <v>-</v>
          </cell>
          <cell r="K28">
            <v>3</v>
          </cell>
          <cell r="L28">
            <v>0</v>
          </cell>
          <cell r="M28" t="str">
            <v>-</v>
          </cell>
          <cell r="N28" t="str">
            <v>A</v>
          </cell>
          <cell r="O28" t="str">
            <v>A</v>
          </cell>
          <cell r="P28" t="str">
            <v>A</v>
          </cell>
          <cell r="Q28" t="str">
            <v>-</v>
          </cell>
          <cell r="R28" t="str">
            <v>-</v>
          </cell>
          <cell r="S28">
            <v>0</v>
          </cell>
        </row>
        <row r="29">
          <cell r="A29">
            <v>21</v>
          </cell>
          <cell r="B29" t="str">
            <v xml:space="preserve">Wisnu Anggara </v>
          </cell>
          <cell r="C29">
            <v>141</v>
          </cell>
          <cell r="D29">
            <v>0</v>
          </cell>
          <cell r="E29">
            <v>44</v>
          </cell>
          <cell r="F29">
            <v>0</v>
          </cell>
          <cell r="G29" t="str">
            <v>-</v>
          </cell>
          <cell r="H29" t="str">
            <v>-</v>
          </cell>
          <cell r="I29" t="str">
            <v>-</v>
          </cell>
          <cell r="J29" t="str">
            <v>-</v>
          </cell>
          <cell r="K29" t="str">
            <v>-</v>
          </cell>
          <cell r="L29" t="str">
            <v>-</v>
          </cell>
          <cell r="M29" t="str">
            <v>-</v>
          </cell>
          <cell r="N29" t="str">
            <v>A</v>
          </cell>
          <cell r="O29" t="str">
            <v>A</v>
          </cell>
          <cell r="P29" t="str">
            <v>A</v>
          </cell>
          <cell r="Q29" t="str">
            <v>-</v>
          </cell>
          <cell r="R29" t="str">
            <v>-</v>
          </cell>
          <cell r="S29">
            <v>0</v>
          </cell>
        </row>
        <row r="30">
          <cell r="A30">
            <v>22</v>
          </cell>
          <cell r="B30" t="str">
            <v xml:space="preserve">I Kadek Afrisa Diana Dipta </v>
          </cell>
          <cell r="C30">
            <v>0</v>
          </cell>
          <cell r="D30">
            <v>0</v>
          </cell>
          <cell r="E30">
            <v>0</v>
          </cell>
          <cell r="F30">
            <v>0</v>
          </cell>
          <cell r="G30" t="str">
            <v>-</v>
          </cell>
          <cell r="H30" t="str">
            <v>-</v>
          </cell>
          <cell r="I30" t="str">
            <v>-</v>
          </cell>
          <cell r="J30" t="str">
            <v>-</v>
          </cell>
          <cell r="K30" t="str">
            <v>-</v>
          </cell>
          <cell r="L30" t="str">
            <v>-</v>
          </cell>
          <cell r="M30" t="str">
            <v>-</v>
          </cell>
          <cell r="N30" t="str">
            <v>A</v>
          </cell>
          <cell r="O30" t="str">
            <v>A</v>
          </cell>
          <cell r="P30" t="str">
            <v>A</v>
          </cell>
          <cell r="Q30" t="str">
            <v>-</v>
          </cell>
          <cell r="R30" t="str">
            <v>-</v>
          </cell>
          <cell r="S30">
            <v>0</v>
          </cell>
        </row>
        <row r="31">
          <cell r="A31">
            <v>23</v>
          </cell>
          <cell r="B31" t="str">
            <v>Khayla Rifi Athalillah</v>
          </cell>
          <cell r="C31">
            <v>140</v>
          </cell>
          <cell r="D31">
            <v>0</v>
          </cell>
          <cell r="E31">
            <v>34</v>
          </cell>
          <cell r="F31">
            <v>0</v>
          </cell>
          <cell r="G31" t="str">
            <v>-</v>
          </cell>
          <cell r="H31" t="str">
            <v>-</v>
          </cell>
          <cell r="I31" t="str">
            <v>-</v>
          </cell>
          <cell r="J31" t="str">
            <v>-</v>
          </cell>
          <cell r="K31" t="str">
            <v>-</v>
          </cell>
          <cell r="L31" t="str">
            <v>-</v>
          </cell>
          <cell r="M31" t="str">
            <v>-</v>
          </cell>
          <cell r="N31" t="str">
            <v>A</v>
          </cell>
          <cell r="O31" t="str">
            <v>A</v>
          </cell>
          <cell r="P31" t="str">
            <v>A</v>
          </cell>
          <cell r="Q31" t="str">
            <v>-</v>
          </cell>
          <cell r="R31" t="str">
            <v>-</v>
          </cell>
          <cell r="S31">
            <v>0</v>
          </cell>
        </row>
        <row r="32">
          <cell r="A32">
            <v>24</v>
          </cell>
          <cell r="B32" t="str">
            <v xml:space="preserve">Bulan Kaniya Putri Rahmadani </v>
          </cell>
          <cell r="C32">
            <v>132</v>
          </cell>
          <cell r="D32">
            <v>0</v>
          </cell>
          <cell r="E32">
            <v>25</v>
          </cell>
          <cell r="F32">
            <v>0</v>
          </cell>
          <cell r="G32" t="str">
            <v>-</v>
          </cell>
          <cell r="H32" t="str">
            <v>-</v>
          </cell>
          <cell r="I32" t="str">
            <v>-</v>
          </cell>
          <cell r="J32" t="str">
            <v>-</v>
          </cell>
          <cell r="K32">
            <v>1</v>
          </cell>
          <cell r="L32">
            <v>1</v>
          </cell>
          <cell r="M32" t="str">
            <v>-</v>
          </cell>
          <cell r="N32" t="str">
            <v>A</v>
          </cell>
          <cell r="O32" t="str">
            <v>A</v>
          </cell>
          <cell r="P32" t="str">
            <v>A</v>
          </cell>
          <cell r="Q32" t="str">
            <v>-</v>
          </cell>
          <cell r="R32" t="str">
            <v>-</v>
          </cell>
          <cell r="S32">
            <v>0</v>
          </cell>
        </row>
        <row r="33">
          <cell r="A33">
            <v>25</v>
          </cell>
          <cell r="B33" t="str">
            <v xml:space="preserve">Yekza Adikustiyanata </v>
          </cell>
          <cell r="C33">
            <v>140</v>
          </cell>
          <cell r="D33">
            <v>0</v>
          </cell>
          <cell r="E33">
            <v>35</v>
          </cell>
          <cell r="F33">
            <v>0</v>
          </cell>
          <cell r="G33" t="str">
            <v>-</v>
          </cell>
          <cell r="H33" t="str">
            <v>-</v>
          </cell>
          <cell r="I33" t="str">
            <v>-</v>
          </cell>
          <cell r="J33" t="str">
            <v>-</v>
          </cell>
          <cell r="K33">
            <v>0</v>
          </cell>
          <cell r="L33">
            <v>1</v>
          </cell>
          <cell r="M33" t="str">
            <v>-</v>
          </cell>
          <cell r="N33" t="str">
            <v>A</v>
          </cell>
          <cell r="O33" t="str">
            <v>A</v>
          </cell>
          <cell r="P33" t="str">
            <v>A</v>
          </cell>
          <cell r="Q33" t="str">
            <v>-</v>
          </cell>
          <cell r="R33" t="str">
            <v>-</v>
          </cell>
          <cell r="S33">
            <v>0</v>
          </cell>
        </row>
        <row r="34">
          <cell r="A34">
            <v>26</v>
          </cell>
          <cell r="B34" t="str">
            <v xml:space="preserve">Rico David Afiludin </v>
          </cell>
          <cell r="C34">
            <v>135</v>
          </cell>
          <cell r="D34">
            <v>0</v>
          </cell>
          <cell r="E34">
            <v>30</v>
          </cell>
          <cell r="F34">
            <v>0</v>
          </cell>
          <cell r="G34" t="str">
            <v>-</v>
          </cell>
          <cell r="H34" t="str">
            <v>-</v>
          </cell>
          <cell r="I34" t="str">
            <v>-</v>
          </cell>
          <cell r="J34" t="str">
            <v>-</v>
          </cell>
          <cell r="K34">
            <v>1</v>
          </cell>
          <cell r="L34">
            <v>1</v>
          </cell>
          <cell r="M34" t="str">
            <v>-</v>
          </cell>
          <cell r="N34" t="str">
            <v>A</v>
          </cell>
          <cell r="O34" t="str">
            <v>A</v>
          </cell>
          <cell r="P34" t="str">
            <v>A</v>
          </cell>
          <cell r="Q34" t="str">
            <v>-</v>
          </cell>
          <cell r="R34" t="str">
            <v>-</v>
          </cell>
          <cell r="S34">
            <v>0</v>
          </cell>
        </row>
        <row r="35">
          <cell r="A35">
            <v>27</v>
          </cell>
          <cell r="B35" t="str">
            <v xml:space="preserve">Muhammad Dava Maulana Rasyid </v>
          </cell>
          <cell r="C35">
            <v>133</v>
          </cell>
          <cell r="D35">
            <v>0</v>
          </cell>
          <cell r="E35">
            <v>30</v>
          </cell>
          <cell r="F35">
            <v>0</v>
          </cell>
          <cell r="G35" t="str">
            <v>-</v>
          </cell>
          <cell r="H35" t="str">
            <v>-</v>
          </cell>
          <cell r="I35" t="str">
            <v>-</v>
          </cell>
          <cell r="J35" t="str">
            <v>-</v>
          </cell>
          <cell r="K35" t="str">
            <v>-</v>
          </cell>
          <cell r="L35">
            <v>5</v>
          </cell>
          <cell r="M35" t="str">
            <v>-</v>
          </cell>
          <cell r="N35" t="str">
            <v>A</v>
          </cell>
          <cell r="O35" t="str">
            <v>A</v>
          </cell>
          <cell r="P35" t="str">
            <v>A</v>
          </cell>
          <cell r="Q35" t="str">
            <v>-</v>
          </cell>
          <cell r="R35" t="str">
            <v>-</v>
          </cell>
          <cell r="S35">
            <v>0</v>
          </cell>
        </row>
        <row r="36">
          <cell r="A36">
            <v>28</v>
          </cell>
          <cell r="B36" t="str">
            <v>Azwan Syahril Ramadhan</v>
          </cell>
          <cell r="C36">
            <v>142</v>
          </cell>
          <cell r="D36">
            <v>0</v>
          </cell>
          <cell r="E36">
            <v>37</v>
          </cell>
          <cell r="F36">
            <v>0</v>
          </cell>
          <cell r="G36" t="str">
            <v>-</v>
          </cell>
          <cell r="H36" t="str">
            <v>-</v>
          </cell>
          <cell r="I36" t="str">
            <v>-</v>
          </cell>
          <cell r="J36" t="str">
            <v>-</v>
          </cell>
          <cell r="K36">
            <v>1</v>
          </cell>
          <cell r="L36" t="str">
            <v>-</v>
          </cell>
          <cell r="M36" t="str">
            <v>-</v>
          </cell>
          <cell r="N36" t="str">
            <v>A</v>
          </cell>
          <cell r="O36" t="str">
            <v>A</v>
          </cell>
          <cell r="P36" t="str">
            <v>A</v>
          </cell>
          <cell r="Q36" t="str">
            <v>-</v>
          </cell>
          <cell r="R36" t="str">
            <v>-</v>
          </cell>
          <cell r="S36">
            <v>0</v>
          </cell>
        </row>
        <row r="37">
          <cell r="A37">
            <v>29</v>
          </cell>
          <cell r="B37" t="str">
            <v>Harits Imtiyaaz Tresna Putra</v>
          </cell>
          <cell r="C37">
            <v>144</v>
          </cell>
          <cell r="D37">
            <v>0</v>
          </cell>
          <cell r="E37">
            <v>45</v>
          </cell>
          <cell r="F37">
            <v>0</v>
          </cell>
          <cell r="G37" t="str">
            <v>-</v>
          </cell>
          <cell r="H37" t="str">
            <v>-</v>
          </cell>
          <cell r="I37" t="str">
            <v>-</v>
          </cell>
          <cell r="J37" t="str">
            <v>-</v>
          </cell>
          <cell r="K37" t="str">
            <v>-</v>
          </cell>
          <cell r="L37">
            <v>1</v>
          </cell>
          <cell r="M37" t="str">
            <v>-</v>
          </cell>
          <cell r="N37" t="str">
            <v>A</v>
          </cell>
          <cell r="O37" t="str">
            <v>A</v>
          </cell>
          <cell r="P37" t="str">
            <v>A</v>
          </cell>
          <cell r="Q37" t="str">
            <v>-</v>
          </cell>
          <cell r="R37" t="str">
            <v>-</v>
          </cell>
          <cell r="S37">
            <v>0</v>
          </cell>
        </row>
        <row r="38">
          <cell r="A38">
            <v>30</v>
          </cell>
          <cell r="B38" t="str">
            <v xml:space="preserve">Zafienna Kyla Syam </v>
          </cell>
          <cell r="C38">
            <v>158</v>
          </cell>
          <cell r="D38">
            <v>0</v>
          </cell>
          <cell r="E38">
            <v>57</v>
          </cell>
          <cell r="F38">
            <v>0</v>
          </cell>
          <cell r="G38" t="str">
            <v>-</v>
          </cell>
          <cell r="H38" t="str">
            <v>-</v>
          </cell>
          <cell r="I38" t="str">
            <v>-</v>
          </cell>
          <cell r="J38" t="str">
            <v>-</v>
          </cell>
          <cell r="K38">
            <v>3</v>
          </cell>
          <cell r="L38">
            <v>0</v>
          </cell>
          <cell r="M38" t="str">
            <v>-</v>
          </cell>
          <cell r="N38" t="str">
            <v>A</v>
          </cell>
          <cell r="O38" t="str">
            <v>A</v>
          </cell>
          <cell r="P38" t="str">
            <v>A</v>
          </cell>
          <cell r="Q38" t="str">
            <v>-</v>
          </cell>
          <cell r="R38" t="str">
            <v>-</v>
          </cell>
          <cell r="S38">
            <v>0</v>
          </cell>
        </row>
        <row r="39">
          <cell r="A39">
            <v>31</v>
          </cell>
          <cell r="B39" t="str">
            <v>Adinda Putri Junaidi</v>
          </cell>
          <cell r="C39">
            <v>139</v>
          </cell>
          <cell r="D39">
            <v>0</v>
          </cell>
          <cell r="E39">
            <v>27</v>
          </cell>
          <cell r="F39">
            <v>0</v>
          </cell>
          <cell r="G39" t="str">
            <v>-</v>
          </cell>
          <cell r="H39" t="str">
            <v>-</v>
          </cell>
          <cell r="I39" t="str">
            <v>-</v>
          </cell>
          <cell r="J39" t="str">
            <v>-</v>
          </cell>
          <cell r="K39" t="str">
            <v>-</v>
          </cell>
          <cell r="L39" t="str">
            <v>-</v>
          </cell>
          <cell r="M39" t="str">
            <v>-</v>
          </cell>
          <cell r="N39" t="str">
            <v>A</v>
          </cell>
          <cell r="O39" t="str">
            <v>A</v>
          </cell>
          <cell r="P39" t="str">
            <v>A</v>
          </cell>
          <cell r="Q39" t="str">
            <v>-</v>
          </cell>
          <cell r="R39" t="str">
            <v>-</v>
          </cell>
          <cell r="S39">
            <v>0</v>
          </cell>
        </row>
        <row r="40">
          <cell r="A40">
            <v>32</v>
          </cell>
          <cell r="B40">
            <v>0</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t="str">
            <v>-</v>
          </cell>
          <cell r="R40" t="str">
            <v>-</v>
          </cell>
          <cell r="S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t="str">
            <v>-</v>
          </cell>
          <cell r="R41" t="str">
            <v>-</v>
          </cell>
          <cell r="S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t="str">
            <v>-</v>
          </cell>
          <cell r="R42" t="str">
            <v>-</v>
          </cell>
          <cell r="S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t="str">
            <v>-</v>
          </cell>
          <cell r="R43" t="str">
            <v>-</v>
          </cell>
          <cell r="S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t="str">
            <v>-</v>
          </cell>
          <cell r="R44" t="str">
            <v>-</v>
          </cell>
          <cell r="S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t="str">
            <v>-</v>
          </cell>
          <cell r="R45" t="str">
            <v>-</v>
          </cell>
          <cell r="S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t="str">
            <v>-</v>
          </cell>
          <cell r="R46" t="str">
            <v>-</v>
          </cell>
          <cell r="S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t="str">
            <v>-</v>
          </cell>
          <cell r="R47" t="str">
            <v>-</v>
          </cell>
          <cell r="S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t="str">
            <v>-</v>
          </cell>
          <cell r="R48" t="str">
            <v>-</v>
          </cell>
          <cell r="S48">
            <v>0</v>
          </cell>
        </row>
        <row r="49">
          <cell r="A49">
            <v>41</v>
          </cell>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t="str">
            <v>-</v>
          </cell>
          <cell r="R49" t="str">
            <v>-</v>
          </cell>
          <cell r="S49">
            <v>0</v>
          </cell>
        </row>
        <row r="50">
          <cell r="A50">
            <v>42</v>
          </cell>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t="str">
            <v>-</v>
          </cell>
          <cell r="R50" t="str">
            <v>-</v>
          </cell>
          <cell r="S50">
            <v>0</v>
          </cell>
        </row>
        <row r="51">
          <cell r="A51">
            <v>43</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t="str">
            <v>-</v>
          </cell>
          <cell r="R51" t="str">
            <v>-</v>
          </cell>
          <cell r="S51">
            <v>0</v>
          </cell>
        </row>
        <row r="52">
          <cell r="A52">
            <v>44</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t="str">
            <v>-</v>
          </cell>
          <cell r="R52" t="str">
            <v>-</v>
          </cell>
          <cell r="S52">
            <v>0</v>
          </cell>
        </row>
        <row r="53">
          <cell r="A53">
            <v>45</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t="str">
            <v>-</v>
          </cell>
          <cell r="R53" t="str">
            <v>-</v>
          </cell>
          <cell r="S53">
            <v>0</v>
          </cell>
        </row>
        <row r="54">
          <cell r="A54">
            <v>46</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t="str">
            <v>-</v>
          </cell>
          <cell r="R54" t="str">
            <v>-</v>
          </cell>
          <cell r="S54">
            <v>0</v>
          </cell>
        </row>
        <row r="55">
          <cell r="A55">
            <v>47</v>
          </cell>
          <cell r="B55">
            <v>0</v>
          </cell>
          <cell r="C55">
            <v>0</v>
          </cell>
          <cell r="D55">
            <v>0</v>
          </cell>
          <cell r="E55">
            <v>0</v>
          </cell>
          <cell r="F55">
            <v>0</v>
          </cell>
          <cell r="G55">
            <v>0</v>
          </cell>
          <cell r="H55">
            <v>0</v>
          </cell>
          <cell r="I55">
            <v>0</v>
          </cell>
          <cell r="J55">
            <v>0</v>
          </cell>
          <cell r="K55">
            <v>0</v>
          </cell>
          <cell r="L55">
            <v>0</v>
          </cell>
          <cell r="M55">
            <v>0</v>
          </cell>
          <cell r="N55">
            <v>0</v>
          </cell>
          <cell r="O55">
            <v>0</v>
          </cell>
          <cell r="P55">
            <v>0</v>
          </cell>
          <cell r="Q55" t="str">
            <v>-</v>
          </cell>
          <cell r="R55" t="str">
            <v>-</v>
          </cell>
          <cell r="S55">
            <v>0</v>
          </cell>
        </row>
        <row r="56">
          <cell r="A56">
            <v>48</v>
          </cell>
          <cell r="B56">
            <v>0</v>
          </cell>
          <cell r="C56">
            <v>0</v>
          </cell>
          <cell r="D56">
            <v>0</v>
          </cell>
          <cell r="E56">
            <v>0</v>
          </cell>
          <cell r="F56">
            <v>0</v>
          </cell>
          <cell r="G56">
            <v>0</v>
          </cell>
          <cell r="H56">
            <v>0</v>
          </cell>
          <cell r="I56">
            <v>0</v>
          </cell>
          <cell r="J56">
            <v>0</v>
          </cell>
          <cell r="K56">
            <v>0</v>
          </cell>
          <cell r="L56">
            <v>0</v>
          </cell>
          <cell r="M56">
            <v>0</v>
          </cell>
          <cell r="N56">
            <v>0</v>
          </cell>
          <cell r="O56">
            <v>0</v>
          </cell>
          <cell r="P56">
            <v>0</v>
          </cell>
          <cell r="Q56" t="str">
            <v>-</v>
          </cell>
          <cell r="R56" t="str">
            <v>-</v>
          </cell>
          <cell r="S56">
            <v>0</v>
          </cell>
        </row>
        <row r="57">
          <cell r="A57">
            <v>49</v>
          </cell>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t="str">
            <v>-</v>
          </cell>
          <cell r="R57" t="str">
            <v>-</v>
          </cell>
          <cell r="S57">
            <v>0</v>
          </cell>
        </row>
        <row r="58">
          <cell r="A58">
            <v>50</v>
          </cell>
          <cell r="B58">
            <v>0</v>
          </cell>
          <cell r="C58">
            <v>0</v>
          </cell>
          <cell r="D58">
            <v>0</v>
          </cell>
          <cell r="E58">
            <v>0</v>
          </cell>
          <cell r="F58">
            <v>0</v>
          </cell>
          <cell r="G58">
            <v>0</v>
          </cell>
          <cell r="H58">
            <v>0</v>
          </cell>
          <cell r="I58">
            <v>0</v>
          </cell>
          <cell r="J58">
            <v>0</v>
          </cell>
          <cell r="K58">
            <v>0</v>
          </cell>
          <cell r="L58">
            <v>0</v>
          </cell>
          <cell r="M58">
            <v>0</v>
          </cell>
          <cell r="N58">
            <v>0</v>
          </cell>
          <cell r="O58">
            <v>0</v>
          </cell>
          <cell r="P58">
            <v>0</v>
          </cell>
          <cell r="Q58" t="str">
            <v>-</v>
          </cell>
          <cell r="R58" t="str">
            <v>-</v>
          </cell>
          <cell r="S58">
            <v>0</v>
          </cell>
        </row>
      </sheetData>
      <sheetData sheetId="4">
        <row r="9">
          <cell r="A9">
            <v>1</v>
          </cell>
          <cell r="B9" t="str">
            <v>Achmad Zacky</v>
          </cell>
          <cell r="C9" t="str">
            <v>L</v>
          </cell>
          <cell r="D9">
            <v>76</v>
          </cell>
          <cell r="E9">
            <v>80</v>
          </cell>
          <cell r="F9">
            <v>80</v>
          </cell>
          <cell r="G9">
            <v>70</v>
          </cell>
          <cell r="H9">
            <v>76.5</v>
          </cell>
          <cell r="I9">
            <v>56</v>
          </cell>
          <cell r="J9">
            <v>78</v>
          </cell>
          <cell r="K9">
            <v>67</v>
          </cell>
          <cell r="L9">
            <v>90</v>
          </cell>
          <cell r="M9">
            <v>68</v>
          </cell>
          <cell r="N9">
            <v>81</v>
          </cell>
          <cell r="O9">
            <v>79</v>
          </cell>
          <cell r="P9">
            <v>79.5</v>
          </cell>
          <cell r="Q9">
            <v>56</v>
          </cell>
          <cell r="R9">
            <v>90</v>
          </cell>
          <cell r="S9">
            <v>68</v>
          </cell>
          <cell r="T9">
            <v>71.333333333333329</v>
          </cell>
          <cell r="U9">
            <v>75</v>
          </cell>
          <cell r="V9">
            <v>75</v>
          </cell>
          <cell r="W9">
            <v>75</v>
          </cell>
          <cell r="X9">
            <v>78</v>
          </cell>
          <cell r="Y9">
            <v>68</v>
          </cell>
          <cell r="Z9">
            <v>70</v>
          </cell>
          <cell r="AA9">
            <v>81</v>
          </cell>
          <cell r="AB9">
            <v>79</v>
          </cell>
          <cell r="AC9">
            <v>75</v>
          </cell>
          <cell r="AD9">
            <v>75.166666666666671</v>
          </cell>
          <cell r="AE9">
            <v>56</v>
          </cell>
          <cell r="AF9">
            <v>56</v>
          </cell>
          <cell r="AG9">
            <v>90</v>
          </cell>
          <cell r="AH9">
            <v>76</v>
          </cell>
          <cell r="AI9">
            <v>80</v>
          </cell>
          <cell r="AJ9">
            <v>80</v>
          </cell>
          <cell r="AK9">
            <v>90</v>
          </cell>
          <cell r="AL9">
            <v>68</v>
          </cell>
          <cell r="AM9">
            <v>75</v>
          </cell>
          <cell r="AN9">
            <v>74.555555555555557</v>
          </cell>
          <cell r="AO9">
            <v>67</v>
          </cell>
          <cell r="AP9">
            <v>71.333333333333329</v>
          </cell>
          <cell r="AQ9">
            <v>76.5</v>
          </cell>
          <cell r="AR9">
            <v>85.5</v>
          </cell>
          <cell r="AS9">
            <v>73.5</v>
          </cell>
          <cell r="AT9">
            <v>75</v>
          </cell>
          <cell r="AU9">
            <v>74.805555555555557</v>
          </cell>
          <cell r="AV9">
            <v>76</v>
          </cell>
          <cell r="AW9">
            <v>80</v>
          </cell>
          <cell r="AX9">
            <v>80</v>
          </cell>
          <cell r="AY9">
            <v>78.666666666666671</v>
          </cell>
          <cell r="AZ9">
            <v>56</v>
          </cell>
          <cell r="BA9">
            <v>90</v>
          </cell>
          <cell r="BB9">
            <v>76</v>
          </cell>
          <cell r="BC9">
            <v>74</v>
          </cell>
          <cell r="BD9">
            <v>80</v>
          </cell>
          <cell r="BE9">
            <v>90</v>
          </cell>
          <cell r="BF9">
            <v>85</v>
          </cell>
          <cell r="BG9">
            <v>75</v>
          </cell>
          <cell r="BH9">
            <v>70</v>
          </cell>
          <cell r="BI9">
            <v>78</v>
          </cell>
          <cell r="BJ9">
            <v>81</v>
          </cell>
          <cell r="BK9">
            <v>79</v>
          </cell>
          <cell r="BL9">
            <v>80</v>
          </cell>
          <cell r="BM9">
            <v>68</v>
          </cell>
          <cell r="BN9">
            <v>75</v>
          </cell>
        </row>
        <row r="10">
          <cell r="A10">
            <v>2</v>
          </cell>
          <cell r="B10" t="str">
            <v>Angelia Vabel R</v>
          </cell>
          <cell r="C10" t="str">
            <v>L</v>
          </cell>
          <cell r="D10">
            <v>0</v>
          </cell>
          <cell r="E10">
            <v>0</v>
          </cell>
          <cell r="F10">
            <v>0</v>
          </cell>
          <cell r="G10">
            <v>0</v>
          </cell>
          <cell r="H10" t="str">
            <v/>
          </cell>
          <cell r="I10">
            <v>0</v>
          </cell>
          <cell r="J10">
            <v>0</v>
          </cell>
          <cell r="K10" t="str">
            <v/>
          </cell>
          <cell r="L10">
            <v>0</v>
          </cell>
          <cell r="M10">
            <v>0</v>
          </cell>
          <cell r="N10">
            <v>0</v>
          </cell>
          <cell r="O10">
            <v>0</v>
          </cell>
          <cell r="P10" t="str">
            <v/>
          </cell>
          <cell r="Q10">
            <v>0</v>
          </cell>
          <cell r="R10">
            <v>0</v>
          </cell>
          <cell r="S10">
            <v>0</v>
          </cell>
          <cell r="T10" t="str">
            <v/>
          </cell>
          <cell r="U10">
            <v>0</v>
          </cell>
          <cell r="V10">
            <v>0</v>
          </cell>
          <cell r="W10" t="str">
            <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row>
        <row r="11">
          <cell r="A11">
            <v>3</v>
          </cell>
          <cell r="B11" t="str">
            <v>Anggun Dwi P.I</v>
          </cell>
          <cell r="C11" t="str">
            <v>L</v>
          </cell>
          <cell r="D11">
            <v>0</v>
          </cell>
          <cell r="E11">
            <v>0</v>
          </cell>
          <cell r="F11">
            <v>0</v>
          </cell>
          <cell r="G11">
            <v>0</v>
          </cell>
          <cell r="H11" t="str">
            <v/>
          </cell>
          <cell r="I11">
            <v>0</v>
          </cell>
          <cell r="J11">
            <v>0</v>
          </cell>
          <cell r="K11" t="str">
            <v/>
          </cell>
          <cell r="L11">
            <v>0</v>
          </cell>
          <cell r="M11">
            <v>0</v>
          </cell>
          <cell r="N11">
            <v>0</v>
          </cell>
          <cell r="O11">
            <v>0</v>
          </cell>
          <cell r="P11" t="str">
            <v/>
          </cell>
          <cell r="Q11">
            <v>0</v>
          </cell>
          <cell r="R11">
            <v>0</v>
          </cell>
          <cell r="S11">
            <v>0</v>
          </cell>
          <cell r="T11" t="str">
            <v/>
          </cell>
          <cell r="U11">
            <v>0</v>
          </cell>
          <cell r="V11">
            <v>0</v>
          </cell>
          <cell r="W11" t="str">
            <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row>
        <row r="12">
          <cell r="A12">
            <v>4</v>
          </cell>
          <cell r="B12" t="str">
            <v>Antonio Permata A</v>
          </cell>
          <cell r="C12" t="str">
            <v>L</v>
          </cell>
          <cell r="D12">
            <v>0</v>
          </cell>
          <cell r="E12">
            <v>0</v>
          </cell>
          <cell r="F12">
            <v>0</v>
          </cell>
          <cell r="G12">
            <v>0</v>
          </cell>
          <cell r="H12" t="str">
            <v/>
          </cell>
          <cell r="I12">
            <v>0</v>
          </cell>
          <cell r="J12">
            <v>0</v>
          </cell>
          <cell r="K12" t="str">
            <v/>
          </cell>
          <cell r="L12">
            <v>0</v>
          </cell>
          <cell r="M12">
            <v>0</v>
          </cell>
          <cell r="N12">
            <v>0</v>
          </cell>
          <cell r="O12">
            <v>0</v>
          </cell>
          <cell r="P12" t="str">
            <v/>
          </cell>
          <cell r="Q12">
            <v>0</v>
          </cell>
          <cell r="R12">
            <v>0</v>
          </cell>
          <cell r="S12">
            <v>0</v>
          </cell>
          <cell r="T12" t="str">
            <v/>
          </cell>
          <cell r="U12">
            <v>0</v>
          </cell>
          <cell r="V12">
            <v>0</v>
          </cell>
          <cell r="W12" t="str">
            <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row>
        <row r="13">
          <cell r="A13">
            <v>5</v>
          </cell>
          <cell r="B13" t="str">
            <v>Arya Pratama G</v>
          </cell>
          <cell r="C13" t="str">
            <v>P</v>
          </cell>
          <cell r="D13">
            <v>0</v>
          </cell>
          <cell r="E13">
            <v>0</v>
          </cell>
          <cell r="F13">
            <v>0</v>
          </cell>
          <cell r="G13">
            <v>0</v>
          </cell>
          <cell r="H13" t="str">
            <v/>
          </cell>
          <cell r="I13">
            <v>0</v>
          </cell>
          <cell r="J13">
            <v>0</v>
          </cell>
          <cell r="K13" t="str">
            <v/>
          </cell>
          <cell r="L13">
            <v>0</v>
          </cell>
          <cell r="M13">
            <v>0</v>
          </cell>
          <cell r="N13">
            <v>0</v>
          </cell>
          <cell r="O13">
            <v>0</v>
          </cell>
          <cell r="P13" t="str">
            <v/>
          </cell>
          <cell r="Q13">
            <v>0</v>
          </cell>
          <cell r="R13">
            <v>0</v>
          </cell>
          <cell r="S13">
            <v>0</v>
          </cell>
          <cell r="T13" t="str">
            <v/>
          </cell>
          <cell r="U13">
            <v>0</v>
          </cell>
          <cell r="V13">
            <v>0</v>
          </cell>
          <cell r="W13" t="str">
            <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row>
        <row r="14">
          <cell r="A14">
            <v>6</v>
          </cell>
          <cell r="B14" t="str">
            <v>Asyam Hanif Ihsan H</v>
          </cell>
          <cell r="C14" t="str">
            <v>P</v>
          </cell>
          <cell r="D14">
            <v>0</v>
          </cell>
          <cell r="E14">
            <v>0</v>
          </cell>
          <cell r="F14">
            <v>0</v>
          </cell>
          <cell r="G14">
            <v>0</v>
          </cell>
          <cell r="H14" t="str">
            <v/>
          </cell>
          <cell r="I14">
            <v>0</v>
          </cell>
          <cell r="J14">
            <v>0</v>
          </cell>
          <cell r="K14" t="str">
            <v/>
          </cell>
          <cell r="L14">
            <v>0</v>
          </cell>
          <cell r="M14">
            <v>0</v>
          </cell>
          <cell r="N14">
            <v>0</v>
          </cell>
          <cell r="O14">
            <v>0</v>
          </cell>
          <cell r="P14" t="str">
            <v/>
          </cell>
          <cell r="Q14">
            <v>0</v>
          </cell>
          <cell r="R14">
            <v>0</v>
          </cell>
          <cell r="S14">
            <v>0</v>
          </cell>
          <cell r="T14" t="str">
            <v/>
          </cell>
          <cell r="U14">
            <v>0</v>
          </cell>
          <cell r="V14">
            <v>0</v>
          </cell>
          <cell r="W14" t="str">
            <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row>
        <row r="15">
          <cell r="A15">
            <v>7</v>
          </cell>
          <cell r="B15" t="str">
            <v>Athaya Salsabilla Z</v>
          </cell>
          <cell r="C15" t="str">
            <v>L</v>
          </cell>
          <cell r="D15">
            <v>0</v>
          </cell>
          <cell r="E15">
            <v>0</v>
          </cell>
          <cell r="F15">
            <v>0</v>
          </cell>
          <cell r="G15">
            <v>0</v>
          </cell>
          <cell r="H15" t="str">
            <v/>
          </cell>
          <cell r="I15">
            <v>0</v>
          </cell>
          <cell r="J15">
            <v>0</v>
          </cell>
          <cell r="K15" t="str">
            <v/>
          </cell>
          <cell r="L15">
            <v>0</v>
          </cell>
          <cell r="M15">
            <v>0</v>
          </cell>
          <cell r="N15">
            <v>0</v>
          </cell>
          <cell r="O15">
            <v>0</v>
          </cell>
          <cell r="P15" t="str">
            <v/>
          </cell>
          <cell r="Q15">
            <v>0</v>
          </cell>
          <cell r="R15">
            <v>0</v>
          </cell>
          <cell r="S15">
            <v>0</v>
          </cell>
          <cell r="T15" t="str">
            <v/>
          </cell>
          <cell r="U15">
            <v>0</v>
          </cell>
          <cell r="V15">
            <v>0</v>
          </cell>
          <cell r="W15" t="str">
            <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row>
        <row r="16">
          <cell r="A16">
            <v>8</v>
          </cell>
          <cell r="B16" t="str">
            <v>Aulia Dea Rosalinda</v>
          </cell>
          <cell r="C16" t="str">
            <v>L</v>
          </cell>
          <cell r="D16">
            <v>0</v>
          </cell>
          <cell r="E16">
            <v>0</v>
          </cell>
          <cell r="F16">
            <v>0</v>
          </cell>
          <cell r="G16">
            <v>0</v>
          </cell>
          <cell r="H16" t="str">
            <v/>
          </cell>
          <cell r="I16">
            <v>0</v>
          </cell>
          <cell r="J16">
            <v>0</v>
          </cell>
          <cell r="K16" t="str">
            <v/>
          </cell>
          <cell r="L16">
            <v>0</v>
          </cell>
          <cell r="M16">
            <v>0</v>
          </cell>
          <cell r="N16">
            <v>0</v>
          </cell>
          <cell r="O16">
            <v>0</v>
          </cell>
          <cell r="P16" t="str">
            <v/>
          </cell>
          <cell r="Q16">
            <v>0</v>
          </cell>
          <cell r="R16">
            <v>0</v>
          </cell>
          <cell r="S16">
            <v>0</v>
          </cell>
          <cell r="T16" t="str">
            <v/>
          </cell>
          <cell r="U16">
            <v>0</v>
          </cell>
          <cell r="V16">
            <v>0</v>
          </cell>
          <cell r="W16" t="str">
            <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row>
        <row r="17">
          <cell r="A17">
            <v>9</v>
          </cell>
          <cell r="B17" t="str">
            <v>Claudia Gabriella L</v>
          </cell>
          <cell r="C17" t="str">
            <v>L</v>
          </cell>
          <cell r="D17">
            <v>0</v>
          </cell>
          <cell r="E17">
            <v>0</v>
          </cell>
          <cell r="F17">
            <v>0</v>
          </cell>
          <cell r="G17">
            <v>0</v>
          </cell>
          <cell r="H17" t="str">
            <v/>
          </cell>
          <cell r="I17">
            <v>0</v>
          </cell>
          <cell r="J17">
            <v>0</v>
          </cell>
          <cell r="K17" t="str">
            <v/>
          </cell>
          <cell r="L17">
            <v>0</v>
          </cell>
          <cell r="M17">
            <v>0</v>
          </cell>
          <cell r="N17">
            <v>0</v>
          </cell>
          <cell r="O17">
            <v>0</v>
          </cell>
          <cell r="P17" t="str">
            <v/>
          </cell>
          <cell r="Q17">
            <v>0</v>
          </cell>
          <cell r="R17">
            <v>0</v>
          </cell>
          <cell r="S17">
            <v>0</v>
          </cell>
          <cell r="T17" t="str">
            <v/>
          </cell>
          <cell r="U17">
            <v>0</v>
          </cell>
          <cell r="V17">
            <v>0</v>
          </cell>
          <cell r="W17" t="str">
            <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row>
        <row r="18">
          <cell r="A18">
            <v>10</v>
          </cell>
          <cell r="B18" t="str">
            <v xml:space="preserve">Deco Badarus Zaman </v>
          </cell>
          <cell r="C18" t="str">
            <v>L</v>
          </cell>
          <cell r="D18">
            <v>0</v>
          </cell>
          <cell r="E18">
            <v>0</v>
          </cell>
          <cell r="F18">
            <v>0</v>
          </cell>
          <cell r="G18">
            <v>0</v>
          </cell>
          <cell r="H18" t="str">
            <v/>
          </cell>
          <cell r="I18">
            <v>0</v>
          </cell>
          <cell r="J18">
            <v>0</v>
          </cell>
          <cell r="K18" t="str">
            <v/>
          </cell>
          <cell r="L18">
            <v>0</v>
          </cell>
          <cell r="M18">
            <v>0</v>
          </cell>
          <cell r="N18">
            <v>0</v>
          </cell>
          <cell r="O18">
            <v>0</v>
          </cell>
          <cell r="P18" t="str">
            <v/>
          </cell>
          <cell r="Q18">
            <v>0</v>
          </cell>
          <cell r="R18">
            <v>0</v>
          </cell>
          <cell r="S18">
            <v>0</v>
          </cell>
          <cell r="T18" t="str">
            <v/>
          </cell>
          <cell r="U18">
            <v>0</v>
          </cell>
          <cell r="V18">
            <v>0</v>
          </cell>
          <cell r="W18" t="str">
            <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row>
        <row r="19">
          <cell r="A19">
            <v>11</v>
          </cell>
          <cell r="B19" t="str">
            <v>Fania Mutiara Felichia</v>
          </cell>
          <cell r="C19" t="str">
            <v>L</v>
          </cell>
          <cell r="D19">
            <v>0</v>
          </cell>
          <cell r="E19">
            <v>0</v>
          </cell>
          <cell r="F19">
            <v>0</v>
          </cell>
          <cell r="G19">
            <v>0</v>
          </cell>
          <cell r="H19" t="str">
            <v/>
          </cell>
          <cell r="I19">
            <v>0</v>
          </cell>
          <cell r="J19">
            <v>0</v>
          </cell>
          <cell r="K19" t="str">
            <v/>
          </cell>
          <cell r="L19">
            <v>0</v>
          </cell>
          <cell r="M19">
            <v>0</v>
          </cell>
          <cell r="N19">
            <v>0</v>
          </cell>
          <cell r="O19">
            <v>0</v>
          </cell>
          <cell r="P19" t="str">
            <v/>
          </cell>
          <cell r="Q19">
            <v>0</v>
          </cell>
          <cell r="R19">
            <v>0</v>
          </cell>
          <cell r="S19">
            <v>0</v>
          </cell>
          <cell r="T19" t="str">
            <v/>
          </cell>
          <cell r="U19">
            <v>0</v>
          </cell>
          <cell r="V19">
            <v>0</v>
          </cell>
          <cell r="W19" t="str">
            <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row>
        <row r="20">
          <cell r="A20">
            <v>12</v>
          </cell>
          <cell r="B20" t="str">
            <v>Intan Dyah Nowari</v>
          </cell>
          <cell r="C20" t="str">
            <v>L</v>
          </cell>
          <cell r="D20">
            <v>0</v>
          </cell>
          <cell r="E20">
            <v>0</v>
          </cell>
          <cell r="F20">
            <v>0</v>
          </cell>
          <cell r="G20">
            <v>0</v>
          </cell>
          <cell r="H20" t="str">
            <v/>
          </cell>
          <cell r="I20">
            <v>0</v>
          </cell>
          <cell r="J20">
            <v>0</v>
          </cell>
          <cell r="K20" t="str">
            <v/>
          </cell>
          <cell r="L20">
            <v>0</v>
          </cell>
          <cell r="M20">
            <v>0</v>
          </cell>
          <cell r="N20">
            <v>0</v>
          </cell>
          <cell r="O20">
            <v>0</v>
          </cell>
          <cell r="P20" t="str">
            <v/>
          </cell>
          <cell r="Q20">
            <v>0</v>
          </cell>
          <cell r="R20">
            <v>0</v>
          </cell>
          <cell r="S20">
            <v>0</v>
          </cell>
          <cell r="T20" t="str">
            <v/>
          </cell>
          <cell r="U20">
            <v>0</v>
          </cell>
          <cell r="V20">
            <v>0</v>
          </cell>
          <cell r="W20" t="str">
            <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row>
        <row r="21">
          <cell r="A21">
            <v>13</v>
          </cell>
          <cell r="B21" t="str">
            <v>Misyanita Nurfitri S</v>
          </cell>
          <cell r="C21" t="str">
            <v>P</v>
          </cell>
          <cell r="D21">
            <v>0</v>
          </cell>
          <cell r="E21">
            <v>0</v>
          </cell>
          <cell r="F21">
            <v>0</v>
          </cell>
          <cell r="G21">
            <v>0</v>
          </cell>
          <cell r="H21" t="str">
            <v/>
          </cell>
          <cell r="I21">
            <v>0</v>
          </cell>
          <cell r="J21">
            <v>0</v>
          </cell>
          <cell r="K21" t="str">
            <v/>
          </cell>
          <cell r="L21">
            <v>0</v>
          </cell>
          <cell r="M21">
            <v>0</v>
          </cell>
          <cell r="N21">
            <v>0</v>
          </cell>
          <cell r="O21">
            <v>0</v>
          </cell>
          <cell r="P21" t="str">
            <v/>
          </cell>
          <cell r="Q21">
            <v>0</v>
          </cell>
          <cell r="R21">
            <v>0</v>
          </cell>
          <cell r="S21">
            <v>0</v>
          </cell>
          <cell r="T21" t="str">
            <v/>
          </cell>
          <cell r="U21">
            <v>0</v>
          </cell>
          <cell r="V21">
            <v>0</v>
          </cell>
          <cell r="W21" t="str">
            <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row>
        <row r="22">
          <cell r="A22">
            <v>14</v>
          </cell>
          <cell r="B22" t="str">
            <v>Moch Zidane Hita L. U</v>
          </cell>
          <cell r="C22" t="str">
            <v>L</v>
          </cell>
          <cell r="D22">
            <v>0</v>
          </cell>
          <cell r="E22">
            <v>0</v>
          </cell>
          <cell r="F22">
            <v>0</v>
          </cell>
          <cell r="G22">
            <v>0</v>
          </cell>
          <cell r="H22" t="str">
            <v/>
          </cell>
          <cell r="I22">
            <v>0</v>
          </cell>
          <cell r="J22">
            <v>0</v>
          </cell>
          <cell r="K22" t="str">
            <v/>
          </cell>
          <cell r="L22">
            <v>0</v>
          </cell>
          <cell r="M22">
            <v>0</v>
          </cell>
          <cell r="N22">
            <v>0</v>
          </cell>
          <cell r="O22">
            <v>0</v>
          </cell>
          <cell r="P22" t="str">
            <v/>
          </cell>
          <cell r="Q22">
            <v>0</v>
          </cell>
          <cell r="R22">
            <v>0</v>
          </cell>
          <cell r="S22">
            <v>0</v>
          </cell>
          <cell r="T22" t="str">
            <v/>
          </cell>
          <cell r="U22">
            <v>0</v>
          </cell>
          <cell r="V22">
            <v>0</v>
          </cell>
          <cell r="W22" t="str">
            <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row>
        <row r="23">
          <cell r="A23">
            <v>15</v>
          </cell>
          <cell r="B23" t="str">
            <v>Muhammad Ibra Maulana</v>
          </cell>
          <cell r="C23" t="str">
            <v>L</v>
          </cell>
          <cell r="D23">
            <v>0</v>
          </cell>
          <cell r="E23">
            <v>0</v>
          </cell>
          <cell r="F23">
            <v>0</v>
          </cell>
          <cell r="G23">
            <v>0</v>
          </cell>
          <cell r="H23" t="str">
            <v/>
          </cell>
          <cell r="I23">
            <v>0</v>
          </cell>
          <cell r="J23">
            <v>0</v>
          </cell>
          <cell r="K23" t="str">
            <v/>
          </cell>
          <cell r="L23">
            <v>0</v>
          </cell>
          <cell r="M23">
            <v>0</v>
          </cell>
          <cell r="N23">
            <v>0</v>
          </cell>
          <cell r="O23">
            <v>0</v>
          </cell>
          <cell r="P23" t="str">
            <v/>
          </cell>
          <cell r="Q23">
            <v>0</v>
          </cell>
          <cell r="R23">
            <v>0</v>
          </cell>
          <cell r="S23">
            <v>0</v>
          </cell>
          <cell r="T23" t="str">
            <v/>
          </cell>
          <cell r="U23">
            <v>0</v>
          </cell>
          <cell r="V23">
            <v>0</v>
          </cell>
          <cell r="W23" t="str">
            <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row>
        <row r="24">
          <cell r="A24">
            <v>16</v>
          </cell>
          <cell r="B24" t="str">
            <v>Nabilla Shiva Putri</v>
          </cell>
          <cell r="C24" t="str">
            <v>L</v>
          </cell>
          <cell r="D24">
            <v>0</v>
          </cell>
          <cell r="E24">
            <v>0</v>
          </cell>
          <cell r="F24">
            <v>0</v>
          </cell>
          <cell r="G24">
            <v>0</v>
          </cell>
          <cell r="H24" t="str">
            <v/>
          </cell>
          <cell r="I24">
            <v>0</v>
          </cell>
          <cell r="J24">
            <v>0</v>
          </cell>
          <cell r="K24" t="str">
            <v/>
          </cell>
          <cell r="L24">
            <v>0</v>
          </cell>
          <cell r="M24">
            <v>0</v>
          </cell>
          <cell r="N24">
            <v>0</v>
          </cell>
          <cell r="O24">
            <v>0</v>
          </cell>
          <cell r="P24" t="str">
            <v/>
          </cell>
          <cell r="Q24">
            <v>0</v>
          </cell>
          <cell r="R24">
            <v>0</v>
          </cell>
          <cell r="S24">
            <v>0</v>
          </cell>
          <cell r="T24" t="str">
            <v/>
          </cell>
          <cell r="U24">
            <v>0</v>
          </cell>
          <cell r="V24">
            <v>0</v>
          </cell>
          <cell r="W24" t="str">
            <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row>
        <row r="25">
          <cell r="A25">
            <v>17</v>
          </cell>
          <cell r="B25" t="str">
            <v>Naufal Falih F</v>
          </cell>
          <cell r="C25" t="str">
            <v>P</v>
          </cell>
          <cell r="D25">
            <v>0</v>
          </cell>
          <cell r="E25">
            <v>0</v>
          </cell>
          <cell r="F25">
            <v>0</v>
          </cell>
          <cell r="G25">
            <v>0</v>
          </cell>
          <cell r="H25" t="str">
            <v/>
          </cell>
          <cell r="I25">
            <v>0</v>
          </cell>
          <cell r="J25">
            <v>0</v>
          </cell>
          <cell r="K25" t="str">
            <v/>
          </cell>
          <cell r="L25">
            <v>0</v>
          </cell>
          <cell r="M25">
            <v>0</v>
          </cell>
          <cell r="N25">
            <v>0</v>
          </cell>
          <cell r="O25">
            <v>0</v>
          </cell>
          <cell r="P25" t="str">
            <v/>
          </cell>
          <cell r="Q25">
            <v>0</v>
          </cell>
          <cell r="R25">
            <v>0</v>
          </cell>
          <cell r="S25">
            <v>0</v>
          </cell>
          <cell r="T25" t="str">
            <v/>
          </cell>
          <cell r="U25">
            <v>0</v>
          </cell>
          <cell r="V25">
            <v>0</v>
          </cell>
          <cell r="W25" t="str">
            <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row>
        <row r="26">
          <cell r="A26">
            <v>18</v>
          </cell>
          <cell r="B26" t="str">
            <v>Nayla Annora Nobel W</v>
          </cell>
          <cell r="C26" t="str">
            <v>L</v>
          </cell>
          <cell r="D26">
            <v>0</v>
          </cell>
          <cell r="E26">
            <v>0</v>
          </cell>
          <cell r="F26">
            <v>0</v>
          </cell>
          <cell r="G26">
            <v>0</v>
          </cell>
          <cell r="H26" t="str">
            <v/>
          </cell>
          <cell r="I26">
            <v>0</v>
          </cell>
          <cell r="J26">
            <v>0</v>
          </cell>
          <cell r="K26" t="str">
            <v/>
          </cell>
          <cell r="L26">
            <v>0</v>
          </cell>
          <cell r="M26">
            <v>0</v>
          </cell>
          <cell r="N26">
            <v>0</v>
          </cell>
          <cell r="O26">
            <v>0</v>
          </cell>
          <cell r="P26" t="str">
            <v/>
          </cell>
          <cell r="Q26">
            <v>0</v>
          </cell>
          <cell r="R26">
            <v>0</v>
          </cell>
          <cell r="S26">
            <v>0</v>
          </cell>
          <cell r="T26" t="str">
            <v/>
          </cell>
          <cell r="U26">
            <v>0</v>
          </cell>
          <cell r="V26">
            <v>0</v>
          </cell>
          <cell r="W26" t="str">
            <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row>
        <row r="27">
          <cell r="A27">
            <v>19</v>
          </cell>
          <cell r="B27" t="str">
            <v>Raihan Danang P</v>
          </cell>
          <cell r="C27" t="str">
            <v>P</v>
          </cell>
          <cell r="D27">
            <v>0</v>
          </cell>
          <cell r="E27">
            <v>0</v>
          </cell>
          <cell r="F27">
            <v>0</v>
          </cell>
          <cell r="G27">
            <v>0</v>
          </cell>
          <cell r="H27" t="str">
            <v/>
          </cell>
          <cell r="I27">
            <v>0</v>
          </cell>
          <cell r="J27">
            <v>0</v>
          </cell>
          <cell r="K27" t="str">
            <v/>
          </cell>
          <cell r="L27">
            <v>0</v>
          </cell>
          <cell r="M27">
            <v>0</v>
          </cell>
          <cell r="N27">
            <v>0</v>
          </cell>
          <cell r="O27">
            <v>0</v>
          </cell>
          <cell r="P27" t="str">
            <v/>
          </cell>
          <cell r="Q27">
            <v>0</v>
          </cell>
          <cell r="R27">
            <v>0</v>
          </cell>
          <cell r="S27">
            <v>0</v>
          </cell>
          <cell r="T27" t="str">
            <v/>
          </cell>
          <cell r="U27">
            <v>0</v>
          </cell>
          <cell r="V27">
            <v>0</v>
          </cell>
          <cell r="W27" t="str">
            <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row>
        <row r="28">
          <cell r="A28">
            <v>20</v>
          </cell>
          <cell r="B28" t="str">
            <v>Roby Ardiyansyah</v>
          </cell>
          <cell r="C28" t="str">
            <v>P</v>
          </cell>
          <cell r="D28">
            <v>0</v>
          </cell>
          <cell r="E28">
            <v>0</v>
          </cell>
          <cell r="F28">
            <v>0</v>
          </cell>
          <cell r="G28">
            <v>0</v>
          </cell>
          <cell r="H28" t="str">
            <v/>
          </cell>
          <cell r="I28">
            <v>0</v>
          </cell>
          <cell r="J28">
            <v>0</v>
          </cell>
          <cell r="K28" t="str">
            <v/>
          </cell>
          <cell r="L28">
            <v>0</v>
          </cell>
          <cell r="M28">
            <v>0</v>
          </cell>
          <cell r="N28">
            <v>0</v>
          </cell>
          <cell r="O28">
            <v>0</v>
          </cell>
          <cell r="P28" t="str">
            <v/>
          </cell>
          <cell r="Q28">
            <v>0</v>
          </cell>
          <cell r="R28">
            <v>0</v>
          </cell>
          <cell r="S28">
            <v>0</v>
          </cell>
          <cell r="T28" t="str">
            <v/>
          </cell>
          <cell r="U28">
            <v>0</v>
          </cell>
          <cell r="V28">
            <v>0</v>
          </cell>
          <cell r="W28" t="str">
            <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row>
        <row r="29">
          <cell r="A29">
            <v>21</v>
          </cell>
          <cell r="B29" t="str">
            <v>Rojalingga Prana A</v>
          </cell>
          <cell r="C29" t="str">
            <v>L</v>
          </cell>
          <cell r="D29">
            <v>0</v>
          </cell>
          <cell r="E29">
            <v>0</v>
          </cell>
          <cell r="F29">
            <v>0</v>
          </cell>
          <cell r="G29">
            <v>0</v>
          </cell>
          <cell r="H29" t="str">
            <v/>
          </cell>
          <cell r="I29">
            <v>0</v>
          </cell>
          <cell r="J29">
            <v>0</v>
          </cell>
          <cell r="K29" t="str">
            <v/>
          </cell>
          <cell r="L29">
            <v>0</v>
          </cell>
          <cell r="M29">
            <v>0</v>
          </cell>
          <cell r="N29">
            <v>0</v>
          </cell>
          <cell r="O29">
            <v>0</v>
          </cell>
          <cell r="P29" t="str">
            <v/>
          </cell>
          <cell r="Q29">
            <v>0</v>
          </cell>
          <cell r="R29">
            <v>0</v>
          </cell>
          <cell r="S29">
            <v>0</v>
          </cell>
          <cell r="T29" t="str">
            <v/>
          </cell>
          <cell r="U29">
            <v>0</v>
          </cell>
          <cell r="V29">
            <v>0</v>
          </cell>
          <cell r="W29" t="str">
            <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row>
        <row r="30">
          <cell r="A30">
            <v>22</v>
          </cell>
          <cell r="B30" t="str">
            <v>Sally Savista A</v>
          </cell>
          <cell r="C30">
            <v>0</v>
          </cell>
          <cell r="D30">
            <v>0</v>
          </cell>
          <cell r="E30">
            <v>0</v>
          </cell>
          <cell r="F30">
            <v>0</v>
          </cell>
          <cell r="G30">
            <v>0</v>
          </cell>
          <cell r="H30" t="str">
            <v/>
          </cell>
          <cell r="I30">
            <v>0</v>
          </cell>
          <cell r="J30">
            <v>0</v>
          </cell>
          <cell r="K30" t="str">
            <v/>
          </cell>
          <cell r="L30">
            <v>0</v>
          </cell>
          <cell r="M30">
            <v>0</v>
          </cell>
          <cell r="N30">
            <v>0</v>
          </cell>
          <cell r="O30">
            <v>0</v>
          </cell>
          <cell r="P30" t="str">
            <v/>
          </cell>
          <cell r="Q30">
            <v>0</v>
          </cell>
          <cell r="R30">
            <v>0</v>
          </cell>
          <cell r="S30">
            <v>0</v>
          </cell>
          <cell r="T30" t="str">
            <v/>
          </cell>
          <cell r="U30">
            <v>0</v>
          </cell>
          <cell r="V30">
            <v>0</v>
          </cell>
          <cell r="W30" t="str">
            <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row>
        <row r="31">
          <cell r="A31">
            <v>23</v>
          </cell>
          <cell r="B31" t="str">
            <v xml:space="preserve">Tania Kaori Angelita </v>
          </cell>
          <cell r="C31">
            <v>0</v>
          </cell>
          <cell r="D31">
            <v>0</v>
          </cell>
          <cell r="E31">
            <v>0</v>
          </cell>
          <cell r="F31">
            <v>0</v>
          </cell>
          <cell r="G31">
            <v>0</v>
          </cell>
          <cell r="H31" t="str">
            <v/>
          </cell>
          <cell r="I31">
            <v>0</v>
          </cell>
          <cell r="J31">
            <v>0</v>
          </cell>
          <cell r="K31" t="str">
            <v/>
          </cell>
          <cell r="L31">
            <v>0</v>
          </cell>
          <cell r="M31">
            <v>0</v>
          </cell>
          <cell r="N31">
            <v>0</v>
          </cell>
          <cell r="O31">
            <v>0</v>
          </cell>
          <cell r="P31" t="str">
            <v/>
          </cell>
          <cell r="Q31">
            <v>0</v>
          </cell>
          <cell r="R31">
            <v>0</v>
          </cell>
          <cell r="S31">
            <v>0</v>
          </cell>
          <cell r="T31" t="str">
            <v/>
          </cell>
          <cell r="U31">
            <v>0</v>
          </cell>
          <cell r="V31">
            <v>0</v>
          </cell>
          <cell r="W31" t="str">
            <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row>
        <row r="32">
          <cell r="A32">
            <v>24</v>
          </cell>
          <cell r="B32" t="str">
            <v>Romzy Oka Ramadhani P</v>
          </cell>
          <cell r="C32">
            <v>0</v>
          </cell>
          <cell r="D32">
            <v>0</v>
          </cell>
          <cell r="E32">
            <v>0</v>
          </cell>
          <cell r="F32">
            <v>0</v>
          </cell>
          <cell r="G32">
            <v>0</v>
          </cell>
          <cell r="H32" t="str">
            <v/>
          </cell>
          <cell r="I32">
            <v>0</v>
          </cell>
          <cell r="J32">
            <v>0</v>
          </cell>
          <cell r="K32" t="str">
            <v/>
          </cell>
          <cell r="L32">
            <v>0</v>
          </cell>
          <cell r="M32">
            <v>0</v>
          </cell>
          <cell r="N32">
            <v>0</v>
          </cell>
          <cell r="O32">
            <v>0</v>
          </cell>
          <cell r="P32" t="str">
            <v/>
          </cell>
          <cell r="Q32">
            <v>0</v>
          </cell>
          <cell r="R32">
            <v>0</v>
          </cell>
          <cell r="S32">
            <v>0</v>
          </cell>
          <cell r="T32" t="str">
            <v/>
          </cell>
          <cell r="U32">
            <v>0</v>
          </cell>
          <cell r="V32">
            <v>0</v>
          </cell>
          <cell r="W32" t="str">
            <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row>
        <row r="33">
          <cell r="A33">
            <v>25</v>
          </cell>
          <cell r="B33" t="str">
            <v>Larasati Jagadhita P</v>
          </cell>
          <cell r="C33">
            <v>0</v>
          </cell>
          <cell r="D33">
            <v>0</v>
          </cell>
          <cell r="E33">
            <v>0</v>
          </cell>
          <cell r="F33">
            <v>0</v>
          </cell>
          <cell r="G33">
            <v>0</v>
          </cell>
          <cell r="H33" t="str">
            <v/>
          </cell>
          <cell r="I33">
            <v>0</v>
          </cell>
          <cell r="J33">
            <v>0</v>
          </cell>
          <cell r="K33" t="str">
            <v/>
          </cell>
          <cell r="L33">
            <v>0</v>
          </cell>
          <cell r="M33">
            <v>0</v>
          </cell>
          <cell r="N33">
            <v>0</v>
          </cell>
          <cell r="O33">
            <v>0</v>
          </cell>
          <cell r="P33" t="str">
            <v/>
          </cell>
          <cell r="Q33">
            <v>0</v>
          </cell>
          <cell r="R33">
            <v>0</v>
          </cell>
          <cell r="S33">
            <v>0</v>
          </cell>
          <cell r="T33" t="str">
            <v/>
          </cell>
          <cell r="U33">
            <v>0</v>
          </cell>
          <cell r="V33">
            <v>0</v>
          </cell>
          <cell r="W33" t="str">
            <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row>
        <row r="34">
          <cell r="A34">
            <v>26</v>
          </cell>
          <cell r="B34" t="str">
            <v>Meliana Citra A</v>
          </cell>
          <cell r="C34">
            <v>0</v>
          </cell>
          <cell r="D34">
            <v>0</v>
          </cell>
          <cell r="E34">
            <v>0</v>
          </cell>
          <cell r="F34">
            <v>0</v>
          </cell>
          <cell r="G34">
            <v>0</v>
          </cell>
          <cell r="H34" t="str">
            <v/>
          </cell>
          <cell r="I34">
            <v>0</v>
          </cell>
          <cell r="J34">
            <v>0</v>
          </cell>
          <cell r="K34" t="str">
            <v/>
          </cell>
          <cell r="L34">
            <v>0</v>
          </cell>
          <cell r="M34">
            <v>0</v>
          </cell>
          <cell r="N34">
            <v>0</v>
          </cell>
          <cell r="O34">
            <v>0</v>
          </cell>
          <cell r="P34" t="str">
            <v/>
          </cell>
          <cell r="Q34">
            <v>0</v>
          </cell>
          <cell r="R34">
            <v>0</v>
          </cell>
          <cell r="S34">
            <v>0</v>
          </cell>
          <cell r="T34" t="str">
            <v/>
          </cell>
          <cell r="U34">
            <v>0</v>
          </cell>
          <cell r="V34">
            <v>0</v>
          </cell>
          <cell r="W34" t="str">
            <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row>
        <row r="35">
          <cell r="A35">
            <v>27</v>
          </cell>
          <cell r="B35" t="str">
            <v>Mohammad Rizky</v>
          </cell>
          <cell r="C35">
            <v>0</v>
          </cell>
          <cell r="D35">
            <v>0</v>
          </cell>
          <cell r="E35">
            <v>0</v>
          </cell>
          <cell r="F35">
            <v>0</v>
          </cell>
          <cell r="G35">
            <v>0</v>
          </cell>
          <cell r="H35" t="str">
            <v/>
          </cell>
          <cell r="I35">
            <v>0</v>
          </cell>
          <cell r="J35">
            <v>0</v>
          </cell>
          <cell r="K35" t="str">
            <v/>
          </cell>
          <cell r="L35">
            <v>0</v>
          </cell>
          <cell r="M35">
            <v>0</v>
          </cell>
          <cell r="N35">
            <v>0</v>
          </cell>
          <cell r="O35">
            <v>0</v>
          </cell>
          <cell r="P35" t="str">
            <v/>
          </cell>
          <cell r="Q35">
            <v>0</v>
          </cell>
          <cell r="R35">
            <v>0</v>
          </cell>
          <cell r="S35">
            <v>0</v>
          </cell>
          <cell r="T35" t="str">
            <v/>
          </cell>
          <cell r="U35">
            <v>0</v>
          </cell>
          <cell r="V35">
            <v>0</v>
          </cell>
          <cell r="W35" t="str">
            <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row>
        <row r="36">
          <cell r="A36">
            <v>28</v>
          </cell>
          <cell r="B36">
            <v>0</v>
          </cell>
          <cell r="C36">
            <v>0</v>
          </cell>
          <cell r="D36">
            <v>0</v>
          </cell>
          <cell r="E36">
            <v>0</v>
          </cell>
          <cell r="F36">
            <v>0</v>
          </cell>
          <cell r="G36">
            <v>0</v>
          </cell>
          <cell r="H36" t="str">
            <v/>
          </cell>
          <cell r="I36">
            <v>0</v>
          </cell>
          <cell r="J36">
            <v>0</v>
          </cell>
          <cell r="K36" t="str">
            <v/>
          </cell>
          <cell r="L36">
            <v>0</v>
          </cell>
          <cell r="M36">
            <v>0</v>
          </cell>
          <cell r="N36">
            <v>0</v>
          </cell>
          <cell r="O36">
            <v>0</v>
          </cell>
          <cell r="P36" t="str">
            <v/>
          </cell>
          <cell r="Q36">
            <v>0</v>
          </cell>
          <cell r="R36">
            <v>0</v>
          </cell>
          <cell r="S36">
            <v>0</v>
          </cell>
          <cell r="T36" t="str">
            <v/>
          </cell>
          <cell r="U36">
            <v>0</v>
          </cell>
          <cell r="V36">
            <v>0</v>
          </cell>
          <cell r="W36" t="str">
            <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row>
        <row r="37">
          <cell r="A37">
            <v>29</v>
          </cell>
          <cell r="B37">
            <v>0</v>
          </cell>
          <cell r="C37">
            <v>0</v>
          </cell>
          <cell r="D37">
            <v>0</v>
          </cell>
          <cell r="E37">
            <v>0</v>
          </cell>
          <cell r="F37">
            <v>0</v>
          </cell>
          <cell r="G37">
            <v>0</v>
          </cell>
          <cell r="H37" t="str">
            <v/>
          </cell>
          <cell r="I37">
            <v>0</v>
          </cell>
          <cell r="J37">
            <v>0</v>
          </cell>
          <cell r="K37" t="str">
            <v/>
          </cell>
          <cell r="L37">
            <v>0</v>
          </cell>
          <cell r="M37">
            <v>0</v>
          </cell>
          <cell r="N37">
            <v>0</v>
          </cell>
          <cell r="O37">
            <v>0</v>
          </cell>
          <cell r="P37" t="str">
            <v/>
          </cell>
          <cell r="Q37">
            <v>0</v>
          </cell>
          <cell r="R37">
            <v>0</v>
          </cell>
          <cell r="S37">
            <v>0</v>
          </cell>
          <cell r="T37" t="str">
            <v/>
          </cell>
          <cell r="U37">
            <v>0</v>
          </cell>
          <cell r="V37">
            <v>0</v>
          </cell>
          <cell r="W37" t="str">
            <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row>
        <row r="38">
          <cell r="A38">
            <v>30</v>
          </cell>
          <cell r="B38">
            <v>0</v>
          </cell>
          <cell r="C38">
            <v>0</v>
          </cell>
          <cell r="D38">
            <v>0</v>
          </cell>
          <cell r="E38">
            <v>0</v>
          </cell>
          <cell r="F38">
            <v>0</v>
          </cell>
          <cell r="G38">
            <v>0</v>
          </cell>
          <cell r="H38" t="str">
            <v/>
          </cell>
          <cell r="I38">
            <v>0</v>
          </cell>
          <cell r="J38">
            <v>0</v>
          </cell>
          <cell r="K38" t="str">
            <v/>
          </cell>
          <cell r="L38">
            <v>0</v>
          </cell>
          <cell r="M38">
            <v>0</v>
          </cell>
          <cell r="N38">
            <v>0</v>
          </cell>
          <cell r="O38">
            <v>0</v>
          </cell>
          <cell r="P38" t="str">
            <v/>
          </cell>
          <cell r="Q38">
            <v>0</v>
          </cell>
          <cell r="R38">
            <v>0</v>
          </cell>
          <cell r="S38">
            <v>0</v>
          </cell>
          <cell r="T38" t="str">
            <v/>
          </cell>
          <cell r="U38">
            <v>0</v>
          </cell>
          <cell r="V38">
            <v>0</v>
          </cell>
          <cell r="W38" t="str">
            <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0</v>
          </cell>
          <cell r="BJ38">
            <v>0</v>
          </cell>
          <cell r="BK38">
            <v>0</v>
          </cell>
          <cell r="BL38">
            <v>0</v>
          </cell>
          <cell r="BM38">
            <v>0</v>
          </cell>
          <cell r="BN38">
            <v>0</v>
          </cell>
        </row>
        <row r="39">
          <cell r="A39">
            <v>31</v>
          </cell>
          <cell r="B39">
            <v>0</v>
          </cell>
          <cell r="C39">
            <v>0</v>
          </cell>
          <cell r="D39">
            <v>0</v>
          </cell>
          <cell r="E39">
            <v>0</v>
          </cell>
          <cell r="F39">
            <v>0</v>
          </cell>
          <cell r="G39">
            <v>0</v>
          </cell>
          <cell r="H39">
            <v>0</v>
          </cell>
          <cell r="I39">
            <v>0</v>
          </cell>
          <cell r="J39">
            <v>0</v>
          </cell>
          <cell r="K39" t="str">
            <v/>
          </cell>
          <cell r="L39">
            <v>0</v>
          </cell>
          <cell r="M39">
            <v>0</v>
          </cell>
          <cell r="N39">
            <v>0</v>
          </cell>
          <cell r="O39">
            <v>0</v>
          </cell>
          <cell r="P39" t="str">
            <v/>
          </cell>
          <cell r="Q39">
            <v>0</v>
          </cell>
          <cell r="R39">
            <v>0</v>
          </cell>
          <cell r="S39">
            <v>0</v>
          </cell>
          <cell r="T39" t="str">
            <v/>
          </cell>
          <cell r="U39">
            <v>0</v>
          </cell>
          <cell r="V39">
            <v>0</v>
          </cell>
          <cell r="W39" t="str">
            <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row>
        <row r="40">
          <cell r="A40">
            <v>32</v>
          </cell>
          <cell r="B40">
            <v>0</v>
          </cell>
          <cell r="C40">
            <v>0</v>
          </cell>
          <cell r="D40">
            <v>0</v>
          </cell>
          <cell r="E40">
            <v>0</v>
          </cell>
          <cell r="F40">
            <v>0</v>
          </cell>
          <cell r="G40">
            <v>0</v>
          </cell>
          <cell r="H40">
            <v>0</v>
          </cell>
          <cell r="I40">
            <v>0</v>
          </cell>
          <cell r="J40">
            <v>0</v>
          </cell>
          <cell r="K40" t="str">
            <v/>
          </cell>
          <cell r="L40">
            <v>0</v>
          </cell>
          <cell r="M40">
            <v>0</v>
          </cell>
          <cell r="N40">
            <v>0</v>
          </cell>
          <cell r="O40">
            <v>0</v>
          </cell>
          <cell r="P40" t="str">
            <v/>
          </cell>
          <cell r="Q40">
            <v>0</v>
          </cell>
          <cell r="R40">
            <v>0</v>
          </cell>
          <cell r="S40">
            <v>0</v>
          </cell>
          <cell r="T40" t="str">
            <v/>
          </cell>
          <cell r="U40">
            <v>0</v>
          </cell>
          <cell r="V40">
            <v>0</v>
          </cell>
          <cell r="W40" t="str">
            <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row>
        <row r="41">
          <cell r="A41">
            <v>33</v>
          </cell>
          <cell r="B41">
            <v>0</v>
          </cell>
          <cell r="C41">
            <v>0</v>
          </cell>
          <cell r="D41">
            <v>0</v>
          </cell>
          <cell r="E41">
            <v>0</v>
          </cell>
          <cell r="F41">
            <v>0</v>
          </cell>
          <cell r="G41">
            <v>0</v>
          </cell>
          <cell r="H41">
            <v>0</v>
          </cell>
          <cell r="I41">
            <v>0</v>
          </cell>
          <cell r="J41">
            <v>0</v>
          </cell>
          <cell r="K41" t="str">
            <v/>
          </cell>
          <cell r="L41">
            <v>0</v>
          </cell>
          <cell r="M41">
            <v>0</v>
          </cell>
          <cell r="N41">
            <v>0</v>
          </cell>
          <cell r="O41">
            <v>0</v>
          </cell>
          <cell r="P41" t="str">
            <v/>
          </cell>
          <cell r="Q41">
            <v>0</v>
          </cell>
          <cell r="R41">
            <v>0</v>
          </cell>
          <cell r="S41">
            <v>0</v>
          </cell>
          <cell r="T41" t="str">
            <v/>
          </cell>
          <cell r="U41">
            <v>0</v>
          </cell>
          <cell r="V41">
            <v>0</v>
          </cell>
          <cell r="W41" t="str">
            <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row>
        <row r="42">
          <cell r="A42">
            <v>34</v>
          </cell>
          <cell r="B42">
            <v>0</v>
          </cell>
          <cell r="C42">
            <v>0</v>
          </cell>
          <cell r="D42">
            <v>0</v>
          </cell>
          <cell r="E42">
            <v>0</v>
          </cell>
          <cell r="F42">
            <v>0</v>
          </cell>
          <cell r="G42">
            <v>0</v>
          </cell>
          <cell r="H42">
            <v>0</v>
          </cell>
          <cell r="I42">
            <v>0</v>
          </cell>
          <cell r="J42">
            <v>0</v>
          </cell>
          <cell r="K42" t="str">
            <v/>
          </cell>
          <cell r="L42">
            <v>0</v>
          </cell>
          <cell r="M42">
            <v>0</v>
          </cell>
          <cell r="N42">
            <v>0</v>
          </cell>
          <cell r="O42">
            <v>0</v>
          </cell>
          <cell r="P42" t="str">
            <v/>
          </cell>
          <cell r="Q42">
            <v>0</v>
          </cell>
          <cell r="R42">
            <v>0</v>
          </cell>
          <cell r="S42">
            <v>0</v>
          </cell>
          <cell r="T42" t="str">
            <v/>
          </cell>
          <cell r="U42">
            <v>0</v>
          </cell>
          <cell r="V42">
            <v>0</v>
          </cell>
          <cell r="W42" t="str">
            <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row>
        <row r="43">
          <cell r="A43">
            <v>35</v>
          </cell>
          <cell r="B43">
            <v>0</v>
          </cell>
          <cell r="C43">
            <v>0</v>
          </cell>
          <cell r="D43">
            <v>0</v>
          </cell>
          <cell r="E43">
            <v>0</v>
          </cell>
          <cell r="F43">
            <v>0</v>
          </cell>
          <cell r="G43">
            <v>0</v>
          </cell>
          <cell r="H43" t="str">
            <v/>
          </cell>
          <cell r="I43">
            <v>0</v>
          </cell>
          <cell r="J43">
            <v>0</v>
          </cell>
          <cell r="K43" t="str">
            <v/>
          </cell>
          <cell r="L43">
            <v>0</v>
          </cell>
          <cell r="M43">
            <v>0</v>
          </cell>
          <cell r="N43">
            <v>0</v>
          </cell>
          <cell r="O43">
            <v>0</v>
          </cell>
          <cell r="P43" t="str">
            <v/>
          </cell>
          <cell r="Q43">
            <v>0</v>
          </cell>
          <cell r="R43">
            <v>0</v>
          </cell>
          <cell r="S43">
            <v>0</v>
          </cell>
          <cell r="T43" t="str">
            <v/>
          </cell>
          <cell r="U43">
            <v>0</v>
          </cell>
          <cell r="V43">
            <v>0</v>
          </cell>
          <cell r="W43" t="str">
            <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row>
        <row r="44">
          <cell r="A44">
            <v>36</v>
          </cell>
          <cell r="B44">
            <v>0</v>
          </cell>
          <cell r="C44">
            <v>0</v>
          </cell>
          <cell r="D44">
            <v>0</v>
          </cell>
          <cell r="E44">
            <v>0</v>
          </cell>
          <cell r="F44">
            <v>0</v>
          </cell>
          <cell r="G44">
            <v>0</v>
          </cell>
          <cell r="H44" t="str">
            <v/>
          </cell>
          <cell r="I44">
            <v>0</v>
          </cell>
          <cell r="J44">
            <v>0</v>
          </cell>
          <cell r="K44" t="str">
            <v/>
          </cell>
          <cell r="L44">
            <v>0</v>
          </cell>
          <cell r="M44">
            <v>0</v>
          </cell>
          <cell r="N44">
            <v>0</v>
          </cell>
          <cell r="O44">
            <v>0</v>
          </cell>
          <cell r="P44" t="str">
            <v/>
          </cell>
          <cell r="Q44">
            <v>0</v>
          </cell>
          <cell r="R44">
            <v>0</v>
          </cell>
          <cell r="S44">
            <v>0</v>
          </cell>
          <cell r="T44" t="str">
            <v/>
          </cell>
          <cell r="U44">
            <v>0</v>
          </cell>
          <cell r="V44">
            <v>0</v>
          </cell>
          <cell r="W44" t="str">
            <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row>
        <row r="45">
          <cell r="A45">
            <v>37</v>
          </cell>
          <cell r="B45">
            <v>0</v>
          </cell>
          <cell r="C45">
            <v>0</v>
          </cell>
          <cell r="D45">
            <v>0</v>
          </cell>
          <cell r="E45">
            <v>0</v>
          </cell>
          <cell r="F45">
            <v>0</v>
          </cell>
          <cell r="G45">
            <v>0</v>
          </cell>
          <cell r="H45" t="str">
            <v/>
          </cell>
          <cell r="I45">
            <v>0</v>
          </cell>
          <cell r="J45">
            <v>0</v>
          </cell>
          <cell r="K45" t="str">
            <v/>
          </cell>
          <cell r="L45">
            <v>0</v>
          </cell>
          <cell r="M45">
            <v>0</v>
          </cell>
          <cell r="N45">
            <v>0</v>
          </cell>
          <cell r="O45">
            <v>0</v>
          </cell>
          <cell r="P45" t="str">
            <v/>
          </cell>
          <cell r="Q45">
            <v>0</v>
          </cell>
          <cell r="R45">
            <v>0</v>
          </cell>
          <cell r="S45">
            <v>0</v>
          </cell>
          <cell r="T45" t="str">
            <v/>
          </cell>
          <cell r="U45">
            <v>0</v>
          </cell>
          <cell r="V45">
            <v>0</v>
          </cell>
          <cell r="W45" t="str">
            <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row>
        <row r="46">
          <cell r="A46">
            <v>38</v>
          </cell>
          <cell r="B46">
            <v>0</v>
          </cell>
          <cell r="C46">
            <v>0</v>
          </cell>
          <cell r="D46">
            <v>0</v>
          </cell>
          <cell r="E46">
            <v>0</v>
          </cell>
          <cell r="F46">
            <v>0</v>
          </cell>
          <cell r="G46">
            <v>0</v>
          </cell>
          <cell r="H46" t="str">
            <v/>
          </cell>
          <cell r="I46">
            <v>0</v>
          </cell>
          <cell r="J46">
            <v>0</v>
          </cell>
          <cell r="K46" t="str">
            <v/>
          </cell>
          <cell r="L46">
            <v>0</v>
          </cell>
          <cell r="M46">
            <v>0</v>
          </cell>
          <cell r="N46">
            <v>0</v>
          </cell>
          <cell r="O46">
            <v>0</v>
          </cell>
          <cell r="P46" t="str">
            <v/>
          </cell>
          <cell r="Q46">
            <v>0</v>
          </cell>
          <cell r="R46">
            <v>0</v>
          </cell>
          <cell r="S46">
            <v>0</v>
          </cell>
          <cell r="T46" t="str">
            <v/>
          </cell>
          <cell r="U46">
            <v>0</v>
          </cell>
          <cell r="V46">
            <v>0</v>
          </cell>
          <cell r="W46" t="str">
            <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row>
        <row r="47">
          <cell r="A47">
            <v>39</v>
          </cell>
          <cell r="B47">
            <v>0</v>
          </cell>
          <cell r="C47">
            <v>0</v>
          </cell>
          <cell r="D47">
            <v>0</v>
          </cell>
          <cell r="E47">
            <v>0</v>
          </cell>
          <cell r="F47">
            <v>0</v>
          </cell>
          <cell r="G47">
            <v>0</v>
          </cell>
          <cell r="H47" t="str">
            <v/>
          </cell>
          <cell r="I47">
            <v>0</v>
          </cell>
          <cell r="J47">
            <v>0</v>
          </cell>
          <cell r="K47" t="str">
            <v/>
          </cell>
          <cell r="L47">
            <v>0</v>
          </cell>
          <cell r="M47">
            <v>0</v>
          </cell>
          <cell r="N47">
            <v>0</v>
          </cell>
          <cell r="O47">
            <v>0</v>
          </cell>
          <cell r="P47" t="str">
            <v/>
          </cell>
          <cell r="Q47">
            <v>0</v>
          </cell>
          <cell r="R47">
            <v>0</v>
          </cell>
          <cell r="S47">
            <v>0</v>
          </cell>
          <cell r="T47" t="str">
            <v/>
          </cell>
          <cell r="U47">
            <v>0</v>
          </cell>
          <cell r="V47">
            <v>0</v>
          </cell>
          <cell r="W47" t="str">
            <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0</v>
          </cell>
        </row>
        <row r="48">
          <cell r="A48">
            <v>40</v>
          </cell>
          <cell r="B48">
            <v>0</v>
          </cell>
          <cell r="C48">
            <v>0</v>
          </cell>
          <cell r="D48">
            <v>0</v>
          </cell>
          <cell r="E48">
            <v>0</v>
          </cell>
          <cell r="F48">
            <v>0</v>
          </cell>
          <cell r="G48">
            <v>0</v>
          </cell>
          <cell r="H48" t="str">
            <v/>
          </cell>
          <cell r="I48">
            <v>0</v>
          </cell>
          <cell r="J48">
            <v>0</v>
          </cell>
          <cell r="K48" t="str">
            <v/>
          </cell>
          <cell r="L48">
            <v>0</v>
          </cell>
          <cell r="M48">
            <v>0</v>
          </cell>
          <cell r="N48">
            <v>0</v>
          </cell>
          <cell r="O48">
            <v>0</v>
          </cell>
          <cell r="P48" t="str">
            <v/>
          </cell>
          <cell r="Q48">
            <v>0</v>
          </cell>
          <cell r="R48">
            <v>0</v>
          </cell>
          <cell r="S48">
            <v>0</v>
          </cell>
          <cell r="T48" t="str">
            <v/>
          </cell>
          <cell r="U48">
            <v>0</v>
          </cell>
          <cell r="V48">
            <v>0</v>
          </cell>
          <cell r="W48" t="str">
            <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row>
      </sheetData>
      <sheetData sheetId="5"/>
      <sheetData sheetId="6">
        <row r="9">
          <cell r="A9">
            <v>1</v>
          </cell>
          <cell r="B9" t="str">
            <v>Achmad Zacky</v>
          </cell>
          <cell r="C9" t="str">
            <v>L</v>
          </cell>
          <cell r="D9">
            <v>76</v>
          </cell>
          <cell r="E9">
            <v>70</v>
          </cell>
          <cell r="F9">
            <v>65</v>
          </cell>
          <cell r="G9">
            <v>56</v>
          </cell>
          <cell r="H9">
            <v>56</v>
          </cell>
          <cell r="I9">
            <v>76</v>
          </cell>
          <cell r="J9">
            <v>78</v>
          </cell>
          <cell r="K9">
            <v>78</v>
          </cell>
          <cell r="L9">
            <v>76</v>
          </cell>
          <cell r="M9">
            <v>82</v>
          </cell>
          <cell r="N9">
            <v>76</v>
          </cell>
          <cell r="O9">
            <v>90</v>
          </cell>
          <cell r="P9">
            <v>80</v>
          </cell>
          <cell r="Q9">
            <v>81</v>
          </cell>
          <cell r="R9">
            <v>79</v>
          </cell>
          <cell r="S9">
            <v>56</v>
          </cell>
          <cell r="T9">
            <v>78</v>
          </cell>
          <cell r="U9">
            <v>78</v>
          </cell>
          <cell r="V9">
            <v>78.333333333333329</v>
          </cell>
          <cell r="W9">
            <v>78.5</v>
          </cell>
          <cell r="X9">
            <v>73</v>
          </cell>
          <cell r="Y9">
            <v>65</v>
          </cell>
          <cell r="Z9">
            <v>74.566666666666663</v>
          </cell>
          <cell r="AA9">
            <v>56</v>
          </cell>
          <cell r="AB9">
            <v>67.333333333333329</v>
          </cell>
          <cell r="AC9">
            <v>80</v>
          </cell>
          <cell r="AD9">
            <v>77</v>
          </cell>
          <cell r="AE9">
            <v>70.083333333333329</v>
          </cell>
          <cell r="AF9">
            <v>67</v>
          </cell>
          <cell r="AG9">
            <v>72.833333333333329</v>
          </cell>
          <cell r="AH9">
            <v>79.25</v>
          </cell>
          <cell r="AI9">
            <v>75</v>
          </cell>
          <cell r="AJ9">
            <v>67.541666666666657</v>
          </cell>
          <cell r="AK9">
            <v>72.325000000000003</v>
          </cell>
          <cell r="AL9">
            <v>76</v>
          </cell>
          <cell r="AM9">
            <v>56</v>
          </cell>
          <cell r="AN9">
            <v>56</v>
          </cell>
          <cell r="AO9">
            <v>76</v>
          </cell>
          <cell r="AP9">
            <v>78</v>
          </cell>
          <cell r="AQ9">
            <v>66.5</v>
          </cell>
          <cell r="AR9">
            <v>90</v>
          </cell>
          <cell r="AS9">
            <v>80</v>
          </cell>
          <cell r="AT9">
            <v>85</v>
          </cell>
          <cell r="AU9">
            <v>78</v>
          </cell>
          <cell r="AV9">
            <v>70</v>
          </cell>
          <cell r="AW9">
            <v>65</v>
          </cell>
          <cell r="AX9">
            <v>67.5</v>
          </cell>
          <cell r="AY9">
            <v>78</v>
          </cell>
          <cell r="AZ9">
            <v>76</v>
          </cell>
          <cell r="BA9">
            <v>77</v>
          </cell>
          <cell r="BB9">
            <v>81</v>
          </cell>
          <cell r="BC9">
            <v>79</v>
          </cell>
          <cell r="BD9">
            <v>80</v>
          </cell>
          <cell r="BE9">
            <v>78</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row>
        <row r="30">
          <cell r="A30">
            <v>22</v>
          </cell>
          <cell r="B30" t="str">
            <v>Sally Savista A</v>
          </cell>
          <cell r="C30">
            <v>0</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row>
        <row r="31">
          <cell r="A31">
            <v>23</v>
          </cell>
          <cell r="B31" t="str">
            <v xml:space="preserve">Tania Kaori Angelita </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row>
        <row r="32">
          <cell r="A32">
            <v>24</v>
          </cell>
          <cell r="B32" t="str">
            <v>Romzy Oka Ramadhani P</v>
          </cell>
          <cell r="C32">
            <v>0</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row>
        <row r="33">
          <cell r="A33">
            <v>25</v>
          </cell>
          <cell r="B33" t="str">
            <v>Larasati Jagadhita P</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row>
        <row r="34">
          <cell r="A34">
            <v>26</v>
          </cell>
          <cell r="B34" t="str">
            <v>Meliana Citra A</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row>
        <row r="35">
          <cell r="A35">
            <v>27</v>
          </cell>
          <cell r="B35" t="str">
            <v>Mohammad Rizky</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row>
        <row r="36">
          <cell r="A36">
            <v>28</v>
          </cell>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row>
        <row r="37">
          <cell r="A37">
            <v>29</v>
          </cell>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row>
        <row r="38">
          <cell r="A38">
            <v>30</v>
          </cell>
          <cell r="B38">
            <v>0</v>
          </cell>
          <cell r="C38">
            <v>0</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row>
        <row r="39">
          <cell r="A39">
            <v>31</v>
          </cell>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row>
        <row r="40">
          <cell r="A40">
            <v>32</v>
          </cell>
          <cell r="B40">
            <v>0</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row>
      </sheetData>
      <sheetData sheetId="7">
        <row r="9">
          <cell r="A9">
            <v>1</v>
          </cell>
          <cell r="B9" t="str">
            <v>Achmad Zacky</v>
          </cell>
          <cell r="C9" t="str">
            <v>L</v>
          </cell>
          <cell r="D9">
            <v>65</v>
          </cell>
          <cell r="E9">
            <v>70</v>
          </cell>
          <cell r="F9">
            <v>80</v>
          </cell>
          <cell r="G9">
            <v>75</v>
          </cell>
          <cell r="H9">
            <v>72.5</v>
          </cell>
          <cell r="I9">
            <v>84</v>
          </cell>
          <cell r="J9">
            <v>90</v>
          </cell>
          <cell r="K9">
            <v>80</v>
          </cell>
          <cell r="L9">
            <v>67</v>
          </cell>
          <cell r="M9">
            <v>75</v>
          </cell>
          <cell r="N9">
            <v>84</v>
          </cell>
          <cell r="O9">
            <v>90</v>
          </cell>
          <cell r="P9">
            <v>80</v>
          </cell>
          <cell r="Q9">
            <v>75</v>
          </cell>
          <cell r="R9">
            <v>80.555555555555557</v>
          </cell>
          <cell r="S9">
            <v>80</v>
          </cell>
          <cell r="T9">
            <v>65</v>
          </cell>
          <cell r="U9">
            <v>72.5</v>
          </cell>
          <cell r="V9">
            <v>74</v>
          </cell>
          <cell r="W9">
            <v>80</v>
          </cell>
          <cell r="X9">
            <v>65</v>
          </cell>
          <cell r="Y9">
            <v>74</v>
          </cell>
          <cell r="Z9">
            <v>45</v>
          </cell>
          <cell r="AA9">
            <v>80</v>
          </cell>
          <cell r="AB9">
            <v>70.071428571428569</v>
          </cell>
          <cell r="AC9">
            <v>74</v>
          </cell>
          <cell r="AD9">
            <v>62.5</v>
          </cell>
          <cell r="AE9">
            <v>84</v>
          </cell>
          <cell r="AF9">
            <v>82.5</v>
          </cell>
          <cell r="AG9">
            <v>80</v>
          </cell>
          <cell r="AH9">
            <v>75</v>
          </cell>
          <cell r="AI9">
            <v>80</v>
          </cell>
          <cell r="AJ9">
            <v>76.857142857142861</v>
          </cell>
          <cell r="AK9">
            <v>65</v>
          </cell>
          <cell r="AL9">
            <v>74</v>
          </cell>
          <cell r="AM9">
            <v>84</v>
          </cell>
          <cell r="AN9">
            <v>90</v>
          </cell>
          <cell r="AO9">
            <v>80</v>
          </cell>
          <cell r="AP9">
            <v>80</v>
          </cell>
          <cell r="AQ9">
            <v>68.5</v>
          </cell>
          <cell r="AR9">
            <v>75</v>
          </cell>
          <cell r="AS9">
            <v>65</v>
          </cell>
          <cell r="AT9">
            <v>80</v>
          </cell>
          <cell r="AU9">
            <v>65</v>
          </cell>
          <cell r="AV9">
            <v>75.13636363636364</v>
          </cell>
          <cell r="AW9">
            <v>71</v>
          </cell>
          <cell r="AX9">
            <v>78.833333333333329</v>
          </cell>
          <cell r="AY9">
            <v>81.333333333333329</v>
          </cell>
          <cell r="AZ9">
            <v>75.333333333333329</v>
          </cell>
          <cell r="BA9">
            <v>75</v>
          </cell>
          <cell r="BB9">
            <v>70</v>
          </cell>
          <cell r="BC9">
            <v>80</v>
          </cell>
          <cell r="BD9">
            <v>75.928571428571431</v>
          </cell>
          <cell r="BE9">
            <v>65</v>
          </cell>
          <cell r="BF9">
            <v>70</v>
          </cell>
          <cell r="BG9">
            <v>67.5</v>
          </cell>
          <cell r="BH9">
            <v>84</v>
          </cell>
          <cell r="BI9">
            <v>90</v>
          </cell>
          <cell r="BJ9">
            <v>80</v>
          </cell>
          <cell r="BK9">
            <v>67</v>
          </cell>
          <cell r="BL9">
            <v>75</v>
          </cell>
          <cell r="BM9">
            <v>79.2</v>
          </cell>
          <cell r="BN9">
            <v>80</v>
          </cell>
          <cell r="BO9">
            <v>65</v>
          </cell>
          <cell r="BP9">
            <v>72.5</v>
          </cell>
          <cell r="BQ9">
            <v>74</v>
          </cell>
          <cell r="BR9">
            <v>80</v>
          </cell>
          <cell r="BS9">
            <v>65</v>
          </cell>
          <cell r="BT9">
            <v>73</v>
          </cell>
          <cell r="BU9">
            <v>80</v>
          </cell>
          <cell r="BV9">
            <v>75</v>
          </cell>
          <cell r="BW9">
            <v>77.5</v>
          </cell>
          <cell r="BX9">
            <v>84</v>
          </cell>
          <cell r="BY9">
            <v>90</v>
          </cell>
          <cell r="BZ9">
            <v>80</v>
          </cell>
          <cell r="CA9">
            <v>75</v>
          </cell>
          <cell r="CB9">
            <v>82.25</v>
          </cell>
          <cell r="CC9">
            <v>0</v>
          </cell>
          <cell r="CD9">
            <v>74</v>
          </cell>
          <cell r="CE9">
            <v>45</v>
          </cell>
          <cell r="CF9">
            <v>80</v>
          </cell>
          <cell r="CG9">
            <v>66.333333333333329</v>
          </cell>
        </row>
        <row r="10">
          <cell r="A10">
            <v>2</v>
          </cell>
          <cell r="B10" t="str">
            <v>Angelia Vabel R</v>
          </cell>
          <cell r="C10" t="str">
            <v>L</v>
          </cell>
          <cell r="D10">
            <v>0</v>
          </cell>
          <cell r="E10">
            <v>0</v>
          </cell>
          <cell r="F10">
            <v>0</v>
          </cell>
          <cell r="G10">
            <v>0</v>
          </cell>
          <cell r="H10" t="str">
            <v/>
          </cell>
          <cell r="I10">
            <v>0</v>
          </cell>
          <cell r="J10">
            <v>0</v>
          </cell>
          <cell r="K10">
            <v>0</v>
          </cell>
          <cell r="L10">
            <v>0</v>
          </cell>
          <cell r="M10">
            <v>0</v>
          </cell>
          <cell r="N10">
            <v>0</v>
          </cell>
          <cell r="O10">
            <v>0</v>
          </cell>
          <cell r="P10">
            <v>0</v>
          </cell>
          <cell r="Q10">
            <v>0</v>
          </cell>
          <cell r="R10" t="str">
            <v/>
          </cell>
          <cell r="S10">
            <v>0</v>
          </cell>
          <cell r="T10">
            <v>0</v>
          </cell>
          <cell r="U10" t="str">
            <v/>
          </cell>
          <cell r="V10">
            <v>0</v>
          </cell>
          <cell r="W10">
            <v>0</v>
          </cell>
          <cell r="X10">
            <v>0</v>
          </cell>
          <cell r="Y10">
            <v>0</v>
          </cell>
          <cell r="Z10">
            <v>0</v>
          </cell>
          <cell r="AA10">
            <v>0</v>
          </cell>
          <cell r="AB10" t="str">
            <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row>
        <row r="11">
          <cell r="A11">
            <v>3</v>
          </cell>
          <cell r="B11" t="str">
            <v>Anggun Dwi P.I</v>
          </cell>
          <cell r="C11" t="str">
            <v>L</v>
          </cell>
          <cell r="D11">
            <v>0</v>
          </cell>
          <cell r="E11">
            <v>0</v>
          </cell>
          <cell r="F11">
            <v>0</v>
          </cell>
          <cell r="G11">
            <v>0</v>
          </cell>
          <cell r="H11" t="str">
            <v/>
          </cell>
          <cell r="I11">
            <v>0</v>
          </cell>
          <cell r="J11">
            <v>0</v>
          </cell>
          <cell r="K11">
            <v>0</v>
          </cell>
          <cell r="L11">
            <v>0</v>
          </cell>
          <cell r="M11">
            <v>0</v>
          </cell>
          <cell r="N11">
            <v>0</v>
          </cell>
          <cell r="O11">
            <v>0</v>
          </cell>
          <cell r="P11">
            <v>0</v>
          </cell>
          <cell r="Q11">
            <v>0</v>
          </cell>
          <cell r="R11" t="str">
            <v/>
          </cell>
          <cell r="S11">
            <v>0</v>
          </cell>
          <cell r="T11">
            <v>0</v>
          </cell>
          <cell r="U11" t="str">
            <v/>
          </cell>
          <cell r="V11">
            <v>0</v>
          </cell>
          <cell r="W11">
            <v>0</v>
          </cell>
          <cell r="X11">
            <v>0</v>
          </cell>
          <cell r="Y11">
            <v>0</v>
          </cell>
          <cell r="Z11">
            <v>0</v>
          </cell>
          <cell r="AA11">
            <v>0</v>
          </cell>
          <cell r="AB11" t="str">
            <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row>
        <row r="12">
          <cell r="A12">
            <v>4</v>
          </cell>
          <cell r="B12" t="str">
            <v>Antonio Permata A</v>
          </cell>
          <cell r="C12" t="str">
            <v>L</v>
          </cell>
          <cell r="D12">
            <v>0</v>
          </cell>
          <cell r="E12">
            <v>0</v>
          </cell>
          <cell r="F12">
            <v>0</v>
          </cell>
          <cell r="G12">
            <v>0</v>
          </cell>
          <cell r="H12" t="str">
            <v/>
          </cell>
          <cell r="I12">
            <v>0</v>
          </cell>
          <cell r="J12">
            <v>0</v>
          </cell>
          <cell r="K12">
            <v>0</v>
          </cell>
          <cell r="L12">
            <v>0</v>
          </cell>
          <cell r="M12">
            <v>0</v>
          </cell>
          <cell r="N12">
            <v>0</v>
          </cell>
          <cell r="O12">
            <v>0</v>
          </cell>
          <cell r="P12">
            <v>0</v>
          </cell>
          <cell r="Q12">
            <v>0</v>
          </cell>
          <cell r="R12" t="str">
            <v/>
          </cell>
          <cell r="S12">
            <v>0</v>
          </cell>
          <cell r="T12">
            <v>0</v>
          </cell>
          <cell r="U12" t="str">
            <v/>
          </cell>
          <cell r="V12">
            <v>0</v>
          </cell>
          <cell r="W12">
            <v>0</v>
          </cell>
          <cell r="X12">
            <v>0</v>
          </cell>
          <cell r="Y12">
            <v>0</v>
          </cell>
          <cell r="Z12">
            <v>0</v>
          </cell>
          <cell r="AA12">
            <v>0</v>
          </cell>
          <cell r="AB12" t="str">
            <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row>
        <row r="13">
          <cell r="A13">
            <v>5</v>
          </cell>
          <cell r="B13" t="str">
            <v>Arya Pratama G</v>
          </cell>
          <cell r="C13" t="str">
            <v>P</v>
          </cell>
          <cell r="D13">
            <v>0</v>
          </cell>
          <cell r="E13">
            <v>0</v>
          </cell>
          <cell r="F13">
            <v>0</v>
          </cell>
          <cell r="G13">
            <v>0</v>
          </cell>
          <cell r="H13" t="str">
            <v/>
          </cell>
          <cell r="I13">
            <v>0</v>
          </cell>
          <cell r="J13">
            <v>0</v>
          </cell>
          <cell r="K13">
            <v>0</v>
          </cell>
          <cell r="L13">
            <v>0</v>
          </cell>
          <cell r="M13">
            <v>0</v>
          </cell>
          <cell r="N13">
            <v>0</v>
          </cell>
          <cell r="O13">
            <v>0</v>
          </cell>
          <cell r="P13">
            <v>0</v>
          </cell>
          <cell r="Q13">
            <v>0</v>
          </cell>
          <cell r="R13" t="str">
            <v/>
          </cell>
          <cell r="S13">
            <v>0</v>
          </cell>
          <cell r="T13">
            <v>0</v>
          </cell>
          <cell r="U13" t="str">
            <v/>
          </cell>
          <cell r="V13">
            <v>0</v>
          </cell>
          <cell r="W13">
            <v>0</v>
          </cell>
          <cell r="X13">
            <v>0</v>
          </cell>
          <cell r="Y13">
            <v>0</v>
          </cell>
          <cell r="Z13">
            <v>0</v>
          </cell>
          <cell r="AA13">
            <v>0</v>
          </cell>
          <cell r="AB13" t="str">
            <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row>
        <row r="14">
          <cell r="A14">
            <v>6</v>
          </cell>
          <cell r="B14" t="str">
            <v>Asyam Hanif Ihsan H</v>
          </cell>
          <cell r="C14" t="str">
            <v>P</v>
          </cell>
          <cell r="D14">
            <v>0</v>
          </cell>
          <cell r="E14">
            <v>0</v>
          </cell>
          <cell r="F14">
            <v>0</v>
          </cell>
          <cell r="G14">
            <v>0</v>
          </cell>
          <cell r="H14" t="str">
            <v/>
          </cell>
          <cell r="I14">
            <v>0</v>
          </cell>
          <cell r="J14">
            <v>0</v>
          </cell>
          <cell r="K14">
            <v>0</v>
          </cell>
          <cell r="L14">
            <v>0</v>
          </cell>
          <cell r="M14">
            <v>0</v>
          </cell>
          <cell r="N14">
            <v>0</v>
          </cell>
          <cell r="O14">
            <v>0</v>
          </cell>
          <cell r="P14">
            <v>0</v>
          </cell>
          <cell r="Q14">
            <v>0</v>
          </cell>
          <cell r="R14" t="str">
            <v/>
          </cell>
          <cell r="S14">
            <v>0</v>
          </cell>
          <cell r="T14">
            <v>0</v>
          </cell>
          <cell r="U14" t="str">
            <v/>
          </cell>
          <cell r="V14">
            <v>0</v>
          </cell>
          <cell r="W14">
            <v>0</v>
          </cell>
          <cell r="X14">
            <v>0</v>
          </cell>
          <cell r="Y14">
            <v>0</v>
          </cell>
          <cell r="Z14">
            <v>0</v>
          </cell>
          <cell r="AA14">
            <v>0</v>
          </cell>
          <cell r="AB14" t="str">
            <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row>
        <row r="15">
          <cell r="A15">
            <v>7</v>
          </cell>
          <cell r="B15" t="str">
            <v>Athaya Salsabilla Z</v>
          </cell>
          <cell r="C15" t="str">
            <v>L</v>
          </cell>
          <cell r="D15">
            <v>0</v>
          </cell>
          <cell r="E15">
            <v>0</v>
          </cell>
          <cell r="F15">
            <v>0</v>
          </cell>
          <cell r="G15">
            <v>0</v>
          </cell>
          <cell r="H15" t="str">
            <v/>
          </cell>
          <cell r="I15">
            <v>0</v>
          </cell>
          <cell r="J15">
            <v>0</v>
          </cell>
          <cell r="K15">
            <v>0</v>
          </cell>
          <cell r="L15">
            <v>0</v>
          </cell>
          <cell r="M15">
            <v>0</v>
          </cell>
          <cell r="N15">
            <v>0</v>
          </cell>
          <cell r="O15">
            <v>0</v>
          </cell>
          <cell r="P15">
            <v>0</v>
          </cell>
          <cell r="Q15">
            <v>0</v>
          </cell>
          <cell r="R15" t="str">
            <v/>
          </cell>
          <cell r="S15">
            <v>0</v>
          </cell>
          <cell r="T15">
            <v>0</v>
          </cell>
          <cell r="U15" t="str">
            <v/>
          </cell>
          <cell r="V15">
            <v>0</v>
          </cell>
          <cell r="W15">
            <v>0</v>
          </cell>
          <cell r="X15">
            <v>0</v>
          </cell>
          <cell r="Y15">
            <v>0</v>
          </cell>
          <cell r="Z15">
            <v>0</v>
          </cell>
          <cell r="AA15">
            <v>0</v>
          </cell>
          <cell r="AB15" t="str">
            <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cell r="CF15">
            <v>0</v>
          </cell>
          <cell r="CG15">
            <v>0</v>
          </cell>
        </row>
        <row r="16">
          <cell r="A16">
            <v>8</v>
          </cell>
          <cell r="B16" t="str">
            <v>Aulia Dea Rosalinda</v>
          </cell>
          <cell r="C16" t="str">
            <v>L</v>
          </cell>
          <cell r="D16">
            <v>0</v>
          </cell>
          <cell r="E16">
            <v>0</v>
          </cell>
          <cell r="F16">
            <v>0</v>
          </cell>
          <cell r="G16">
            <v>0</v>
          </cell>
          <cell r="H16" t="str">
            <v/>
          </cell>
          <cell r="I16">
            <v>0</v>
          </cell>
          <cell r="J16">
            <v>0</v>
          </cell>
          <cell r="K16">
            <v>0</v>
          </cell>
          <cell r="L16">
            <v>0</v>
          </cell>
          <cell r="M16">
            <v>0</v>
          </cell>
          <cell r="N16">
            <v>0</v>
          </cell>
          <cell r="O16">
            <v>0</v>
          </cell>
          <cell r="P16">
            <v>0</v>
          </cell>
          <cell r="Q16">
            <v>0</v>
          </cell>
          <cell r="R16" t="str">
            <v/>
          </cell>
          <cell r="S16">
            <v>0</v>
          </cell>
          <cell r="T16">
            <v>0</v>
          </cell>
          <cell r="U16" t="str">
            <v/>
          </cell>
          <cell r="V16">
            <v>0</v>
          </cell>
          <cell r="W16">
            <v>0</v>
          </cell>
          <cell r="X16">
            <v>0</v>
          </cell>
          <cell r="Y16">
            <v>0</v>
          </cell>
          <cell r="Z16">
            <v>0</v>
          </cell>
          <cell r="AA16">
            <v>0</v>
          </cell>
          <cell r="AB16" t="str">
            <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cell r="CF16">
            <v>0</v>
          </cell>
          <cell r="CG16">
            <v>0</v>
          </cell>
        </row>
        <row r="17">
          <cell r="A17">
            <v>9</v>
          </cell>
          <cell r="B17" t="str">
            <v>Claudia Gabriella L</v>
          </cell>
          <cell r="C17" t="str">
            <v>L</v>
          </cell>
          <cell r="D17">
            <v>0</v>
          </cell>
          <cell r="E17">
            <v>0</v>
          </cell>
          <cell r="F17">
            <v>0</v>
          </cell>
          <cell r="G17">
            <v>0</v>
          </cell>
          <cell r="H17" t="str">
            <v/>
          </cell>
          <cell r="I17">
            <v>0</v>
          </cell>
          <cell r="J17">
            <v>0</v>
          </cell>
          <cell r="K17">
            <v>0</v>
          </cell>
          <cell r="L17">
            <v>0</v>
          </cell>
          <cell r="M17">
            <v>0</v>
          </cell>
          <cell r="N17">
            <v>0</v>
          </cell>
          <cell r="O17">
            <v>0</v>
          </cell>
          <cell r="P17">
            <v>0</v>
          </cell>
          <cell r="Q17">
            <v>0</v>
          </cell>
          <cell r="R17" t="str">
            <v/>
          </cell>
          <cell r="S17">
            <v>0</v>
          </cell>
          <cell r="T17">
            <v>0</v>
          </cell>
          <cell r="U17" t="str">
            <v/>
          </cell>
          <cell r="V17">
            <v>0</v>
          </cell>
          <cell r="W17">
            <v>0</v>
          </cell>
          <cell r="X17">
            <v>0</v>
          </cell>
          <cell r="Y17">
            <v>0</v>
          </cell>
          <cell r="Z17">
            <v>0</v>
          </cell>
          <cell r="AA17">
            <v>0</v>
          </cell>
          <cell r="AB17" t="str">
            <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row>
        <row r="18">
          <cell r="A18">
            <v>10</v>
          </cell>
          <cell r="B18" t="str">
            <v xml:space="preserve">Deco Badarus Zaman </v>
          </cell>
          <cell r="C18" t="str">
            <v>L</v>
          </cell>
          <cell r="D18">
            <v>0</v>
          </cell>
          <cell r="E18">
            <v>0</v>
          </cell>
          <cell r="F18">
            <v>0</v>
          </cell>
          <cell r="G18">
            <v>0</v>
          </cell>
          <cell r="H18" t="str">
            <v/>
          </cell>
          <cell r="I18">
            <v>0</v>
          </cell>
          <cell r="J18">
            <v>0</v>
          </cell>
          <cell r="K18">
            <v>0</v>
          </cell>
          <cell r="L18">
            <v>0</v>
          </cell>
          <cell r="M18">
            <v>0</v>
          </cell>
          <cell r="N18">
            <v>0</v>
          </cell>
          <cell r="O18">
            <v>0</v>
          </cell>
          <cell r="P18">
            <v>0</v>
          </cell>
          <cell r="Q18">
            <v>0</v>
          </cell>
          <cell r="R18" t="str">
            <v/>
          </cell>
          <cell r="S18">
            <v>0</v>
          </cell>
          <cell r="T18">
            <v>0</v>
          </cell>
          <cell r="U18" t="str">
            <v/>
          </cell>
          <cell r="V18">
            <v>0</v>
          </cell>
          <cell r="W18">
            <v>0</v>
          </cell>
          <cell r="X18">
            <v>0</v>
          </cell>
          <cell r="Y18">
            <v>0</v>
          </cell>
          <cell r="Z18">
            <v>0</v>
          </cell>
          <cell r="AA18">
            <v>0</v>
          </cell>
          <cell r="AB18" t="str">
            <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cell r="CF18">
            <v>0</v>
          </cell>
          <cell r="CG18">
            <v>0</v>
          </cell>
        </row>
        <row r="19">
          <cell r="A19">
            <v>11</v>
          </cell>
          <cell r="B19" t="str">
            <v>Fania Mutiara Felichia</v>
          </cell>
          <cell r="C19" t="str">
            <v>L</v>
          </cell>
          <cell r="D19">
            <v>0</v>
          </cell>
          <cell r="E19">
            <v>0</v>
          </cell>
          <cell r="F19">
            <v>0</v>
          </cell>
          <cell r="G19">
            <v>0</v>
          </cell>
          <cell r="H19" t="str">
            <v/>
          </cell>
          <cell r="I19">
            <v>0</v>
          </cell>
          <cell r="J19">
            <v>0</v>
          </cell>
          <cell r="K19">
            <v>0</v>
          </cell>
          <cell r="L19">
            <v>0</v>
          </cell>
          <cell r="M19">
            <v>0</v>
          </cell>
          <cell r="N19">
            <v>0</v>
          </cell>
          <cell r="O19">
            <v>0</v>
          </cell>
          <cell r="P19">
            <v>0</v>
          </cell>
          <cell r="Q19">
            <v>0</v>
          </cell>
          <cell r="R19" t="str">
            <v/>
          </cell>
          <cell r="S19">
            <v>0</v>
          </cell>
          <cell r="T19">
            <v>0</v>
          </cell>
          <cell r="U19" t="str">
            <v/>
          </cell>
          <cell r="V19">
            <v>0</v>
          </cell>
          <cell r="W19">
            <v>0</v>
          </cell>
          <cell r="X19">
            <v>0</v>
          </cell>
          <cell r="Y19">
            <v>0</v>
          </cell>
          <cell r="Z19">
            <v>0</v>
          </cell>
          <cell r="AA19">
            <v>0</v>
          </cell>
          <cell r="AB19" t="str">
            <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row>
        <row r="20">
          <cell r="A20">
            <v>12</v>
          </cell>
          <cell r="B20" t="str">
            <v>Intan Dyah Nowari</v>
          </cell>
          <cell r="C20" t="str">
            <v>L</v>
          </cell>
          <cell r="D20">
            <v>0</v>
          </cell>
          <cell r="E20">
            <v>0</v>
          </cell>
          <cell r="F20">
            <v>0</v>
          </cell>
          <cell r="G20">
            <v>0</v>
          </cell>
          <cell r="H20" t="str">
            <v/>
          </cell>
          <cell r="I20">
            <v>0</v>
          </cell>
          <cell r="J20">
            <v>0</v>
          </cell>
          <cell r="K20">
            <v>0</v>
          </cell>
          <cell r="L20">
            <v>0</v>
          </cell>
          <cell r="M20">
            <v>0</v>
          </cell>
          <cell r="N20">
            <v>0</v>
          </cell>
          <cell r="O20">
            <v>0</v>
          </cell>
          <cell r="P20">
            <v>0</v>
          </cell>
          <cell r="Q20">
            <v>0</v>
          </cell>
          <cell r="R20" t="str">
            <v/>
          </cell>
          <cell r="S20">
            <v>0</v>
          </cell>
          <cell r="T20">
            <v>0</v>
          </cell>
          <cell r="U20" t="str">
            <v/>
          </cell>
          <cell r="V20">
            <v>0</v>
          </cell>
          <cell r="W20">
            <v>0</v>
          </cell>
          <cell r="X20">
            <v>0</v>
          </cell>
          <cell r="Y20">
            <v>0</v>
          </cell>
          <cell r="Z20">
            <v>0</v>
          </cell>
          <cell r="AA20">
            <v>0</v>
          </cell>
          <cell r="AB20" t="str">
            <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row>
        <row r="21">
          <cell r="A21">
            <v>13</v>
          </cell>
          <cell r="B21" t="str">
            <v>Misyanita Nurfitri S</v>
          </cell>
          <cell r="C21" t="str">
            <v>P</v>
          </cell>
          <cell r="D21">
            <v>0</v>
          </cell>
          <cell r="E21">
            <v>0</v>
          </cell>
          <cell r="F21">
            <v>0</v>
          </cell>
          <cell r="G21">
            <v>0</v>
          </cell>
          <cell r="H21" t="str">
            <v/>
          </cell>
          <cell r="I21">
            <v>0</v>
          </cell>
          <cell r="J21">
            <v>0</v>
          </cell>
          <cell r="K21">
            <v>0</v>
          </cell>
          <cell r="L21">
            <v>0</v>
          </cell>
          <cell r="M21">
            <v>0</v>
          </cell>
          <cell r="N21">
            <v>0</v>
          </cell>
          <cell r="O21">
            <v>0</v>
          </cell>
          <cell r="P21">
            <v>0</v>
          </cell>
          <cell r="Q21">
            <v>0</v>
          </cell>
          <cell r="R21" t="str">
            <v/>
          </cell>
          <cell r="S21">
            <v>0</v>
          </cell>
          <cell r="T21">
            <v>0</v>
          </cell>
          <cell r="U21" t="str">
            <v/>
          </cell>
          <cell r="V21">
            <v>0</v>
          </cell>
          <cell r="W21">
            <v>0</v>
          </cell>
          <cell r="X21">
            <v>0</v>
          </cell>
          <cell r="Y21">
            <v>0</v>
          </cell>
          <cell r="Z21">
            <v>0</v>
          </cell>
          <cell r="AA21">
            <v>0</v>
          </cell>
          <cell r="AB21" t="str">
            <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row>
        <row r="22">
          <cell r="A22">
            <v>14</v>
          </cell>
          <cell r="B22" t="str">
            <v>Moch Zidane Hita L. U</v>
          </cell>
          <cell r="C22" t="str">
            <v>L</v>
          </cell>
          <cell r="D22">
            <v>0</v>
          </cell>
          <cell r="E22">
            <v>0</v>
          </cell>
          <cell r="F22">
            <v>0</v>
          </cell>
          <cell r="G22">
            <v>0</v>
          </cell>
          <cell r="H22" t="str">
            <v/>
          </cell>
          <cell r="I22">
            <v>0</v>
          </cell>
          <cell r="J22">
            <v>0</v>
          </cell>
          <cell r="K22">
            <v>0</v>
          </cell>
          <cell r="L22">
            <v>0</v>
          </cell>
          <cell r="M22">
            <v>0</v>
          </cell>
          <cell r="N22">
            <v>0</v>
          </cell>
          <cell r="O22">
            <v>0</v>
          </cell>
          <cell r="P22">
            <v>0</v>
          </cell>
          <cell r="Q22">
            <v>0</v>
          </cell>
          <cell r="R22" t="str">
            <v/>
          </cell>
          <cell r="S22">
            <v>0</v>
          </cell>
          <cell r="T22">
            <v>0</v>
          </cell>
          <cell r="U22" t="str">
            <v/>
          </cell>
          <cell r="V22">
            <v>0</v>
          </cell>
          <cell r="W22">
            <v>0</v>
          </cell>
          <cell r="X22">
            <v>0</v>
          </cell>
          <cell r="Y22">
            <v>0</v>
          </cell>
          <cell r="Z22">
            <v>0</v>
          </cell>
          <cell r="AA22">
            <v>0</v>
          </cell>
          <cell r="AB22" t="str">
            <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row>
        <row r="23">
          <cell r="A23">
            <v>15</v>
          </cell>
          <cell r="B23" t="str">
            <v>Muhammad Ibra Maulana</v>
          </cell>
          <cell r="C23" t="str">
            <v>L</v>
          </cell>
          <cell r="D23">
            <v>0</v>
          </cell>
          <cell r="E23">
            <v>0</v>
          </cell>
          <cell r="F23">
            <v>0</v>
          </cell>
          <cell r="G23">
            <v>0</v>
          </cell>
          <cell r="H23" t="str">
            <v/>
          </cell>
          <cell r="I23">
            <v>0</v>
          </cell>
          <cell r="J23">
            <v>0</v>
          </cell>
          <cell r="K23">
            <v>0</v>
          </cell>
          <cell r="L23">
            <v>0</v>
          </cell>
          <cell r="M23">
            <v>0</v>
          </cell>
          <cell r="N23">
            <v>0</v>
          </cell>
          <cell r="O23">
            <v>0</v>
          </cell>
          <cell r="P23">
            <v>0</v>
          </cell>
          <cell r="Q23">
            <v>0</v>
          </cell>
          <cell r="R23" t="str">
            <v/>
          </cell>
          <cell r="S23">
            <v>0</v>
          </cell>
          <cell r="T23">
            <v>0</v>
          </cell>
          <cell r="U23" t="str">
            <v/>
          </cell>
          <cell r="V23">
            <v>0</v>
          </cell>
          <cell r="W23">
            <v>0</v>
          </cell>
          <cell r="X23">
            <v>0</v>
          </cell>
          <cell r="Y23">
            <v>0</v>
          </cell>
          <cell r="Z23">
            <v>0</v>
          </cell>
          <cell r="AA23">
            <v>0</v>
          </cell>
          <cell r="AB23" t="str">
            <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row>
        <row r="24">
          <cell r="A24">
            <v>16</v>
          </cell>
          <cell r="B24" t="str">
            <v>Nabilla Shiva Putri</v>
          </cell>
          <cell r="C24" t="str">
            <v>L</v>
          </cell>
          <cell r="D24">
            <v>0</v>
          </cell>
          <cell r="E24">
            <v>0</v>
          </cell>
          <cell r="F24">
            <v>0</v>
          </cell>
          <cell r="G24">
            <v>0</v>
          </cell>
          <cell r="H24" t="str">
            <v/>
          </cell>
          <cell r="I24">
            <v>0</v>
          </cell>
          <cell r="J24">
            <v>0</v>
          </cell>
          <cell r="K24">
            <v>0</v>
          </cell>
          <cell r="L24">
            <v>0</v>
          </cell>
          <cell r="M24">
            <v>0</v>
          </cell>
          <cell r="N24">
            <v>0</v>
          </cell>
          <cell r="O24">
            <v>0</v>
          </cell>
          <cell r="P24">
            <v>0</v>
          </cell>
          <cell r="Q24">
            <v>0</v>
          </cell>
          <cell r="R24" t="str">
            <v/>
          </cell>
          <cell r="S24">
            <v>0</v>
          </cell>
          <cell r="T24">
            <v>0</v>
          </cell>
          <cell r="U24" t="str">
            <v/>
          </cell>
          <cell r="V24">
            <v>0</v>
          </cell>
          <cell r="W24">
            <v>0</v>
          </cell>
          <cell r="X24">
            <v>0</v>
          </cell>
          <cell r="Y24">
            <v>0</v>
          </cell>
          <cell r="Z24">
            <v>0</v>
          </cell>
          <cell r="AA24">
            <v>0</v>
          </cell>
          <cell r="AB24" t="str">
            <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cell r="CF24">
            <v>0</v>
          </cell>
          <cell r="CG24">
            <v>0</v>
          </cell>
        </row>
        <row r="25">
          <cell r="A25">
            <v>17</v>
          </cell>
          <cell r="B25" t="str">
            <v>Naufal Falih F</v>
          </cell>
          <cell r="C25" t="str">
            <v>P</v>
          </cell>
          <cell r="D25">
            <v>0</v>
          </cell>
          <cell r="E25">
            <v>0</v>
          </cell>
          <cell r="F25">
            <v>0</v>
          </cell>
          <cell r="G25">
            <v>0</v>
          </cell>
          <cell r="H25" t="str">
            <v/>
          </cell>
          <cell r="I25">
            <v>0</v>
          </cell>
          <cell r="J25">
            <v>0</v>
          </cell>
          <cell r="K25">
            <v>0</v>
          </cell>
          <cell r="L25">
            <v>0</v>
          </cell>
          <cell r="M25">
            <v>0</v>
          </cell>
          <cell r="N25">
            <v>0</v>
          </cell>
          <cell r="O25">
            <v>0</v>
          </cell>
          <cell r="P25">
            <v>0</v>
          </cell>
          <cell r="Q25">
            <v>0</v>
          </cell>
          <cell r="R25" t="str">
            <v/>
          </cell>
          <cell r="S25">
            <v>0</v>
          </cell>
          <cell r="T25">
            <v>0</v>
          </cell>
          <cell r="U25" t="str">
            <v/>
          </cell>
          <cell r="V25">
            <v>0</v>
          </cell>
          <cell r="W25">
            <v>0</v>
          </cell>
          <cell r="X25">
            <v>0</v>
          </cell>
          <cell r="Y25">
            <v>0</v>
          </cell>
          <cell r="Z25">
            <v>0</v>
          </cell>
          <cell r="AA25">
            <v>0</v>
          </cell>
          <cell r="AB25" t="str">
            <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row>
        <row r="26">
          <cell r="A26">
            <v>18</v>
          </cell>
          <cell r="B26" t="str">
            <v>Nayla Annora Nobel W</v>
          </cell>
          <cell r="C26" t="str">
            <v>L</v>
          </cell>
          <cell r="D26">
            <v>0</v>
          </cell>
          <cell r="E26">
            <v>0</v>
          </cell>
          <cell r="F26">
            <v>0</v>
          </cell>
          <cell r="G26">
            <v>0</v>
          </cell>
          <cell r="H26" t="str">
            <v/>
          </cell>
          <cell r="I26">
            <v>0</v>
          </cell>
          <cell r="J26">
            <v>0</v>
          </cell>
          <cell r="K26">
            <v>0</v>
          </cell>
          <cell r="L26">
            <v>0</v>
          </cell>
          <cell r="M26">
            <v>0</v>
          </cell>
          <cell r="N26">
            <v>0</v>
          </cell>
          <cell r="O26">
            <v>0</v>
          </cell>
          <cell r="P26">
            <v>0</v>
          </cell>
          <cell r="Q26">
            <v>0</v>
          </cell>
          <cell r="R26" t="str">
            <v/>
          </cell>
          <cell r="S26">
            <v>0</v>
          </cell>
          <cell r="T26">
            <v>0</v>
          </cell>
          <cell r="U26" t="str">
            <v/>
          </cell>
          <cell r="V26">
            <v>0</v>
          </cell>
          <cell r="W26">
            <v>0</v>
          </cell>
          <cell r="X26">
            <v>0</v>
          </cell>
          <cell r="Y26">
            <v>0</v>
          </cell>
          <cell r="Z26">
            <v>0</v>
          </cell>
          <cell r="AA26">
            <v>0</v>
          </cell>
          <cell r="AB26" t="str">
            <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cell r="CF26">
            <v>0</v>
          </cell>
          <cell r="CG26">
            <v>0</v>
          </cell>
        </row>
        <row r="27">
          <cell r="A27">
            <v>19</v>
          </cell>
          <cell r="B27" t="str">
            <v>Raihan Danang P</v>
          </cell>
          <cell r="C27" t="str">
            <v>P</v>
          </cell>
          <cell r="D27">
            <v>0</v>
          </cell>
          <cell r="E27">
            <v>0</v>
          </cell>
          <cell r="F27">
            <v>0</v>
          </cell>
          <cell r="G27">
            <v>0</v>
          </cell>
          <cell r="H27" t="str">
            <v/>
          </cell>
          <cell r="I27">
            <v>0</v>
          </cell>
          <cell r="J27">
            <v>0</v>
          </cell>
          <cell r="K27">
            <v>0</v>
          </cell>
          <cell r="L27">
            <v>0</v>
          </cell>
          <cell r="M27">
            <v>0</v>
          </cell>
          <cell r="N27">
            <v>0</v>
          </cell>
          <cell r="O27">
            <v>0</v>
          </cell>
          <cell r="P27">
            <v>0</v>
          </cell>
          <cell r="Q27">
            <v>0</v>
          </cell>
          <cell r="R27" t="str">
            <v/>
          </cell>
          <cell r="S27">
            <v>0</v>
          </cell>
          <cell r="T27">
            <v>0</v>
          </cell>
          <cell r="U27" t="str">
            <v/>
          </cell>
          <cell r="V27">
            <v>0</v>
          </cell>
          <cell r="W27">
            <v>0</v>
          </cell>
          <cell r="X27">
            <v>0</v>
          </cell>
          <cell r="Y27">
            <v>0</v>
          </cell>
          <cell r="Z27">
            <v>0</v>
          </cell>
          <cell r="AA27">
            <v>0</v>
          </cell>
          <cell r="AB27" t="str">
            <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cell r="CF27">
            <v>0</v>
          </cell>
          <cell r="CG27">
            <v>0</v>
          </cell>
        </row>
        <row r="28">
          <cell r="A28">
            <v>20</v>
          </cell>
          <cell r="B28" t="str">
            <v>Roby Ardiyansyah</v>
          </cell>
          <cell r="C28" t="str">
            <v>P</v>
          </cell>
          <cell r="D28">
            <v>0</v>
          </cell>
          <cell r="E28">
            <v>0</v>
          </cell>
          <cell r="F28">
            <v>0</v>
          </cell>
          <cell r="G28">
            <v>0</v>
          </cell>
          <cell r="H28" t="str">
            <v/>
          </cell>
          <cell r="I28">
            <v>0</v>
          </cell>
          <cell r="J28">
            <v>0</v>
          </cell>
          <cell r="K28">
            <v>0</v>
          </cell>
          <cell r="L28">
            <v>0</v>
          </cell>
          <cell r="M28">
            <v>0</v>
          </cell>
          <cell r="N28">
            <v>0</v>
          </cell>
          <cell r="O28">
            <v>0</v>
          </cell>
          <cell r="P28">
            <v>0</v>
          </cell>
          <cell r="Q28">
            <v>0</v>
          </cell>
          <cell r="R28" t="str">
            <v/>
          </cell>
          <cell r="S28">
            <v>0</v>
          </cell>
          <cell r="T28">
            <v>0</v>
          </cell>
          <cell r="U28" t="str">
            <v/>
          </cell>
          <cell r="V28">
            <v>0</v>
          </cell>
          <cell r="W28">
            <v>0</v>
          </cell>
          <cell r="X28">
            <v>0</v>
          </cell>
          <cell r="Y28">
            <v>0</v>
          </cell>
          <cell r="Z28">
            <v>0</v>
          </cell>
          <cell r="AA28">
            <v>0</v>
          </cell>
          <cell r="AB28" t="str">
            <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row>
        <row r="29">
          <cell r="A29">
            <v>21</v>
          </cell>
          <cell r="B29" t="str">
            <v>Rojalingga Prana A</v>
          </cell>
          <cell r="C29" t="str">
            <v>L</v>
          </cell>
          <cell r="D29">
            <v>0</v>
          </cell>
          <cell r="E29">
            <v>0</v>
          </cell>
          <cell r="F29">
            <v>0</v>
          </cell>
          <cell r="G29">
            <v>0</v>
          </cell>
          <cell r="H29" t="str">
            <v/>
          </cell>
          <cell r="I29">
            <v>0</v>
          </cell>
          <cell r="J29">
            <v>0</v>
          </cell>
          <cell r="K29">
            <v>0</v>
          </cell>
          <cell r="L29">
            <v>0</v>
          </cell>
          <cell r="M29">
            <v>0</v>
          </cell>
          <cell r="N29">
            <v>0</v>
          </cell>
          <cell r="O29">
            <v>0</v>
          </cell>
          <cell r="P29">
            <v>0</v>
          </cell>
          <cell r="Q29">
            <v>0</v>
          </cell>
          <cell r="R29" t="str">
            <v/>
          </cell>
          <cell r="S29">
            <v>0</v>
          </cell>
          <cell r="T29">
            <v>0</v>
          </cell>
          <cell r="U29" t="str">
            <v/>
          </cell>
          <cell r="V29">
            <v>0</v>
          </cell>
          <cell r="W29">
            <v>0</v>
          </cell>
          <cell r="X29">
            <v>0</v>
          </cell>
          <cell r="Y29">
            <v>0</v>
          </cell>
          <cell r="Z29">
            <v>0</v>
          </cell>
          <cell r="AA29">
            <v>0</v>
          </cell>
          <cell r="AB29" t="str">
            <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cell r="CF29">
            <v>0</v>
          </cell>
          <cell r="CG29">
            <v>0</v>
          </cell>
        </row>
        <row r="30">
          <cell r="A30">
            <v>22</v>
          </cell>
          <cell r="B30" t="str">
            <v>Sally Savista A</v>
          </cell>
          <cell r="C30">
            <v>0</v>
          </cell>
          <cell r="D30">
            <v>0</v>
          </cell>
          <cell r="E30">
            <v>0</v>
          </cell>
          <cell r="F30">
            <v>0</v>
          </cell>
          <cell r="G30">
            <v>0</v>
          </cell>
          <cell r="H30" t="str">
            <v/>
          </cell>
          <cell r="I30">
            <v>0</v>
          </cell>
          <cell r="J30">
            <v>0</v>
          </cell>
          <cell r="K30">
            <v>0</v>
          </cell>
          <cell r="L30">
            <v>0</v>
          </cell>
          <cell r="M30">
            <v>0</v>
          </cell>
          <cell r="N30">
            <v>0</v>
          </cell>
          <cell r="O30">
            <v>0</v>
          </cell>
          <cell r="P30">
            <v>0</v>
          </cell>
          <cell r="Q30">
            <v>0</v>
          </cell>
          <cell r="R30" t="str">
            <v/>
          </cell>
          <cell r="S30">
            <v>0</v>
          </cell>
          <cell r="T30">
            <v>0</v>
          </cell>
          <cell r="U30" t="str">
            <v/>
          </cell>
          <cell r="V30">
            <v>0</v>
          </cell>
          <cell r="W30">
            <v>0</v>
          </cell>
          <cell r="X30">
            <v>0</v>
          </cell>
          <cell r="Y30">
            <v>0</v>
          </cell>
          <cell r="Z30">
            <v>0</v>
          </cell>
          <cell r="AA30">
            <v>0</v>
          </cell>
          <cell r="AB30" t="str">
            <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row>
        <row r="31">
          <cell r="A31">
            <v>23</v>
          </cell>
          <cell r="B31" t="str">
            <v xml:space="preserve">Tania Kaori Angelita </v>
          </cell>
          <cell r="C31">
            <v>0</v>
          </cell>
          <cell r="D31">
            <v>0</v>
          </cell>
          <cell r="E31">
            <v>0</v>
          </cell>
          <cell r="F31">
            <v>0</v>
          </cell>
          <cell r="G31">
            <v>0</v>
          </cell>
          <cell r="H31" t="str">
            <v/>
          </cell>
          <cell r="I31">
            <v>0</v>
          </cell>
          <cell r="J31">
            <v>0</v>
          </cell>
          <cell r="K31">
            <v>0</v>
          </cell>
          <cell r="L31">
            <v>0</v>
          </cell>
          <cell r="M31">
            <v>0</v>
          </cell>
          <cell r="N31">
            <v>0</v>
          </cell>
          <cell r="O31">
            <v>0</v>
          </cell>
          <cell r="P31">
            <v>0</v>
          </cell>
          <cell r="Q31">
            <v>0</v>
          </cell>
          <cell r="R31" t="str">
            <v/>
          </cell>
          <cell r="S31">
            <v>0</v>
          </cell>
          <cell r="T31">
            <v>0</v>
          </cell>
          <cell r="U31" t="str">
            <v/>
          </cell>
          <cell r="V31">
            <v>0</v>
          </cell>
          <cell r="W31">
            <v>0</v>
          </cell>
          <cell r="X31">
            <v>0</v>
          </cell>
          <cell r="Y31">
            <v>0</v>
          </cell>
          <cell r="Z31">
            <v>0</v>
          </cell>
          <cell r="AA31">
            <v>0</v>
          </cell>
          <cell r="AB31" t="str">
            <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cell r="CF31">
            <v>0</v>
          </cell>
          <cell r="CG31">
            <v>0</v>
          </cell>
        </row>
        <row r="32">
          <cell r="A32">
            <v>24</v>
          </cell>
          <cell r="B32" t="str">
            <v>Romzy Oka Ramadhani P</v>
          </cell>
          <cell r="C32">
            <v>0</v>
          </cell>
          <cell r="D32">
            <v>0</v>
          </cell>
          <cell r="E32">
            <v>0</v>
          </cell>
          <cell r="F32">
            <v>0</v>
          </cell>
          <cell r="G32">
            <v>0</v>
          </cell>
          <cell r="H32" t="str">
            <v/>
          </cell>
          <cell r="I32">
            <v>0</v>
          </cell>
          <cell r="J32">
            <v>0</v>
          </cell>
          <cell r="K32">
            <v>0</v>
          </cell>
          <cell r="L32">
            <v>0</v>
          </cell>
          <cell r="M32">
            <v>0</v>
          </cell>
          <cell r="N32">
            <v>0</v>
          </cell>
          <cell r="O32">
            <v>0</v>
          </cell>
          <cell r="P32">
            <v>0</v>
          </cell>
          <cell r="Q32">
            <v>0</v>
          </cell>
          <cell r="R32" t="str">
            <v/>
          </cell>
          <cell r="S32">
            <v>0</v>
          </cell>
          <cell r="T32">
            <v>0</v>
          </cell>
          <cell r="U32" t="str">
            <v/>
          </cell>
          <cell r="V32">
            <v>0</v>
          </cell>
          <cell r="W32">
            <v>0</v>
          </cell>
          <cell r="X32">
            <v>0</v>
          </cell>
          <cell r="Y32">
            <v>0</v>
          </cell>
          <cell r="Z32">
            <v>0</v>
          </cell>
          <cell r="AA32">
            <v>0</v>
          </cell>
          <cell r="AB32" t="str">
            <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row>
        <row r="33">
          <cell r="A33">
            <v>25</v>
          </cell>
          <cell r="B33" t="str">
            <v>Larasati Jagadhita P</v>
          </cell>
          <cell r="C33">
            <v>0</v>
          </cell>
          <cell r="D33">
            <v>0</v>
          </cell>
          <cell r="E33">
            <v>0</v>
          </cell>
          <cell r="F33">
            <v>0</v>
          </cell>
          <cell r="G33">
            <v>0</v>
          </cell>
          <cell r="H33" t="str">
            <v/>
          </cell>
          <cell r="I33">
            <v>0</v>
          </cell>
          <cell r="J33">
            <v>0</v>
          </cell>
          <cell r="K33">
            <v>0</v>
          </cell>
          <cell r="L33">
            <v>0</v>
          </cell>
          <cell r="M33">
            <v>0</v>
          </cell>
          <cell r="N33">
            <v>0</v>
          </cell>
          <cell r="O33">
            <v>0</v>
          </cell>
          <cell r="P33">
            <v>0</v>
          </cell>
          <cell r="Q33">
            <v>0</v>
          </cell>
          <cell r="R33" t="str">
            <v/>
          </cell>
          <cell r="S33">
            <v>0</v>
          </cell>
          <cell r="T33">
            <v>0</v>
          </cell>
          <cell r="U33" t="str">
            <v/>
          </cell>
          <cell r="V33">
            <v>0</v>
          </cell>
          <cell r="W33">
            <v>0</v>
          </cell>
          <cell r="X33">
            <v>0</v>
          </cell>
          <cell r="Y33">
            <v>0</v>
          </cell>
          <cell r="Z33">
            <v>0</v>
          </cell>
          <cell r="AA33">
            <v>0</v>
          </cell>
          <cell r="AB33" t="str">
            <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row>
        <row r="34">
          <cell r="A34">
            <v>26</v>
          </cell>
          <cell r="B34" t="str">
            <v>Meliana Citra A</v>
          </cell>
          <cell r="C34">
            <v>0</v>
          </cell>
          <cell r="D34">
            <v>0</v>
          </cell>
          <cell r="E34">
            <v>0</v>
          </cell>
          <cell r="F34">
            <v>0</v>
          </cell>
          <cell r="G34">
            <v>0</v>
          </cell>
          <cell r="H34" t="str">
            <v/>
          </cell>
          <cell r="I34">
            <v>0</v>
          </cell>
          <cell r="J34">
            <v>0</v>
          </cell>
          <cell r="K34">
            <v>0</v>
          </cell>
          <cell r="L34">
            <v>0</v>
          </cell>
          <cell r="M34">
            <v>0</v>
          </cell>
          <cell r="N34">
            <v>0</v>
          </cell>
          <cell r="O34">
            <v>0</v>
          </cell>
          <cell r="P34">
            <v>0</v>
          </cell>
          <cell r="Q34">
            <v>0</v>
          </cell>
          <cell r="R34" t="str">
            <v/>
          </cell>
          <cell r="S34">
            <v>0</v>
          </cell>
          <cell r="T34">
            <v>0</v>
          </cell>
          <cell r="U34" t="str">
            <v/>
          </cell>
          <cell r="V34">
            <v>0</v>
          </cell>
          <cell r="W34">
            <v>0</v>
          </cell>
          <cell r="X34">
            <v>0</v>
          </cell>
          <cell r="Y34">
            <v>0</v>
          </cell>
          <cell r="Z34">
            <v>0</v>
          </cell>
          <cell r="AA34">
            <v>0</v>
          </cell>
          <cell r="AB34" t="str">
            <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row>
        <row r="35">
          <cell r="A35">
            <v>27</v>
          </cell>
          <cell r="B35" t="str">
            <v>Mohammad Rizky</v>
          </cell>
          <cell r="C35">
            <v>0</v>
          </cell>
          <cell r="D35">
            <v>0</v>
          </cell>
          <cell r="E35">
            <v>0</v>
          </cell>
          <cell r="F35">
            <v>0</v>
          </cell>
          <cell r="G35">
            <v>0</v>
          </cell>
          <cell r="H35" t="str">
            <v/>
          </cell>
          <cell r="I35">
            <v>0</v>
          </cell>
          <cell r="J35">
            <v>0</v>
          </cell>
          <cell r="K35">
            <v>0</v>
          </cell>
          <cell r="L35">
            <v>0</v>
          </cell>
          <cell r="M35">
            <v>0</v>
          </cell>
          <cell r="N35">
            <v>0</v>
          </cell>
          <cell r="O35">
            <v>0</v>
          </cell>
          <cell r="P35">
            <v>0</v>
          </cell>
          <cell r="Q35">
            <v>0</v>
          </cell>
          <cell r="R35" t="str">
            <v/>
          </cell>
          <cell r="S35">
            <v>0</v>
          </cell>
          <cell r="T35">
            <v>0</v>
          </cell>
          <cell r="U35" t="str">
            <v/>
          </cell>
          <cell r="V35">
            <v>0</v>
          </cell>
          <cell r="W35">
            <v>0</v>
          </cell>
          <cell r="X35">
            <v>0</v>
          </cell>
          <cell r="Y35">
            <v>0</v>
          </cell>
          <cell r="Z35">
            <v>0</v>
          </cell>
          <cell r="AA35">
            <v>0</v>
          </cell>
          <cell r="AB35" t="str">
            <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row>
        <row r="36">
          <cell r="A36">
            <v>28</v>
          </cell>
          <cell r="B36">
            <v>0</v>
          </cell>
          <cell r="C36">
            <v>0</v>
          </cell>
          <cell r="D36">
            <v>0</v>
          </cell>
          <cell r="E36">
            <v>0</v>
          </cell>
          <cell r="F36">
            <v>0</v>
          </cell>
          <cell r="G36">
            <v>0</v>
          </cell>
          <cell r="H36" t="str">
            <v/>
          </cell>
          <cell r="I36">
            <v>0</v>
          </cell>
          <cell r="J36">
            <v>0</v>
          </cell>
          <cell r="K36">
            <v>0</v>
          </cell>
          <cell r="L36">
            <v>0</v>
          </cell>
          <cell r="M36">
            <v>0</v>
          </cell>
          <cell r="N36">
            <v>0</v>
          </cell>
          <cell r="O36">
            <v>0</v>
          </cell>
          <cell r="P36">
            <v>0</v>
          </cell>
          <cell r="Q36">
            <v>0</v>
          </cell>
          <cell r="R36" t="str">
            <v/>
          </cell>
          <cell r="S36">
            <v>0</v>
          </cell>
          <cell r="T36">
            <v>0</v>
          </cell>
          <cell r="U36" t="str">
            <v/>
          </cell>
          <cell r="V36">
            <v>0</v>
          </cell>
          <cell r="W36">
            <v>0</v>
          </cell>
          <cell r="X36">
            <v>0</v>
          </cell>
          <cell r="Y36">
            <v>0</v>
          </cell>
          <cell r="Z36">
            <v>0</v>
          </cell>
          <cell r="AA36">
            <v>0</v>
          </cell>
          <cell r="AB36" t="str">
            <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row>
        <row r="37">
          <cell r="A37">
            <v>29</v>
          </cell>
          <cell r="B37">
            <v>0</v>
          </cell>
          <cell r="C37">
            <v>0</v>
          </cell>
          <cell r="D37">
            <v>0</v>
          </cell>
          <cell r="E37">
            <v>0</v>
          </cell>
          <cell r="F37">
            <v>0</v>
          </cell>
          <cell r="G37">
            <v>0</v>
          </cell>
          <cell r="H37" t="str">
            <v/>
          </cell>
          <cell r="I37">
            <v>0</v>
          </cell>
          <cell r="J37">
            <v>0</v>
          </cell>
          <cell r="K37">
            <v>0</v>
          </cell>
          <cell r="L37">
            <v>0</v>
          </cell>
          <cell r="M37">
            <v>0</v>
          </cell>
          <cell r="N37">
            <v>0</v>
          </cell>
          <cell r="O37">
            <v>0</v>
          </cell>
          <cell r="P37">
            <v>0</v>
          </cell>
          <cell r="Q37">
            <v>0</v>
          </cell>
          <cell r="R37" t="str">
            <v/>
          </cell>
          <cell r="S37">
            <v>0</v>
          </cell>
          <cell r="T37">
            <v>0</v>
          </cell>
          <cell r="U37" t="str">
            <v/>
          </cell>
          <cell r="V37">
            <v>0</v>
          </cell>
          <cell r="W37">
            <v>0</v>
          </cell>
          <cell r="X37">
            <v>0</v>
          </cell>
          <cell r="Y37">
            <v>0</v>
          </cell>
          <cell r="Z37">
            <v>0</v>
          </cell>
          <cell r="AA37">
            <v>0</v>
          </cell>
          <cell r="AB37" t="str">
            <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cell r="CF37">
            <v>0</v>
          </cell>
          <cell r="CG37">
            <v>0</v>
          </cell>
        </row>
        <row r="38">
          <cell r="A38">
            <v>30</v>
          </cell>
          <cell r="B38">
            <v>0</v>
          </cell>
          <cell r="C38">
            <v>0</v>
          </cell>
          <cell r="D38">
            <v>0</v>
          </cell>
          <cell r="E38">
            <v>0</v>
          </cell>
          <cell r="F38">
            <v>0</v>
          </cell>
          <cell r="G38">
            <v>0</v>
          </cell>
          <cell r="H38" t="str">
            <v/>
          </cell>
          <cell r="I38">
            <v>0</v>
          </cell>
          <cell r="J38">
            <v>0</v>
          </cell>
          <cell r="K38">
            <v>0</v>
          </cell>
          <cell r="L38">
            <v>0</v>
          </cell>
          <cell r="M38">
            <v>0</v>
          </cell>
          <cell r="N38">
            <v>0</v>
          </cell>
          <cell r="O38">
            <v>0</v>
          </cell>
          <cell r="P38">
            <v>0</v>
          </cell>
          <cell r="Q38">
            <v>0</v>
          </cell>
          <cell r="R38" t="str">
            <v/>
          </cell>
          <cell r="S38">
            <v>0</v>
          </cell>
          <cell r="T38">
            <v>0</v>
          </cell>
          <cell r="U38" t="str">
            <v/>
          </cell>
          <cell r="V38">
            <v>0</v>
          </cell>
          <cell r="W38">
            <v>0</v>
          </cell>
          <cell r="X38">
            <v>0</v>
          </cell>
          <cell r="Y38">
            <v>0</v>
          </cell>
          <cell r="Z38">
            <v>0</v>
          </cell>
          <cell r="AA38">
            <v>0</v>
          </cell>
          <cell r="AB38" t="str">
            <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0</v>
          </cell>
          <cell r="BJ38">
            <v>0</v>
          </cell>
          <cell r="BK38">
            <v>0</v>
          </cell>
          <cell r="BL38">
            <v>0</v>
          </cell>
          <cell r="BM38">
            <v>0</v>
          </cell>
          <cell r="BN38">
            <v>0</v>
          </cell>
          <cell r="BO38">
            <v>0</v>
          </cell>
          <cell r="BP38">
            <v>0</v>
          </cell>
          <cell r="BQ38">
            <v>0</v>
          </cell>
          <cell r="BR38">
            <v>0</v>
          </cell>
          <cell r="BS38">
            <v>0</v>
          </cell>
          <cell r="BT38">
            <v>0</v>
          </cell>
          <cell r="BU38">
            <v>0</v>
          </cell>
          <cell r="BV38">
            <v>0</v>
          </cell>
          <cell r="BW38">
            <v>0</v>
          </cell>
          <cell r="BX38">
            <v>0</v>
          </cell>
          <cell r="BY38">
            <v>0</v>
          </cell>
          <cell r="BZ38">
            <v>0</v>
          </cell>
          <cell r="CA38">
            <v>0</v>
          </cell>
          <cell r="CB38">
            <v>0</v>
          </cell>
          <cell r="CC38">
            <v>0</v>
          </cell>
          <cell r="CD38">
            <v>0</v>
          </cell>
          <cell r="CE38">
            <v>0</v>
          </cell>
          <cell r="CF38">
            <v>0</v>
          </cell>
          <cell r="CG38">
            <v>0</v>
          </cell>
        </row>
        <row r="39">
          <cell r="A39">
            <v>31</v>
          </cell>
          <cell r="B39">
            <v>0</v>
          </cell>
          <cell r="C39">
            <v>0</v>
          </cell>
          <cell r="D39">
            <v>0</v>
          </cell>
          <cell r="E39">
            <v>0</v>
          </cell>
          <cell r="F39">
            <v>0</v>
          </cell>
          <cell r="G39">
            <v>0</v>
          </cell>
          <cell r="H39" t="str">
            <v/>
          </cell>
          <cell r="I39">
            <v>0</v>
          </cell>
          <cell r="J39">
            <v>0</v>
          </cell>
          <cell r="K39">
            <v>0</v>
          </cell>
          <cell r="L39">
            <v>0</v>
          </cell>
          <cell r="M39">
            <v>0</v>
          </cell>
          <cell r="N39">
            <v>0</v>
          </cell>
          <cell r="O39">
            <v>0</v>
          </cell>
          <cell r="P39">
            <v>0</v>
          </cell>
          <cell r="Q39">
            <v>0</v>
          </cell>
          <cell r="R39" t="str">
            <v/>
          </cell>
          <cell r="S39">
            <v>0</v>
          </cell>
          <cell r="T39">
            <v>0</v>
          </cell>
          <cell r="U39" t="str">
            <v/>
          </cell>
          <cell r="V39">
            <v>0</v>
          </cell>
          <cell r="W39">
            <v>0</v>
          </cell>
          <cell r="X39">
            <v>0</v>
          </cell>
          <cell r="Y39">
            <v>0</v>
          </cell>
          <cell r="Z39">
            <v>0</v>
          </cell>
          <cell r="AA39">
            <v>0</v>
          </cell>
          <cell r="AB39" t="str">
            <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cell r="BV39">
            <v>0</v>
          </cell>
          <cell r="BW39">
            <v>0</v>
          </cell>
          <cell r="BX39">
            <v>0</v>
          </cell>
          <cell r="BY39">
            <v>0</v>
          </cell>
          <cell r="BZ39">
            <v>0</v>
          </cell>
          <cell r="CA39">
            <v>0</v>
          </cell>
          <cell r="CB39">
            <v>0</v>
          </cell>
          <cell r="CC39">
            <v>0</v>
          </cell>
          <cell r="CD39">
            <v>0</v>
          </cell>
          <cell r="CE39">
            <v>0</v>
          </cell>
          <cell r="CF39">
            <v>0</v>
          </cell>
          <cell r="CG39">
            <v>0</v>
          </cell>
        </row>
        <row r="40">
          <cell r="A40">
            <v>32</v>
          </cell>
          <cell r="B40">
            <v>0</v>
          </cell>
          <cell r="C40">
            <v>0</v>
          </cell>
          <cell r="D40">
            <v>0</v>
          </cell>
          <cell r="E40">
            <v>0</v>
          </cell>
          <cell r="F40">
            <v>0</v>
          </cell>
          <cell r="G40">
            <v>0</v>
          </cell>
          <cell r="H40" t="str">
            <v/>
          </cell>
          <cell r="I40">
            <v>0</v>
          </cell>
          <cell r="J40">
            <v>0</v>
          </cell>
          <cell r="K40">
            <v>0</v>
          </cell>
          <cell r="L40">
            <v>0</v>
          </cell>
          <cell r="M40">
            <v>0</v>
          </cell>
          <cell r="N40">
            <v>0</v>
          </cell>
          <cell r="O40">
            <v>0</v>
          </cell>
          <cell r="P40">
            <v>0</v>
          </cell>
          <cell r="Q40">
            <v>0</v>
          </cell>
          <cell r="R40" t="str">
            <v/>
          </cell>
          <cell r="S40">
            <v>0</v>
          </cell>
          <cell r="T40">
            <v>0</v>
          </cell>
          <cell r="U40" t="str">
            <v/>
          </cell>
          <cell r="V40">
            <v>0</v>
          </cell>
          <cell r="W40">
            <v>0</v>
          </cell>
          <cell r="X40">
            <v>0</v>
          </cell>
          <cell r="Y40">
            <v>0</v>
          </cell>
          <cell r="Z40">
            <v>0</v>
          </cell>
          <cell r="AA40">
            <v>0</v>
          </cell>
          <cell r="AB40" t="str">
            <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v>
          </cell>
          <cell r="BR40">
            <v>0</v>
          </cell>
          <cell r="BS40">
            <v>0</v>
          </cell>
          <cell r="BT40">
            <v>0</v>
          </cell>
          <cell r="BU40">
            <v>0</v>
          </cell>
          <cell r="BV40">
            <v>0</v>
          </cell>
          <cell r="BW40">
            <v>0</v>
          </cell>
          <cell r="BX40">
            <v>0</v>
          </cell>
          <cell r="BY40">
            <v>0</v>
          </cell>
          <cell r="BZ40">
            <v>0</v>
          </cell>
          <cell r="CA40">
            <v>0</v>
          </cell>
          <cell r="CB40">
            <v>0</v>
          </cell>
          <cell r="CC40">
            <v>0</v>
          </cell>
          <cell r="CD40">
            <v>0</v>
          </cell>
          <cell r="CE40">
            <v>0</v>
          </cell>
          <cell r="CF40">
            <v>0</v>
          </cell>
          <cell r="CG40">
            <v>0</v>
          </cell>
        </row>
        <row r="41">
          <cell r="A41">
            <v>33</v>
          </cell>
          <cell r="B41">
            <v>0</v>
          </cell>
          <cell r="C41">
            <v>0</v>
          </cell>
          <cell r="D41">
            <v>0</v>
          </cell>
          <cell r="E41">
            <v>0</v>
          </cell>
          <cell r="F41">
            <v>0</v>
          </cell>
          <cell r="G41">
            <v>0</v>
          </cell>
          <cell r="H41" t="str">
            <v/>
          </cell>
          <cell r="I41">
            <v>0</v>
          </cell>
          <cell r="J41">
            <v>0</v>
          </cell>
          <cell r="K41">
            <v>0</v>
          </cell>
          <cell r="L41">
            <v>0</v>
          </cell>
          <cell r="M41">
            <v>0</v>
          </cell>
          <cell r="N41">
            <v>0</v>
          </cell>
          <cell r="O41">
            <v>0</v>
          </cell>
          <cell r="P41">
            <v>0</v>
          </cell>
          <cell r="Q41">
            <v>0</v>
          </cell>
          <cell r="R41" t="str">
            <v/>
          </cell>
          <cell r="S41">
            <v>0</v>
          </cell>
          <cell r="T41">
            <v>0</v>
          </cell>
          <cell r="U41" t="str">
            <v/>
          </cell>
          <cell r="V41">
            <v>0</v>
          </cell>
          <cell r="W41">
            <v>0</v>
          </cell>
          <cell r="X41">
            <v>0</v>
          </cell>
          <cell r="Y41">
            <v>0</v>
          </cell>
          <cell r="Z41">
            <v>0</v>
          </cell>
          <cell r="AA41">
            <v>0</v>
          </cell>
          <cell r="AB41" t="str">
            <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cell r="CF41">
            <v>0</v>
          </cell>
          <cell r="CG41">
            <v>0</v>
          </cell>
        </row>
        <row r="42">
          <cell r="A42">
            <v>34</v>
          </cell>
          <cell r="B42">
            <v>0</v>
          </cell>
          <cell r="C42">
            <v>0</v>
          </cell>
          <cell r="D42">
            <v>0</v>
          </cell>
          <cell r="E42">
            <v>0</v>
          </cell>
          <cell r="F42">
            <v>0</v>
          </cell>
          <cell r="G42">
            <v>0</v>
          </cell>
          <cell r="H42" t="str">
            <v/>
          </cell>
          <cell r="I42">
            <v>0</v>
          </cell>
          <cell r="J42">
            <v>0</v>
          </cell>
          <cell r="K42">
            <v>0</v>
          </cell>
          <cell r="L42">
            <v>0</v>
          </cell>
          <cell r="M42">
            <v>0</v>
          </cell>
          <cell r="N42">
            <v>0</v>
          </cell>
          <cell r="O42">
            <v>0</v>
          </cell>
          <cell r="P42">
            <v>0</v>
          </cell>
          <cell r="Q42">
            <v>0</v>
          </cell>
          <cell r="R42" t="str">
            <v/>
          </cell>
          <cell r="S42">
            <v>0</v>
          </cell>
          <cell r="T42">
            <v>0</v>
          </cell>
          <cell r="U42" t="str">
            <v/>
          </cell>
          <cell r="V42">
            <v>0</v>
          </cell>
          <cell r="W42">
            <v>0</v>
          </cell>
          <cell r="X42">
            <v>0</v>
          </cell>
          <cell r="Y42">
            <v>0</v>
          </cell>
          <cell r="Z42">
            <v>0</v>
          </cell>
          <cell r="AA42">
            <v>0</v>
          </cell>
          <cell r="AB42" t="str">
            <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0</v>
          </cell>
          <cell r="BT42">
            <v>0</v>
          </cell>
          <cell r="BU42">
            <v>0</v>
          </cell>
          <cell r="BV42">
            <v>0</v>
          </cell>
          <cell r="BW42">
            <v>0</v>
          </cell>
          <cell r="BX42">
            <v>0</v>
          </cell>
          <cell r="BY42">
            <v>0</v>
          </cell>
          <cell r="BZ42">
            <v>0</v>
          </cell>
          <cell r="CA42">
            <v>0</v>
          </cell>
          <cell r="CB42">
            <v>0</v>
          </cell>
          <cell r="CC42">
            <v>0</v>
          </cell>
          <cell r="CD42">
            <v>0</v>
          </cell>
          <cell r="CE42">
            <v>0</v>
          </cell>
          <cell r="CF42">
            <v>0</v>
          </cell>
          <cell r="CG42">
            <v>0</v>
          </cell>
        </row>
        <row r="43">
          <cell r="A43">
            <v>35</v>
          </cell>
          <cell r="B43">
            <v>0</v>
          </cell>
          <cell r="C43">
            <v>0</v>
          </cell>
          <cell r="D43">
            <v>0</v>
          </cell>
          <cell r="E43">
            <v>0</v>
          </cell>
          <cell r="F43">
            <v>0</v>
          </cell>
          <cell r="G43">
            <v>0</v>
          </cell>
          <cell r="H43" t="str">
            <v/>
          </cell>
          <cell r="I43">
            <v>0</v>
          </cell>
          <cell r="J43">
            <v>0</v>
          </cell>
          <cell r="K43">
            <v>0</v>
          </cell>
          <cell r="L43">
            <v>0</v>
          </cell>
          <cell r="M43">
            <v>0</v>
          </cell>
          <cell r="N43">
            <v>0</v>
          </cell>
          <cell r="O43">
            <v>0</v>
          </cell>
          <cell r="P43">
            <v>0</v>
          </cell>
          <cell r="Q43">
            <v>0</v>
          </cell>
          <cell r="R43" t="str">
            <v/>
          </cell>
          <cell r="S43">
            <v>0</v>
          </cell>
          <cell r="T43">
            <v>0</v>
          </cell>
          <cell r="U43" t="str">
            <v/>
          </cell>
          <cell r="V43">
            <v>0</v>
          </cell>
          <cell r="W43">
            <v>0</v>
          </cell>
          <cell r="X43">
            <v>0</v>
          </cell>
          <cell r="Y43">
            <v>0</v>
          </cell>
          <cell r="Z43">
            <v>0</v>
          </cell>
          <cell r="AA43">
            <v>0</v>
          </cell>
          <cell r="AB43" t="str">
            <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cell r="BV43">
            <v>0</v>
          </cell>
          <cell r="BW43">
            <v>0</v>
          </cell>
          <cell r="BX43">
            <v>0</v>
          </cell>
          <cell r="BY43">
            <v>0</v>
          </cell>
          <cell r="BZ43">
            <v>0</v>
          </cell>
          <cell r="CA43">
            <v>0</v>
          </cell>
          <cell r="CB43">
            <v>0</v>
          </cell>
          <cell r="CC43">
            <v>0</v>
          </cell>
          <cell r="CD43">
            <v>0</v>
          </cell>
          <cell r="CE43">
            <v>0</v>
          </cell>
          <cell r="CF43">
            <v>0</v>
          </cell>
          <cell r="CG43">
            <v>0</v>
          </cell>
        </row>
        <row r="44">
          <cell r="A44">
            <v>36</v>
          </cell>
          <cell r="B44">
            <v>0</v>
          </cell>
          <cell r="C44">
            <v>0</v>
          </cell>
          <cell r="D44">
            <v>0</v>
          </cell>
          <cell r="E44">
            <v>0</v>
          </cell>
          <cell r="F44">
            <v>0</v>
          </cell>
          <cell r="G44">
            <v>0</v>
          </cell>
          <cell r="H44" t="str">
            <v/>
          </cell>
          <cell r="I44">
            <v>0</v>
          </cell>
          <cell r="J44">
            <v>0</v>
          </cell>
          <cell r="K44">
            <v>0</v>
          </cell>
          <cell r="L44">
            <v>0</v>
          </cell>
          <cell r="M44">
            <v>0</v>
          </cell>
          <cell r="N44">
            <v>0</v>
          </cell>
          <cell r="O44">
            <v>0</v>
          </cell>
          <cell r="P44">
            <v>0</v>
          </cell>
          <cell r="Q44">
            <v>0</v>
          </cell>
          <cell r="R44" t="str">
            <v/>
          </cell>
          <cell r="S44">
            <v>0</v>
          </cell>
          <cell r="T44">
            <v>0</v>
          </cell>
          <cell r="U44" t="str">
            <v/>
          </cell>
          <cell r="V44">
            <v>0</v>
          </cell>
          <cell r="W44">
            <v>0</v>
          </cell>
          <cell r="X44">
            <v>0</v>
          </cell>
          <cell r="Y44">
            <v>0</v>
          </cell>
          <cell r="Z44">
            <v>0</v>
          </cell>
          <cell r="AA44">
            <v>0</v>
          </cell>
          <cell r="AB44" t="str">
            <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cell r="CF44">
            <v>0</v>
          </cell>
          <cell r="CG44">
            <v>0</v>
          </cell>
        </row>
        <row r="45">
          <cell r="A45">
            <v>37</v>
          </cell>
          <cell r="B45">
            <v>0</v>
          </cell>
          <cell r="C45">
            <v>0</v>
          </cell>
          <cell r="D45">
            <v>0</v>
          </cell>
          <cell r="E45">
            <v>0</v>
          </cell>
          <cell r="F45">
            <v>0</v>
          </cell>
          <cell r="G45">
            <v>0</v>
          </cell>
          <cell r="H45" t="str">
            <v/>
          </cell>
          <cell r="I45">
            <v>0</v>
          </cell>
          <cell r="J45">
            <v>0</v>
          </cell>
          <cell r="K45">
            <v>0</v>
          </cell>
          <cell r="L45">
            <v>0</v>
          </cell>
          <cell r="M45">
            <v>0</v>
          </cell>
          <cell r="N45">
            <v>0</v>
          </cell>
          <cell r="O45">
            <v>0</v>
          </cell>
          <cell r="P45">
            <v>0</v>
          </cell>
          <cell r="Q45">
            <v>0</v>
          </cell>
          <cell r="R45" t="str">
            <v/>
          </cell>
          <cell r="S45">
            <v>0</v>
          </cell>
          <cell r="T45">
            <v>0</v>
          </cell>
          <cell r="U45" t="str">
            <v/>
          </cell>
          <cell r="V45">
            <v>0</v>
          </cell>
          <cell r="W45">
            <v>0</v>
          </cell>
          <cell r="X45">
            <v>0</v>
          </cell>
          <cell r="Y45">
            <v>0</v>
          </cell>
          <cell r="Z45">
            <v>0</v>
          </cell>
          <cell r="AA45">
            <v>0</v>
          </cell>
          <cell r="AB45" t="str">
            <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v>
          </cell>
          <cell r="BR45">
            <v>0</v>
          </cell>
          <cell r="BS45">
            <v>0</v>
          </cell>
          <cell r="BT45">
            <v>0</v>
          </cell>
          <cell r="BU45">
            <v>0</v>
          </cell>
          <cell r="BV45">
            <v>0</v>
          </cell>
          <cell r="BW45">
            <v>0</v>
          </cell>
          <cell r="BX45">
            <v>0</v>
          </cell>
          <cell r="BY45">
            <v>0</v>
          </cell>
          <cell r="BZ45">
            <v>0</v>
          </cell>
          <cell r="CA45">
            <v>0</v>
          </cell>
          <cell r="CB45">
            <v>0</v>
          </cell>
          <cell r="CC45">
            <v>0</v>
          </cell>
          <cell r="CD45">
            <v>0</v>
          </cell>
          <cell r="CE45">
            <v>0</v>
          </cell>
          <cell r="CF45">
            <v>0</v>
          </cell>
          <cell r="CG45">
            <v>0</v>
          </cell>
        </row>
        <row r="46">
          <cell r="A46">
            <v>38</v>
          </cell>
          <cell r="B46">
            <v>0</v>
          </cell>
          <cell r="C46">
            <v>0</v>
          </cell>
          <cell r="D46">
            <v>0</v>
          </cell>
          <cell r="E46">
            <v>0</v>
          </cell>
          <cell r="F46">
            <v>0</v>
          </cell>
          <cell r="G46">
            <v>0</v>
          </cell>
          <cell r="H46" t="str">
            <v/>
          </cell>
          <cell r="I46">
            <v>0</v>
          </cell>
          <cell r="J46">
            <v>0</v>
          </cell>
          <cell r="K46">
            <v>0</v>
          </cell>
          <cell r="L46">
            <v>0</v>
          </cell>
          <cell r="M46">
            <v>0</v>
          </cell>
          <cell r="N46">
            <v>0</v>
          </cell>
          <cell r="O46">
            <v>0</v>
          </cell>
          <cell r="P46">
            <v>0</v>
          </cell>
          <cell r="Q46">
            <v>0</v>
          </cell>
          <cell r="R46" t="str">
            <v/>
          </cell>
          <cell r="S46">
            <v>0</v>
          </cell>
          <cell r="T46">
            <v>0</v>
          </cell>
          <cell r="U46" t="str">
            <v/>
          </cell>
          <cell r="V46">
            <v>0</v>
          </cell>
          <cell r="W46">
            <v>0</v>
          </cell>
          <cell r="X46">
            <v>0</v>
          </cell>
          <cell r="Y46">
            <v>0</v>
          </cell>
          <cell r="Z46">
            <v>0</v>
          </cell>
          <cell r="AA46">
            <v>0</v>
          </cell>
          <cell r="AB46" t="str">
            <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v>
          </cell>
          <cell r="BR46">
            <v>0</v>
          </cell>
          <cell r="BS46">
            <v>0</v>
          </cell>
          <cell r="BT46">
            <v>0</v>
          </cell>
          <cell r="BU46">
            <v>0</v>
          </cell>
          <cell r="BV46">
            <v>0</v>
          </cell>
          <cell r="BW46">
            <v>0</v>
          </cell>
          <cell r="BX46">
            <v>0</v>
          </cell>
          <cell r="BY46">
            <v>0</v>
          </cell>
          <cell r="BZ46">
            <v>0</v>
          </cell>
          <cell r="CA46">
            <v>0</v>
          </cell>
          <cell r="CB46">
            <v>0</v>
          </cell>
          <cell r="CC46">
            <v>0</v>
          </cell>
          <cell r="CD46">
            <v>0</v>
          </cell>
          <cell r="CE46">
            <v>0</v>
          </cell>
          <cell r="CF46">
            <v>0</v>
          </cell>
          <cell r="CG46">
            <v>0</v>
          </cell>
        </row>
        <row r="47">
          <cell r="A47">
            <v>39</v>
          </cell>
          <cell r="B47">
            <v>0</v>
          </cell>
          <cell r="C47">
            <v>0</v>
          </cell>
          <cell r="D47">
            <v>0</v>
          </cell>
          <cell r="E47">
            <v>0</v>
          </cell>
          <cell r="F47">
            <v>0</v>
          </cell>
          <cell r="G47">
            <v>0</v>
          </cell>
          <cell r="H47" t="str">
            <v/>
          </cell>
          <cell r="I47">
            <v>0</v>
          </cell>
          <cell r="J47">
            <v>0</v>
          </cell>
          <cell r="K47">
            <v>0</v>
          </cell>
          <cell r="L47">
            <v>0</v>
          </cell>
          <cell r="M47">
            <v>0</v>
          </cell>
          <cell r="N47">
            <v>0</v>
          </cell>
          <cell r="O47">
            <v>0</v>
          </cell>
          <cell r="P47">
            <v>0</v>
          </cell>
          <cell r="Q47">
            <v>0</v>
          </cell>
          <cell r="R47" t="str">
            <v/>
          </cell>
          <cell r="S47">
            <v>0</v>
          </cell>
          <cell r="T47">
            <v>0</v>
          </cell>
          <cell r="U47" t="str">
            <v/>
          </cell>
          <cell r="V47">
            <v>0</v>
          </cell>
          <cell r="W47">
            <v>0</v>
          </cell>
          <cell r="X47">
            <v>0</v>
          </cell>
          <cell r="Y47">
            <v>0</v>
          </cell>
          <cell r="Z47">
            <v>0</v>
          </cell>
          <cell r="AA47">
            <v>0</v>
          </cell>
          <cell r="AB47" t="str">
            <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cell r="BZ47">
            <v>0</v>
          </cell>
          <cell r="CA47">
            <v>0</v>
          </cell>
          <cell r="CB47">
            <v>0</v>
          </cell>
          <cell r="CC47">
            <v>0</v>
          </cell>
          <cell r="CD47">
            <v>0</v>
          </cell>
          <cell r="CE47">
            <v>0</v>
          </cell>
          <cell r="CF47">
            <v>0</v>
          </cell>
          <cell r="CG47">
            <v>0</v>
          </cell>
        </row>
        <row r="48">
          <cell r="A48">
            <v>40</v>
          </cell>
          <cell r="B48">
            <v>0</v>
          </cell>
          <cell r="C48">
            <v>0</v>
          </cell>
          <cell r="D48">
            <v>0</v>
          </cell>
          <cell r="E48">
            <v>0</v>
          </cell>
          <cell r="F48">
            <v>0</v>
          </cell>
          <cell r="G48">
            <v>0</v>
          </cell>
          <cell r="H48" t="str">
            <v/>
          </cell>
          <cell r="I48">
            <v>0</v>
          </cell>
          <cell r="J48">
            <v>0</v>
          </cell>
          <cell r="K48">
            <v>0</v>
          </cell>
          <cell r="L48">
            <v>0</v>
          </cell>
          <cell r="M48">
            <v>0</v>
          </cell>
          <cell r="N48">
            <v>0</v>
          </cell>
          <cell r="O48">
            <v>0</v>
          </cell>
          <cell r="P48">
            <v>0</v>
          </cell>
          <cell r="Q48">
            <v>0</v>
          </cell>
          <cell r="R48" t="str">
            <v/>
          </cell>
          <cell r="S48">
            <v>0</v>
          </cell>
          <cell r="T48">
            <v>0</v>
          </cell>
          <cell r="U48" t="str">
            <v/>
          </cell>
          <cell r="V48">
            <v>0</v>
          </cell>
          <cell r="W48">
            <v>0</v>
          </cell>
          <cell r="X48">
            <v>0</v>
          </cell>
          <cell r="Y48">
            <v>0</v>
          </cell>
          <cell r="Z48">
            <v>0</v>
          </cell>
          <cell r="AA48">
            <v>0</v>
          </cell>
          <cell r="AB48" t="str">
            <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v>
          </cell>
          <cell r="BR48">
            <v>0</v>
          </cell>
          <cell r="BS48">
            <v>0</v>
          </cell>
          <cell r="BT48">
            <v>0</v>
          </cell>
          <cell r="BU48">
            <v>0</v>
          </cell>
          <cell r="BV48">
            <v>0</v>
          </cell>
          <cell r="BW48">
            <v>0</v>
          </cell>
          <cell r="BX48">
            <v>0</v>
          </cell>
          <cell r="BY48">
            <v>0</v>
          </cell>
          <cell r="BZ48">
            <v>0</v>
          </cell>
          <cell r="CA48">
            <v>0</v>
          </cell>
          <cell r="CB48">
            <v>0</v>
          </cell>
          <cell r="CC48">
            <v>0</v>
          </cell>
          <cell r="CD48">
            <v>0</v>
          </cell>
          <cell r="CE48">
            <v>0</v>
          </cell>
          <cell r="CF48">
            <v>0</v>
          </cell>
          <cell r="CG48">
            <v>0</v>
          </cell>
        </row>
      </sheetData>
      <sheetData sheetId="8">
        <row r="9">
          <cell r="A9">
            <v>1</v>
          </cell>
          <cell r="B9" t="str">
            <v>Achmad Zacky</v>
          </cell>
          <cell r="C9" t="str">
            <v>L</v>
          </cell>
          <cell r="D9">
            <v>70</v>
          </cell>
          <cell r="E9">
            <v>65</v>
          </cell>
          <cell r="F9">
            <v>70</v>
          </cell>
          <cell r="G9">
            <v>56</v>
          </cell>
          <cell r="H9">
            <v>67</v>
          </cell>
          <cell r="I9">
            <v>81</v>
          </cell>
          <cell r="J9">
            <v>78</v>
          </cell>
          <cell r="K9">
            <v>80</v>
          </cell>
          <cell r="L9">
            <v>73</v>
          </cell>
          <cell r="M9">
            <v>81</v>
          </cell>
          <cell r="N9">
            <v>56</v>
          </cell>
          <cell r="O9">
            <v>60</v>
          </cell>
          <cell r="P9">
            <v>72</v>
          </cell>
          <cell r="Q9">
            <v>81</v>
          </cell>
          <cell r="R9">
            <v>75.25</v>
          </cell>
          <cell r="S9">
            <v>78.125</v>
          </cell>
          <cell r="T9">
            <v>56</v>
          </cell>
          <cell r="U9">
            <v>68.25</v>
          </cell>
          <cell r="V9">
            <v>66</v>
          </cell>
          <cell r="W9">
            <v>63.416666666666664</v>
          </cell>
          <cell r="X9">
            <v>68.416666666666671</v>
          </cell>
          <cell r="Y9">
            <v>69.833333333333329</v>
          </cell>
          <cell r="Z9">
            <v>69.125</v>
          </cell>
          <cell r="AA9">
            <v>70</v>
          </cell>
          <cell r="AB9">
            <v>65</v>
          </cell>
          <cell r="AC9">
            <v>67.5</v>
          </cell>
          <cell r="AD9">
            <v>56</v>
          </cell>
          <cell r="AE9">
            <v>67</v>
          </cell>
          <cell r="AF9">
            <v>61.5</v>
          </cell>
          <cell r="AG9">
            <v>80</v>
          </cell>
          <cell r="AH9">
            <v>73</v>
          </cell>
          <cell r="AI9">
            <v>76.5</v>
          </cell>
          <cell r="AJ9">
            <v>56</v>
          </cell>
          <cell r="AK9">
            <v>60</v>
          </cell>
          <cell r="AL9">
            <v>58</v>
          </cell>
          <cell r="AM9">
            <v>70</v>
          </cell>
          <cell r="AN9">
            <v>81</v>
          </cell>
          <cell r="AO9">
            <v>78</v>
          </cell>
          <cell r="AP9">
            <v>79.5</v>
          </cell>
          <cell r="AQ9">
            <v>81</v>
          </cell>
          <cell r="AR9">
            <v>72</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row>
        <row r="30">
          <cell r="A30">
            <v>22</v>
          </cell>
          <cell r="B30" t="str">
            <v>Sally Savista A</v>
          </cell>
          <cell r="C30" t="str">
            <v>P</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row>
        <row r="31">
          <cell r="A31">
            <v>23</v>
          </cell>
          <cell r="B31" t="str">
            <v xml:space="preserve">Tania Kaori Angelita </v>
          </cell>
          <cell r="C31" t="str">
            <v>L</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row>
        <row r="36">
          <cell r="A36">
            <v>28</v>
          </cell>
          <cell r="B36">
            <v>0</v>
          </cell>
          <cell r="C36" t="str">
            <v>P</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row>
        <row r="37">
          <cell r="A37">
            <v>29</v>
          </cell>
          <cell r="B37">
            <v>0</v>
          </cell>
          <cell r="C37" t="str">
            <v>P</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row>
        <row r="38">
          <cell r="A38">
            <v>30</v>
          </cell>
          <cell r="B38">
            <v>0</v>
          </cell>
          <cell r="C38" t="str">
            <v>L</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row>
        <row r="40">
          <cell r="A40">
            <v>32</v>
          </cell>
          <cell r="B40">
            <v>0</v>
          </cell>
          <cell r="C40" t="str">
            <v>L</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row>
        <row r="41">
          <cell r="A41">
            <v>33</v>
          </cell>
          <cell r="B41">
            <v>0</v>
          </cell>
          <cell r="C41" t="str">
            <v>P</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row>
        <row r="42">
          <cell r="A42">
            <v>34</v>
          </cell>
          <cell r="B42">
            <v>0</v>
          </cell>
          <cell r="C42" t="str">
            <v>L</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row>
        <row r="43">
          <cell r="A43">
            <v>35</v>
          </cell>
          <cell r="B43">
            <v>0</v>
          </cell>
          <cell r="C43" t="str">
            <v>P</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row>
      </sheetData>
      <sheetData sheetId="9">
        <row r="9">
          <cell r="A9">
            <v>1</v>
          </cell>
          <cell r="B9" t="str">
            <v>Achmad Zacky</v>
          </cell>
          <cell r="C9" t="str">
            <v>L</v>
          </cell>
          <cell r="D9">
            <v>70</v>
          </cell>
          <cell r="E9">
            <v>65</v>
          </cell>
          <cell r="F9">
            <v>56</v>
          </cell>
          <cell r="G9">
            <v>65</v>
          </cell>
          <cell r="H9">
            <v>78</v>
          </cell>
          <cell r="I9">
            <v>67</v>
          </cell>
          <cell r="J9">
            <v>81</v>
          </cell>
          <cell r="K9">
            <v>78</v>
          </cell>
          <cell r="L9">
            <v>73</v>
          </cell>
          <cell r="M9">
            <v>80</v>
          </cell>
          <cell r="N9">
            <v>73</v>
          </cell>
          <cell r="O9">
            <v>56</v>
          </cell>
          <cell r="P9">
            <v>81</v>
          </cell>
          <cell r="Q9">
            <v>67</v>
          </cell>
          <cell r="R9">
            <v>70</v>
          </cell>
          <cell r="S9">
            <v>56</v>
          </cell>
          <cell r="T9">
            <v>60</v>
          </cell>
          <cell r="U9">
            <v>65</v>
          </cell>
          <cell r="V9">
            <v>72</v>
          </cell>
          <cell r="W9">
            <v>75.666666666666671</v>
          </cell>
          <cell r="X9">
            <v>72.5</v>
          </cell>
          <cell r="Y9">
            <v>70</v>
          </cell>
          <cell r="Z9">
            <v>72.722222222222229</v>
          </cell>
          <cell r="AA9">
            <v>56</v>
          </cell>
          <cell r="AB9">
            <v>67</v>
          </cell>
          <cell r="AC9">
            <v>70.333333333333329</v>
          </cell>
          <cell r="AD9">
            <v>61.5</v>
          </cell>
          <cell r="AE9">
            <v>63.708333333333329</v>
          </cell>
          <cell r="AF9">
            <v>66.222222222222229</v>
          </cell>
          <cell r="AG9">
            <v>71.416666666666657</v>
          </cell>
          <cell r="AH9">
            <v>65.75</v>
          </cell>
          <cell r="AI9">
            <v>67.796296296296291</v>
          </cell>
          <cell r="AJ9">
            <v>70</v>
          </cell>
          <cell r="AK9">
            <v>56</v>
          </cell>
          <cell r="AL9">
            <v>65</v>
          </cell>
          <cell r="AM9">
            <v>78</v>
          </cell>
          <cell r="AN9">
            <v>67</v>
          </cell>
          <cell r="AO9">
            <v>66.5</v>
          </cell>
          <cell r="AP9">
            <v>80</v>
          </cell>
          <cell r="AQ9">
            <v>73</v>
          </cell>
          <cell r="AR9">
            <v>56</v>
          </cell>
          <cell r="AS9">
            <v>69.666666666666671</v>
          </cell>
          <cell r="AT9">
            <v>56</v>
          </cell>
          <cell r="AU9">
            <v>60</v>
          </cell>
          <cell r="AV9">
            <v>58</v>
          </cell>
          <cell r="AW9">
            <v>65</v>
          </cell>
          <cell r="AX9">
            <v>81</v>
          </cell>
          <cell r="AY9">
            <v>78</v>
          </cell>
          <cell r="AZ9">
            <v>73</v>
          </cell>
          <cell r="BA9">
            <v>77.333333333333329</v>
          </cell>
          <cell r="BB9">
            <v>81</v>
          </cell>
          <cell r="BC9">
            <v>67</v>
          </cell>
          <cell r="BD9">
            <v>70</v>
          </cell>
          <cell r="BE9">
            <v>72.666666666666671</v>
          </cell>
          <cell r="BF9">
            <v>65</v>
          </cell>
          <cell r="BG9">
            <v>72</v>
          </cell>
          <cell r="BH9">
            <v>68.5</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row>
        <row r="30">
          <cell r="A30">
            <v>22</v>
          </cell>
          <cell r="B30" t="str">
            <v>Sally Savista A</v>
          </cell>
          <cell r="C30" t="str">
            <v>P</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row>
        <row r="31">
          <cell r="A31">
            <v>23</v>
          </cell>
          <cell r="B31" t="str">
            <v xml:space="preserve">Tania Kaori Angelita </v>
          </cell>
          <cell r="C31" t="str">
            <v>L</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row>
        <row r="36">
          <cell r="A36">
            <v>28</v>
          </cell>
          <cell r="B36">
            <v>0</v>
          </cell>
          <cell r="C36" t="str">
            <v>P</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row>
        <row r="37">
          <cell r="A37">
            <v>29</v>
          </cell>
          <cell r="B37">
            <v>0</v>
          </cell>
          <cell r="C37" t="str">
            <v>P</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row>
        <row r="38">
          <cell r="A38">
            <v>30</v>
          </cell>
          <cell r="B38">
            <v>0</v>
          </cell>
          <cell r="C38" t="str">
            <v>L</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row>
        <row r="40">
          <cell r="A40">
            <v>32</v>
          </cell>
          <cell r="B40">
            <v>0</v>
          </cell>
          <cell r="C40" t="str">
            <v>L</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row>
        <row r="41">
          <cell r="A41">
            <v>33</v>
          </cell>
          <cell r="B41">
            <v>0</v>
          </cell>
          <cell r="C41" t="str">
            <v>P</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row>
        <row r="42">
          <cell r="A42">
            <v>34</v>
          </cell>
          <cell r="B42">
            <v>0</v>
          </cell>
          <cell r="C42" t="str">
            <v>L</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row>
        <row r="43">
          <cell r="A43">
            <v>35</v>
          </cell>
          <cell r="B43">
            <v>0</v>
          </cell>
          <cell r="C43" t="str">
            <v>P</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row>
      </sheetData>
      <sheetData sheetId="10">
        <row r="9">
          <cell r="A9">
            <v>1</v>
          </cell>
          <cell r="B9" t="str">
            <v>Achmad Zacky</v>
          </cell>
          <cell r="C9" t="str">
            <v>L</v>
          </cell>
          <cell r="D9">
            <v>87</v>
          </cell>
          <cell r="E9">
            <v>90</v>
          </cell>
          <cell r="F9">
            <v>75</v>
          </cell>
          <cell r="G9">
            <v>85</v>
          </cell>
          <cell r="H9">
            <v>84.25</v>
          </cell>
          <cell r="I9">
            <v>75</v>
          </cell>
          <cell r="J9">
            <v>80</v>
          </cell>
          <cell r="K9">
            <v>89</v>
          </cell>
          <cell r="L9">
            <v>73</v>
          </cell>
          <cell r="M9">
            <v>76</v>
          </cell>
          <cell r="N9">
            <v>85</v>
          </cell>
          <cell r="O9">
            <v>79.666666666666671</v>
          </cell>
          <cell r="P9">
            <v>73</v>
          </cell>
          <cell r="Q9">
            <v>86</v>
          </cell>
          <cell r="R9">
            <v>75</v>
          </cell>
          <cell r="S9">
            <v>80</v>
          </cell>
          <cell r="T9">
            <v>73</v>
          </cell>
          <cell r="U9">
            <v>77.400000000000006</v>
          </cell>
          <cell r="V9">
            <v>80</v>
          </cell>
          <cell r="W9">
            <v>89</v>
          </cell>
          <cell r="X9">
            <v>73</v>
          </cell>
          <cell r="Y9">
            <v>76</v>
          </cell>
          <cell r="Z9">
            <v>75</v>
          </cell>
          <cell r="AA9">
            <v>68</v>
          </cell>
          <cell r="AB9">
            <v>76.833333333333329</v>
          </cell>
          <cell r="AC9">
            <v>73</v>
          </cell>
          <cell r="AD9">
            <v>77.333333333333329</v>
          </cell>
          <cell r="AE9">
            <v>75</v>
          </cell>
          <cell r="AF9">
            <v>77.75</v>
          </cell>
          <cell r="AG9">
            <v>75.770833333333329</v>
          </cell>
          <cell r="AH9">
            <v>81</v>
          </cell>
          <cell r="AI9">
            <v>81</v>
          </cell>
          <cell r="AJ9">
            <v>82.5</v>
          </cell>
          <cell r="AK9">
            <v>89</v>
          </cell>
          <cell r="AL9">
            <v>75</v>
          </cell>
          <cell r="AM9">
            <v>73</v>
          </cell>
          <cell r="AN9">
            <v>80.25</v>
          </cell>
          <cell r="AO9">
            <v>77</v>
          </cell>
          <cell r="AP9">
            <v>79.166666666666657</v>
          </cell>
          <cell r="AQ9">
            <v>78.75</v>
          </cell>
          <cell r="AR9">
            <v>78.6875</v>
          </cell>
          <cell r="AS9">
            <v>78.401041666666657</v>
          </cell>
          <cell r="AT9">
            <v>87</v>
          </cell>
          <cell r="AU9">
            <v>90</v>
          </cell>
          <cell r="AV9">
            <v>75</v>
          </cell>
          <cell r="AW9">
            <v>84</v>
          </cell>
          <cell r="AX9">
            <v>75</v>
          </cell>
          <cell r="AY9">
            <v>80</v>
          </cell>
          <cell r="AZ9">
            <v>89</v>
          </cell>
          <cell r="BA9">
            <v>81.333333333333329</v>
          </cell>
          <cell r="BB9">
            <v>73</v>
          </cell>
          <cell r="BC9">
            <v>86</v>
          </cell>
          <cell r="BD9">
            <v>75</v>
          </cell>
          <cell r="BE9">
            <v>78</v>
          </cell>
          <cell r="BF9">
            <v>80</v>
          </cell>
          <cell r="BG9">
            <v>89</v>
          </cell>
          <cell r="BH9">
            <v>73</v>
          </cell>
          <cell r="BI9">
            <v>80.666666666666671</v>
          </cell>
          <cell r="BJ9">
            <v>85</v>
          </cell>
          <cell r="BK9">
            <v>73</v>
          </cell>
          <cell r="BL9">
            <v>0</v>
          </cell>
          <cell r="BM9">
            <v>85</v>
          </cell>
          <cell r="BN9">
            <v>79</v>
          </cell>
          <cell r="BO9">
            <v>80</v>
          </cell>
          <cell r="BP9">
            <v>73</v>
          </cell>
          <cell r="BQ9">
            <v>73</v>
          </cell>
          <cell r="BR9">
            <v>76</v>
          </cell>
          <cell r="BS9">
            <v>75</v>
          </cell>
          <cell r="BT9">
            <v>68</v>
          </cell>
          <cell r="BU9">
            <v>73</v>
          </cell>
        </row>
        <row r="10">
          <cell r="A10">
            <v>2</v>
          </cell>
          <cell r="B10" t="str">
            <v>Angelia Vabel R</v>
          </cell>
          <cell r="C10" t="str">
            <v>L</v>
          </cell>
          <cell r="D10">
            <v>0</v>
          </cell>
          <cell r="E10">
            <v>0</v>
          </cell>
          <cell r="F10">
            <v>0</v>
          </cell>
          <cell r="G10">
            <v>0</v>
          </cell>
          <cell r="H10" t="str">
            <v/>
          </cell>
          <cell r="I10">
            <v>0</v>
          </cell>
          <cell r="J10">
            <v>0</v>
          </cell>
          <cell r="K10">
            <v>0</v>
          </cell>
          <cell r="L10">
            <v>0</v>
          </cell>
          <cell r="M10">
            <v>0</v>
          </cell>
          <cell r="N10">
            <v>0</v>
          </cell>
          <cell r="O10" t="str">
            <v/>
          </cell>
          <cell r="P10">
            <v>0</v>
          </cell>
          <cell r="Q10">
            <v>0</v>
          </cell>
          <cell r="R10">
            <v>0</v>
          </cell>
          <cell r="S10">
            <v>0</v>
          </cell>
          <cell r="T10">
            <v>0</v>
          </cell>
          <cell r="U10" t="str">
            <v/>
          </cell>
          <cell r="V10">
            <v>0</v>
          </cell>
          <cell r="W10">
            <v>0</v>
          </cell>
          <cell r="X10">
            <v>0</v>
          </cell>
          <cell r="Y10">
            <v>0</v>
          </cell>
          <cell r="Z10">
            <v>0</v>
          </cell>
          <cell r="AA10">
            <v>0</v>
          </cell>
          <cell r="AB10" t="str">
            <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row>
        <row r="11">
          <cell r="A11">
            <v>3</v>
          </cell>
          <cell r="B11" t="str">
            <v>Anggun Dwi P.I</v>
          </cell>
          <cell r="C11" t="str">
            <v>L</v>
          </cell>
          <cell r="D11">
            <v>0</v>
          </cell>
          <cell r="E11">
            <v>0</v>
          </cell>
          <cell r="F11">
            <v>0</v>
          </cell>
          <cell r="G11">
            <v>0</v>
          </cell>
          <cell r="H11" t="str">
            <v/>
          </cell>
          <cell r="I11">
            <v>0</v>
          </cell>
          <cell r="J11">
            <v>0</v>
          </cell>
          <cell r="K11">
            <v>0</v>
          </cell>
          <cell r="L11">
            <v>0</v>
          </cell>
          <cell r="M11">
            <v>0</v>
          </cell>
          <cell r="N11">
            <v>0</v>
          </cell>
          <cell r="O11" t="str">
            <v/>
          </cell>
          <cell r="P11">
            <v>0</v>
          </cell>
          <cell r="Q11">
            <v>0</v>
          </cell>
          <cell r="R11">
            <v>0</v>
          </cell>
          <cell r="S11">
            <v>0</v>
          </cell>
          <cell r="T11">
            <v>0</v>
          </cell>
          <cell r="U11" t="str">
            <v/>
          </cell>
          <cell r="V11">
            <v>0</v>
          </cell>
          <cell r="W11">
            <v>0</v>
          </cell>
          <cell r="X11">
            <v>0</v>
          </cell>
          <cell r="Y11">
            <v>0</v>
          </cell>
          <cell r="Z11">
            <v>0</v>
          </cell>
          <cell r="AA11">
            <v>0</v>
          </cell>
          <cell r="AB11" t="str">
            <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row>
        <row r="12">
          <cell r="A12">
            <v>4</v>
          </cell>
          <cell r="B12" t="str">
            <v>Antonio Permata A</v>
          </cell>
          <cell r="C12" t="str">
            <v>L</v>
          </cell>
          <cell r="D12">
            <v>0</v>
          </cell>
          <cell r="E12">
            <v>0</v>
          </cell>
          <cell r="F12">
            <v>0</v>
          </cell>
          <cell r="G12">
            <v>0</v>
          </cell>
          <cell r="H12" t="str">
            <v/>
          </cell>
          <cell r="I12">
            <v>0</v>
          </cell>
          <cell r="J12">
            <v>0</v>
          </cell>
          <cell r="K12">
            <v>0</v>
          </cell>
          <cell r="L12">
            <v>0</v>
          </cell>
          <cell r="M12">
            <v>0</v>
          </cell>
          <cell r="N12">
            <v>0</v>
          </cell>
          <cell r="O12" t="str">
            <v/>
          </cell>
          <cell r="P12">
            <v>0</v>
          </cell>
          <cell r="Q12">
            <v>0</v>
          </cell>
          <cell r="R12">
            <v>0</v>
          </cell>
          <cell r="S12">
            <v>0</v>
          </cell>
          <cell r="T12">
            <v>0</v>
          </cell>
          <cell r="U12" t="str">
            <v/>
          </cell>
          <cell r="V12">
            <v>0</v>
          </cell>
          <cell r="W12">
            <v>0</v>
          </cell>
          <cell r="X12">
            <v>0</v>
          </cell>
          <cell r="Y12">
            <v>0</v>
          </cell>
          <cell r="Z12">
            <v>0</v>
          </cell>
          <cell r="AA12">
            <v>0</v>
          </cell>
          <cell r="AB12" t="str">
            <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row>
        <row r="13">
          <cell r="A13">
            <v>5</v>
          </cell>
          <cell r="B13" t="str">
            <v>Arya Pratama G</v>
          </cell>
          <cell r="C13" t="str">
            <v>P</v>
          </cell>
          <cell r="D13">
            <v>0</v>
          </cell>
          <cell r="E13">
            <v>0</v>
          </cell>
          <cell r="F13">
            <v>0</v>
          </cell>
          <cell r="G13">
            <v>0</v>
          </cell>
          <cell r="H13" t="str">
            <v/>
          </cell>
          <cell r="I13">
            <v>0</v>
          </cell>
          <cell r="J13">
            <v>0</v>
          </cell>
          <cell r="K13">
            <v>0</v>
          </cell>
          <cell r="L13">
            <v>0</v>
          </cell>
          <cell r="M13">
            <v>0</v>
          </cell>
          <cell r="N13">
            <v>0</v>
          </cell>
          <cell r="O13" t="str">
            <v/>
          </cell>
          <cell r="P13">
            <v>0</v>
          </cell>
          <cell r="Q13">
            <v>0</v>
          </cell>
          <cell r="R13">
            <v>0</v>
          </cell>
          <cell r="S13">
            <v>0</v>
          </cell>
          <cell r="T13">
            <v>0</v>
          </cell>
          <cell r="U13" t="str">
            <v/>
          </cell>
          <cell r="V13">
            <v>0</v>
          </cell>
          <cell r="W13">
            <v>0</v>
          </cell>
          <cell r="X13">
            <v>0</v>
          </cell>
          <cell r="Y13">
            <v>0</v>
          </cell>
          <cell r="Z13">
            <v>0</v>
          </cell>
          <cell r="AA13">
            <v>0</v>
          </cell>
          <cell r="AB13" t="str">
            <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row>
        <row r="14">
          <cell r="A14">
            <v>6</v>
          </cell>
          <cell r="B14" t="str">
            <v>Asyam Hanif Ihsan H</v>
          </cell>
          <cell r="C14" t="str">
            <v>P</v>
          </cell>
          <cell r="D14">
            <v>0</v>
          </cell>
          <cell r="E14">
            <v>0</v>
          </cell>
          <cell r="F14">
            <v>0</v>
          </cell>
          <cell r="G14">
            <v>0</v>
          </cell>
          <cell r="H14" t="str">
            <v/>
          </cell>
          <cell r="I14">
            <v>0</v>
          </cell>
          <cell r="J14">
            <v>0</v>
          </cell>
          <cell r="K14">
            <v>0</v>
          </cell>
          <cell r="L14">
            <v>0</v>
          </cell>
          <cell r="M14">
            <v>0</v>
          </cell>
          <cell r="N14">
            <v>0</v>
          </cell>
          <cell r="O14" t="str">
            <v/>
          </cell>
          <cell r="P14">
            <v>0</v>
          </cell>
          <cell r="Q14">
            <v>0</v>
          </cell>
          <cell r="R14">
            <v>0</v>
          </cell>
          <cell r="S14">
            <v>0</v>
          </cell>
          <cell r="T14">
            <v>0</v>
          </cell>
          <cell r="U14" t="str">
            <v/>
          </cell>
          <cell r="V14">
            <v>0</v>
          </cell>
          <cell r="W14">
            <v>0</v>
          </cell>
          <cell r="X14">
            <v>0</v>
          </cell>
          <cell r="Y14">
            <v>0</v>
          </cell>
          <cell r="Z14">
            <v>0</v>
          </cell>
          <cell r="AA14">
            <v>0</v>
          </cell>
          <cell r="AB14" t="str">
            <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row>
        <row r="15">
          <cell r="A15">
            <v>7</v>
          </cell>
          <cell r="B15" t="str">
            <v>Athaya Salsabilla Z</v>
          </cell>
          <cell r="C15" t="str">
            <v>L</v>
          </cell>
          <cell r="D15">
            <v>0</v>
          </cell>
          <cell r="E15">
            <v>0</v>
          </cell>
          <cell r="F15">
            <v>0</v>
          </cell>
          <cell r="G15">
            <v>0</v>
          </cell>
          <cell r="H15" t="str">
            <v/>
          </cell>
          <cell r="I15">
            <v>0</v>
          </cell>
          <cell r="J15">
            <v>0</v>
          </cell>
          <cell r="K15">
            <v>0</v>
          </cell>
          <cell r="L15">
            <v>0</v>
          </cell>
          <cell r="M15">
            <v>0</v>
          </cell>
          <cell r="N15">
            <v>0</v>
          </cell>
          <cell r="O15" t="str">
            <v/>
          </cell>
          <cell r="P15">
            <v>0</v>
          </cell>
          <cell r="Q15">
            <v>0</v>
          </cell>
          <cell r="R15">
            <v>0</v>
          </cell>
          <cell r="S15">
            <v>0</v>
          </cell>
          <cell r="T15">
            <v>0</v>
          </cell>
          <cell r="U15" t="str">
            <v/>
          </cell>
          <cell r="V15">
            <v>0</v>
          </cell>
          <cell r="W15">
            <v>0</v>
          </cell>
          <cell r="X15">
            <v>0</v>
          </cell>
          <cell r="Y15">
            <v>0</v>
          </cell>
          <cell r="Z15">
            <v>0</v>
          </cell>
          <cell r="AA15">
            <v>0</v>
          </cell>
          <cell r="AB15" t="str">
            <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row>
        <row r="16">
          <cell r="A16">
            <v>8</v>
          </cell>
          <cell r="B16" t="str">
            <v>Aulia Dea Rosalinda</v>
          </cell>
          <cell r="C16" t="str">
            <v>L</v>
          </cell>
          <cell r="D16">
            <v>0</v>
          </cell>
          <cell r="E16">
            <v>0</v>
          </cell>
          <cell r="F16">
            <v>0</v>
          </cell>
          <cell r="G16">
            <v>0</v>
          </cell>
          <cell r="H16" t="str">
            <v/>
          </cell>
          <cell r="I16">
            <v>0</v>
          </cell>
          <cell r="J16">
            <v>0</v>
          </cell>
          <cell r="K16">
            <v>0</v>
          </cell>
          <cell r="L16">
            <v>0</v>
          </cell>
          <cell r="M16">
            <v>0</v>
          </cell>
          <cell r="N16">
            <v>0</v>
          </cell>
          <cell r="O16" t="str">
            <v/>
          </cell>
          <cell r="P16">
            <v>0</v>
          </cell>
          <cell r="Q16">
            <v>0</v>
          </cell>
          <cell r="R16">
            <v>0</v>
          </cell>
          <cell r="S16">
            <v>0</v>
          </cell>
          <cell r="T16">
            <v>0</v>
          </cell>
          <cell r="U16" t="str">
            <v/>
          </cell>
          <cell r="V16">
            <v>0</v>
          </cell>
          <cell r="W16">
            <v>0</v>
          </cell>
          <cell r="X16">
            <v>0</v>
          </cell>
          <cell r="Y16">
            <v>0</v>
          </cell>
          <cell r="Z16">
            <v>0</v>
          </cell>
          <cell r="AA16">
            <v>0</v>
          </cell>
          <cell r="AB16" t="str">
            <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row>
        <row r="17">
          <cell r="A17">
            <v>9</v>
          </cell>
          <cell r="B17" t="str">
            <v>Claudia Gabriella L</v>
          </cell>
          <cell r="C17" t="str">
            <v>L</v>
          </cell>
          <cell r="D17">
            <v>0</v>
          </cell>
          <cell r="E17">
            <v>0</v>
          </cell>
          <cell r="F17">
            <v>0</v>
          </cell>
          <cell r="G17">
            <v>0</v>
          </cell>
          <cell r="H17" t="str">
            <v/>
          </cell>
          <cell r="I17">
            <v>0</v>
          </cell>
          <cell r="J17">
            <v>0</v>
          </cell>
          <cell r="K17">
            <v>0</v>
          </cell>
          <cell r="L17">
            <v>0</v>
          </cell>
          <cell r="M17">
            <v>0</v>
          </cell>
          <cell r="N17">
            <v>0</v>
          </cell>
          <cell r="O17" t="str">
            <v/>
          </cell>
          <cell r="P17">
            <v>0</v>
          </cell>
          <cell r="Q17">
            <v>0</v>
          </cell>
          <cell r="R17">
            <v>0</v>
          </cell>
          <cell r="S17">
            <v>0</v>
          </cell>
          <cell r="T17">
            <v>0</v>
          </cell>
          <cell r="U17" t="str">
            <v/>
          </cell>
          <cell r="V17">
            <v>0</v>
          </cell>
          <cell r="W17">
            <v>0</v>
          </cell>
          <cell r="X17">
            <v>0</v>
          </cell>
          <cell r="Y17">
            <v>0</v>
          </cell>
          <cell r="Z17">
            <v>0</v>
          </cell>
          <cell r="AA17">
            <v>0</v>
          </cell>
          <cell r="AB17" t="str">
            <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row>
        <row r="18">
          <cell r="A18">
            <v>10</v>
          </cell>
          <cell r="B18" t="str">
            <v xml:space="preserve">Deco Badarus Zaman </v>
          </cell>
          <cell r="C18" t="str">
            <v>L</v>
          </cell>
          <cell r="D18">
            <v>0</v>
          </cell>
          <cell r="E18">
            <v>0</v>
          </cell>
          <cell r="F18">
            <v>0</v>
          </cell>
          <cell r="G18">
            <v>0</v>
          </cell>
          <cell r="H18" t="str">
            <v/>
          </cell>
          <cell r="I18">
            <v>0</v>
          </cell>
          <cell r="J18">
            <v>0</v>
          </cell>
          <cell r="K18">
            <v>0</v>
          </cell>
          <cell r="L18">
            <v>0</v>
          </cell>
          <cell r="M18">
            <v>0</v>
          </cell>
          <cell r="N18">
            <v>0</v>
          </cell>
          <cell r="O18" t="str">
            <v/>
          </cell>
          <cell r="P18">
            <v>0</v>
          </cell>
          <cell r="Q18">
            <v>0</v>
          </cell>
          <cell r="R18">
            <v>0</v>
          </cell>
          <cell r="S18">
            <v>0</v>
          </cell>
          <cell r="T18">
            <v>0</v>
          </cell>
          <cell r="U18" t="str">
            <v/>
          </cell>
          <cell r="V18">
            <v>0</v>
          </cell>
          <cell r="W18">
            <v>0</v>
          </cell>
          <cell r="X18">
            <v>0</v>
          </cell>
          <cell r="Y18">
            <v>0</v>
          </cell>
          <cell r="Z18">
            <v>0</v>
          </cell>
          <cell r="AA18">
            <v>0</v>
          </cell>
          <cell r="AB18" t="str">
            <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row>
        <row r="19">
          <cell r="A19">
            <v>11</v>
          </cell>
          <cell r="B19" t="str">
            <v>Fania Mutiara Felichia</v>
          </cell>
          <cell r="C19" t="str">
            <v>L</v>
          </cell>
          <cell r="D19">
            <v>0</v>
          </cell>
          <cell r="E19">
            <v>0</v>
          </cell>
          <cell r="F19">
            <v>0</v>
          </cell>
          <cell r="G19">
            <v>0</v>
          </cell>
          <cell r="H19" t="str">
            <v/>
          </cell>
          <cell r="I19">
            <v>0</v>
          </cell>
          <cell r="J19">
            <v>0</v>
          </cell>
          <cell r="K19">
            <v>0</v>
          </cell>
          <cell r="L19">
            <v>0</v>
          </cell>
          <cell r="M19">
            <v>0</v>
          </cell>
          <cell r="N19">
            <v>0</v>
          </cell>
          <cell r="O19" t="str">
            <v/>
          </cell>
          <cell r="P19">
            <v>0</v>
          </cell>
          <cell r="Q19">
            <v>0</v>
          </cell>
          <cell r="R19">
            <v>0</v>
          </cell>
          <cell r="S19">
            <v>0</v>
          </cell>
          <cell r="T19">
            <v>0</v>
          </cell>
          <cell r="U19" t="str">
            <v/>
          </cell>
          <cell r="V19">
            <v>0</v>
          </cell>
          <cell r="W19">
            <v>0</v>
          </cell>
          <cell r="X19">
            <v>0</v>
          </cell>
          <cell r="Y19">
            <v>0</v>
          </cell>
          <cell r="Z19">
            <v>0</v>
          </cell>
          <cell r="AA19">
            <v>0</v>
          </cell>
          <cell r="AB19" t="str">
            <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row>
        <row r="20">
          <cell r="A20">
            <v>12</v>
          </cell>
          <cell r="B20" t="str">
            <v>Intan Dyah Nowari</v>
          </cell>
          <cell r="C20" t="str">
            <v>L</v>
          </cell>
          <cell r="D20">
            <v>0</v>
          </cell>
          <cell r="E20">
            <v>0</v>
          </cell>
          <cell r="F20">
            <v>0</v>
          </cell>
          <cell r="G20">
            <v>0</v>
          </cell>
          <cell r="H20" t="str">
            <v/>
          </cell>
          <cell r="I20">
            <v>0</v>
          </cell>
          <cell r="J20">
            <v>0</v>
          </cell>
          <cell r="K20">
            <v>0</v>
          </cell>
          <cell r="L20">
            <v>0</v>
          </cell>
          <cell r="M20">
            <v>0</v>
          </cell>
          <cell r="N20">
            <v>0</v>
          </cell>
          <cell r="O20" t="str">
            <v/>
          </cell>
          <cell r="P20">
            <v>0</v>
          </cell>
          <cell r="Q20">
            <v>0</v>
          </cell>
          <cell r="R20">
            <v>0</v>
          </cell>
          <cell r="S20">
            <v>0</v>
          </cell>
          <cell r="T20">
            <v>0</v>
          </cell>
          <cell r="U20" t="str">
            <v/>
          </cell>
          <cell r="V20">
            <v>0</v>
          </cell>
          <cell r="W20">
            <v>0</v>
          </cell>
          <cell r="X20">
            <v>0</v>
          </cell>
          <cell r="Y20">
            <v>0</v>
          </cell>
          <cell r="Z20">
            <v>0</v>
          </cell>
          <cell r="AA20">
            <v>0</v>
          </cell>
          <cell r="AB20" t="str">
            <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row>
        <row r="21">
          <cell r="A21">
            <v>13</v>
          </cell>
          <cell r="B21" t="str">
            <v>Misyanita Nurfitri S</v>
          </cell>
          <cell r="C21" t="str">
            <v>P</v>
          </cell>
          <cell r="D21">
            <v>0</v>
          </cell>
          <cell r="E21">
            <v>0</v>
          </cell>
          <cell r="F21">
            <v>0</v>
          </cell>
          <cell r="G21">
            <v>0</v>
          </cell>
          <cell r="H21" t="str">
            <v/>
          </cell>
          <cell r="I21">
            <v>0</v>
          </cell>
          <cell r="J21">
            <v>0</v>
          </cell>
          <cell r="K21">
            <v>0</v>
          </cell>
          <cell r="L21">
            <v>0</v>
          </cell>
          <cell r="M21">
            <v>0</v>
          </cell>
          <cell r="N21">
            <v>0</v>
          </cell>
          <cell r="O21" t="str">
            <v/>
          </cell>
          <cell r="P21">
            <v>0</v>
          </cell>
          <cell r="Q21">
            <v>0</v>
          </cell>
          <cell r="R21">
            <v>0</v>
          </cell>
          <cell r="S21">
            <v>0</v>
          </cell>
          <cell r="T21">
            <v>0</v>
          </cell>
          <cell r="U21" t="str">
            <v/>
          </cell>
          <cell r="V21">
            <v>0</v>
          </cell>
          <cell r="W21">
            <v>0</v>
          </cell>
          <cell r="X21">
            <v>0</v>
          </cell>
          <cell r="Y21">
            <v>0</v>
          </cell>
          <cell r="Z21">
            <v>0</v>
          </cell>
          <cell r="AA21">
            <v>0</v>
          </cell>
          <cell r="AB21" t="str">
            <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row>
        <row r="22">
          <cell r="A22">
            <v>14</v>
          </cell>
          <cell r="B22" t="str">
            <v>Moch Zidane Hita L. U</v>
          </cell>
          <cell r="C22" t="str">
            <v>L</v>
          </cell>
          <cell r="D22">
            <v>0</v>
          </cell>
          <cell r="E22">
            <v>0</v>
          </cell>
          <cell r="F22">
            <v>0</v>
          </cell>
          <cell r="G22">
            <v>0</v>
          </cell>
          <cell r="H22" t="str">
            <v/>
          </cell>
          <cell r="I22">
            <v>0</v>
          </cell>
          <cell r="J22">
            <v>0</v>
          </cell>
          <cell r="K22">
            <v>0</v>
          </cell>
          <cell r="L22">
            <v>0</v>
          </cell>
          <cell r="M22">
            <v>0</v>
          </cell>
          <cell r="N22">
            <v>0</v>
          </cell>
          <cell r="O22" t="str">
            <v/>
          </cell>
          <cell r="P22">
            <v>0</v>
          </cell>
          <cell r="Q22">
            <v>0</v>
          </cell>
          <cell r="R22">
            <v>0</v>
          </cell>
          <cell r="S22">
            <v>0</v>
          </cell>
          <cell r="T22">
            <v>0</v>
          </cell>
          <cell r="U22" t="str">
            <v/>
          </cell>
          <cell r="V22">
            <v>0</v>
          </cell>
          <cell r="W22">
            <v>0</v>
          </cell>
          <cell r="X22">
            <v>0</v>
          </cell>
          <cell r="Y22">
            <v>0</v>
          </cell>
          <cell r="Z22">
            <v>0</v>
          </cell>
          <cell r="AA22">
            <v>0</v>
          </cell>
          <cell r="AB22" t="str">
            <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row>
        <row r="23">
          <cell r="A23">
            <v>15</v>
          </cell>
          <cell r="B23" t="str">
            <v>Muhammad Ibra Maulana</v>
          </cell>
          <cell r="C23" t="str">
            <v>L</v>
          </cell>
          <cell r="D23">
            <v>0</v>
          </cell>
          <cell r="E23">
            <v>0</v>
          </cell>
          <cell r="F23">
            <v>0</v>
          </cell>
          <cell r="G23">
            <v>0</v>
          </cell>
          <cell r="H23" t="str">
            <v/>
          </cell>
          <cell r="I23">
            <v>0</v>
          </cell>
          <cell r="J23">
            <v>0</v>
          </cell>
          <cell r="K23">
            <v>0</v>
          </cell>
          <cell r="L23">
            <v>0</v>
          </cell>
          <cell r="M23">
            <v>0</v>
          </cell>
          <cell r="N23">
            <v>0</v>
          </cell>
          <cell r="O23" t="str">
            <v/>
          </cell>
          <cell r="P23">
            <v>0</v>
          </cell>
          <cell r="Q23">
            <v>0</v>
          </cell>
          <cell r="R23">
            <v>0</v>
          </cell>
          <cell r="S23">
            <v>0</v>
          </cell>
          <cell r="T23">
            <v>0</v>
          </cell>
          <cell r="U23" t="str">
            <v/>
          </cell>
          <cell r="V23">
            <v>0</v>
          </cell>
          <cell r="W23">
            <v>0</v>
          </cell>
          <cell r="X23">
            <v>0</v>
          </cell>
          <cell r="Y23">
            <v>0</v>
          </cell>
          <cell r="Z23">
            <v>0</v>
          </cell>
          <cell r="AA23">
            <v>0</v>
          </cell>
          <cell r="AB23" t="str">
            <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row>
        <row r="24">
          <cell r="A24">
            <v>16</v>
          </cell>
          <cell r="B24" t="str">
            <v>Nabilla Shiva Putri</v>
          </cell>
          <cell r="C24" t="str">
            <v>L</v>
          </cell>
          <cell r="D24">
            <v>0</v>
          </cell>
          <cell r="E24">
            <v>0</v>
          </cell>
          <cell r="F24">
            <v>0</v>
          </cell>
          <cell r="G24">
            <v>0</v>
          </cell>
          <cell r="H24" t="str">
            <v/>
          </cell>
          <cell r="I24">
            <v>0</v>
          </cell>
          <cell r="J24">
            <v>0</v>
          </cell>
          <cell r="K24">
            <v>0</v>
          </cell>
          <cell r="L24">
            <v>0</v>
          </cell>
          <cell r="M24">
            <v>0</v>
          </cell>
          <cell r="N24">
            <v>0</v>
          </cell>
          <cell r="O24" t="str">
            <v/>
          </cell>
          <cell r="P24">
            <v>0</v>
          </cell>
          <cell r="Q24">
            <v>0</v>
          </cell>
          <cell r="R24">
            <v>0</v>
          </cell>
          <cell r="S24">
            <v>0</v>
          </cell>
          <cell r="T24">
            <v>0</v>
          </cell>
          <cell r="U24" t="str">
            <v/>
          </cell>
          <cell r="V24">
            <v>0</v>
          </cell>
          <cell r="W24">
            <v>0</v>
          </cell>
          <cell r="X24">
            <v>0</v>
          </cell>
          <cell r="Y24">
            <v>0</v>
          </cell>
          <cell r="Z24">
            <v>0</v>
          </cell>
          <cell r="AA24">
            <v>0</v>
          </cell>
          <cell r="AB24" t="str">
            <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row>
        <row r="25">
          <cell r="A25">
            <v>17</v>
          </cell>
          <cell r="B25" t="str">
            <v>Naufal Falih F</v>
          </cell>
          <cell r="C25" t="str">
            <v>P</v>
          </cell>
          <cell r="D25">
            <v>0</v>
          </cell>
          <cell r="E25">
            <v>0</v>
          </cell>
          <cell r="F25">
            <v>0</v>
          </cell>
          <cell r="G25">
            <v>0</v>
          </cell>
          <cell r="H25" t="str">
            <v/>
          </cell>
          <cell r="I25">
            <v>0</v>
          </cell>
          <cell r="J25">
            <v>0</v>
          </cell>
          <cell r="K25">
            <v>0</v>
          </cell>
          <cell r="L25">
            <v>0</v>
          </cell>
          <cell r="M25">
            <v>0</v>
          </cell>
          <cell r="N25">
            <v>0</v>
          </cell>
          <cell r="O25" t="str">
            <v/>
          </cell>
          <cell r="P25">
            <v>0</v>
          </cell>
          <cell r="Q25">
            <v>0</v>
          </cell>
          <cell r="R25">
            <v>0</v>
          </cell>
          <cell r="S25">
            <v>0</v>
          </cell>
          <cell r="T25">
            <v>0</v>
          </cell>
          <cell r="U25" t="str">
            <v/>
          </cell>
          <cell r="V25">
            <v>0</v>
          </cell>
          <cell r="W25">
            <v>0</v>
          </cell>
          <cell r="X25">
            <v>0</v>
          </cell>
          <cell r="Y25">
            <v>0</v>
          </cell>
          <cell r="Z25">
            <v>0</v>
          </cell>
          <cell r="AA25">
            <v>0</v>
          </cell>
          <cell r="AB25" t="str">
            <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row>
        <row r="26">
          <cell r="A26">
            <v>18</v>
          </cell>
          <cell r="B26" t="str">
            <v>Nayla Annora Nobel W</v>
          </cell>
          <cell r="C26" t="str">
            <v>L</v>
          </cell>
          <cell r="D26">
            <v>0</v>
          </cell>
          <cell r="E26">
            <v>0</v>
          </cell>
          <cell r="F26">
            <v>0</v>
          </cell>
          <cell r="G26">
            <v>0</v>
          </cell>
          <cell r="H26" t="str">
            <v/>
          </cell>
          <cell r="I26">
            <v>0</v>
          </cell>
          <cell r="J26">
            <v>0</v>
          </cell>
          <cell r="K26">
            <v>0</v>
          </cell>
          <cell r="L26">
            <v>0</v>
          </cell>
          <cell r="M26">
            <v>0</v>
          </cell>
          <cell r="N26">
            <v>0</v>
          </cell>
          <cell r="O26" t="str">
            <v/>
          </cell>
          <cell r="P26">
            <v>0</v>
          </cell>
          <cell r="Q26">
            <v>0</v>
          </cell>
          <cell r="R26">
            <v>0</v>
          </cell>
          <cell r="S26">
            <v>0</v>
          </cell>
          <cell r="T26">
            <v>0</v>
          </cell>
          <cell r="U26" t="str">
            <v/>
          </cell>
          <cell r="V26">
            <v>0</v>
          </cell>
          <cell r="W26">
            <v>0</v>
          </cell>
          <cell r="X26">
            <v>0</v>
          </cell>
          <cell r="Y26">
            <v>0</v>
          </cell>
          <cell r="Z26">
            <v>0</v>
          </cell>
          <cell r="AA26">
            <v>0</v>
          </cell>
          <cell r="AB26" t="str">
            <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row>
        <row r="27">
          <cell r="A27">
            <v>19</v>
          </cell>
          <cell r="B27" t="str">
            <v>Raihan Danang P</v>
          </cell>
          <cell r="C27" t="str">
            <v>P</v>
          </cell>
          <cell r="D27">
            <v>0</v>
          </cell>
          <cell r="E27">
            <v>0</v>
          </cell>
          <cell r="F27">
            <v>0</v>
          </cell>
          <cell r="G27">
            <v>0</v>
          </cell>
          <cell r="H27" t="str">
            <v/>
          </cell>
          <cell r="I27">
            <v>0</v>
          </cell>
          <cell r="J27">
            <v>0</v>
          </cell>
          <cell r="K27">
            <v>0</v>
          </cell>
          <cell r="L27">
            <v>0</v>
          </cell>
          <cell r="M27">
            <v>0</v>
          </cell>
          <cell r="N27">
            <v>0</v>
          </cell>
          <cell r="O27" t="str">
            <v/>
          </cell>
          <cell r="P27">
            <v>0</v>
          </cell>
          <cell r="Q27">
            <v>0</v>
          </cell>
          <cell r="R27">
            <v>0</v>
          </cell>
          <cell r="S27">
            <v>0</v>
          </cell>
          <cell r="T27">
            <v>0</v>
          </cell>
          <cell r="U27" t="str">
            <v/>
          </cell>
          <cell r="V27">
            <v>0</v>
          </cell>
          <cell r="W27">
            <v>0</v>
          </cell>
          <cell r="X27">
            <v>0</v>
          </cell>
          <cell r="Y27">
            <v>0</v>
          </cell>
          <cell r="Z27">
            <v>0</v>
          </cell>
          <cell r="AA27">
            <v>0</v>
          </cell>
          <cell r="AB27" t="str">
            <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row>
        <row r="28">
          <cell r="A28">
            <v>20</v>
          </cell>
          <cell r="B28" t="str">
            <v>Roby Ardiyansyah</v>
          </cell>
          <cell r="C28" t="str">
            <v>P</v>
          </cell>
          <cell r="D28">
            <v>0</v>
          </cell>
          <cell r="E28">
            <v>0</v>
          </cell>
          <cell r="F28">
            <v>0</v>
          </cell>
          <cell r="G28">
            <v>0</v>
          </cell>
          <cell r="H28" t="str">
            <v/>
          </cell>
          <cell r="I28">
            <v>0</v>
          </cell>
          <cell r="J28">
            <v>0</v>
          </cell>
          <cell r="K28">
            <v>0</v>
          </cell>
          <cell r="L28">
            <v>0</v>
          </cell>
          <cell r="M28">
            <v>0</v>
          </cell>
          <cell r="N28">
            <v>0</v>
          </cell>
          <cell r="O28" t="str">
            <v/>
          </cell>
          <cell r="P28">
            <v>0</v>
          </cell>
          <cell r="Q28">
            <v>0</v>
          </cell>
          <cell r="R28">
            <v>0</v>
          </cell>
          <cell r="S28">
            <v>0</v>
          </cell>
          <cell r="T28">
            <v>0</v>
          </cell>
          <cell r="U28" t="str">
            <v/>
          </cell>
          <cell r="V28">
            <v>0</v>
          </cell>
          <cell r="W28">
            <v>0</v>
          </cell>
          <cell r="X28">
            <v>0</v>
          </cell>
          <cell r="Y28">
            <v>0</v>
          </cell>
          <cell r="Z28">
            <v>0</v>
          </cell>
          <cell r="AA28">
            <v>0</v>
          </cell>
          <cell r="AB28" t="str">
            <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row>
        <row r="29">
          <cell r="A29">
            <v>21</v>
          </cell>
          <cell r="B29" t="str">
            <v>Rojalingga Prana A</v>
          </cell>
          <cell r="C29" t="str">
            <v>L</v>
          </cell>
          <cell r="D29">
            <v>0</v>
          </cell>
          <cell r="E29">
            <v>0</v>
          </cell>
          <cell r="F29">
            <v>0</v>
          </cell>
          <cell r="G29">
            <v>0</v>
          </cell>
          <cell r="H29" t="str">
            <v/>
          </cell>
          <cell r="I29">
            <v>0</v>
          </cell>
          <cell r="J29">
            <v>0</v>
          </cell>
          <cell r="K29">
            <v>0</v>
          </cell>
          <cell r="L29">
            <v>0</v>
          </cell>
          <cell r="M29">
            <v>0</v>
          </cell>
          <cell r="N29">
            <v>0</v>
          </cell>
          <cell r="O29" t="str">
            <v/>
          </cell>
          <cell r="P29">
            <v>0</v>
          </cell>
          <cell r="Q29">
            <v>0</v>
          </cell>
          <cell r="R29">
            <v>0</v>
          </cell>
          <cell r="S29">
            <v>0</v>
          </cell>
          <cell r="T29">
            <v>0</v>
          </cell>
          <cell r="U29" t="str">
            <v/>
          </cell>
          <cell r="V29">
            <v>0</v>
          </cell>
          <cell r="W29">
            <v>0</v>
          </cell>
          <cell r="X29">
            <v>0</v>
          </cell>
          <cell r="Y29">
            <v>0</v>
          </cell>
          <cell r="Z29">
            <v>0</v>
          </cell>
          <cell r="AA29">
            <v>0</v>
          </cell>
          <cell r="AB29" t="str">
            <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row>
        <row r="30">
          <cell r="A30">
            <v>22</v>
          </cell>
          <cell r="B30" t="str">
            <v>Sally Savista A</v>
          </cell>
          <cell r="C30">
            <v>0</v>
          </cell>
          <cell r="D30">
            <v>0</v>
          </cell>
          <cell r="E30">
            <v>0</v>
          </cell>
          <cell r="F30">
            <v>0</v>
          </cell>
          <cell r="G30">
            <v>0</v>
          </cell>
          <cell r="H30" t="str">
            <v/>
          </cell>
          <cell r="I30">
            <v>0</v>
          </cell>
          <cell r="J30">
            <v>0</v>
          </cell>
          <cell r="K30">
            <v>0</v>
          </cell>
          <cell r="L30">
            <v>0</v>
          </cell>
          <cell r="M30">
            <v>0</v>
          </cell>
          <cell r="N30">
            <v>0</v>
          </cell>
          <cell r="O30" t="str">
            <v/>
          </cell>
          <cell r="P30">
            <v>0</v>
          </cell>
          <cell r="Q30">
            <v>0</v>
          </cell>
          <cell r="R30">
            <v>0</v>
          </cell>
          <cell r="S30">
            <v>0</v>
          </cell>
          <cell r="T30">
            <v>0</v>
          </cell>
          <cell r="U30" t="str">
            <v/>
          </cell>
          <cell r="V30">
            <v>0</v>
          </cell>
          <cell r="W30">
            <v>0</v>
          </cell>
          <cell r="X30">
            <v>0</v>
          </cell>
          <cell r="Y30">
            <v>0</v>
          </cell>
          <cell r="Z30">
            <v>0</v>
          </cell>
          <cell r="AA30">
            <v>0</v>
          </cell>
          <cell r="AB30" t="str">
            <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row>
        <row r="31">
          <cell r="A31">
            <v>23</v>
          </cell>
          <cell r="B31" t="str">
            <v xml:space="preserve">Tania Kaori Angelita </v>
          </cell>
          <cell r="C31">
            <v>0</v>
          </cell>
          <cell r="D31">
            <v>0</v>
          </cell>
          <cell r="E31">
            <v>0</v>
          </cell>
          <cell r="F31">
            <v>0</v>
          </cell>
          <cell r="G31">
            <v>0</v>
          </cell>
          <cell r="H31" t="str">
            <v/>
          </cell>
          <cell r="I31">
            <v>0</v>
          </cell>
          <cell r="J31">
            <v>0</v>
          </cell>
          <cell r="K31">
            <v>0</v>
          </cell>
          <cell r="L31">
            <v>0</v>
          </cell>
          <cell r="M31">
            <v>0</v>
          </cell>
          <cell r="N31">
            <v>0</v>
          </cell>
          <cell r="O31" t="str">
            <v/>
          </cell>
          <cell r="P31">
            <v>0</v>
          </cell>
          <cell r="Q31">
            <v>0</v>
          </cell>
          <cell r="R31">
            <v>0</v>
          </cell>
          <cell r="S31">
            <v>0</v>
          </cell>
          <cell r="T31">
            <v>0</v>
          </cell>
          <cell r="U31" t="str">
            <v/>
          </cell>
          <cell r="V31">
            <v>0</v>
          </cell>
          <cell r="W31">
            <v>0</v>
          </cell>
          <cell r="X31">
            <v>0</v>
          </cell>
          <cell r="Y31">
            <v>0</v>
          </cell>
          <cell r="Z31">
            <v>0</v>
          </cell>
          <cell r="AA31">
            <v>0</v>
          </cell>
          <cell r="AB31" t="str">
            <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row>
        <row r="32">
          <cell r="A32">
            <v>24</v>
          </cell>
          <cell r="B32" t="str">
            <v>Romzy Oka Ramadhani P</v>
          </cell>
          <cell r="C32">
            <v>0</v>
          </cell>
          <cell r="D32">
            <v>0</v>
          </cell>
          <cell r="E32">
            <v>0</v>
          </cell>
          <cell r="F32">
            <v>0</v>
          </cell>
          <cell r="G32">
            <v>0</v>
          </cell>
          <cell r="H32" t="str">
            <v/>
          </cell>
          <cell r="I32">
            <v>0</v>
          </cell>
          <cell r="J32">
            <v>0</v>
          </cell>
          <cell r="K32">
            <v>0</v>
          </cell>
          <cell r="L32">
            <v>0</v>
          </cell>
          <cell r="M32">
            <v>0</v>
          </cell>
          <cell r="N32">
            <v>0</v>
          </cell>
          <cell r="O32" t="str">
            <v/>
          </cell>
          <cell r="P32">
            <v>0</v>
          </cell>
          <cell r="Q32">
            <v>0</v>
          </cell>
          <cell r="R32">
            <v>0</v>
          </cell>
          <cell r="S32">
            <v>0</v>
          </cell>
          <cell r="T32">
            <v>0</v>
          </cell>
          <cell r="U32" t="str">
            <v/>
          </cell>
          <cell r="V32">
            <v>0</v>
          </cell>
          <cell r="W32">
            <v>0</v>
          </cell>
          <cell r="X32">
            <v>0</v>
          </cell>
          <cell r="Y32">
            <v>0</v>
          </cell>
          <cell r="Z32">
            <v>0</v>
          </cell>
          <cell r="AA32">
            <v>0</v>
          </cell>
          <cell r="AB32" t="str">
            <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row>
        <row r="33">
          <cell r="A33">
            <v>25</v>
          </cell>
          <cell r="B33" t="str">
            <v>Larasati Jagadhita P</v>
          </cell>
          <cell r="C33">
            <v>0</v>
          </cell>
          <cell r="D33">
            <v>0</v>
          </cell>
          <cell r="E33">
            <v>0</v>
          </cell>
          <cell r="F33">
            <v>0</v>
          </cell>
          <cell r="G33">
            <v>0</v>
          </cell>
          <cell r="H33" t="str">
            <v/>
          </cell>
          <cell r="I33">
            <v>0</v>
          </cell>
          <cell r="J33">
            <v>0</v>
          </cell>
          <cell r="K33">
            <v>0</v>
          </cell>
          <cell r="L33">
            <v>0</v>
          </cell>
          <cell r="M33">
            <v>0</v>
          </cell>
          <cell r="N33">
            <v>0</v>
          </cell>
          <cell r="O33" t="str">
            <v/>
          </cell>
          <cell r="P33">
            <v>0</v>
          </cell>
          <cell r="Q33">
            <v>0</v>
          </cell>
          <cell r="R33">
            <v>0</v>
          </cell>
          <cell r="S33">
            <v>0</v>
          </cell>
          <cell r="T33">
            <v>0</v>
          </cell>
          <cell r="U33" t="str">
            <v/>
          </cell>
          <cell r="V33">
            <v>0</v>
          </cell>
          <cell r="W33">
            <v>0</v>
          </cell>
          <cell r="X33">
            <v>0</v>
          </cell>
          <cell r="Y33">
            <v>0</v>
          </cell>
          <cell r="Z33">
            <v>0</v>
          </cell>
          <cell r="AA33">
            <v>0</v>
          </cell>
          <cell r="AB33" t="str">
            <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row>
        <row r="34">
          <cell r="A34">
            <v>26</v>
          </cell>
          <cell r="B34" t="str">
            <v>Meliana Citra A</v>
          </cell>
          <cell r="C34">
            <v>0</v>
          </cell>
          <cell r="D34">
            <v>0</v>
          </cell>
          <cell r="E34">
            <v>0</v>
          </cell>
          <cell r="F34">
            <v>0</v>
          </cell>
          <cell r="G34">
            <v>0</v>
          </cell>
          <cell r="H34" t="str">
            <v/>
          </cell>
          <cell r="I34">
            <v>0</v>
          </cell>
          <cell r="J34">
            <v>0</v>
          </cell>
          <cell r="K34">
            <v>0</v>
          </cell>
          <cell r="L34">
            <v>0</v>
          </cell>
          <cell r="M34">
            <v>0</v>
          </cell>
          <cell r="N34">
            <v>0</v>
          </cell>
          <cell r="O34" t="str">
            <v/>
          </cell>
          <cell r="P34">
            <v>0</v>
          </cell>
          <cell r="Q34">
            <v>0</v>
          </cell>
          <cell r="R34">
            <v>0</v>
          </cell>
          <cell r="S34">
            <v>0</v>
          </cell>
          <cell r="T34">
            <v>0</v>
          </cell>
          <cell r="U34" t="str">
            <v/>
          </cell>
          <cell r="V34">
            <v>0</v>
          </cell>
          <cell r="W34">
            <v>0</v>
          </cell>
          <cell r="X34">
            <v>0</v>
          </cell>
          <cell r="Y34">
            <v>0</v>
          </cell>
          <cell r="Z34">
            <v>0</v>
          </cell>
          <cell r="AA34">
            <v>0</v>
          </cell>
          <cell r="AB34" t="str">
            <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row>
        <row r="35">
          <cell r="A35">
            <v>27</v>
          </cell>
          <cell r="B35" t="str">
            <v>Mohammad Rizky</v>
          </cell>
          <cell r="C35">
            <v>0</v>
          </cell>
          <cell r="D35">
            <v>0</v>
          </cell>
          <cell r="E35">
            <v>0</v>
          </cell>
          <cell r="F35">
            <v>0</v>
          </cell>
          <cell r="G35">
            <v>0</v>
          </cell>
          <cell r="H35" t="str">
            <v/>
          </cell>
          <cell r="I35">
            <v>0</v>
          </cell>
          <cell r="J35">
            <v>0</v>
          </cell>
          <cell r="K35">
            <v>0</v>
          </cell>
          <cell r="L35">
            <v>0</v>
          </cell>
          <cell r="M35">
            <v>0</v>
          </cell>
          <cell r="N35">
            <v>0</v>
          </cell>
          <cell r="O35" t="str">
            <v/>
          </cell>
          <cell r="P35">
            <v>0</v>
          </cell>
          <cell r="Q35">
            <v>0</v>
          </cell>
          <cell r="R35">
            <v>0</v>
          </cell>
          <cell r="S35">
            <v>0</v>
          </cell>
          <cell r="T35">
            <v>0</v>
          </cell>
          <cell r="U35" t="str">
            <v/>
          </cell>
          <cell r="V35">
            <v>0</v>
          </cell>
          <cell r="W35">
            <v>0</v>
          </cell>
          <cell r="X35">
            <v>0</v>
          </cell>
          <cell r="Y35">
            <v>0</v>
          </cell>
          <cell r="Z35">
            <v>0</v>
          </cell>
          <cell r="AA35">
            <v>0</v>
          </cell>
          <cell r="AB35" t="str">
            <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row>
        <row r="36">
          <cell r="A36">
            <v>28</v>
          </cell>
          <cell r="B36">
            <v>0</v>
          </cell>
          <cell r="C36">
            <v>0</v>
          </cell>
          <cell r="D36">
            <v>0</v>
          </cell>
          <cell r="E36">
            <v>0</v>
          </cell>
          <cell r="F36">
            <v>0</v>
          </cell>
          <cell r="G36">
            <v>0</v>
          </cell>
          <cell r="H36" t="str">
            <v/>
          </cell>
          <cell r="I36">
            <v>0</v>
          </cell>
          <cell r="J36">
            <v>0</v>
          </cell>
          <cell r="K36">
            <v>0</v>
          </cell>
          <cell r="L36">
            <v>0</v>
          </cell>
          <cell r="M36">
            <v>0</v>
          </cell>
          <cell r="N36">
            <v>0</v>
          </cell>
          <cell r="O36" t="str">
            <v/>
          </cell>
          <cell r="P36">
            <v>0</v>
          </cell>
          <cell r="Q36">
            <v>0</v>
          </cell>
          <cell r="R36">
            <v>0</v>
          </cell>
          <cell r="S36">
            <v>0</v>
          </cell>
          <cell r="T36">
            <v>0</v>
          </cell>
          <cell r="U36" t="str">
            <v/>
          </cell>
          <cell r="V36">
            <v>0</v>
          </cell>
          <cell r="W36">
            <v>0</v>
          </cell>
          <cell r="X36">
            <v>0</v>
          </cell>
          <cell r="Y36">
            <v>0</v>
          </cell>
          <cell r="Z36">
            <v>0</v>
          </cell>
          <cell r="AA36">
            <v>0</v>
          </cell>
          <cell r="AB36" t="str">
            <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row>
        <row r="37">
          <cell r="A37">
            <v>29</v>
          </cell>
          <cell r="B37">
            <v>0</v>
          </cell>
          <cell r="C37">
            <v>0</v>
          </cell>
          <cell r="D37">
            <v>0</v>
          </cell>
          <cell r="E37">
            <v>0</v>
          </cell>
          <cell r="F37">
            <v>0</v>
          </cell>
          <cell r="G37">
            <v>0</v>
          </cell>
          <cell r="H37" t="str">
            <v/>
          </cell>
          <cell r="I37">
            <v>0</v>
          </cell>
          <cell r="J37">
            <v>0</v>
          </cell>
          <cell r="K37">
            <v>0</v>
          </cell>
          <cell r="L37">
            <v>0</v>
          </cell>
          <cell r="M37">
            <v>0</v>
          </cell>
          <cell r="N37">
            <v>0</v>
          </cell>
          <cell r="O37" t="str">
            <v/>
          </cell>
          <cell r="P37">
            <v>0</v>
          </cell>
          <cell r="Q37">
            <v>0</v>
          </cell>
          <cell r="R37">
            <v>0</v>
          </cell>
          <cell r="S37">
            <v>0</v>
          </cell>
          <cell r="T37">
            <v>0</v>
          </cell>
          <cell r="U37" t="str">
            <v/>
          </cell>
          <cell r="V37">
            <v>0</v>
          </cell>
          <cell r="W37">
            <v>0</v>
          </cell>
          <cell r="X37">
            <v>0</v>
          </cell>
          <cell r="Y37">
            <v>0</v>
          </cell>
          <cell r="Z37">
            <v>0</v>
          </cell>
          <cell r="AA37">
            <v>0</v>
          </cell>
          <cell r="AB37" t="str">
            <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row>
        <row r="38">
          <cell r="A38">
            <v>30</v>
          </cell>
          <cell r="B38">
            <v>0</v>
          </cell>
          <cell r="C38">
            <v>0</v>
          </cell>
          <cell r="D38">
            <v>0</v>
          </cell>
          <cell r="E38">
            <v>0</v>
          </cell>
          <cell r="F38">
            <v>0</v>
          </cell>
          <cell r="G38">
            <v>0</v>
          </cell>
          <cell r="H38" t="str">
            <v/>
          </cell>
          <cell r="I38">
            <v>0</v>
          </cell>
          <cell r="J38">
            <v>0</v>
          </cell>
          <cell r="K38">
            <v>0</v>
          </cell>
          <cell r="L38">
            <v>0</v>
          </cell>
          <cell r="M38">
            <v>0</v>
          </cell>
          <cell r="N38">
            <v>0</v>
          </cell>
          <cell r="O38" t="str">
            <v/>
          </cell>
          <cell r="P38">
            <v>0</v>
          </cell>
          <cell r="Q38">
            <v>0</v>
          </cell>
          <cell r="R38">
            <v>0</v>
          </cell>
          <cell r="S38">
            <v>0</v>
          </cell>
          <cell r="T38">
            <v>0</v>
          </cell>
          <cell r="U38" t="str">
            <v/>
          </cell>
          <cell r="V38">
            <v>0</v>
          </cell>
          <cell r="W38">
            <v>0</v>
          </cell>
          <cell r="X38">
            <v>0</v>
          </cell>
          <cell r="Y38">
            <v>0</v>
          </cell>
          <cell r="Z38">
            <v>0</v>
          </cell>
          <cell r="AA38">
            <v>0</v>
          </cell>
          <cell r="AB38" t="str">
            <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0</v>
          </cell>
          <cell r="BJ38">
            <v>0</v>
          </cell>
          <cell r="BK38">
            <v>0</v>
          </cell>
          <cell r="BL38">
            <v>0</v>
          </cell>
          <cell r="BM38">
            <v>0</v>
          </cell>
          <cell r="BN38">
            <v>0</v>
          </cell>
          <cell r="BO38">
            <v>0</v>
          </cell>
          <cell r="BP38">
            <v>0</v>
          </cell>
          <cell r="BQ38">
            <v>0</v>
          </cell>
          <cell r="BR38">
            <v>0</v>
          </cell>
          <cell r="BS38">
            <v>0</v>
          </cell>
          <cell r="BT38">
            <v>0</v>
          </cell>
          <cell r="BU38">
            <v>0</v>
          </cell>
        </row>
        <row r="39">
          <cell r="A39">
            <v>31</v>
          </cell>
          <cell r="B39">
            <v>0</v>
          </cell>
          <cell r="C39">
            <v>0</v>
          </cell>
          <cell r="D39">
            <v>0</v>
          </cell>
          <cell r="E39">
            <v>0</v>
          </cell>
          <cell r="F39">
            <v>0</v>
          </cell>
          <cell r="G39">
            <v>0</v>
          </cell>
          <cell r="H39" t="str">
            <v/>
          </cell>
          <cell r="I39">
            <v>0</v>
          </cell>
          <cell r="J39">
            <v>0</v>
          </cell>
          <cell r="K39">
            <v>0</v>
          </cell>
          <cell r="L39">
            <v>0</v>
          </cell>
          <cell r="M39">
            <v>0</v>
          </cell>
          <cell r="N39">
            <v>0</v>
          </cell>
          <cell r="O39" t="str">
            <v/>
          </cell>
          <cell r="P39">
            <v>0</v>
          </cell>
          <cell r="Q39">
            <v>0</v>
          </cell>
          <cell r="R39">
            <v>0</v>
          </cell>
          <cell r="S39">
            <v>0</v>
          </cell>
          <cell r="T39">
            <v>0</v>
          </cell>
          <cell r="U39" t="str">
            <v/>
          </cell>
          <cell r="V39">
            <v>0</v>
          </cell>
          <cell r="W39">
            <v>0</v>
          </cell>
          <cell r="X39">
            <v>0</v>
          </cell>
          <cell r="Y39">
            <v>0</v>
          </cell>
          <cell r="Z39">
            <v>0</v>
          </cell>
          <cell r="AA39">
            <v>0</v>
          </cell>
          <cell r="AB39" t="str">
            <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row>
        <row r="40">
          <cell r="A40">
            <v>32</v>
          </cell>
          <cell r="B40">
            <v>0</v>
          </cell>
          <cell r="C40">
            <v>0</v>
          </cell>
          <cell r="D40">
            <v>0</v>
          </cell>
          <cell r="E40">
            <v>0</v>
          </cell>
          <cell r="F40">
            <v>0</v>
          </cell>
          <cell r="G40">
            <v>0</v>
          </cell>
          <cell r="H40" t="str">
            <v/>
          </cell>
          <cell r="I40">
            <v>0</v>
          </cell>
          <cell r="J40">
            <v>0</v>
          </cell>
          <cell r="K40">
            <v>0</v>
          </cell>
          <cell r="L40">
            <v>0</v>
          </cell>
          <cell r="M40">
            <v>0</v>
          </cell>
          <cell r="N40">
            <v>0</v>
          </cell>
          <cell r="O40" t="str">
            <v/>
          </cell>
          <cell r="P40">
            <v>0</v>
          </cell>
          <cell r="Q40">
            <v>0</v>
          </cell>
          <cell r="R40">
            <v>0</v>
          </cell>
          <cell r="S40">
            <v>0</v>
          </cell>
          <cell r="T40">
            <v>0</v>
          </cell>
          <cell r="U40" t="str">
            <v/>
          </cell>
          <cell r="V40">
            <v>0</v>
          </cell>
          <cell r="W40">
            <v>0</v>
          </cell>
          <cell r="X40">
            <v>0</v>
          </cell>
          <cell r="Y40">
            <v>0</v>
          </cell>
          <cell r="Z40">
            <v>0</v>
          </cell>
          <cell r="AA40">
            <v>0</v>
          </cell>
          <cell r="AB40" t="str">
            <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v>
          </cell>
          <cell r="BR40">
            <v>0</v>
          </cell>
          <cell r="BS40">
            <v>0</v>
          </cell>
          <cell r="BT40">
            <v>0</v>
          </cell>
          <cell r="BU40">
            <v>0</v>
          </cell>
        </row>
        <row r="41">
          <cell r="A41">
            <v>33</v>
          </cell>
          <cell r="B41">
            <v>0</v>
          </cell>
          <cell r="C41">
            <v>0</v>
          </cell>
          <cell r="D41">
            <v>0</v>
          </cell>
          <cell r="E41">
            <v>0</v>
          </cell>
          <cell r="F41">
            <v>0</v>
          </cell>
          <cell r="G41">
            <v>0</v>
          </cell>
          <cell r="H41" t="str">
            <v/>
          </cell>
          <cell r="I41">
            <v>0</v>
          </cell>
          <cell r="J41">
            <v>0</v>
          </cell>
          <cell r="K41">
            <v>0</v>
          </cell>
          <cell r="L41">
            <v>0</v>
          </cell>
          <cell r="M41">
            <v>0</v>
          </cell>
          <cell r="N41">
            <v>0</v>
          </cell>
          <cell r="O41" t="str">
            <v/>
          </cell>
          <cell r="P41">
            <v>0</v>
          </cell>
          <cell r="Q41">
            <v>0</v>
          </cell>
          <cell r="R41">
            <v>0</v>
          </cell>
          <cell r="S41">
            <v>0</v>
          </cell>
          <cell r="T41">
            <v>0</v>
          </cell>
          <cell r="U41" t="str">
            <v/>
          </cell>
          <cell r="V41">
            <v>0</v>
          </cell>
          <cell r="W41">
            <v>0</v>
          </cell>
          <cell r="X41">
            <v>0</v>
          </cell>
          <cell r="Y41">
            <v>0</v>
          </cell>
          <cell r="Z41">
            <v>0</v>
          </cell>
          <cell r="AA41">
            <v>0</v>
          </cell>
          <cell r="AB41" t="str">
            <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row>
        <row r="42">
          <cell r="A42">
            <v>34</v>
          </cell>
          <cell r="B42">
            <v>0</v>
          </cell>
          <cell r="C42">
            <v>0</v>
          </cell>
          <cell r="D42">
            <v>0</v>
          </cell>
          <cell r="E42">
            <v>0</v>
          </cell>
          <cell r="F42">
            <v>0</v>
          </cell>
          <cell r="G42">
            <v>0</v>
          </cell>
          <cell r="H42" t="str">
            <v/>
          </cell>
          <cell r="I42">
            <v>0</v>
          </cell>
          <cell r="J42">
            <v>0</v>
          </cell>
          <cell r="K42">
            <v>0</v>
          </cell>
          <cell r="L42">
            <v>0</v>
          </cell>
          <cell r="M42">
            <v>0</v>
          </cell>
          <cell r="N42">
            <v>0</v>
          </cell>
          <cell r="O42" t="str">
            <v/>
          </cell>
          <cell r="P42">
            <v>0</v>
          </cell>
          <cell r="Q42">
            <v>0</v>
          </cell>
          <cell r="R42">
            <v>0</v>
          </cell>
          <cell r="S42">
            <v>0</v>
          </cell>
          <cell r="T42">
            <v>0</v>
          </cell>
          <cell r="U42" t="str">
            <v/>
          </cell>
          <cell r="V42">
            <v>0</v>
          </cell>
          <cell r="W42">
            <v>0</v>
          </cell>
          <cell r="X42">
            <v>0</v>
          </cell>
          <cell r="Y42">
            <v>0</v>
          </cell>
          <cell r="Z42">
            <v>0</v>
          </cell>
          <cell r="AA42">
            <v>0</v>
          </cell>
          <cell r="AB42" t="str">
            <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0</v>
          </cell>
          <cell r="BT42">
            <v>0</v>
          </cell>
          <cell r="BU42">
            <v>0</v>
          </cell>
        </row>
        <row r="43">
          <cell r="A43">
            <v>35</v>
          </cell>
          <cell r="B43">
            <v>0</v>
          </cell>
          <cell r="C43">
            <v>0</v>
          </cell>
          <cell r="D43">
            <v>0</v>
          </cell>
          <cell r="E43">
            <v>0</v>
          </cell>
          <cell r="F43">
            <v>0</v>
          </cell>
          <cell r="G43">
            <v>0</v>
          </cell>
          <cell r="H43" t="str">
            <v/>
          </cell>
          <cell r="I43">
            <v>0</v>
          </cell>
          <cell r="J43">
            <v>0</v>
          </cell>
          <cell r="K43">
            <v>0</v>
          </cell>
          <cell r="L43">
            <v>0</v>
          </cell>
          <cell r="M43">
            <v>0</v>
          </cell>
          <cell r="N43">
            <v>0</v>
          </cell>
          <cell r="O43" t="str">
            <v/>
          </cell>
          <cell r="P43">
            <v>0</v>
          </cell>
          <cell r="Q43">
            <v>0</v>
          </cell>
          <cell r="R43">
            <v>0</v>
          </cell>
          <cell r="S43">
            <v>0</v>
          </cell>
          <cell r="T43">
            <v>0</v>
          </cell>
          <cell r="U43" t="str">
            <v/>
          </cell>
          <cell r="V43">
            <v>0</v>
          </cell>
          <cell r="W43">
            <v>0</v>
          </cell>
          <cell r="X43">
            <v>0</v>
          </cell>
          <cell r="Y43">
            <v>0</v>
          </cell>
          <cell r="Z43">
            <v>0</v>
          </cell>
          <cell r="AA43">
            <v>0</v>
          </cell>
          <cell r="AB43" t="str">
            <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row>
        <row r="44">
          <cell r="A44">
            <v>36</v>
          </cell>
          <cell r="B44">
            <v>0</v>
          </cell>
          <cell r="C44">
            <v>0</v>
          </cell>
          <cell r="D44">
            <v>0</v>
          </cell>
          <cell r="E44">
            <v>0</v>
          </cell>
          <cell r="F44">
            <v>0</v>
          </cell>
          <cell r="G44">
            <v>0</v>
          </cell>
          <cell r="H44" t="str">
            <v/>
          </cell>
          <cell r="I44">
            <v>0</v>
          </cell>
          <cell r="J44">
            <v>0</v>
          </cell>
          <cell r="K44">
            <v>0</v>
          </cell>
          <cell r="L44">
            <v>0</v>
          </cell>
          <cell r="M44">
            <v>0</v>
          </cell>
          <cell r="N44">
            <v>0</v>
          </cell>
          <cell r="O44" t="str">
            <v/>
          </cell>
          <cell r="P44">
            <v>0</v>
          </cell>
          <cell r="Q44">
            <v>0</v>
          </cell>
          <cell r="R44">
            <v>0</v>
          </cell>
          <cell r="S44">
            <v>0</v>
          </cell>
          <cell r="T44">
            <v>0</v>
          </cell>
          <cell r="U44" t="str">
            <v/>
          </cell>
          <cell r="V44">
            <v>0</v>
          </cell>
          <cell r="W44">
            <v>0</v>
          </cell>
          <cell r="X44">
            <v>0</v>
          </cell>
          <cell r="Y44">
            <v>0</v>
          </cell>
          <cell r="Z44">
            <v>0</v>
          </cell>
          <cell r="AA44">
            <v>0</v>
          </cell>
          <cell r="AB44" t="str">
            <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row>
        <row r="45">
          <cell r="A45">
            <v>37</v>
          </cell>
          <cell r="B45">
            <v>0</v>
          </cell>
          <cell r="C45">
            <v>0</v>
          </cell>
          <cell r="D45">
            <v>0</v>
          </cell>
          <cell r="E45">
            <v>0</v>
          </cell>
          <cell r="F45">
            <v>0</v>
          </cell>
          <cell r="G45">
            <v>0</v>
          </cell>
          <cell r="H45" t="str">
            <v/>
          </cell>
          <cell r="I45">
            <v>0</v>
          </cell>
          <cell r="J45">
            <v>0</v>
          </cell>
          <cell r="K45">
            <v>0</v>
          </cell>
          <cell r="L45">
            <v>0</v>
          </cell>
          <cell r="M45">
            <v>0</v>
          </cell>
          <cell r="N45">
            <v>0</v>
          </cell>
          <cell r="O45" t="str">
            <v/>
          </cell>
          <cell r="P45">
            <v>0</v>
          </cell>
          <cell r="Q45">
            <v>0</v>
          </cell>
          <cell r="R45">
            <v>0</v>
          </cell>
          <cell r="S45">
            <v>0</v>
          </cell>
          <cell r="T45">
            <v>0</v>
          </cell>
          <cell r="U45" t="str">
            <v/>
          </cell>
          <cell r="V45">
            <v>0</v>
          </cell>
          <cell r="W45">
            <v>0</v>
          </cell>
          <cell r="X45">
            <v>0</v>
          </cell>
          <cell r="Y45">
            <v>0</v>
          </cell>
          <cell r="Z45">
            <v>0</v>
          </cell>
          <cell r="AA45">
            <v>0</v>
          </cell>
          <cell r="AB45" t="str">
            <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v>
          </cell>
          <cell r="BR45">
            <v>0</v>
          </cell>
          <cell r="BS45">
            <v>0</v>
          </cell>
          <cell r="BT45">
            <v>0</v>
          </cell>
          <cell r="BU45">
            <v>0</v>
          </cell>
        </row>
        <row r="46">
          <cell r="A46">
            <v>38</v>
          </cell>
          <cell r="B46">
            <v>0</v>
          </cell>
          <cell r="C46">
            <v>0</v>
          </cell>
          <cell r="D46">
            <v>0</v>
          </cell>
          <cell r="E46">
            <v>0</v>
          </cell>
          <cell r="F46">
            <v>0</v>
          </cell>
          <cell r="G46">
            <v>0</v>
          </cell>
          <cell r="H46" t="str">
            <v/>
          </cell>
          <cell r="I46">
            <v>0</v>
          </cell>
          <cell r="J46">
            <v>0</v>
          </cell>
          <cell r="K46">
            <v>0</v>
          </cell>
          <cell r="L46">
            <v>0</v>
          </cell>
          <cell r="M46">
            <v>0</v>
          </cell>
          <cell r="N46">
            <v>0</v>
          </cell>
          <cell r="O46" t="str">
            <v/>
          </cell>
          <cell r="P46">
            <v>0</v>
          </cell>
          <cell r="Q46">
            <v>0</v>
          </cell>
          <cell r="R46">
            <v>0</v>
          </cell>
          <cell r="S46">
            <v>0</v>
          </cell>
          <cell r="T46">
            <v>0</v>
          </cell>
          <cell r="U46" t="str">
            <v/>
          </cell>
          <cell r="V46">
            <v>0</v>
          </cell>
          <cell r="W46">
            <v>0</v>
          </cell>
          <cell r="X46">
            <v>0</v>
          </cell>
          <cell r="Y46">
            <v>0</v>
          </cell>
          <cell r="Z46">
            <v>0</v>
          </cell>
          <cell r="AA46">
            <v>0</v>
          </cell>
          <cell r="AB46" t="str">
            <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v>
          </cell>
          <cell r="BR46">
            <v>0</v>
          </cell>
          <cell r="BS46">
            <v>0</v>
          </cell>
          <cell r="BT46">
            <v>0</v>
          </cell>
          <cell r="BU46">
            <v>0</v>
          </cell>
        </row>
        <row r="47">
          <cell r="A47">
            <v>39</v>
          </cell>
          <cell r="B47">
            <v>0</v>
          </cell>
          <cell r="C47">
            <v>0</v>
          </cell>
          <cell r="D47">
            <v>0</v>
          </cell>
          <cell r="E47">
            <v>0</v>
          </cell>
          <cell r="F47">
            <v>0</v>
          </cell>
          <cell r="G47">
            <v>0</v>
          </cell>
          <cell r="H47" t="str">
            <v/>
          </cell>
          <cell r="I47">
            <v>0</v>
          </cell>
          <cell r="J47">
            <v>0</v>
          </cell>
          <cell r="K47">
            <v>0</v>
          </cell>
          <cell r="L47">
            <v>0</v>
          </cell>
          <cell r="M47">
            <v>0</v>
          </cell>
          <cell r="N47">
            <v>0</v>
          </cell>
          <cell r="O47" t="str">
            <v/>
          </cell>
          <cell r="P47">
            <v>0</v>
          </cell>
          <cell r="Q47">
            <v>0</v>
          </cell>
          <cell r="R47">
            <v>0</v>
          </cell>
          <cell r="S47">
            <v>0</v>
          </cell>
          <cell r="T47">
            <v>0</v>
          </cell>
          <cell r="U47" t="str">
            <v/>
          </cell>
          <cell r="V47">
            <v>0</v>
          </cell>
          <cell r="W47">
            <v>0</v>
          </cell>
          <cell r="X47">
            <v>0</v>
          </cell>
          <cell r="Y47">
            <v>0</v>
          </cell>
          <cell r="Z47">
            <v>0</v>
          </cell>
          <cell r="AA47">
            <v>0</v>
          </cell>
          <cell r="AB47" t="str">
            <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0</v>
          </cell>
          <cell r="BO47">
            <v>0</v>
          </cell>
          <cell r="BP47">
            <v>0</v>
          </cell>
          <cell r="BQ47">
            <v>0</v>
          </cell>
          <cell r="BR47">
            <v>0</v>
          </cell>
          <cell r="BS47">
            <v>0</v>
          </cell>
          <cell r="BT47">
            <v>0</v>
          </cell>
          <cell r="BU47">
            <v>0</v>
          </cell>
        </row>
        <row r="48">
          <cell r="A48">
            <v>40</v>
          </cell>
          <cell r="B48">
            <v>0</v>
          </cell>
          <cell r="C48">
            <v>0</v>
          </cell>
          <cell r="D48">
            <v>0</v>
          </cell>
          <cell r="E48">
            <v>0</v>
          </cell>
          <cell r="F48">
            <v>0</v>
          </cell>
          <cell r="G48">
            <v>0</v>
          </cell>
          <cell r="H48" t="str">
            <v/>
          </cell>
          <cell r="I48">
            <v>0</v>
          </cell>
          <cell r="J48">
            <v>0</v>
          </cell>
          <cell r="K48">
            <v>0</v>
          </cell>
          <cell r="L48">
            <v>0</v>
          </cell>
          <cell r="M48">
            <v>0</v>
          </cell>
          <cell r="N48">
            <v>0</v>
          </cell>
          <cell r="O48" t="str">
            <v/>
          </cell>
          <cell r="P48">
            <v>0</v>
          </cell>
          <cell r="Q48">
            <v>0</v>
          </cell>
          <cell r="R48">
            <v>0</v>
          </cell>
          <cell r="S48">
            <v>0</v>
          </cell>
          <cell r="T48">
            <v>0</v>
          </cell>
          <cell r="U48" t="str">
            <v/>
          </cell>
          <cell r="V48">
            <v>0</v>
          </cell>
          <cell r="W48">
            <v>0</v>
          </cell>
          <cell r="X48">
            <v>0</v>
          </cell>
          <cell r="Y48">
            <v>0</v>
          </cell>
          <cell r="Z48">
            <v>0</v>
          </cell>
          <cell r="AA48">
            <v>0</v>
          </cell>
          <cell r="AB48" t="str">
            <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v>
          </cell>
          <cell r="BR48">
            <v>0</v>
          </cell>
          <cell r="BS48">
            <v>0</v>
          </cell>
          <cell r="BT48">
            <v>0</v>
          </cell>
          <cell r="BU48">
            <v>0</v>
          </cell>
        </row>
      </sheetData>
      <sheetData sheetId="11">
        <row r="9">
          <cell r="A9">
            <v>1</v>
          </cell>
          <cell r="B9" t="str">
            <v>Achmad Zacky</v>
          </cell>
          <cell r="C9" t="str">
            <v>L</v>
          </cell>
          <cell r="D9">
            <v>76</v>
          </cell>
          <cell r="E9">
            <v>65</v>
          </cell>
          <cell r="F9">
            <v>78</v>
          </cell>
          <cell r="G9">
            <v>70</v>
          </cell>
          <cell r="H9">
            <v>68</v>
          </cell>
          <cell r="I9">
            <v>87</v>
          </cell>
          <cell r="J9">
            <v>74</v>
          </cell>
          <cell r="K9">
            <v>56</v>
          </cell>
          <cell r="L9">
            <v>56</v>
          </cell>
          <cell r="M9">
            <v>78</v>
          </cell>
          <cell r="N9">
            <v>76</v>
          </cell>
          <cell r="O9">
            <v>66.5</v>
          </cell>
          <cell r="P9">
            <v>90</v>
          </cell>
          <cell r="Q9">
            <v>90</v>
          </cell>
          <cell r="R9">
            <v>81</v>
          </cell>
          <cell r="S9">
            <v>81</v>
          </cell>
          <cell r="T9">
            <v>81</v>
          </cell>
          <cell r="U9">
            <v>56</v>
          </cell>
          <cell r="V9">
            <v>56</v>
          </cell>
          <cell r="W9">
            <v>76</v>
          </cell>
          <cell r="X9">
            <v>76</v>
          </cell>
          <cell r="Y9">
            <v>76</v>
          </cell>
          <cell r="Z9">
            <v>70</v>
          </cell>
          <cell r="AA9">
            <v>72</v>
          </cell>
          <cell r="AB9">
            <v>78.333333333333329</v>
          </cell>
          <cell r="AC9">
            <v>76</v>
          </cell>
          <cell r="AD9">
            <v>84</v>
          </cell>
          <cell r="AE9">
            <v>76.066666666666663</v>
          </cell>
          <cell r="AF9">
            <v>76</v>
          </cell>
          <cell r="AG9">
            <v>60.5</v>
          </cell>
          <cell r="AH9">
            <v>67.333333333333329</v>
          </cell>
          <cell r="AI9">
            <v>56</v>
          </cell>
          <cell r="AJ9">
            <v>84</v>
          </cell>
          <cell r="AK9">
            <v>68.766666666666666</v>
          </cell>
          <cell r="AL9">
            <v>73</v>
          </cell>
          <cell r="AM9">
            <v>66.25</v>
          </cell>
          <cell r="AN9">
            <v>72.833333333333329</v>
          </cell>
          <cell r="AO9">
            <v>66</v>
          </cell>
          <cell r="AP9">
            <v>84</v>
          </cell>
          <cell r="AQ9">
            <v>72.416666666666657</v>
          </cell>
          <cell r="AR9">
            <v>76</v>
          </cell>
          <cell r="AS9">
            <v>65</v>
          </cell>
          <cell r="AT9">
            <v>78</v>
          </cell>
          <cell r="AU9">
            <v>73</v>
          </cell>
          <cell r="AV9">
            <v>56</v>
          </cell>
          <cell r="AW9">
            <v>56</v>
          </cell>
          <cell r="AX9">
            <v>56</v>
          </cell>
          <cell r="AY9">
            <v>90</v>
          </cell>
          <cell r="AZ9">
            <v>90</v>
          </cell>
          <cell r="BA9">
            <v>90</v>
          </cell>
          <cell r="BB9">
            <v>56</v>
          </cell>
          <cell r="BC9">
            <v>56</v>
          </cell>
          <cell r="BD9">
            <v>56</v>
          </cell>
          <cell r="BE9">
            <v>70</v>
          </cell>
          <cell r="BF9">
            <v>68</v>
          </cell>
          <cell r="BG9">
            <v>87</v>
          </cell>
          <cell r="BH9">
            <v>75</v>
          </cell>
          <cell r="BI9">
            <v>78</v>
          </cell>
          <cell r="BJ9">
            <v>76</v>
          </cell>
          <cell r="BK9">
            <v>77</v>
          </cell>
          <cell r="BL9">
            <v>81</v>
          </cell>
          <cell r="BM9">
            <v>81</v>
          </cell>
          <cell r="BN9" t="str">
            <v/>
          </cell>
          <cell r="BO9">
            <v>76</v>
          </cell>
          <cell r="BP9">
            <v>76</v>
          </cell>
          <cell r="BQ9" t="str">
            <v/>
          </cell>
        </row>
        <row r="10">
          <cell r="A10">
            <v>2</v>
          </cell>
          <cell r="B10" t="str">
            <v>Angelia Vabel R</v>
          </cell>
          <cell r="C10" t="str">
            <v>L</v>
          </cell>
          <cell r="D10">
            <v>0</v>
          </cell>
          <cell r="E10">
            <v>0</v>
          </cell>
          <cell r="F10">
            <v>0</v>
          </cell>
          <cell r="G10">
            <v>0</v>
          </cell>
          <cell r="H10">
            <v>0</v>
          </cell>
          <cell r="I10">
            <v>0</v>
          </cell>
          <cell r="J10" t="str">
            <v/>
          </cell>
          <cell r="K10">
            <v>0</v>
          </cell>
          <cell r="L10">
            <v>0</v>
          </cell>
          <cell r="M10">
            <v>0</v>
          </cell>
          <cell r="N10">
            <v>0</v>
          </cell>
          <cell r="O10" t="str">
            <v/>
          </cell>
          <cell r="P10">
            <v>0</v>
          </cell>
          <cell r="Q10">
            <v>0</v>
          </cell>
          <cell r="R10">
            <v>0</v>
          </cell>
          <cell r="S10">
            <v>0</v>
          </cell>
          <cell r="T10" t="str">
            <v/>
          </cell>
          <cell r="U10">
            <v>0</v>
          </cell>
          <cell r="V10">
            <v>0</v>
          </cell>
          <cell r="W10">
            <v>0</v>
          </cell>
          <cell r="X10">
            <v>0</v>
          </cell>
          <cell r="Y10" t="str">
            <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t="str">
            <v/>
          </cell>
          <cell r="BO10">
            <v>0</v>
          </cell>
          <cell r="BP10">
            <v>0</v>
          </cell>
          <cell r="BQ10" t="str">
            <v/>
          </cell>
        </row>
        <row r="11">
          <cell r="A11">
            <v>3</v>
          </cell>
          <cell r="B11" t="str">
            <v>Anggun Dwi P.I</v>
          </cell>
          <cell r="C11" t="str">
            <v>L</v>
          </cell>
          <cell r="D11">
            <v>0</v>
          </cell>
          <cell r="E11">
            <v>0</v>
          </cell>
          <cell r="F11">
            <v>0</v>
          </cell>
          <cell r="G11">
            <v>0</v>
          </cell>
          <cell r="H11">
            <v>0</v>
          </cell>
          <cell r="I11">
            <v>0</v>
          </cell>
          <cell r="J11" t="str">
            <v/>
          </cell>
          <cell r="K11">
            <v>0</v>
          </cell>
          <cell r="L11">
            <v>0</v>
          </cell>
          <cell r="M11">
            <v>0</v>
          </cell>
          <cell r="N11">
            <v>0</v>
          </cell>
          <cell r="O11" t="str">
            <v/>
          </cell>
          <cell r="P11">
            <v>0</v>
          </cell>
          <cell r="Q11">
            <v>0</v>
          </cell>
          <cell r="R11">
            <v>0</v>
          </cell>
          <cell r="S11">
            <v>0</v>
          </cell>
          <cell r="T11" t="str">
            <v/>
          </cell>
          <cell r="U11">
            <v>0</v>
          </cell>
          <cell r="V11">
            <v>0</v>
          </cell>
          <cell r="W11">
            <v>0</v>
          </cell>
          <cell r="X11">
            <v>0</v>
          </cell>
          <cell r="Y11" t="str">
            <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t="str">
            <v/>
          </cell>
          <cell r="BO11">
            <v>0</v>
          </cell>
          <cell r="BP11">
            <v>0</v>
          </cell>
          <cell r="BQ11" t="str">
            <v/>
          </cell>
        </row>
        <row r="12">
          <cell r="A12">
            <v>4</v>
          </cell>
          <cell r="B12" t="str">
            <v>Antonio Permata A</v>
          </cell>
          <cell r="C12" t="str">
            <v>L</v>
          </cell>
          <cell r="D12">
            <v>0</v>
          </cell>
          <cell r="E12">
            <v>0</v>
          </cell>
          <cell r="F12">
            <v>0</v>
          </cell>
          <cell r="G12">
            <v>0</v>
          </cell>
          <cell r="H12">
            <v>0</v>
          </cell>
          <cell r="I12">
            <v>0</v>
          </cell>
          <cell r="J12" t="str">
            <v/>
          </cell>
          <cell r="K12">
            <v>0</v>
          </cell>
          <cell r="L12">
            <v>0</v>
          </cell>
          <cell r="M12">
            <v>0</v>
          </cell>
          <cell r="N12">
            <v>0</v>
          </cell>
          <cell r="O12" t="str">
            <v/>
          </cell>
          <cell r="P12">
            <v>0</v>
          </cell>
          <cell r="Q12">
            <v>0</v>
          </cell>
          <cell r="R12">
            <v>0</v>
          </cell>
          <cell r="S12">
            <v>0</v>
          </cell>
          <cell r="T12" t="str">
            <v/>
          </cell>
          <cell r="U12">
            <v>0</v>
          </cell>
          <cell r="V12">
            <v>0</v>
          </cell>
          <cell r="W12">
            <v>0</v>
          </cell>
          <cell r="X12">
            <v>0</v>
          </cell>
          <cell r="Y12" t="str">
            <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t="str">
            <v/>
          </cell>
          <cell r="BO12">
            <v>0</v>
          </cell>
          <cell r="BP12">
            <v>0</v>
          </cell>
          <cell r="BQ12" t="str">
            <v/>
          </cell>
        </row>
        <row r="13">
          <cell r="A13">
            <v>5</v>
          </cell>
          <cell r="B13" t="str">
            <v>Arya Pratama G</v>
          </cell>
          <cell r="C13" t="str">
            <v>P</v>
          </cell>
          <cell r="D13">
            <v>0</v>
          </cell>
          <cell r="E13">
            <v>0</v>
          </cell>
          <cell r="F13">
            <v>0</v>
          </cell>
          <cell r="G13">
            <v>0</v>
          </cell>
          <cell r="H13">
            <v>0</v>
          </cell>
          <cell r="I13">
            <v>0</v>
          </cell>
          <cell r="J13" t="str">
            <v/>
          </cell>
          <cell r="K13">
            <v>0</v>
          </cell>
          <cell r="L13">
            <v>0</v>
          </cell>
          <cell r="M13">
            <v>0</v>
          </cell>
          <cell r="N13">
            <v>0</v>
          </cell>
          <cell r="O13" t="str">
            <v/>
          </cell>
          <cell r="P13">
            <v>0</v>
          </cell>
          <cell r="Q13">
            <v>0</v>
          </cell>
          <cell r="R13">
            <v>0</v>
          </cell>
          <cell r="S13">
            <v>0</v>
          </cell>
          <cell r="T13" t="str">
            <v/>
          </cell>
          <cell r="U13">
            <v>0</v>
          </cell>
          <cell r="V13">
            <v>0</v>
          </cell>
          <cell r="W13">
            <v>0</v>
          </cell>
          <cell r="X13">
            <v>0</v>
          </cell>
          <cell r="Y13" t="str">
            <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t="str">
            <v/>
          </cell>
          <cell r="BO13">
            <v>0</v>
          </cell>
          <cell r="BP13">
            <v>0</v>
          </cell>
          <cell r="BQ13" t="str">
            <v/>
          </cell>
        </row>
        <row r="14">
          <cell r="A14">
            <v>6</v>
          </cell>
          <cell r="B14" t="str">
            <v>Asyam Hanif Ihsan H</v>
          </cell>
          <cell r="C14" t="str">
            <v>P</v>
          </cell>
          <cell r="D14">
            <v>0</v>
          </cell>
          <cell r="E14">
            <v>0</v>
          </cell>
          <cell r="F14">
            <v>0</v>
          </cell>
          <cell r="G14">
            <v>0</v>
          </cell>
          <cell r="H14">
            <v>0</v>
          </cell>
          <cell r="I14">
            <v>0</v>
          </cell>
          <cell r="J14" t="str">
            <v/>
          </cell>
          <cell r="K14">
            <v>0</v>
          </cell>
          <cell r="L14">
            <v>0</v>
          </cell>
          <cell r="M14">
            <v>0</v>
          </cell>
          <cell r="N14">
            <v>0</v>
          </cell>
          <cell r="O14" t="str">
            <v/>
          </cell>
          <cell r="P14">
            <v>0</v>
          </cell>
          <cell r="Q14">
            <v>0</v>
          </cell>
          <cell r="R14">
            <v>0</v>
          </cell>
          <cell r="S14">
            <v>0</v>
          </cell>
          <cell r="T14" t="str">
            <v/>
          </cell>
          <cell r="U14">
            <v>0</v>
          </cell>
          <cell r="V14">
            <v>0</v>
          </cell>
          <cell r="W14">
            <v>0</v>
          </cell>
          <cell r="X14">
            <v>0</v>
          </cell>
          <cell r="Y14" t="str">
            <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t="str">
            <v/>
          </cell>
          <cell r="BO14">
            <v>0</v>
          </cell>
          <cell r="BP14">
            <v>0</v>
          </cell>
          <cell r="BQ14" t="str">
            <v/>
          </cell>
        </row>
        <row r="15">
          <cell r="A15">
            <v>7</v>
          </cell>
          <cell r="B15" t="str">
            <v>Athaya Salsabilla Z</v>
          </cell>
          <cell r="C15" t="str">
            <v>L</v>
          </cell>
          <cell r="D15">
            <v>0</v>
          </cell>
          <cell r="E15">
            <v>0</v>
          </cell>
          <cell r="F15">
            <v>0</v>
          </cell>
          <cell r="G15">
            <v>0</v>
          </cell>
          <cell r="H15">
            <v>0</v>
          </cell>
          <cell r="I15">
            <v>0</v>
          </cell>
          <cell r="J15" t="str">
            <v/>
          </cell>
          <cell r="K15">
            <v>0</v>
          </cell>
          <cell r="L15">
            <v>0</v>
          </cell>
          <cell r="M15">
            <v>0</v>
          </cell>
          <cell r="N15">
            <v>0</v>
          </cell>
          <cell r="O15" t="str">
            <v/>
          </cell>
          <cell r="P15">
            <v>0</v>
          </cell>
          <cell r="Q15">
            <v>0</v>
          </cell>
          <cell r="R15">
            <v>0</v>
          </cell>
          <cell r="S15">
            <v>0</v>
          </cell>
          <cell r="T15" t="str">
            <v/>
          </cell>
          <cell r="U15">
            <v>0</v>
          </cell>
          <cell r="V15">
            <v>0</v>
          </cell>
          <cell r="W15">
            <v>0</v>
          </cell>
          <cell r="X15">
            <v>0</v>
          </cell>
          <cell r="Y15" t="str">
            <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t="str">
            <v/>
          </cell>
          <cell r="BO15">
            <v>0</v>
          </cell>
          <cell r="BP15">
            <v>0</v>
          </cell>
          <cell r="BQ15" t="str">
            <v/>
          </cell>
        </row>
        <row r="16">
          <cell r="A16">
            <v>8</v>
          </cell>
          <cell r="B16" t="str">
            <v>Aulia Dea Rosalinda</v>
          </cell>
          <cell r="C16" t="str">
            <v>L</v>
          </cell>
          <cell r="D16">
            <v>0</v>
          </cell>
          <cell r="E16">
            <v>0</v>
          </cell>
          <cell r="F16">
            <v>0</v>
          </cell>
          <cell r="G16">
            <v>0</v>
          </cell>
          <cell r="H16">
            <v>0</v>
          </cell>
          <cell r="I16">
            <v>0</v>
          </cell>
          <cell r="J16" t="str">
            <v/>
          </cell>
          <cell r="K16">
            <v>0</v>
          </cell>
          <cell r="L16">
            <v>0</v>
          </cell>
          <cell r="M16">
            <v>0</v>
          </cell>
          <cell r="N16">
            <v>0</v>
          </cell>
          <cell r="O16" t="str">
            <v/>
          </cell>
          <cell r="P16">
            <v>0</v>
          </cell>
          <cell r="Q16">
            <v>0</v>
          </cell>
          <cell r="R16">
            <v>0</v>
          </cell>
          <cell r="S16">
            <v>0</v>
          </cell>
          <cell r="T16" t="str">
            <v/>
          </cell>
          <cell r="U16">
            <v>0</v>
          </cell>
          <cell r="V16">
            <v>0</v>
          </cell>
          <cell r="W16">
            <v>0</v>
          </cell>
          <cell r="X16">
            <v>0</v>
          </cell>
          <cell r="Y16" t="str">
            <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t="str">
            <v/>
          </cell>
          <cell r="BO16">
            <v>0</v>
          </cell>
          <cell r="BP16">
            <v>0</v>
          </cell>
          <cell r="BQ16" t="str">
            <v/>
          </cell>
        </row>
        <row r="17">
          <cell r="A17">
            <v>9</v>
          </cell>
          <cell r="B17" t="str">
            <v>Claudia Gabriella L</v>
          </cell>
          <cell r="C17" t="str">
            <v>L</v>
          </cell>
          <cell r="D17">
            <v>0</v>
          </cell>
          <cell r="E17">
            <v>0</v>
          </cell>
          <cell r="F17">
            <v>0</v>
          </cell>
          <cell r="G17">
            <v>0</v>
          </cell>
          <cell r="H17">
            <v>0</v>
          </cell>
          <cell r="I17">
            <v>0</v>
          </cell>
          <cell r="J17" t="str">
            <v/>
          </cell>
          <cell r="K17">
            <v>0</v>
          </cell>
          <cell r="L17">
            <v>0</v>
          </cell>
          <cell r="M17">
            <v>0</v>
          </cell>
          <cell r="N17">
            <v>0</v>
          </cell>
          <cell r="O17" t="str">
            <v/>
          </cell>
          <cell r="P17">
            <v>0</v>
          </cell>
          <cell r="Q17">
            <v>0</v>
          </cell>
          <cell r="R17">
            <v>0</v>
          </cell>
          <cell r="S17">
            <v>0</v>
          </cell>
          <cell r="T17" t="str">
            <v/>
          </cell>
          <cell r="U17">
            <v>0</v>
          </cell>
          <cell r="V17">
            <v>0</v>
          </cell>
          <cell r="W17">
            <v>0</v>
          </cell>
          <cell r="X17">
            <v>0</v>
          </cell>
          <cell r="Y17" t="str">
            <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t="str">
            <v/>
          </cell>
          <cell r="BO17">
            <v>0</v>
          </cell>
          <cell r="BP17">
            <v>0</v>
          </cell>
          <cell r="BQ17" t="str">
            <v/>
          </cell>
        </row>
        <row r="18">
          <cell r="A18">
            <v>10</v>
          </cell>
          <cell r="B18" t="str">
            <v xml:space="preserve">Deco Badarus Zaman </v>
          </cell>
          <cell r="C18" t="str">
            <v>L</v>
          </cell>
          <cell r="D18">
            <v>0</v>
          </cell>
          <cell r="E18">
            <v>0</v>
          </cell>
          <cell r="F18">
            <v>0</v>
          </cell>
          <cell r="G18">
            <v>0</v>
          </cell>
          <cell r="H18">
            <v>0</v>
          </cell>
          <cell r="I18">
            <v>0</v>
          </cell>
          <cell r="J18" t="str">
            <v/>
          </cell>
          <cell r="K18">
            <v>0</v>
          </cell>
          <cell r="L18">
            <v>0</v>
          </cell>
          <cell r="M18">
            <v>0</v>
          </cell>
          <cell r="N18">
            <v>0</v>
          </cell>
          <cell r="O18" t="str">
            <v/>
          </cell>
          <cell r="P18">
            <v>0</v>
          </cell>
          <cell r="Q18">
            <v>0</v>
          </cell>
          <cell r="R18">
            <v>0</v>
          </cell>
          <cell r="S18">
            <v>0</v>
          </cell>
          <cell r="T18" t="str">
            <v/>
          </cell>
          <cell r="U18">
            <v>0</v>
          </cell>
          <cell r="V18">
            <v>0</v>
          </cell>
          <cell r="W18">
            <v>0</v>
          </cell>
          <cell r="X18">
            <v>0</v>
          </cell>
          <cell r="Y18" t="str">
            <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t="str">
            <v/>
          </cell>
          <cell r="BO18">
            <v>0</v>
          </cell>
          <cell r="BP18">
            <v>0</v>
          </cell>
          <cell r="BQ18" t="str">
            <v/>
          </cell>
        </row>
        <row r="19">
          <cell r="A19">
            <v>11</v>
          </cell>
          <cell r="B19" t="str">
            <v>Fania Mutiara Felichia</v>
          </cell>
          <cell r="C19" t="str">
            <v>L</v>
          </cell>
          <cell r="D19">
            <v>0</v>
          </cell>
          <cell r="E19">
            <v>0</v>
          </cell>
          <cell r="F19">
            <v>0</v>
          </cell>
          <cell r="G19">
            <v>0</v>
          </cell>
          <cell r="H19">
            <v>0</v>
          </cell>
          <cell r="I19">
            <v>0</v>
          </cell>
          <cell r="J19" t="str">
            <v/>
          </cell>
          <cell r="K19">
            <v>0</v>
          </cell>
          <cell r="L19">
            <v>0</v>
          </cell>
          <cell r="M19">
            <v>0</v>
          </cell>
          <cell r="N19">
            <v>0</v>
          </cell>
          <cell r="O19" t="str">
            <v/>
          </cell>
          <cell r="P19">
            <v>0</v>
          </cell>
          <cell r="Q19">
            <v>0</v>
          </cell>
          <cell r="R19">
            <v>0</v>
          </cell>
          <cell r="S19">
            <v>0</v>
          </cell>
          <cell r="T19" t="str">
            <v/>
          </cell>
          <cell r="U19">
            <v>0</v>
          </cell>
          <cell r="V19">
            <v>0</v>
          </cell>
          <cell r="W19">
            <v>0</v>
          </cell>
          <cell r="X19">
            <v>0</v>
          </cell>
          <cell r="Y19" t="str">
            <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t="str">
            <v/>
          </cell>
          <cell r="BO19">
            <v>0</v>
          </cell>
          <cell r="BP19">
            <v>0</v>
          </cell>
          <cell r="BQ19" t="str">
            <v/>
          </cell>
        </row>
        <row r="20">
          <cell r="A20">
            <v>12</v>
          </cell>
          <cell r="B20" t="str">
            <v>Intan Dyah Nowari</v>
          </cell>
          <cell r="C20" t="str">
            <v>L</v>
          </cell>
          <cell r="D20">
            <v>0</v>
          </cell>
          <cell r="E20">
            <v>0</v>
          </cell>
          <cell r="F20">
            <v>0</v>
          </cell>
          <cell r="G20">
            <v>0</v>
          </cell>
          <cell r="H20">
            <v>0</v>
          </cell>
          <cell r="I20">
            <v>0</v>
          </cell>
          <cell r="J20" t="str">
            <v/>
          </cell>
          <cell r="K20">
            <v>0</v>
          </cell>
          <cell r="L20">
            <v>0</v>
          </cell>
          <cell r="M20">
            <v>0</v>
          </cell>
          <cell r="N20">
            <v>0</v>
          </cell>
          <cell r="O20" t="str">
            <v/>
          </cell>
          <cell r="P20">
            <v>0</v>
          </cell>
          <cell r="Q20">
            <v>0</v>
          </cell>
          <cell r="R20">
            <v>0</v>
          </cell>
          <cell r="S20">
            <v>0</v>
          </cell>
          <cell r="T20" t="str">
            <v/>
          </cell>
          <cell r="U20">
            <v>0</v>
          </cell>
          <cell r="V20">
            <v>0</v>
          </cell>
          <cell r="W20">
            <v>0</v>
          </cell>
          <cell r="X20">
            <v>0</v>
          </cell>
          <cell r="Y20" t="str">
            <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t="str">
            <v/>
          </cell>
          <cell r="BO20">
            <v>0</v>
          </cell>
          <cell r="BP20">
            <v>0</v>
          </cell>
          <cell r="BQ20" t="str">
            <v/>
          </cell>
        </row>
        <row r="21">
          <cell r="A21">
            <v>13</v>
          </cell>
          <cell r="B21" t="str">
            <v>Misyanita Nurfitri S</v>
          </cell>
          <cell r="C21" t="str">
            <v>P</v>
          </cell>
          <cell r="D21">
            <v>0</v>
          </cell>
          <cell r="E21">
            <v>0</v>
          </cell>
          <cell r="F21">
            <v>0</v>
          </cell>
          <cell r="G21">
            <v>0</v>
          </cell>
          <cell r="H21">
            <v>0</v>
          </cell>
          <cell r="I21">
            <v>0</v>
          </cell>
          <cell r="J21" t="str">
            <v/>
          </cell>
          <cell r="K21">
            <v>0</v>
          </cell>
          <cell r="L21">
            <v>0</v>
          </cell>
          <cell r="M21">
            <v>0</v>
          </cell>
          <cell r="N21">
            <v>0</v>
          </cell>
          <cell r="O21" t="str">
            <v/>
          </cell>
          <cell r="P21">
            <v>0</v>
          </cell>
          <cell r="Q21">
            <v>0</v>
          </cell>
          <cell r="R21">
            <v>0</v>
          </cell>
          <cell r="S21">
            <v>0</v>
          </cell>
          <cell r="T21" t="str">
            <v/>
          </cell>
          <cell r="U21">
            <v>0</v>
          </cell>
          <cell r="V21">
            <v>0</v>
          </cell>
          <cell r="W21">
            <v>0</v>
          </cell>
          <cell r="X21">
            <v>0</v>
          </cell>
          <cell r="Y21" t="str">
            <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t="str">
            <v/>
          </cell>
          <cell r="BO21">
            <v>0</v>
          </cell>
          <cell r="BP21">
            <v>0</v>
          </cell>
          <cell r="BQ21" t="str">
            <v/>
          </cell>
        </row>
        <row r="22">
          <cell r="A22">
            <v>14</v>
          </cell>
          <cell r="B22" t="str">
            <v>Moch Zidane Hita L. U</v>
          </cell>
          <cell r="C22" t="str">
            <v>L</v>
          </cell>
          <cell r="D22">
            <v>0</v>
          </cell>
          <cell r="E22">
            <v>0</v>
          </cell>
          <cell r="F22">
            <v>0</v>
          </cell>
          <cell r="G22">
            <v>0</v>
          </cell>
          <cell r="H22">
            <v>0</v>
          </cell>
          <cell r="I22">
            <v>0</v>
          </cell>
          <cell r="J22" t="str">
            <v/>
          </cell>
          <cell r="K22">
            <v>0</v>
          </cell>
          <cell r="L22">
            <v>0</v>
          </cell>
          <cell r="M22">
            <v>0</v>
          </cell>
          <cell r="N22">
            <v>0</v>
          </cell>
          <cell r="O22" t="str">
            <v/>
          </cell>
          <cell r="P22">
            <v>0</v>
          </cell>
          <cell r="Q22">
            <v>0</v>
          </cell>
          <cell r="R22">
            <v>0</v>
          </cell>
          <cell r="S22">
            <v>0</v>
          </cell>
          <cell r="T22" t="str">
            <v/>
          </cell>
          <cell r="U22">
            <v>0</v>
          </cell>
          <cell r="V22">
            <v>0</v>
          </cell>
          <cell r="W22">
            <v>0</v>
          </cell>
          <cell r="X22">
            <v>0</v>
          </cell>
          <cell r="Y22" t="str">
            <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t="str">
            <v/>
          </cell>
          <cell r="BO22">
            <v>0</v>
          </cell>
          <cell r="BP22">
            <v>0</v>
          </cell>
          <cell r="BQ22" t="str">
            <v/>
          </cell>
        </row>
        <row r="23">
          <cell r="A23">
            <v>15</v>
          </cell>
          <cell r="B23" t="str">
            <v>Muhammad Ibra Maulana</v>
          </cell>
          <cell r="C23" t="str">
            <v>L</v>
          </cell>
          <cell r="D23">
            <v>0</v>
          </cell>
          <cell r="E23">
            <v>0</v>
          </cell>
          <cell r="F23">
            <v>0</v>
          </cell>
          <cell r="G23">
            <v>0</v>
          </cell>
          <cell r="H23">
            <v>0</v>
          </cell>
          <cell r="I23">
            <v>0</v>
          </cell>
          <cell r="J23" t="str">
            <v/>
          </cell>
          <cell r="K23">
            <v>0</v>
          </cell>
          <cell r="L23">
            <v>0</v>
          </cell>
          <cell r="M23">
            <v>0</v>
          </cell>
          <cell r="N23">
            <v>0</v>
          </cell>
          <cell r="O23" t="str">
            <v/>
          </cell>
          <cell r="P23">
            <v>0</v>
          </cell>
          <cell r="Q23">
            <v>0</v>
          </cell>
          <cell r="R23">
            <v>0</v>
          </cell>
          <cell r="S23">
            <v>0</v>
          </cell>
          <cell r="T23" t="str">
            <v/>
          </cell>
          <cell r="U23">
            <v>0</v>
          </cell>
          <cell r="V23">
            <v>0</v>
          </cell>
          <cell r="W23">
            <v>0</v>
          </cell>
          <cell r="X23">
            <v>0</v>
          </cell>
          <cell r="Y23" t="str">
            <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t="str">
            <v/>
          </cell>
          <cell r="BO23">
            <v>0</v>
          </cell>
          <cell r="BP23">
            <v>0</v>
          </cell>
          <cell r="BQ23" t="str">
            <v/>
          </cell>
        </row>
        <row r="24">
          <cell r="A24">
            <v>16</v>
          </cell>
          <cell r="B24" t="str">
            <v>Nabilla Shiva Putri</v>
          </cell>
          <cell r="C24" t="str">
            <v>L</v>
          </cell>
          <cell r="D24">
            <v>0</v>
          </cell>
          <cell r="E24">
            <v>0</v>
          </cell>
          <cell r="F24">
            <v>0</v>
          </cell>
          <cell r="G24">
            <v>0</v>
          </cell>
          <cell r="H24">
            <v>0</v>
          </cell>
          <cell r="I24">
            <v>0</v>
          </cell>
          <cell r="J24" t="str">
            <v/>
          </cell>
          <cell r="K24">
            <v>0</v>
          </cell>
          <cell r="L24">
            <v>0</v>
          </cell>
          <cell r="M24">
            <v>0</v>
          </cell>
          <cell r="N24">
            <v>0</v>
          </cell>
          <cell r="O24" t="str">
            <v/>
          </cell>
          <cell r="P24">
            <v>0</v>
          </cell>
          <cell r="Q24">
            <v>0</v>
          </cell>
          <cell r="R24">
            <v>0</v>
          </cell>
          <cell r="S24">
            <v>0</v>
          </cell>
          <cell r="T24" t="str">
            <v/>
          </cell>
          <cell r="U24">
            <v>0</v>
          </cell>
          <cell r="V24">
            <v>0</v>
          </cell>
          <cell r="W24">
            <v>0</v>
          </cell>
          <cell r="X24">
            <v>0</v>
          </cell>
          <cell r="Y24" t="str">
            <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t="str">
            <v/>
          </cell>
          <cell r="BO24">
            <v>0</v>
          </cell>
          <cell r="BP24">
            <v>0</v>
          </cell>
          <cell r="BQ24" t="str">
            <v/>
          </cell>
        </row>
        <row r="25">
          <cell r="A25">
            <v>17</v>
          </cell>
          <cell r="B25" t="str">
            <v>Naufal Falih F</v>
          </cell>
          <cell r="C25" t="str">
            <v>P</v>
          </cell>
          <cell r="D25">
            <v>0</v>
          </cell>
          <cell r="E25">
            <v>0</v>
          </cell>
          <cell r="F25">
            <v>0</v>
          </cell>
          <cell r="G25">
            <v>0</v>
          </cell>
          <cell r="H25">
            <v>0</v>
          </cell>
          <cell r="I25">
            <v>0</v>
          </cell>
          <cell r="J25" t="str">
            <v/>
          </cell>
          <cell r="K25">
            <v>0</v>
          </cell>
          <cell r="L25">
            <v>0</v>
          </cell>
          <cell r="M25">
            <v>0</v>
          </cell>
          <cell r="N25">
            <v>0</v>
          </cell>
          <cell r="O25" t="str">
            <v/>
          </cell>
          <cell r="P25">
            <v>0</v>
          </cell>
          <cell r="Q25">
            <v>0</v>
          </cell>
          <cell r="R25">
            <v>0</v>
          </cell>
          <cell r="S25">
            <v>0</v>
          </cell>
          <cell r="T25" t="str">
            <v/>
          </cell>
          <cell r="U25">
            <v>0</v>
          </cell>
          <cell r="V25">
            <v>0</v>
          </cell>
          <cell r="W25">
            <v>0</v>
          </cell>
          <cell r="X25">
            <v>0</v>
          </cell>
          <cell r="Y25" t="str">
            <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t="str">
            <v/>
          </cell>
          <cell r="BO25">
            <v>0</v>
          </cell>
          <cell r="BP25">
            <v>0</v>
          </cell>
          <cell r="BQ25" t="str">
            <v/>
          </cell>
        </row>
        <row r="26">
          <cell r="A26">
            <v>18</v>
          </cell>
          <cell r="B26" t="str">
            <v>Nayla Annora Nobel W</v>
          </cell>
          <cell r="C26" t="str">
            <v>L</v>
          </cell>
          <cell r="D26">
            <v>0</v>
          </cell>
          <cell r="E26">
            <v>0</v>
          </cell>
          <cell r="F26">
            <v>0</v>
          </cell>
          <cell r="G26">
            <v>0</v>
          </cell>
          <cell r="H26">
            <v>0</v>
          </cell>
          <cell r="I26">
            <v>0</v>
          </cell>
          <cell r="J26" t="str">
            <v/>
          </cell>
          <cell r="K26">
            <v>0</v>
          </cell>
          <cell r="L26">
            <v>0</v>
          </cell>
          <cell r="M26">
            <v>0</v>
          </cell>
          <cell r="N26">
            <v>0</v>
          </cell>
          <cell r="O26" t="str">
            <v/>
          </cell>
          <cell r="P26">
            <v>0</v>
          </cell>
          <cell r="Q26">
            <v>0</v>
          </cell>
          <cell r="R26">
            <v>0</v>
          </cell>
          <cell r="S26">
            <v>0</v>
          </cell>
          <cell r="T26" t="str">
            <v/>
          </cell>
          <cell r="U26">
            <v>0</v>
          </cell>
          <cell r="V26">
            <v>0</v>
          </cell>
          <cell r="W26">
            <v>0</v>
          </cell>
          <cell r="X26">
            <v>0</v>
          </cell>
          <cell r="Y26" t="str">
            <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t="str">
            <v/>
          </cell>
          <cell r="BO26">
            <v>0</v>
          </cell>
          <cell r="BP26">
            <v>0</v>
          </cell>
          <cell r="BQ26" t="str">
            <v/>
          </cell>
        </row>
        <row r="27">
          <cell r="A27">
            <v>19</v>
          </cell>
          <cell r="B27" t="str">
            <v>Raihan Danang P</v>
          </cell>
          <cell r="C27" t="str">
            <v>P</v>
          </cell>
          <cell r="D27">
            <v>0</v>
          </cell>
          <cell r="E27">
            <v>0</v>
          </cell>
          <cell r="F27">
            <v>0</v>
          </cell>
          <cell r="G27">
            <v>0</v>
          </cell>
          <cell r="H27">
            <v>0</v>
          </cell>
          <cell r="I27">
            <v>0</v>
          </cell>
          <cell r="J27" t="str">
            <v/>
          </cell>
          <cell r="K27">
            <v>0</v>
          </cell>
          <cell r="L27">
            <v>0</v>
          </cell>
          <cell r="M27">
            <v>0</v>
          </cell>
          <cell r="N27">
            <v>0</v>
          </cell>
          <cell r="O27" t="str">
            <v/>
          </cell>
          <cell r="P27">
            <v>0</v>
          </cell>
          <cell r="Q27">
            <v>0</v>
          </cell>
          <cell r="R27">
            <v>0</v>
          </cell>
          <cell r="S27">
            <v>0</v>
          </cell>
          <cell r="T27" t="str">
            <v/>
          </cell>
          <cell r="U27">
            <v>0</v>
          </cell>
          <cell r="V27">
            <v>0</v>
          </cell>
          <cell r="W27">
            <v>0</v>
          </cell>
          <cell r="X27">
            <v>0</v>
          </cell>
          <cell r="Y27" t="str">
            <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t="str">
            <v/>
          </cell>
          <cell r="BO27">
            <v>0</v>
          </cell>
          <cell r="BP27">
            <v>0</v>
          </cell>
          <cell r="BQ27" t="str">
            <v/>
          </cell>
        </row>
        <row r="28">
          <cell r="A28">
            <v>20</v>
          </cell>
          <cell r="B28" t="str">
            <v>Roby Ardiyansyah</v>
          </cell>
          <cell r="C28" t="str">
            <v>P</v>
          </cell>
          <cell r="D28">
            <v>0</v>
          </cell>
          <cell r="E28">
            <v>0</v>
          </cell>
          <cell r="F28">
            <v>0</v>
          </cell>
          <cell r="G28">
            <v>0</v>
          </cell>
          <cell r="H28">
            <v>0</v>
          </cell>
          <cell r="I28">
            <v>0</v>
          </cell>
          <cell r="J28" t="str">
            <v/>
          </cell>
          <cell r="K28">
            <v>0</v>
          </cell>
          <cell r="L28">
            <v>0</v>
          </cell>
          <cell r="M28">
            <v>0</v>
          </cell>
          <cell r="N28">
            <v>0</v>
          </cell>
          <cell r="O28" t="str">
            <v/>
          </cell>
          <cell r="P28">
            <v>0</v>
          </cell>
          <cell r="Q28">
            <v>0</v>
          </cell>
          <cell r="R28">
            <v>0</v>
          </cell>
          <cell r="S28">
            <v>0</v>
          </cell>
          <cell r="T28" t="str">
            <v/>
          </cell>
          <cell r="U28">
            <v>0</v>
          </cell>
          <cell r="V28">
            <v>0</v>
          </cell>
          <cell r="W28">
            <v>0</v>
          </cell>
          <cell r="X28">
            <v>0</v>
          </cell>
          <cell r="Y28" t="str">
            <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t="str">
            <v/>
          </cell>
          <cell r="BO28">
            <v>0</v>
          </cell>
          <cell r="BP28">
            <v>0</v>
          </cell>
          <cell r="BQ28" t="str">
            <v/>
          </cell>
        </row>
        <row r="29">
          <cell r="A29">
            <v>21</v>
          </cell>
          <cell r="B29" t="str">
            <v>Rojalingga Prana A</v>
          </cell>
          <cell r="C29" t="str">
            <v>L</v>
          </cell>
          <cell r="D29">
            <v>0</v>
          </cell>
          <cell r="E29">
            <v>0</v>
          </cell>
          <cell r="F29">
            <v>0</v>
          </cell>
          <cell r="G29">
            <v>0</v>
          </cell>
          <cell r="H29">
            <v>0</v>
          </cell>
          <cell r="I29">
            <v>0</v>
          </cell>
          <cell r="J29" t="str">
            <v/>
          </cell>
          <cell r="K29">
            <v>0</v>
          </cell>
          <cell r="L29">
            <v>0</v>
          </cell>
          <cell r="M29">
            <v>0</v>
          </cell>
          <cell r="N29">
            <v>0</v>
          </cell>
          <cell r="O29" t="str">
            <v/>
          </cell>
          <cell r="P29">
            <v>0</v>
          </cell>
          <cell r="Q29">
            <v>0</v>
          </cell>
          <cell r="R29">
            <v>0</v>
          </cell>
          <cell r="S29">
            <v>0</v>
          </cell>
          <cell r="T29" t="str">
            <v/>
          </cell>
          <cell r="U29">
            <v>0</v>
          </cell>
          <cell r="V29">
            <v>0</v>
          </cell>
          <cell r="W29">
            <v>0</v>
          </cell>
          <cell r="X29">
            <v>0</v>
          </cell>
          <cell r="Y29" t="str">
            <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t="str">
            <v/>
          </cell>
          <cell r="BO29">
            <v>0</v>
          </cell>
          <cell r="BP29">
            <v>0</v>
          </cell>
          <cell r="BQ29" t="str">
            <v/>
          </cell>
        </row>
        <row r="30">
          <cell r="A30">
            <v>22</v>
          </cell>
          <cell r="B30" t="str">
            <v>Sally Savista A</v>
          </cell>
          <cell r="C30" t="str">
            <v>L</v>
          </cell>
          <cell r="D30">
            <v>0</v>
          </cell>
          <cell r="E30">
            <v>0</v>
          </cell>
          <cell r="F30">
            <v>0</v>
          </cell>
          <cell r="G30">
            <v>0</v>
          </cell>
          <cell r="H30">
            <v>0</v>
          </cell>
          <cell r="I30">
            <v>0</v>
          </cell>
          <cell r="J30" t="str">
            <v/>
          </cell>
          <cell r="K30">
            <v>0</v>
          </cell>
          <cell r="L30">
            <v>0</v>
          </cell>
          <cell r="M30">
            <v>0</v>
          </cell>
          <cell r="N30">
            <v>0</v>
          </cell>
          <cell r="O30" t="str">
            <v/>
          </cell>
          <cell r="P30">
            <v>0</v>
          </cell>
          <cell r="Q30">
            <v>0</v>
          </cell>
          <cell r="R30">
            <v>0</v>
          </cell>
          <cell r="S30">
            <v>0</v>
          </cell>
          <cell r="T30" t="str">
            <v/>
          </cell>
          <cell r="U30">
            <v>0</v>
          </cell>
          <cell r="V30">
            <v>0</v>
          </cell>
          <cell r="W30">
            <v>0</v>
          </cell>
          <cell r="X30">
            <v>0</v>
          </cell>
          <cell r="Y30" t="str">
            <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t="str">
            <v/>
          </cell>
          <cell r="BO30">
            <v>0</v>
          </cell>
          <cell r="BP30">
            <v>0</v>
          </cell>
          <cell r="BQ30" t="str">
            <v/>
          </cell>
        </row>
        <row r="31">
          <cell r="A31">
            <v>23</v>
          </cell>
          <cell r="B31" t="str">
            <v xml:space="preserve">Tania Kaori Angelita </v>
          </cell>
          <cell r="C31" t="str">
            <v>P</v>
          </cell>
          <cell r="D31">
            <v>0</v>
          </cell>
          <cell r="E31">
            <v>0</v>
          </cell>
          <cell r="F31">
            <v>0</v>
          </cell>
          <cell r="G31">
            <v>0</v>
          </cell>
          <cell r="H31">
            <v>0</v>
          </cell>
          <cell r="I31">
            <v>0</v>
          </cell>
          <cell r="J31" t="str">
            <v/>
          </cell>
          <cell r="K31">
            <v>0</v>
          </cell>
          <cell r="L31">
            <v>0</v>
          </cell>
          <cell r="M31">
            <v>0</v>
          </cell>
          <cell r="N31">
            <v>0</v>
          </cell>
          <cell r="O31" t="str">
            <v/>
          </cell>
          <cell r="P31">
            <v>0</v>
          </cell>
          <cell r="Q31">
            <v>0</v>
          </cell>
          <cell r="R31">
            <v>0</v>
          </cell>
          <cell r="S31">
            <v>0</v>
          </cell>
          <cell r="T31" t="str">
            <v/>
          </cell>
          <cell r="U31">
            <v>0</v>
          </cell>
          <cell r="V31">
            <v>0</v>
          </cell>
          <cell r="W31">
            <v>0</v>
          </cell>
          <cell r="X31">
            <v>0</v>
          </cell>
          <cell r="Y31" t="str">
            <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t="str">
            <v/>
          </cell>
          <cell r="BO31">
            <v>0</v>
          </cell>
          <cell r="BP31">
            <v>0</v>
          </cell>
          <cell r="BQ31" t="str">
            <v/>
          </cell>
        </row>
        <row r="32">
          <cell r="A32">
            <v>24</v>
          </cell>
          <cell r="B32" t="str">
            <v>Romzy Oka Ramadhani P</v>
          </cell>
          <cell r="C32" t="str">
            <v>P</v>
          </cell>
          <cell r="D32">
            <v>0</v>
          </cell>
          <cell r="E32">
            <v>0</v>
          </cell>
          <cell r="F32">
            <v>0</v>
          </cell>
          <cell r="G32">
            <v>0</v>
          </cell>
          <cell r="H32">
            <v>0</v>
          </cell>
          <cell r="I32">
            <v>0</v>
          </cell>
          <cell r="J32" t="str">
            <v/>
          </cell>
          <cell r="K32">
            <v>0</v>
          </cell>
          <cell r="L32">
            <v>0</v>
          </cell>
          <cell r="M32">
            <v>0</v>
          </cell>
          <cell r="N32">
            <v>0</v>
          </cell>
          <cell r="O32" t="str">
            <v/>
          </cell>
          <cell r="P32">
            <v>0</v>
          </cell>
          <cell r="Q32">
            <v>0</v>
          </cell>
          <cell r="R32">
            <v>0</v>
          </cell>
          <cell r="S32">
            <v>0</v>
          </cell>
          <cell r="T32" t="str">
            <v/>
          </cell>
          <cell r="U32">
            <v>0</v>
          </cell>
          <cell r="V32">
            <v>0</v>
          </cell>
          <cell r="W32">
            <v>0</v>
          </cell>
          <cell r="X32">
            <v>0</v>
          </cell>
          <cell r="Y32" t="str">
            <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t="str">
            <v/>
          </cell>
          <cell r="BO32">
            <v>0</v>
          </cell>
          <cell r="BP32">
            <v>0</v>
          </cell>
          <cell r="BQ32" t="str">
            <v/>
          </cell>
        </row>
        <row r="33">
          <cell r="A33">
            <v>25</v>
          </cell>
          <cell r="B33" t="str">
            <v>Larasati Jagadhita P</v>
          </cell>
          <cell r="C33" t="str">
            <v>L</v>
          </cell>
          <cell r="D33">
            <v>0</v>
          </cell>
          <cell r="E33">
            <v>0</v>
          </cell>
          <cell r="F33">
            <v>0</v>
          </cell>
          <cell r="G33">
            <v>0</v>
          </cell>
          <cell r="H33">
            <v>0</v>
          </cell>
          <cell r="I33">
            <v>0</v>
          </cell>
          <cell r="J33" t="str">
            <v/>
          </cell>
          <cell r="K33">
            <v>0</v>
          </cell>
          <cell r="L33">
            <v>0</v>
          </cell>
          <cell r="M33">
            <v>0</v>
          </cell>
          <cell r="N33">
            <v>0</v>
          </cell>
          <cell r="O33" t="str">
            <v/>
          </cell>
          <cell r="P33">
            <v>0</v>
          </cell>
          <cell r="Q33">
            <v>0</v>
          </cell>
          <cell r="R33">
            <v>0</v>
          </cell>
          <cell r="S33">
            <v>0</v>
          </cell>
          <cell r="T33" t="str">
            <v/>
          </cell>
          <cell r="U33">
            <v>0</v>
          </cell>
          <cell r="V33">
            <v>0</v>
          </cell>
          <cell r="W33">
            <v>0</v>
          </cell>
          <cell r="X33">
            <v>0</v>
          </cell>
          <cell r="Y33" t="str">
            <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t="str">
            <v/>
          </cell>
          <cell r="BO33">
            <v>0</v>
          </cell>
          <cell r="BP33">
            <v>0</v>
          </cell>
          <cell r="BQ33" t="str">
            <v/>
          </cell>
        </row>
        <row r="34">
          <cell r="A34">
            <v>26</v>
          </cell>
          <cell r="B34" t="str">
            <v>Meliana Citra A</v>
          </cell>
          <cell r="C34" t="str">
            <v>L</v>
          </cell>
          <cell r="D34">
            <v>0</v>
          </cell>
          <cell r="E34">
            <v>0</v>
          </cell>
          <cell r="F34">
            <v>0</v>
          </cell>
          <cell r="G34">
            <v>0</v>
          </cell>
          <cell r="H34">
            <v>0</v>
          </cell>
          <cell r="I34">
            <v>0</v>
          </cell>
          <cell r="J34" t="str">
            <v/>
          </cell>
          <cell r="K34">
            <v>0</v>
          </cell>
          <cell r="L34">
            <v>0</v>
          </cell>
          <cell r="M34">
            <v>0</v>
          </cell>
          <cell r="N34">
            <v>0</v>
          </cell>
          <cell r="O34" t="str">
            <v/>
          </cell>
          <cell r="P34">
            <v>0</v>
          </cell>
          <cell r="Q34">
            <v>0</v>
          </cell>
          <cell r="R34">
            <v>0</v>
          </cell>
          <cell r="S34">
            <v>0</v>
          </cell>
          <cell r="T34" t="str">
            <v/>
          </cell>
          <cell r="U34">
            <v>0</v>
          </cell>
          <cell r="V34">
            <v>0</v>
          </cell>
          <cell r="W34">
            <v>0</v>
          </cell>
          <cell r="X34">
            <v>0</v>
          </cell>
          <cell r="Y34" t="str">
            <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t="str">
            <v/>
          </cell>
          <cell r="BO34">
            <v>0</v>
          </cell>
          <cell r="BP34">
            <v>0</v>
          </cell>
          <cell r="BQ34" t="str">
            <v/>
          </cell>
        </row>
        <row r="35">
          <cell r="A35">
            <v>27</v>
          </cell>
          <cell r="B35" t="str">
            <v>Mohammad Rizky</v>
          </cell>
          <cell r="C35" t="str">
            <v>L</v>
          </cell>
          <cell r="D35">
            <v>0</v>
          </cell>
          <cell r="E35">
            <v>0</v>
          </cell>
          <cell r="F35">
            <v>0</v>
          </cell>
          <cell r="G35">
            <v>0</v>
          </cell>
          <cell r="H35">
            <v>0</v>
          </cell>
          <cell r="I35">
            <v>0</v>
          </cell>
          <cell r="J35" t="str">
            <v/>
          </cell>
          <cell r="K35">
            <v>0</v>
          </cell>
          <cell r="L35">
            <v>0</v>
          </cell>
          <cell r="M35">
            <v>0</v>
          </cell>
          <cell r="N35">
            <v>0</v>
          </cell>
          <cell r="O35" t="str">
            <v/>
          </cell>
          <cell r="P35">
            <v>0</v>
          </cell>
          <cell r="Q35">
            <v>0</v>
          </cell>
          <cell r="R35">
            <v>0</v>
          </cell>
          <cell r="S35">
            <v>0</v>
          </cell>
          <cell r="T35" t="str">
            <v/>
          </cell>
          <cell r="U35">
            <v>0</v>
          </cell>
          <cell r="V35">
            <v>0</v>
          </cell>
          <cell r="W35">
            <v>0</v>
          </cell>
          <cell r="X35">
            <v>0</v>
          </cell>
          <cell r="Y35" t="str">
            <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t="str">
            <v/>
          </cell>
          <cell r="BO35">
            <v>0</v>
          </cell>
          <cell r="BP35">
            <v>0</v>
          </cell>
          <cell r="BQ35" t="str">
            <v/>
          </cell>
        </row>
        <row r="36">
          <cell r="A36">
            <v>28</v>
          </cell>
          <cell r="B36">
            <v>0</v>
          </cell>
          <cell r="C36" t="str">
            <v>L</v>
          </cell>
          <cell r="D36">
            <v>0</v>
          </cell>
          <cell r="E36">
            <v>0</v>
          </cell>
          <cell r="F36">
            <v>0</v>
          </cell>
          <cell r="G36">
            <v>0</v>
          </cell>
          <cell r="H36">
            <v>0</v>
          </cell>
          <cell r="I36">
            <v>0</v>
          </cell>
          <cell r="J36" t="str">
            <v/>
          </cell>
          <cell r="K36">
            <v>0</v>
          </cell>
          <cell r="L36">
            <v>0</v>
          </cell>
          <cell r="M36">
            <v>0</v>
          </cell>
          <cell r="N36">
            <v>0</v>
          </cell>
          <cell r="O36" t="str">
            <v/>
          </cell>
          <cell r="P36">
            <v>0</v>
          </cell>
          <cell r="Q36">
            <v>0</v>
          </cell>
          <cell r="R36">
            <v>0</v>
          </cell>
          <cell r="S36">
            <v>0</v>
          </cell>
          <cell r="T36" t="str">
            <v/>
          </cell>
          <cell r="U36">
            <v>0</v>
          </cell>
          <cell r="V36">
            <v>0</v>
          </cell>
          <cell r="W36">
            <v>0</v>
          </cell>
          <cell r="X36">
            <v>0</v>
          </cell>
          <cell r="Y36" t="str">
            <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t="str">
            <v/>
          </cell>
          <cell r="BO36">
            <v>0</v>
          </cell>
          <cell r="BP36">
            <v>0</v>
          </cell>
          <cell r="BQ36" t="str">
            <v/>
          </cell>
        </row>
        <row r="37">
          <cell r="A37">
            <v>29</v>
          </cell>
          <cell r="B37">
            <v>0</v>
          </cell>
          <cell r="C37" t="str">
            <v>L</v>
          </cell>
          <cell r="D37">
            <v>0</v>
          </cell>
          <cell r="E37">
            <v>0</v>
          </cell>
          <cell r="F37">
            <v>0</v>
          </cell>
          <cell r="G37">
            <v>0</v>
          </cell>
          <cell r="H37">
            <v>0</v>
          </cell>
          <cell r="I37">
            <v>0</v>
          </cell>
          <cell r="J37" t="str">
            <v/>
          </cell>
          <cell r="K37">
            <v>0</v>
          </cell>
          <cell r="L37">
            <v>0</v>
          </cell>
          <cell r="M37">
            <v>0</v>
          </cell>
          <cell r="N37">
            <v>0</v>
          </cell>
          <cell r="O37" t="str">
            <v/>
          </cell>
          <cell r="P37">
            <v>0</v>
          </cell>
          <cell r="Q37">
            <v>0</v>
          </cell>
          <cell r="R37">
            <v>0</v>
          </cell>
          <cell r="S37">
            <v>0</v>
          </cell>
          <cell r="T37" t="str">
            <v/>
          </cell>
          <cell r="U37">
            <v>0</v>
          </cell>
          <cell r="V37">
            <v>0</v>
          </cell>
          <cell r="W37">
            <v>0</v>
          </cell>
          <cell r="X37">
            <v>0</v>
          </cell>
          <cell r="Y37" t="str">
            <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t="str">
            <v/>
          </cell>
          <cell r="BO37">
            <v>0</v>
          </cell>
          <cell r="BP37">
            <v>0</v>
          </cell>
          <cell r="BQ37" t="str">
            <v/>
          </cell>
        </row>
        <row r="38">
          <cell r="A38">
            <v>30</v>
          </cell>
          <cell r="B38">
            <v>0</v>
          </cell>
          <cell r="C38" t="str">
            <v>P</v>
          </cell>
          <cell r="D38">
            <v>0</v>
          </cell>
          <cell r="E38">
            <v>0</v>
          </cell>
          <cell r="F38">
            <v>0</v>
          </cell>
          <cell r="G38">
            <v>0</v>
          </cell>
          <cell r="H38">
            <v>0</v>
          </cell>
          <cell r="I38">
            <v>0</v>
          </cell>
          <cell r="J38" t="str">
            <v/>
          </cell>
          <cell r="K38">
            <v>0</v>
          </cell>
          <cell r="L38">
            <v>0</v>
          </cell>
          <cell r="M38">
            <v>0</v>
          </cell>
          <cell r="N38">
            <v>0</v>
          </cell>
          <cell r="O38" t="str">
            <v/>
          </cell>
          <cell r="P38">
            <v>0</v>
          </cell>
          <cell r="Q38">
            <v>0</v>
          </cell>
          <cell r="R38">
            <v>0</v>
          </cell>
          <cell r="S38">
            <v>0</v>
          </cell>
          <cell r="T38" t="str">
            <v/>
          </cell>
          <cell r="U38">
            <v>0</v>
          </cell>
          <cell r="V38">
            <v>0</v>
          </cell>
          <cell r="W38">
            <v>0</v>
          </cell>
          <cell r="X38">
            <v>0</v>
          </cell>
          <cell r="Y38" t="str">
            <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0</v>
          </cell>
          <cell r="BJ38">
            <v>0</v>
          </cell>
          <cell r="BK38">
            <v>0</v>
          </cell>
          <cell r="BL38">
            <v>0</v>
          </cell>
          <cell r="BM38">
            <v>0</v>
          </cell>
          <cell r="BN38" t="str">
            <v/>
          </cell>
          <cell r="BO38">
            <v>0</v>
          </cell>
          <cell r="BP38">
            <v>0</v>
          </cell>
          <cell r="BQ38" t="str">
            <v/>
          </cell>
        </row>
        <row r="39">
          <cell r="A39">
            <v>31</v>
          </cell>
          <cell r="B39">
            <v>0</v>
          </cell>
          <cell r="C39" t="str">
            <v>P</v>
          </cell>
          <cell r="D39">
            <v>0</v>
          </cell>
          <cell r="E39">
            <v>0</v>
          </cell>
          <cell r="F39">
            <v>0</v>
          </cell>
          <cell r="G39">
            <v>0</v>
          </cell>
          <cell r="H39">
            <v>0</v>
          </cell>
          <cell r="I39">
            <v>0</v>
          </cell>
          <cell r="J39" t="str">
            <v/>
          </cell>
          <cell r="K39">
            <v>0</v>
          </cell>
          <cell r="L39">
            <v>0</v>
          </cell>
          <cell r="M39">
            <v>0</v>
          </cell>
          <cell r="N39">
            <v>0</v>
          </cell>
          <cell r="O39" t="str">
            <v/>
          </cell>
          <cell r="P39">
            <v>0</v>
          </cell>
          <cell r="Q39">
            <v>0</v>
          </cell>
          <cell r="R39">
            <v>0</v>
          </cell>
          <cell r="S39">
            <v>0</v>
          </cell>
          <cell r="T39" t="str">
            <v/>
          </cell>
          <cell r="U39">
            <v>0</v>
          </cell>
          <cell r="V39">
            <v>0</v>
          </cell>
          <cell r="W39">
            <v>0</v>
          </cell>
          <cell r="X39">
            <v>0</v>
          </cell>
          <cell r="Y39" t="str">
            <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t="str">
            <v/>
          </cell>
          <cell r="BO39">
            <v>0</v>
          </cell>
          <cell r="BP39">
            <v>0</v>
          </cell>
          <cell r="BQ39" t="str">
            <v/>
          </cell>
        </row>
        <row r="40">
          <cell r="A40">
            <v>32</v>
          </cell>
          <cell r="B40">
            <v>0</v>
          </cell>
          <cell r="C40">
            <v>0</v>
          </cell>
          <cell r="D40">
            <v>0</v>
          </cell>
          <cell r="E40">
            <v>0</v>
          </cell>
          <cell r="F40">
            <v>0</v>
          </cell>
          <cell r="G40">
            <v>0</v>
          </cell>
          <cell r="H40">
            <v>0</v>
          </cell>
          <cell r="I40">
            <v>0</v>
          </cell>
          <cell r="J40" t="str">
            <v/>
          </cell>
          <cell r="K40">
            <v>0</v>
          </cell>
          <cell r="L40">
            <v>0</v>
          </cell>
          <cell r="M40">
            <v>0</v>
          </cell>
          <cell r="N40">
            <v>0</v>
          </cell>
          <cell r="O40" t="str">
            <v/>
          </cell>
          <cell r="P40">
            <v>0</v>
          </cell>
          <cell r="Q40">
            <v>0</v>
          </cell>
          <cell r="R40">
            <v>0</v>
          </cell>
          <cell r="S40">
            <v>0</v>
          </cell>
          <cell r="T40" t="str">
            <v/>
          </cell>
          <cell r="U40">
            <v>0</v>
          </cell>
          <cell r="V40">
            <v>0</v>
          </cell>
          <cell r="W40">
            <v>0</v>
          </cell>
          <cell r="X40">
            <v>0</v>
          </cell>
          <cell r="Y40" t="str">
            <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t="str">
            <v/>
          </cell>
          <cell r="BO40">
            <v>0</v>
          </cell>
          <cell r="BP40">
            <v>0</v>
          </cell>
          <cell r="BQ40" t="str">
            <v/>
          </cell>
        </row>
        <row r="41">
          <cell r="A41">
            <v>33</v>
          </cell>
          <cell r="B41">
            <v>0</v>
          </cell>
          <cell r="C41">
            <v>0</v>
          </cell>
          <cell r="D41">
            <v>0</v>
          </cell>
          <cell r="E41">
            <v>0</v>
          </cell>
          <cell r="F41">
            <v>0</v>
          </cell>
          <cell r="G41">
            <v>0</v>
          </cell>
          <cell r="H41">
            <v>0</v>
          </cell>
          <cell r="I41">
            <v>0</v>
          </cell>
          <cell r="J41" t="str">
            <v/>
          </cell>
          <cell r="K41">
            <v>0</v>
          </cell>
          <cell r="L41">
            <v>0</v>
          </cell>
          <cell r="M41">
            <v>0</v>
          </cell>
          <cell r="N41">
            <v>0</v>
          </cell>
          <cell r="O41" t="str">
            <v/>
          </cell>
          <cell r="P41">
            <v>0</v>
          </cell>
          <cell r="Q41">
            <v>0</v>
          </cell>
          <cell r="R41">
            <v>0</v>
          </cell>
          <cell r="S41">
            <v>0</v>
          </cell>
          <cell r="T41" t="str">
            <v/>
          </cell>
          <cell r="U41">
            <v>0</v>
          </cell>
          <cell r="V41">
            <v>0</v>
          </cell>
          <cell r="W41">
            <v>0</v>
          </cell>
          <cell r="X41">
            <v>0</v>
          </cell>
          <cell r="Y41" t="str">
            <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t="str">
            <v/>
          </cell>
          <cell r="BO41">
            <v>0</v>
          </cell>
          <cell r="BP41">
            <v>0</v>
          </cell>
          <cell r="BQ41" t="str">
            <v/>
          </cell>
        </row>
        <row r="42">
          <cell r="A42">
            <v>34</v>
          </cell>
          <cell r="B42">
            <v>0</v>
          </cell>
          <cell r="C42">
            <v>0</v>
          </cell>
          <cell r="D42">
            <v>0</v>
          </cell>
          <cell r="E42">
            <v>0</v>
          </cell>
          <cell r="F42">
            <v>0</v>
          </cell>
          <cell r="G42">
            <v>0</v>
          </cell>
          <cell r="H42">
            <v>0</v>
          </cell>
          <cell r="I42">
            <v>0</v>
          </cell>
          <cell r="J42" t="str">
            <v/>
          </cell>
          <cell r="K42">
            <v>0</v>
          </cell>
          <cell r="L42">
            <v>0</v>
          </cell>
          <cell r="M42">
            <v>0</v>
          </cell>
          <cell r="N42">
            <v>0</v>
          </cell>
          <cell r="O42" t="str">
            <v/>
          </cell>
          <cell r="P42">
            <v>0</v>
          </cell>
          <cell r="Q42">
            <v>0</v>
          </cell>
          <cell r="R42">
            <v>0</v>
          </cell>
          <cell r="S42">
            <v>0</v>
          </cell>
          <cell r="T42" t="str">
            <v/>
          </cell>
          <cell r="U42">
            <v>0</v>
          </cell>
          <cell r="V42">
            <v>0</v>
          </cell>
          <cell r="W42">
            <v>0</v>
          </cell>
          <cell r="X42">
            <v>0</v>
          </cell>
          <cell r="Y42" t="str">
            <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t="str">
            <v/>
          </cell>
          <cell r="BO42">
            <v>0</v>
          </cell>
          <cell r="BP42">
            <v>0</v>
          </cell>
          <cell r="BQ42" t="str">
            <v/>
          </cell>
        </row>
        <row r="43">
          <cell r="A43">
            <v>35</v>
          </cell>
          <cell r="B43">
            <v>0</v>
          </cell>
          <cell r="C43">
            <v>0</v>
          </cell>
          <cell r="D43">
            <v>0</v>
          </cell>
          <cell r="E43">
            <v>0</v>
          </cell>
          <cell r="F43">
            <v>0</v>
          </cell>
          <cell r="G43">
            <v>0</v>
          </cell>
          <cell r="H43">
            <v>0</v>
          </cell>
          <cell r="I43">
            <v>0</v>
          </cell>
          <cell r="J43" t="str">
            <v/>
          </cell>
          <cell r="K43">
            <v>0</v>
          </cell>
          <cell r="L43">
            <v>0</v>
          </cell>
          <cell r="M43">
            <v>0</v>
          </cell>
          <cell r="N43">
            <v>0</v>
          </cell>
          <cell r="O43" t="str">
            <v/>
          </cell>
          <cell r="P43">
            <v>0</v>
          </cell>
          <cell r="Q43">
            <v>0</v>
          </cell>
          <cell r="R43">
            <v>0</v>
          </cell>
          <cell r="S43">
            <v>0</v>
          </cell>
          <cell r="T43" t="str">
            <v/>
          </cell>
          <cell r="U43">
            <v>0</v>
          </cell>
          <cell r="V43">
            <v>0</v>
          </cell>
          <cell r="W43">
            <v>0</v>
          </cell>
          <cell r="X43">
            <v>0</v>
          </cell>
          <cell r="Y43" t="str">
            <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t="str">
            <v/>
          </cell>
          <cell r="BO43">
            <v>0</v>
          </cell>
          <cell r="BP43">
            <v>0</v>
          </cell>
          <cell r="BQ43" t="str">
            <v/>
          </cell>
        </row>
        <row r="44">
          <cell r="A44">
            <v>36</v>
          </cell>
          <cell r="B44">
            <v>0</v>
          </cell>
          <cell r="C44">
            <v>0</v>
          </cell>
          <cell r="D44">
            <v>0</v>
          </cell>
          <cell r="E44">
            <v>0</v>
          </cell>
          <cell r="F44">
            <v>0</v>
          </cell>
          <cell r="G44">
            <v>0</v>
          </cell>
          <cell r="H44">
            <v>0</v>
          </cell>
          <cell r="I44">
            <v>0</v>
          </cell>
          <cell r="J44" t="str">
            <v/>
          </cell>
          <cell r="K44">
            <v>0</v>
          </cell>
          <cell r="L44">
            <v>0</v>
          </cell>
          <cell r="M44">
            <v>0</v>
          </cell>
          <cell r="N44">
            <v>0</v>
          </cell>
          <cell r="O44" t="str">
            <v/>
          </cell>
          <cell r="P44">
            <v>0</v>
          </cell>
          <cell r="Q44">
            <v>0</v>
          </cell>
          <cell r="R44">
            <v>0</v>
          </cell>
          <cell r="S44">
            <v>0</v>
          </cell>
          <cell r="T44" t="str">
            <v/>
          </cell>
          <cell r="U44">
            <v>0</v>
          </cell>
          <cell r="V44">
            <v>0</v>
          </cell>
          <cell r="W44">
            <v>0</v>
          </cell>
          <cell r="X44">
            <v>0</v>
          </cell>
          <cell r="Y44" t="str">
            <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t="str">
            <v/>
          </cell>
          <cell r="BO44">
            <v>0</v>
          </cell>
          <cell r="BP44">
            <v>0</v>
          </cell>
          <cell r="BQ44" t="str">
            <v/>
          </cell>
        </row>
        <row r="45">
          <cell r="A45">
            <v>37</v>
          </cell>
          <cell r="B45">
            <v>0</v>
          </cell>
          <cell r="C45">
            <v>0</v>
          </cell>
          <cell r="D45">
            <v>0</v>
          </cell>
          <cell r="E45">
            <v>0</v>
          </cell>
          <cell r="F45">
            <v>0</v>
          </cell>
          <cell r="G45">
            <v>0</v>
          </cell>
          <cell r="H45">
            <v>0</v>
          </cell>
          <cell r="I45">
            <v>0</v>
          </cell>
          <cell r="J45" t="str">
            <v/>
          </cell>
          <cell r="K45">
            <v>0</v>
          </cell>
          <cell r="L45">
            <v>0</v>
          </cell>
          <cell r="M45">
            <v>0</v>
          </cell>
          <cell r="N45">
            <v>0</v>
          </cell>
          <cell r="O45" t="str">
            <v/>
          </cell>
          <cell r="P45">
            <v>0</v>
          </cell>
          <cell r="Q45">
            <v>0</v>
          </cell>
          <cell r="R45">
            <v>0</v>
          </cell>
          <cell r="S45">
            <v>0</v>
          </cell>
          <cell r="T45" t="str">
            <v/>
          </cell>
          <cell r="U45">
            <v>0</v>
          </cell>
          <cell r="V45">
            <v>0</v>
          </cell>
          <cell r="W45">
            <v>0</v>
          </cell>
          <cell r="X45">
            <v>0</v>
          </cell>
          <cell r="Y45" t="str">
            <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t="str">
            <v/>
          </cell>
          <cell r="BO45">
            <v>0</v>
          </cell>
          <cell r="BP45">
            <v>0</v>
          </cell>
          <cell r="BQ45" t="str">
            <v/>
          </cell>
        </row>
        <row r="46">
          <cell r="A46">
            <v>38</v>
          </cell>
          <cell r="B46">
            <v>0</v>
          </cell>
          <cell r="C46">
            <v>0</v>
          </cell>
          <cell r="D46">
            <v>0</v>
          </cell>
          <cell r="E46">
            <v>0</v>
          </cell>
          <cell r="F46">
            <v>0</v>
          </cell>
          <cell r="G46">
            <v>0</v>
          </cell>
          <cell r="H46">
            <v>0</v>
          </cell>
          <cell r="I46">
            <v>0</v>
          </cell>
          <cell r="J46" t="str">
            <v/>
          </cell>
          <cell r="K46">
            <v>0</v>
          </cell>
          <cell r="L46">
            <v>0</v>
          </cell>
          <cell r="M46">
            <v>0</v>
          </cell>
          <cell r="N46">
            <v>0</v>
          </cell>
          <cell r="O46" t="str">
            <v/>
          </cell>
          <cell r="P46">
            <v>0</v>
          </cell>
          <cell r="Q46">
            <v>0</v>
          </cell>
          <cell r="R46">
            <v>0</v>
          </cell>
          <cell r="S46">
            <v>0</v>
          </cell>
          <cell r="T46" t="str">
            <v/>
          </cell>
          <cell r="U46">
            <v>0</v>
          </cell>
          <cell r="V46">
            <v>0</v>
          </cell>
          <cell r="W46">
            <v>0</v>
          </cell>
          <cell r="X46">
            <v>0</v>
          </cell>
          <cell r="Y46" t="str">
            <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t="str">
            <v/>
          </cell>
          <cell r="BO46">
            <v>0</v>
          </cell>
          <cell r="BP46">
            <v>0</v>
          </cell>
          <cell r="BQ46" t="str">
            <v/>
          </cell>
        </row>
        <row r="47">
          <cell r="A47">
            <v>39</v>
          </cell>
          <cell r="B47">
            <v>0</v>
          </cell>
          <cell r="C47">
            <v>0</v>
          </cell>
          <cell r="D47">
            <v>0</v>
          </cell>
          <cell r="E47">
            <v>0</v>
          </cell>
          <cell r="F47">
            <v>0</v>
          </cell>
          <cell r="G47">
            <v>0</v>
          </cell>
          <cell r="H47">
            <v>0</v>
          </cell>
          <cell r="I47">
            <v>0</v>
          </cell>
          <cell r="J47" t="str">
            <v/>
          </cell>
          <cell r="K47">
            <v>0</v>
          </cell>
          <cell r="L47">
            <v>0</v>
          </cell>
          <cell r="M47">
            <v>0</v>
          </cell>
          <cell r="N47">
            <v>0</v>
          </cell>
          <cell r="O47" t="str">
            <v/>
          </cell>
          <cell r="P47">
            <v>0</v>
          </cell>
          <cell r="Q47">
            <v>0</v>
          </cell>
          <cell r="R47">
            <v>0</v>
          </cell>
          <cell r="S47">
            <v>0</v>
          </cell>
          <cell r="T47" t="str">
            <v/>
          </cell>
          <cell r="U47">
            <v>0</v>
          </cell>
          <cell r="V47">
            <v>0</v>
          </cell>
          <cell r="W47">
            <v>0</v>
          </cell>
          <cell r="X47">
            <v>0</v>
          </cell>
          <cell r="Y47" t="str">
            <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t="str">
            <v/>
          </cell>
          <cell r="BO47">
            <v>0</v>
          </cell>
          <cell r="BP47">
            <v>0</v>
          </cell>
          <cell r="BQ47" t="str">
            <v/>
          </cell>
        </row>
        <row r="48">
          <cell r="A48">
            <v>40</v>
          </cell>
          <cell r="B48">
            <v>0</v>
          </cell>
          <cell r="C48">
            <v>0</v>
          </cell>
          <cell r="D48">
            <v>0</v>
          </cell>
          <cell r="E48">
            <v>0</v>
          </cell>
          <cell r="F48">
            <v>0</v>
          </cell>
          <cell r="G48">
            <v>0</v>
          </cell>
          <cell r="H48">
            <v>0</v>
          </cell>
          <cell r="I48">
            <v>0</v>
          </cell>
          <cell r="J48" t="str">
            <v/>
          </cell>
          <cell r="K48">
            <v>0</v>
          </cell>
          <cell r="L48">
            <v>0</v>
          </cell>
          <cell r="M48">
            <v>0</v>
          </cell>
          <cell r="N48">
            <v>0</v>
          </cell>
          <cell r="O48" t="str">
            <v/>
          </cell>
          <cell r="P48">
            <v>0</v>
          </cell>
          <cell r="Q48">
            <v>0</v>
          </cell>
          <cell r="R48">
            <v>0</v>
          </cell>
          <cell r="S48">
            <v>0</v>
          </cell>
          <cell r="T48" t="str">
            <v/>
          </cell>
          <cell r="U48">
            <v>0</v>
          </cell>
          <cell r="V48">
            <v>0</v>
          </cell>
          <cell r="W48">
            <v>0</v>
          </cell>
          <cell r="X48">
            <v>0</v>
          </cell>
          <cell r="Y48" t="str">
            <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t="str">
            <v/>
          </cell>
          <cell r="BO48">
            <v>0</v>
          </cell>
          <cell r="BP48">
            <v>0</v>
          </cell>
          <cell r="BQ48" t="str">
            <v/>
          </cell>
        </row>
      </sheetData>
      <sheetData sheetId="12">
        <row r="9">
          <cell r="A9">
            <v>1</v>
          </cell>
          <cell r="B9" t="str">
            <v>Achmad Zacky</v>
          </cell>
          <cell r="C9" t="str">
            <v>L</v>
          </cell>
          <cell r="D9">
            <v>70</v>
          </cell>
          <cell r="E9">
            <v>65</v>
          </cell>
          <cell r="F9">
            <v>56</v>
          </cell>
          <cell r="G9">
            <v>78</v>
          </cell>
          <cell r="H9">
            <v>80</v>
          </cell>
          <cell r="I9">
            <v>81</v>
          </cell>
          <cell r="J9">
            <v>65</v>
          </cell>
          <cell r="K9">
            <v>78</v>
          </cell>
          <cell r="L9">
            <v>81</v>
          </cell>
          <cell r="M9">
            <v>74.666666666666671</v>
          </cell>
          <cell r="N9">
            <v>70</v>
          </cell>
          <cell r="O9">
            <v>65</v>
          </cell>
          <cell r="P9">
            <v>56</v>
          </cell>
          <cell r="Q9">
            <v>63.666666666666664</v>
          </cell>
          <cell r="R9">
            <v>67.5</v>
          </cell>
          <cell r="S9">
            <v>71.5</v>
          </cell>
          <cell r="T9">
            <v>68.5</v>
          </cell>
          <cell r="U9">
            <v>69.166666666666671</v>
          </cell>
          <cell r="V9">
            <v>70</v>
          </cell>
          <cell r="W9">
            <v>56</v>
          </cell>
          <cell r="X9">
            <v>81</v>
          </cell>
          <cell r="Y9">
            <v>65</v>
          </cell>
          <cell r="Z9">
            <v>78</v>
          </cell>
          <cell r="AA9">
            <v>81</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row>
        <row r="30">
          <cell r="A30">
            <v>22</v>
          </cell>
          <cell r="B30" t="str">
            <v>Sally Savista A</v>
          </cell>
          <cell r="C30" t="str">
            <v>P</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row>
        <row r="31">
          <cell r="A31">
            <v>23</v>
          </cell>
          <cell r="B31" t="str">
            <v xml:space="preserve">Tania Kaori Angelita </v>
          </cell>
          <cell r="C31" t="str">
            <v>L</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row>
        <row r="36">
          <cell r="A36">
            <v>28</v>
          </cell>
          <cell r="B36">
            <v>0</v>
          </cell>
          <cell r="C36" t="str">
            <v>P</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row>
        <row r="37">
          <cell r="A37">
            <v>29</v>
          </cell>
          <cell r="B37">
            <v>0</v>
          </cell>
          <cell r="C37" t="str">
            <v>P</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row>
        <row r="38">
          <cell r="A38">
            <v>30</v>
          </cell>
          <cell r="B38">
            <v>0</v>
          </cell>
          <cell r="C38" t="str">
            <v>L</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cell r="AA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row>
        <row r="40">
          <cell r="A40">
            <v>32</v>
          </cell>
          <cell r="B40">
            <v>0</v>
          </cell>
          <cell r="C40" t="str">
            <v>L</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row>
        <row r="41">
          <cell r="A41">
            <v>33</v>
          </cell>
          <cell r="B41">
            <v>0</v>
          </cell>
          <cell r="C41" t="str">
            <v>P</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row>
        <row r="42">
          <cell r="A42">
            <v>34</v>
          </cell>
          <cell r="B42">
            <v>0</v>
          </cell>
          <cell r="C42" t="str">
            <v>L</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row>
        <row r="43">
          <cell r="A43">
            <v>35</v>
          </cell>
          <cell r="B43">
            <v>0</v>
          </cell>
          <cell r="C43" t="str">
            <v>P</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row>
      </sheetData>
      <sheetData sheetId="13">
        <row r="9">
          <cell r="A9">
            <v>1</v>
          </cell>
          <cell r="B9">
            <v>0</v>
          </cell>
          <cell r="C9" t="str">
            <v>Achmad Zacky</v>
          </cell>
          <cell r="D9" t="str">
            <v>3.2</v>
          </cell>
          <cell r="E9">
            <v>78</v>
          </cell>
          <cell r="F9">
            <v>156</v>
          </cell>
          <cell r="G9">
            <v>75</v>
          </cell>
          <cell r="H9">
            <v>90</v>
          </cell>
          <cell r="I9">
            <v>321</v>
          </cell>
          <cell r="J9">
            <v>80.25</v>
          </cell>
          <cell r="K9" t="str">
            <v>3.66</v>
          </cell>
          <cell r="L9" t="str">
            <v>A-</v>
          </cell>
          <cell r="M9" t="str">
            <v>SB</v>
          </cell>
          <cell r="N9">
            <v>0</v>
          </cell>
          <cell r="O9">
            <v>0</v>
          </cell>
          <cell r="P9">
            <v>0</v>
          </cell>
          <cell r="Q9">
            <v>4</v>
          </cell>
          <cell r="R9">
            <v>0</v>
          </cell>
          <cell r="S9">
            <v>0</v>
          </cell>
          <cell r="T9">
            <v>0</v>
          </cell>
          <cell r="U9">
            <v>0</v>
          </cell>
          <cell r="V9">
            <v>3</v>
          </cell>
          <cell r="W9">
            <v>0</v>
          </cell>
          <cell r="X9">
            <v>0</v>
          </cell>
          <cell r="Y9">
            <v>0</v>
          </cell>
          <cell r="Z9">
            <v>79.159722222222229</v>
          </cell>
          <cell r="AA9" t="str">
            <v>B+</v>
          </cell>
        </row>
        <row r="10">
          <cell r="A10">
            <v>0</v>
          </cell>
          <cell r="B10">
            <v>0</v>
          </cell>
          <cell r="C10">
            <v>0</v>
          </cell>
          <cell r="D10" t="str">
            <v>3.5</v>
          </cell>
          <cell r="E10">
            <v>68</v>
          </cell>
          <cell r="F10">
            <v>136</v>
          </cell>
          <cell r="G10">
            <v>75</v>
          </cell>
          <cell r="H10">
            <v>90</v>
          </cell>
          <cell r="I10">
            <v>301</v>
          </cell>
          <cell r="J10">
            <v>75.25</v>
          </cell>
          <cell r="K10" t="str">
            <v>3.33</v>
          </cell>
          <cell r="L10" t="str">
            <v>B+</v>
          </cell>
          <cell r="M10" t="str">
            <v>B</v>
          </cell>
          <cell r="N10">
            <v>0</v>
          </cell>
          <cell r="O10">
            <v>0</v>
          </cell>
          <cell r="P10">
            <v>0</v>
          </cell>
          <cell r="Q10">
            <v>0</v>
          </cell>
          <cell r="R10">
            <v>0</v>
          </cell>
          <cell r="S10">
            <v>0</v>
          </cell>
          <cell r="T10">
            <v>0</v>
          </cell>
          <cell r="U10">
            <v>0</v>
          </cell>
          <cell r="V10">
            <v>0</v>
          </cell>
          <cell r="W10">
            <v>0</v>
          </cell>
          <cell r="X10">
            <v>0</v>
          </cell>
          <cell r="Y10">
            <v>0</v>
          </cell>
          <cell r="Z10">
            <v>0</v>
          </cell>
          <cell r="AA10">
            <v>0</v>
          </cell>
        </row>
        <row r="11">
          <cell r="A11">
            <v>0</v>
          </cell>
          <cell r="B11">
            <v>0</v>
          </cell>
          <cell r="C11">
            <v>0</v>
          </cell>
          <cell r="D11" t="str">
            <v>3.6</v>
          </cell>
          <cell r="E11">
            <v>70</v>
          </cell>
          <cell r="F11">
            <v>140</v>
          </cell>
          <cell r="G11">
            <v>75</v>
          </cell>
          <cell r="H11">
            <v>80</v>
          </cell>
          <cell r="I11">
            <v>295</v>
          </cell>
          <cell r="J11">
            <v>73.75</v>
          </cell>
          <cell r="K11" t="str">
            <v>3.00</v>
          </cell>
          <cell r="L11" t="str">
            <v>B</v>
          </cell>
          <cell r="M11" t="str">
            <v>B</v>
          </cell>
          <cell r="N11">
            <v>0</v>
          </cell>
          <cell r="O11">
            <v>0</v>
          </cell>
          <cell r="P11">
            <v>0</v>
          </cell>
          <cell r="Q11">
            <v>0</v>
          </cell>
          <cell r="R11">
            <v>0</v>
          </cell>
          <cell r="S11">
            <v>0</v>
          </cell>
          <cell r="T11">
            <v>0</v>
          </cell>
          <cell r="U11">
            <v>0</v>
          </cell>
          <cell r="V11">
            <v>0</v>
          </cell>
          <cell r="W11">
            <v>0</v>
          </cell>
          <cell r="X11">
            <v>0</v>
          </cell>
          <cell r="Y11">
            <v>0</v>
          </cell>
          <cell r="Z11">
            <v>0</v>
          </cell>
          <cell r="AA11">
            <v>0</v>
          </cell>
        </row>
        <row r="12">
          <cell r="A12">
            <v>0</v>
          </cell>
          <cell r="B12">
            <v>0</v>
          </cell>
          <cell r="C12">
            <v>0</v>
          </cell>
          <cell r="D12" t="str">
            <v>3.8</v>
          </cell>
          <cell r="E12">
            <v>81</v>
          </cell>
          <cell r="F12">
            <v>162</v>
          </cell>
          <cell r="G12">
            <v>75</v>
          </cell>
          <cell r="H12">
            <v>100</v>
          </cell>
          <cell r="I12">
            <v>337</v>
          </cell>
          <cell r="J12">
            <v>84.25</v>
          </cell>
          <cell r="K12" t="str">
            <v>3.66</v>
          </cell>
          <cell r="L12" t="str">
            <v>A-</v>
          </cell>
          <cell r="M12" t="str">
            <v>SB</v>
          </cell>
          <cell r="N12">
            <v>0</v>
          </cell>
          <cell r="O12">
            <v>0</v>
          </cell>
          <cell r="P12">
            <v>0</v>
          </cell>
          <cell r="Q12">
            <v>0</v>
          </cell>
          <cell r="R12">
            <v>0</v>
          </cell>
          <cell r="S12">
            <v>0</v>
          </cell>
          <cell r="T12">
            <v>0</v>
          </cell>
          <cell r="U12">
            <v>0</v>
          </cell>
          <cell r="V12">
            <v>0</v>
          </cell>
          <cell r="W12">
            <v>0</v>
          </cell>
          <cell r="X12">
            <v>0</v>
          </cell>
          <cell r="Y12">
            <v>0</v>
          </cell>
          <cell r="Z12">
            <v>0</v>
          </cell>
          <cell r="AA12">
            <v>0</v>
          </cell>
        </row>
        <row r="13">
          <cell r="A13">
            <v>0</v>
          </cell>
          <cell r="B13">
            <v>0</v>
          </cell>
          <cell r="C13">
            <v>0</v>
          </cell>
          <cell r="D13" t="str">
            <v>3.9</v>
          </cell>
          <cell r="E13">
            <v>79</v>
          </cell>
          <cell r="F13">
            <v>158</v>
          </cell>
          <cell r="G13">
            <v>75</v>
          </cell>
          <cell r="H13">
            <v>100</v>
          </cell>
          <cell r="I13">
            <v>333</v>
          </cell>
          <cell r="J13">
            <v>83.25</v>
          </cell>
          <cell r="K13" t="str">
            <v>3.66</v>
          </cell>
          <cell r="L13" t="str">
            <v>A-</v>
          </cell>
          <cell r="M13" t="str">
            <v>SB</v>
          </cell>
          <cell r="N13">
            <v>0</v>
          </cell>
          <cell r="O13">
            <v>0</v>
          </cell>
          <cell r="P13">
            <v>0</v>
          </cell>
          <cell r="Q13">
            <v>0</v>
          </cell>
          <cell r="R13">
            <v>0</v>
          </cell>
          <cell r="S13">
            <v>0</v>
          </cell>
          <cell r="T13">
            <v>0</v>
          </cell>
          <cell r="U13">
            <v>0</v>
          </cell>
          <cell r="V13">
            <v>0</v>
          </cell>
          <cell r="W13">
            <v>0</v>
          </cell>
          <cell r="X13">
            <v>0</v>
          </cell>
          <cell r="Y13">
            <v>0</v>
          </cell>
          <cell r="Z13">
            <v>0</v>
          </cell>
          <cell r="AA13">
            <v>0</v>
          </cell>
        </row>
        <row r="14">
          <cell r="A14">
            <v>0</v>
          </cell>
          <cell r="B14">
            <v>0</v>
          </cell>
          <cell r="C14">
            <v>0</v>
          </cell>
          <cell r="D14" t="str">
            <v>3.10</v>
          </cell>
          <cell r="E14">
            <v>75.166666666666671</v>
          </cell>
          <cell r="F14">
            <v>150.33333333333334</v>
          </cell>
          <cell r="G14">
            <v>75</v>
          </cell>
          <cell r="H14">
            <v>87.5</v>
          </cell>
          <cell r="I14">
            <v>312.83333333333337</v>
          </cell>
          <cell r="J14">
            <v>78.208333333333343</v>
          </cell>
          <cell r="K14" t="str">
            <v>3.33</v>
          </cell>
          <cell r="L14" t="str">
            <v>B+</v>
          </cell>
          <cell r="M14" t="str">
            <v>B</v>
          </cell>
          <cell r="N14">
            <v>0</v>
          </cell>
          <cell r="O14">
            <v>0</v>
          </cell>
          <cell r="P14">
            <v>0</v>
          </cell>
          <cell r="Q14">
            <v>0</v>
          </cell>
          <cell r="R14">
            <v>0</v>
          </cell>
          <cell r="S14">
            <v>0</v>
          </cell>
          <cell r="T14">
            <v>0</v>
          </cell>
          <cell r="U14">
            <v>0</v>
          </cell>
          <cell r="V14">
            <v>0</v>
          </cell>
          <cell r="W14">
            <v>0</v>
          </cell>
          <cell r="X14">
            <v>0</v>
          </cell>
          <cell r="Y14">
            <v>0</v>
          </cell>
          <cell r="Z14">
            <v>0</v>
          </cell>
          <cell r="AA14">
            <v>0</v>
          </cell>
        </row>
        <row r="15">
          <cell r="A15">
            <v>0</v>
          </cell>
          <cell r="B15">
            <v>1</v>
          </cell>
          <cell r="C15" t="str">
            <v>capaian rapot</v>
          </cell>
          <cell r="D15">
            <v>0</v>
          </cell>
          <cell r="E15">
            <v>75.194444444444443</v>
          </cell>
          <cell r="F15">
            <v>0</v>
          </cell>
          <cell r="G15">
            <v>0</v>
          </cell>
          <cell r="H15">
            <v>91.25</v>
          </cell>
          <cell r="I15">
            <v>84.25</v>
          </cell>
          <cell r="J15">
            <v>79.159722222222229</v>
          </cell>
          <cell r="K15" t="str">
            <v>3.33</v>
          </cell>
          <cell r="L15" t="str">
            <v>B+</v>
          </cell>
          <cell r="M15" t="str">
            <v>B+</v>
          </cell>
          <cell r="N15">
            <v>0</v>
          </cell>
          <cell r="O15">
            <v>0</v>
          </cell>
          <cell r="P15">
            <v>0</v>
          </cell>
          <cell r="Q15">
            <v>0</v>
          </cell>
          <cell r="R15">
            <v>0</v>
          </cell>
          <cell r="S15">
            <v>0</v>
          </cell>
          <cell r="T15">
            <v>0</v>
          </cell>
          <cell r="U15">
            <v>0</v>
          </cell>
          <cell r="V15">
            <v>0</v>
          </cell>
          <cell r="W15">
            <v>0</v>
          </cell>
          <cell r="X15">
            <v>0</v>
          </cell>
          <cell r="Y15">
            <v>0</v>
          </cell>
          <cell r="Z15">
            <v>0</v>
          </cell>
          <cell r="AA15">
            <v>0</v>
          </cell>
        </row>
        <row r="16">
          <cell r="A16">
            <v>2</v>
          </cell>
          <cell r="B16">
            <v>0</v>
          </cell>
          <cell r="C16" t="str">
            <v>Angelia Vabel R</v>
          </cell>
          <cell r="D16" t="str">
            <v>3.2</v>
          </cell>
          <cell r="E16">
            <v>0</v>
          </cell>
          <cell r="F16">
            <v>0</v>
          </cell>
          <cell r="G16">
            <v>0</v>
          </cell>
          <cell r="H16">
            <v>0</v>
          </cell>
          <cell r="I16">
            <v>0</v>
          </cell>
          <cell r="J16">
            <v>0</v>
          </cell>
          <cell r="K16" t="str">
            <v>1.33</v>
          </cell>
          <cell r="L16" t="str">
            <v>D+</v>
          </cell>
          <cell r="M16" t="str">
            <v>0</v>
          </cell>
          <cell r="N16">
            <v>0</v>
          </cell>
          <cell r="O16">
            <v>0</v>
          </cell>
          <cell r="P16">
            <v>0</v>
          </cell>
          <cell r="Q16">
            <v>0</v>
          </cell>
          <cell r="R16">
            <v>0</v>
          </cell>
          <cell r="S16">
            <v>0</v>
          </cell>
          <cell r="T16">
            <v>0</v>
          </cell>
          <cell r="U16">
            <v>0</v>
          </cell>
          <cell r="V16">
            <v>0</v>
          </cell>
          <cell r="W16">
            <v>0</v>
          </cell>
          <cell r="X16">
            <v>0</v>
          </cell>
          <cell r="Y16">
            <v>0</v>
          </cell>
          <cell r="Z16">
            <v>0</v>
          </cell>
          <cell r="AA16" t="str">
            <v>D+</v>
          </cell>
        </row>
        <row r="17">
          <cell r="A17">
            <v>0</v>
          </cell>
          <cell r="B17">
            <v>0</v>
          </cell>
          <cell r="C17">
            <v>0</v>
          </cell>
          <cell r="D17" t="str">
            <v>3.5</v>
          </cell>
          <cell r="E17">
            <v>0</v>
          </cell>
          <cell r="F17">
            <v>0</v>
          </cell>
          <cell r="G17">
            <v>0</v>
          </cell>
          <cell r="H17">
            <v>0</v>
          </cell>
          <cell r="I17">
            <v>0</v>
          </cell>
          <cell r="J17">
            <v>0</v>
          </cell>
          <cell r="K17" t="str">
            <v>1.33</v>
          </cell>
          <cell r="L17" t="str">
            <v>D+</v>
          </cell>
          <cell r="M17" t="str">
            <v>0</v>
          </cell>
          <cell r="N17">
            <v>0</v>
          </cell>
          <cell r="O17">
            <v>0</v>
          </cell>
          <cell r="P17">
            <v>0</v>
          </cell>
          <cell r="Q17">
            <v>0</v>
          </cell>
          <cell r="R17">
            <v>0</v>
          </cell>
          <cell r="S17">
            <v>0</v>
          </cell>
          <cell r="T17">
            <v>0</v>
          </cell>
          <cell r="U17">
            <v>0</v>
          </cell>
          <cell r="V17">
            <v>0</v>
          </cell>
          <cell r="W17">
            <v>0</v>
          </cell>
          <cell r="X17">
            <v>0</v>
          </cell>
          <cell r="Y17">
            <v>0</v>
          </cell>
          <cell r="Z17">
            <v>0</v>
          </cell>
          <cell r="AA17">
            <v>0</v>
          </cell>
        </row>
        <row r="18">
          <cell r="A18">
            <v>0</v>
          </cell>
          <cell r="B18">
            <v>0</v>
          </cell>
          <cell r="C18">
            <v>0</v>
          </cell>
          <cell r="D18" t="str">
            <v>3.6</v>
          </cell>
          <cell r="E18">
            <v>0</v>
          </cell>
          <cell r="F18">
            <v>0</v>
          </cell>
          <cell r="G18">
            <v>0</v>
          </cell>
          <cell r="H18">
            <v>0</v>
          </cell>
          <cell r="I18">
            <v>0</v>
          </cell>
          <cell r="J18">
            <v>0</v>
          </cell>
          <cell r="K18" t="str">
            <v>1.33</v>
          </cell>
          <cell r="L18" t="str">
            <v>D+</v>
          </cell>
          <cell r="M18" t="str">
            <v>0</v>
          </cell>
          <cell r="N18">
            <v>0</v>
          </cell>
          <cell r="O18">
            <v>0</v>
          </cell>
          <cell r="P18">
            <v>0</v>
          </cell>
          <cell r="Q18">
            <v>0</v>
          </cell>
          <cell r="R18">
            <v>0</v>
          </cell>
          <cell r="S18">
            <v>0</v>
          </cell>
          <cell r="T18">
            <v>0</v>
          </cell>
          <cell r="U18">
            <v>0</v>
          </cell>
          <cell r="V18">
            <v>0</v>
          </cell>
          <cell r="W18">
            <v>0</v>
          </cell>
          <cell r="X18">
            <v>0</v>
          </cell>
          <cell r="Y18">
            <v>0</v>
          </cell>
          <cell r="Z18">
            <v>0</v>
          </cell>
          <cell r="AA18">
            <v>0</v>
          </cell>
        </row>
        <row r="19">
          <cell r="A19">
            <v>0</v>
          </cell>
          <cell r="B19">
            <v>0</v>
          </cell>
          <cell r="C19">
            <v>0</v>
          </cell>
          <cell r="D19" t="str">
            <v>3.8</v>
          </cell>
          <cell r="E19">
            <v>0</v>
          </cell>
          <cell r="F19">
            <v>0</v>
          </cell>
          <cell r="G19">
            <v>0</v>
          </cell>
          <cell r="H19">
            <v>0</v>
          </cell>
          <cell r="I19">
            <v>0</v>
          </cell>
          <cell r="J19">
            <v>0</v>
          </cell>
          <cell r="K19" t="str">
            <v>1.33</v>
          </cell>
          <cell r="L19" t="str">
            <v>D+</v>
          </cell>
          <cell r="M19" t="str">
            <v>0</v>
          </cell>
          <cell r="N19">
            <v>0</v>
          </cell>
          <cell r="O19">
            <v>0</v>
          </cell>
          <cell r="P19">
            <v>0</v>
          </cell>
          <cell r="Q19">
            <v>0</v>
          </cell>
          <cell r="R19">
            <v>0</v>
          </cell>
          <cell r="S19">
            <v>0</v>
          </cell>
          <cell r="T19">
            <v>0</v>
          </cell>
          <cell r="U19">
            <v>0</v>
          </cell>
          <cell r="V19">
            <v>0</v>
          </cell>
          <cell r="W19">
            <v>0</v>
          </cell>
          <cell r="X19">
            <v>0</v>
          </cell>
          <cell r="Y19">
            <v>0</v>
          </cell>
          <cell r="Z19">
            <v>0</v>
          </cell>
          <cell r="AA19">
            <v>0</v>
          </cell>
        </row>
        <row r="20">
          <cell r="A20">
            <v>0</v>
          </cell>
          <cell r="B20">
            <v>0</v>
          </cell>
          <cell r="C20">
            <v>0</v>
          </cell>
          <cell r="D20" t="str">
            <v>3.9</v>
          </cell>
          <cell r="E20">
            <v>0</v>
          </cell>
          <cell r="F20">
            <v>0</v>
          </cell>
          <cell r="G20">
            <v>0</v>
          </cell>
          <cell r="H20">
            <v>0</v>
          </cell>
          <cell r="I20">
            <v>0</v>
          </cell>
          <cell r="J20">
            <v>0</v>
          </cell>
          <cell r="K20" t="str">
            <v>1.33</v>
          </cell>
          <cell r="L20" t="str">
            <v>D+</v>
          </cell>
          <cell r="M20" t="str">
            <v>0</v>
          </cell>
          <cell r="N20">
            <v>0</v>
          </cell>
          <cell r="O20">
            <v>0</v>
          </cell>
          <cell r="P20">
            <v>0</v>
          </cell>
          <cell r="Q20">
            <v>0</v>
          </cell>
          <cell r="R20">
            <v>0</v>
          </cell>
          <cell r="S20">
            <v>0</v>
          </cell>
          <cell r="T20">
            <v>0</v>
          </cell>
          <cell r="U20">
            <v>0</v>
          </cell>
          <cell r="V20">
            <v>0</v>
          </cell>
          <cell r="W20">
            <v>0</v>
          </cell>
          <cell r="X20">
            <v>0</v>
          </cell>
          <cell r="Y20">
            <v>0</v>
          </cell>
          <cell r="Z20">
            <v>0</v>
          </cell>
          <cell r="AA20">
            <v>0</v>
          </cell>
        </row>
        <row r="21">
          <cell r="A21">
            <v>0</v>
          </cell>
          <cell r="B21">
            <v>0</v>
          </cell>
          <cell r="C21">
            <v>0</v>
          </cell>
          <cell r="D21" t="str">
            <v>3.10</v>
          </cell>
          <cell r="E21">
            <v>0</v>
          </cell>
          <cell r="F21">
            <v>0</v>
          </cell>
          <cell r="G21">
            <v>0</v>
          </cell>
          <cell r="H21">
            <v>0</v>
          </cell>
          <cell r="I21">
            <v>0</v>
          </cell>
          <cell r="J21">
            <v>0</v>
          </cell>
          <cell r="K21" t="str">
            <v>1.33</v>
          </cell>
          <cell r="L21" t="str">
            <v>D+</v>
          </cell>
          <cell r="M21" t="str">
            <v>0</v>
          </cell>
          <cell r="N21">
            <v>0</v>
          </cell>
          <cell r="O21">
            <v>0</v>
          </cell>
          <cell r="P21">
            <v>0</v>
          </cell>
          <cell r="Q21">
            <v>0</v>
          </cell>
          <cell r="R21">
            <v>0</v>
          </cell>
          <cell r="S21">
            <v>0</v>
          </cell>
          <cell r="T21">
            <v>0</v>
          </cell>
          <cell r="U21">
            <v>0</v>
          </cell>
          <cell r="V21">
            <v>0</v>
          </cell>
          <cell r="W21">
            <v>0</v>
          </cell>
          <cell r="X21">
            <v>0</v>
          </cell>
          <cell r="Y21">
            <v>0</v>
          </cell>
          <cell r="Z21">
            <v>0</v>
          </cell>
          <cell r="AA21">
            <v>0</v>
          </cell>
        </row>
        <row r="22">
          <cell r="A22">
            <v>0</v>
          </cell>
          <cell r="B22">
            <v>2</v>
          </cell>
          <cell r="C22" t="str">
            <v>capaian rapot</v>
          </cell>
          <cell r="D22">
            <v>0</v>
          </cell>
          <cell r="E22">
            <v>0</v>
          </cell>
          <cell r="F22">
            <v>0</v>
          </cell>
          <cell r="G22" t="e">
            <v>#NUM!</v>
          </cell>
          <cell r="H22">
            <v>0</v>
          </cell>
          <cell r="I22">
            <v>0</v>
          </cell>
          <cell r="J22">
            <v>0</v>
          </cell>
          <cell r="K22" t="str">
            <v>1.33</v>
          </cell>
          <cell r="L22" t="str">
            <v>D+</v>
          </cell>
          <cell r="M22" t="str">
            <v>D+</v>
          </cell>
          <cell r="N22">
            <v>0</v>
          </cell>
          <cell r="O22">
            <v>0</v>
          </cell>
          <cell r="P22">
            <v>0</v>
          </cell>
          <cell r="Q22">
            <v>0</v>
          </cell>
          <cell r="R22">
            <v>0</v>
          </cell>
          <cell r="S22">
            <v>0</v>
          </cell>
          <cell r="T22">
            <v>0</v>
          </cell>
          <cell r="U22">
            <v>0</v>
          </cell>
          <cell r="V22">
            <v>0</v>
          </cell>
          <cell r="W22">
            <v>0</v>
          </cell>
          <cell r="X22">
            <v>0</v>
          </cell>
          <cell r="Y22">
            <v>0</v>
          </cell>
          <cell r="Z22">
            <v>0</v>
          </cell>
          <cell r="AA22">
            <v>0</v>
          </cell>
        </row>
        <row r="23">
          <cell r="A23">
            <v>3</v>
          </cell>
          <cell r="B23">
            <v>0</v>
          </cell>
          <cell r="C23" t="str">
            <v>Anggun Dwi P.I</v>
          </cell>
          <cell r="D23" t="str">
            <v>3.2</v>
          </cell>
          <cell r="E23">
            <v>0</v>
          </cell>
          <cell r="F23">
            <v>0</v>
          </cell>
          <cell r="G23">
            <v>0</v>
          </cell>
          <cell r="H23">
            <v>0</v>
          </cell>
          <cell r="I23">
            <v>0</v>
          </cell>
          <cell r="J23">
            <v>0</v>
          </cell>
          <cell r="K23" t="str">
            <v>1.33</v>
          </cell>
          <cell r="L23" t="str">
            <v>D+</v>
          </cell>
          <cell r="M23" t="str">
            <v>0</v>
          </cell>
          <cell r="N23">
            <v>0</v>
          </cell>
          <cell r="O23">
            <v>0</v>
          </cell>
          <cell r="P23">
            <v>0</v>
          </cell>
          <cell r="Q23">
            <v>0</v>
          </cell>
          <cell r="R23">
            <v>0</v>
          </cell>
          <cell r="S23">
            <v>0</v>
          </cell>
          <cell r="T23">
            <v>0</v>
          </cell>
          <cell r="U23">
            <v>0</v>
          </cell>
          <cell r="V23">
            <v>0</v>
          </cell>
          <cell r="W23">
            <v>0</v>
          </cell>
          <cell r="X23">
            <v>0</v>
          </cell>
          <cell r="Y23">
            <v>0</v>
          </cell>
          <cell r="Z23">
            <v>0</v>
          </cell>
          <cell r="AA23" t="str">
            <v>D+</v>
          </cell>
        </row>
        <row r="24">
          <cell r="A24">
            <v>0</v>
          </cell>
          <cell r="B24">
            <v>0</v>
          </cell>
          <cell r="C24">
            <v>0</v>
          </cell>
          <cell r="D24" t="str">
            <v>3.5</v>
          </cell>
          <cell r="E24">
            <v>0</v>
          </cell>
          <cell r="F24">
            <v>0</v>
          </cell>
          <cell r="G24">
            <v>0</v>
          </cell>
          <cell r="H24">
            <v>0</v>
          </cell>
          <cell r="I24">
            <v>0</v>
          </cell>
          <cell r="J24">
            <v>0</v>
          </cell>
          <cell r="K24" t="str">
            <v>1.33</v>
          </cell>
          <cell r="L24" t="str">
            <v>D+</v>
          </cell>
          <cell r="M24" t="str">
            <v>0</v>
          </cell>
          <cell r="N24">
            <v>0</v>
          </cell>
          <cell r="O24">
            <v>0</v>
          </cell>
          <cell r="P24">
            <v>0</v>
          </cell>
          <cell r="Q24">
            <v>0</v>
          </cell>
          <cell r="R24">
            <v>0</v>
          </cell>
          <cell r="S24">
            <v>0</v>
          </cell>
          <cell r="T24">
            <v>0</v>
          </cell>
          <cell r="U24">
            <v>0</v>
          </cell>
          <cell r="V24">
            <v>0</v>
          </cell>
          <cell r="W24">
            <v>0</v>
          </cell>
          <cell r="X24">
            <v>0</v>
          </cell>
          <cell r="Y24">
            <v>0</v>
          </cell>
          <cell r="Z24">
            <v>0</v>
          </cell>
          <cell r="AA24">
            <v>0</v>
          </cell>
        </row>
        <row r="25">
          <cell r="A25">
            <v>0</v>
          </cell>
          <cell r="B25">
            <v>0</v>
          </cell>
          <cell r="C25">
            <v>0</v>
          </cell>
          <cell r="D25" t="str">
            <v>3.6</v>
          </cell>
          <cell r="E25">
            <v>0</v>
          </cell>
          <cell r="F25">
            <v>0</v>
          </cell>
          <cell r="G25">
            <v>0</v>
          </cell>
          <cell r="H25">
            <v>0</v>
          </cell>
          <cell r="I25">
            <v>0</v>
          </cell>
          <cell r="J25">
            <v>0</v>
          </cell>
          <cell r="K25" t="str">
            <v>1.33</v>
          </cell>
          <cell r="L25" t="str">
            <v>D+</v>
          </cell>
          <cell r="M25" t="str">
            <v>0</v>
          </cell>
          <cell r="N25">
            <v>0</v>
          </cell>
          <cell r="O25">
            <v>0</v>
          </cell>
          <cell r="P25">
            <v>0</v>
          </cell>
          <cell r="Q25">
            <v>0</v>
          </cell>
          <cell r="R25">
            <v>0</v>
          </cell>
          <cell r="S25">
            <v>0</v>
          </cell>
          <cell r="T25">
            <v>0</v>
          </cell>
          <cell r="U25">
            <v>0</v>
          </cell>
          <cell r="V25">
            <v>0</v>
          </cell>
          <cell r="W25">
            <v>0</v>
          </cell>
          <cell r="X25">
            <v>0</v>
          </cell>
          <cell r="Y25">
            <v>0</v>
          </cell>
          <cell r="Z25">
            <v>0</v>
          </cell>
          <cell r="AA25">
            <v>0</v>
          </cell>
        </row>
        <row r="26">
          <cell r="A26">
            <v>0</v>
          </cell>
          <cell r="B26">
            <v>0</v>
          </cell>
          <cell r="C26">
            <v>0</v>
          </cell>
          <cell r="D26" t="str">
            <v>3.8</v>
          </cell>
          <cell r="E26">
            <v>0</v>
          </cell>
          <cell r="F26">
            <v>0</v>
          </cell>
          <cell r="G26">
            <v>0</v>
          </cell>
          <cell r="H26">
            <v>0</v>
          </cell>
          <cell r="I26">
            <v>0</v>
          </cell>
          <cell r="J26">
            <v>0</v>
          </cell>
          <cell r="K26" t="str">
            <v>1.33</v>
          </cell>
          <cell r="L26" t="str">
            <v>D+</v>
          </cell>
          <cell r="M26" t="str">
            <v>0</v>
          </cell>
          <cell r="N26">
            <v>0</v>
          </cell>
          <cell r="O26">
            <v>0</v>
          </cell>
          <cell r="P26">
            <v>0</v>
          </cell>
          <cell r="Q26">
            <v>0</v>
          </cell>
          <cell r="R26">
            <v>0</v>
          </cell>
          <cell r="S26">
            <v>0</v>
          </cell>
          <cell r="T26">
            <v>0</v>
          </cell>
          <cell r="U26">
            <v>0</v>
          </cell>
          <cell r="V26">
            <v>0</v>
          </cell>
          <cell r="W26">
            <v>0</v>
          </cell>
          <cell r="X26">
            <v>0</v>
          </cell>
          <cell r="Y26">
            <v>0</v>
          </cell>
          <cell r="Z26">
            <v>0</v>
          </cell>
          <cell r="AA26">
            <v>0</v>
          </cell>
        </row>
        <row r="27">
          <cell r="A27">
            <v>0</v>
          </cell>
          <cell r="B27">
            <v>0</v>
          </cell>
          <cell r="C27">
            <v>0</v>
          </cell>
          <cell r="D27" t="str">
            <v>3.9</v>
          </cell>
          <cell r="E27">
            <v>0</v>
          </cell>
          <cell r="F27">
            <v>0</v>
          </cell>
          <cell r="G27">
            <v>0</v>
          </cell>
          <cell r="H27">
            <v>0</v>
          </cell>
          <cell r="I27">
            <v>0</v>
          </cell>
          <cell r="J27">
            <v>0</v>
          </cell>
          <cell r="K27" t="str">
            <v>1.33</v>
          </cell>
          <cell r="L27" t="str">
            <v>D+</v>
          </cell>
          <cell r="M27" t="str">
            <v>0</v>
          </cell>
          <cell r="N27">
            <v>0</v>
          </cell>
          <cell r="O27">
            <v>0</v>
          </cell>
          <cell r="P27">
            <v>0</v>
          </cell>
          <cell r="Q27">
            <v>0</v>
          </cell>
          <cell r="R27">
            <v>0</v>
          </cell>
          <cell r="S27">
            <v>0</v>
          </cell>
          <cell r="T27">
            <v>0</v>
          </cell>
          <cell r="U27">
            <v>0</v>
          </cell>
          <cell r="V27">
            <v>0</v>
          </cell>
          <cell r="W27">
            <v>0</v>
          </cell>
          <cell r="X27">
            <v>0</v>
          </cell>
          <cell r="Y27">
            <v>0</v>
          </cell>
          <cell r="Z27">
            <v>0</v>
          </cell>
          <cell r="AA27">
            <v>0</v>
          </cell>
        </row>
        <row r="28">
          <cell r="A28">
            <v>0</v>
          </cell>
          <cell r="B28">
            <v>0</v>
          </cell>
          <cell r="C28">
            <v>0</v>
          </cell>
          <cell r="D28" t="str">
            <v>3.10</v>
          </cell>
          <cell r="E28">
            <v>0</v>
          </cell>
          <cell r="F28">
            <v>0</v>
          </cell>
          <cell r="G28">
            <v>0</v>
          </cell>
          <cell r="H28">
            <v>0</v>
          </cell>
          <cell r="I28">
            <v>0</v>
          </cell>
          <cell r="J28">
            <v>0</v>
          </cell>
          <cell r="K28" t="str">
            <v>1.33</v>
          </cell>
          <cell r="L28" t="str">
            <v>D+</v>
          </cell>
          <cell r="M28" t="str">
            <v>0</v>
          </cell>
          <cell r="N28">
            <v>0</v>
          </cell>
          <cell r="O28">
            <v>0</v>
          </cell>
          <cell r="P28">
            <v>0</v>
          </cell>
          <cell r="Q28">
            <v>0</v>
          </cell>
          <cell r="R28">
            <v>0</v>
          </cell>
          <cell r="S28">
            <v>0</v>
          </cell>
          <cell r="T28">
            <v>0</v>
          </cell>
          <cell r="U28">
            <v>0</v>
          </cell>
          <cell r="V28">
            <v>0</v>
          </cell>
          <cell r="W28">
            <v>0</v>
          </cell>
          <cell r="X28">
            <v>0</v>
          </cell>
          <cell r="Y28">
            <v>0</v>
          </cell>
          <cell r="Z28">
            <v>0</v>
          </cell>
          <cell r="AA28">
            <v>0</v>
          </cell>
        </row>
        <row r="29">
          <cell r="A29">
            <v>0</v>
          </cell>
          <cell r="B29">
            <v>3</v>
          </cell>
          <cell r="C29" t="str">
            <v>capaian rapot</v>
          </cell>
          <cell r="D29">
            <v>0</v>
          </cell>
          <cell r="E29">
            <v>0</v>
          </cell>
          <cell r="F29">
            <v>0</v>
          </cell>
          <cell r="G29" t="e">
            <v>#NUM!</v>
          </cell>
          <cell r="H29">
            <v>0</v>
          </cell>
          <cell r="I29">
            <v>0</v>
          </cell>
          <cell r="J29">
            <v>0</v>
          </cell>
          <cell r="K29" t="str">
            <v>1.33</v>
          </cell>
          <cell r="L29" t="str">
            <v>D+</v>
          </cell>
          <cell r="M29" t="str">
            <v>D+</v>
          </cell>
          <cell r="N29">
            <v>0</v>
          </cell>
          <cell r="O29">
            <v>0</v>
          </cell>
          <cell r="P29">
            <v>0</v>
          </cell>
          <cell r="Q29">
            <v>0</v>
          </cell>
          <cell r="R29">
            <v>0</v>
          </cell>
          <cell r="S29">
            <v>0</v>
          </cell>
          <cell r="T29">
            <v>0</v>
          </cell>
          <cell r="U29">
            <v>0</v>
          </cell>
          <cell r="V29">
            <v>0</v>
          </cell>
          <cell r="W29">
            <v>0</v>
          </cell>
          <cell r="X29">
            <v>0</v>
          </cell>
          <cell r="Y29">
            <v>0</v>
          </cell>
          <cell r="Z29">
            <v>0</v>
          </cell>
          <cell r="AA29">
            <v>0</v>
          </cell>
        </row>
        <row r="30">
          <cell r="A30">
            <v>4</v>
          </cell>
          <cell r="B30">
            <v>0</v>
          </cell>
          <cell r="C30" t="str">
            <v>Antonio Permata A</v>
          </cell>
          <cell r="D30" t="str">
            <v>3.2</v>
          </cell>
          <cell r="E30">
            <v>0</v>
          </cell>
          <cell r="F30">
            <v>0</v>
          </cell>
          <cell r="G30">
            <v>0</v>
          </cell>
          <cell r="H30">
            <v>0</v>
          </cell>
          <cell r="I30">
            <v>0</v>
          </cell>
          <cell r="J30">
            <v>0</v>
          </cell>
          <cell r="K30" t="str">
            <v>1.33</v>
          </cell>
          <cell r="L30" t="str">
            <v>D+</v>
          </cell>
          <cell r="M30" t="str">
            <v>0</v>
          </cell>
          <cell r="N30">
            <v>0</v>
          </cell>
          <cell r="O30">
            <v>0</v>
          </cell>
          <cell r="P30">
            <v>0</v>
          </cell>
          <cell r="Q30">
            <v>0</v>
          </cell>
          <cell r="R30">
            <v>0</v>
          </cell>
          <cell r="S30">
            <v>0</v>
          </cell>
          <cell r="T30">
            <v>0</v>
          </cell>
          <cell r="U30">
            <v>0</v>
          </cell>
          <cell r="V30">
            <v>0</v>
          </cell>
          <cell r="W30">
            <v>0</v>
          </cell>
          <cell r="X30">
            <v>0</v>
          </cell>
          <cell r="Y30">
            <v>0</v>
          </cell>
          <cell r="Z30">
            <v>0</v>
          </cell>
          <cell r="AA30" t="str">
            <v>D+</v>
          </cell>
        </row>
        <row r="31">
          <cell r="A31">
            <v>0</v>
          </cell>
          <cell r="B31">
            <v>0</v>
          </cell>
          <cell r="C31">
            <v>0</v>
          </cell>
          <cell r="D31" t="str">
            <v>3.5</v>
          </cell>
          <cell r="E31">
            <v>0</v>
          </cell>
          <cell r="F31">
            <v>0</v>
          </cell>
          <cell r="G31">
            <v>0</v>
          </cell>
          <cell r="H31">
            <v>0</v>
          </cell>
          <cell r="I31">
            <v>0</v>
          </cell>
          <cell r="J31">
            <v>0</v>
          </cell>
          <cell r="K31" t="str">
            <v>1.33</v>
          </cell>
          <cell r="L31" t="str">
            <v>D+</v>
          </cell>
          <cell r="M31" t="str">
            <v>0</v>
          </cell>
          <cell r="N31">
            <v>0</v>
          </cell>
          <cell r="O31">
            <v>0</v>
          </cell>
          <cell r="P31">
            <v>0</v>
          </cell>
          <cell r="Q31">
            <v>0</v>
          </cell>
          <cell r="R31">
            <v>0</v>
          </cell>
          <cell r="S31">
            <v>0</v>
          </cell>
          <cell r="T31">
            <v>0</v>
          </cell>
          <cell r="U31">
            <v>0</v>
          </cell>
          <cell r="V31">
            <v>0</v>
          </cell>
          <cell r="W31">
            <v>0</v>
          </cell>
          <cell r="X31">
            <v>0</v>
          </cell>
          <cell r="Y31">
            <v>0</v>
          </cell>
          <cell r="Z31">
            <v>0</v>
          </cell>
          <cell r="AA31">
            <v>0</v>
          </cell>
        </row>
        <row r="32">
          <cell r="A32">
            <v>0</v>
          </cell>
          <cell r="B32">
            <v>0</v>
          </cell>
          <cell r="C32">
            <v>0</v>
          </cell>
          <cell r="D32" t="str">
            <v>3.6</v>
          </cell>
          <cell r="E32">
            <v>0</v>
          </cell>
          <cell r="F32">
            <v>0</v>
          </cell>
          <cell r="G32">
            <v>0</v>
          </cell>
          <cell r="H32">
            <v>0</v>
          </cell>
          <cell r="I32">
            <v>0</v>
          </cell>
          <cell r="J32">
            <v>0</v>
          </cell>
          <cell r="K32" t="str">
            <v>1.33</v>
          </cell>
          <cell r="L32" t="str">
            <v>D+</v>
          </cell>
          <cell r="M32" t="str">
            <v>0</v>
          </cell>
          <cell r="N32">
            <v>0</v>
          </cell>
          <cell r="O32">
            <v>0</v>
          </cell>
          <cell r="P32">
            <v>0</v>
          </cell>
          <cell r="Q32">
            <v>0</v>
          </cell>
          <cell r="R32">
            <v>0</v>
          </cell>
          <cell r="S32">
            <v>0</v>
          </cell>
          <cell r="T32">
            <v>0</v>
          </cell>
          <cell r="U32">
            <v>0</v>
          </cell>
          <cell r="V32">
            <v>0</v>
          </cell>
          <cell r="W32">
            <v>0</v>
          </cell>
          <cell r="X32">
            <v>0</v>
          </cell>
          <cell r="Y32">
            <v>0</v>
          </cell>
          <cell r="Z32">
            <v>0</v>
          </cell>
          <cell r="AA32">
            <v>0</v>
          </cell>
        </row>
        <row r="33">
          <cell r="A33">
            <v>0</v>
          </cell>
          <cell r="B33">
            <v>0</v>
          </cell>
          <cell r="C33">
            <v>0</v>
          </cell>
          <cell r="D33" t="str">
            <v>3.8</v>
          </cell>
          <cell r="E33">
            <v>0</v>
          </cell>
          <cell r="F33">
            <v>0</v>
          </cell>
          <cell r="G33">
            <v>0</v>
          </cell>
          <cell r="H33">
            <v>0</v>
          </cell>
          <cell r="I33">
            <v>0</v>
          </cell>
          <cell r="J33">
            <v>0</v>
          </cell>
          <cell r="K33" t="str">
            <v>1.33</v>
          </cell>
          <cell r="L33" t="str">
            <v>D+</v>
          </cell>
          <cell r="M33" t="str">
            <v>0</v>
          </cell>
          <cell r="N33">
            <v>0</v>
          </cell>
          <cell r="O33">
            <v>0</v>
          </cell>
          <cell r="P33">
            <v>0</v>
          </cell>
          <cell r="Q33">
            <v>0</v>
          </cell>
          <cell r="R33">
            <v>0</v>
          </cell>
          <cell r="S33">
            <v>0</v>
          </cell>
          <cell r="T33">
            <v>0</v>
          </cell>
          <cell r="U33">
            <v>0</v>
          </cell>
          <cell r="V33">
            <v>0</v>
          </cell>
          <cell r="W33">
            <v>0</v>
          </cell>
          <cell r="X33">
            <v>0</v>
          </cell>
          <cell r="Y33">
            <v>0</v>
          </cell>
          <cell r="Z33">
            <v>0</v>
          </cell>
          <cell r="AA33">
            <v>0</v>
          </cell>
        </row>
        <row r="34">
          <cell r="A34">
            <v>0</v>
          </cell>
          <cell r="B34">
            <v>0</v>
          </cell>
          <cell r="C34">
            <v>0</v>
          </cell>
          <cell r="D34" t="str">
            <v>3.9</v>
          </cell>
          <cell r="E34">
            <v>0</v>
          </cell>
          <cell r="F34">
            <v>0</v>
          </cell>
          <cell r="G34">
            <v>0</v>
          </cell>
          <cell r="H34">
            <v>0</v>
          </cell>
          <cell r="I34">
            <v>0</v>
          </cell>
          <cell r="J34">
            <v>0</v>
          </cell>
          <cell r="K34" t="str">
            <v>1.33</v>
          </cell>
          <cell r="L34" t="str">
            <v>D+</v>
          </cell>
          <cell r="M34" t="str">
            <v>0</v>
          </cell>
          <cell r="N34">
            <v>0</v>
          </cell>
          <cell r="O34">
            <v>0</v>
          </cell>
          <cell r="P34">
            <v>0</v>
          </cell>
          <cell r="Q34">
            <v>0</v>
          </cell>
          <cell r="R34">
            <v>0</v>
          </cell>
          <cell r="S34">
            <v>0</v>
          </cell>
          <cell r="T34">
            <v>0</v>
          </cell>
          <cell r="U34">
            <v>0</v>
          </cell>
          <cell r="V34">
            <v>0</v>
          </cell>
          <cell r="W34">
            <v>0</v>
          </cell>
          <cell r="X34">
            <v>0</v>
          </cell>
          <cell r="Y34">
            <v>0</v>
          </cell>
          <cell r="Z34">
            <v>0</v>
          </cell>
          <cell r="AA34">
            <v>0</v>
          </cell>
        </row>
        <row r="35">
          <cell r="A35">
            <v>0</v>
          </cell>
          <cell r="B35">
            <v>0</v>
          </cell>
          <cell r="C35">
            <v>0</v>
          </cell>
          <cell r="D35" t="str">
            <v>3.10</v>
          </cell>
          <cell r="E35">
            <v>0</v>
          </cell>
          <cell r="F35">
            <v>0</v>
          </cell>
          <cell r="G35">
            <v>0</v>
          </cell>
          <cell r="H35">
            <v>0</v>
          </cell>
          <cell r="I35">
            <v>0</v>
          </cell>
          <cell r="J35">
            <v>0</v>
          </cell>
          <cell r="K35" t="str">
            <v>1.33</v>
          </cell>
          <cell r="L35" t="str">
            <v>D+</v>
          </cell>
          <cell r="M35" t="str">
            <v>0</v>
          </cell>
          <cell r="N35">
            <v>0</v>
          </cell>
          <cell r="O35">
            <v>0</v>
          </cell>
          <cell r="P35">
            <v>0</v>
          </cell>
          <cell r="Q35">
            <v>0</v>
          </cell>
          <cell r="R35">
            <v>0</v>
          </cell>
          <cell r="S35">
            <v>0</v>
          </cell>
          <cell r="T35">
            <v>0</v>
          </cell>
          <cell r="U35">
            <v>0</v>
          </cell>
          <cell r="V35">
            <v>0</v>
          </cell>
          <cell r="W35">
            <v>0</v>
          </cell>
          <cell r="X35">
            <v>0</v>
          </cell>
          <cell r="Y35">
            <v>0</v>
          </cell>
          <cell r="Z35">
            <v>0</v>
          </cell>
          <cell r="AA35">
            <v>0</v>
          </cell>
        </row>
        <row r="36">
          <cell r="A36">
            <v>0</v>
          </cell>
          <cell r="B36">
            <v>4</v>
          </cell>
          <cell r="C36" t="str">
            <v>capaian rapot</v>
          </cell>
          <cell r="D36">
            <v>0</v>
          </cell>
          <cell r="E36">
            <v>0</v>
          </cell>
          <cell r="F36">
            <v>0</v>
          </cell>
          <cell r="G36" t="e">
            <v>#NUM!</v>
          </cell>
          <cell r="H36">
            <v>0</v>
          </cell>
          <cell r="I36">
            <v>0</v>
          </cell>
          <cell r="J36">
            <v>0</v>
          </cell>
          <cell r="K36" t="str">
            <v>1.33</v>
          </cell>
          <cell r="L36" t="str">
            <v>D+</v>
          </cell>
          <cell r="M36" t="str">
            <v>D+</v>
          </cell>
          <cell r="N36">
            <v>0</v>
          </cell>
          <cell r="O36">
            <v>0</v>
          </cell>
          <cell r="P36">
            <v>0</v>
          </cell>
          <cell r="Q36">
            <v>0</v>
          </cell>
          <cell r="R36">
            <v>0</v>
          </cell>
          <cell r="S36">
            <v>0</v>
          </cell>
          <cell r="T36">
            <v>0</v>
          </cell>
          <cell r="U36">
            <v>0</v>
          </cell>
          <cell r="V36">
            <v>0</v>
          </cell>
          <cell r="W36">
            <v>0</v>
          </cell>
          <cell r="X36">
            <v>0</v>
          </cell>
          <cell r="Y36">
            <v>0</v>
          </cell>
          <cell r="Z36">
            <v>0</v>
          </cell>
          <cell r="AA36">
            <v>0</v>
          </cell>
        </row>
        <row r="37">
          <cell r="A37">
            <v>5</v>
          </cell>
          <cell r="B37">
            <v>0</v>
          </cell>
          <cell r="C37" t="str">
            <v>Arya Pratama G</v>
          </cell>
          <cell r="D37" t="str">
            <v>3.2</v>
          </cell>
          <cell r="E37">
            <v>0</v>
          </cell>
          <cell r="F37">
            <v>0</v>
          </cell>
          <cell r="G37">
            <v>0</v>
          </cell>
          <cell r="H37">
            <v>0</v>
          </cell>
          <cell r="I37">
            <v>0</v>
          </cell>
          <cell r="J37">
            <v>0</v>
          </cell>
          <cell r="K37" t="str">
            <v>1.33</v>
          </cell>
          <cell r="L37" t="str">
            <v>D+</v>
          </cell>
          <cell r="M37" t="str">
            <v>0</v>
          </cell>
          <cell r="N37">
            <v>0</v>
          </cell>
          <cell r="O37">
            <v>0</v>
          </cell>
          <cell r="P37">
            <v>0</v>
          </cell>
          <cell r="Q37">
            <v>0</v>
          </cell>
          <cell r="R37">
            <v>0</v>
          </cell>
          <cell r="S37">
            <v>0</v>
          </cell>
          <cell r="T37">
            <v>0</v>
          </cell>
          <cell r="U37">
            <v>0</v>
          </cell>
          <cell r="V37">
            <v>0</v>
          </cell>
          <cell r="W37">
            <v>0</v>
          </cell>
          <cell r="X37">
            <v>0</v>
          </cell>
          <cell r="Y37">
            <v>0</v>
          </cell>
          <cell r="Z37">
            <v>0</v>
          </cell>
          <cell r="AA37" t="str">
            <v>D+</v>
          </cell>
        </row>
        <row r="38">
          <cell r="A38">
            <v>0</v>
          </cell>
          <cell r="B38">
            <v>0</v>
          </cell>
          <cell r="C38">
            <v>0</v>
          </cell>
          <cell r="D38" t="str">
            <v>3.5</v>
          </cell>
          <cell r="E38">
            <v>0</v>
          </cell>
          <cell r="F38">
            <v>0</v>
          </cell>
          <cell r="G38">
            <v>0</v>
          </cell>
          <cell r="H38">
            <v>0</v>
          </cell>
          <cell r="I38">
            <v>0</v>
          </cell>
          <cell r="J38">
            <v>0</v>
          </cell>
          <cell r="K38" t="str">
            <v>1.33</v>
          </cell>
          <cell r="L38" t="str">
            <v>D+</v>
          </cell>
          <cell r="M38" t="str">
            <v>0</v>
          </cell>
          <cell r="N38">
            <v>0</v>
          </cell>
          <cell r="O38">
            <v>0</v>
          </cell>
          <cell r="P38">
            <v>0</v>
          </cell>
          <cell r="Q38">
            <v>0</v>
          </cell>
          <cell r="R38">
            <v>0</v>
          </cell>
          <cell r="S38">
            <v>0</v>
          </cell>
          <cell r="T38">
            <v>0</v>
          </cell>
          <cell r="U38">
            <v>0</v>
          </cell>
          <cell r="V38">
            <v>0</v>
          </cell>
          <cell r="W38">
            <v>0</v>
          </cell>
          <cell r="X38">
            <v>0</v>
          </cell>
          <cell r="Y38">
            <v>0</v>
          </cell>
          <cell r="Z38">
            <v>0</v>
          </cell>
          <cell r="AA38">
            <v>0</v>
          </cell>
        </row>
        <row r="39">
          <cell r="A39">
            <v>0</v>
          </cell>
          <cell r="B39">
            <v>0</v>
          </cell>
          <cell r="C39">
            <v>0</v>
          </cell>
          <cell r="D39" t="str">
            <v>3.6</v>
          </cell>
          <cell r="E39">
            <v>0</v>
          </cell>
          <cell r="F39">
            <v>0</v>
          </cell>
          <cell r="G39">
            <v>0</v>
          </cell>
          <cell r="H39">
            <v>0</v>
          </cell>
          <cell r="I39">
            <v>0</v>
          </cell>
          <cell r="J39">
            <v>0</v>
          </cell>
          <cell r="K39" t="str">
            <v>1.33</v>
          </cell>
          <cell r="L39" t="str">
            <v>D+</v>
          </cell>
          <cell r="M39" t="str">
            <v>0</v>
          </cell>
          <cell r="N39">
            <v>0</v>
          </cell>
          <cell r="O39">
            <v>0</v>
          </cell>
          <cell r="P39">
            <v>0</v>
          </cell>
          <cell r="Q39">
            <v>0</v>
          </cell>
          <cell r="R39">
            <v>0</v>
          </cell>
          <cell r="S39">
            <v>0</v>
          </cell>
          <cell r="T39">
            <v>0</v>
          </cell>
          <cell r="U39">
            <v>0</v>
          </cell>
          <cell r="V39">
            <v>0</v>
          </cell>
          <cell r="W39">
            <v>0</v>
          </cell>
          <cell r="X39">
            <v>0</v>
          </cell>
          <cell r="Y39">
            <v>0</v>
          </cell>
          <cell r="Z39">
            <v>0</v>
          </cell>
          <cell r="AA39">
            <v>0</v>
          </cell>
        </row>
        <row r="40">
          <cell r="A40">
            <v>0</v>
          </cell>
          <cell r="B40">
            <v>0</v>
          </cell>
          <cell r="C40">
            <v>0</v>
          </cell>
          <cell r="D40" t="str">
            <v>3.8</v>
          </cell>
          <cell r="E40">
            <v>0</v>
          </cell>
          <cell r="F40">
            <v>0</v>
          </cell>
          <cell r="G40">
            <v>0</v>
          </cell>
          <cell r="H40">
            <v>0</v>
          </cell>
          <cell r="I40">
            <v>0</v>
          </cell>
          <cell r="J40">
            <v>0</v>
          </cell>
          <cell r="K40" t="str">
            <v>1.33</v>
          </cell>
          <cell r="L40" t="str">
            <v>D+</v>
          </cell>
          <cell r="M40" t="str">
            <v>0</v>
          </cell>
          <cell r="N40">
            <v>0</v>
          </cell>
          <cell r="O40">
            <v>0</v>
          </cell>
          <cell r="P40">
            <v>0</v>
          </cell>
          <cell r="Q40">
            <v>0</v>
          </cell>
          <cell r="R40">
            <v>0</v>
          </cell>
          <cell r="S40">
            <v>0</v>
          </cell>
          <cell r="T40">
            <v>0</v>
          </cell>
          <cell r="U40">
            <v>0</v>
          </cell>
          <cell r="V40">
            <v>0</v>
          </cell>
          <cell r="W40">
            <v>0</v>
          </cell>
          <cell r="X40">
            <v>0</v>
          </cell>
          <cell r="Y40">
            <v>0</v>
          </cell>
          <cell r="Z40">
            <v>0</v>
          </cell>
          <cell r="AA40">
            <v>0</v>
          </cell>
        </row>
        <row r="41">
          <cell r="A41">
            <v>0</v>
          </cell>
          <cell r="B41">
            <v>0</v>
          </cell>
          <cell r="C41">
            <v>0</v>
          </cell>
          <cell r="D41" t="str">
            <v>3.9</v>
          </cell>
          <cell r="E41">
            <v>0</v>
          </cell>
          <cell r="F41">
            <v>0</v>
          </cell>
          <cell r="G41">
            <v>0</v>
          </cell>
          <cell r="H41">
            <v>0</v>
          </cell>
          <cell r="I41">
            <v>0</v>
          </cell>
          <cell r="J41">
            <v>0</v>
          </cell>
          <cell r="K41" t="str">
            <v>1.33</v>
          </cell>
          <cell r="L41" t="str">
            <v>D+</v>
          </cell>
          <cell r="M41" t="str">
            <v>0</v>
          </cell>
          <cell r="N41">
            <v>0</v>
          </cell>
          <cell r="O41">
            <v>0</v>
          </cell>
          <cell r="P41">
            <v>0</v>
          </cell>
          <cell r="Q41">
            <v>0</v>
          </cell>
          <cell r="R41">
            <v>0</v>
          </cell>
          <cell r="S41">
            <v>0</v>
          </cell>
          <cell r="T41">
            <v>0</v>
          </cell>
          <cell r="U41">
            <v>0</v>
          </cell>
          <cell r="V41">
            <v>0</v>
          </cell>
          <cell r="W41">
            <v>0</v>
          </cell>
          <cell r="X41">
            <v>0</v>
          </cell>
          <cell r="Y41">
            <v>0</v>
          </cell>
          <cell r="Z41">
            <v>0</v>
          </cell>
          <cell r="AA41">
            <v>0</v>
          </cell>
        </row>
        <row r="42">
          <cell r="A42">
            <v>0</v>
          </cell>
          <cell r="B42">
            <v>0</v>
          </cell>
          <cell r="C42">
            <v>0</v>
          </cell>
          <cell r="D42" t="str">
            <v>3.10</v>
          </cell>
          <cell r="E42">
            <v>0</v>
          </cell>
          <cell r="F42">
            <v>0</v>
          </cell>
          <cell r="G42">
            <v>0</v>
          </cell>
          <cell r="H42">
            <v>0</v>
          </cell>
          <cell r="I42">
            <v>0</v>
          </cell>
          <cell r="J42">
            <v>0</v>
          </cell>
          <cell r="K42" t="str">
            <v>1.33</v>
          </cell>
          <cell r="L42" t="str">
            <v>D+</v>
          </cell>
          <cell r="M42" t="str">
            <v>0</v>
          </cell>
          <cell r="N42">
            <v>0</v>
          </cell>
          <cell r="O42">
            <v>0</v>
          </cell>
          <cell r="P42">
            <v>0</v>
          </cell>
          <cell r="Q42">
            <v>0</v>
          </cell>
          <cell r="R42">
            <v>0</v>
          </cell>
          <cell r="S42">
            <v>0</v>
          </cell>
          <cell r="T42">
            <v>0</v>
          </cell>
          <cell r="U42">
            <v>0</v>
          </cell>
          <cell r="V42">
            <v>0</v>
          </cell>
          <cell r="W42">
            <v>0</v>
          </cell>
          <cell r="X42">
            <v>0</v>
          </cell>
          <cell r="Y42">
            <v>0</v>
          </cell>
          <cell r="Z42">
            <v>0</v>
          </cell>
          <cell r="AA42">
            <v>0</v>
          </cell>
        </row>
        <row r="43">
          <cell r="A43">
            <v>0</v>
          </cell>
          <cell r="B43">
            <v>5</v>
          </cell>
          <cell r="C43" t="str">
            <v>capaian rapot</v>
          </cell>
          <cell r="D43">
            <v>0</v>
          </cell>
          <cell r="E43">
            <v>0</v>
          </cell>
          <cell r="F43">
            <v>0</v>
          </cell>
          <cell r="G43" t="e">
            <v>#NUM!</v>
          </cell>
          <cell r="H43">
            <v>0</v>
          </cell>
          <cell r="I43">
            <v>0</v>
          </cell>
          <cell r="J43">
            <v>0</v>
          </cell>
          <cell r="K43" t="str">
            <v>1.33</v>
          </cell>
          <cell r="L43" t="str">
            <v>D+</v>
          </cell>
          <cell r="M43" t="str">
            <v>D+</v>
          </cell>
          <cell r="N43">
            <v>0</v>
          </cell>
          <cell r="O43">
            <v>0</v>
          </cell>
          <cell r="P43">
            <v>0</v>
          </cell>
          <cell r="Q43">
            <v>0</v>
          </cell>
          <cell r="R43">
            <v>0</v>
          </cell>
          <cell r="S43">
            <v>0</v>
          </cell>
          <cell r="T43">
            <v>0</v>
          </cell>
          <cell r="U43">
            <v>0</v>
          </cell>
          <cell r="V43">
            <v>0</v>
          </cell>
          <cell r="W43">
            <v>0</v>
          </cell>
          <cell r="X43">
            <v>0</v>
          </cell>
          <cell r="Y43">
            <v>0</v>
          </cell>
          <cell r="Z43">
            <v>0</v>
          </cell>
          <cell r="AA43">
            <v>0</v>
          </cell>
        </row>
        <row r="44">
          <cell r="A44">
            <v>6</v>
          </cell>
          <cell r="B44">
            <v>0</v>
          </cell>
          <cell r="C44" t="str">
            <v>Asyam Hanif Ihsan H</v>
          </cell>
          <cell r="D44" t="str">
            <v>3.2</v>
          </cell>
          <cell r="E44">
            <v>0</v>
          </cell>
          <cell r="F44">
            <v>0</v>
          </cell>
          <cell r="G44">
            <v>0</v>
          </cell>
          <cell r="H44">
            <v>0</v>
          </cell>
          <cell r="I44">
            <v>0</v>
          </cell>
          <cell r="J44">
            <v>0</v>
          </cell>
          <cell r="K44" t="str">
            <v>1.33</v>
          </cell>
          <cell r="L44" t="str">
            <v>D+</v>
          </cell>
          <cell r="M44" t="str">
            <v>0</v>
          </cell>
          <cell r="N44">
            <v>0</v>
          </cell>
          <cell r="O44">
            <v>0</v>
          </cell>
          <cell r="P44">
            <v>0</v>
          </cell>
          <cell r="Q44">
            <v>0</v>
          </cell>
          <cell r="R44">
            <v>0</v>
          </cell>
          <cell r="S44">
            <v>0</v>
          </cell>
          <cell r="T44">
            <v>0</v>
          </cell>
          <cell r="U44">
            <v>0</v>
          </cell>
          <cell r="V44">
            <v>0</v>
          </cell>
          <cell r="W44">
            <v>0</v>
          </cell>
          <cell r="X44">
            <v>0</v>
          </cell>
          <cell r="Y44">
            <v>0</v>
          </cell>
          <cell r="Z44">
            <v>0</v>
          </cell>
          <cell r="AA44" t="str">
            <v>D+</v>
          </cell>
        </row>
        <row r="45">
          <cell r="A45">
            <v>0</v>
          </cell>
          <cell r="B45">
            <v>0</v>
          </cell>
          <cell r="C45">
            <v>0</v>
          </cell>
          <cell r="D45" t="str">
            <v>3.5</v>
          </cell>
          <cell r="E45">
            <v>0</v>
          </cell>
          <cell r="F45">
            <v>0</v>
          </cell>
          <cell r="G45">
            <v>0</v>
          </cell>
          <cell r="H45">
            <v>0</v>
          </cell>
          <cell r="I45">
            <v>0</v>
          </cell>
          <cell r="J45">
            <v>0</v>
          </cell>
          <cell r="K45" t="str">
            <v>1.33</v>
          </cell>
          <cell r="L45" t="str">
            <v>D+</v>
          </cell>
          <cell r="M45" t="str">
            <v>0</v>
          </cell>
          <cell r="N45">
            <v>0</v>
          </cell>
          <cell r="O45">
            <v>0</v>
          </cell>
          <cell r="P45">
            <v>0</v>
          </cell>
          <cell r="Q45">
            <v>0</v>
          </cell>
          <cell r="R45">
            <v>0</v>
          </cell>
          <cell r="S45">
            <v>0</v>
          </cell>
          <cell r="T45">
            <v>0</v>
          </cell>
          <cell r="U45">
            <v>0</v>
          </cell>
          <cell r="V45">
            <v>0</v>
          </cell>
          <cell r="W45">
            <v>0</v>
          </cell>
          <cell r="X45">
            <v>0</v>
          </cell>
          <cell r="Y45">
            <v>0</v>
          </cell>
          <cell r="Z45">
            <v>0</v>
          </cell>
          <cell r="AA45">
            <v>0</v>
          </cell>
        </row>
        <row r="46">
          <cell r="A46">
            <v>0</v>
          </cell>
          <cell r="B46">
            <v>0</v>
          </cell>
          <cell r="C46">
            <v>0</v>
          </cell>
          <cell r="D46" t="str">
            <v>3.6</v>
          </cell>
          <cell r="E46">
            <v>0</v>
          </cell>
          <cell r="F46">
            <v>0</v>
          </cell>
          <cell r="G46">
            <v>0</v>
          </cell>
          <cell r="H46">
            <v>0</v>
          </cell>
          <cell r="I46">
            <v>0</v>
          </cell>
          <cell r="J46">
            <v>0</v>
          </cell>
          <cell r="K46" t="str">
            <v>1.33</v>
          </cell>
          <cell r="L46" t="str">
            <v>D+</v>
          </cell>
          <cell r="M46" t="str">
            <v>0</v>
          </cell>
          <cell r="N46">
            <v>0</v>
          </cell>
          <cell r="O46">
            <v>0</v>
          </cell>
          <cell r="P46">
            <v>0</v>
          </cell>
          <cell r="Q46">
            <v>0</v>
          </cell>
          <cell r="R46">
            <v>0</v>
          </cell>
          <cell r="S46">
            <v>0</v>
          </cell>
          <cell r="T46">
            <v>0</v>
          </cell>
          <cell r="U46">
            <v>0</v>
          </cell>
          <cell r="V46">
            <v>0</v>
          </cell>
          <cell r="W46">
            <v>0</v>
          </cell>
          <cell r="X46">
            <v>0</v>
          </cell>
          <cell r="Y46">
            <v>0</v>
          </cell>
          <cell r="Z46">
            <v>0</v>
          </cell>
          <cell r="AA46">
            <v>0</v>
          </cell>
        </row>
        <row r="47">
          <cell r="A47">
            <v>0</v>
          </cell>
          <cell r="B47">
            <v>0</v>
          </cell>
          <cell r="C47">
            <v>0</v>
          </cell>
          <cell r="D47" t="str">
            <v>3.8</v>
          </cell>
          <cell r="E47">
            <v>0</v>
          </cell>
          <cell r="F47">
            <v>0</v>
          </cell>
          <cell r="G47">
            <v>0</v>
          </cell>
          <cell r="H47">
            <v>0</v>
          </cell>
          <cell r="I47">
            <v>0</v>
          </cell>
          <cell r="J47">
            <v>0</v>
          </cell>
          <cell r="K47" t="str">
            <v>1.33</v>
          </cell>
          <cell r="L47" t="str">
            <v>D+</v>
          </cell>
          <cell r="M47" t="str">
            <v>0</v>
          </cell>
          <cell r="N47">
            <v>0</v>
          </cell>
          <cell r="O47">
            <v>0</v>
          </cell>
          <cell r="P47">
            <v>0</v>
          </cell>
          <cell r="Q47">
            <v>0</v>
          </cell>
          <cell r="R47">
            <v>0</v>
          </cell>
          <cell r="S47">
            <v>0</v>
          </cell>
          <cell r="T47">
            <v>0</v>
          </cell>
          <cell r="U47">
            <v>0</v>
          </cell>
          <cell r="V47">
            <v>0</v>
          </cell>
          <cell r="W47">
            <v>0</v>
          </cell>
          <cell r="X47">
            <v>0</v>
          </cell>
          <cell r="Y47">
            <v>0</v>
          </cell>
          <cell r="Z47">
            <v>0</v>
          </cell>
          <cell r="AA47">
            <v>0</v>
          </cell>
        </row>
        <row r="48">
          <cell r="A48">
            <v>0</v>
          </cell>
          <cell r="B48">
            <v>0</v>
          </cell>
          <cell r="C48">
            <v>0</v>
          </cell>
          <cell r="D48" t="str">
            <v>3.9</v>
          </cell>
          <cell r="E48">
            <v>0</v>
          </cell>
          <cell r="F48">
            <v>0</v>
          </cell>
          <cell r="G48">
            <v>0</v>
          </cell>
          <cell r="H48">
            <v>0</v>
          </cell>
          <cell r="I48">
            <v>0</v>
          </cell>
          <cell r="J48">
            <v>0</v>
          </cell>
          <cell r="K48" t="str">
            <v>1.33</v>
          </cell>
          <cell r="L48" t="str">
            <v>D+</v>
          </cell>
          <cell r="M48" t="str">
            <v>0</v>
          </cell>
          <cell r="N48">
            <v>0</v>
          </cell>
          <cell r="O48">
            <v>0</v>
          </cell>
          <cell r="P48">
            <v>0</v>
          </cell>
          <cell r="Q48">
            <v>0</v>
          </cell>
          <cell r="R48">
            <v>0</v>
          </cell>
          <cell r="S48">
            <v>0</v>
          </cell>
          <cell r="T48">
            <v>0</v>
          </cell>
          <cell r="U48">
            <v>0</v>
          </cell>
          <cell r="V48">
            <v>0</v>
          </cell>
          <cell r="W48">
            <v>0</v>
          </cell>
          <cell r="X48">
            <v>0</v>
          </cell>
          <cell r="Y48">
            <v>0</v>
          </cell>
          <cell r="Z48">
            <v>0</v>
          </cell>
          <cell r="AA48">
            <v>0</v>
          </cell>
        </row>
        <row r="49">
          <cell r="A49">
            <v>0</v>
          </cell>
          <cell r="B49">
            <v>0</v>
          </cell>
          <cell r="C49">
            <v>0</v>
          </cell>
          <cell r="D49" t="str">
            <v>3.10</v>
          </cell>
          <cell r="E49">
            <v>0</v>
          </cell>
          <cell r="F49">
            <v>0</v>
          </cell>
          <cell r="G49">
            <v>0</v>
          </cell>
          <cell r="H49">
            <v>0</v>
          </cell>
          <cell r="I49">
            <v>0</v>
          </cell>
          <cell r="J49">
            <v>0</v>
          </cell>
          <cell r="K49" t="str">
            <v>1.33</v>
          </cell>
          <cell r="L49" t="str">
            <v>D+</v>
          </cell>
          <cell r="M49" t="str">
            <v>0</v>
          </cell>
          <cell r="N49">
            <v>0</v>
          </cell>
          <cell r="O49">
            <v>0</v>
          </cell>
          <cell r="P49">
            <v>0</v>
          </cell>
          <cell r="Q49">
            <v>0</v>
          </cell>
          <cell r="R49">
            <v>0</v>
          </cell>
          <cell r="S49">
            <v>0</v>
          </cell>
          <cell r="T49">
            <v>0</v>
          </cell>
          <cell r="U49">
            <v>0</v>
          </cell>
          <cell r="V49">
            <v>0</v>
          </cell>
          <cell r="W49">
            <v>0</v>
          </cell>
          <cell r="X49">
            <v>0</v>
          </cell>
          <cell r="Y49">
            <v>0</v>
          </cell>
          <cell r="Z49">
            <v>0</v>
          </cell>
          <cell r="AA49">
            <v>0</v>
          </cell>
        </row>
        <row r="50">
          <cell r="A50">
            <v>0</v>
          </cell>
          <cell r="B50">
            <v>6</v>
          </cell>
          <cell r="C50" t="str">
            <v>capaian rapot</v>
          </cell>
          <cell r="D50">
            <v>0</v>
          </cell>
          <cell r="E50">
            <v>0</v>
          </cell>
          <cell r="F50">
            <v>0</v>
          </cell>
          <cell r="G50" t="e">
            <v>#NUM!</v>
          </cell>
          <cell r="H50">
            <v>0</v>
          </cell>
          <cell r="I50">
            <v>0</v>
          </cell>
          <cell r="J50">
            <v>0</v>
          </cell>
          <cell r="K50" t="str">
            <v>1.33</v>
          </cell>
          <cell r="L50" t="str">
            <v>D+</v>
          </cell>
          <cell r="M50" t="str">
            <v>D+</v>
          </cell>
          <cell r="N50">
            <v>0</v>
          </cell>
          <cell r="O50">
            <v>0</v>
          </cell>
          <cell r="P50">
            <v>0</v>
          </cell>
          <cell r="Q50">
            <v>0</v>
          </cell>
          <cell r="R50">
            <v>0</v>
          </cell>
          <cell r="S50">
            <v>0</v>
          </cell>
          <cell r="T50">
            <v>0</v>
          </cell>
          <cell r="U50">
            <v>0</v>
          </cell>
          <cell r="V50">
            <v>0</v>
          </cell>
          <cell r="W50">
            <v>0</v>
          </cell>
          <cell r="X50">
            <v>0</v>
          </cell>
          <cell r="Y50">
            <v>0</v>
          </cell>
          <cell r="Z50">
            <v>0</v>
          </cell>
          <cell r="AA50">
            <v>0</v>
          </cell>
        </row>
        <row r="51">
          <cell r="A51">
            <v>7</v>
          </cell>
          <cell r="B51">
            <v>0</v>
          </cell>
          <cell r="C51" t="str">
            <v>Athaya Salsabilla Z</v>
          </cell>
          <cell r="D51" t="str">
            <v>3.2</v>
          </cell>
          <cell r="E51">
            <v>0</v>
          </cell>
          <cell r="F51">
            <v>0</v>
          </cell>
          <cell r="G51">
            <v>0</v>
          </cell>
          <cell r="H51">
            <v>0</v>
          </cell>
          <cell r="I51">
            <v>0</v>
          </cell>
          <cell r="J51">
            <v>0</v>
          </cell>
          <cell r="K51" t="str">
            <v>1.33</v>
          </cell>
          <cell r="L51" t="str">
            <v>D+</v>
          </cell>
          <cell r="M51" t="str">
            <v>0</v>
          </cell>
          <cell r="N51">
            <v>0</v>
          </cell>
          <cell r="O51">
            <v>0</v>
          </cell>
          <cell r="P51">
            <v>0</v>
          </cell>
          <cell r="Q51">
            <v>0</v>
          </cell>
          <cell r="R51">
            <v>0</v>
          </cell>
          <cell r="S51">
            <v>0</v>
          </cell>
          <cell r="T51">
            <v>0</v>
          </cell>
          <cell r="U51">
            <v>0</v>
          </cell>
          <cell r="V51">
            <v>0</v>
          </cell>
          <cell r="W51">
            <v>0</v>
          </cell>
          <cell r="X51">
            <v>0</v>
          </cell>
          <cell r="Y51">
            <v>0</v>
          </cell>
          <cell r="Z51">
            <v>0</v>
          </cell>
          <cell r="AA51" t="str">
            <v>D+</v>
          </cell>
        </row>
        <row r="52">
          <cell r="A52">
            <v>0</v>
          </cell>
          <cell r="B52">
            <v>0</v>
          </cell>
          <cell r="C52">
            <v>0</v>
          </cell>
          <cell r="D52" t="str">
            <v>3.5</v>
          </cell>
          <cell r="E52">
            <v>0</v>
          </cell>
          <cell r="F52">
            <v>0</v>
          </cell>
          <cell r="G52">
            <v>0</v>
          </cell>
          <cell r="H52">
            <v>0</v>
          </cell>
          <cell r="I52">
            <v>0</v>
          </cell>
          <cell r="J52">
            <v>0</v>
          </cell>
          <cell r="K52" t="str">
            <v>1.33</v>
          </cell>
          <cell r="L52" t="str">
            <v>D+</v>
          </cell>
          <cell r="M52" t="str">
            <v>0</v>
          </cell>
          <cell r="N52">
            <v>0</v>
          </cell>
          <cell r="O52">
            <v>0</v>
          </cell>
          <cell r="P52">
            <v>0</v>
          </cell>
          <cell r="Q52">
            <v>0</v>
          </cell>
          <cell r="R52">
            <v>0</v>
          </cell>
          <cell r="S52">
            <v>0</v>
          </cell>
          <cell r="T52">
            <v>0</v>
          </cell>
          <cell r="U52">
            <v>0</v>
          </cell>
          <cell r="V52">
            <v>0</v>
          </cell>
          <cell r="W52">
            <v>0</v>
          </cell>
          <cell r="X52">
            <v>0</v>
          </cell>
          <cell r="Y52">
            <v>0</v>
          </cell>
          <cell r="Z52">
            <v>0</v>
          </cell>
          <cell r="AA52">
            <v>0</v>
          </cell>
        </row>
        <row r="53">
          <cell r="A53">
            <v>0</v>
          </cell>
          <cell r="B53">
            <v>0</v>
          </cell>
          <cell r="C53">
            <v>0</v>
          </cell>
          <cell r="D53" t="str">
            <v>3.6</v>
          </cell>
          <cell r="E53">
            <v>0</v>
          </cell>
          <cell r="F53">
            <v>0</v>
          </cell>
          <cell r="G53">
            <v>0</v>
          </cell>
          <cell r="H53">
            <v>0</v>
          </cell>
          <cell r="I53">
            <v>0</v>
          </cell>
          <cell r="J53">
            <v>0</v>
          </cell>
          <cell r="K53" t="str">
            <v>1.33</v>
          </cell>
          <cell r="L53" t="str">
            <v>D+</v>
          </cell>
          <cell r="M53" t="str">
            <v>0</v>
          </cell>
          <cell r="N53">
            <v>0</v>
          </cell>
          <cell r="O53">
            <v>0</v>
          </cell>
          <cell r="P53">
            <v>0</v>
          </cell>
          <cell r="Q53">
            <v>0</v>
          </cell>
          <cell r="R53">
            <v>0</v>
          </cell>
          <cell r="S53">
            <v>0</v>
          </cell>
          <cell r="T53">
            <v>0</v>
          </cell>
          <cell r="U53">
            <v>0</v>
          </cell>
          <cell r="V53">
            <v>0</v>
          </cell>
          <cell r="W53">
            <v>0</v>
          </cell>
          <cell r="X53">
            <v>0</v>
          </cell>
          <cell r="Y53">
            <v>0</v>
          </cell>
          <cell r="Z53">
            <v>0</v>
          </cell>
          <cell r="AA53">
            <v>0</v>
          </cell>
        </row>
        <row r="54">
          <cell r="A54">
            <v>0</v>
          </cell>
          <cell r="B54">
            <v>0</v>
          </cell>
          <cell r="C54">
            <v>0</v>
          </cell>
          <cell r="D54" t="str">
            <v>3.8</v>
          </cell>
          <cell r="E54">
            <v>0</v>
          </cell>
          <cell r="F54">
            <v>0</v>
          </cell>
          <cell r="G54">
            <v>0</v>
          </cell>
          <cell r="H54">
            <v>0</v>
          </cell>
          <cell r="I54">
            <v>0</v>
          </cell>
          <cell r="J54">
            <v>0</v>
          </cell>
          <cell r="K54" t="str">
            <v>1.33</v>
          </cell>
          <cell r="L54" t="str">
            <v>D+</v>
          </cell>
          <cell r="M54" t="str">
            <v>0</v>
          </cell>
          <cell r="N54">
            <v>0</v>
          </cell>
          <cell r="O54">
            <v>0</v>
          </cell>
          <cell r="P54">
            <v>0</v>
          </cell>
          <cell r="Q54">
            <v>0</v>
          </cell>
          <cell r="R54">
            <v>0</v>
          </cell>
          <cell r="S54">
            <v>0</v>
          </cell>
          <cell r="T54">
            <v>0</v>
          </cell>
          <cell r="U54">
            <v>0</v>
          </cell>
          <cell r="V54">
            <v>0</v>
          </cell>
          <cell r="W54">
            <v>0</v>
          </cell>
          <cell r="X54">
            <v>0</v>
          </cell>
          <cell r="Y54">
            <v>0</v>
          </cell>
          <cell r="Z54">
            <v>0</v>
          </cell>
          <cell r="AA54">
            <v>0</v>
          </cell>
        </row>
        <row r="55">
          <cell r="A55">
            <v>0</v>
          </cell>
          <cell r="B55">
            <v>0</v>
          </cell>
          <cell r="C55">
            <v>0</v>
          </cell>
          <cell r="D55" t="str">
            <v>3.9</v>
          </cell>
          <cell r="E55">
            <v>0</v>
          </cell>
          <cell r="F55">
            <v>0</v>
          </cell>
          <cell r="G55">
            <v>0</v>
          </cell>
          <cell r="H55">
            <v>0</v>
          </cell>
          <cell r="I55">
            <v>0</v>
          </cell>
          <cell r="J55">
            <v>0</v>
          </cell>
          <cell r="K55" t="str">
            <v>1.33</v>
          </cell>
          <cell r="L55" t="str">
            <v>D+</v>
          </cell>
          <cell r="M55" t="str">
            <v>0</v>
          </cell>
          <cell r="N55">
            <v>0</v>
          </cell>
          <cell r="O55">
            <v>0</v>
          </cell>
          <cell r="P55">
            <v>0</v>
          </cell>
          <cell r="Q55">
            <v>0</v>
          </cell>
          <cell r="R55">
            <v>0</v>
          </cell>
          <cell r="S55">
            <v>0</v>
          </cell>
          <cell r="T55">
            <v>0</v>
          </cell>
          <cell r="U55">
            <v>0</v>
          </cell>
          <cell r="V55">
            <v>0</v>
          </cell>
          <cell r="W55">
            <v>0</v>
          </cell>
          <cell r="X55">
            <v>0</v>
          </cell>
          <cell r="Y55">
            <v>0</v>
          </cell>
          <cell r="Z55">
            <v>0</v>
          </cell>
          <cell r="AA55">
            <v>0</v>
          </cell>
        </row>
        <row r="56">
          <cell r="A56">
            <v>0</v>
          </cell>
          <cell r="B56">
            <v>0</v>
          </cell>
          <cell r="C56">
            <v>0</v>
          </cell>
          <cell r="D56" t="str">
            <v>3.10</v>
          </cell>
          <cell r="E56">
            <v>0</v>
          </cell>
          <cell r="F56">
            <v>0</v>
          </cell>
          <cell r="G56">
            <v>0</v>
          </cell>
          <cell r="H56">
            <v>0</v>
          </cell>
          <cell r="I56">
            <v>0</v>
          </cell>
          <cell r="J56">
            <v>0</v>
          </cell>
          <cell r="K56" t="str">
            <v>1.33</v>
          </cell>
          <cell r="L56" t="str">
            <v>D+</v>
          </cell>
          <cell r="M56" t="str">
            <v>0</v>
          </cell>
          <cell r="N56">
            <v>0</v>
          </cell>
          <cell r="O56">
            <v>0</v>
          </cell>
          <cell r="P56">
            <v>0</v>
          </cell>
          <cell r="Q56">
            <v>0</v>
          </cell>
          <cell r="R56">
            <v>0</v>
          </cell>
          <cell r="S56">
            <v>0</v>
          </cell>
          <cell r="T56">
            <v>0</v>
          </cell>
          <cell r="U56">
            <v>0</v>
          </cell>
          <cell r="V56">
            <v>0</v>
          </cell>
          <cell r="W56">
            <v>0</v>
          </cell>
          <cell r="X56">
            <v>0</v>
          </cell>
          <cell r="Y56">
            <v>0</v>
          </cell>
          <cell r="Z56">
            <v>0</v>
          </cell>
          <cell r="AA56">
            <v>0</v>
          </cell>
        </row>
        <row r="57">
          <cell r="A57">
            <v>0</v>
          </cell>
          <cell r="B57">
            <v>7</v>
          </cell>
          <cell r="C57" t="str">
            <v>capaian rapot</v>
          </cell>
          <cell r="D57">
            <v>0</v>
          </cell>
          <cell r="E57">
            <v>0</v>
          </cell>
          <cell r="F57">
            <v>0</v>
          </cell>
          <cell r="G57" t="e">
            <v>#NUM!</v>
          </cell>
          <cell r="H57">
            <v>0</v>
          </cell>
          <cell r="I57">
            <v>0</v>
          </cell>
          <cell r="J57">
            <v>0</v>
          </cell>
          <cell r="K57" t="str">
            <v>1.33</v>
          </cell>
          <cell r="L57" t="str">
            <v>D+</v>
          </cell>
          <cell r="M57" t="str">
            <v>D+</v>
          </cell>
          <cell r="N57">
            <v>0</v>
          </cell>
          <cell r="O57">
            <v>0</v>
          </cell>
          <cell r="P57">
            <v>0</v>
          </cell>
          <cell r="Q57">
            <v>0</v>
          </cell>
          <cell r="R57">
            <v>0</v>
          </cell>
          <cell r="S57">
            <v>0</v>
          </cell>
          <cell r="T57">
            <v>0</v>
          </cell>
          <cell r="U57">
            <v>0</v>
          </cell>
          <cell r="V57">
            <v>0</v>
          </cell>
          <cell r="W57">
            <v>0</v>
          </cell>
          <cell r="X57">
            <v>0</v>
          </cell>
          <cell r="Y57">
            <v>0</v>
          </cell>
          <cell r="Z57">
            <v>0</v>
          </cell>
          <cell r="AA57">
            <v>0</v>
          </cell>
        </row>
        <row r="58">
          <cell r="A58">
            <v>8</v>
          </cell>
          <cell r="B58">
            <v>0</v>
          </cell>
          <cell r="C58" t="str">
            <v>Aulia Dea Rosalinda</v>
          </cell>
          <cell r="D58" t="str">
            <v>3.2</v>
          </cell>
          <cell r="E58">
            <v>0</v>
          </cell>
          <cell r="F58">
            <v>0</v>
          </cell>
          <cell r="G58">
            <v>0</v>
          </cell>
          <cell r="H58">
            <v>0</v>
          </cell>
          <cell r="I58">
            <v>0</v>
          </cell>
          <cell r="J58">
            <v>0</v>
          </cell>
          <cell r="K58" t="str">
            <v>1.33</v>
          </cell>
          <cell r="L58" t="str">
            <v>D+</v>
          </cell>
          <cell r="M58" t="str">
            <v>0</v>
          </cell>
          <cell r="N58">
            <v>0</v>
          </cell>
          <cell r="O58">
            <v>0</v>
          </cell>
          <cell r="P58">
            <v>0</v>
          </cell>
          <cell r="Q58">
            <v>0</v>
          </cell>
          <cell r="R58">
            <v>0</v>
          </cell>
          <cell r="S58">
            <v>0</v>
          </cell>
          <cell r="T58">
            <v>0</v>
          </cell>
          <cell r="U58">
            <v>0</v>
          </cell>
          <cell r="V58">
            <v>0</v>
          </cell>
          <cell r="W58">
            <v>0</v>
          </cell>
          <cell r="X58">
            <v>0</v>
          </cell>
          <cell r="Y58">
            <v>0</v>
          </cell>
          <cell r="Z58">
            <v>0</v>
          </cell>
          <cell r="AA58" t="str">
            <v>D+</v>
          </cell>
        </row>
        <row r="59">
          <cell r="A59">
            <v>0</v>
          </cell>
          <cell r="B59">
            <v>0</v>
          </cell>
          <cell r="C59">
            <v>0</v>
          </cell>
          <cell r="D59" t="str">
            <v>3.5</v>
          </cell>
          <cell r="E59">
            <v>0</v>
          </cell>
          <cell r="F59">
            <v>0</v>
          </cell>
          <cell r="G59">
            <v>0</v>
          </cell>
          <cell r="H59">
            <v>0</v>
          </cell>
          <cell r="I59">
            <v>0</v>
          </cell>
          <cell r="J59">
            <v>0</v>
          </cell>
          <cell r="K59" t="str">
            <v>1.33</v>
          </cell>
          <cell r="L59" t="str">
            <v>D+</v>
          </cell>
          <cell r="M59" t="str">
            <v>0</v>
          </cell>
          <cell r="N59">
            <v>0</v>
          </cell>
          <cell r="O59">
            <v>0</v>
          </cell>
          <cell r="P59">
            <v>0</v>
          </cell>
          <cell r="Q59">
            <v>0</v>
          </cell>
          <cell r="R59">
            <v>0</v>
          </cell>
          <cell r="S59">
            <v>0</v>
          </cell>
          <cell r="T59">
            <v>0</v>
          </cell>
          <cell r="U59">
            <v>0</v>
          </cell>
          <cell r="V59">
            <v>0</v>
          </cell>
          <cell r="W59">
            <v>0</v>
          </cell>
          <cell r="X59">
            <v>0</v>
          </cell>
          <cell r="Y59">
            <v>0</v>
          </cell>
          <cell r="Z59">
            <v>0</v>
          </cell>
          <cell r="AA59">
            <v>0</v>
          </cell>
        </row>
        <row r="60">
          <cell r="A60">
            <v>0</v>
          </cell>
          <cell r="B60">
            <v>0</v>
          </cell>
          <cell r="C60">
            <v>0</v>
          </cell>
          <cell r="D60" t="str">
            <v>3.6</v>
          </cell>
          <cell r="E60">
            <v>0</v>
          </cell>
          <cell r="F60">
            <v>0</v>
          </cell>
          <cell r="G60">
            <v>0</v>
          </cell>
          <cell r="H60">
            <v>0</v>
          </cell>
          <cell r="I60">
            <v>0</v>
          </cell>
          <cell r="J60">
            <v>0</v>
          </cell>
          <cell r="K60" t="str">
            <v>1.33</v>
          </cell>
          <cell r="L60" t="str">
            <v>D+</v>
          </cell>
          <cell r="M60" t="str">
            <v>0</v>
          </cell>
          <cell r="N60">
            <v>0</v>
          </cell>
          <cell r="O60">
            <v>0</v>
          </cell>
          <cell r="P60">
            <v>0</v>
          </cell>
          <cell r="Q60">
            <v>0</v>
          </cell>
          <cell r="R60">
            <v>0</v>
          </cell>
          <cell r="S60">
            <v>0</v>
          </cell>
          <cell r="T60">
            <v>0</v>
          </cell>
          <cell r="U60">
            <v>0</v>
          </cell>
          <cell r="V60">
            <v>0</v>
          </cell>
          <cell r="W60">
            <v>0</v>
          </cell>
          <cell r="X60">
            <v>0</v>
          </cell>
          <cell r="Y60">
            <v>0</v>
          </cell>
          <cell r="Z60">
            <v>0</v>
          </cell>
          <cell r="AA60">
            <v>0</v>
          </cell>
        </row>
        <row r="61">
          <cell r="A61">
            <v>0</v>
          </cell>
          <cell r="B61">
            <v>0</v>
          </cell>
          <cell r="C61">
            <v>0</v>
          </cell>
          <cell r="D61" t="str">
            <v>3.8</v>
          </cell>
          <cell r="E61">
            <v>0</v>
          </cell>
          <cell r="F61">
            <v>0</v>
          </cell>
          <cell r="G61">
            <v>0</v>
          </cell>
          <cell r="H61">
            <v>0</v>
          </cell>
          <cell r="I61">
            <v>0</v>
          </cell>
          <cell r="J61">
            <v>0</v>
          </cell>
          <cell r="K61" t="str">
            <v>1.33</v>
          </cell>
          <cell r="L61" t="str">
            <v>D+</v>
          </cell>
          <cell r="M61" t="str">
            <v>0</v>
          </cell>
          <cell r="N61">
            <v>0</v>
          </cell>
          <cell r="O61">
            <v>0</v>
          </cell>
          <cell r="P61">
            <v>0</v>
          </cell>
          <cell r="Q61">
            <v>0</v>
          </cell>
          <cell r="R61">
            <v>0</v>
          </cell>
          <cell r="S61">
            <v>0</v>
          </cell>
          <cell r="T61">
            <v>0</v>
          </cell>
          <cell r="U61">
            <v>0</v>
          </cell>
          <cell r="V61">
            <v>0</v>
          </cell>
          <cell r="W61">
            <v>0</v>
          </cell>
          <cell r="X61">
            <v>0</v>
          </cell>
          <cell r="Y61">
            <v>0</v>
          </cell>
          <cell r="Z61">
            <v>0</v>
          </cell>
          <cell r="AA61">
            <v>0</v>
          </cell>
        </row>
        <row r="62">
          <cell r="A62">
            <v>0</v>
          </cell>
          <cell r="B62">
            <v>0</v>
          </cell>
          <cell r="C62">
            <v>0</v>
          </cell>
          <cell r="D62" t="str">
            <v>3.9</v>
          </cell>
          <cell r="E62">
            <v>0</v>
          </cell>
          <cell r="F62">
            <v>0</v>
          </cell>
          <cell r="G62">
            <v>0</v>
          </cell>
          <cell r="H62">
            <v>0</v>
          </cell>
          <cell r="I62">
            <v>0</v>
          </cell>
          <cell r="J62">
            <v>0</v>
          </cell>
          <cell r="K62" t="str">
            <v>1.33</v>
          </cell>
          <cell r="L62" t="str">
            <v>D+</v>
          </cell>
          <cell r="M62" t="str">
            <v>0</v>
          </cell>
          <cell r="N62">
            <v>0</v>
          </cell>
          <cell r="O62">
            <v>0</v>
          </cell>
          <cell r="P62">
            <v>0</v>
          </cell>
          <cell r="Q62">
            <v>0</v>
          </cell>
          <cell r="R62">
            <v>0</v>
          </cell>
          <cell r="S62">
            <v>0</v>
          </cell>
          <cell r="T62">
            <v>0</v>
          </cell>
          <cell r="U62">
            <v>0</v>
          </cell>
          <cell r="V62">
            <v>0</v>
          </cell>
          <cell r="W62">
            <v>0</v>
          </cell>
          <cell r="X62">
            <v>0</v>
          </cell>
          <cell r="Y62">
            <v>0</v>
          </cell>
          <cell r="Z62">
            <v>0</v>
          </cell>
          <cell r="AA62">
            <v>0</v>
          </cell>
        </row>
        <row r="63">
          <cell r="A63">
            <v>0</v>
          </cell>
          <cell r="B63">
            <v>0</v>
          </cell>
          <cell r="C63">
            <v>0</v>
          </cell>
          <cell r="D63" t="str">
            <v>3.10</v>
          </cell>
          <cell r="E63">
            <v>0</v>
          </cell>
          <cell r="F63">
            <v>0</v>
          </cell>
          <cell r="G63">
            <v>0</v>
          </cell>
          <cell r="H63">
            <v>0</v>
          </cell>
          <cell r="I63">
            <v>0</v>
          </cell>
          <cell r="J63">
            <v>0</v>
          </cell>
          <cell r="K63" t="str">
            <v>1.33</v>
          </cell>
          <cell r="L63" t="str">
            <v>D+</v>
          </cell>
          <cell r="M63" t="str">
            <v>0</v>
          </cell>
          <cell r="N63">
            <v>0</v>
          </cell>
          <cell r="O63">
            <v>0</v>
          </cell>
          <cell r="P63">
            <v>0</v>
          </cell>
          <cell r="Q63">
            <v>0</v>
          </cell>
          <cell r="R63">
            <v>0</v>
          </cell>
          <cell r="S63">
            <v>0</v>
          </cell>
          <cell r="T63">
            <v>0</v>
          </cell>
          <cell r="U63">
            <v>0</v>
          </cell>
          <cell r="V63">
            <v>0</v>
          </cell>
          <cell r="W63">
            <v>0</v>
          </cell>
          <cell r="X63">
            <v>0</v>
          </cell>
          <cell r="Y63">
            <v>0</v>
          </cell>
          <cell r="Z63">
            <v>0</v>
          </cell>
          <cell r="AA63">
            <v>0</v>
          </cell>
        </row>
        <row r="64">
          <cell r="A64">
            <v>0</v>
          </cell>
          <cell r="B64">
            <v>8</v>
          </cell>
          <cell r="C64" t="str">
            <v>capaian rapot</v>
          </cell>
          <cell r="D64">
            <v>0</v>
          </cell>
          <cell r="E64">
            <v>0</v>
          </cell>
          <cell r="F64">
            <v>0</v>
          </cell>
          <cell r="G64" t="e">
            <v>#NUM!</v>
          </cell>
          <cell r="H64">
            <v>0</v>
          </cell>
          <cell r="I64">
            <v>0</v>
          </cell>
          <cell r="J64">
            <v>0</v>
          </cell>
          <cell r="K64" t="str">
            <v>1.33</v>
          </cell>
          <cell r="L64" t="str">
            <v>D+</v>
          </cell>
          <cell r="M64" t="str">
            <v>D+</v>
          </cell>
          <cell r="N64">
            <v>0</v>
          </cell>
          <cell r="O64">
            <v>0</v>
          </cell>
          <cell r="P64">
            <v>0</v>
          </cell>
          <cell r="Q64">
            <v>0</v>
          </cell>
          <cell r="R64">
            <v>0</v>
          </cell>
          <cell r="S64">
            <v>0</v>
          </cell>
          <cell r="T64">
            <v>0</v>
          </cell>
          <cell r="U64">
            <v>0</v>
          </cell>
          <cell r="V64">
            <v>0</v>
          </cell>
          <cell r="W64">
            <v>0</v>
          </cell>
          <cell r="X64">
            <v>0</v>
          </cell>
          <cell r="Y64">
            <v>0</v>
          </cell>
          <cell r="Z64">
            <v>0</v>
          </cell>
          <cell r="AA64">
            <v>0</v>
          </cell>
        </row>
        <row r="65">
          <cell r="A65">
            <v>9</v>
          </cell>
          <cell r="B65">
            <v>0</v>
          </cell>
          <cell r="C65" t="str">
            <v>Claudia Gabriella L</v>
          </cell>
          <cell r="D65" t="str">
            <v>3.2</v>
          </cell>
          <cell r="E65">
            <v>0</v>
          </cell>
          <cell r="F65">
            <v>0</v>
          </cell>
          <cell r="G65">
            <v>0</v>
          </cell>
          <cell r="H65">
            <v>0</v>
          </cell>
          <cell r="I65">
            <v>0</v>
          </cell>
          <cell r="J65">
            <v>0</v>
          </cell>
          <cell r="K65" t="str">
            <v>1.33</v>
          </cell>
          <cell r="L65" t="str">
            <v>D+</v>
          </cell>
          <cell r="M65" t="str">
            <v>0</v>
          </cell>
          <cell r="N65">
            <v>0</v>
          </cell>
          <cell r="O65">
            <v>0</v>
          </cell>
          <cell r="P65">
            <v>0</v>
          </cell>
          <cell r="Q65">
            <v>0</v>
          </cell>
          <cell r="R65">
            <v>0</v>
          </cell>
          <cell r="S65">
            <v>0</v>
          </cell>
          <cell r="T65">
            <v>0</v>
          </cell>
          <cell r="U65">
            <v>0</v>
          </cell>
          <cell r="V65">
            <v>0</v>
          </cell>
          <cell r="W65">
            <v>0</v>
          </cell>
          <cell r="X65">
            <v>0</v>
          </cell>
          <cell r="Y65">
            <v>0</v>
          </cell>
          <cell r="Z65">
            <v>0</v>
          </cell>
          <cell r="AA65" t="str">
            <v>D+</v>
          </cell>
        </row>
        <row r="66">
          <cell r="A66">
            <v>0</v>
          </cell>
          <cell r="B66">
            <v>0</v>
          </cell>
          <cell r="C66">
            <v>0</v>
          </cell>
          <cell r="D66" t="str">
            <v>3.5</v>
          </cell>
          <cell r="E66">
            <v>0</v>
          </cell>
          <cell r="F66">
            <v>0</v>
          </cell>
          <cell r="G66">
            <v>0</v>
          </cell>
          <cell r="H66">
            <v>0</v>
          </cell>
          <cell r="I66">
            <v>0</v>
          </cell>
          <cell r="J66">
            <v>0</v>
          </cell>
          <cell r="K66" t="str">
            <v>1.33</v>
          </cell>
          <cell r="L66" t="str">
            <v>D+</v>
          </cell>
          <cell r="M66" t="str">
            <v>0</v>
          </cell>
          <cell r="N66">
            <v>0</v>
          </cell>
          <cell r="O66">
            <v>0</v>
          </cell>
          <cell r="P66">
            <v>0</v>
          </cell>
          <cell r="Q66">
            <v>0</v>
          </cell>
          <cell r="R66">
            <v>0</v>
          </cell>
          <cell r="S66">
            <v>0</v>
          </cell>
          <cell r="T66">
            <v>0</v>
          </cell>
          <cell r="U66">
            <v>0</v>
          </cell>
          <cell r="V66">
            <v>0</v>
          </cell>
          <cell r="W66">
            <v>0</v>
          </cell>
          <cell r="X66">
            <v>0</v>
          </cell>
          <cell r="Y66">
            <v>0</v>
          </cell>
          <cell r="Z66">
            <v>0</v>
          </cell>
          <cell r="AA66">
            <v>0</v>
          </cell>
        </row>
        <row r="67">
          <cell r="A67">
            <v>0</v>
          </cell>
          <cell r="B67">
            <v>0</v>
          </cell>
          <cell r="C67">
            <v>0</v>
          </cell>
          <cell r="D67" t="str">
            <v>3.6</v>
          </cell>
          <cell r="E67">
            <v>0</v>
          </cell>
          <cell r="F67">
            <v>0</v>
          </cell>
          <cell r="G67">
            <v>0</v>
          </cell>
          <cell r="H67">
            <v>0</v>
          </cell>
          <cell r="I67">
            <v>0</v>
          </cell>
          <cell r="J67">
            <v>0</v>
          </cell>
          <cell r="K67" t="str">
            <v>1.33</v>
          </cell>
          <cell r="L67" t="str">
            <v>D+</v>
          </cell>
          <cell r="M67" t="str">
            <v>0</v>
          </cell>
          <cell r="N67">
            <v>0</v>
          </cell>
          <cell r="O67">
            <v>0</v>
          </cell>
          <cell r="P67">
            <v>0</v>
          </cell>
          <cell r="Q67">
            <v>0</v>
          </cell>
          <cell r="R67">
            <v>0</v>
          </cell>
          <cell r="S67">
            <v>0</v>
          </cell>
          <cell r="T67">
            <v>0</v>
          </cell>
          <cell r="U67">
            <v>0</v>
          </cell>
          <cell r="V67">
            <v>0</v>
          </cell>
          <cell r="W67">
            <v>0</v>
          </cell>
          <cell r="X67">
            <v>0</v>
          </cell>
          <cell r="Y67">
            <v>0</v>
          </cell>
          <cell r="Z67">
            <v>0</v>
          </cell>
          <cell r="AA67">
            <v>0</v>
          </cell>
        </row>
        <row r="68">
          <cell r="A68">
            <v>0</v>
          </cell>
          <cell r="B68">
            <v>0</v>
          </cell>
          <cell r="C68">
            <v>0</v>
          </cell>
          <cell r="D68" t="str">
            <v>3.8</v>
          </cell>
          <cell r="E68">
            <v>0</v>
          </cell>
          <cell r="F68">
            <v>0</v>
          </cell>
          <cell r="G68">
            <v>0</v>
          </cell>
          <cell r="H68">
            <v>0</v>
          </cell>
          <cell r="I68">
            <v>0</v>
          </cell>
          <cell r="J68">
            <v>0</v>
          </cell>
          <cell r="K68" t="str">
            <v>1.33</v>
          </cell>
          <cell r="L68" t="str">
            <v>D+</v>
          </cell>
          <cell r="M68" t="str">
            <v>0</v>
          </cell>
          <cell r="N68">
            <v>0</v>
          </cell>
          <cell r="O68">
            <v>0</v>
          </cell>
          <cell r="P68">
            <v>0</v>
          </cell>
          <cell r="Q68">
            <v>0</v>
          </cell>
          <cell r="R68">
            <v>0</v>
          </cell>
          <cell r="S68">
            <v>0</v>
          </cell>
          <cell r="T68">
            <v>0</v>
          </cell>
          <cell r="U68">
            <v>0</v>
          </cell>
          <cell r="V68">
            <v>0</v>
          </cell>
          <cell r="W68">
            <v>0</v>
          </cell>
          <cell r="X68">
            <v>0</v>
          </cell>
          <cell r="Y68">
            <v>0</v>
          </cell>
          <cell r="Z68">
            <v>0</v>
          </cell>
          <cell r="AA68">
            <v>0</v>
          </cell>
        </row>
        <row r="69">
          <cell r="A69">
            <v>0</v>
          </cell>
          <cell r="B69">
            <v>0</v>
          </cell>
          <cell r="C69">
            <v>0</v>
          </cell>
          <cell r="D69" t="str">
            <v>3.9</v>
          </cell>
          <cell r="E69">
            <v>0</v>
          </cell>
          <cell r="F69">
            <v>0</v>
          </cell>
          <cell r="G69">
            <v>0</v>
          </cell>
          <cell r="H69">
            <v>0</v>
          </cell>
          <cell r="I69">
            <v>0</v>
          </cell>
          <cell r="J69">
            <v>0</v>
          </cell>
          <cell r="K69" t="str">
            <v>1.33</v>
          </cell>
          <cell r="L69" t="str">
            <v>D+</v>
          </cell>
          <cell r="M69" t="str">
            <v>0</v>
          </cell>
          <cell r="N69">
            <v>0</v>
          </cell>
          <cell r="O69">
            <v>0</v>
          </cell>
          <cell r="P69">
            <v>0</v>
          </cell>
          <cell r="Q69">
            <v>0</v>
          </cell>
          <cell r="R69">
            <v>0</v>
          </cell>
          <cell r="S69">
            <v>0</v>
          </cell>
          <cell r="T69">
            <v>0</v>
          </cell>
          <cell r="U69">
            <v>0</v>
          </cell>
          <cell r="V69">
            <v>0</v>
          </cell>
          <cell r="W69">
            <v>0</v>
          </cell>
          <cell r="X69">
            <v>0</v>
          </cell>
          <cell r="Y69">
            <v>0</v>
          </cell>
          <cell r="Z69">
            <v>0</v>
          </cell>
          <cell r="AA69">
            <v>0</v>
          </cell>
        </row>
        <row r="70">
          <cell r="A70">
            <v>0</v>
          </cell>
          <cell r="B70">
            <v>0</v>
          </cell>
          <cell r="C70">
            <v>0</v>
          </cell>
          <cell r="D70" t="str">
            <v>3.10</v>
          </cell>
          <cell r="E70">
            <v>0</v>
          </cell>
          <cell r="F70">
            <v>0</v>
          </cell>
          <cell r="G70">
            <v>0</v>
          </cell>
          <cell r="H70">
            <v>0</v>
          </cell>
          <cell r="I70">
            <v>0</v>
          </cell>
          <cell r="J70">
            <v>0</v>
          </cell>
          <cell r="K70" t="str">
            <v>1.33</v>
          </cell>
          <cell r="L70" t="str">
            <v>D+</v>
          </cell>
          <cell r="M70" t="str">
            <v>0</v>
          </cell>
          <cell r="N70">
            <v>0</v>
          </cell>
          <cell r="O70">
            <v>0</v>
          </cell>
          <cell r="P70">
            <v>0</v>
          </cell>
          <cell r="Q70">
            <v>0</v>
          </cell>
          <cell r="R70">
            <v>0</v>
          </cell>
          <cell r="S70">
            <v>0</v>
          </cell>
          <cell r="T70">
            <v>0</v>
          </cell>
          <cell r="U70">
            <v>0</v>
          </cell>
          <cell r="V70">
            <v>0</v>
          </cell>
          <cell r="W70">
            <v>0</v>
          </cell>
          <cell r="X70">
            <v>0</v>
          </cell>
          <cell r="Y70">
            <v>0</v>
          </cell>
          <cell r="Z70">
            <v>0</v>
          </cell>
          <cell r="AA70">
            <v>0</v>
          </cell>
        </row>
        <row r="71">
          <cell r="A71">
            <v>0</v>
          </cell>
          <cell r="B71">
            <v>9</v>
          </cell>
          <cell r="C71" t="str">
            <v>capaian rapot</v>
          </cell>
          <cell r="D71">
            <v>0</v>
          </cell>
          <cell r="E71">
            <v>0</v>
          </cell>
          <cell r="F71">
            <v>0</v>
          </cell>
          <cell r="G71" t="e">
            <v>#NUM!</v>
          </cell>
          <cell r="H71">
            <v>0</v>
          </cell>
          <cell r="I71">
            <v>0</v>
          </cell>
          <cell r="J71">
            <v>0</v>
          </cell>
          <cell r="K71" t="str">
            <v>1.33</v>
          </cell>
          <cell r="L71" t="str">
            <v>D+</v>
          </cell>
          <cell r="M71" t="str">
            <v>D+</v>
          </cell>
          <cell r="N71">
            <v>0</v>
          </cell>
          <cell r="O71">
            <v>0</v>
          </cell>
          <cell r="P71">
            <v>0</v>
          </cell>
          <cell r="Q71">
            <v>0</v>
          </cell>
          <cell r="R71">
            <v>0</v>
          </cell>
          <cell r="S71">
            <v>0</v>
          </cell>
          <cell r="T71">
            <v>0</v>
          </cell>
          <cell r="U71">
            <v>0</v>
          </cell>
          <cell r="V71">
            <v>0</v>
          </cell>
          <cell r="W71">
            <v>0</v>
          </cell>
          <cell r="X71">
            <v>0</v>
          </cell>
          <cell r="Y71">
            <v>0</v>
          </cell>
          <cell r="Z71">
            <v>0</v>
          </cell>
          <cell r="AA71">
            <v>0</v>
          </cell>
        </row>
        <row r="72">
          <cell r="A72">
            <v>10</v>
          </cell>
          <cell r="B72">
            <v>0</v>
          </cell>
          <cell r="C72" t="str">
            <v xml:space="preserve">Deco Badarus Zaman </v>
          </cell>
          <cell r="D72" t="str">
            <v>3.2</v>
          </cell>
          <cell r="E72">
            <v>0</v>
          </cell>
          <cell r="F72">
            <v>0</v>
          </cell>
          <cell r="G72">
            <v>0</v>
          </cell>
          <cell r="H72">
            <v>0</v>
          </cell>
          <cell r="I72">
            <v>0</v>
          </cell>
          <cell r="J72">
            <v>0</v>
          </cell>
          <cell r="K72" t="str">
            <v>1.33</v>
          </cell>
          <cell r="L72" t="str">
            <v>D+</v>
          </cell>
          <cell r="M72" t="str">
            <v>0</v>
          </cell>
          <cell r="N72">
            <v>0</v>
          </cell>
          <cell r="O72">
            <v>0</v>
          </cell>
          <cell r="P72">
            <v>0</v>
          </cell>
          <cell r="Q72">
            <v>0</v>
          </cell>
          <cell r="R72">
            <v>0</v>
          </cell>
          <cell r="S72">
            <v>0</v>
          </cell>
          <cell r="T72">
            <v>0</v>
          </cell>
          <cell r="U72">
            <v>0</v>
          </cell>
          <cell r="V72">
            <v>0</v>
          </cell>
          <cell r="W72">
            <v>0</v>
          </cell>
          <cell r="X72">
            <v>0</v>
          </cell>
          <cell r="Y72">
            <v>0</v>
          </cell>
          <cell r="Z72">
            <v>0</v>
          </cell>
          <cell r="AA72" t="str">
            <v>D+</v>
          </cell>
        </row>
        <row r="73">
          <cell r="A73">
            <v>0</v>
          </cell>
          <cell r="B73">
            <v>0</v>
          </cell>
          <cell r="C73">
            <v>0</v>
          </cell>
          <cell r="D73" t="str">
            <v>3.5</v>
          </cell>
          <cell r="E73">
            <v>0</v>
          </cell>
          <cell r="F73">
            <v>0</v>
          </cell>
          <cell r="G73">
            <v>0</v>
          </cell>
          <cell r="H73">
            <v>0</v>
          </cell>
          <cell r="I73">
            <v>0</v>
          </cell>
          <cell r="J73">
            <v>0</v>
          </cell>
          <cell r="K73" t="str">
            <v>1.33</v>
          </cell>
          <cell r="L73" t="str">
            <v>D+</v>
          </cell>
          <cell r="M73" t="str">
            <v>0</v>
          </cell>
          <cell r="N73">
            <v>0</v>
          </cell>
          <cell r="O73">
            <v>0</v>
          </cell>
          <cell r="P73">
            <v>0</v>
          </cell>
          <cell r="Q73">
            <v>0</v>
          </cell>
          <cell r="R73">
            <v>0</v>
          </cell>
          <cell r="S73">
            <v>0</v>
          </cell>
          <cell r="T73">
            <v>0</v>
          </cell>
          <cell r="U73">
            <v>0</v>
          </cell>
          <cell r="V73">
            <v>0</v>
          </cell>
          <cell r="W73">
            <v>0</v>
          </cell>
          <cell r="X73">
            <v>0</v>
          </cell>
          <cell r="Y73">
            <v>0</v>
          </cell>
          <cell r="Z73">
            <v>0</v>
          </cell>
          <cell r="AA73">
            <v>0</v>
          </cell>
        </row>
        <row r="74">
          <cell r="A74">
            <v>0</v>
          </cell>
          <cell r="B74">
            <v>0</v>
          </cell>
          <cell r="C74">
            <v>0</v>
          </cell>
          <cell r="D74" t="str">
            <v>3.6</v>
          </cell>
          <cell r="E74">
            <v>0</v>
          </cell>
          <cell r="F74">
            <v>0</v>
          </cell>
          <cell r="G74">
            <v>0</v>
          </cell>
          <cell r="H74">
            <v>0</v>
          </cell>
          <cell r="I74">
            <v>0</v>
          </cell>
          <cell r="J74">
            <v>0</v>
          </cell>
          <cell r="K74" t="str">
            <v>1.33</v>
          </cell>
          <cell r="L74" t="str">
            <v>D+</v>
          </cell>
          <cell r="M74" t="str">
            <v>0</v>
          </cell>
          <cell r="N74">
            <v>0</v>
          </cell>
          <cell r="O74">
            <v>0</v>
          </cell>
          <cell r="P74">
            <v>0</v>
          </cell>
          <cell r="Q74">
            <v>0</v>
          </cell>
          <cell r="R74">
            <v>0</v>
          </cell>
          <cell r="S74">
            <v>0</v>
          </cell>
          <cell r="T74">
            <v>0</v>
          </cell>
          <cell r="U74">
            <v>0</v>
          </cell>
          <cell r="V74">
            <v>0</v>
          </cell>
          <cell r="W74">
            <v>0</v>
          </cell>
          <cell r="X74">
            <v>0</v>
          </cell>
          <cell r="Y74">
            <v>0</v>
          </cell>
          <cell r="Z74">
            <v>0</v>
          </cell>
          <cell r="AA74">
            <v>0</v>
          </cell>
        </row>
        <row r="75">
          <cell r="A75">
            <v>0</v>
          </cell>
          <cell r="B75">
            <v>0</v>
          </cell>
          <cell r="C75">
            <v>0</v>
          </cell>
          <cell r="D75" t="str">
            <v>3.8</v>
          </cell>
          <cell r="E75">
            <v>0</v>
          </cell>
          <cell r="F75">
            <v>0</v>
          </cell>
          <cell r="G75">
            <v>0</v>
          </cell>
          <cell r="H75">
            <v>0</v>
          </cell>
          <cell r="I75">
            <v>0</v>
          </cell>
          <cell r="J75">
            <v>0</v>
          </cell>
          <cell r="K75" t="str">
            <v>1.33</v>
          </cell>
          <cell r="L75" t="str">
            <v>D+</v>
          </cell>
          <cell r="M75" t="str">
            <v>0</v>
          </cell>
          <cell r="N75">
            <v>0</v>
          </cell>
          <cell r="O75">
            <v>0</v>
          </cell>
          <cell r="P75">
            <v>0</v>
          </cell>
          <cell r="Q75">
            <v>0</v>
          </cell>
          <cell r="R75">
            <v>0</v>
          </cell>
          <cell r="S75">
            <v>0</v>
          </cell>
          <cell r="T75">
            <v>0</v>
          </cell>
          <cell r="U75">
            <v>0</v>
          </cell>
          <cell r="V75">
            <v>0</v>
          </cell>
          <cell r="W75">
            <v>0</v>
          </cell>
          <cell r="X75">
            <v>0</v>
          </cell>
          <cell r="Y75">
            <v>0</v>
          </cell>
          <cell r="Z75">
            <v>0</v>
          </cell>
          <cell r="AA75">
            <v>0</v>
          </cell>
        </row>
        <row r="76">
          <cell r="A76">
            <v>0</v>
          </cell>
          <cell r="B76">
            <v>0</v>
          </cell>
          <cell r="C76">
            <v>0</v>
          </cell>
          <cell r="D76" t="str">
            <v>3.9</v>
          </cell>
          <cell r="E76">
            <v>0</v>
          </cell>
          <cell r="F76">
            <v>0</v>
          </cell>
          <cell r="G76">
            <v>0</v>
          </cell>
          <cell r="H76">
            <v>0</v>
          </cell>
          <cell r="I76">
            <v>0</v>
          </cell>
          <cell r="J76">
            <v>0</v>
          </cell>
          <cell r="K76" t="str">
            <v>1.33</v>
          </cell>
          <cell r="L76" t="str">
            <v>D+</v>
          </cell>
          <cell r="M76" t="str">
            <v>0</v>
          </cell>
          <cell r="N76">
            <v>0</v>
          </cell>
          <cell r="O76">
            <v>0</v>
          </cell>
          <cell r="P76">
            <v>0</v>
          </cell>
          <cell r="Q76">
            <v>0</v>
          </cell>
          <cell r="R76">
            <v>0</v>
          </cell>
          <cell r="S76">
            <v>0</v>
          </cell>
          <cell r="T76">
            <v>0</v>
          </cell>
          <cell r="U76">
            <v>0</v>
          </cell>
          <cell r="V76">
            <v>0</v>
          </cell>
          <cell r="W76">
            <v>0</v>
          </cell>
          <cell r="X76">
            <v>0</v>
          </cell>
          <cell r="Y76">
            <v>0</v>
          </cell>
          <cell r="Z76">
            <v>0</v>
          </cell>
          <cell r="AA76">
            <v>0</v>
          </cell>
        </row>
        <row r="77">
          <cell r="A77">
            <v>0</v>
          </cell>
          <cell r="B77">
            <v>0</v>
          </cell>
          <cell r="C77">
            <v>0</v>
          </cell>
          <cell r="D77" t="str">
            <v>3.10</v>
          </cell>
          <cell r="E77">
            <v>0</v>
          </cell>
          <cell r="F77">
            <v>0</v>
          </cell>
          <cell r="G77">
            <v>0</v>
          </cell>
          <cell r="H77">
            <v>0</v>
          </cell>
          <cell r="I77">
            <v>0</v>
          </cell>
          <cell r="J77">
            <v>0</v>
          </cell>
          <cell r="K77" t="str">
            <v>1.33</v>
          </cell>
          <cell r="L77" t="str">
            <v>D+</v>
          </cell>
          <cell r="M77" t="str">
            <v>0</v>
          </cell>
          <cell r="N77">
            <v>0</v>
          </cell>
          <cell r="O77">
            <v>0</v>
          </cell>
          <cell r="P77">
            <v>0</v>
          </cell>
          <cell r="Q77">
            <v>0</v>
          </cell>
          <cell r="R77">
            <v>0</v>
          </cell>
          <cell r="S77">
            <v>0</v>
          </cell>
          <cell r="T77">
            <v>0</v>
          </cell>
          <cell r="U77">
            <v>0</v>
          </cell>
          <cell r="V77">
            <v>0</v>
          </cell>
          <cell r="W77">
            <v>0</v>
          </cell>
          <cell r="X77">
            <v>0</v>
          </cell>
          <cell r="Y77">
            <v>0</v>
          </cell>
          <cell r="Z77">
            <v>0</v>
          </cell>
          <cell r="AA77">
            <v>0</v>
          </cell>
        </row>
        <row r="78">
          <cell r="A78">
            <v>0</v>
          </cell>
          <cell r="B78">
            <v>10</v>
          </cell>
          <cell r="C78" t="str">
            <v>capaian rapot</v>
          </cell>
          <cell r="D78">
            <v>0</v>
          </cell>
          <cell r="E78">
            <v>0</v>
          </cell>
          <cell r="F78">
            <v>0</v>
          </cell>
          <cell r="G78" t="e">
            <v>#NUM!</v>
          </cell>
          <cell r="H78">
            <v>0</v>
          </cell>
          <cell r="I78">
            <v>0</v>
          </cell>
          <cell r="J78">
            <v>0</v>
          </cell>
          <cell r="K78" t="str">
            <v>1.33</v>
          </cell>
          <cell r="L78" t="str">
            <v>D+</v>
          </cell>
          <cell r="M78" t="str">
            <v>D+</v>
          </cell>
          <cell r="N78">
            <v>0</v>
          </cell>
          <cell r="O78">
            <v>0</v>
          </cell>
          <cell r="P78">
            <v>0</v>
          </cell>
          <cell r="Q78">
            <v>0</v>
          </cell>
          <cell r="R78">
            <v>0</v>
          </cell>
          <cell r="S78">
            <v>0</v>
          </cell>
          <cell r="T78">
            <v>0</v>
          </cell>
          <cell r="U78">
            <v>0</v>
          </cell>
          <cell r="V78">
            <v>0</v>
          </cell>
          <cell r="W78">
            <v>0</v>
          </cell>
          <cell r="X78">
            <v>0</v>
          </cell>
          <cell r="Y78">
            <v>0</v>
          </cell>
          <cell r="Z78">
            <v>0</v>
          </cell>
          <cell r="AA78">
            <v>0</v>
          </cell>
        </row>
        <row r="79">
          <cell r="A79">
            <v>11</v>
          </cell>
          <cell r="B79">
            <v>0</v>
          </cell>
          <cell r="C79" t="str">
            <v>Fania Mutiara Felichia</v>
          </cell>
          <cell r="D79" t="str">
            <v>3.2</v>
          </cell>
          <cell r="E79">
            <v>0</v>
          </cell>
          <cell r="F79">
            <v>0</v>
          </cell>
          <cell r="G79">
            <v>0</v>
          </cell>
          <cell r="H79">
            <v>0</v>
          </cell>
          <cell r="I79">
            <v>0</v>
          </cell>
          <cell r="J79">
            <v>0</v>
          </cell>
          <cell r="K79" t="str">
            <v>1.33</v>
          </cell>
          <cell r="L79" t="str">
            <v>D+</v>
          </cell>
          <cell r="M79" t="str">
            <v>0</v>
          </cell>
          <cell r="N79">
            <v>0</v>
          </cell>
          <cell r="O79">
            <v>0</v>
          </cell>
          <cell r="P79">
            <v>0</v>
          </cell>
          <cell r="Q79">
            <v>0</v>
          </cell>
          <cell r="R79">
            <v>0</v>
          </cell>
          <cell r="S79">
            <v>0</v>
          </cell>
          <cell r="T79">
            <v>0</v>
          </cell>
          <cell r="U79">
            <v>0</v>
          </cell>
          <cell r="V79">
            <v>0</v>
          </cell>
          <cell r="W79">
            <v>0</v>
          </cell>
          <cell r="X79">
            <v>0</v>
          </cell>
          <cell r="Y79">
            <v>0</v>
          </cell>
          <cell r="Z79">
            <v>0</v>
          </cell>
          <cell r="AA79" t="str">
            <v>D+</v>
          </cell>
        </row>
        <row r="80">
          <cell r="A80">
            <v>0</v>
          </cell>
          <cell r="B80">
            <v>0</v>
          </cell>
          <cell r="C80">
            <v>0</v>
          </cell>
          <cell r="D80" t="str">
            <v>3.5</v>
          </cell>
          <cell r="E80">
            <v>0</v>
          </cell>
          <cell r="F80">
            <v>0</v>
          </cell>
          <cell r="G80">
            <v>0</v>
          </cell>
          <cell r="H80">
            <v>0</v>
          </cell>
          <cell r="I80">
            <v>0</v>
          </cell>
          <cell r="J80">
            <v>0</v>
          </cell>
          <cell r="K80" t="str">
            <v>1.33</v>
          </cell>
          <cell r="L80" t="str">
            <v>D+</v>
          </cell>
          <cell r="M80" t="str">
            <v>0</v>
          </cell>
          <cell r="N80">
            <v>0</v>
          </cell>
          <cell r="O80">
            <v>0</v>
          </cell>
          <cell r="P80">
            <v>0</v>
          </cell>
          <cell r="Q80">
            <v>0</v>
          </cell>
          <cell r="R80">
            <v>0</v>
          </cell>
          <cell r="S80">
            <v>0</v>
          </cell>
          <cell r="T80">
            <v>0</v>
          </cell>
          <cell r="U80">
            <v>0</v>
          </cell>
          <cell r="V80">
            <v>0</v>
          </cell>
          <cell r="W80">
            <v>0</v>
          </cell>
          <cell r="X80">
            <v>0</v>
          </cell>
          <cell r="Y80">
            <v>0</v>
          </cell>
          <cell r="Z80">
            <v>0</v>
          </cell>
          <cell r="AA80">
            <v>0</v>
          </cell>
        </row>
        <row r="81">
          <cell r="A81">
            <v>0</v>
          </cell>
          <cell r="B81">
            <v>0</v>
          </cell>
          <cell r="C81">
            <v>0</v>
          </cell>
          <cell r="D81" t="str">
            <v>3.6</v>
          </cell>
          <cell r="E81">
            <v>0</v>
          </cell>
          <cell r="F81">
            <v>0</v>
          </cell>
          <cell r="G81">
            <v>0</v>
          </cell>
          <cell r="H81">
            <v>0</v>
          </cell>
          <cell r="I81">
            <v>0</v>
          </cell>
          <cell r="J81">
            <v>0</v>
          </cell>
          <cell r="K81" t="str">
            <v>1.33</v>
          </cell>
          <cell r="L81" t="str">
            <v>D+</v>
          </cell>
          <cell r="M81" t="str">
            <v>0</v>
          </cell>
          <cell r="N81">
            <v>0</v>
          </cell>
          <cell r="O81">
            <v>0</v>
          </cell>
          <cell r="P81">
            <v>0</v>
          </cell>
          <cell r="Q81">
            <v>0</v>
          </cell>
          <cell r="R81">
            <v>0</v>
          </cell>
          <cell r="S81">
            <v>0</v>
          </cell>
          <cell r="T81">
            <v>0</v>
          </cell>
          <cell r="U81">
            <v>0</v>
          </cell>
          <cell r="V81">
            <v>0</v>
          </cell>
          <cell r="W81">
            <v>0</v>
          </cell>
          <cell r="X81">
            <v>0</v>
          </cell>
          <cell r="Y81">
            <v>0</v>
          </cell>
          <cell r="Z81">
            <v>0</v>
          </cell>
          <cell r="AA81">
            <v>0</v>
          </cell>
        </row>
        <row r="82">
          <cell r="A82">
            <v>0</v>
          </cell>
          <cell r="B82">
            <v>0</v>
          </cell>
          <cell r="C82">
            <v>0</v>
          </cell>
          <cell r="D82" t="str">
            <v>3.8</v>
          </cell>
          <cell r="E82">
            <v>0</v>
          </cell>
          <cell r="F82">
            <v>0</v>
          </cell>
          <cell r="G82">
            <v>0</v>
          </cell>
          <cell r="H82">
            <v>0</v>
          </cell>
          <cell r="I82">
            <v>0</v>
          </cell>
          <cell r="J82">
            <v>0</v>
          </cell>
          <cell r="K82" t="str">
            <v>1.33</v>
          </cell>
          <cell r="L82" t="str">
            <v>D+</v>
          </cell>
          <cell r="M82" t="str">
            <v>0</v>
          </cell>
          <cell r="N82">
            <v>0</v>
          </cell>
          <cell r="O82">
            <v>0</v>
          </cell>
          <cell r="P82">
            <v>0</v>
          </cell>
          <cell r="Q82">
            <v>0</v>
          </cell>
          <cell r="R82">
            <v>0</v>
          </cell>
          <cell r="S82">
            <v>0</v>
          </cell>
          <cell r="T82">
            <v>0</v>
          </cell>
          <cell r="U82">
            <v>0</v>
          </cell>
          <cell r="V82">
            <v>0</v>
          </cell>
          <cell r="W82">
            <v>0</v>
          </cell>
          <cell r="X82">
            <v>0</v>
          </cell>
          <cell r="Y82">
            <v>0</v>
          </cell>
          <cell r="Z82">
            <v>0</v>
          </cell>
          <cell r="AA82">
            <v>0</v>
          </cell>
        </row>
        <row r="83">
          <cell r="A83">
            <v>0</v>
          </cell>
          <cell r="B83">
            <v>0</v>
          </cell>
          <cell r="C83">
            <v>0</v>
          </cell>
          <cell r="D83" t="str">
            <v>3.9</v>
          </cell>
          <cell r="E83">
            <v>0</v>
          </cell>
          <cell r="F83">
            <v>0</v>
          </cell>
          <cell r="G83">
            <v>0</v>
          </cell>
          <cell r="H83">
            <v>0</v>
          </cell>
          <cell r="I83">
            <v>0</v>
          </cell>
          <cell r="J83">
            <v>0</v>
          </cell>
          <cell r="K83" t="str">
            <v>1.33</v>
          </cell>
          <cell r="L83" t="str">
            <v>D+</v>
          </cell>
          <cell r="M83" t="str">
            <v>0</v>
          </cell>
          <cell r="N83">
            <v>0</v>
          </cell>
          <cell r="O83">
            <v>0</v>
          </cell>
          <cell r="P83">
            <v>0</v>
          </cell>
          <cell r="Q83">
            <v>0</v>
          </cell>
          <cell r="R83">
            <v>0</v>
          </cell>
          <cell r="S83">
            <v>0</v>
          </cell>
          <cell r="T83">
            <v>0</v>
          </cell>
          <cell r="U83">
            <v>0</v>
          </cell>
          <cell r="V83">
            <v>0</v>
          </cell>
          <cell r="W83">
            <v>0</v>
          </cell>
          <cell r="X83">
            <v>0</v>
          </cell>
          <cell r="Y83">
            <v>0</v>
          </cell>
          <cell r="Z83">
            <v>0</v>
          </cell>
          <cell r="AA83">
            <v>0</v>
          </cell>
        </row>
        <row r="84">
          <cell r="A84">
            <v>0</v>
          </cell>
          <cell r="B84">
            <v>0</v>
          </cell>
          <cell r="C84">
            <v>0</v>
          </cell>
          <cell r="D84" t="str">
            <v>3.10</v>
          </cell>
          <cell r="E84">
            <v>0</v>
          </cell>
          <cell r="F84">
            <v>0</v>
          </cell>
          <cell r="G84">
            <v>0</v>
          </cell>
          <cell r="H84">
            <v>0</v>
          </cell>
          <cell r="I84">
            <v>0</v>
          </cell>
          <cell r="J84">
            <v>0</v>
          </cell>
          <cell r="K84" t="str">
            <v>1.33</v>
          </cell>
          <cell r="L84" t="str">
            <v>D+</v>
          </cell>
          <cell r="M84" t="str">
            <v>0</v>
          </cell>
          <cell r="N84">
            <v>0</v>
          </cell>
          <cell r="O84">
            <v>0</v>
          </cell>
          <cell r="P84">
            <v>0</v>
          </cell>
          <cell r="Q84">
            <v>0</v>
          </cell>
          <cell r="R84">
            <v>0</v>
          </cell>
          <cell r="S84">
            <v>0</v>
          </cell>
          <cell r="T84">
            <v>0</v>
          </cell>
          <cell r="U84">
            <v>0</v>
          </cell>
          <cell r="V84">
            <v>0</v>
          </cell>
          <cell r="W84">
            <v>0</v>
          </cell>
          <cell r="X84">
            <v>0</v>
          </cell>
          <cell r="Y84">
            <v>0</v>
          </cell>
          <cell r="Z84">
            <v>0</v>
          </cell>
          <cell r="AA84">
            <v>0</v>
          </cell>
        </row>
        <row r="85">
          <cell r="A85">
            <v>0</v>
          </cell>
          <cell r="B85">
            <v>11</v>
          </cell>
          <cell r="C85" t="str">
            <v>capaian rapot</v>
          </cell>
          <cell r="D85">
            <v>0</v>
          </cell>
          <cell r="E85">
            <v>0</v>
          </cell>
          <cell r="F85">
            <v>0</v>
          </cell>
          <cell r="G85" t="e">
            <v>#NUM!</v>
          </cell>
          <cell r="H85">
            <v>0</v>
          </cell>
          <cell r="I85">
            <v>0</v>
          </cell>
          <cell r="J85">
            <v>0</v>
          </cell>
          <cell r="K85" t="str">
            <v>1.33</v>
          </cell>
          <cell r="L85" t="str">
            <v>D+</v>
          </cell>
          <cell r="M85" t="str">
            <v>D+</v>
          </cell>
          <cell r="N85">
            <v>0</v>
          </cell>
          <cell r="O85">
            <v>0</v>
          </cell>
          <cell r="P85">
            <v>0</v>
          </cell>
          <cell r="Q85">
            <v>0</v>
          </cell>
          <cell r="R85">
            <v>0</v>
          </cell>
          <cell r="S85">
            <v>0</v>
          </cell>
          <cell r="T85">
            <v>0</v>
          </cell>
          <cell r="U85">
            <v>0</v>
          </cell>
          <cell r="V85">
            <v>0</v>
          </cell>
          <cell r="W85">
            <v>0</v>
          </cell>
          <cell r="X85">
            <v>0</v>
          </cell>
          <cell r="Y85">
            <v>0</v>
          </cell>
          <cell r="Z85">
            <v>0</v>
          </cell>
          <cell r="AA85">
            <v>0</v>
          </cell>
        </row>
        <row r="86">
          <cell r="A86">
            <v>12</v>
          </cell>
          <cell r="B86">
            <v>0</v>
          </cell>
          <cell r="C86" t="str">
            <v>Intan Dyah Nowari</v>
          </cell>
          <cell r="D86" t="str">
            <v>3.2</v>
          </cell>
          <cell r="E86">
            <v>0</v>
          </cell>
          <cell r="F86">
            <v>0</v>
          </cell>
          <cell r="G86">
            <v>0</v>
          </cell>
          <cell r="H86">
            <v>0</v>
          </cell>
          <cell r="I86">
            <v>0</v>
          </cell>
          <cell r="J86">
            <v>0</v>
          </cell>
          <cell r="K86" t="str">
            <v>1.33</v>
          </cell>
          <cell r="L86" t="str">
            <v>D+</v>
          </cell>
          <cell r="M86" t="str">
            <v>0</v>
          </cell>
          <cell r="N86">
            <v>0</v>
          </cell>
          <cell r="O86">
            <v>0</v>
          </cell>
          <cell r="P86">
            <v>0</v>
          </cell>
          <cell r="Q86">
            <v>0</v>
          </cell>
          <cell r="R86">
            <v>0</v>
          </cell>
          <cell r="S86">
            <v>0</v>
          </cell>
          <cell r="T86">
            <v>0</v>
          </cell>
          <cell r="U86">
            <v>0</v>
          </cell>
          <cell r="V86">
            <v>0</v>
          </cell>
          <cell r="W86">
            <v>0</v>
          </cell>
          <cell r="X86">
            <v>0</v>
          </cell>
          <cell r="Y86">
            <v>0</v>
          </cell>
          <cell r="Z86">
            <v>0</v>
          </cell>
          <cell r="AA86" t="str">
            <v>D+</v>
          </cell>
        </row>
        <row r="87">
          <cell r="A87">
            <v>0</v>
          </cell>
          <cell r="B87">
            <v>0</v>
          </cell>
          <cell r="C87">
            <v>0</v>
          </cell>
          <cell r="D87" t="str">
            <v>3.5</v>
          </cell>
          <cell r="E87">
            <v>0</v>
          </cell>
          <cell r="F87">
            <v>0</v>
          </cell>
          <cell r="G87">
            <v>0</v>
          </cell>
          <cell r="H87">
            <v>0</v>
          </cell>
          <cell r="I87">
            <v>0</v>
          </cell>
          <cell r="J87">
            <v>0</v>
          </cell>
          <cell r="K87" t="str">
            <v>1.33</v>
          </cell>
          <cell r="L87" t="str">
            <v>D+</v>
          </cell>
          <cell r="M87" t="str">
            <v>0</v>
          </cell>
          <cell r="N87">
            <v>0</v>
          </cell>
          <cell r="O87">
            <v>0</v>
          </cell>
          <cell r="P87">
            <v>0</v>
          </cell>
          <cell r="Q87">
            <v>0</v>
          </cell>
          <cell r="R87">
            <v>0</v>
          </cell>
          <cell r="S87">
            <v>0</v>
          </cell>
          <cell r="T87">
            <v>0</v>
          </cell>
          <cell r="U87">
            <v>0</v>
          </cell>
          <cell r="V87">
            <v>0</v>
          </cell>
          <cell r="W87">
            <v>0</v>
          </cell>
          <cell r="X87">
            <v>0</v>
          </cell>
          <cell r="Y87">
            <v>0</v>
          </cell>
          <cell r="Z87">
            <v>0</v>
          </cell>
          <cell r="AA87">
            <v>0</v>
          </cell>
        </row>
        <row r="88">
          <cell r="A88">
            <v>0</v>
          </cell>
          <cell r="B88">
            <v>0</v>
          </cell>
          <cell r="C88">
            <v>0</v>
          </cell>
          <cell r="D88" t="str">
            <v>3.6</v>
          </cell>
          <cell r="E88">
            <v>0</v>
          </cell>
          <cell r="F88">
            <v>0</v>
          </cell>
          <cell r="G88">
            <v>0</v>
          </cell>
          <cell r="H88">
            <v>0</v>
          </cell>
          <cell r="I88">
            <v>0</v>
          </cell>
          <cell r="J88">
            <v>0</v>
          </cell>
          <cell r="K88" t="str">
            <v>1.33</v>
          </cell>
          <cell r="L88" t="str">
            <v>D+</v>
          </cell>
          <cell r="M88" t="str">
            <v>0</v>
          </cell>
          <cell r="N88">
            <v>0</v>
          </cell>
          <cell r="O88">
            <v>0</v>
          </cell>
          <cell r="P88">
            <v>0</v>
          </cell>
          <cell r="Q88">
            <v>0</v>
          </cell>
          <cell r="R88">
            <v>0</v>
          </cell>
          <cell r="S88">
            <v>0</v>
          </cell>
          <cell r="T88">
            <v>0</v>
          </cell>
          <cell r="U88">
            <v>0</v>
          </cell>
          <cell r="V88">
            <v>0</v>
          </cell>
          <cell r="W88">
            <v>0</v>
          </cell>
          <cell r="X88">
            <v>0</v>
          </cell>
          <cell r="Y88">
            <v>0</v>
          </cell>
          <cell r="Z88">
            <v>0</v>
          </cell>
          <cell r="AA88">
            <v>0</v>
          </cell>
        </row>
        <row r="89">
          <cell r="A89">
            <v>0</v>
          </cell>
          <cell r="B89">
            <v>0</v>
          </cell>
          <cell r="C89">
            <v>0</v>
          </cell>
          <cell r="D89" t="str">
            <v>3.8</v>
          </cell>
          <cell r="E89">
            <v>0</v>
          </cell>
          <cell r="F89">
            <v>0</v>
          </cell>
          <cell r="G89">
            <v>0</v>
          </cell>
          <cell r="H89">
            <v>0</v>
          </cell>
          <cell r="I89">
            <v>0</v>
          </cell>
          <cell r="J89">
            <v>0</v>
          </cell>
          <cell r="K89" t="str">
            <v>1.33</v>
          </cell>
          <cell r="L89" t="str">
            <v>D+</v>
          </cell>
          <cell r="M89" t="str">
            <v>0</v>
          </cell>
          <cell r="N89">
            <v>0</v>
          </cell>
          <cell r="O89">
            <v>0</v>
          </cell>
          <cell r="P89">
            <v>0</v>
          </cell>
          <cell r="Q89">
            <v>0</v>
          </cell>
          <cell r="R89">
            <v>0</v>
          </cell>
          <cell r="S89">
            <v>0</v>
          </cell>
          <cell r="T89">
            <v>0</v>
          </cell>
          <cell r="U89">
            <v>0</v>
          </cell>
          <cell r="V89">
            <v>0</v>
          </cell>
          <cell r="W89">
            <v>0</v>
          </cell>
          <cell r="X89">
            <v>0</v>
          </cell>
          <cell r="Y89">
            <v>0</v>
          </cell>
          <cell r="Z89">
            <v>0</v>
          </cell>
          <cell r="AA89">
            <v>0</v>
          </cell>
        </row>
        <row r="90">
          <cell r="A90">
            <v>0</v>
          </cell>
          <cell r="B90">
            <v>0</v>
          </cell>
          <cell r="C90">
            <v>0</v>
          </cell>
          <cell r="D90" t="str">
            <v>3.9</v>
          </cell>
          <cell r="E90">
            <v>0</v>
          </cell>
          <cell r="F90">
            <v>0</v>
          </cell>
          <cell r="G90">
            <v>0</v>
          </cell>
          <cell r="H90">
            <v>0</v>
          </cell>
          <cell r="I90">
            <v>0</v>
          </cell>
          <cell r="J90">
            <v>0</v>
          </cell>
          <cell r="K90" t="str">
            <v>1.33</v>
          </cell>
          <cell r="L90" t="str">
            <v>D+</v>
          </cell>
          <cell r="M90" t="str">
            <v>0</v>
          </cell>
          <cell r="N90">
            <v>0</v>
          </cell>
          <cell r="O90">
            <v>0</v>
          </cell>
          <cell r="P90">
            <v>0</v>
          </cell>
          <cell r="Q90">
            <v>0</v>
          </cell>
          <cell r="R90">
            <v>0</v>
          </cell>
          <cell r="S90">
            <v>0</v>
          </cell>
          <cell r="T90">
            <v>0</v>
          </cell>
          <cell r="U90">
            <v>0</v>
          </cell>
          <cell r="V90">
            <v>0</v>
          </cell>
          <cell r="W90">
            <v>0</v>
          </cell>
          <cell r="X90">
            <v>0</v>
          </cell>
          <cell r="Y90">
            <v>0</v>
          </cell>
          <cell r="Z90">
            <v>0</v>
          </cell>
          <cell r="AA90">
            <v>0</v>
          </cell>
        </row>
        <row r="91">
          <cell r="A91">
            <v>0</v>
          </cell>
          <cell r="B91">
            <v>0</v>
          </cell>
          <cell r="C91">
            <v>0</v>
          </cell>
          <cell r="D91" t="str">
            <v>3.10</v>
          </cell>
          <cell r="E91">
            <v>0</v>
          </cell>
          <cell r="F91">
            <v>0</v>
          </cell>
          <cell r="G91">
            <v>0</v>
          </cell>
          <cell r="H91">
            <v>0</v>
          </cell>
          <cell r="I91">
            <v>0</v>
          </cell>
          <cell r="J91">
            <v>0</v>
          </cell>
          <cell r="K91" t="str">
            <v>1.33</v>
          </cell>
          <cell r="L91" t="str">
            <v>D+</v>
          </cell>
          <cell r="M91" t="str">
            <v>0</v>
          </cell>
          <cell r="N91">
            <v>0</v>
          </cell>
          <cell r="O91">
            <v>0</v>
          </cell>
          <cell r="P91">
            <v>0</v>
          </cell>
          <cell r="Q91">
            <v>0</v>
          </cell>
          <cell r="R91">
            <v>0</v>
          </cell>
          <cell r="S91">
            <v>0</v>
          </cell>
          <cell r="T91">
            <v>0</v>
          </cell>
          <cell r="U91">
            <v>0</v>
          </cell>
          <cell r="V91">
            <v>0</v>
          </cell>
          <cell r="W91">
            <v>0</v>
          </cell>
          <cell r="X91">
            <v>0</v>
          </cell>
          <cell r="Y91">
            <v>0</v>
          </cell>
          <cell r="Z91">
            <v>0</v>
          </cell>
          <cell r="AA91">
            <v>0</v>
          </cell>
        </row>
        <row r="92">
          <cell r="A92">
            <v>0</v>
          </cell>
          <cell r="B92">
            <v>12</v>
          </cell>
          <cell r="C92" t="str">
            <v>capaian rapot</v>
          </cell>
          <cell r="D92">
            <v>0</v>
          </cell>
          <cell r="E92">
            <v>0</v>
          </cell>
          <cell r="F92">
            <v>0</v>
          </cell>
          <cell r="G92" t="e">
            <v>#NUM!</v>
          </cell>
          <cell r="H92">
            <v>0</v>
          </cell>
          <cell r="I92">
            <v>0</v>
          </cell>
          <cell r="J92">
            <v>0</v>
          </cell>
          <cell r="K92" t="str">
            <v>1.33</v>
          </cell>
          <cell r="L92" t="str">
            <v>D+</v>
          </cell>
          <cell r="M92" t="str">
            <v>D+</v>
          </cell>
          <cell r="N92">
            <v>0</v>
          </cell>
          <cell r="O92">
            <v>0</v>
          </cell>
          <cell r="P92">
            <v>0</v>
          </cell>
          <cell r="Q92">
            <v>0</v>
          </cell>
          <cell r="R92">
            <v>0</v>
          </cell>
          <cell r="S92">
            <v>0</v>
          </cell>
          <cell r="T92">
            <v>0</v>
          </cell>
          <cell r="U92">
            <v>0</v>
          </cell>
          <cell r="V92">
            <v>0</v>
          </cell>
          <cell r="W92">
            <v>0</v>
          </cell>
          <cell r="X92">
            <v>0</v>
          </cell>
          <cell r="Y92">
            <v>0</v>
          </cell>
          <cell r="Z92">
            <v>0</v>
          </cell>
          <cell r="AA92">
            <v>0</v>
          </cell>
        </row>
        <row r="93">
          <cell r="A93">
            <v>13</v>
          </cell>
          <cell r="B93">
            <v>0</v>
          </cell>
          <cell r="C93" t="str">
            <v>Misyanita Nurfitri S</v>
          </cell>
          <cell r="D93" t="str">
            <v>3.2</v>
          </cell>
          <cell r="E93">
            <v>0</v>
          </cell>
          <cell r="F93">
            <v>0</v>
          </cell>
          <cell r="G93">
            <v>0</v>
          </cell>
          <cell r="H93">
            <v>0</v>
          </cell>
          <cell r="I93">
            <v>0</v>
          </cell>
          <cell r="J93">
            <v>0</v>
          </cell>
          <cell r="K93" t="str">
            <v>1.33</v>
          </cell>
          <cell r="L93" t="str">
            <v>D+</v>
          </cell>
          <cell r="M93" t="str">
            <v>0</v>
          </cell>
          <cell r="N93">
            <v>0</v>
          </cell>
          <cell r="O93">
            <v>0</v>
          </cell>
          <cell r="P93">
            <v>0</v>
          </cell>
          <cell r="Q93">
            <v>0</v>
          </cell>
          <cell r="R93">
            <v>0</v>
          </cell>
          <cell r="S93">
            <v>0</v>
          </cell>
          <cell r="T93">
            <v>0</v>
          </cell>
          <cell r="U93">
            <v>0</v>
          </cell>
          <cell r="V93">
            <v>0</v>
          </cell>
          <cell r="W93">
            <v>0</v>
          </cell>
          <cell r="X93">
            <v>0</v>
          </cell>
          <cell r="Y93">
            <v>0</v>
          </cell>
          <cell r="Z93">
            <v>0</v>
          </cell>
          <cell r="AA93" t="str">
            <v>D+</v>
          </cell>
        </row>
        <row r="94">
          <cell r="A94">
            <v>0</v>
          </cell>
          <cell r="B94">
            <v>0</v>
          </cell>
          <cell r="C94">
            <v>0</v>
          </cell>
          <cell r="D94" t="str">
            <v>3.5</v>
          </cell>
          <cell r="E94">
            <v>0</v>
          </cell>
          <cell r="F94">
            <v>0</v>
          </cell>
          <cell r="G94">
            <v>0</v>
          </cell>
          <cell r="H94">
            <v>0</v>
          </cell>
          <cell r="I94">
            <v>0</v>
          </cell>
          <cell r="J94">
            <v>0</v>
          </cell>
          <cell r="K94" t="str">
            <v>1.33</v>
          </cell>
          <cell r="L94" t="str">
            <v>D+</v>
          </cell>
          <cell r="M94" t="str">
            <v>0</v>
          </cell>
          <cell r="N94">
            <v>0</v>
          </cell>
          <cell r="O94">
            <v>0</v>
          </cell>
          <cell r="P94">
            <v>0</v>
          </cell>
          <cell r="Q94">
            <v>0</v>
          </cell>
          <cell r="R94">
            <v>0</v>
          </cell>
          <cell r="S94">
            <v>0</v>
          </cell>
          <cell r="T94">
            <v>0</v>
          </cell>
          <cell r="U94">
            <v>0</v>
          </cell>
          <cell r="V94">
            <v>0</v>
          </cell>
          <cell r="W94">
            <v>0</v>
          </cell>
          <cell r="X94">
            <v>0</v>
          </cell>
          <cell r="Y94">
            <v>0</v>
          </cell>
          <cell r="Z94">
            <v>0</v>
          </cell>
          <cell r="AA94">
            <v>0</v>
          </cell>
        </row>
        <row r="95">
          <cell r="A95">
            <v>0</v>
          </cell>
          <cell r="B95">
            <v>0</v>
          </cell>
          <cell r="C95">
            <v>0</v>
          </cell>
          <cell r="D95" t="str">
            <v>3.6</v>
          </cell>
          <cell r="E95">
            <v>0</v>
          </cell>
          <cell r="F95">
            <v>0</v>
          </cell>
          <cell r="G95">
            <v>0</v>
          </cell>
          <cell r="H95">
            <v>0</v>
          </cell>
          <cell r="I95">
            <v>0</v>
          </cell>
          <cell r="J95">
            <v>0</v>
          </cell>
          <cell r="K95" t="str">
            <v>1.33</v>
          </cell>
          <cell r="L95" t="str">
            <v>D+</v>
          </cell>
          <cell r="M95" t="str">
            <v>0</v>
          </cell>
          <cell r="N95">
            <v>0</v>
          </cell>
          <cell r="O95">
            <v>0</v>
          </cell>
          <cell r="P95">
            <v>0</v>
          </cell>
          <cell r="Q95">
            <v>0</v>
          </cell>
          <cell r="R95">
            <v>0</v>
          </cell>
          <cell r="S95">
            <v>0</v>
          </cell>
          <cell r="T95">
            <v>0</v>
          </cell>
          <cell r="U95">
            <v>0</v>
          </cell>
          <cell r="V95">
            <v>0</v>
          </cell>
          <cell r="W95">
            <v>0</v>
          </cell>
          <cell r="X95">
            <v>0</v>
          </cell>
          <cell r="Y95">
            <v>0</v>
          </cell>
          <cell r="Z95">
            <v>0</v>
          </cell>
          <cell r="AA95">
            <v>0</v>
          </cell>
        </row>
        <row r="96">
          <cell r="A96">
            <v>0</v>
          </cell>
          <cell r="B96">
            <v>0</v>
          </cell>
          <cell r="C96">
            <v>0</v>
          </cell>
          <cell r="D96" t="str">
            <v>3.8</v>
          </cell>
          <cell r="E96">
            <v>0</v>
          </cell>
          <cell r="F96">
            <v>0</v>
          </cell>
          <cell r="G96">
            <v>0</v>
          </cell>
          <cell r="H96">
            <v>0</v>
          </cell>
          <cell r="I96">
            <v>0</v>
          </cell>
          <cell r="J96">
            <v>0</v>
          </cell>
          <cell r="K96" t="str">
            <v>1.33</v>
          </cell>
          <cell r="L96" t="str">
            <v>D+</v>
          </cell>
          <cell r="M96" t="str">
            <v>0</v>
          </cell>
          <cell r="N96">
            <v>0</v>
          </cell>
          <cell r="O96">
            <v>0</v>
          </cell>
          <cell r="P96">
            <v>0</v>
          </cell>
          <cell r="Q96">
            <v>0</v>
          </cell>
          <cell r="R96">
            <v>0</v>
          </cell>
          <cell r="S96">
            <v>0</v>
          </cell>
          <cell r="T96">
            <v>0</v>
          </cell>
          <cell r="U96">
            <v>0</v>
          </cell>
          <cell r="V96">
            <v>0</v>
          </cell>
          <cell r="W96">
            <v>0</v>
          </cell>
          <cell r="X96">
            <v>0</v>
          </cell>
          <cell r="Y96">
            <v>0</v>
          </cell>
          <cell r="Z96">
            <v>0</v>
          </cell>
          <cell r="AA96">
            <v>0</v>
          </cell>
        </row>
        <row r="97">
          <cell r="A97">
            <v>0</v>
          </cell>
          <cell r="B97">
            <v>0</v>
          </cell>
          <cell r="C97">
            <v>0</v>
          </cell>
          <cell r="D97" t="str">
            <v>3.9</v>
          </cell>
          <cell r="E97">
            <v>0</v>
          </cell>
          <cell r="F97">
            <v>0</v>
          </cell>
          <cell r="G97">
            <v>0</v>
          </cell>
          <cell r="H97">
            <v>0</v>
          </cell>
          <cell r="I97">
            <v>0</v>
          </cell>
          <cell r="J97">
            <v>0</v>
          </cell>
          <cell r="K97" t="str">
            <v>1.33</v>
          </cell>
          <cell r="L97" t="str">
            <v>D+</v>
          </cell>
          <cell r="M97" t="str">
            <v>0</v>
          </cell>
          <cell r="N97">
            <v>0</v>
          </cell>
          <cell r="O97">
            <v>0</v>
          </cell>
          <cell r="P97">
            <v>0</v>
          </cell>
          <cell r="Q97">
            <v>0</v>
          </cell>
          <cell r="R97">
            <v>0</v>
          </cell>
          <cell r="S97">
            <v>0</v>
          </cell>
          <cell r="T97">
            <v>0</v>
          </cell>
          <cell r="U97">
            <v>0</v>
          </cell>
          <cell r="V97">
            <v>0</v>
          </cell>
          <cell r="W97">
            <v>0</v>
          </cell>
          <cell r="X97">
            <v>0</v>
          </cell>
          <cell r="Y97">
            <v>0</v>
          </cell>
          <cell r="Z97">
            <v>0</v>
          </cell>
          <cell r="AA97">
            <v>0</v>
          </cell>
        </row>
        <row r="98">
          <cell r="A98">
            <v>0</v>
          </cell>
          <cell r="B98">
            <v>0</v>
          </cell>
          <cell r="C98">
            <v>0</v>
          </cell>
          <cell r="D98" t="str">
            <v>3.10</v>
          </cell>
          <cell r="E98">
            <v>0</v>
          </cell>
          <cell r="F98">
            <v>0</v>
          </cell>
          <cell r="G98">
            <v>0</v>
          </cell>
          <cell r="H98">
            <v>0</v>
          </cell>
          <cell r="I98">
            <v>0</v>
          </cell>
          <cell r="J98">
            <v>0</v>
          </cell>
          <cell r="K98" t="str">
            <v>1.33</v>
          </cell>
          <cell r="L98" t="str">
            <v>D+</v>
          </cell>
          <cell r="M98" t="str">
            <v>0</v>
          </cell>
          <cell r="N98">
            <v>0</v>
          </cell>
          <cell r="O98">
            <v>0</v>
          </cell>
          <cell r="P98">
            <v>0</v>
          </cell>
          <cell r="Q98">
            <v>0</v>
          </cell>
          <cell r="R98">
            <v>0</v>
          </cell>
          <cell r="S98">
            <v>0</v>
          </cell>
          <cell r="T98">
            <v>0</v>
          </cell>
          <cell r="U98">
            <v>0</v>
          </cell>
          <cell r="V98">
            <v>0</v>
          </cell>
          <cell r="W98">
            <v>0</v>
          </cell>
          <cell r="X98">
            <v>0</v>
          </cell>
          <cell r="Y98">
            <v>0</v>
          </cell>
          <cell r="Z98">
            <v>0</v>
          </cell>
          <cell r="AA98">
            <v>0</v>
          </cell>
        </row>
        <row r="99">
          <cell r="A99">
            <v>0</v>
          </cell>
          <cell r="B99">
            <v>13</v>
          </cell>
          <cell r="C99" t="str">
            <v>capaian rapot</v>
          </cell>
          <cell r="D99">
            <v>0</v>
          </cell>
          <cell r="E99">
            <v>0</v>
          </cell>
          <cell r="F99">
            <v>0</v>
          </cell>
          <cell r="G99" t="e">
            <v>#NUM!</v>
          </cell>
          <cell r="H99">
            <v>0</v>
          </cell>
          <cell r="I99">
            <v>0</v>
          </cell>
          <cell r="J99">
            <v>0</v>
          </cell>
          <cell r="K99" t="str">
            <v>1.33</v>
          </cell>
          <cell r="L99" t="str">
            <v>D+</v>
          </cell>
          <cell r="M99" t="str">
            <v>D+</v>
          </cell>
          <cell r="N99">
            <v>0</v>
          </cell>
          <cell r="O99">
            <v>0</v>
          </cell>
          <cell r="P99">
            <v>0</v>
          </cell>
          <cell r="Q99">
            <v>0</v>
          </cell>
          <cell r="R99">
            <v>0</v>
          </cell>
          <cell r="S99">
            <v>0</v>
          </cell>
          <cell r="T99">
            <v>0</v>
          </cell>
          <cell r="U99">
            <v>0</v>
          </cell>
          <cell r="V99">
            <v>0</v>
          </cell>
          <cell r="W99">
            <v>0</v>
          </cell>
          <cell r="X99">
            <v>0</v>
          </cell>
          <cell r="Y99">
            <v>0</v>
          </cell>
          <cell r="Z99">
            <v>0</v>
          </cell>
          <cell r="AA99">
            <v>0</v>
          </cell>
        </row>
        <row r="100">
          <cell r="A100">
            <v>14</v>
          </cell>
          <cell r="B100">
            <v>0</v>
          </cell>
          <cell r="C100" t="str">
            <v>Moch Zidane Hita L. U</v>
          </cell>
          <cell r="D100" t="str">
            <v>3.2</v>
          </cell>
          <cell r="E100">
            <v>0</v>
          </cell>
          <cell r="F100">
            <v>0</v>
          </cell>
          <cell r="G100">
            <v>0</v>
          </cell>
          <cell r="H100">
            <v>0</v>
          </cell>
          <cell r="I100">
            <v>0</v>
          </cell>
          <cell r="J100">
            <v>0</v>
          </cell>
          <cell r="K100" t="str">
            <v>1.33</v>
          </cell>
          <cell r="L100" t="str">
            <v>D+</v>
          </cell>
          <cell r="M100" t="str">
            <v>0</v>
          </cell>
          <cell r="N100">
            <v>0</v>
          </cell>
          <cell r="O100">
            <v>0</v>
          </cell>
          <cell r="P100">
            <v>0</v>
          </cell>
          <cell r="Q100">
            <v>0</v>
          </cell>
          <cell r="R100">
            <v>0</v>
          </cell>
          <cell r="S100">
            <v>0</v>
          </cell>
          <cell r="T100">
            <v>0</v>
          </cell>
          <cell r="U100">
            <v>0</v>
          </cell>
          <cell r="V100">
            <v>0</v>
          </cell>
          <cell r="W100">
            <v>0</v>
          </cell>
          <cell r="X100">
            <v>0</v>
          </cell>
          <cell r="Y100">
            <v>0</v>
          </cell>
          <cell r="Z100">
            <v>0</v>
          </cell>
          <cell r="AA100" t="str">
            <v>D+</v>
          </cell>
        </row>
        <row r="101">
          <cell r="A101">
            <v>0</v>
          </cell>
          <cell r="B101">
            <v>0</v>
          </cell>
          <cell r="C101">
            <v>0</v>
          </cell>
          <cell r="D101" t="str">
            <v>3.5</v>
          </cell>
          <cell r="E101">
            <v>0</v>
          </cell>
          <cell r="F101">
            <v>0</v>
          </cell>
          <cell r="G101">
            <v>0</v>
          </cell>
          <cell r="H101">
            <v>0</v>
          </cell>
          <cell r="I101">
            <v>0</v>
          </cell>
          <cell r="J101">
            <v>0</v>
          </cell>
          <cell r="K101" t="str">
            <v>1.33</v>
          </cell>
          <cell r="L101" t="str">
            <v>D+</v>
          </cell>
          <cell r="M101" t="str">
            <v>0</v>
          </cell>
          <cell r="N101">
            <v>0</v>
          </cell>
          <cell r="O101">
            <v>0</v>
          </cell>
          <cell r="P101">
            <v>0</v>
          </cell>
          <cell r="Q101">
            <v>0</v>
          </cell>
          <cell r="R101">
            <v>0</v>
          </cell>
          <cell r="S101">
            <v>0</v>
          </cell>
          <cell r="T101">
            <v>0</v>
          </cell>
          <cell r="U101">
            <v>0</v>
          </cell>
          <cell r="V101">
            <v>0</v>
          </cell>
          <cell r="W101">
            <v>0</v>
          </cell>
          <cell r="X101">
            <v>0</v>
          </cell>
          <cell r="Y101">
            <v>0</v>
          </cell>
          <cell r="Z101">
            <v>0</v>
          </cell>
          <cell r="AA101">
            <v>0</v>
          </cell>
        </row>
        <row r="102">
          <cell r="A102">
            <v>0</v>
          </cell>
          <cell r="B102">
            <v>0</v>
          </cell>
          <cell r="C102">
            <v>0</v>
          </cell>
          <cell r="D102" t="str">
            <v>3.6</v>
          </cell>
          <cell r="E102">
            <v>0</v>
          </cell>
          <cell r="F102">
            <v>0</v>
          </cell>
          <cell r="G102">
            <v>0</v>
          </cell>
          <cell r="H102">
            <v>0</v>
          </cell>
          <cell r="I102">
            <v>0</v>
          </cell>
          <cell r="J102">
            <v>0</v>
          </cell>
          <cell r="K102" t="str">
            <v>1.33</v>
          </cell>
          <cell r="L102" t="str">
            <v>D+</v>
          </cell>
          <cell r="M102" t="str">
            <v>0</v>
          </cell>
          <cell r="N102">
            <v>0</v>
          </cell>
          <cell r="O102">
            <v>0</v>
          </cell>
          <cell r="P102">
            <v>0</v>
          </cell>
          <cell r="Q102">
            <v>0</v>
          </cell>
          <cell r="R102">
            <v>0</v>
          </cell>
          <cell r="S102">
            <v>0</v>
          </cell>
          <cell r="T102">
            <v>0</v>
          </cell>
          <cell r="U102">
            <v>0</v>
          </cell>
          <cell r="V102">
            <v>0</v>
          </cell>
          <cell r="W102">
            <v>0</v>
          </cell>
          <cell r="X102">
            <v>0</v>
          </cell>
          <cell r="Y102">
            <v>0</v>
          </cell>
          <cell r="Z102">
            <v>0</v>
          </cell>
          <cell r="AA102">
            <v>0</v>
          </cell>
        </row>
        <row r="103">
          <cell r="A103">
            <v>0</v>
          </cell>
          <cell r="B103">
            <v>0</v>
          </cell>
          <cell r="C103">
            <v>0</v>
          </cell>
          <cell r="D103" t="str">
            <v>3.8</v>
          </cell>
          <cell r="E103">
            <v>0</v>
          </cell>
          <cell r="F103">
            <v>0</v>
          </cell>
          <cell r="G103">
            <v>0</v>
          </cell>
          <cell r="H103">
            <v>0</v>
          </cell>
          <cell r="I103">
            <v>0</v>
          </cell>
          <cell r="J103">
            <v>0</v>
          </cell>
          <cell r="K103" t="str">
            <v>1.33</v>
          </cell>
          <cell r="L103" t="str">
            <v>D+</v>
          </cell>
          <cell r="M103" t="str">
            <v>0</v>
          </cell>
          <cell r="N103">
            <v>0</v>
          </cell>
          <cell r="O103">
            <v>0</v>
          </cell>
          <cell r="P103">
            <v>0</v>
          </cell>
          <cell r="Q103">
            <v>0</v>
          </cell>
          <cell r="R103">
            <v>0</v>
          </cell>
          <cell r="S103">
            <v>0</v>
          </cell>
          <cell r="T103">
            <v>0</v>
          </cell>
          <cell r="U103">
            <v>0</v>
          </cell>
          <cell r="V103">
            <v>0</v>
          </cell>
          <cell r="W103">
            <v>0</v>
          </cell>
          <cell r="X103">
            <v>0</v>
          </cell>
          <cell r="Y103">
            <v>0</v>
          </cell>
          <cell r="Z103">
            <v>0</v>
          </cell>
          <cell r="AA103">
            <v>0</v>
          </cell>
        </row>
        <row r="104">
          <cell r="A104">
            <v>0</v>
          </cell>
          <cell r="B104">
            <v>0</v>
          </cell>
          <cell r="C104">
            <v>0</v>
          </cell>
          <cell r="D104" t="str">
            <v>3.9</v>
          </cell>
          <cell r="E104">
            <v>0</v>
          </cell>
          <cell r="F104">
            <v>0</v>
          </cell>
          <cell r="G104">
            <v>0</v>
          </cell>
          <cell r="H104">
            <v>0</v>
          </cell>
          <cell r="I104">
            <v>0</v>
          </cell>
          <cell r="J104">
            <v>0</v>
          </cell>
          <cell r="K104" t="str">
            <v>1.33</v>
          </cell>
          <cell r="L104" t="str">
            <v>D+</v>
          </cell>
          <cell r="M104" t="str">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row>
        <row r="105">
          <cell r="A105">
            <v>0</v>
          </cell>
          <cell r="B105">
            <v>0</v>
          </cell>
          <cell r="C105">
            <v>0</v>
          </cell>
          <cell r="D105" t="str">
            <v>3.10</v>
          </cell>
          <cell r="E105">
            <v>0</v>
          </cell>
          <cell r="F105">
            <v>0</v>
          </cell>
          <cell r="G105">
            <v>0</v>
          </cell>
          <cell r="H105">
            <v>0</v>
          </cell>
          <cell r="I105">
            <v>0</v>
          </cell>
          <cell r="J105">
            <v>0</v>
          </cell>
          <cell r="K105" t="str">
            <v>1.33</v>
          </cell>
          <cell r="L105" t="str">
            <v>D+</v>
          </cell>
          <cell r="M105" t="str">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row>
        <row r="106">
          <cell r="A106">
            <v>0</v>
          </cell>
          <cell r="B106">
            <v>14</v>
          </cell>
          <cell r="C106" t="str">
            <v>capaian rapot</v>
          </cell>
          <cell r="D106">
            <v>0</v>
          </cell>
          <cell r="E106">
            <v>0</v>
          </cell>
          <cell r="F106">
            <v>0</v>
          </cell>
          <cell r="G106" t="e">
            <v>#NUM!</v>
          </cell>
          <cell r="H106">
            <v>0</v>
          </cell>
          <cell r="I106">
            <v>0</v>
          </cell>
          <cell r="J106">
            <v>0</v>
          </cell>
          <cell r="K106" t="str">
            <v>1.33</v>
          </cell>
          <cell r="L106" t="str">
            <v>D+</v>
          </cell>
          <cell r="M106" t="str">
            <v>D+</v>
          </cell>
          <cell r="N106">
            <v>0</v>
          </cell>
          <cell r="O106">
            <v>0</v>
          </cell>
          <cell r="P106">
            <v>0</v>
          </cell>
          <cell r="Q106">
            <v>0</v>
          </cell>
          <cell r="R106">
            <v>0</v>
          </cell>
          <cell r="S106">
            <v>0</v>
          </cell>
          <cell r="T106">
            <v>0</v>
          </cell>
          <cell r="U106">
            <v>0</v>
          </cell>
          <cell r="V106">
            <v>0</v>
          </cell>
          <cell r="W106">
            <v>0</v>
          </cell>
          <cell r="X106">
            <v>0</v>
          </cell>
          <cell r="Y106">
            <v>0</v>
          </cell>
          <cell r="Z106">
            <v>0</v>
          </cell>
          <cell r="AA106">
            <v>0</v>
          </cell>
        </row>
        <row r="107">
          <cell r="A107">
            <v>15</v>
          </cell>
          <cell r="B107">
            <v>0</v>
          </cell>
          <cell r="C107" t="str">
            <v>Muhammad Ibra Maulana</v>
          </cell>
          <cell r="D107" t="str">
            <v>3.2</v>
          </cell>
          <cell r="E107">
            <v>0</v>
          </cell>
          <cell r="F107">
            <v>0</v>
          </cell>
          <cell r="G107">
            <v>0</v>
          </cell>
          <cell r="H107">
            <v>0</v>
          </cell>
          <cell r="I107">
            <v>0</v>
          </cell>
          <cell r="J107">
            <v>0</v>
          </cell>
          <cell r="K107" t="str">
            <v>1.33</v>
          </cell>
          <cell r="L107" t="str">
            <v>D+</v>
          </cell>
          <cell r="M107" t="str">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t="str">
            <v>D+</v>
          </cell>
        </row>
        <row r="108">
          <cell r="A108">
            <v>0</v>
          </cell>
          <cell r="B108">
            <v>0</v>
          </cell>
          <cell r="C108">
            <v>0</v>
          </cell>
          <cell r="D108" t="str">
            <v>3.5</v>
          </cell>
          <cell r="E108">
            <v>0</v>
          </cell>
          <cell r="F108">
            <v>0</v>
          </cell>
          <cell r="G108">
            <v>0</v>
          </cell>
          <cell r="H108">
            <v>0</v>
          </cell>
          <cell r="I108">
            <v>0</v>
          </cell>
          <cell r="J108">
            <v>0</v>
          </cell>
          <cell r="K108" t="str">
            <v>1.33</v>
          </cell>
          <cell r="L108" t="str">
            <v>D+</v>
          </cell>
          <cell r="M108" t="str">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0</v>
          </cell>
        </row>
        <row r="109">
          <cell r="A109">
            <v>0</v>
          </cell>
          <cell r="B109">
            <v>0</v>
          </cell>
          <cell r="C109">
            <v>0</v>
          </cell>
          <cell r="D109" t="str">
            <v>3.6</v>
          </cell>
          <cell r="E109">
            <v>0</v>
          </cell>
          <cell r="F109">
            <v>0</v>
          </cell>
          <cell r="G109">
            <v>0</v>
          </cell>
          <cell r="H109">
            <v>0</v>
          </cell>
          <cell r="I109">
            <v>0</v>
          </cell>
          <cell r="J109">
            <v>0</v>
          </cell>
          <cell r="K109" t="str">
            <v>1.33</v>
          </cell>
          <cell r="L109" t="str">
            <v>D+</v>
          </cell>
          <cell r="M109" t="str">
            <v>0</v>
          </cell>
          <cell r="N109">
            <v>0</v>
          </cell>
          <cell r="O109">
            <v>0</v>
          </cell>
          <cell r="P109">
            <v>0</v>
          </cell>
          <cell r="Q109">
            <v>0</v>
          </cell>
          <cell r="R109">
            <v>0</v>
          </cell>
          <cell r="S109">
            <v>0</v>
          </cell>
          <cell r="T109">
            <v>0</v>
          </cell>
          <cell r="U109">
            <v>0</v>
          </cell>
          <cell r="V109">
            <v>0</v>
          </cell>
          <cell r="W109">
            <v>0</v>
          </cell>
          <cell r="X109">
            <v>0</v>
          </cell>
          <cell r="Y109">
            <v>0</v>
          </cell>
          <cell r="Z109">
            <v>0</v>
          </cell>
          <cell r="AA109">
            <v>0</v>
          </cell>
        </row>
        <row r="110">
          <cell r="A110">
            <v>0</v>
          </cell>
          <cell r="B110">
            <v>0</v>
          </cell>
          <cell r="C110">
            <v>0</v>
          </cell>
          <cell r="D110" t="str">
            <v>3.8</v>
          </cell>
          <cell r="E110">
            <v>0</v>
          </cell>
          <cell r="F110">
            <v>0</v>
          </cell>
          <cell r="G110">
            <v>0</v>
          </cell>
          <cell r="H110">
            <v>0</v>
          </cell>
          <cell r="I110">
            <v>0</v>
          </cell>
          <cell r="J110">
            <v>0</v>
          </cell>
          <cell r="K110" t="str">
            <v>1.33</v>
          </cell>
          <cell r="L110" t="str">
            <v>D+</v>
          </cell>
          <cell r="M110" t="str">
            <v>0</v>
          </cell>
          <cell r="N110">
            <v>0</v>
          </cell>
          <cell r="O110">
            <v>0</v>
          </cell>
          <cell r="P110">
            <v>0</v>
          </cell>
          <cell r="Q110">
            <v>0</v>
          </cell>
          <cell r="R110">
            <v>0</v>
          </cell>
          <cell r="S110">
            <v>0</v>
          </cell>
          <cell r="T110">
            <v>0</v>
          </cell>
          <cell r="U110">
            <v>0</v>
          </cell>
          <cell r="V110">
            <v>0</v>
          </cell>
          <cell r="W110">
            <v>0</v>
          </cell>
          <cell r="X110">
            <v>0</v>
          </cell>
          <cell r="Y110">
            <v>0</v>
          </cell>
          <cell r="Z110">
            <v>0</v>
          </cell>
          <cell r="AA110">
            <v>0</v>
          </cell>
        </row>
        <row r="111">
          <cell r="A111">
            <v>0</v>
          </cell>
          <cell r="B111">
            <v>0</v>
          </cell>
          <cell r="C111">
            <v>0</v>
          </cell>
          <cell r="D111" t="str">
            <v>3.9</v>
          </cell>
          <cell r="E111">
            <v>0</v>
          </cell>
          <cell r="F111">
            <v>0</v>
          </cell>
          <cell r="G111">
            <v>0</v>
          </cell>
          <cell r="H111">
            <v>0</v>
          </cell>
          <cell r="I111">
            <v>0</v>
          </cell>
          <cell r="J111">
            <v>0</v>
          </cell>
          <cell r="K111" t="str">
            <v>1.33</v>
          </cell>
          <cell r="L111" t="str">
            <v>D+</v>
          </cell>
          <cell r="M111" t="str">
            <v>0</v>
          </cell>
          <cell r="N111">
            <v>0</v>
          </cell>
          <cell r="O111">
            <v>0</v>
          </cell>
          <cell r="P111">
            <v>0</v>
          </cell>
          <cell r="Q111">
            <v>0</v>
          </cell>
          <cell r="R111">
            <v>0</v>
          </cell>
          <cell r="S111">
            <v>0</v>
          </cell>
          <cell r="T111">
            <v>0</v>
          </cell>
          <cell r="U111">
            <v>0</v>
          </cell>
          <cell r="V111">
            <v>0</v>
          </cell>
          <cell r="W111">
            <v>0</v>
          </cell>
          <cell r="X111">
            <v>0</v>
          </cell>
          <cell r="Y111">
            <v>0</v>
          </cell>
          <cell r="Z111">
            <v>0</v>
          </cell>
          <cell r="AA111">
            <v>0</v>
          </cell>
        </row>
        <row r="112">
          <cell r="A112">
            <v>0</v>
          </cell>
          <cell r="B112">
            <v>0</v>
          </cell>
          <cell r="C112">
            <v>0</v>
          </cell>
          <cell r="D112" t="str">
            <v>3.10</v>
          </cell>
          <cell r="E112">
            <v>0</v>
          </cell>
          <cell r="F112">
            <v>0</v>
          </cell>
          <cell r="G112">
            <v>0</v>
          </cell>
          <cell r="H112">
            <v>0</v>
          </cell>
          <cell r="I112">
            <v>0</v>
          </cell>
          <cell r="J112">
            <v>0</v>
          </cell>
          <cell r="K112" t="str">
            <v>1.33</v>
          </cell>
          <cell r="L112" t="str">
            <v>D+</v>
          </cell>
          <cell r="M112" t="str">
            <v>0</v>
          </cell>
          <cell r="N112">
            <v>0</v>
          </cell>
          <cell r="O112">
            <v>0</v>
          </cell>
          <cell r="P112">
            <v>0</v>
          </cell>
          <cell r="Q112">
            <v>0</v>
          </cell>
          <cell r="R112">
            <v>0</v>
          </cell>
          <cell r="S112">
            <v>0</v>
          </cell>
          <cell r="T112">
            <v>0</v>
          </cell>
          <cell r="U112">
            <v>0</v>
          </cell>
          <cell r="V112">
            <v>0</v>
          </cell>
          <cell r="W112">
            <v>0</v>
          </cell>
          <cell r="X112">
            <v>0</v>
          </cell>
          <cell r="Y112">
            <v>0</v>
          </cell>
          <cell r="Z112">
            <v>0</v>
          </cell>
          <cell r="AA112">
            <v>0</v>
          </cell>
        </row>
        <row r="113">
          <cell r="A113">
            <v>0</v>
          </cell>
          <cell r="B113">
            <v>15</v>
          </cell>
          <cell r="C113" t="str">
            <v>capaian rapot</v>
          </cell>
          <cell r="D113">
            <v>0</v>
          </cell>
          <cell r="E113">
            <v>0</v>
          </cell>
          <cell r="F113">
            <v>0</v>
          </cell>
          <cell r="G113" t="e">
            <v>#NUM!</v>
          </cell>
          <cell r="H113">
            <v>0</v>
          </cell>
          <cell r="I113">
            <v>0</v>
          </cell>
          <cell r="J113">
            <v>0</v>
          </cell>
          <cell r="K113" t="str">
            <v>1.33</v>
          </cell>
          <cell r="L113" t="str">
            <v>D+</v>
          </cell>
          <cell r="M113" t="str">
            <v>D+</v>
          </cell>
          <cell r="N113">
            <v>0</v>
          </cell>
          <cell r="O113">
            <v>0</v>
          </cell>
          <cell r="P113">
            <v>0</v>
          </cell>
          <cell r="Q113">
            <v>0</v>
          </cell>
          <cell r="R113">
            <v>0</v>
          </cell>
          <cell r="S113">
            <v>0</v>
          </cell>
          <cell r="T113">
            <v>0</v>
          </cell>
          <cell r="U113">
            <v>0</v>
          </cell>
          <cell r="V113">
            <v>0</v>
          </cell>
          <cell r="W113">
            <v>0</v>
          </cell>
          <cell r="X113">
            <v>0</v>
          </cell>
          <cell r="Y113">
            <v>0</v>
          </cell>
          <cell r="Z113">
            <v>0</v>
          </cell>
          <cell r="AA113">
            <v>0</v>
          </cell>
        </row>
        <row r="114">
          <cell r="A114">
            <v>16</v>
          </cell>
          <cell r="B114">
            <v>0</v>
          </cell>
          <cell r="C114" t="str">
            <v>Nabilla Shiva Putri</v>
          </cell>
          <cell r="D114" t="str">
            <v>3.2</v>
          </cell>
          <cell r="E114">
            <v>0</v>
          </cell>
          <cell r="F114">
            <v>0</v>
          </cell>
          <cell r="G114">
            <v>0</v>
          </cell>
          <cell r="H114">
            <v>0</v>
          </cell>
          <cell r="I114">
            <v>0</v>
          </cell>
          <cell r="J114">
            <v>0</v>
          </cell>
          <cell r="K114" t="str">
            <v>1.33</v>
          </cell>
          <cell r="L114" t="str">
            <v>D+</v>
          </cell>
          <cell r="M114" t="str">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t="str">
            <v>D+</v>
          </cell>
        </row>
        <row r="115">
          <cell r="A115">
            <v>0</v>
          </cell>
          <cell r="B115">
            <v>0</v>
          </cell>
          <cell r="C115">
            <v>0</v>
          </cell>
          <cell r="D115" t="str">
            <v>3.5</v>
          </cell>
          <cell r="E115">
            <v>0</v>
          </cell>
          <cell r="F115">
            <v>0</v>
          </cell>
          <cell r="G115">
            <v>0</v>
          </cell>
          <cell r="H115">
            <v>0</v>
          </cell>
          <cell r="I115">
            <v>0</v>
          </cell>
          <cell r="J115">
            <v>0</v>
          </cell>
          <cell r="K115" t="str">
            <v>1.33</v>
          </cell>
          <cell r="L115" t="str">
            <v>D+</v>
          </cell>
          <cell r="M115" t="str">
            <v>0</v>
          </cell>
          <cell r="N115">
            <v>0</v>
          </cell>
          <cell r="O115">
            <v>0</v>
          </cell>
          <cell r="P115">
            <v>0</v>
          </cell>
          <cell r="Q115">
            <v>0</v>
          </cell>
          <cell r="R115">
            <v>0</v>
          </cell>
          <cell r="S115">
            <v>0</v>
          </cell>
          <cell r="T115">
            <v>0</v>
          </cell>
          <cell r="U115">
            <v>0</v>
          </cell>
          <cell r="V115">
            <v>0</v>
          </cell>
          <cell r="W115">
            <v>0</v>
          </cell>
          <cell r="X115">
            <v>0</v>
          </cell>
          <cell r="Y115">
            <v>0</v>
          </cell>
          <cell r="Z115">
            <v>0</v>
          </cell>
          <cell r="AA115">
            <v>0</v>
          </cell>
        </row>
        <row r="116">
          <cell r="A116">
            <v>0</v>
          </cell>
          <cell r="B116">
            <v>0</v>
          </cell>
          <cell r="C116">
            <v>0</v>
          </cell>
          <cell r="D116" t="str">
            <v>3.6</v>
          </cell>
          <cell r="E116">
            <v>0</v>
          </cell>
          <cell r="F116">
            <v>0</v>
          </cell>
          <cell r="G116">
            <v>0</v>
          </cell>
          <cell r="H116">
            <v>0</v>
          </cell>
          <cell r="I116">
            <v>0</v>
          </cell>
          <cell r="J116">
            <v>0</v>
          </cell>
          <cell r="K116" t="str">
            <v>1.33</v>
          </cell>
          <cell r="L116" t="str">
            <v>D+</v>
          </cell>
          <cell r="M116" t="str">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row>
        <row r="117">
          <cell r="A117">
            <v>0</v>
          </cell>
          <cell r="B117">
            <v>0</v>
          </cell>
          <cell r="C117">
            <v>0</v>
          </cell>
          <cell r="D117" t="str">
            <v>3.8</v>
          </cell>
          <cell r="E117">
            <v>0</v>
          </cell>
          <cell r="F117">
            <v>0</v>
          </cell>
          <cell r="G117">
            <v>0</v>
          </cell>
          <cell r="H117">
            <v>0</v>
          </cell>
          <cell r="I117">
            <v>0</v>
          </cell>
          <cell r="J117">
            <v>0</v>
          </cell>
          <cell r="K117" t="str">
            <v>1.33</v>
          </cell>
          <cell r="L117" t="str">
            <v>D+</v>
          </cell>
          <cell r="M117" t="str">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row>
        <row r="118">
          <cell r="A118">
            <v>0</v>
          </cell>
          <cell r="B118">
            <v>0</v>
          </cell>
          <cell r="C118">
            <v>0</v>
          </cell>
          <cell r="D118" t="str">
            <v>3.9</v>
          </cell>
          <cell r="E118">
            <v>0</v>
          </cell>
          <cell r="F118">
            <v>0</v>
          </cell>
          <cell r="G118">
            <v>0</v>
          </cell>
          <cell r="H118">
            <v>0</v>
          </cell>
          <cell r="I118">
            <v>0</v>
          </cell>
          <cell r="J118">
            <v>0</v>
          </cell>
          <cell r="K118" t="str">
            <v>1.33</v>
          </cell>
          <cell r="L118" t="str">
            <v>D+</v>
          </cell>
          <cell r="M118" t="str">
            <v>0</v>
          </cell>
          <cell r="N118">
            <v>0</v>
          </cell>
          <cell r="O118">
            <v>0</v>
          </cell>
          <cell r="P118">
            <v>0</v>
          </cell>
          <cell r="Q118">
            <v>0</v>
          </cell>
          <cell r="R118">
            <v>0</v>
          </cell>
          <cell r="S118">
            <v>0</v>
          </cell>
          <cell r="T118">
            <v>0</v>
          </cell>
          <cell r="U118">
            <v>0</v>
          </cell>
          <cell r="V118">
            <v>0</v>
          </cell>
          <cell r="W118">
            <v>0</v>
          </cell>
          <cell r="X118">
            <v>0</v>
          </cell>
          <cell r="Y118">
            <v>0</v>
          </cell>
          <cell r="Z118">
            <v>0</v>
          </cell>
          <cell r="AA118">
            <v>0</v>
          </cell>
        </row>
        <row r="119">
          <cell r="A119">
            <v>0</v>
          </cell>
          <cell r="B119">
            <v>0</v>
          </cell>
          <cell r="C119">
            <v>0</v>
          </cell>
          <cell r="D119" t="str">
            <v>3.10</v>
          </cell>
          <cell r="E119">
            <v>0</v>
          </cell>
          <cell r="F119">
            <v>0</v>
          </cell>
          <cell r="G119">
            <v>0</v>
          </cell>
          <cell r="H119">
            <v>0</v>
          </cell>
          <cell r="I119">
            <v>0</v>
          </cell>
          <cell r="J119">
            <v>0</v>
          </cell>
          <cell r="K119" t="str">
            <v>1.33</v>
          </cell>
          <cell r="L119" t="str">
            <v>D+</v>
          </cell>
          <cell r="M119" t="str">
            <v>0</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row>
        <row r="120">
          <cell r="A120">
            <v>0</v>
          </cell>
          <cell r="B120">
            <v>16</v>
          </cell>
          <cell r="C120" t="str">
            <v>capaian rapot</v>
          </cell>
          <cell r="D120">
            <v>0</v>
          </cell>
          <cell r="E120">
            <v>0</v>
          </cell>
          <cell r="F120">
            <v>0</v>
          </cell>
          <cell r="G120" t="e">
            <v>#NUM!</v>
          </cell>
          <cell r="H120">
            <v>0</v>
          </cell>
          <cell r="I120">
            <v>0</v>
          </cell>
          <cell r="J120">
            <v>0</v>
          </cell>
          <cell r="K120" t="str">
            <v>1.33</v>
          </cell>
          <cell r="L120" t="str">
            <v>D+</v>
          </cell>
          <cell r="M120" t="str">
            <v>D+</v>
          </cell>
          <cell r="N120">
            <v>0</v>
          </cell>
          <cell r="O120">
            <v>0</v>
          </cell>
          <cell r="P120">
            <v>0</v>
          </cell>
          <cell r="Q120">
            <v>0</v>
          </cell>
          <cell r="R120">
            <v>0</v>
          </cell>
          <cell r="S120">
            <v>0</v>
          </cell>
          <cell r="T120">
            <v>0</v>
          </cell>
          <cell r="U120">
            <v>0</v>
          </cell>
          <cell r="V120">
            <v>0</v>
          </cell>
          <cell r="W120">
            <v>0</v>
          </cell>
          <cell r="X120">
            <v>0</v>
          </cell>
          <cell r="Y120">
            <v>0</v>
          </cell>
          <cell r="Z120">
            <v>0</v>
          </cell>
          <cell r="AA120">
            <v>0</v>
          </cell>
        </row>
        <row r="121">
          <cell r="A121">
            <v>17</v>
          </cell>
          <cell r="B121">
            <v>0</v>
          </cell>
          <cell r="C121" t="str">
            <v>Naufal Falih F</v>
          </cell>
          <cell r="D121" t="str">
            <v>3.2</v>
          </cell>
          <cell r="E121">
            <v>0</v>
          </cell>
          <cell r="F121">
            <v>0</v>
          </cell>
          <cell r="G121">
            <v>0</v>
          </cell>
          <cell r="H121">
            <v>0</v>
          </cell>
          <cell r="I121">
            <v>0</v>
          </cell>
          <cell r="J121">
            <v>0</v>
          </cell>
          <cell r="K121" t="str">
            <v>1.33</v>
          </cell>
          <cell r="L121" t="str">
            <v>D+</v>
          </cell>
          <cell r="M121" t="str">
            <v>0</v>
          </cell>
          <cell r="N121">
            <v>0</v>
          </cell>
          <cell r="O121">
            <v>0</v>
          </cell>
          <cell r="P121">
            <v>0</v>
          </cell>
          <cell r="Q121">
            <v>0</v>
          </cell>
          <cell r="R121">
            <v>0</v>
          </cell>
          <cell r="S121">
            <v>0</v>
          </cell>
          <cell r="T121">
            <v>0</v>
          </cell>
          <cell r="U121">
            <v>0</v>
          </cell>
          <cell r="V121">
            <v>0</v>
          </cell>
          <cell r="W121">
            <v>0</v>
          </cell>
          <cell r="X121">
            <v>0</v>
          </cell>
          <cell r="Y121">
            <v>0</v>
          </cell>
          <cell r="Z121">
            <v>0</v>
          </cell>
          <cell r="AA121" t="str">
            <v>D+</v>
          </cell>
        </row>
        <row r="122">
          <cell r="A122">
            <v>0</v>
          </cell>
          <cell r="B122">
            <v>0</v>
          </cell>
          <cell r="C122">
            <v>0</v>
          </cell>
          <cell r="D122" t="str">
            <v>3.5</v>
          </cell>
          <cell r="E122">
            <v>0</v>
          </cell>
          <cell r="F122">
            <v>0</v>
          </cell>
          <cell r="G122">
            <v>0</v>
          </cell>
          <cell r="H122">
            <v>0</v>
          </cell>
          <cell r="I122">
            <v>0</v>
          </cell>
          <cell r="J122">
            <v>0</v>
          </cell>
          <cell r="K122" t="str">
            <v>1.33</v>
          </cell>
          <cell r="L122" t="str">
            <v>D+</v>
          </cell>
          <cell r="M122" t="str">
            <v>0</v>
          </cell>
          <cell r="N122">
            <v>0</v>
          </cell>
          <cell r="O122">
            <v>0</v>
          </cell>
          <cell r="P122">
            <v>0</v>
          </cell>
          <cell r="Q122">
            <v>0</v>
          </cell>
          <cell r="R122">
            <v>0</v>
          </cell>
          <cell r="S122">
            <v>0</v>
          </cell>
          <cell r="T122">
            <v>0</v>
          </cell>
          <cell r="U122">
            <v>0</v>
          </cell>
          <cell r="V122">
            <v>0</v>
          </cell>
          <cell r="W122">
            <v>0</v>
          </cell>
          <cell r="X122">
            <v>0</v>
          </cell>
          <cell r="Y122">
            <v>0</v>
          </cell>
          <cell r="Z122">
            <v>0</v>
          </cell>
          <cell r="AA122">
            <v>0</v>
          </cell>
        </row>
        <row r="123">
          <cell r="A123">
            <v>0</v>
          </cell>
          <cell r="B123">
            <v>0</v>
          </cell>
          <cell r="C123">
            <v>0</v>
          </cell>
          <cell r="D123" t="str">
            <v>3.6</v>
          </cell>
          <cell r="E123">
            <v>0</v>
          </cell>
          <cell r="F123">
            <v>0</v>
          </cell>
          <cell r="G123">
            <v>0</v>
          </cell>
          <cell r="H123">
            <v>0</v>
          </cell>
          <cell r="I123">
            <v>0</v>
          </cell>
          <cell r="J123">
            <v>0</v>
          </cell>
          <cell r="K123" t="str">
            <v>1.33</v>
          </cell>
          <cell r="L123" t="str">
            <v>D+</v>
          </cell>
          <cell r="M123" t="str">
            <v>0</v>
          </cell>
          <cell r="N123">
            <v>0</v>
          </cell>
          <cell r="O123">
            <v>0</v>
          </cell>
          <cell r="P123">
            <v>0</v>
          </cell>
          <cell r="Q123">
            <v>0</v>
          </cell>
          <cell r="R123">
            <v>0</v>
          </cell>
          <cell r="S123">
            <v>0</v>
          </cell>
          <cell r="T123">
            <v>0</v>
          </cell>
          <cell r="U123">
            <v>0</v>
          </cell>
          <cell r="V123">
            <v>0</v>
          </cell>
          <cell r="W123">
            <v>0</v>
          </cell>
          <cell r="X123">
            <v>0</v>
          </cell>
          <cell r="Y123">
            <v>0</v>
          </cell>
          <cell r="Z123">
            <v>0</v>
          </cell>
          <cell r="AA123">
            <v>0</v>
          </cell>
        </row>
        <row r="124">
          <cell r="A124">
            <v>0</v>
          </cell>
          <cell r="B124">
            <v>0</v>
          </cell>
          <cell r="C124">
            <v>0</v>
          </cell>
          <cell r="D124" t="str">
            <v>3.8</v>
          </cell>
          <cell r="E124">
            <v>0</v>
          </cell>
          <cell r="F124">
            <v>0</v>
          </cell>
          <cell r="G124">
            <v>0</v>
          </cell>
          <cell r="H124">
            <v>0</v>
          </cell>
          <cell r="I124">
            <v>0</v>
          </cell>
          <cell r="J124">
            <v>0</v>
          </cell>
          <cell r="K124" t="str">
            <v>1.33</v>
          </cell>
          <cell r="L124" t="str">
            <v>D+</v>
          </cell>
          <cell r="M124" t="str">
            <v>0</v>
          </cell>
          <cell r="N124">
            <v>0</v>
          </cell>
          <cell r="O124">
            <v>0</v>
          </cell>
          <cell r="P124">
            <v>0</v>
          </cell>
          <cell r="Q124">
            <v>0</v>
          </cell>
          <cell r="R124">
            <v>0</v>
          </cell>
          <cell r="S124">
            <v>0</v>
          </cell>
          <cell r="T124">
            <v>0</v>
          </cell>
          <cell r="U124">
            <v>0</v>
          </cell>
          <cell r="V124">
            <v>0</v>
          </cell>
          <cell r="W124">
            <v>0</v>
          </cell>
          <cell r="X124">
            <v>0</v>
          </cell>
          <cell r="Y124">
            <v>0</v>
          </cell>
          <cell r="Z124">
            <v>0</v>
          </cell>
          <cell r="AA124">
            <v>0</v>
          </cell>
        </row>
        <row r="125">
          <cell r="A125">
            <v>0</v>
          </cell>
          <cell r="B125">
            <v>0</v>
          </cell>
          <cell r="C125">
            <v>0</v>
          </cell>
          <cell r="D125" t="str">
            <v>3.9</v>
          </cell>
          <cell r="E125">
            <v>0</v>
          </cell>
          <cell r="F125">
            <v>0</v>
          </cell>
          <cell r="G125">
            <v>0</v>
          </cell>
          <cell r="H125">
            <v>0</v>
          </cell>
          <cell r="I125">
            <v>0</v>
          </cell>
          <cell r="J125">
            <v>0</v>
          </cell>
          <cell r="K125" t="str">
            <v>1.33</v>
          </cell>
          <cell r="L125" t="str">
            <v>D+</v>
          </cell>
          <cell r="M125" t="str">
            <v>0</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row>
        <row r="126">
          <cell r="A126">
            <v>0</v>
          </cell>
          <cell r="B126">
            <v>0</v>
          </cell>
          <cell r="C126">
            <v>0</v>
          </cell>
          <cell r="D126" t="str">
            <v>3.10</v>
          </cell>
          <cell r="E126">
            <v>0</v>
          </cell>
          <cell r="F126">
            <v>0</v>
          </cell>
          <cell r="G126">
            <v>0</v>
          </cell>
          <cell r="H126">
            <v>0</v>
          </cell>
          <cell r="I126">
            <v>0</v>
          </cell>
          <cell r="J126">
            <v>0</v>
          </cell>
          <cell r="K126" t="str">
            <v>1.33</v>
          </cell>
          <cell r="L126" t="str">
            <v>D+</v>
          </cell>
          <cell r="M126" t="str">
            <v>0</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row>
        <row r="127">
          <cell r="A127">
            <v>0</v>
          </cell>
          <cell r="B127">
            <v>17</v>
          </cell>
          <cell r="C127" t="str">
            <v>capaian rapot</v>
          </cell>
          <cell r="D127">
            <v>0</v>
          </cell>
          <cell r="E127">
            <v>0</v>
          </cell>
          <cell r="F127">
            <v>0</v>
          </cell>
          <cell r="G127" t="e">
            <v>#NUM!</v>
          </cell>
          <cell r="H127">
            <v>0</v>
          </cell>
          <cell r="I127">
            <v>0</v>
          </cell>
          <cell r="J127">
            <v>0</v>
          </cell>
          <cell r="K127" t="str">
            <v>1.33</v>
          </cell>
          <cell r="L127" t="str">
            <v>D+</v>
          </cell>
          <cell r="M127" t="str">
            <v>D+</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row>
        <row r="128">
          <cell r="A128">
            <v>18</v>
          </cell>
          <cell r="B128">
            <v>0</v>
          </cell>
          <cell r="C128" t="str">
            <v>Nayla Annora Nobel W</v>
          </cell>
          <cell r="D128" t="str">
            <v>3.2</v>
          </cell>
          <cell r="E128">
            <v>0</v>
          </cell>
          <cell r="F128">
            <v>0</v>
          </cell>
          <cell r="G128">
            <v>0</v>
          </cell>
          <cell r="H128">
            <v>0</v>
          </cell>
          <cell r="I128">
            <v>0</v>
          </cell>
          <cell r="J128">
            <v>0</v>
          </cell>
          <cell r="K128" t="str">
            <v>1.33</v>
          </cell>
          <cell r="L128" t="str">
            <v>D+</v>
          </cell>
          <cell r="M128" t="str">
            <v>0</v>
          </cell>
          <cell r="N128">
            <v>0</v>
          </cell>
          <cell r="O128">
            <v>0</v>
          </cell>
          <cell r="P128">
            <v>0</v>
          </cell>
          <cell r="Q128">
            <v>0</v>
          </cell>
          <cell r="R128">
            <v>0</v>
          </cell>
          <cell r="S128">
            <v>0</v>
          </cell>
          <cell r="T128">
            <v>0</v>
          </cell>
          <cell r="U128">
            <v>0</v>
          </cell>
          <cell r="V128">
            <v>0</v>
          </cell>
          <cell r="W128">
            <v>0</v>
          </cell>
          <cell r="X128">
            <v>0</v>
          </cell>
          <cell r="Y128">
            <v>0</v>
          </cell>
          <cell r="Z128">
            <v>0</v>
          </cell>
          <cell r="AA128" t="str">
            <v>D+</v>
          </cell>
        </row>
        <row r="129">
          <cell r="A129">
            <v>0</v>
          </cell>
          <cell r="B129">
            <v>0</v>
          </cell>
          <cell r="C129">
            <v>0</v>
          </cell>
          <cell r="D129" t="str">
            <v>3.5</v>
          </cell>
          <cell r="E129">
            <v>0</v>
          </cell>
          <cell r="F129">
            <v>0</v>
          </cell>
          <cell r="G129">
            <v>0</v>
          </cell>
          <cell r="H129">
            <v>0</v>
          </cell>
          <cell r="I129">
            <v>0</v>
          </cell>
          <cell r="J129">
            <v>0</v>
          </cell>
          <cell r="K129" t="str">
            <v>1.33</v>
          </cell>
          <cell r="L129" t="str">
            <v>D+</v>
          </cell>
          <cell r="M129" t="str">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row>
        <row r="130">
          <cell r="A130">
            <v>0</v>
          </cell>
          <cell r="B130">
            <v>0</v>
          </cell>
          <cell r="C130">
            <v>0</v>
          </cell>
          <cell r="D130" t="str">
            <v>3.6</v>
          </cell>
          <cell r="E130">
            <v>0</v>
          </cell>
          <cell r="F130">
            <v>0</v>
          </cell>
          <cell r="G130">
            <v>0</v>
          </cell>
          <cell r="H130">
            <v>0</v>
          </cell>
          <cell r="I130">
            <v>0</v>
          </cell>
          <cell r="J130">
            <v>0</v>
          </cell>
          <cell r="K130" t="str">
            <v>1.33</v>
          </cell>
          <cell r="L130" t="str">
            <v>D+</v>
          </cell>
          <cell r="M130" t="str">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row>
        <row r="131">
          <cell r="A131">
            <v>0</v>
          </cell>
          <cell r="B131">
            <v>0</v>
          </cell>
          <cell r="C131">
            <v>0</v>
          </cell>
          <cell r="D131" t="str">
            <v>3.8</v>
          </cell>
          <cell r="E131">
            <v>0</v>
          </cell>
          <cell r="F131">
            <v>0</v>
          </cell>
          <cell r="G131">
            <v>0</v>
          </cell>
          <cell r="H131">
            <v>0</v>
          </cell>
          <cell r="I131">
            <v>0</v>
          </cell>
          <cell r="J131">
            <v>0</v>
          </cell>
          <cell r="K131" t="str">
            <v>1.33</v>
          </cell>
          <cell r="L131" t="str">
            <v>D+</v>
          </cell>
          <cell r="M131" t="str">
            <v>0</v>
          </cell>
          <cell r="N131">
            <v>0</v>
          </cell>
          <cell r="O131">
            <v>0</v>
          </cell>
          <cell r="P131">
            <v>0</v>
          </cell>
          <cell r="Q131">
            <v>0</v>
          </cell>
          <cell r="R131">
            <v>0</v>
          </cell>
          <cell r="S131">
            <v>0</v>
          </cell>
          <cell r="T131">
            <v>0</v>
          </cell>
          <cell r="U131">
            <v>0</v>
          </cell>
          <cell r="V131">
            <v>0</v>
          </cell>
          <cell r="W131">
            <v>0</v>
          </cell>
          <cell r="X131">
            <v>0</v>
          </cell>
          <cell r="Y131">
            <v>0</v>
          </cell>
          <cell r="Z131">
            <v>0</v>
          </cell>
          <cell r="AA131">
            <v>0</v>
          </cell>
        </row>
        <row r="132">
          <cell r="A132">
            <v>0</v>
          </cell>
          <cell r="B132">
            <v>0</v>
          </cell>
          <cell r="C132">
            <v>0</v>
          </cell>
          <cell r="D132" t="str">
            <v>3.9</v>
          </cell>
          <cell r="E132">
            <v>0</v>
          </cell>
          <cell r="F132">
            <v>0</v>
          </cell>
          <cell r="G132">
            <v>0</v>
          </cell>
          <cell r="H132">
            <v>0</v>
          </cell>
          <cell r="I132">
            <v>0</v>
          </cell>
          <cell r="J132">
            <v>0</v>
          </cell>
          <cell r="K132" t="str">
            <v>1.33</v>
          </cell>
          <cell r="L132" t="str">
            <v>D+</v>
          </cell>
          <cell r="M132" t="str">
            <v>0</v>
          </cell>
          <cell r="N132">
            <v>0</v>
          </cell>
          <cell r="O132">
            <v>0</v>
          </cell>
          <cell r="P132">
            <v>0</v>
          </cell>
          <cell r="Q132">
            <v>0</v>
          </cell>
          <cell r="R132">
            <v>0</v>
          </cell>
          <cell r="S132">
            <v>0</v>
          </cell>
          <cell r="T132">
            <v>0</v>
          </cell>
          <cell r="U132">
            <v>0</v>
          </cell>
          <cell r="V132">
            <v>0</v>
          </cell>
          <cell r="W132">
            <v>0</v>
          </cell>
          <cell r="X132">
            <v>0</v>
          </cell>
          <cell r="Y132">
            <v>0</v>
          </cell>
          <cell r="Z132">
            <v>0</v>
          </cell>
          <cell r="AA132">
            <v>0</v>
          </cell>
        </row>
        <row r="133">
          <cell r="A133">
            <v>0</v>
          </cell>
          <cell r="B133">
            <v>0</v>
          </cell>
          <cell r="C133">
            <v>0</v>
          </cell>
          <cell r="D133" t="str">
            <v>3.10</v>
          </cell>
          <cell r="E133">
            <v>0</v>
          </cell>
          <cell r="F133">
            <v>0</v>
          </cell>
          <cell r="G133">
            <v>0</v>
          </cell>
          <cell r="H133">
            <v>0</v>
          </cell>
          <cell r="I133">
            <v>0</v>
          </cell>
          <cell r="J133">
            <v>0</v>
          </cell>
          <cell r="K133" t="str">
            <v>1.33</v>
          </cell>
          <cell r="L133" t="str">
            <v>D+</v>
          </cell>
          <cell r="M133" t="str">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row>
        <row r="134">
          <cell r="A134">
            <v>0</v>
          </cell>
          <cell r="B134">
            <v>18</v>
          </cell>
          <cell r="C134" t="str">
            <v>capaian rapot</v>
          </cell>
          <cell r="D134">
            <v>0</v>
          </cell>
          <cell r="E134">
            <v>0</v>
          </cell>
          <cell r="F134">
            <v>0</v>
          </cell>
          <cell r="G134" t="e">
            <v>#NUM!</v>
          </cell>
          <cell r="H134">
            <v>0</v>
          </cell>
          <cell r="I134">
            <v>0</v>
          </cell>
          <cell r="J134">
            <v>0</v>
          </cell>
          <cell r="K134" t="str">
            <v>1.33</v>
          </cell>
          <cell r="L134" t="str">
            <v>D+</v>
          </cell>
          <cell r="M134" t="str">
            <v>D+</v>
          </cell>
          <cell r="N134">
            <v>0</v>
          </cell>
          <cell r="O134">
            <v>0</v>
          </cell>
          <cell r="P134">
            <v>0</v>
          </cell>
          <cell r="Q134">
            <v>0</v>
          </cell>
          <cell r="R134">
            <v>0</v>
          </cell>
          <cell r="S134">
            <v>0</v>
          </cell>
          <cell r="T134">
            <v>0</v>
          </cell>
          <cell r="U134">
            <v>0</v>
          </cell>
          <cell r="V134">
            <v>0</v>
          </cell>
          <cell r="W134">
            <v>0</v>
          </cell>
          <cell r="X134">
            <v>0</v>
          </cell>
          <cell r="Y134">
            <v>0</v>
          </cell>
          <cell r="Z134">
            <v>0</v>
          </cell>
          <cell r="AA134">
            <v>0</v>
          </cell>
        </row>
        <row r="135">
          <cell r="A135">
            <v>19</v>
          </cell>
          <cell r="B135">
            <v>0</v>
          </cell>
          <cell r="C135" t="str">
            <v>Raihan Danang P</v>
          </cell>
          <cell r="D135" t="str">
            <v>3.2</v>
          </cell>
          <cell r="E135">
            <v>0</v>
          </cell>
          <cell r="F135">
            <v>0</v>
          </cell>
          <cell r="G135">
            <v>0</v>
          </cell>
          <cell r="H135">
            <v>0</v>
          </cell>
          <cell r="I135">
            <v>0</v>
          </cell>
          <cell r="J135">
            <v>0</v>
          </cell>
          <cell r="K135" t="str">
            <v>1.33</v>
          </cell>
          <cell r="L135" t="str">
            <v>D+</v>
          </cell>
          <cell r="M135" t="str">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t="str">
            <v>D+</v>
          </cell>
        </row>
        <row r="136">
          <cell r="A136">
            <v>0</v>
          </cell>
          <cell r="B136">
            <v>0</v>
          </cell>
          <cell r="C136">
            <v>0</v>
          </cell>
          <cell r="D136" t="str">
            <v>3.5</v>
          </cell>
          <cell r="E136">
            <v>0</v>
          </cell>
          <cell r="F136">
            <v>0</v>
          </cell>
          <cell r="G136">
            <v>0</v>
          </cell>
          <cell r="H136">
            <v>0</v>
          </cell>
          <cell r="I136">
            <v>0</v>
          </cell>
          <cell r="J136">
            <v>0</v>
          </cell>
          <cell r="K136" t="str">
            <v>1.33</v>
          </cell>
          <cell r="L136" t="str">
            <v>D+</v>
          </cell>
          <cell r="M136" t="str">
            <v>0</v>
          </cell>
          <cell r="N136">
            <v>0</v>
          </cell>
          <cell r="O136">
            <v>0</v>
          </cell>
          <cell r="P136">
            <v>0</v>
          </cell>
          <cell r="Q136">
            <v>0</v>
          </cell>
          <cell r="R136">
            <v>0</v>
          </cell>
          <cell r="S136">
            <v>0</v>
          </cell>
          <cell r="T136">
            <v>0</v>
          </cell>
          <cell r="U136">
            <v>0</v>
          </cell>
          <cell r="V136">
            <v>0</v>
          </cell>
          <cell r="W136">
            <v>0</v>
          </cell>
          <cell r="X136">
            <v>0</v>
          </cell>
          <cell r="Y136">
            <v>0</v>
          </cell>
          <cell r="Z136">
            <v>0</v>
          </cell>
          <cell r="AA136">
            <v>0</v>
          </cell>
        </row>
        <row r="137">
          <cell r="A137">
            <v>0</v>
          </cell>
          <cell r="B137">
            <v>0</v>
          </cell>
          <cell r="C137">
            <v>0</v>
          </cell>
          <cell r="D137" t="str">
            <v>3.6</v>
          </cell>
          <cell r="E137">
            <v>0</v>
          </cell>
          <cell r="F137">
            <v>0</v>
          </cell>
          <cell r="G137">
            <v>0</v>
          </cell>
          <cell r="H137">
            <v>0</v>
          </cell>
          <cell r="I137">
            <v>0</v>
          </cell>
          <cell r="J137">
            <v>0</v>
          </cell>
          <cell r="K137" t="str">
            <v>1.33</v>
          </cell>
          <cell r="L137" t="str">
            <v>D+</v>
          </cell>
          <cell r="M137" t="str">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row>
        <row r="138">
          <cell r="A138">
            <v>0</v>
          </cell>
          <cell r="B138">
            <v>0</v>
          </cell>
          <cell r="C138">
            <v>0</v>
          </cell>
          <cell r="D138" t="str">
            <v>3.8</v>
          </cell>
          <cell r="E138">
            <v>0</v>
          </cell>
          <cell r="F138">
            <v>0</v>
          </cell>
          <cell r="G138">
            <v>0</v>
          </cell>
          <cell r="H138">
            <v>0</v>
          </cell>
          <cell r="I138">
            <v>0</v>
          </cell>
          <cell r="J138">
            <v>0</v>
          </cell>
          <cell r="K138" t="str">
            <v>1.33</v>
          </cell>
          <cell r="L138" t="str">
            <v>D+</v>
          </cell>
          <cell r="M138" t="str">
            <v>0</v>
          </cell>
          <cell r="N138">
            <v>0</v>
          </cell>
          <cell r="O138">
            <v>0</v>
          </cell>
          <cell r="P138">
            <v>0</v>
          </cell>
          <cell r="Q138">
            <v>0</v>
          </cell>
          <cell r="R138">
            <v>0</v>
          </cell>
          <cell r="S138">
            <v>0</v>
          </cell>
          <cell r="T138">
            <v>0</v>
          </cell>
          <cell r="U138">
            <v>0</v>
          </cell>
          <cell r="V138">
            <v>0</v>
          </cell>
          <cell r="W138">
            <v>0</v>
          </cell>
          <cell r="X138">
            <v>0</v>
          </cell>
          <cell r="Y138">
            <v>0</v>
          </cell>
          <cell r="Z138">
            <v>0</v>
          </cell>
          <cell r="AA138">
            <v>0</v>
          </cell>
        </row>
        <row r="139">
          <cell r="A139">
            <v>0</v>
          </cell>
          <cell r="B139">
            <v>0</v>
          </cell>
          <cell r="C139">
            <v>0</v>
          </cell>
          <cell r="D139" t="str">
            <v>3.9</v>
          </cell>
          <cell r="E139">
            <v>0</v>
          </cell>
          <cell r="F139">
            <v>0</v>
          </cell>
          <cell r="G139">
            <v>0</v>
          </cell>
          <cell r="H139">
            <v>0</v>
          </cell>
          <cell r="I139">
            <v>0</v>
          </cell>
          <cell r="J139">
            <v>0</v>
          </cell>
          <cell r="K139" t="str">
            <v>1.33</v>
          </cell>
          <cell r="L139" t="str">
            <v>D+</v>
          </cell>
          <cell r="M139" t="str">
            <v>0</v>
          </cell>
          <cell r="N139">
            <v>0</v>
          </cell>
          <cell r="O139">
            <v>0</v>
          </cell>
          <cell r="P139">
            <v>0</v>
          </cell>
          <cell r="Q139">
            <v>0</v>
          </cell>
          <cell r="R139">
            <v>0</v>
          </cell>
          <cell r="S139">
            <v>0</v>
          </cell>
          <cell r="T139">
            <v>0</v>
          </cell>
          <cell r="U139">
            <v>0</v>
          </cell>
          <cell r="V139">
            <v>0</v>
          </cell>
          <cell r="W139">
            <v>0</v>
          </cell>
          <cell r="X139">
            <v>0</v>
          </cell>
          <cell r="Y139">
            <v>0</v>
          </cell>
          <cell r="Z139">
            <v>0</v>
          </cell>
          <cell r="AA139">
            <v>0</v>
          </cell>
        </row>
        <row r="140">
          <cell r="A140">
            <v>0</v>
          </cell>
          <cell r="B140">
            <v>0</v>
          </cell>
          <cell r="C140">
            <v>0</v>
          </cell>
          <cell r="D140" t="str">
            <v>3.10</v>
          </cell>
          <cell r="E140">
            <v>0</v>
          </cell>
          <cell r="F140">
            <v>0</v>
          </cell>
          <cell r="G140">
            <v>0</v>
          </cell>
          <cell r="H140">
            <v>0</v>
          </cell>
          <cell r="I140">
            <v>0</v>
          </cell>
          <cell r="J140">
            <v>0</v>
          </cell>
          <cell r="K140" t="str">
            <v>1.33</v>
          </cell>
          <cell r="L140" t="str">
            <v>D+</v>
          </cell>
          <cell r="M140" t="str">
            <v>0</v>
          </cell>
          <cell r="N140">
            <v>0</v>
          </cell>
          <cell r="O140">
            <v>0</v>
          </cell>
          <cell r="P140">
            <v>0</v>
          </cell>
          <cell r="Q140">
            <v>0</v>
          </cell>
          <cell r="R140">
            <v>0</v>
          </cell>
          <cell r="S140">
            <v>0</v>
          </cell>
          <cell r="T140">
            <v>0</v>
          </cell>
          <cell r="U140">
            <v>0</v>
          </cell>
          <cell r="V140">
            <v>0</v>
          </cell>
          <cell r="W140">
            <v>0</v>
          </cell>
          <cell r="X140">
            <v>0</v>
          </cell>
          <cell r="Y140">
            <v>0</v>
          </cell>
          <cell r="Z140">
            <v>0</v>
          </cell>
          <cell r="AA140">
            <v>0</v>
          </cell>
        </row>
        <row r="141">
          <cell r="A141">
            <v>0</v>
          </cell>
          <cell r="B141">
            <v>19</v>
          </cell>
          <cell r="C141" t="str">
            <v>capaian rapot</v>
          </cell>
          <cell r="D141">
            <v>0</v>
          </cell>
          <cell r="E141">
            <v>0</v>
          </cell>
          <cell r="F141">
            <v>0</v>
          </cell>
          <cell r="G141" t="e">
            <v>#NUM!</v>
          </cell>
          <cell r="H141">
            <v>0</v>
          </cell>
          <cell r="I141">
            <v>0</v>
          </cell>
          <cell r="J141">
            <v>0</v>
          </cell>
          <cell r="K141" t="str">
            <v>1.33</v>
          </cell>
          <cell r="L141" t="str">
            <v>D+</v>
          </cell>
          <cell r="M141" t="str">
            <v>D+</v>
          </cell>
          <cell r="N141">
            <v>0</v>
          </cell>
          <cell r="O141">
            <v>0</v>
          </cell>
          <cell r="P141">
            <v>0</v>
          </cell>
          <cell r="Q141">
            <v>0</v>
          </cell>
          <cell r="R141">
            <v>0</v>
          </cell>
          <cell r="S141">
            <v>0</v>
          </cell>
          <cell r="T141">
            <v>0</v>
          </cell>
          <cell r="U141">
            <v>0</v>
          </cell>
          <cell r="V141">
            <v>0</v>
          </cell>
          <cell r="W141">
            <v>0</v>
          </cell>
          <cell r="X141">
            <v>0</v>
          </cell>
          <cell r="Y141">
            <v>0</v>
          </cell>
          <cell r="Z141">
            <v>0</v>
          </cell>
          <cell r="AA141">
            <v>0</v>
          </cell>
        </row>
        <row r="142">
          <cell r="A142">
            <v>20</v>
          </cell>
          <cell r="B142">
            <v>0</v>
          </cell>
          <cell r="C142" t="str">
            <v>Roby Ardiyansyah</v>
          </cell>
          <cell r="D142" t="str">
            <v>3.2</v>
          </cell>
          <cell r="E142">
            <v>0</v>
          </cell>
          <cell r="F142">
            <v>0</v>
          </cell>
          <cell r="G142">
            <v>0</v>
          </cell>
          <cell r="H142">
            <v>0</v>
          </cell>
          <cell r="I142">
            <v>0</v>
          </cell>
          <cell r="J142">
            <v>0</v>
          </cell>
          <cell r="K142" t="str">
            <v>1.33</v>
          </cell>
          <cell r="L142" t="str">
            <v>D+</v>
          </cell>
          <cell r="M142" t="str">
            <v>0</v>
          </cell>
          <cell r="N142">
            <v>0</v>
          </cell>
          <cell r="O142">
            <v>0</v>
          </cell>
          <cell r="P142">
            <v>0</v>
          </cell>
          <cell r="Q142">
            <v>0</v>
          </cell>
          <cell r="R142">
            <v>0</v>
          </cell>
          <cell r="S142">
            <v>0</v>
          </cell>
          <cell r="T142">
            <v>0</v>
          </cell>
          <cell r="U142">
            <v>0</v>
          </cell>
          <cell r="V142">
            <v>0</v>
          </cell>
          <cell r="W142">
            <v>0</v>
          </cell>
          <cell r="X142">
            <v>0</v>
          </cell>
          <cell r="Y142">
            <v>0</v>
          </cell>
          <cell r="Z142">
            <v>0</v>
          </cell>
          <cell r="AA142" t="str">
            <v>D+</v>
          </cell>
        </row>
        <row r="143">
          <cell r="A143">
            <v>0</v>
          </cell>
          <cell r="B143">
            <v>0</v>
          </cell>
          <cell r="C143">
            <v>0</v>
          </cell>
          <cell r="D143" t="str">
            <v>3.5</v>
          </cell>
          <cell r="E143">
            <v>0</v>
          </cell>
          <cell r="F143">
            <v>0</v>
          </cell>
          <cell r="G143">
            <v>0</v>
          </cell>
          <cell r="H143">
            <v>0</v>
          </cell>
          <cell r="I143">
            <v>0</v>
          </cell>
          <cell r="J143">
            <v>0</v>
          </cell>
          <cell r="K143" t="str">
            <v>1.33</v>
          </cell>
          <cell r="L143" t="str">
            <v>D+</v>
          </cell>
          <cell r="M143" t="str">
            <v>0</v>
          </cell>
          <cell r="N143">
            <v>0</v>
          </cell>
          <cell r="O143">
            <v>0</v>
          </cell>
          <cell r="P143">
            <v>0</v>
          </cell>
          <cell r="Q143">
            <v>0</v>
          </cell>
          <cell r="R143">
            <v>0</v>
          </cell>
          <cell r="S143">
            <v>0</v>
          </cell>
          <cell r="T143">
            <v>0</v>
          </cell>
          <cell r="U143">
            <v>0</v>
          </cell>
          <cell r="V143">
            <v>0</v>
          </cell>
          <cell r="W143">
            <v>0</v>
          </cell>
          <cell r="X143">
            <v>0</v>
          </cell>
          <cell r="Y143">
            <v>0</v>
          </cell>
          <cell r="Z143">
            <v>0</v>
          </cell>
          <cell r="AA143">
            <v>0</v>
          </cell>
        </row>
        <row r="144">
          <cell r="A144">
            <v>0</v>
          </cell>
          <cell r="B144">
            <v>0</v>
          </cell>
          <cell r="C144">
            <v>0</v>
          </cell>
          <cell r="D144" t="str">
            <v>3.6</v>
          </cell>
          <cell r="E144">
            <v>0</v>
          </cell>
          <cell r="F144">
            <v>0</v>
          </cell>
          <cell r="G144">
            <v>0</v>
          </cell>
          <cell r="H144">
            <v>0</v>
          </cell>
          <cell r="I144">
            <v>0</v>
          </cell>
          <cell r="J144">
            <v>0</v>
          </cell>
          <cell r="K144" t="str">
            <v>1.33</v>
          </cell>
          <cell r="L144" t="str">
            <v>D+</v>
          </cell>
          <cell r="M144" t="str">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row>
        <row r="145">
          <cell r="A145">
            <v>0</v>
          </cell>
          <cell r="B145">
            <v>0</v>
          </cell>
          <cell r="C145">
            <v>0</v>
          </cell>
          <cell r="D145" t="str">
            <v>3.8</v>
          </cell>
          <cell r="E145">
            <v>0</v>
          </cell>
          <cell r="F145">
            <v>0</v>
          </cell>
          <cell r="G145">
            <v>0</v>
          </cell>
          <cell r="H145">
            <v>0</v>
          </cell>
          <cell r="I145">
            <v>0</v>
          </cell>
          <cell r="J145">
            <v>0</v>
          </cell>
          <cell r="K145" t="str">
            <v>1.33</v>
          </cell>
          <cell r="L145" t="str">
            <v>D+</v>
          </cell>
          <cell r="M145" t="str">
            <v>0</v>
          </cell>
          <cell r="N145">
            <v>0</v>
          </cell>
          <cell r="O145">
            <v>0</v>
          </cell>
          <cell r="P145">
            <v>0</v>
          </cell>
          <cell r="Q145">
            <v>0</v>
          </cell>
          <cell r="R145">
            <v>0</v>
          </cell>
          <cell r="S145">
            <v>0</v>
          </cell>
          <cell r="T145">
            <v>0</v>
          </cell>
          <cell r="U145">
            <v>0</v>
          </cell>
          <cell r="V145">
            <v>0</v>
          </cell>
          <cell r="W145">
            <v>0</v>
          </cell>
          <cell r="X145">
            <v>0</v>
          </cell>
          <cell r="Y145">
            <v>0</v>
          </cell>
          <cell r="Z145">
            <v>0</v>
          </cell>
          <cell r="AA145">
            <v>0</v>
          </cell>
        </row>
        <row r="146">
          <cell r="A146">
            <v>0</v>
          </cell>
          <cell r="B146">
            <v>0</v>
          </cell>
          <cell r="C146">
            <v>0</v>
          </cell>
          <cell r="D146" t="str">
            <v>3.9</v>
          </cell>
          <cell r="E146">
            <v>0</v>
          </cell>
          <cell r="F146">
            <v>0</v>
          </cell>
          <cell r="G146">
            <v>0</v>
          </cell>
          <cell r="H146">
            <v>0</v>
          </cell>
          <cell r="I146">
            <v>0</v>
          </cell>
          <cell r="J146">
            <v>0</v>
          </cell>
          <cell r="K146" t="str">
            <v>1.33</v>
          </cell>
          <cell r="L146" t="str">
            <v>D+</v>
          </cell>
          <cell r="M146" t="str">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row>
        <row r="147">
          <cell r="A147">
            <v>0</v>
          </cell>
          <cell r="B147">
            <v>0</v>
          </cell>
          <cell r="C147">
            <v>0</v>
          </cell>
          <cell r="D147" t="str">
            <v>3.10</v>
          </cell>
          <cell r="E147">
            <v>0</v>
          </cell>
          <cell r="F147">
            <v>0</v>
          </cell>
          <cell r="G147">
            <v>0</v>
          </cell>
          <cell r="H147">
            <v>0</v>
          </cell>
          <cell r="I147">
            <v>0</v>
          </cell>
          <cell r="J147">
            <v>0</v>
          </cell>
          <cell r="K147" t="str">
            <v>1.33</v>
          </cell>
          <cell r="L147" t="str">
            <v>D+</v>
          </cell>
          <cell r="M147" t="str">
            <v>0</v>
          </cell>
          <cell r="N147">
            <v>0</v>
          </cell>
          <cell r="O147">
            <v>0</v>
          </cell>
          <cell r="P147">
            <v>0</v>
          </cell>
          <cell r="Q147">
            <v>0</v>
          </cell>
          <cell r="R147">
            <v>0</v>
          </cell>
          <cell r="S147">
            <v>0</v>
          </cell>
          <cell r="T147">
            <v>0</v>
          </cell>
          <cell r="U147">
            <v>0</v>
          </cell>
          <cell r="V147">
            <v>0</v>
          </cell>
          <cell r="W147">
            <v>0</v>
          </cell>
          <cell r="X147">
            <v>0</v>
          </cell>
          <cell r="Y147">
            <v>0</v>
          </cell>
          <cell r="Z147">
            <v>0</v>
          </cell>
          <cell r="AA147">
            <v>0</v>
          </cell>
        </row>
        <row r="148">
          <cell r="A148">
            <v>0</v>
          </cell>
          <cell r="B148">
            <v>20</v>
          </cell>
          <cell r="C148" t="str">
            <v>capaian rapot</v>
          </cell>
          <cell r="D148">
            <v>0</v>
          </cell>
          <cell r="E148">
            <v>0</v>
          </cell>
          <cell r="F148">
            <v>0</v>
          </cell>
          <cell r="G148" t="e">
            <v>#NUM!</v>
          </cell>
          <cell r="H148">
            <v>0</v>
          </cell>
          <cell r="I148">
            <v>0</v>
          </cell>
          <cell r="J148">
            <v>0</v>
          </cell>
          <cell r="K148" t="str">
            <v>1.33</v>
          </cell>
          <cell r="L148" t="str">
            <v>D+</v>
          </cell>
          <cell r="M148" t="str">
            <v>D+</v>
          </cell>
          <cell r="N148">
            <v>0</v>
          </cell>
          <cell r="O148">
            <v>0</v>
          </cell>
          <cell r="P148">
            <v>0</v>
          </cell>
          <cell r="Q148">
            <v>0</v>
          </cell>
          <cell r="R148">
            <v>0</v>
          </cell>
          <cell r="S148">
            <v>0</v>
          </cell>
          <cell r="T148">
            <v>0</v>
          </cell>
          <cell r="U148">
            <v>0</v>
          </cell>
          <cell r="V148">
            <v>0</v>
          </cell>
          <cell r="W148">
            <v>0</v>
          </cell>
          <cell r="X148">
            <v>0</v>
          </cell>
          <cell r="Y148">
            <v>0</v>
          </cell>
          <cell r="Z148">
            <v>0</v>
          </cell>
          <cell r="AA148">
            <v>0</v>
          </cell>
        </row>
        <row r="149">
          <cell r="A149">
            <v>21</v>
          </cell>
          <cell r="B149">
            <v>0</v>
          </cell>
          <cell r="C149" t="str">
            <v>Rojalingga Prana A</v>
          </cell>
          <cell r="D149" t="str">
            <v>3.2</v>
          </cell>
          <cell r="E149">
            <v>0</v>
          </cell>
          <cell r="F149">
            <v>0</v>
          </cell>
          <cell r="G149">
            <v>0</v>
          </cell>
          <cell r="H149">
            <v>0</v>
          </cell>
          <cell r="I149">
            <v>0</v>
          </cell>
          <cell r="J149">
            <v>0</v>
          </cell>
          <cell r="K149" t="str">
            <v>1.33</v>
          </cell>
          <cell r="L149" t="str">
            <v>D+</v>
          </cell>
          <cell r="M149" t="str">
            <v>0</v>
          </cell>
          <cell r="N149">
            <v>0</v>
          </cell>
          <cell r="O149">
            <v>0</v>
          </cell>
          <cell r="P149">
            <v>0</v>
          </cell>
          <cell r="Q149">
            <v>0</v>
          </cell>
          <cell r="R149">
            <v>0</v>
          </cell>
          <cell r="S149">
            <v>0</v>
          </cell>
          <cell r="T149">
            <v>0</v>
          </cell>
          <cell r="U149">
            <v>0</v>
          </cell>
          <cell r="V149">
            <v>0</v>
          </cell>
          <cell r="W149">
            <v>0</v>
          </cell>
          <cell r="X149">
            <v>0</v>
          </cell>
          <cell r="Y149">
            <v>0</v>
          </cell>
          <cell r="Z149">
            <v>0</v>
          </cell>
          <cell r="AA149" t="str">
            <v>D+</v>
          </cell>
        </row>
        <row r="150">
          <cell r="A150">
            <v>0</v>
          </cell>
          <cell r="B150">
            <v>0</v>
          </cell>
          <cell r="C150">
            <v>0</v>
          </cell>
          <cell r="D150" t="str">
            <v>3.5</v>
          </cell>
          <cell r="E150">
            <v>0</v>
          </cell>
          <cell r="F150">
            <v>0</v>
          </cell>
          <cell r="G150">
            <v>0</v>
          </cell>
          <cell r="H150">
            <v>0</v>
          </cell>
          <cell r="I150">
            <v>0</v>
          </cell>
          <cell r="J150">
            <v>0</v>
          </cell>
          <cell r="K150" t="str">
            <v>1.33</v>
          </cell>
          <cell r="L150" t="str">
            <v>D+</v>
          </cell>
          <cell r="M150" t="str">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row>
        <row r="151">
          <cell r="A151">
            <v>0</v>
          </cell>
          <cell r="B151">
            <v>0</v>
          </cell>
          <cell r="C151">
            <v>0</v>
          </cell>
          <cell r="D151" t="str">
            <v>3.6</v>
          </cell>
          <cell r="E151">
            <v>0</v>
          </cell>
          <cell r="F151">
            <v>0</v>
          </cell>
          <cell r="G151">
            <v>0</v>
          </cell>
          <cell r="H151">
            <v>0</v>
          </cell>
          <cell r="I151">
            <v>0</v>
          </cell>
          <cell r="J151">
            <v>0</v>
          </cell>
          <cell r="K151" t="str">
            <v>1.33</v>
          </cell>
          <cell r="L151" t="str">
            <v>D+</v>
          </cell>
          <cell r="M151" t="str">
            <v>0</v>
          </cell>
          <cell r="N151">
            <v>0</v>
          </cell>
          <cell r="O151">
            <v>0</v>
          </cell>
          <cell r="P151">
            <v>0</v>
          </cell>
          <cell r="Q151">
            <v>0</v>
          </cell>
          <cell r="R151">
            <v>0</v>
          </cell>
          <cell r="S151">
            <v>0</v>
          </cell>
          <cell r="T151">
            <v>0</v>
          </cell>
          <cell r="U151">
            <v>0</v>
          </cell>
          <cell r="V151">
            <v>0</v>
          </cell>
          <cell r="W151">
            <v>0</v>
          </cell>
          <cell r="X151">
            <v>0</v>
          </cell>
          <cell r="Y151">
            <v>0</v>
          </cell>
          <cell r="Z151">
            <v>0</v>
          </cell>
          <cell r="AA151">
            <v>0</v>
          </cell>
        </row>
        <row r="152">
          <cell r="A152">
            <v>0</v>
          </cell>
          <cell r="B152">
            <v>0</v>
          </cell>
          <cell r="C152">
            <v>0</v>
          </cell>
          <cell r="D152" t="str">
            <v>3.8</v>
          </cell>
          <cell r="E152">
            <v>0</v>
          </cell>
          <cell r="F152">
            <v>0</v>
          </cell>
          <cell r="G152">
            <v>0</v>
          </cell>
          <cell r="H152">
            <v>0</v>
          </cell>
          <cell r="I152">
            <v>0</v>
          </cell>
          <cell r="J152">
            <v>0</v>
          </cell>
          <cell r="K152" t="str">
            <v>1.33</v>
          </cell>
          <cell r="L152" t="str">
            <v>D+</v>
          </cell>
          <cell r="M152" t="str">
            <v>0</v>
          </cell>
          <cell r="N152">
            <v>0</v>
          </cell>
          <cell r="O152">
            <v>0</v>
          </cell>
          <cell r="P152">
            <v>0</v>
          </cell>
          <cell r="Q152">
            <v>0</v>
          </cell>
          <cell r="R152">
            <v>0</v>
          </cell>
          <cell r="S152">
            <v>0</v>
          </cell>
          <cell r="T152">
            <v>0</v>
          </cell>
          <cell r="U152">
            <v>0</v>
          </cell>
          <cell r="V152">
            <v>0</v>
          </cell>
          <cell r="W152">
            <v>0</v>
          </cell>
          <cell r="X152">
            <v>0</v>
          </cell>
          <cell r="Y152">
            <v>0</v>
          </cell>
          <cell r="Z152">
            <v>0</v>
          </cell>
          <cell r="AA152">
            <v>0</v>
          </cell>
        </row>
        <row r="153">
          <cell r="A153">
            <v>0</v>
          </cell>
          <cell r="B153">
            <v>0</v>
          </cell>
          <cell r="C153">
            <v>0</v>
          </cell>
          <cell r="D153" t="str">
            <v>3.9</v>
          </cell>
          <cell r="E153">
            <v>0</v>
          </cell>
          <cell r="F153">
            <v>0</v>
          </cell>
          <cell r="G153">
            <v>0</v>
          </cell>
          <cell r="H153">
            <v>0</v>
          </cell>
          <cell r="I153">
            <v>0</v>
          </cell>
          <cell r="J153">
            <v>0</v>
          </cell>
          <cell r="K153" t="str">
            <v>1.33</v>
          </cell>
          <cell r="L153" t="str">
            <v>D+</v>
          </cell>
          <cell r="M153" t="str">
            <v>0</v>
          </cell>
          <cell r="N153">
            <v>0</v>
          </cell>
          <cell r="O153">
            <v>0</v>
          </cell>
          <cell r="P153">
            <v>0</v>
          </cell>
          <cell r="Q153">
            <v>0</v>
          </cell>
          <cell r="R153">
            <v>0</v>
          </cell>
          <cell r="S153">
            <v>0</v>
          </cell>
          <cell r="T153">
            <v>0</v>
          </cell>
          <cell r="U153">
            <v>0</v>
          </cell>
          <cell r="V153">
            <v>0</v>
          </cell>
          <cell r="W153">
            <v>0</v>
          </cell>
          <cell r="X153">
            <v>0</v>
          </cell>
          <cell r="Y153">
            <v>0</v>
          </cell>
          <cell r="Z153">
            <v>0</v>
          </cell>
          <cell r="AA153">
            <v>0</v>
          </cell>
        </row>
        <row r="154">
          <cell r="A154">
            <v>0</v>
          </cell>
          <cell r="B154">
            <v>0</v>
          </cell>
          <cell r="C154">
            <v>0</v>
          </cell>
          <cell r="D154" t="str">
            <v>3.10</v>
          </cell>
          <cell r="E154">
            <v>0</v>
          </cell>
          <cell r="F154">
            <v>0</v>
          </cell>
          <cell r="G154">
            <v>0</v>
          </cell>
          <cell r="H154">
            <v>0</v>
          </cell>
          <cell r="I154">
            <v>0</v>
          </cell>
          <cell r="J154">
            <v>0</v>
          </cell>
          <cell r="K154" t="str">
            <v>1.33</v>
          </cell>
          <cell r="L154" t="str">
            <v>D+</v>
          </cell>
          <cell r="M154" t="str">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row>
        <row r="155">
          <cell r="A155">
            <v>0</v>
          </cell>
          <cell r="B155">
            <v>21</v>
          </cell>
          <cell r="C155" t="str">
            <v>capaian rapot</v>
          </cell>
          <cell r="D155">
            <v>0</v>
          </cell>
          <cell r="E155">
            <v>0</v>
          </cell>
          <cell r="F155">
            <v>0</v>
          </cell>
          <cell r="G155" t="e">
            <v>#NUM!</v>
          </cell>
          <cell r="H155">
            <v>0</v>
          </cell>
          <cell r="I155">
            <v>0</v>
          </cell>
          <cell r="J155">
            <v>0</v>
          </cell>
          <cell r="K155" t="str">
            <v>1.33</v>
          </cell>
          <cell r="L155" t="str">
            <v>D+</v>
          </cell>
          <cell r="M155" t="str">
            <v>D+</v>
          </cell>
          <cell r="N155">
            <v>0</v>
          </cell>
          <cell r="O155">
            <v>0</v>
          </cell>
          <cell r="P155">
            <v>0</v>
          </cell>
          <cell r="Q155">
            <v>0</v>
          </cell>
          <cell r="R155">
            <v>0</v>
          </cell>
          <cell r="S155">
            <v>0</v>
          </cell>
          <cell r="T155">
            <v>0</v>
          </cell>
          <cell r="U155">
            <v>0</v>
          </cell>
          <cell r="V155">
            <v>0</v>
          </cell>
          <cell r="W155">
            <v>0</v>
          </cell>
          <cell r="X155">
            <v>0</v>
          </cell>
          <cell r="Y155">
            <v>0</v>
          </cell>
          <cell r="Z155">
            <v>0</v>
          </cell>
          <cell r="AA155">
            <v>0</v>
          </cell>
        </row>
        <row r="156">
          <cell r="A156">
            <v>22</v>
          </cell>
          <cell r="B156">
            <v>0</v>
          </cell>
          <cell r="C156" t="str">
            <v>Sally Savista A</v>
          </cell>
          <cell r="D156" t="str">
            <v>3.2</v>
          </cell>
          <cell r="E156">
            <v>0</v>
          </cell>
          <cell r="F156">
            <v>0</v>
          </cell>
          <cell r="G156">
            <v>0</v>
          </cell>
          <cell r="H156">
            <v>0</v>
          </cell>
          <cell r="I156">
            <v>0</v>
          </cell>
          <cell r="J156">
            <v>0</v>
          </cell>
          <cell r="K156" t="str">
            <v>1.33</v>
          </cell>
          <cell r="L156" t="str">
            <v>D+</v>
          </cell>
          <cell r="M156" t="str">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t="str">
            <v>D+</v>
          </cell>
        </row>
        <row r="157">
          <cell r="A157">
            <v>0</v>
          </cell>
          <cell r="B157">
            <v>0</v>
          </cell>
          <cell r="C157">
            <v>0</v>
          </cell>
          <cell r="D157" t="str">
            <v>3.5</v>
          </cell>
          <cell r="E157">
            <v>0</v>
          </cell>
          <cell r="F157">
            <v>0</v>
          </cell>
          <cell r="G157">
            <v>0</v>
          </cell>
          <cell r="H157">
            <v>0</v>
          </cell>
          <cell r="I157">
            <v>0</v>
          </cell>
          <cell r="J157">
            <v>0</v>
          </cell>
          <cell r="K157" t="str">
            <v>1.33</v>
          </cell>
          <cell r="L157" t="str">
            <v>D+</v>
          </cell>
          <cell r="M157" t="str">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row>
        <row r="158">
          <cell r="A158">
            <v>0</v>
          </cell>
          <cell r="B158">
            <v>0</v>
          </cell>
          <cell r="C158">
            <v>0</v>
          </cell>
          <cell r="D158" t="str">
            <v>3.6</v>
          </cell>
          <cell r="E158">
            <v>0</v>
          </cell>
          <cell r="F158">
            <v>0</v>
          </cell>
          <cell r="G158">
            <v>0</v>
          </cell>
          <cell r="H158">
            <v>0</v>
          </cell>
          <cell r="I158">
            <v>0</v>
          </cell>
          <cell r="J158">
            <v>0</v>
          </cell>
          <cell r="K158" t="str">
            <v>1.33</v>
          </cell>
          <cell r="L158" t="str">
            <v>D+</v>
          </cell>
          <cell r="M158" t="str">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row>
        <row r="159">
          <cell r="A159">
            <v>0</v>
          </cell>
          <cell r="B159">
            <v>0</v>
          </cell>
          <cell r="C159">
            <v>0</v>
          </cell>
          <cell r="D159" t="str">
            <v>3.8</v>
          </cell>
          <cell r="E159">
            <v>0</v>
          </cell>
          <cell r="F159">
            <v>0</v>
          </cell>
          <cell r="G159">
            <v>0</v>
          </cell>
          <cell r="H159">
            <v>0</v>
          </cell>
          <cell r="I159">
            <v>0</v>
          </cell>
          <cell r="J159">
            <v>0</v>
          </cell>
          <cell r="K159" t="str">
            <v>1.33</v>
          </cell>
          <cell r="L159" t="str">
            <v>D+</v>
          </cell>
          <cell r="M159" t="str">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row>
        <row r="160">
          <cell r="A160">
            <v>0</v>
          </cell>
          <cell r="B160">
            <v>0</v>
          </cell>
          <cell r="C160">
            <v>0</v>
          </cell>
          <cell r="D160" t="str">
            <v>3.9</v>
          </cell>
          <cell r="E160">
            <v>0</v>
          </cell>
          <cell r="F160">
            <v>0</v>
          </cell>
          <cell r="G160">
            <v>0</v>
          </cell>
          <cell r="H160">
            <v>0</v>
          </cell>
          <cell r="I160">
            <v>0</v>
          </cell>
          <cell r="J160">
            <v>0</v>
          </cell>
          <cell r="K160" t="str">
            <v>1.33</v>
          </cell>
          <cell r="L160" t="str">
            <v>D+</v>
          </cell>
          <cell r="M160" t="str">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row>
        <row r="161">
          <cell r="A161">
            <v>0</v>
          </cell>
          <cell r="B161">
            <v>0</v>
          </cell>
          <cell r="C161">
            <v>0</v>
          </cell>
          <cell r="D161" t="str">
            <v>3.10</v>
          </cell>
          <cell r="E161">
            <v>0</v>
          </cell>
          <cell r="F161">
            <v>0</v>
          </cell>
          <cell r="G161">
            <v>0</v>
          </cell>
          <cell r="H161">
            <v>0</v>
          </cell>
          <cell r="I161">
            <v>0</v>
          </cell>
          <cell r="J161">
            <v>0</v>
          </cell>
          <cell r="K161" t="str">
            <v>1.33</v>
          </cell>
          <cell r="L161" t="str">
            <v>D+</v>
          </cell>
          <cell r="M161" t="str">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row>
        <row r="162">
          <cell r="A162">
            <v>0</v>
          </cell>
          <cell r="B162">
            <v>22</v>
          </cell>
          <cell r="C162" t="str">
            <v>capaian rapot</v>
          </cell>
          <cell r="D162">
            <v>0</v>
          </cell>
          <cell r="E162">
            <v>0</v>
          </cell>
          <cell r="F162">
            <v>0</v>
          </cell>
          <cell r="G162" t="e">
            <v>#NUM!</v>
          </cell>
          <cell r="H162">
            <v>0</v>
          </cell>
          <cell r="I162">
            <v>0</v>
          </cell>
          <cell r="J162">
            <v>0</v>
          </cell>
          <cell r="K162" t="str">
            <v>1.33</v>
          </cell>
          <cell r="L162" t="str">
            <v>D+</v>
          </cell>
          <cell r="M162" t="str">
            <v>D+</v>
          </cell>
          <cell r="N162">
            <v>0</v>
          </cell>
          <cell r="O162">
            <v>0</v>
          </cell>
          <cell r="P162">
            <v>0</v>
          </cell>
          <cell r="Q162">
            <v>0</v>
          </cell>
          <cell r="R162">
            <v>0</v>
          </cell>
          <cell r="S162">
            <v>0</v>
          </cell>
          <cell r="T162">
            <v>0</v>
          </cell>
          <cell r="U162">
            <v>0</v>
          </cell>
          <cell r="V162">
            <v>0</v>
          </cell>
          <cell r="W162">
            <v>0</v>
          </cell>
          <cell r="X162">
            <v>0</v>
          </cell>
          <cell r="Y162">
            <v>0</v>
          </cell>
          <cell r="Z162">
            <v>0</v>
          </cell>
          <cell r="AA162">
            <v>0</v>
          </cell>
        </row>
        <row r="163">
          <cell r="A163">
            <v>23</v>
          </cell>
          <cell r="B163">
            <v>0</v>
          </cell>
          <cell r="C163" t="str">
            <v xml:space="preserve">Tania Kaori Angelita </v>
          </cell>
          <cell r="D163" t="str">
            <v>3.2</v>
          </cell>
          <cell r="E163">
            <v>0</v>
          </cell>
          <cell r="F163">
            <v>0</v>
          </cell>
          <cell r="G163">
            <v>0</v>
          </cell>
          <cell r="H163">
            <v>0</v>
          </cell>
          <cell r="I163">
            <v>0</v>
          </cell>
          <cell r="J163">
            <v>0</v>
          </cell>
          <cell r="K163" t="str">
            <v>1.33</v>
          </cell>
          <cell r="L163" t="str">
            <v>D+</v>
          </cell>
          <cell r="M163" t="str">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t="str">
            <v>D+</v>
          </cell>
        </row>
        <row r="164">
          <cell r="A164">
            <v>0</v>
          </cell>
          <cell r="B164">
            <v>0</v>
          </cell>
          <cell r="C164">
            <v>0</v>
          </cell>
          <cell r="D164" t="str">
            <v>3.5</v>
          </cell>
          <cell r="E164">
            <v>0</v>
          </cell>
          <cell r="F164">
            <v>0</v>
          </cell>
          <cell r="G164">
            <v>0</v>
          </cell>
          <cell r="H164">
            <v>0</v>
          </cell>
          <cell r="I164">
            <v>0</v>
          </cell>
          <cell r="J164">
            <v>0</v>
          </cell>
          <cell r="K164" t="str">
            <v>1.33</v>
          </cell>
          <cell r="L164" t="str">
            <v>D+</v>
          </cell>
          <cell r="M164" t="str">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row>
        <row r="165">
          <cell r="A165">
            <v>0</v>
          </cell>
          <cell r="B165">
            <v>0</v>
          </cell>
          <cell r="C165">
            <v>0</v>
          </cell>
          <cell r="D165" t="str">
            <v>3.6</v>
          </cell>
          <cell r="E165">
            <v>0</v>
          </cell>
          <cell r="F165">
            <v>0</v>
          </cell>
          <cell r="G165">
            <v>0</v>
          </cell>
          <cell r="H165">
            <v>0</v>
          </cell>
          <cell r="I165">
            <v>0</v>
          </cell>
          <cell r="J165">
            <v>0</v>
          </cell>
          <cell r="K165" t="str">
            <v>1.33</v>
          </cell>
          <cell r="L165" t="str">
            <v>D+</v>
          </cell>
          <cell r="M165" t="str">
            <v>0</v>
          </cell>
          <cell r="N165">
            <v>0</v>
          </cell>
          <cell r="O165">
            <v>0</v>
          </cell>
          <cell r="P165">
            <v>0</v>
          </cell>
          <cell r="Q165">
            <v>0</v>
          </cell>
          <cell r="R165">
            <v>0</v>
          </cell>
          <cell r="S165">
            <v>0</v>
          </cell>
          <cell r="T165">
            <v>0</v>
          </cell>
          <cell r="U165">
            <v>0</v>
          </cell>
          <cell r="V165">
            <v>0</v>
          </cell>
          <cell r="W165">
            <v>0</v>
          </cell>
          <cell r="X165">
            <v>0</v>
          </cell>
          <cell r="Y165">
            <v>0</v>
          </cell>
          <cell r="Z165">
            <v>0</v>
          </cell>
          <cell r="AA165">
            <v>0</v>
          </cell>
        </row>
        <row r="166">
          <cell r="A166">
            <v>0</v>
          </cell>
          <cell r="B166">
            <v>0</v>
          </cell>
          <cell r="C166">
            <v>0</v>
          </cell>
          <cell r="D166" t="str">
            <v>3.8</v>
          </cell>
          <cell r="E166">
            <v>0</v>
          </cell>
          <cell r="F166">
            <v>0</v>
          </cell>
          <cell r="G166">
            <v>0</v>
          </cell>
          <cell r="H166">
            <v>0</v>
          </cell>
          <cell r="I166">
            <v>0</v>
          </cell>
          <cell r="J166">
            <v>0</v>
          </cell>
          <cell r="K166" t="str">
            <v>1.33</v>
          </cell>
          <cell r="L166" t="str">
            <v>D+</v>
          </cell>
          <cell r="M166" t="str">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row>
        <row r="167">
          <cell r="A167">
            <v>0</v>
          </cell>
          <cell r="B167">
            <v>0</v>
          </cell>
          <cell r="C167">
            <v>0</v>
          </cell>
          <cell r="D167" t="str">
            <v>3.9</v>
          </cell>
          <cell r="E167">
            <v>0</v>
          </cell>
          <cell r="F167">
            <v>0</v>
          </cell>
          <cell r="G167">
            <v>0</v>
          </cell>
          <cell r="H167">
            <v>0</v>
          </cell>
          <cell r="I167">
            <v>0</v>
          </cell>
          <cell r="J167">
            <v>0</v>
          </cell>
          <cell r="K167" t="str">
            <v>1.33</v>
          </cell>
          <cell r="L167" t="str">
            <v>D+</v>
          </cell>
          <cell r="M167" t="str">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row>
        <row r="168">
          <cell r="A168">
            <v>0</v>
          </cell>
          <cell r="B168">
            <v>0</v>
          </cell>
          <cell r="C168">
            <v>0</v>
          </cell>
          <cell r="D168" t="str">
            <v>3.10</v>
          </cell>
          <cell r="E168">
            <v>0</v>
          </cell>
          <cell r="F168">
            <v>0</v>
          </cell>
          <cell r="G168">
            <v>0</v>
          </cell>
          <cell r="H168">
            <v>0</v>
          </cell>
          <cell r="I168">
            <v>0</v>
          </cell>
          <cell r="J168">
            <v>0</v>
          </cell>
          <cell r="K168" t="str">
            <v>1.33</v>
          </cell>
          <cell r="L168" t="str">
            <v>D+</v>
          </cell>
          <cell r="M168" t="str">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row>
        <row r="169">
          <cell r="A169">
            <v>0</v>
          </cell>
          <cell r="B169">
            <v>23</v>
          </cell>
          <cell r="C169" t="str">
            <v>capaian rapot</v>
          </cell>
          <cell r="D169">
            <v>0</v>
          </cell>
          <cell r="E169">
            <v>0</v>
          </cell>
          <cell r="F169">
            <v>0</v>
          </cell>
          <cell r="G169" t="e">
            <v>#NUM!</v>
          </cell>
          <cell r="H169">
            <v>0</v>
          </cell>
          <cell r="I169">
            <v>0</v>
          </cell>
          <cell r="J169">
            <v>0</v>
          </cell>
          <cell r="K169" t="str">
            <v>1.33</v>
          </cell>
          <cell r="L169" t="str">
            <v>D+</v>
          </cell>
          <cell r="M169" t="str">
            <v>D+</v>
          </cell>
          <cell r="N169">
            <v>0</v>
          </cell>
          <cell r="O169">
            <v>0</v>
          </cell>
          <cell r="P169">
            <v>0</v>
          </cell>
          <cell r="Q169">
            <v>0</v>
          </cell>
          <cell r="R169">
            <v>0</v>
          </cell>
          <cell r="S169">
            <v>0</v>
          </cell>
          <cell r="T169">
            <v>0</v>
          </cell>
          <cell r="U169">
            <v>0</v>
          </cell>
          <cell r="V169">
            <v>0</v>
          </cell>
          <cell r="W169">
            <v>0</v>
          </cell>
          <cell r="X169">
            <v>0</v>
          </cell>
          <cell r="Y169">
            <v>0</v>
          </cell>
          <cell r="Z169">
            <v>0</v>
          </cell>
          <cell r="AA169">
            <v>0</v>
          </cell>
        </row>
        <row r="170">
          <cell r="A170">
            <v>24</v>
          </cell>
          <cell r="B170">
            <v>0</v>
          </cell>
          <cell r="C170" t="str">
            <v>Romzy Oka Ramadhani P</v>
          </cell>
          <cell r="D170" t="str">
            <v>3.2</v>
          </cell>
          <cell r="E170">
            <v>0</v>
          </cell>
          <cell r="F170">
            <v>0</v>
          </cell>
          <cell r="G170">
            <v>0</v>
          </cell>
          <cell r="H170">
            <v>0</v>
          </cell>
          <cell r="I170">
            <v>0</v>
          </cell>
          <cell r="J170">
            <v>0</v>
          </cell>
          <cell r="K170" t="str">
            <v>1.33</v>
          </cell>
          <cell r="L170" t="str">
            <v>D+</v>
          </cell>
          <cell r="M170" t="str">
            <v>0</v>
          </cell>
          <cell r="N170">
            <v>0</v>
          </cell>
          <cell r="O170">
            <v>0</v>
          </cell>
          <cell r="P170">
            <v>0</v>
          </cell>
          <cell r="Q170">
            <v>0</v>
          </cell>
          <cell r="R170">
            <v>0</v>
          </cell>
          <cell r="S170">
            <v>0</v>
          </cell>
          <cell r="T170">
            <v>0</v>
          </cell>
          <cell r="U170">
            <v>0</v>
          </cell>
          <cell r="V170">
            <v>0</v>
          </cell>
          <cell r="W170">
            <v>0</v>
          </cell>
          <cell r="X170">
            <v>0</v>
          </cell>
          <cell r="Y170">
            <v>0</v>
          </cell>
          <cell r="Z170">
            <v>0</v>
          </cell>
          <cell r="AA170" t="str">
            <v>D+</v>
          </cell>
        </row>
        <row r="171">
          <cell r="A171">
            <v>0</v>
          </cell>
          <cell r="B171">
            <v>0</v>
          </cell>
          <cell r="C171">
            <v>0</v>
          </cell>
          <cell r="D171" t="str">
            <v>3.5</v>
          </cell>
          <cell r="E171">
            <v>0</v>
          </cell>
          <cell r="F171">
            <v>0</v>
          </cell>
          <cell r="G171">
            <v>0</v>
          </cell>
          <cell r="H171">
            <v>0</v>
          </cell>
          <cell r="I171">
            <v>0</v>
          </cell>
          <cell r="J171">
            <v>0</v>
          </cell>
          <cell r="K171" t="str">
            <v>1.33</v>
          </cell>
          <cell r="L171" t="str">
            <v>D+</v>
          </cell>
          <cell r="M171" t="str">
            <v>0</v>
          </cell>
          <cell r="N171">
            <v>0</v>
          </cell>
          <cell r="O171">
            <v>0</v>
          </cell>
          <cell r="P171">
            <v>0</v>
          </cell>
          <cell r="Q171">
            <v>0</v>
          </cell>
          <cell r="R171">
            <v>0</v>
          </cell>
          <cell r="S171">
            <v>0</v>
          </cell>
          <cell r="T171">
            <v>0</v>
          </cell>
          <cell r="U171">
            <v>0</v>
          </cell>
          <cell r="V171">
            <v>0</v>
          </cell>
          <cell r="W171">
            <v>0</v>
          </cell>
          <cell r="X171">
            <v>0</v>
          </cell>
          <cell r="Y171">
            <v>0</v>
          </cell>
          <cell r="Z171">
            <v>0</v>
          </cell>
          <cell r="AA171">
            <v>0</v>
          </cell>
        </row>
        <row r="172">
          <cell r="A172">
            <v>0</v>
          </cell>
          <cell r="B172">
            <v>0</v>
          </cell>
          <cell r="C172">
            <v>0</v>
          </cell>
          <cell r="D172" t="str">
            <v>3.6</v>
          </cell>
          <cell r="E172">
            <v>0</v>
          </cell>
          <cell r="F172">
            <v>0</v>
          </cell>
          <cell r="G172">
            <v>0</v>
          </cell>
          <cell r="H172">
            <v>0</v>
          </cell>
          <cell r="I172">
            <v>0</v>
          </cell>
          <cell r="J172">
            <v>0</v>
          </cell>
          <cell r="K172" t="str">
            <v>1.33</v>
          </cell>
          <cell r="L172" t="str">
            <v>D+</v>
          </cell>
          <cell r="M172" t="str">
            <v>0</v>
          </cell>
          <cell r="N172">
            <v>0</v>
          </cell>
          <cell r="O172">
            <v>0</v>
          </cell>
          <cell r="P172">
            <v>0</v>
          </cell>
          <cell r="Q172">
            <v>0</v>
          </cell>
          <cell r="R172">
            <v>0</v>
          </cell>
          <cell r="S172">
            <v>0</v>
          </cell>
          <cell r="T172">
            <v>0</v>
          </cell>
          <cell r="U172">
            <v>0</v>
          </cell>
          <cell r="V172">
            <v>0</v>
          </cell>
          <cell r="W172">
            <v>0</v>
          </cell>
          <cell r="X172">
            <v>0</v>
          </cell>
          <cell r="Y172">
            <v>0</v>
          </cell>
          <cell r="Z172">
            <v>0</v>
          </cell>
          <cell r="AA172">
            <v>0</v>
          </cell>
        </row>
        <row r="173">
          <cell r="A173">
            <v>0</v>
          </cell>
          <cell r="B173">
            <v>0</v>
          </cell>
          <cell r="C173">
            <v>0</v>
          </cell>
          <cell r="D173" t="str">
            <v>3.8</v>
          </cell>
          <cell r="E173">
            <v>0</v>
          </cell>
          <cell r="F173">
            <v>0</v>
          </cell>
          <cell r="G173">
            <v>0</v>
          </cell>
          <cell r="H173">
            <v>0</v>
          </cell>
          <cell r="I173">
            <v>0</v>
          </cell>
          <cell r="J173">
            <v>0</v>
          </cell>
          <cell r="K173" t="str">
            <v>1.33</v>
          </cell>
          <cell r="L173" t="str">
            <v>D+</v>
          </cell>
          <cell r="M173" t="str">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row>
        <row r="174">
          <cell r="A174">
            <v>0</v>
          </cell>
          <cell r="B174">
            <v>0</v>
          </cell>
          <cell r="C174">
            <v>0</v>
          </cell>
          <cell r="D174" t="str">
            <v>3.9</v>
          </cell>
          <cell r="E174">
            <v>0</v>
          </cell>
          <cell r="F174">
            <v>0</v>
          </cell>
          <cell r="G174">
            <v>0</v>
          </cell>
          <cell r="H174">
            <v>0</v>
          </cell>
          <cell r="I174">
            <v>0</v>
          </cell>
          <cell r="J174">
            <v>0</v>
          </cell>
          <cell r="K174" t="str">
            <v>1.33</v>
          </cell>
          <cell r="L174" t="str">
            <v>D+</v>
          </cell>
          <cell r="M174" t="str">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row>
        <row r="175">
          <cell r="A175">
            <v>0</v>
          </cell>
          <cell r="B175">
            <v>0</v>
          </cell>
          <cell r="C175">
            <v>0</v>
          </cell>
          <cell r="D175" t="str">
            <v>3.10</v>
          </cell>
          <cell r="E175">
            <v>0</v>
          </cell>
          <cell r="F175">
            <v>0</v>
          </cell>
          <cell r="G175">
            <v>0</v>
          </cell>
          <cell r="H175">
            <v>0</v>
          </cell>
          <cell r="I175">
            <v>0</v>
          </cell>
          <cell r="J175">
            <v>0</v>
          </cell>
          <cell r="K175" t="str">
            <v>1.33</v>
          </cell>
          <cell r="L175" t="str">
            <v>D+</v>
          </cell>
          <cell r="M175" t="str">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row>
        <row r="176">
          <cell r="A176">
            <v>0</v>
          </cell>
          <cell r="B176">
            <v>24</v>
          </cell>
          <cell r="C176" t="str">
            <v>capaian rapot</v>
          </cell>
          <cell r="D176">
            <v>0</v>
          </cell>
          <cell r="E176">
            <v>0</v>
          </cell>
          <cell r="F176">
            <v>0</v>
          </cell>
          <cell r="G176" t="e">
            <v>#NUM!</v>
          </cell>
          <cell r="H176">
            <v>0</v>
          </cell>
          <cell r="I176">
            <v>0</v>
          </cell>
          <cell r="J176">
            <v>0</v>
          </cell>
          <cell r="K176" t="str">
            <v>1.33</v>
          </cell>
          <cell r="L176" t="str">
            <v>D+</v>
          </cell>
          <cell r="M176" t="str">
            <v>D+</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row>
        <row r="177">
          <cell r="A177">
            <v>25</v>
          </cell>
          <cell r="B177">
            <v>0</v>
          </cell>
          <cell r="C177" t="str">
            <v>Larasati Jagadhita P</v>
          </cell>
          <cell r="D177" t="str">
            <v>3.2</v>
          </cell>
          <cell r="E177">
            <v>0</v>
          </cell>
          <cell r="F177">
            <v>0</v>
          </cell>
          <cell r="G177">
            <v>0</v>
          </cell>
          <cell r="H177">
            <v>0</v>
          </cell>
          <cell r="I177">
            <v>0</v>
          </cell>
          <cell r="J177">
            <v>0</v>
          </cell>
          <cell r="K177" t="str">
            <v>1.33</v>
          </cell>
          <cell r="L177" t="str">
            <v>D+</v>
          </cell>
          <cell r="M177" t="str">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t="str">
            <v>D+</v>
          </cell>
        </row>
        <row r="178">
          <cell r="A178">
            <v>0</v>
          </cell>
          <cell r="B178">
            <v>0</v>
          </cell>
          <cell r="C178">
            <v>0</v>
          </cell>
          <cell r="D178" t="str">
            <v>3.5</v>
          </cell>
          <cell r="E178">
            <v>0</v>
          </cell>
          <cell r="F178">
            <v>0</v>
          </cell>
          <cell r="G178">
            <v>0</v>
          </cell>
          <cell r="H178">
            <v>0</v>
          </cell>
          <cell r="I178">
            <v>0</v>
          </cell>
          <cell r="J178">
            <v>0</v>
          </cell>
          <cell r="K178" t="str">
            <v>1.33</v>
          </cell>
          <cell r="L178" t="str">
            <v>D+</v>
          </cell>
          <cell r="M178" t="str">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row>
        <row r="179">
          <cell r="A179">
            <v>0</v>
          </cell>
          <cell r="B179">
            <v>0</v>
          </cell>
          <cell r="C179">
            <v>0</v>
          </cell>
          <cell r="D179" t="str">
            <v>3.6</v>
          </cell>
          <cell r="E179">
            <v>0</v>
          </cell>
          <cell r="F179">
            <v>0</v>
          </cell>
          <cell r="G179">
            <v>0</v>
          </cell>
          <cell r="H179">
            <v>0</v>
          </cell>
          <cell r="I179">
            <v>0</v>
          </cell>
          <cell r="J179">
            <v>0</v>
          </cell>
          <cell r="K179" t="str">
            <v>1.33</v>
          </cell>
          <cell r="L179" t="str">
            <v>D+</v>
          </cell>
          <cell r="M179" t="str">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row>
        <row r="180">
          <cell r="A180">
            <v>0</v>
          </cell>
          <cell r="B180">
            <v>0</v>
          </cell>
          <cell r="C180">
            <v>0</v>
          </cell>
          <cell r="D180" t="str">
            <v>3.8</v>
          </cell>
          <cell r="E180">
            <v>0</v>
          </cell>
          <cell r="F180">
            <v>0</v>
          </cell>
          <cell r="G180">
            <v>0</v>
          </cell>
          <cell r="H180">
            <v>0</v>
          </cell>
          <cell r="I180">
            <v>0</v>
          </cell>
          <cell r="J180">
            <v>0</v>
          </cell>
          <cell r="K180" t="str">
            <v>1.33</v>
          </cell>
          <cell r="L180" t="str">
            <v>D+</v>
          </cell>
          <cell r="M180" t="str">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row>
        <row r="181">
          <cell r="A181">
            <v>0</v>
          </cell>
          <cell r="B181">
            <v>0</v>
          </cell>
          <cell r="C181">
            <v>0</v>
          </cell>
          <cell r="D181" t="str">
            <v>3.9</v>
          </cell>
          <cell r="E181">
            <v>0</v>
          </cell>
          <cell r="F181">
            <v>0</v>
          </cell>
          <cell r="G181">
            <v>0</v>
          </cell>
          <cell r="H181">
            <v>0</v>
          </cell>
          <cell r="I181">
            <v>0</v>
          </cell>
          <cell r="J181">
            <v>0</v>
          </cell>
          <cell r="K181" t="str">
            <v>1.33</v>
          </cell>
          <cell r="L181" t="str">
            <v>D+</v>
          </cell>
          <cell r="M181" t="str">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row>
        <row r="182">
          <cell r="A182">
            <v>0</v>
          </cell>
          <cell r="B182">
            <v>0</v>
          </cell>
          <cell r="C182">
            <v>0</v>
          </cell>
          <cell r="D182" t="str">
            <v>3.10</v>
          </cell>
          <cell r="E182">
            <v>0</v>
          </cell>
          <cell r="F182">
            <v>0</v>
          </cell>
          <cell r="G182">
            <v>0</v>
          </cell>
          <cell r="H182">
            <v>0</v>
          </cell>
          <cell r="I182">
            <v>0</v>
          </cell>
          <cell r="J182">
            <v>0</v>
          </cell>
          <cell r="K182" t="str">
            <v>1.33</v>
          </cell>
          <cell r="L182" t="str">
            <v>D+</v>
          </cell>
          <cell r="M182" t="str">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row>
        <row r="183">
          <cell r="A183">
            <v>0</v>
          </cell>
          <cell r="B183">
            <v>25</v>
          </cell>
          <cell r="C183" t="str">
            <v>capaian rapot</v>
          </cell>
          <cell r="D183">
            <v>0</v>
          </cell>
          <cell r="E183">
            <v>0</v>
          </cell>
          <cell r="F183">
            <v>0</v>
          </cell>
          <cell r="G183" t="e">
            <v>#NUM!</v>
          </cell>
          <cell r="H183">
            <v>0</v>
          </cell>
          <cell r="I183">
            <v>0</v>
          </cell>
          <cell r="J183">
            <v>0</v>
          </cell>
          <cell r="K183" t="str">
            <v>1.33</v>
          </cell>
          <cell r="L183" t="str">
            <v>D+</v>
          </cell>
          <cell r="M183" t="str">
            <v>D+</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row>
        <row r="184">
          <cell r="A184">
            <v>26</v>
          </cell>
          <cell r="B184">
            <v>0</v>
          </cell>
          <cell r="C184" t="str">
            <v>Meliana Citra A</v>
          </cell>
          <cell r="D184" t="str">
            <v>3.2</v>
          </cell>
          <cell r="E184">
            <v>0</v>
          </cell>
          <cell r="F184">
            <v>0</v>
          </cell>
          <cell r="G184">
            <v>0</v>
          </cell>
          <cell r="H184">
            <v>0</v>
          </cell>
          <cell r="I184">
            <v>0</v>
          </cell>
          <cell r="J184">
            <v>0</v>
          </cell>
          <cell r="K184" t="str">
            <v>1.33</v>
          </cell>
          <cell r="L184" t="str">
            <v>D+</v>
          </cell>
          <cell r="M184" t="str">
            <v>0</v>
          </cell>
          <cell r="N184">
            <v>0</v>
          </cell>
          <cell r="O184">
            <v>0</v>
          </cell>
          <cell r="P184">
            <v>0</v>
          </cell>
          <cell r="Q184">
            <v>0</v>
          </cell>
          <cell r="R184">
            <v>0</v>
          </cell>
          <cell r="S184">
            <v>0</v>
          </cell>
          <cell r="T184">
            <v>0</v>
          </cell>
          <cell r="U184">
            <v>0</v>
          </cell>
          <cell r="V184">
            <v>0</v>
          </cell>
          <cell r="W184">
            <v>0</v>
          </cell>
          <cell r="X184">
            <v>0</v>
          </cell>
          <cell r="Y184">
            <v>0</v>
          </cell>
          <cell r="Z184">
            <v>0</v>
          </cell>
          <cell r="AA184" t="str">
            <v>D+</v>
          </cell>
        </row>
        <row r="185">
          <cell r="A185">
            <v>0</v>
          </cell>
          <cell r="B185">
            <v>0</v>
          </cell>
          <cell r="C185">
            <v>0</v>
          </cell>
          <cell r="D185" t="str">
            <v>3.5</v>
          </cell>
          <cell r="E185">
            <v>0</v>
          </cell>
          <cell r="F185">
            <v>0</v>
          </cell>
          <cell r="G185">
            <v>0</v>
          </cell>
          <cell r="H185">
            <v>0</v>
          </cell>
          <cell r="I185">
            <v>0</v>
          </cell>
          <cell r="J185">
            <v>0</v>
          </cell>
          <cell r="K185" t="str">
            <v>1.33</v>
          </cell>
          <cell r="L185" t="str">
            <v>D+</v>
          </cell>
          <cell r="M185" t="str">
            <v>0</v>
          </cell>
          <cell r="N185">
            <v>0</v>
          </cell>
          <cell r="O185">
            <v>0</v>
          </cell>
          <cell r="P185">
            <v>0</v>
          </cell>
          <cell r="Q185">
            <v>0</v>
          </cell>
          <cell r="R185">
            <v>0</v>
          </cell>
          <cell r="S185">
            <v>0</v>
          </cell>
          <cell r="T185">
            <v>0</v>
          </cell>
          <cell r="U185">
            <v>0</v>
          </cell>
          <cell r="V185">
            <v>0</v>
          </cell>
          <cell r="W185">
            <v>0</v>
          </cell>
          <cell r="X185">
            <v>0</v>
          </cell>
          <cell r="Y185">
            <v>0</v>
          </cell>
          <cell r="Z185">
            <v>0</v>
          </cell>
          <cell r="AA185">
            <v>0</v>
          </cell>
        </row>
        <row r="186">
          <cell r="A186">
            <v>0</v>
          </cell>
          <cell r="B186">
            <v>0</v>
          </cell>
          <cell r="C186">
            <v>0</v>
          </cell>
          <cell r="D186" t="str">
            <v>3.6</v>
          </cell>
          <cell r="E186">
            <v>0</v>
          </cell>
          <cell r="F186">
            <v>0</v>
          </cell>
          <cell r="G186">
            <v>0</v>
          </cell>
          <cell r="H186">
            <v>0</v>
          </cell>
          <cell r="I186">
            <v>0</v>
          </cell>
          <cell r="J186">
            <v>0</v>
          </cell>
          <cell r="K186" t="str">
            <v>1.33</v>
          </cell>
          <cell r="L186" t="str">
            <v>D+</v>
          </cell>
          <cell r="M186" t="str">
            <v>0</v>
          </cell>
          <cell r="N186">
            <v>0</v>
          </cell>
          <cell r="O186">
            <v>0</v>
          </cell>
          <cell r="P186">
            <v>0</v>
          </cell>
          <cell r="Q186">
            <v>0</v>
          </cell>
          <cell r="R186">
            <v>0</v>
          </cell>
          <cell r="S186">
            <v>0</v>
          </cell>
          <cell r="T186">
            <v>0</v>
          </cell>
          <cell r="U186">
            <v>0</v>
          </cell>
          <cell r="V186">
            <v>0</v>
          </cell>
          <cell r="W186">
            <v>0</v>
          </cell>
          <cell r="X186">
            <v>0</v>
          </cell>
          <cell r="Y186">
            <v>0</v>
          </cell>
          <cell r="Z186">
            <v>0</v>
          </cell>
          <cell r="AA186">
            <v>0</v>
          </cell>
        </row>
        <row r="187">
          <cell r="A187">
            <v>0</v>
          </cell>
          <cell r="B187">
            <v>0</v>
          </cell>
          <cell r="C187">
            <v>0</v>
          </cell>
          <cell r="D187" t="str">
            <v>3.8</v>
          </cell>
          <cell r="E187">
            <v>0</v>
          </cell>
          <cell r="F187">
            <v>0</v>
          </cell>
          <cell r="G187">
            <v>0</v>
          </cell>
          <cell r="H187">
            <v>0</v>
          </cell>
          <cell r="I187">
            <v>0</v>
          </cell>
          <cell r="J187">
            <v>0</v>
          </cell>
          <cell r="K187" t="str">
            <v>1.33</v>
          </cell>
          <cell r="L187" t="str">
            <v>D+</v>
          </cell>
          <cell r="M187" t="str">
            <v>0</v>
          </cell>
          <cell r="N187">
            <v>0</v>
          </cell>
          <cell r="O187">
            <v>0</v>
          </cell>
          <cell r="P187">
            <v>0</v>
          </cell>
          <cell r="Q187">
            <v>0</v>
          </cell>
          <cell r="R187">
            <v>0</v>
          </cell>
          <cell r="S187">
            <v>0</v>
          </cell>
          <cell r="T187">
            <v>0</v>
          </cell>
          <cell r="U187">
            <v>0</v>
          </cell>
          <cell r="V187">
            <v>0</v>
          </cell>
          <cell r="W187">
            <v>0</v>
          </cell>
          <cell r="X187">
            <v>0</v>
          </cell>
          <cell r="Y187">
            <v>0</v>
          </cell>
          <cell r="Z187">
            <v>0</v>
          </cell>
          <cell r="AA187">
            <v>0</v>
          </cell>
        </row>
        <row r="188">
          <cell r="A188">
            <v>0</v>
          </cell>
          <cell r="B188">
            <v>0</v>
          </cell>
          <cell r="C188">
            <v>0</v>
          </cell>
          <cell r="D188" t="str">
            <v>3.9</v>
          </cell>
          <cell r="E188">
            <v>0</v>
          </cell>
          <cell r="F188">
            <v>0</v>
          </cell>
          <cell r="G188">
            <v>0</v>
          </cell>
          <cell r="H188">
            <v>0</v>
          </cell>
          <cell r="I188">
            <v>0</v>
          </cell>
          <cell r="J188">
            <v>0</v>
          </cell>
          <cell r="K188" t="str">
            <v>1.33</v>
          </cell>
          <cell r="L188" t="str">
            <v>D+</v>
          </cell>
          <cell r="M188" t="str">
            <v>0</v>
          </cell>
          <cell r="N188">
            <v>0</v>
          </cell>
          <cell r="O188">
            <v>0</v>
          </cell>
          <cell r="P188">
            <v>0</v>
          </cell>
          <cell r="Q188">
            <v>0</v>
          </cell>
          <cell r="R188">
            <v>0</v>
          </cell>
          <cell r="S188">
            <v>0</v>
          </cell>
          <cell r="T188">
            <v>0</v>
          </cell>
          <cell r="U188">
            <v>0</v>
          </cell>
          <cell r="V188">
            <v>0</v>
          </cell>
          <cell r="W188">
            <v>0</v>
          </cell>
          <cell r="X188">
            <v>0</v>
          </cell>
          <cell r="Y188">
            <v>0</v>
          </cell>
          <cell r="Z188">
            <v>0</v>
          </cell>
          <cell r="AA188">
            <v>0</v>
          </cell>
        </row>
        <row r="189">
          <cell r="A189">
            <v>0</v>
          </cell>
          <cell r="B189">
            <v>0</v>
          </cell>
          <cell r="C189">
            <v>0</v>
          </cell>
          <cell r="D189" t="str">
            <v>3.10</v>
          </cell>
          <cell r="E189">
            <v>0</v>
          </cell>
          <cell r="F189">
            <v>0</v>
          </cell>
          <cell r="G189">
            <v>0</v>
          </cell>
          <cell r="H189">
            <v>0</v>
          </cell>
          <cell r="I189">
            <v>0</v>
          </cell>
          <cell r="J189">
            <v>0</v>
          </cell>
          <cell r="K189" t="str">
            <v>1.33</v>
          </cell>
          <cell r="L189" t="str">
            <v>D+</v>
          </cell>
          <cell r="M189" t="str">
            <v>0</v>
          </cell>
          <cell r="N189">
            <v>0</v>
          </cell>
          <cell r="O189">
            <v>0</v>
          </cell>
          <cell r="P189">
            <v>0</v>
          </cell>
          <cell r="Q189">
            <v>0</v>
          </cell>
          <cell r="R189">
            <v>0</v>
          </cell>
          <cell r="S189">
            <v>0</v>
          </cell>
          <cell r="T189">
            <v>0</v>
          </cell>
          <cell r="U189">
            <v>0</v>
          </cell>
          <cell r="V189">
            <v>0</v>
          </cell>
          <cell r="W189">
            <v>0</v>
          </cell>
          <cell r="X189">
            <v>0</v>
          </cell>
          <cell r="Y189">
            <v>0</v>
          </cell>
          <cell r="Z189">
            <v>0</v>
          </cell>
          <cell r="AA189">
            <v>0</v>
          </cell>
        </row>
        <row r="190">
          <cell r="A190">
            <v>0</v>
          </cell>
          <cell r="B190">
            <v>26</v>
          </cell>
          <cell r="C190" t="str">
            <v>capaian rapot</v>
          </cell>
          <cell r="D190">
            <v>0</v>
          </cell>
          <cell r="E190">
            <v>0</v>
          </cell>
          <cell r="F190">
            <v>0</v>
          </cell>
          <cell r="G190" t="e">
            <v>#NUM!</v>
          </cell>
          <cell r="H190">
            <v>0</v>
          </cell>
          <cell r="I190">
            <v>0</v>
          </cell>
          <cell r="J190">
            <v>0</v>
          </cell>
          <cell r="K190" t="str">
            <v>1.33</v>
          </cell>
          <cell r="L190" t="str">
            <v>D+</v>
          </cell>
          <cell r="M190" t="str">
            <v>D+</v>
          </cell>
          <cell r="N190">
            <v>0</v>
          </cell>
          <cell r="O190">
            <v>0</v>
          </cell>
          <cell r="P190">
            <v>0</v>
          </cell>
          <cell r="Q190">
            <v>0</v>
          </cell>
          <cell r="R190">
            <v>0</v>
          </cell>
          <cell r="S190">
            <v>0</v>
          </cell>
          <cell r="T190">
            <v>0</v>
          </cell>
          <cell r="U190">
            <v>0</v>
          </cell>
          <cell r="V190">
            <v>0</v>
          </cell>
          <cell r="W190">
            <v>0</v>
          </cell>
          <cell r="X190">
            <v>0</v>
          </cell>
          <cell r="Y190">
            <v>0</v>
          </cell>
          <cell r="Z190">
            <v>0</v>
          </cell>
          <cell r="AA190">
            <v>0</v>
          </cell>
        </row>
        <row r="191">
          <cell r="A191">
            <v>27</v>
          </cell>
          <cell r="B191">
            <v>0</v>
          </cell>
          <cell r="C191" t="str">
            <v>Mohammad Rizky</v>
          </cell>
          <cell r="D191" t="str">
            <v>3.2</v>
          </cell>
          <cell r="E191">
            <v>0</v>
          </cell>
          <cell r="F191">
            <v>0</v>
          </cell>
          <cell r="G191">
            <v>0</v>
          </cell>
          <cell r="H191">
            <v>0</v>
          </cell>
          <cell r="I191">
            <v>0</v>
          </cell>
          <cell r="J191">
            <v>0</v>
          </cell>
          <cell r="K191" t="str">
            <v>1.33</v>
          </cell>
          <cell r="L191" t="str">
            <v>D+</v>
          </cell>
          <cell r="M191" t="str">
            <v>0</v>
          </cell>
          <cell r="N191">
            <v>0</v>
          </cell>
          <cell r="O191">
            <v>0</v>
          </cell>
          <cell r="P191">
            <v>0</v>
          </cell>
          <cell r="Q191">
            <v>0</v>
          </cell>
          <cell r="R191">
            <v>0</v>
          </cell>
          <cell r="S191">
            <v>0</v>
          </cell>
          <cell r="T191">
            <v>0</v>
          </cell>
          <cell r="U191">
            <v>0</v>
          </cell>
          <cell r="V191">
            <v>0</v>
          </cell>
          <cell r="W191">
            <v>0</v>
          </cell>
          <cell r="X191">
            <v>0</v>
          </cell>
          <cell r="Y191">
            <v>0</v>
          </cell>
          <cell r="Z191">
            <v>0</v>
          </cell>
          <cell r="AA191" t="str">
            <v>D+</v>
          </cell>
        </row>
        <row r="192">
          <cell r="A192">
            <v>0</v>
          </cell>
          <cell r="B192">
            <v>0</v>
          </cell>
          <cell r="C192">
            <v>0</v>
          </cell>
          <cell r="D192" t="str">
            <v>3.5</v>
          </cell>
          <cell r="E192">
            <v>0</v>
          </cell>
          <cell r="F192">
            <v>0</v>
          </cell>
          <cell r="G192">
            <v>0</v>
          </cell>
          <cell r="H192">
            <v>0</v>
          </cell>
          <cell r="I192">
            <v>0</v>
          </cell>
          <cell r="J192">
            <v>0</v>
          </cell>
          <cell r="K192" t="str">
            <v>1.33</v>
          </cell>
          <cell r="L192" t="str">
            <v>D+</v>
          </cell>
          <cell r="M192" t="str">
            <v>0</v>
          </cell>
          <cell r="N192">
            <v>0</v>
          </cell>
          <cell r="O192">
            <v>0</v>
          </cell>
          <cell r="P192">
            <v>0</v>
          </cell>
          <cell r="Q192">
            <v>0</v>
          </cell>
          <cell r="R192">
            <v>0</v>
          </cell>
          <cell r="S192">
            <v>0</v>
          </cell>
          <cell r="T192">
            <v>0</v>
          </cell>
          <cell r="U192">
            <v>0</v>
          </cell>
          <cell r="V192">
            <v>0</v>
          </cell>
          <cell r="W192">
            <v>0</v>
          </cell>
          <cell r="X192">
            <v>0</v>
          </cell>
          <cell r="Y192">
            <v>0</v>
          </cell>
          <cell r="Z192">
            <v>0</v>
          </cell>
          <cell r="AA192">
            <v>0</v>
          </cell>
        </row>
        <row r="193">
          <cell r="A193">
            <v>0</v>
          </cell>
          <cell r="B193">
            <v>0</v>
          </cell>
          <cell r="C193">
            <v>0</v>
          </cell>
          <cell r="D193" t="str">
            <v>3.6</v>
          </cell>
          <cell r="E193">
            <v>0</v>
          </cell>
          <cell r="F193">
            <v>0</v>
          </cell>
          <cell r="G193">
            <v>0</v>
          </cell>
          <cell r="H193">
            <v>0</v>
          </cell>
          <cell r="I193">
            <v>0</v>
          </cell>
          <cell r="J193">
            <v>0</v>
          </cell>
          <cell r="K193" t="str">
            <v>1.33</v>
          </cell>
          <cell r="L193" t="str">
            <v>D+</v>
          </cell>
          <cell r="M193" t="str">
            <v>0</v>
          </cell>
          <cell r="N193">
            <v>0</v>
          </cell>
          <cell r="O193">
            <v>0</v>
          </cell>
          <cell r="P193">
            <v>0</v>
          </cell>
          <cell r="Q193">
            <v>0</v>
          </cell>
          <cell r="R193">
            <v>0</v>
          </cell>
          <cell r="S193">
            <v>0</v>
          </cell>
          <cell r="T193">
            <v>0</v>
          </cell>
          <cell r="U193">
            <v>0</v>
          </cell>
          <cell r="V193">
            <v>0</v>
          </cell>
          <cell r="W193">
            <v>0</v>
          </cell>
          <cell r="X193">
            <v>0</v>
          </cell>
          <cell r="Y193">
            <v>0</v>
          </cell>
          <cell r="Z193">
            <v>0</v>
          </cell>
          <cell r="AA193">
            <v>0</v>
          </cell>
        </row>
        <row r="194">
          <cell r="A194">
            <v>0</v>
          </cell>
          <cell r="B194">
            <v>0</v>
          </cell>
          <cell r="C194">
            <v>0</v>
          </cell>
          <cell r="D194" t="str">
            <v>3.8</v>
          </cell>
          <cell r="E194">
            <v>0</v>
          </cell>
          <cell r="F194">
            <v>0</v>
          </cell>
          <cell r="G194">
            <v>0</v>
          </cell>
          <cell r="H194">
            <v>0</v>
          </cell>
          <cell r="I194">
            <v>0</v>
          </cell>
          <cell r="J194">
            <v>0</v>
          </cell>
          <cell r="K194" t="str">
            <v>1.33</v>
          </cell>
          <cell r="L194" t="str">
            <v>D+</v>
          </cell>
          <cell r="M194" t="str">
            <v>0</v>
          </cell>
          <cell r="N194">
            <v>0</v>
          </cell>
          <cell r="O194">
            <v>0</v>
          </cell>
          <cell r="P194">
            <v>0</v>
          </cell>
          <cell r="Q194">
            <v>0</v>
          </cell>
          <cell r="R194">
            <v>0</v>
          </cell>
          <cell r="S194">
            <v>0</v>
          </cell>
          <cell r="T194">
            <v>0</v>
          </cell>
          <cell r="U194">
            <v>0</v>
          </cell>
          <cell r="V194">
            <v>0</v>
          </cell>
          <cell r="W194">
            <v>0</v>
          </cell>
          <cell r="X194">
            <v>0</v>
          </cell>
          <cell r="Y194">
            <v>0</v>
          </cell>
          <cell r="Z194">
            <v>0</v>
          </cell>
          <cell r="AA194">
            <v>0</v>
          </cell>
        </row>
        <row r="195">
          <cell r="A195">
            <v>0</v>
          </cell>
          <cell r="B195">
            <v>0</v>
          </cell>
          <cell r="C195">
            <v>0</v>
          </cell>
          <cell r="D195" t="str">
            <v>3.9</v>
          </cell>
          <cell r="E195">
            <v>0</v>
          </cell>
          <cell r="F195">
            <v>0</v>
          </cell>
          <cell r="G195">
            <v>0</v>
          </cell>
          <cell r="H195">
            <v>0</v>
          </cell>
          <cell r="I195">
            <v>0</v>
          </cell>
          <cell r="J195">
            <v>0</v>
          </cell>
          <cell r="K195" t="str">
            <v>1.33</v>
          </cell>
          <cell r="L195" t="str">
            <v>D+</v>
          </cell>
          <cell r="M195" t="str">
            <v>0</v>
          </cell>
          <cell r="N195">
            <v>0</v>
          </cell>
          <cell r="O195">
            <v>0</v>
          </cell>
          <cell r="P195">
            <v>0</v>
          </cell>
          <cell r="Q195">
            <v>0</v>
          </cell>
          <cell r="R195">
            <v>0</v>
          </cell>
          <cell r="S195">
            <v>0</v>
          </cell>
          <cell r="T195">
            <v>0</v>
          </cell>
          <cell r="U195">
            <v>0</v>
          </cell>
          <cell r="V195">
            <v>0</v>
          </cell>
          <cell r="W195">
            <v>0</v>
          </cell>
          <cell r="X195">
            <v>0</v>
          </cell>
          <cell r="Y195">
            <v>0</v>
          </cell>
          <cell r="Z195">
            <v>0</v>
          </cell>
          <cell r="AA195">
            <v>0</v>
          </cell>
        </row>
        <row r="196">
          <cell r="A196">
            <v>0</v>
          </cell>
          <cell r="B196">
            <v>0</v>
          </cell>
          <cell r="C196">
            <v>0</v>
          </cell>
          <cell r="D196" t="str">
            <v>3.10</v>
          </cell>
          <cell r="E196">
            <v>0</v>
          </cell>
          <cell r="F196">
            <v>0</v>
          </cell>
          <cell r="G196">
            <v>0</v>
          </cell>
          <cell r="H196">
            <v>0</v>
          </cell>
          <cell r="I196">
            <v>0</v>
          </cell>
          <cell r="J196">
            <v>0</v>
          </cell>
          <cell r="K196" t="str">
            <v>1.33</v>
          </cell>
          <cell r="L196" t="str">
            <v>D+</v>
          </cell>
          <cell r="M196" t="str">
            <v>0</v>
          </cell>
          <cell r="N196">
            <v>0</v>
          </cell>
          <cell r="O196">
            <v>0</v>
          </cell>
          <cell r="P196">
            <v>0</v>
          </cell>
          <cell r="Q196">
            <v>0</v>
          </cell>
          <cell r="R196">
            <v>0</v>
          </cell>
          <cell r="S196">
            <v>0</v>
          </cell>
          <cell r="T196">
            <v>0</v>
          </cell>
          <cell r="U196">
            <v>0</v>
          </cell>
          <cell r="V196">
            <v>0</v>
          </cell>
          <cell r="W196">
            <v>0</v>
          </cell>
          <cell r="X196">
            <v>0</v>
          </cell>
          <cell r="Y196">
            <v>0</v>
          </cell>
          <cell r="Z196">
            <v>0</v>
          </cell>
          <cell r="AA196">
            <v>0</v>
          </cell>
        </row>
        <row r="197">
          <cell r="A197">
            <v>0</v>
          </cell>
          <cell r="B197">
            <v>27</v>
          </cell>
          <cell r="C197" t="str">
            <v>capaian rapot</v>
          </cell>
          <cell r="D197">
            <v>0</v>
          </cell>
          <cell r="E197">
            <v>0</v>
          </cell>
          <cell r="F197">
            <v>0</v>
          </cell>
          <cell r="G197" t="e">
            <v>#NUM!</v>
          </cell>
          <cell r="H197">
            <v>0</v>
          </cell>
          <cell r="I197">
            <v>0</v>
          </cell>
          <cell r="J197">
            <v>0</v>
          </cell>
          <cell r="K197" t="str">
            <v>1.33</v>
          </cell>
          <cell r="L197" t="str">
            <v>D+</v>
          </cell>
          <cell r="M197" t="str">
            <v>D+</v>
          </cell>
          <cell r="N197">
            <v>0</v>
          </cell>
          <cell r="O197">
            <v>0</v>
          </cell>
          <cell r="P197">
            <v>0</v>
          </cell>
          <cell r="Q197">
            <v>0</v>
          </cell>
          <cell r="R197">
            <v>0</v>
          </cell>
          <cell r="S197">
            <v>0</v>
          </cell>
          <cell r="T197">
            <v>0</v>
          </cell>
          <cell r="U197">
            <v>0</v>
          </cell>
          <cell r="V197">
            <v>0</v>
          </cell>
          <cell r="W197">
            <v>0</v>
          </cell>
          <cell r="X197">
            <v>0</v>
          </cell>
          <cell r="Y197">
            <v>0</v>
          </cell>
          <cell r="Z197">
            <v>0</v>
          </cell>
          <cell r="AA197">
            <v>0</v>
          </cell>
        </row>
        <row r="198">
          <cell r="A198">
            <v>28</v>
          </cell>
          <cell r="B198">
            <v>0</v>
          </cell>
          <cell r="C198" t="e">
            <v>#N/A</v>
          </cell>
          <cell r="D198" t="str">
            <v>3.2</v>
          </cell>
          <cell r="E198">
            <v>0</v>
          </cell>
          <cell r="F198">
            <v>0</v>
          </cell>
          <cell r="G198">
            <v>0</v>
          </cell>
          <cell r="H198">
            <v>0</v>
          </cell>
          <cell r="I198">
            <v>0</v>
          </cell>
          <cell r="J198">
            <v>0</v>
          </cell>
          <cell r="K198" t="str">
            <v>1.33</v>
          </cell>
          <cell r="L198" t="str">
            <v>D+</v>
          </cell>
          <cell r="M198" t="str">
            <v>0</v>
          </cell>
          <cell r="N198">
            <v>0</v>
          </cell>
          <cell r="O198">
            <v>0</v>
          </cell>
          <cell r="P198">
            <v>0</v>
          </cell>
          <cell r="Q198">
            <v>0</v>
          </cell>
          <cell r="R198">
            <v>0</v>
          </cell>
          <cell r="S198">
            <v>0</v>
          </cell>
          <cell r="T198">
            <v>0</v>
          </cell>
          <cell r="U198">
            <v>0</v>
          </cell>
          <cell r="V198">
            <v>0</v>
          </cell>
          <cell r="W198">
            <v>0</v>
          </cell>
          <cell r="X198">
            <v>0</v>
          </cell>
          <cell r="Y198">
            <v>0</v>
          </cell>
          <cell r="Z198">
            <v>0</v>
          </cell>
          <cell r="AA198" t="str">
            <v>D+</v>
          </cell>
        </row>
        <row r="199">
          <cell r="A199">
            <v>0</v>
          </cell>
          <cell r="B199">
            <v>0</v>
          </cell>
          <cell r="C199">
            <v>0</v>
          </cell>
          <cell r="D199" t="str">
            <v>3.5</v>
          </cell>
          <cell r="E199">
            <v>0</v>
          </cell>
          <cell r="F199">
            <v>0</v>
          </cell>
          <cell r="G199">
            <v>0</v>
          </cell>
          <cell r="H199">
            <v>0</v>
          </cell>
          <cell r="I199">
            <v>0</v>
          </cell>
          <cell r="J199">
            <v>0</v>
          </cell>
          <cell r="K199" t="str">
            <v>1.33</v>
          </cell>
          <cell r="L199" t="str">
            <v>D+</v>
          </cell>
          <cell r="M199" t="str">
            <v>0</v>
          </cell>
          <cell r="N199">
            <v>0</v>
          </cell>
          <cell r="O199">
            <v>0</v>
          </cell>
          <cell r="P199">
            <v>0</v>
          </cell>
          <cell r="Q199">
            <v>0</v>
          </cell>
          <cell r="R199">
            <v>0</v>
          </cell>
          <cell r="S199">
            <v>0</v>
          </cell>
          <cell r="T199">
            <v>0</v>
          </cell>
          <cell r="U199">
            <v>0</v>
          </cell>
          <cell r="V199">
            <v>0</v>
          </cell>
          <cell r="W199">
            <v>0</v>
          </cell>
          <cell r="X199">
            <v>0</v>
          </cell>
          <cell r="Y199">
            <v>0</v>
          </cell>
          <cell r="Z199">
            <v>0</v>
          </cell>
          <cell r="AA199">
            <v>0</v>
          </cell>
        </row>
        <row r="200">
          <cell r="A200">
            <v>0</v>
          </cell>
          <cell r="B200">
            <v>0</v>
          </cell>
          <cell r="C200">
            <v>0</v>
          </cell>
          <cell r="D200" t="str">
            <v>3.6</v>
          </cell>
          <cell r="E200">
            <v>0</v>
          </cell>
          <cell r="F200">
            <v>0</v>
          </cell>
          <cell r="G200">
            <v>0</v>
          </cell>
          <cell r="H200">
            <v>0</v>
          </cell>
          <cell r="I200">
            <v>0</v>
          </cell>
          <cell r="J200">
            <v>0</v>
          </cell>
          <cell r="K200" t="str">
            <v>1.33</v>
          </cell>
          <cell r="L200" t="str">
            <v>D+</v>
          </cell>
          <cell r="M200" t="str">
            <v>0</v>
          </cell>
          <cell r="N200">
            <v>0</v>
          </cell>
          <cell r="O200">
            <v>0</v>
          </cell>
          <cell r="P200">
            <v>0</v>
          </cell>
          <cell r="Q200">
            <v>0</v>
          </cell>
          <cell r="R200">
            <v>0</v>
          </cell>
          <cell r="S200">
            <v>0</v>
          </cell>
          <cell r="T200">
            <v>0</v>
          </cell>
          <cell r="U200">
            <v>0</v>
          </cell>
          <cell r="V200">
            <v>0</v>
          </cell>
          <cell r="W200">
            <v>0</v>
          </cell>
          <cell r="X200">
            <v>0</v>
          </cell>
          <cell r="Y200">
            <v>0</v>
          </cell>
          <cell r="Z200">
            <v>0</v>
          </cell>
          <cell r="AA200">
            <v>0</v>
          </cell>
        </row>
        <row r="201">
          <cell r="A201">
            <v>0</v>
          </cell>
          <cell r="B201">
            <v>0</v>
          </cell>
          <cell r="C201">
            <v>0</v>
          </cell>
          <cell r="D201" t="str">
            <v>3.8</v>
          </cell>
          <cell r="E201">
            <v>0</v>
          </cell>
          <cell r="F201">
            <v>0</v>
          </cell>
          <cell r="G201">
            <v>0</v>
          </cell>
          <cell r="H201">
            <v>0</v>
          </cell>
          <cell r="I201">
            <v>0</v>
          </cell>
          <cell r="J201">
            <v>0</v>
          </cell>
          <cell r="K201" t="str">
            <v>1.33</v>
          </cell>
          <cell r="L201" t="str">
            <v>D+</v>
          </cell>
          <cell r="M201" t="str">
            <v>0</v>
          </cell>
          <cell r="N201">
            <v>0</v>
          </cell>
          <cell r="O201">
            <v>0</v>
          </cell>
          <cell r="P201">
            <v>0</v>
          </cell>
          <cell r="Q201">
            <v>0</v>
          </cell>
          <cell r="R201">
            <v>0</v>
          </cell>
          <cell r="S201">
            <v>0</v>
          </cell>
          <cell r="T201">
            <v>0</v>
          </cell>
          <cell r="U201">
            <v>0</v>
          </cell>
          <cell r="V201">
            <v>0</v>
          </cell>
          <cell r="W201">
            <v>0</v>
          </cell>
          <cell r="X201">
            <v>0</v>
          </cell>
          <cell r="Y201">
            <v>0</v>
          </cell>
          <cell r="Z201">
            <v>0</v>
          </cell>
          <cell r="AA201">
            <v>0</v>
          </cell>
        </row>
        <row r="202">
          <cell r="A202">
            <v>0</v>
          </cell>
          <cell r="B202">
            <v>0</v>
          </cell>
          <cell r="C202">
            <v>0</v>
          </cell>
          <cell r="D202" t="str">
            <v>3.9</v>
          </cell>
          <cell r="E202">
            <v>0</v>
          </cell>
          <cell r="F202">
            <v>0</v>
          </cell>
          <cell r="G202">
            <v>0</v>
          </cell>
          <cell r="H202">
            <v>0</v>
          </cell>
          <cell r="I202">
            <v>0</v>
          </cell>
          <cell r="J202">
            <v>0</v>
          </cell>
          <cell r="K202" t="str">
            <v>1.33</v>
          </cell>
          <cell r="L202" t="str">
            <v>D+</v>
          </cell>
          <cell r="M202" t="str">
            <v>0</v>
          </cell>
          <cell r="N202">
            <v>0</v>
          </cell>
          <cell r="O202">
            <v>0</v>
          </cell>
          <cell r="P202">
            <v>0</v>
          </cell>
          <cell r="Q202">
            <v>0</v>
          </cell>
          <cell r="R202">
            <v>0</v>
          </cell>
          <cell r="S202">
            <v>0</v>
          </cell>
          <cell r="T202">
            <v>0</v>
          </cell>
          <cell r="U202">
            <v>0</v>
          </cell>
          <cell r="V202">
            <v>0</v>
          </cell>
          <cell r="W202">
            <v>0</v>
          </cell>
          <cell r="X202">
            <v>0</v>
          </cell>
          <cell r="Y202">
            <v>0</v>
          </cell>
          <cell r="Z202">
            <v>0</v>
          </cell>
          <cell r="AA202">
            <v>0</v>
          </cell>
        </row>
        <row r="203">
          <cell r="A203">
            <v>0</v>
          </cell>
          <cell r="B203">
            <v>0</v>
          </cell>
          <cell r="C203">
            <v>0</v>
          </cell>
          <cell r="D203" t="str">
            <v>3.10</v>
          </cell>
          <cell r="E203">
            <v>0</v>
          </cell>
          <cell r="F203">
            <v>0</v>
          </cell>
          <cell r="G203">
            <v>0</v>
          </cell>
          <cell r="H203">
            <v>0</v>
          </cell>
          <cell r="I203">
            <v>0</v>
          </cell>
          <cell r="J203">
            <v>0</v>
          </cell>
          <cell r="K203" t="str">
            <v>1.33</v>
          </cell>
          <cell r="L203" t="str">
            <v>D+</v>
          </cell>
          <cell r="M203" t="str">
            <v>0</v>
          </cell>
          <cell r="N203">
            <v>0</v>
          </cell>
          <cell r="O203">
            <v>0</v>
          </cell>
          <cell r="P203">
            <v>0</v>
          </cell>
          <cell r="Q203">
            <v>0</v>
          </cell>
          <cell r="R203">
            <v>0</v>
          </cell>
          <cell r="S203">
            <v>0</v>
          </cell>
          <cell r="T203">
            <v>0</v>
          </cell>
          <cell r="U203">
            <v>0</v>
          </cell>
          <cell r="V203">
            <v>0</v>
          </cell>
          <cell r="W203">
            <v>0</v>
          </cell>
          <cell r="X203">
            <v>0</v>
          </cell>
          <cell r="Y203">
            <v>0</v>
          </cell>
          <cell r="Z203">
            <v>0</v>
          </cell>
          <cell r="AA203">
            <v>0</v>
          </cell>
        </row>
        <row r="204">
          <cell r="A204">
            <v>0</v>
          </cell>
          <cell r="B204">
            <v>28</v>
          </cell>
          <cell r="C204" t="str">
            <v>capaian rapot</v>
          </cell>
          <cell r="D204">
            <v>0</v>
          </cell>
          <cell r="E204">
            <v>0</v>
          </cell>
          <cell r="F204">
            <v>0</v>
          </cell>
          <cell r="G204" t="e">
            <v>#NUM!</v>
          </cell>
          <cell r="H204">
            <v>0</v>
          </cell>
          <cell r="I204">
            <v>0</v>
          </cell>
          <cell r="J204">
            <v>0</v>
          </cell>
          <cell r="K204" t="str">
            <v>1.33</v>
          </cell>
          <cell r="L204" t="str">
            <v>D+</v>
          </cell>
          <cell r="M204" t="str">
            <v>D+</v>
          </cell>
          <cell r="N204">
            <v>0</v>
          </cell>
          <cell r="O204">
            <v>0</v>
          </cell>
          <cell r="P204">
            <v>0</v>
          </cell>
          <cell r="Q204">
            <v>0</v>
          </cell>
          <cell r="R204">
            <v>0</v>
          </cell>
          <cell r="S204">
            <v>0</v>
          </cell>
          <cell r="T204">
            <v>0</v>
          </cell>
          <cell r="U204">
            <v>0</v>
          </cell>
          <cell r="V204">
            <v>0</v>
          </cell>
          <cell r="W204">
            <v>0</v>
          </cell>
          <cell r="X204">
            <v>0</v>
          </cell>
          <cell r="Y204">
            <v>0</v>
          </cell>
          <cell r="Z204">
            <v>0</v>
          </cell>
          <cell r="AA204">
            <v>0</v>
          </cell>
        </row>
        <row r="205">
          <cell r="A205">
            <v>29</v>
          </cell>
          <cell r="B205">
            <v>0</v>
          </cell>
          <cell r="C205" t="e">
            <v>#N/A</v>
          </cell>
          <cell r="D205" t="str">
            <v>3.2</v>
          </cell>
          <cell r="E205">
            <v>0</v>
          </cell>
          <cell r="F205">
            <v>0</v>
          </cell>
          <cell r="G205">
            <v>0</v>
          </cell>
          <cell r="H205">
            <v>0</v>
          </cell>
          <cell r="I205">
            <v>0</v>
          </cell>
          <cell r="J205">
            <v>0</v>
          </cell>
          <cell r="K205" t="str">
            <v>1.33</v>
          </cell>
          <cell r="L205" t="str">
            <v>D+</v>
          </cell>
          <cell r="M205" t="str">
            <v>0</v>
          </cell>
          <cell r="N205">
            <v>0</v>
          </cell>
          <cell r="O205">
            <v>0</v>
          </cell>
          <cell r="P205">
            <v>0</v>
          </cell>
          <cell r="Q205">
            <v>0</v>
          </cell>
          <cell r="R205">
            <v>0</v>
          </cell>
          <cell r="S205">
            <v>0</v>
          </cell>
          <cell r="T205">
            <v>0</v>
          </cell>
          <cell r="U205">
            <v>0</v>
          </cell>
          <cell r="V205">
            <v>0</v>
          </cell>
          <cell r="W205">
            <v>0</v>
          </cell>
          <cell r="X205">
            <v>0</v>
          </cell>
          <cell r="Y205">
            <v>0</v>
          </cell>
          <cell r="Z205">
            <v>0</v>
          </cell>
          <cell r="AA205" t="str">
            <v>D+</v>
          </cell>
        </row>
        <row r="206">
          <cell r="A206">
            <v>0</v>
          </cell>
          <cell r="B206">
            <v>0</v>
          </cell>
          <cell r="C206">
            <v>0</v>
          </cell>
          <cell r="D206" t="str">
            <v>3.5</v>
          </cell>
          <cell r="E206">
            <v>0</v>
          </cell>
          <cell r="F206">
            <v>0</v>
          </cell>
          <cell r="G206">
            <v>0</v>
          </cell>
          <cell r="H206">
            <v>0</v>
          </cell>
          <cell r="I206">
            <v>0</v>
          </cell>
          <cell r="J206">
            <v>0</v>
          </cell>
          <cell r="K206" t="str">
            <v>1.33</v>
          </cell>
          <cell r="L206" t="str">
            <v>D+</v>
          </cell>
          <cell r="M206" t="str">
            <v>0</v>
          </cell>
          <cell r="N206">
            <v>0</v>
          </cell>
          <cell r="O206">
            <v>0</v>
          </cell>
          <cell r="P206">
            <v>0</v>
          </cell>
          <cell r="Q206">
            <v>0</v>
          </cell>
          <cell r="R206">
            <v>0</v>
          </cell>
          <cell r="S206">
            <v>0</v>
          </cell>
          <cell r="T206">
            <v>0</v>
          </cell>
          <cell r="U206">
            <v>0</v>
          </cell>
          <cell r="V206">
            <v>0</v>
          </cell>
          <cell r="W206">
            <v>0</v>
          </cell>
          <cell r="X206">
            <v>0</v>
          </cell>
          <cell r="Y206">
            <v>0</v>
          </cell>
          <cell r="Z206">
            <v>0</v>
          </cell>
          <cell r="AA206">
            <v>0</v>
          </cell>
        </row>
        <row r="207">
          <cell r="A207">
            <v>0</v>
          </cell>
          <cell r="B207">
            <v>0</v>
          </cell>
          <cell r="C207">
            <v>0</v>
          </cell>
          <cell r="D207" t="str">
            <v>3.6</v>
          </cell>
          <cell r="E207">
            <v>0</v>
          </cell>
          <cell r="F207">
            <v>0</v>
          </cell>
          <cell r="G207">
            <v>0</v>
          </cell>
          <cell r="H207">
            <v>0</v>
          </cell>
          <cell r="I207">
            <v>0</v>
          </cell>
          <cell r="J207">
            <v>0</v>
          </cell>
          <cell r="K207" t="str">
            <v>1.33</v>
          </cell>
          <cell r="L207" t="str">
            <v>D+</v>
          </cell>
          <cell r="M207" t="str">
            <v>0</v>
          </cell>
          <cell r="N207">
            <v>0</v>
          </cell>
          <cell r="O207">
            <v>0</v>
          </cell>
          <cell r="P207">
            <v>0</v>
          </cell>
          <cell r="Q207">
            <v>0</v>
          </cell>
          <cell r="R207">
            <v>0</v>
          </cell>
          <cell r="S207">
            <v>0</v>
          </cell>
          <cell r="T207">
            <v>0</v>
          </cell>
          <cell r="U207">
            <v>0</v>
          </cell>
          <cell r="V207">
            <v>0</v>
          </cell>
          <cell r="W207">
            <v>0</v>
          </cell>
          <cell r="X207">
            <v>0</v>
          </cell>
          <cell r="Y207">
            <v>0</v>
          </cell>
          <cell r="Z207">
            <v>0</v>
          </cell>
          <cell r="AA207">
            <v>0</v>
          </cell>
        </row>
        <row r="208">
          <cell r="A208">
            <v>0</v>
          </cell>
          <cell r="B208">
            <v>0</v>
          </cell>
          <cell r="C208">
            <v>0</v>
          </cell>
          <cell r="D208" t="str">
            <v>3.8</v>
          </cell>
          <cell r="E208">
            <v>0</v>
          </cell>
          <cell r="F208">
            <v>0</v>
          </cell>
          <cell r="G208">
            <v>0</v>
          </cell>
          <cell r="H208">
            <v>0</v>
          </cell>
          <cell r="I208">
            <v>0</v>
          </cell>
          <cell r="J208">
            <v>0</v>
          </cell>
          <cell r="K208" t="str">
            <v>1.33</v>
          </cell>
          <cell r="L208" t="str">
            <v>D+</v>
          </cell>
          <cell r="M208" t="str">
            <v>0</v>
          </cell>
          <cell r="N208">
            <v>0</v>
          </cell>
          <cell r="O208">
            <v>0</v>
          </cell>
          <cell r="P208">
            <v>0</v>
          </cell>
          <cell r="Q208">
            <v>0</v>
          </cell>
          <cell r="R208">
            <v>0</v>
          </cell>
          <cell r="S208">
            <v>0</v>
          </cell>
          <cell r="T208">
            <v>0</v>
          </cell>
          <cell r="U208">
            <v>0</v>
          </cell>
          <cell r="V208">
            <v>0</v>
          </cell>
          <cell r="W208">
            <v>0</v>
          </cell>
          <cell r="X208">
            <v>0</v>
          </cell>
          <cell r="Y208">
            <v>0</v>
          </cell>
          <cell r="Z208">
            <v>0</v>
          </cell>
          <cell r="AA208">
            <v>0</v>
          </cell>
        </row>
        <row r="209">
          <cell r="A209">
            <v>0</v>
          </cell>
          <cell r="B209">
            <v>0</v>
          </cell>
          <cell r="C209">
            <v>0</v>
          </cell>
          <cell r="D209" t="str">
            <v>3.9</v>
          </cell>
          <cell r="E209">
            <v>0</v>
          </cell>
          <cell r="F209">
            <v>0</v>
          </cell>
          <cell r="G209">
            <v>0</v>
          </cell>
          <cell r="H209">
            <v>0</v>
          </cell>
          <cell r="I209">
            <v>0</v>
          </cell>
          <cell r="J209">
            <v>0</v>
          </cell>
          <cell r="K209" t="str">
            <v>1.33</v>
          </cell>
          <cell r="L209" t="str">
            <v>D+</v>
          </cell>
          <cell r="M209" t="str">
            <v>0</v>
          </cell>
          <cell r="N209">
            <v>0</v>
          </cell>
          <cell r="O209">
            <v>0</v>
          </cell>
          <cell r="P209">
            <v>0</v>
          </cell>
          <cell r="Q209">
            <v>0</v>
          </cell>
          <cell r="R209">
            <v>0</v>
          </cell>
          <cell r="S209">
            <v>0</v>
          </cell>
          <cell r="T209">
            <v>0</v>
          </cell>
          <cell r="U209">
            <v>0</v>
          </cell>
          <cell r="V209">
            <v>0</v>
          </cell>
          <cell r="W209">
            <v>0</v>
          </cell>
          <cell r="X209">
            <v>0</v>
          </cell>
          <cell r="Y209">
            <v>0</v>
          </cell>
          <cell r="Z209">
            <v>0</v>
          </cell>
          <cell r="AA209">
            <v>0</v>
          </cell>
        </row>
        <row r="210">
          <cell r="A210">
            <v>0</v>
          </cell>
          <cell r="B210">
            <v>0</v>
          </cell>
          <cell r="C210">
            <v>0</v>
          </cell>
          <cell r="D210" t="str">
            <v>3.10</v>
          </cell>
          <cell r="E210">
            <v>0</v>
          </cell>
          <cell r="F210">
            <v>0</v>
          </cell>
          <cell r="G210">
            <v>0</v>
          </cell>
          <cell r="H210">
            <v>0</v>
          </cell>
          <cell r="I210">
            <v>0</v>
          </cell>
          <cell r="J210">
            <v>0</v>
          </cell>
          <cell r="K210" t="str">
            <v>1.33</v>
          </cell>
          <cell r="L210" t="str">
            <v>D+</v>
          </cell>
          <cell r="M210" t="str">
            <v>0</v>
          </cell>
          <cell r="N210">
            <v>0</v>
          </cell>
          <cell r="O210">
            <v>0</v>
          </cell>
          <cell r="P210">
            <v>0</v>
          </cell>
          <cell r="Q210">
            <v>0</v>
          </cell>
          <cell r="R210">
            <v>0</v>
          </cell>
          <cell r="S210">
            <v>0</v>
          </cell>
          <cell r="T210">
            <v>0</v>
          </cell>
          <cell r="U210">
            <v>0</v>
          </cell>
          <cell r="V210">
            <v>0</v>
          </cell>
          <cell r="W210">
            <v>0</v>
          </cell>
          <cell r="X210">
            <v>0</v>
          </cell>
          <cell r="Y210">
            <v>0</v>
          </cell>
          <cell r="Z210">
            <v>0</v>
          </cell>
          <cell r="AA210">
            <v>0</v>
          </cell>
        </row>
        <row r="211">
          <cell r="A211">
            <v>0</v>
          </cell>
          <cell r="B211">
            <v>29</v>
          </cell>
          <cell r="C211" t="str">
            <v>capaian rapot</v>
          </cell>
          <cell r="D211">
            <v>0</v>
          </cell>
          <cell r="E211">
            <v>0</v>
          </cell>
          <cell r="F211">
            <v>0</v>
          </cell>
          <cell r="G211" t="e">
            <v>#NUM!</v>
          </cell>
          <cell r="H211">
            <v>0</v>
          </cell>
          <cell r="I211">
            <v>0</v>
          </cell>
          <cell r="J211">
            <v>0</v>
          </cell>
          <cell r="K211" t="str">
            <v>1.33</v>
          </cell>
          <cell r="L211" t="str">
            <v>D+</v>
          </cell>
          <cell r="M211" t="str">
            <v>D+</v>
          </cell>
          <cell r="N211">
            <v>0</v>
          </cell>
          <cell r="O211">
            <v>0</v>
          </cell>
          <cell r="P211">
            <v>0</v>
          </cell>
          <cell r="Q211">
            <v>0</v>
          </cell>
          <cell r="R211">
            <v>0</v>
          </cell>
          <cell r="S211">
            <v>0</v>
          </cell>
          <cell r="T211">
            <v>0</v>
          </cell>
          <cell r="U211">
            <v>0</v>
          </cell>
          <cell r="V211">
            <v>0</v>
          </cell>
          <cell r="W211">
            <v>0</v>
          </cell>
          <cell r="X211">
            <v>0</v>
          </cell>
          <cell r="Y211">
            <v>0</v>
          </cell>
          <cell r="Z211">
            <v>0</v>
          </cell>
          <cell r="AA211">
            <v>0</v>
          </cell>
        </row>
        <row r="212">
          <cell r="A212">
            <v>30</v>
          </cell>
          <cell r="B212">
            <v>0</v>
          </cell>
          <cell r="C212" t="e">
            <v>#N/A</v>
          </cell>
          <cell r="D212" t="str">
            <v>3.2</v>
          </cell>
          <cell r="E212">
            <v>0</v>
          </cell>
          <cell r="F212">
            <v>0</v>
          </cell>
          <cell r="G212">
            <v>0</v>
          </cell>
          <cell r="H212">
            <v>0</v>
          </cell>
          <cell r="I212">
            <v>0</v>
          </cell>
          <cell r="J212">
            <v>0</v>
          </cell>
          <cell r="K212" t="str">
            <v>1.33</v>
          </cell>
          <cell r="L212" t="str">
            <v>D+</v>
          </cell>
          <cell r="M212" t="str">
            <v>0</v>
          </cell>
          <cell r="N212">
            <v>0</v>
          </cell>
          <cell r="O212">
            <v>0</v>
          </cell>
          <cell r="P212">
            <v>0</v>
          </cell>
          <cell r="Q212">
            <v>0</v>
          </cell>
          <cell r="R212">
            <v>0</v>
          </cell>
          <cell r="S212">
            <v>0</v>
          </cell>
          <cell r="T212">
            <v>0</v>
          </cell>
          <cell r="U212">
            <v>0</v>
          </cell>
          <cell r="V212">
            <v>0</v>
          </cell>
          <cell r="W212">
            <v>0</v>
          </cell>
          <cell r="X212">
            <v>0</v>
          </cell>
          <cell r="Y212">
            <v>0</v>
          </cell>
          <cell r="Z212">
            <v>0</v>
          </cell>
          <cell r="AA212" t="str">
            <v>D+</v>
          </cell>
        </row>
        <row r="213">
          <cell r="A213">
            <v>0</v>
          </cell>
          <cell r="B213">
            <v>0</v>
          </cell>
          <cell r="C213">
            <v>0</v>
          </cell>
          <cell r="D213" t="str">
            <v>3.5</v>
          </cell>
          <cell r="E213">
            <v>0</v>
          </cell>
          <cell r="F213">
            <v>0</v>
          </cell>
          <cell r="G213">
            <v>0</v>
          </cell>
          <cell r="H213">
            <v>0</v>
          </cell>
          <cell r="I213">
            <v>0</v>
          </cell>
          <cell r="J213">
            <v>0</v>
          </cell>
          <cell r="K213" t="str">
            <v>1.33</v>
          </cell>
          <cell r="L213" t="str">
            <v>D+</v>
          </cell>
          <cell r="M213" t="str">
            <v>0</v>
          </cell>
          <cell r="N213">
            <v>0</v>
          </cell>
          <cell r="O213">
            <v>0</v>
          </cell>
          <cell r="P213">
            <v>0</v>
          </cell>
          <cell r="Q213">
            <v>0</v>
          </cell>
          <cell r="R213">
            <v>0</v>
          </cell>
          <cell r="S213">
            <v>0</v>
          </cell>
          <cell r="T213">
            <v>0</v>
          </cell>
          <cell r="U213">
            <v>0</v>
          </cell>
          <cell r="V213">
            <v>0</v>
          </cell>
          <cell r="W213">
            <v>0</v>
          </cell>
          <cell r="X213">
            <v>0</v>
          </cell>
          <cell r="Y213">
            <v>0</v>
          </cell>
          <cell r="Z213">
            <v>0</v>
          </cell>
          <cell r="AA213">
            <v>0</v>
          </cell>
        </row>
        <row r="214">
          <cell r="A214">
            <v>0</v>
          </cell>
          <cell r="B214">
            <v>0</v>
          </cell>
          <cell r="C214">
            <v>0</v>
          </cell>
          <cell r="D214" t="str">
            <v>3.6</v>
          </cell>
          <cell r="E214">
            <v>0</v>
          </cell>
          <cell r="F214">
            <v>0</v>
          </cell>
          <cell r="G214">
            <v>0</v>
          </cell>
          <cell r="H214">
            <v>0</v>
          </cell>
          <cell r="I214">
            <v>0</v>
          </cell>
          <cell r="J214">
            <v>0</v>
          </cell>
          <cell r="K214" t="str">
            <v>1.33</v>
          </cell>
          <cell r="L214" t="str">
            <v>D+</v>
          </cell>
          <cell r="M214" t="str">
            <v>0</v>
          </cell>
          <cell r="N214">
            <v>0</v>
          </cell>
          <cell r="O214">
            <v>0</v>
          </cell>
          <cell r="P214">
            <v>0</v>
          </cell>
          <cell r="Q214">
            <v>0</v>
          </cell>
          <cell r="R214">
            <v>0</v>
          </cell>
          <cell r="S214">
            <v>0</v>
          </cell>
          <cell r="T214">
            <v>0</v>
          </cell>
          <cell r="U214">
            <v>0</v>
          </cell>
          <cell r="V214">
            <v>0</v>
          </cell>
          <cell r="W214">
            <v>0</v>
          </cell>
          <cell r="X214">
            <v>0</v>
          </cell>
          <cell r="Y214">
            <v>0</v>
          </cell>
          <cell r="Z214">
            <v>0</v>
          </cell>
          <cell r="AA214">
            <v>0</v>
          </cell>
        </row>
        <row r="215">
          <cell r="A215">
            <v>0</v>
          </cell>
          <cell r="B215">
            <v>0</v>
          </cell>
          <cell r="C215">
            <v>0</v>
          </cell>
          <cell r="D215" t="str">
            <v>3.8</v>
          </cell>
          <cell r="E215">
            <v>0</v>
          </cell>
          <cell r="F215">
            <v>0</v>
          </cell>
          <cell r="G215">
            <v>0</v>
          </cell>
          <cell r="H215">
            <v>0</v>
          </cell>
          <cell r="I215">
            <v>0</v>
          </cell>
          <cell r="J215">
            <v>0</v>
          </cell>
          <cell r="K215" t="str">
            <v>1.33</v>
          </cell>
          <cell r="L215" t="str">
            <v>D+</v>
          </cell>
          <cell r="M215" t="str">
            <v>0</v>
          </cell>
          <cell r="N215">
            <v>0</v>
          </cell>
          <cell r="O215">
            <v>0</v>
          </cell>
          <cell r="P215">
            <v>0</v>
          </cell>
          <cell r="Q215">
            <v>0</v>
          </cell>
          <cell r="R215">
            <v>0</v>
          </cell>
          <cell r="S215">
            <v>0</v>
          </cell>
          <cell r="T215">
            <v>0</v>
          </cell>
          <cell r="U215">
            <v>0</v>
          </cell>
          <cell r="V215">
            <v>0</v>
          </cell>
          <cell r="W215">
            <v>0</v>
          </cell>
          <cell r="X215">
            <v>0</v>
          </cell>
          <cell r="Y215">
            <v>0</v>
          </cell>
          <cell r="Z215">
            <v>0</v>
          </cell>
          <cell r="AA215">
            <v>0</v>
          </cell>
        </row>
        <row r="216">
          <cell r="A216">
            <v>0</v>
          </cell>
          <cell r="B216">
            <v>0</v>
          </cell>
          <cell r="C216">
            <v>0</v>
          </cell>
          <cell r="D216" t="str">
            <v>3.9</v>
          </cell>
          <cell r="E216">
            <v>0</v>
          </cell>
          <cell r="F216">
            <v>0</v>
          </cell>
          <cell r="G216">
            <v>0</v>
          </cell>
          <cell r="H216">
            <v>0</v>
          </cell>
          <cell r="I216">
            <v>0</v>
          </cell>
          <cell r="J216">
            <v>0</v>
          </cell>
          <cell r="K216" t="str">
            <v>1.33</v>
          </cell>
          <cell r="L216" t="str">
            <v>D+</v>
          </cell>
          <cell r="M216" t="str">
            <v>0</v>
          </cell>
          <cell r="N216">
            <v>0</v>
          </cell>
          <cell r="O216">
            <v>0</v>
          </cell>
          <cell r="P216">
            <v>0</v>
          </cell>
          <cell r="Q216">
            <v>0</v>
          </cell>
          <cell r="R216">
            <v>0</v>
          </cell>
          <cell r="S216">
            <v>0</v>
          </cell>
          <cell r="T216">
            <v>0</v>
          </cell>
          <cell r="U216">
            <v>0</v>
          </cell>
          <cell r="V216">
            <v>0</v>
          </cell>
          <cell r="W216">
            <v>0</v>
          </cell>
          <cell r="X216">
            <v>0</v>
          </cell>
          <cell r="Y216">
            <v>0</v>
          </cell>
          <cell r="Z216">
            <v>0</v>
          </cell>
          <cell r="AA216">
            <v>0</v>
          </cell>
        </row>
        <row r="217">
          <cell r="A217">
            <v>0</v>
          </cell>
          <cell r="B217">
            <v>0</v>
          </cell>
          <cell r="C217">
            <v>0</v>
          </cell>
          <cell r="D217" t="str">
            <v>3.10</v>
          </cell>
          <cell r="E217">
            <v>0</v>
          </cell>
          <cell r="F217">
            <v>0</v>
          </cell>
          <cell r="G217">
            <v>0</v>
          </cell>
          <cell r="H217">
            <v>0</v>
          </cell>
          <cell r="I217">
            <v>0</v>
          </cell>
          <cell r="J217">
            <v>0</v>
          </cell>
          <cell r="K217" t="str">
            <v>1.33</v>
          </cell>
          <cell r="L217" t="str">
            <v>D+</v>
          </cell>
          <cell r="M217" t="str">
            <v>0</v>
          </cell>
          <cell r="N217">
            <v>0</v>
          </cell>
          <cell r="O217">
            <v>0</v>
          </cell>
          <cell r="P217">
            <v>0</v>
          </cell>
          <cell r="Q217">
            <v>0</v>
          </cell>
          <cell r="R217">
            <v>0</v>
          </cell>
          <cell r="S217">
            <v>0</v>
          </cell>
          <cell r="T217">
            <v>0</v>
          </cell>
          <cell r="U217">
            <v>0</v>
          </cell>
          <cell r="V217">
            <v>0</v>
          </cell>
          <cell r="W217">
            <v>0</v>
          </cell>
          <cell r="X217">
            <v>0</v>
          </cell>
          <cell r="Y217">
            <v>0</v>
          </cell>
          <cell r="Z217">
            <v>0</v>
          </cell>
          <cell r="AA217">
            <v>0</v>
          </cell>
        </row>
        <row r="218">
          <cell r="A218">
            <v>0</v>
          </cell>
          <cell r="B218">
            <v>30</v>
          </cell>
          <cell r="C218" t="str">
            <v>capaian rapot</v>
          </cell>
          <cell r="D218">
            <v>0</v>
          </cell>
          <cell r="E218">
            <v>0</v>
          </cell>
          <cell r="F218">
            <v>0</v>
          </cell>
          <cell r="G218" t="e">
            <v>#NUM!</v>
          </cell>
          <cell r="H218">
            <v>0</v>
          </cell>
          <cell r="I218">
            <v>0</v>
          </cell>
          <cell r="J218">
            <v>0</v>
          </cell>
          <cell r="K218" t="str">
            <v>1.33</v>
          </cell>
          <cell r="L218" t="str">
            <v>D+</v>
          </cell>
          <cell r="M218" t="str">
            <v>D+</v>
          </cell>
          <cell r="N218">
            <v>0</v>
          </cell>
          <cell r="O218">
            <v>0</v>
          </cell>
          <cell r="P218">
            <v>0</v>
          </cell>
          <cell r="Q218">
            <v>0</v>
          </cell>
          <cell r="R218">
            <v>0</v>
          </cell>
          <cell r="S218">
            <v>0</v>
          </cell>
          <cell r="T218">
            <v>0</v>
          </cell>
          <cell r="U218">
            <v>0</v>
          </cell>
          <cell r="V218">
            <v>0</v>
          </cell>
          <cell r="W218">
            <v>0</v>
          </cell>
          <cell r="X218">
            <v>0</v>
          </cell>
          <cell r="Y218">
            <v>0</v>
          </cell>
          <cell r="Z218">
            <v>0</v>
          </cell>
          <cell r="AA218">
            <v>0</v>
          </cell>
        </row>
        <row r="219">
          <cell r="A219">
            <v>31</v>
          </cell>
          <cell r="B219">
            <v>0</v>
          </cell>
          <cell r="C219" t="e">
            <v>#N/A</v>
          </cell>
          <cell r="D219" t="str">
            <v>3.2</v>
          </cell>
          <cell r="E219">
            <v>0</v>
          </cell>
          <cell r="F219">
            <v>0</v>
          </cell>
          <cell r="G219">
            <v>0</v>
          </cell>
          <cell r="H219">
            <v>0</v>
          </cell>
          <cell r="I219">
            <v>0</v>
          </cell>
          <cell r="J219">
            <v>0</v>
          </cell>
          <cell r="K219" t="str">
            <v>1.33</v>
          </cell>
          <cell r="L219" t="str">
            <v>D+</v>
          </cell>
          <cell r="M219" t="str">
            <v>0</v>
          </cell>
          <cell r="N219">
            <v>0</v>
          </cell>
          <cell r="O219">
            <v>0</v>
          </cell>
          <cell r="P219">
            <v>0</v>
          </cell>
          <cell r="Q219">
            <v>0</v>
          </cell>
          <cell r="R219">
            <v>0</v>
          </cell>
          <cell r="S219">
            <v>0</v>
          </cell>
          <cell r="T219">
            <v>0</v>
          </cell>
          <cell r="U219">
            <v>0</v>
          </cell>
          <cell r="V219">
            <v>0</v>
          </cell>
          <cell r="W219">
            <v>0</v>
          </cell>
          <cell r="X219">
            <v>0</v>
          </cell>
          <cell r="Y219">
            <v>0</v>
          </cell>
          <cell r="Z219">
            <v>0</v>
          </cell>
          <cell r="AA219" t="str">
            <v>D+</v>
          </cell>
        </row>
        <row r="220">
          <cell r="A220">
            <v>0</v>
          </cell>
          <cell r="B220">
            <v>0</v>
          </cell>
          <cell r="C220">
            <v>0</v>
          </cell>
          <cell r="D220" t="str">
            <v>3.5</v>
          </cell>
          <cell r="E220">
            <v>0</v>
          </cell>
          <cell r="F220">
            <v>0</v>
          </cell>
          <cell r="G220">
            <v>0</v>
          </cell>
          <cell r="H220">
            <v>0</v>
          </cell>
          <cell r="I220">
            <v>0</v>
          </cell>
          <cell r="J220">
            <v>0</v>
          </cell>
          <cell r="K220" t="str">
            <v>1.33</v>
          </cell>
          <cell r="L220" t="str">
            <v>D+</v>
          </cell>
          <cell r="M220" t="str">
            <v>0</v>
          </cell>
          <cell r="N220">
            <v>0</v>
          </cell>
          <cell r="O220">
            <v>0</v>
          </cell>
          <cell r="P220">
            <v>0</v>
          </cell>
          <cell r="Q220">
            <v>0</v>
          </cell>
          <cell r="R220">
            <v>0</v>
          </cell>
          <cell r="S220">
            <v>0</v>
          </cell>
          <cell r="T220">
            <v>0</v>
          </cell>
          <cell r="U220">
            <v>0</v>
          </cell>
          <cell r="V220">
            <v>0</v>
          </cell>
          <cell r="W220">
            <v>0</v>
          </cell>
          <cell r="X220">
            <v>0</v>
          </cell>
          <cell r="Y220">
            <v>0</v>
          </cell>
          <cell r="Z220">
            <v>0</v>
          </cell>
          <cell r="AA220">
            <v>0</v>
          </cell>
        </row>
        <row r="221">
          <cell r="A221">
            <v>0</v>
          </cell>
          <cell r="B221">
            <v>0</v>
          </cell>
          <cell r="C221">
            <v>0</v>
          </cell>
          <cell r="D221" t="str">
            <v>3.6</v>
          </cell>
          <cell r="E221">
            <v>0</v>
          </cell>
          <cell r="F221">
            <v>0</v>
          </cell>
          <cell r="G221">
            <v>0</v>
          </cell>
          <cell r="H221">
            <v>0</v>
          </cell>
          <cell r="I221">
            <v>0</v>
          </cell>
          <cell r="J221">
            <v>0</v>
          </cell>
          <cell r="K221" t="str">
            <v>1.33</v>
          </cell>
          <cell r="L221" t="str">
            <v>D+</v>
          </cell>
          <cell r="M221" t="str">
            <v>0</v>
          </cell>
          <cell r="N221">
            <v>0</v>
          </cell>
          <cell r="O221">
            <v>0</v>
          </cell>
          <cell r="P221">
            <v>0</v>
          </cell>
          <cell r="Q221">
            <v>0</v>
          </cell>
          <cell r="R221">
            <v>0</v>
          </cell>
          <cell r="S221">
            <v>0</v>
          </cell>
          <cell r="T221">
            <v>0</v>
          </cell>
          <cell r="U221">
            <v>0</v>
          </cell>
          <cell r="V221">
            <v>0</v>
          </cell>
          <cell r="W221">
            <v>0</v>
          </cell>
          <cell r="X221">
            <v>0</v>
          </cell>
          <cell r="Y221">
            <v>0</v>
          </cell>
          <cell r="Z221">
            <v>0</v>
          </cell>
          <cell r="AA221">
            <v>0</v>
          </cell>
        </row>
        <row r="222">
          <cell r="A222">
            <v>0</v>
          </cell>
          <cell r="B222">
            <v>0</v>
          </cell>
          <cell r="C222">
            <v>0</v>
          </cell>
          <cell r="D222" t="str">
            <v>3.8</v>
          </cell>
          <cell r="E222">
            <v>0</v>
          </cell>
          <cell r="F222">
            <v>0</v>
          </cell>
          <cell r="G222">
            <v>0</v>
          </cell>
          <cell r="H222">
            <v>0</v>
          </cell>
          <cell r="I222">
            <v>0</v>
          </cell>
          <cell r="J222">
            <v>0</v>
          </cell>
          <cell r="K222" t="str">
            <v>1.33</v>
          </cell>
          <cell r="L222" t="str">
            <v>D+</v>
          </cell>
          <cell r="M222" t="str">
            <v>0</v>
          </cell>
          <cell r="N222">
            <v>0</v>
          </cell>
          <cell r="O222">
            <v>0</v>
          </cell>
          <cell r="P222">
            <v>0</v>
          </cell>
          <cell r="Q222">
            <v>0</v>
          </cell>
          <cell r="R222">
            <v>0</v>
          </cell>
          <cell r="S222">
            <v>0</v>
          </cell>
          <cell r="T222">
            <v>0</v>
          </cell>
          <cell r="U222">
            <v>0</v>
          </cell>
          <cell r="V222">
            <v>0</v>
          </cell>
          <cell r="W222">
            <v>0</v>
          </cell>
          <cell r="X222">
            <v>0</v>
          </cell>
          <cell r="Y222">
            <v>0</v>
          </cell>
          <cell r="Z222">
            <v>0</v>
          </cell>
          <cell r="AA222">
            <v>0</v>
          </cell>
        </row>
        <row r="223">
          <cell r="A223">
            <v>0</v>
          </cell>
          <cell r="B223">
            <v>0</v>
          </cell>
          <cell r="C223">
            <v>0</v>
          </cell>
          <cell r="D223" t="str">
            <v>3.9</v>
          </cell>
          <cell r="E223">
            <v>0</v>
          </cell>
          <cell r="F223">
            <v>0</v>
          </cell>
          <cell r="G223">
            <v>0</v>
          </cell>
          <cell r="H223">
            <v>0</v>
          </cell>
          <cell r="I223">
            <v>0</v>
          </cell>
          <cell r="J223">
            <v>0</v>
          </cell>
          <cell r="K223" t="str">
            <v>1.33</v>
          </cell>
          <cell r="L223" t="str">
            <v>D+</v>
          </cell>
          <cell r="M223" t="str">
            <v>0</v>
          </cell>
          <cell r="N223">
            <v>0</v>
          </cell>
          <cell r="O223">
            <v>0</v>
          </cell>
          <cell r="P223">
            <v>0</v>
          </cell>
          <cell r="Q223">
            <v>0</v>
          </cell>
          <cell r="R223">
            <v>0</v>
          </cell>
          <cell r="S223">
            <v>0</v>
          </cell>
          <cell r="T223">
            <v>0</v>
          </cell>
          <cell r="U223">
            <v>0</v>
          </cell>
          <cell r="V223">
            <v>0</v>
          </cell>
          <cell r="W223">
            <v>0</v>
          </cell>
          <cell r="X223">
            <v>0</v>
          </cell>
          <cell r="Y223">
            <v>0</v>
          </cell>
          <cell r="Z223">
            <v>0</v>
          </cell>
          <cell r="AA223">
            <v>0</v>
          </cell>
        </row>
        <row r="224">
          <cell r="A224">
            <v>0</v>
          </cell>
          <cell r="B224">
            <v>0</v>
          </cell>
          <cell r="C224">
            <v>0</v>
          </cell>
          <cell r="D224" t="str">
            <v>3.10</v>
          </cell>
          <cell r="E224">
            <v>0</v>
          </cell>
          <cell r="F224">
            <v>0</v>
          </cell>
          <cell r="G224">
            <v>0</v>
          </cell>
          <cell r="H224">
            <v>0</v>
          </cell>
          <cell r="I224">
            <v>0</v>
          </cell>
          <cell r="J224">
            <v>0</v>
          </cell>
          <cell r="K224" t="str">
            <v>1.33</v>
          </cell>
          <cell r="L224" t="str">
            <v>D+</v>
          </cell>
          <cell r="M224" t="str">
            <v>0</v>
          </cell>
          <cell r="N224">
            <v>0</v>
          </cell>
          <cell r="O224">
            <v>0</v>
          </cell>
          <cell r="P224">
            <v>0</v>
          </cell>
          <cell r="Q224">
            <v>0</v>
          </cell>
          <cell r="R224">
            <v>0</v>
          </cell>
          <cell r="S224">
            <v>0</v>
          </cell>
          <cell r="T224">
            <v>0</v>
          </cell>
          <cell r="U224">
            <v>0</v>
          </cell>
          <cell r="V224">
            <v>0</v>
          </cell>
          <cell r="W224">
            <v>0</v>
          </cell>
          <cell r="X224">
            <v>0</v>
          </cell>
          <cell r="Y224">
            <v>0</v>
          </cell>
          <cell r="Z224">
            <v>0</v>
          </cell>
          <cell r="AA224">
            <v>0</v>
          </cell>
        </row>
        <row r="225">
          <cell r="A225">
            <v>0</v>
          </cell>
          <cell r="B225">
            <v>31</v>
          </cell>
          <cell r="C225" t="str">
            <v>capaian rapot</v>
          </cell>
          <cell r="D225">
            <v>0</v>
          </cell>
          <cell r="E225">
            <v>0</v>
          </cell>
          <cell r="F225">
            <v>0</v>
          </cell>
          <cell r="G225" t="e">
            <v>#NUM!</v>
          </cell>
          <cell r="H225">
            <v>0</v>
          </cell>
          <cell r="I225">
            <v>0</v>
          </cell>
          <cell r="J225">
            <v>0</v>
          </cell>
          <cell r="K225" t="str">
            <v>1.33</v>
          </cell>
          <cell r="L225" t="str">
            <v>D+</v>
          </cell>
          <cell r="M225" t="str">
            <v>D+</v>
          </cell>
          <cell r="N225">
            <v>0</v>
          </cell>
          <cell r="O225">
            <v>0</v>
          </cell>
          <cell r="P225">
            <v>0</v>
          </cell>
          <cell r="Q225">
            <v>0</v>
          </cell>
          <cell r="R225">
            <v>0</v>
          </cell>
          <cell r="S225">
            <v>0</v>
          </cell>
          <cell r="T225">
            <v>0</v>
          </cell>
          <cell r="U225">
            <v>0</v>
          </cell>
          <cell r="V225">
            <v>0</v>
          </cell>
          <cell r="W225">
            <v>0</v>
          </cell>
          <cell r="X225">
            <v>0</v>
          </cell>
          <cell r="Y225">
            <v>0</v>
          </cell>
          <cell r="Z225">
            <v>0</v>
          </cell>
          <cell r="AA225">
            <v>0</v>
          </cell>
        </row>
        <row r="226">
          <cell r="A226">
            <v>32</v>
          </cell>
          <cell r="B226">
            <v>0</v>
          </cell>
          <cell r="C226" t="e">
            <v>#N/A</v>
          </cell>
          <cell r="D226" t="str">
            <v>3.2</v>
          </cell>
          <cell r="E226">
            <v>0</v>
          </cell>
          <cell r="F226">
            <v>0</v>
          </cell>
          <cell r="G226">
            <v>0</v>
          </cell>
          <cell r="H226">
            <v>0</v>
          </cell>
          <cell r="I226">
            <v>0</v>
          </cell>
          <cell r="J226">
            <v>0</v>
          </cell>
          <cell r="K226" t="str">
            <v>1.33</v>
          </cell>
          <cell r="L226" t="str">
            <v>D+</v>
          </cell>
          <cell r="M226" t="str">
            <v>0</v>
          </cell>
          <cell r="N226">
            <v>0</v>
          </cell>
          <cell r="O226">
            <v>0</v>
          </cell>
          <cell r="P226">
            <v>0</v>
          </cell>
          <cell r="Q226">
            <v>0</v>
          </cell>
          <cell r="R226">
            <v>0</v>
          </cell>
          <cell r="S226">
            <v>0</v>
          </cell>
          <cell r="T226">
            <v>0</v>
          </cell>
          <cell r="U226">
            <v>0</v>
          </cell>
          <cell r="V226">
            <v>0</v>
          </cell>
          <cell r="W226">
            <v>0</v>
          </cell>
          <cell r="X226">
            <v>0</v>
          </cell>
          <cell r="Y226">
            <v>0</v>
          </cell>
          <cell r="Z226">
            <v>0</v>
          </cell>
          <cell r="AA226" t="str">
            <v>D+</v>
          </cell>
        </row>
        <row r="227">
          <cell r="A227">
            <v>0</v>
          </cell>
          <cell r="B227">
            <v>0</v>
          </cell>
          <cell r="C227">
            <v>0</v>
          </cell>
          <cell r="D227" t="str">
            <v>3.5</v>
          </cell>
          <cell r="E227">
            <v>0</v>
          </cell>
          <cell r="F227">
            <v>0</v>
          </cell>
          <cell r="G227">
            <v>0</v>
          </cell>
          <cell r="H227">
            <v>0</v>
          </cell>
          <cell r="I227">
            <v>0</v>
          </cell>
          <cell r="J227">
            <v>0</v>
          </cell>
          <cell r="K227" t="str">
            <v>1.33</v>
          </cell>
          <cell r="L227" t="str">
            <v>D+</v>
          </cell>
          <cell r="M227" t="str">
            <v>0</v>
          </cell>
          <cell r="N227">
            <v>0</v>
          </cell>
          <cell r="O227">
            <v>0</v>
          </cell>
          <cell r="P227">
            <v>0</v>
          </cell>
          <cell r="Q227">
            <v>0</v>
          </cell>
          <cell r="R227">
            <v>0</v>
          </cell>
          <cell r="S227">
            <v>0</v>
          </cell>
          <cell r="T227">
            <v>0</v>
          </cell>
          <cell r="U227">
            <v>0</v>
          </cell>
          <cell r="V227">
            <v>0</v>
          </cell>
          <cell r="W227">
            <v>0</v>
          </cell>
          <cell r="X227">
            <v>0</v>
          </cell>
          <cell r="Y227">
            <v>0</v>
          </cell>
          <cell r="Z227">
            <v>0</v>
          </cell>
          <cell r="AA227">
            <v>0</v>
          </cell>
        </row>
        <row r="228">
          <cell r="A228">
            <v>0</v>
          </cell>
          <cell r="B228">
            <v>0</v>
          </cell>
          <cell r="C228">
            <v>0</v>
          </cell>
          <cell r="D228" t="str">
            <v>3.6</v>
          </cell>
          <cell r="E228">
            <v>0</v>
          </cell>
          <cell r="F228">
            <v>0</v>
          </cell>
          <cell r="G228">
            <v>0</v>
          </cell>
          <cell r="H228">
            <v>0</v>
          </cell>
          <cell r="I228">
            <v>0</v>
          </cell>
          <cell r="J228">
            <v>0</v>
          </cell>
          <cell r="K228" t="str">
            <v>1.33</v>
          </cell>
          <cell r="L228" t="str">
            <v>D+</v>
          </cell>
          <cell r="M228" t="str">
            <v>0</v>
          </cell>
          <cell r="N228">
            <v>0</v>
          </cell>
          <cell r="O228">
            <v>0</v>
          </cell>
          <cell r="P228">
            <v>0</v>
          </cell>
          <cell r="Q228">
            <v>0</v>
          </cell>
          <cell r="R228">
            <v>0</v>
          </cell>
          <cell r="S228">
            <v>0</v>
          </cell>
          <cell r="T228">
            <v>0</v>
          </cell>
          <cell r="U228">
            <v>0</v>
          </cell>
          <cell r="V228">
            <v>0</v>
          </cell>
          <cell r="W228">
            <v>0</v>
          </cell>
          <cell r="X228">
            <v>0</v>
          </cell>
          <cell r="Y228">
            <v>0</v>
          </cell>
          <cell r="Z228">
            <v>0</v>
          </cell>
          <cell r="AA228">
            <v>0</v>
          </cell>
        </row>
        <row r="229">
          <cell r="A229">
            <v>0</v>
          </cell>
          <cell r="B229">
            <v>0</v>
          </cell>
          <cell r="C229">
            <v>0</v>
          </cell>
          <cell r="D229" t="str">
            <v>3.8</v>
          </cell>
          <cell r="E229">
            <v>0</v>
          </cell>
          <cell r="F229">
            <v>0</v>
          </cell>
          <cell r="G229">
            <v>0</v>
          </cell>
          <cell r="H229">
            <v>0</v>
          </cell>
          <cell r="I229">
            <v>0</v>
          </cell>
          <cell r="J229">
            <v>0</v>
          </cell>
          <cell r="K229" t="str">
            <v>1.33</v>
          </cell>
          <cell r="L229" t="str">
            <v>D+</v>
          </cell>
          <cell r="M229" t="str">
            <v>0</v>
          </cell>
          <cell r="N229">
            <v>0</v>
          </cell>
          <cell r="O229">
            <v>0</v>
          </cell>
          <cell r="P229">
            <v>0</v>
          </cell>
          <cell r="Q229">
            <v>0</v>
          </cell>
          <cell r="R229">
            <v>0</v>
          </cell>
          <cell r="S229">
            <v>0</v>
          </cell>
          <cell r="T229">
            <v>0</v>
          </cell>
          <cell r="U229">
            <v>0</v>
          </cell>
          <cell r="V229">
            <v>0</v>
          </cell>
          <cell r="W229">
            <v>0</v>
          </cell>
          <cell r="X229">
            <v>0</v>
          </cell>
          <cell r="Y229">
            <v>0</v>
          </cell>
          <cell r="Z229">
            <v>0</v>
          </cell>
          <cell r="AA229">
            <v>0</v>
          </cell>
        </row>
        <row r="230">
          <cell r="A230">
            <v>0</v>
          </cell>
          <cell r="B230">
            <v>0</v>
          </cell>
          <cell r="C230">
            <v>0</v>
          </cell>
          <cell r="D230" t="str">
            <v>3.9</v>
          </cell>
          <cell r="E230">
            <v>0</v>
          </cell>
          <cell r="F230">
            <v>0</v>
          </cell>
          <cell r="G230">
            <v>0</v>
          </cell>
          <cell r="H230">
            <v>0</v>
          </cell>
          <cell r="I230">
            <v>0</v>
          </cell>
          <cell r="J230">
            <v>0</v>
          </cell>
          <cell r="K230" t="str">
            <v>1.33</v>
          </cell>
          <cell r="L230" t="str">
            <v>D+</v>
          </cell>
          <cell r="M230" t="str">
            <v>0</v>
          </cell>
          <cell r="N230">
            <v>0</v>
          </cell>
          <cell r="O230">
            <v>0</v>
          </cell>
          <cell r="P230">
            <v>0</v>
          </cell>
          <cell r="Q230">
            <v>0</v>
          </cell>
          <cell r="R230">
            <v>0</v>
          </cell>
          <cell r="S230">
            <v>0</v>
          </cell>
          <cell r="T230">
            <v>0</v>
          </cell>
          <cell r="U230">
            <v>0</v>
          </cell>
          <cell r="V230">
            <v>0</v>
          </cell>
          <cell r="W230">
            <v>0</v>
          </cell>
          <cell r="X230">
            <v>0</v>
          </cell>
          <cell r="Y230">
            <v>0</v>
          </cell>
          <cell r="Z230">
            <v>0</v>
          </cell>
          <cell r="AA230">
            <v>0</v>
          </cell>
        </row>
        <row r="231">
          <cell r="A231">
            <v>0</v>
          </cell>
          <cell r="B231">
            <v>0</v>
          </cell>
          <cell r="C231">
            <v>0</v>
          </cell>
          <cell r="D231" t="str">
            <v>3.10</v>
          </cell>
          <cell r="E231">
            <v>0</v>
          </cell>
          <cell r="F231">
            <v>0</v>
          </cell>
          <cell r="G231">
            <v>0</v>
          </cell>
          <cell r="H231">
            <v>0</v>
          </cell>
          <cell r="I231">
            <v>0</v>
          </cell>
          <cell r="J231">
            <v>0</v>
          </cell>
          <cell r="K231" t="str">
            <v>1.33</v>
          </cell>
          <cell r="L231" t="str">
            <v>D+</v>
          </cell>
          <cell r="M231" t="str">
            <v>0</v>
          </cell>
          <cell r="N231">
            <v>0</v>
          </cell>
          <cell r="O231">
            <v>0</v>
          </cell>
          <cell r="P231">
            <v>0</v>
          </cell>
          <cell r="Q231">
            <v>0</v>
          </cell>
          <cell r="R231">
            <v>0</v>
          </cell>
          <cell r="S231">
            <v>0</v>
          </cell>
          <cell r="T231">
            <v>0</v>
          </cell>
          <cell r="U231">
            <v>0</v>
          </cell>
          <cell r="V231">
            <v>0</v>
          </cell>
          <cell r="W231">
            <v>0</v>
          </cell>
          <cell r="X231">
            <v>0</v>
          </cell>
          <cell r="Y231">
            <v>0</v>
          </cell>
          <cell r="Z231">
            <v>0</v>
          </cell>
          <cell r="AA231">
            <v>0</v>
          </cell>
        </row>
        <row r="232">
          <cell r="A232">
            <v>0</v>
          </cell>
          <cell r="B232">
            <v>32</v>
          </cell>
          <cell r="C232" t="str">
            <v>capaian rapot</v>
          </cell>
          <cell r="D232">
            <v>0</v>
          </cell>
          <cell r="E232">
            <v>0</v>
          </cell>
          <cell r="F232">
            <v>0</v>
          </cell>
          <cell r="G232" t="e">
            <v>#NUM!</v>
          </cell>
          <cell r="H232">
            <v>0</v>
          </cell>
          <cell r="I232">
            <v>0</v>
          </cell>
          <cell r="J232">
            <v>0</v>
          </cell>
          <cell r="K232" t="str">
            <v>1.33</v>
          </cell>
          <cell r="L232" t="str">
            <v>D+</v>
          </cell>
          <cell r="M232" t="str">
            <v>D+</v>
          </cell>
          <cell r="N232">
            <v>0</v>
          </cell>
          <cell r="O232">
            <v>0</v>
          </cell>
          <cell r="P232">
            <v>0</v>
          </cell>
          <cell r="Q232">
            <v>0</v>
          </cell>
          <cell r="R232">
            <v>0</v>
          </cell>
          <cell r="S232">
            <v>0</v>
          </cell>
          <cell r="T232">
            <v>0</v>
          </cell>
          <cell r="U232">
            <v>0</v>
          </cell>
          <cell r="V232">
            <v>0</v>
          </cell>
          <cell r="W232">
            <v>0</v>
          </cell>
          <cell r="X232">
            <v>0</v>
          </cell>
          <cell r="Y232">
            <v>0</v>
          </cell>
          <cell r="Z232">
            <v>0</v>
          </cell>
          <cell r="AA232">
            <v>0</v>
          </cell>
        </row>
        <row r="233">
          <cell r="A233">
            <v>33</v>
          </cell>
          <cell r="B233">
            <v>0</v>
          </cell>
          <cell r="C233" t="e">
            <v>#N/A</v>
          </cell>
          <cell r="D233" t="str">
            <v>3.2</v>
          </cell>
          <cell r="E233">
            <v>0</v>
          </cell>
          <cell r="F233">
            <v>0</v>
          </cell>
          <cell r="G233">
            <v>0</v>
          </cell>
          <cell r="H233">
            <v>0</v>
          </cell>
          <cell r="I233">
            <v>0</v>
          </cell>
          <cell r="J233">
            <v>0</v>
          </cell>
          <cell r="K233" t="str">
            <v>1.33</v>
          </cell>
          <cell r="L233" t="str">
            <v>D+</v>
          </cell>
          <cell r="M233" t="str">
            <v>0</v>
          </cell>
          <cell r="N233">
            <v>0</v>
          </cell>
          <cell r="O233">
            <v>0</v>
          </cell>
          <cell r="P233">
            <v>0</v>
          </cell>
          <cell r="Q233">
            <v>0</v>
          </cell>
          <cell r="R233">
            <v>0</v>
          </cell>
          <cell r="S233">
            <v>0</v>
          </cell>
          <cell r="T233">
            <v>0</v>
          </cell>
          <cell r="U233">
            <v>0</v>
          </cell>
          <cell r="V233">
            <v>0</v>
          </cell>
          <cell r="W233">
            <v>0</v>
          </cell>
          <cell r="X233">
            <v>0</v>
          </cell>
          <cell r="Y233">
            <v>0</v>
          </cell>
          <cell r="Z233">
            <v>0</v>
          </cell>
          <cell r="AA233" t="str">
            <v>D+</v>
          </cell>
        </row>
        <row r="234">
          <cell r="A234">
            <v>0</v>
          </cell>
          <cell r="B234">
            <v>0</v>
          </cell>
          <cell r="C234">
            <v>0</v>
          </cell>
          <cell r="D234" t="str">
            <v>3.5</v>
          </cell>
          <cell r="E234">
            <v>0</v>
          </cell>
          <cell r="F234">
            <v>0</v>
          </cell>
          <cell r="G234">
            <v>0</v>
          </cell>
          <cell r="H234">
            <v>0</v>
          </cell>
          <cell r="I234">
            <v>0</v>
          </cell>
          <cell r="J234">
            <v>0</v>
          </cell>
          <cell r="K234" t="str">
            <v>1.33</v>
          </cell>
          <cell r="L234" t="str">
            <v>D+</v>
          </cell>
          <cell r="M234" t="str">
            <v>0</v>
          </cell>
          <cell r="N234">
            <v>0</v>
          </cell>
          <cell r="O234">
            <v>0</v>
          </cell>
          <cell r="P234">
            <v>0</v>
          </cell>
          <cell r="Q234">
            <v>0</v>
          </cell>
          <cell r="R234">
            <v>0</v>
          </cell>
          <cell r="S234">
            <v>0</v>
          </cell>
          <cell r="T234">
            <v>0</v>
          </cell>
          <cell r="U234">
            <v>0</v>
          </cell>
          <cell r="V234">
            <v>0</v>
          </cell>
          <cell r="W234">
            <v>0</v>
          </cell>
          <cell r="X234">
            <v>0</v>
          </cell>
          <cell r="Y234">
            <v>0</v>
          </cell>
          <cell r="Z234">
            <v>0</v>
          </cell>
          <cell r="AA234">
            <v>0</v>
          </cell>
        </row>
        <row r="235">
          <cell r="A235">
            <v>0</v>
          </cell>
          <cell r="B235">
            <v>0</v>
          </cell>
          <cell r="C235">
            <v>0</v>
          </cell>
          <cell r="D235" t="str">
            <v>3.6</v>
          </cell>
          <cell r="E235">
            <v>0</v>
          </cell>
          <cell r="F235">
            <v>0</v>
          </cell>
          <cell r="G235">
            <v>0</v>
          </cell>
          <cell r="H235">
            <v>0</v>
          </cell>
          <cell r="I235">
            <v>0</v>
          </cell>
          <cell r="J235">
            <v>0</v>
          </cell>
          <cell r="K235" t="str">
            <v>1.33</v>
          </cell>
          <cell r="L235" t="str">
            <v>D+</v>
          </cell>
          <cell r="M235" t="str">
            <v>0</v>
          </cell>
          <cell r="N235">
            <v>0</v>
          </cell>
          <cell r="O235">
            <v>0</v>
          </cell>
          <cell r="P235">
            <v>0</v>
          </cell>
          <cell r="Q235">
            <v>0</v>
          </cell>
          <cell r="R235">
            <v>0</v>
          </cell>
          <cell r="S235">
            <v>0</v>
          </cell>
          <cell r="T235">
            <v>0</v>
          </cell>
          <cell r="U235">
            <v>0</v>
          </cell>
          <cell r="V235">
            <v>0</v>
          </cell>
          <cell r="W235">
            <v>0</v>
          </cell>
          <cell r="X235">
            <v>0</v>
          </cell>
          <cell r="Y235">
            <v>0</v>
          </cell>
          <cell r="Z235">
            <v>0</v>
          </cell>
          <cell r="AA235">
            <v>0</v>
          </cell>
        </row>
        <row r="236">
          <cell r="A236">
            <v>0</v>
          </cell>
          <cell r="B236">
            <v>0</v>
          </cell>
          <cell r="C236">
            <v>0</v>
          </cell>
          <cell r="D236" t="str">
            <v>3.8</v>
          </cell>
          <cell r="E236">
            <v>0</v>
          </cell>
          <cell r="F236">
            <v>0</v>
          </cell>
          <cell r="G236">
            <v>0</v>
          </cell>
          <cell r="H236">
            <v>0</v>
          </cell>
          <cell r="I236">
            <v>0</v>
          </cell>
          <cell r="J236">
            <v>0</v>
          </cell>
          <cell r="K236" t="str">
            <v>1.33</v>
          </cell>
          <cell r="L236" t="str">
            <v>D+</v>
          </cell>
          <cell r="M236" t="str">
            <v>0</v>
          </cell>
          <cell r="N236">
            <v>0</v>
          </cell>
          <cell r="O236">
            <v>0</v>
          </cell>
          <cell r="P236">
            <v>0</v>
          </cell>
          <cell r="Q236">
            <v>0</v>
          </cell>
          <cell r="R236">
            <v>0</v>
          </cell>
          <cell r="S236">
            <v>0</v>
          </cell>
          <cell r="T236">
            <v>0</v>
          </cell>
          <cell r="U236">
            <v>0</v>
          </cell>
          <cell r="V236">
            <v>0</v>
          </cell>
          <cell r="W236">
            <v>0</v>
          </cell>
          <cell r="X236">
            <v>0</v>
          </cell>
          <cell r="Y236">
            <v>0</v>
          </cell>
          <cell r="Z236">
            <v>0</v>
          </cell>
          <cell r="AA236">
            <v>0</v>
          </cell>
        </row>
        <row r="237">
          <cell r="A237">
            <v>0</v>
          </cell>
          <cell r="B237">
            <v>0</v>
          </cell>
          <cell r="C237">
            <v>0</v>
          </cell>
          <cell r="D237" t="str">
            <v>3.9</v>
          </cell>
          <cell r="E237">
            <v>0</v>
          </cell>
          <cell r="F237">
            <v>0</v>
          </cell>
          <cell r="G237">
            <v>0</v>
          </cell>
          <cell r="H237">
            <v>0</v>
          </cell>
          <cell r="I237">
            <v>0</v>
          </cell>
          <cell r="J237">
            <v>0</v>
          </cell>
          <cell r="K237" t="str">
            <v>1.33</v>
          </cell>
          <cell r="L237" t="str">
            <v>D+</v>
          </cell>
          <cell r="M237" t="str">
            <v>0</v>
          </cell>
          <cell r="N237">
            <v>0</v>
          </cell>
          <cell r="O237">
            <v>0</v>
          </cell>
          <cell r="P237">
            <v>0</v>
          </cell>
          <cell r="Q237">
            <v>0</v>
          </cell>
          <cell r="R237">
            <v>0</v>
          </cell>
          <cell r="S237">
            <v>0</v>
          </cell>
          <cell r="T237">
            <v>0</v>
          </cell>
          <cell r="U237">
            <v>0</v>
          </cell>
          <cell r="V237">
            <v>0</v>
          </cell>
          <cell r="W237">
            <v>0</v>
          </cell>
          <cell r="X237">
            <v>0</v>
          </cell>
          <cell r="Y237">
            <v>0</v>
          </cell>
          <cell r="Z237">
            <v>0</v>
          </cell>
          <cell r="AA237">
            <v>0</v>
          </cell>
        </row>
        <row r="238">
          <cell r="A238">
            <v>0</v>
          </cell>
          <cell r="B238">
            <v>0</v>
          </cell>
          <cell r="C238">
            <v>0</v>
          </cell>
          <cell r="D238" t="str">
            <v>3.10</v>
          </cell>
          <cell r="E238">
            <v>0</v>
          </cell>
          <cell r="F238">
            <v>0</v>
          </cell>
          <cell r="G238">
            <v>0</v>
          </cell>
          <cell r="H238">
            <v>0</v>
          </cell>
          <cell r="I238">
            <v>0</v>
          </cell>
          <cell r="J238">
            <v>0</v>
          </cell>
          <cell r="K238" t="str">
            <v>1.33</v>
          </cell>
          <cell r="L238" t="str">
            <v>D+</v>
          </cell>
          <cell r="M238" t="str">
            <v>0</v>
          </cell>
          <cell r="N238">
            <v>0</v>
          </cell>
          <cell r="O238">
            <v>0</v>
          </cell>
          <cell r="P238">
            <v>0</v>
          </cell>
          <cell r="Q238">
            <v>0</v>
          </cell>
          <cell r="R238">
            <v>0</v>
          </cell>
          <cell r="S238">
            <v>0</v>
          </cell>
          <cell r="T238">
            <v>0</v>
          </cell>
          <cell r="U238">
            <v>0</v>
          </cell>
          <cell r="V238">
            <v>0</v>
          </cell>
          <cell r="W238">
            <v>0</v>
          </cell>
          <cell r="X238">
            <v>0</v>
          </cell>
          <cell r="Y238">
            <v>0</v>
          </cell>
          <cell r="Z238">
            <v>0</v>
          </cell>
          <cell r="AA238">
            <v>0</v>
          </cell>
        </row>
        <row r="239">
          <cell r="A239">
            <v>0</v>
          </cell>
          <cell r="B239">
            <v>33</v>
          </cell>
          <cell r="C239" t="str">
            <v>capaian rapot</v>
          </cell>
          <cell r="D239">
            <v>0</v>
          </cell>
          <cell r="E239">
            <v>0</v>
          </cell>
          <cell r="F239">
            <v>0</v>
          </cell>
          <cell r="G239" t="e">
            <v>#NUM!</v>
          </cell>
          <cell r="H239">
            <v>0</v>
          </cell>
          <cell r="I239">
            <v>0</v>
          </cell>
          <cell r="J239">
            <v>0</v>
          </cell>
          <cell r="K239" t="str">
            <v>1.33</v>
          </cell>
          <cell r="L239" t="str">
            <v>D+</v>
          </cell>
          <cell r="M239" t="str">
            <v>D+</v>
          </cell>
          <cell r="N239">
            <v>0</v>
          </cell>
          <cell r="O239">
            <v>0</v>
          </cell>
          <cell r="P239">
            <v>0</v>
          </cell>
          <cell r="Q239">
            <v>0</v>
          </cell>
          <cell r="R239">
            <v>0</v>
          </cell>
          <cell r="S239">
            <v>0</v>
          </cell>
          <cell r="T239">
            <v>0</v>
          </cell>
          <cell r="U239">
            <v>0</v>
          </cell>
          <cell r="V239">
            <v>0</v>
          </cell>
          <cell r="W239">
            <v>0</v>
          </cell>
          <cell r="X239">
            <v>0</v>
          </cell>
          <cell r="Y239">
            <v>0</v>
          </cell>
          <cell r="Z239">
            <v>0</v>
          </cell>
          <cell r="AA239">
            <v>0</v>
          </cell>
        </row>
        <row r="240">
          <cell r="A240">
            <v>34</v>
          </cell>
          <cell r="B240">
            <v>0</v>
          </cell>
          <cell r="C240" t="e">
            <v>#N/A</v>
          </cell>
          <cell r="D240" t="str">
            <v>3.2</v>
          </cell>
          <cell r="E240">
            <v>0</v>
          </cell>
          <cell r="F240">
            <v>0</v>
          </cell>
          <cell r="G240">
            <v>0</v>
          </cell>
          <cell r="H240">
            <v>0</v>
          </cell>
          <cell r="I240">
            <v>0</v>
          </cell>
          <cell r="J240">
            <v>0</v>
          </cell>
          <cell r="K240" t="str">
            <v>1.33</v>
          </cell>
          <cell r="L240" t="str">
            <v>D+</v>
          </cell>
          <cell r="M240" t="str">
            <v>0</v>
          </cell>
          <cell r="N240">
            <v>0</v>
          </cell>
          <cell r="O240">
            <v>0</v>
          </cell>
          <cell r="P240">
            <v>0</v>
          </cell>
          <cell r="Q240">
            <v>0</v>
          </cell>
          <cell r="R240">
            <v>0</v>
          </cell>
          <cell r="S240">
            <v>0</v>
          </cell>
          <cell r="T240">
            <v>0</v>
          </cell>
          <cell r="U240">
            <v>0</v>
          </cell>
          <cell r="V240">
            <v>0</v>
          </cell>
          <cell r="W240">
            <v>0</v>
          </cell>
          <cell r="X240">
            <v>0</v>
          </cell>
          <cell r="Y240">
            <v>0</v>
          </cell>
          <cell r="Z240">
            <v>0</v>
          </cell>
          <cell r="AA240" t="str">
            <v>D+</v>
          </cell>
        </row>
        <row r="241">
          <cell r="A241">
            <v>0</v>
          </cell>
          <cell r="B241">
            <v>0</v>
          </cell>
          <cell r="C241">
            <v>0</v>
          </cell>
          <cell r="D241" t="str">
            <v>3.5</v>
          </cell>
          <cell r="E241">
            <v>0</v>
          </cell>
          <cell r="F241">
            <v>0</v>
          </cell>
          <cell r="G241">
            <v>0</v>
          </cell>
          <cell r="H241">
            <v>0</v>
          </cell>
          <cell r="I241">
            <v>0</v>
          </cell>
          <cell r="J241">
            <v>0</v>
          </cell>
          <cell r="K241" t="str">
            <v>1.33</v>
          </cell>
          <cell r="L241" t="str">
            <v>D+</v>
          </cell>
          <cell r="M241" t="str">
            <v>0</v>
          </cell>
          <cell r="N241">
            <v>0</v>
          </cell>
          <cell r="O241">
            <v>0</v>
          </cell>
          <cell r="P241">
            <v>0</v>
          </cell>
          <cell r="Q241">
            <v>0</v>
          </cell>
          <cell r="R241">
            <v>0</v>
          </cell>
          <cell r="S241">
            <v>0</v>
          </cell>
          <cell r="T241">
            <v>0</v>
          </cell>
          <cell r="U241">
            <v>0</v>
          </cell>
          <cell r="V241">
            <v>0</v>
          </cell>
          <cell r="W241">
            <v>0</v>
          </cell>
          <cell r="X241">
            <v>0</v>
          </cell>
          <cell r="Y241">
            <v>0</v>
          </cell>
          <cell r="Z241">
            <v>0</v>
          </cell>
          <cell r="AA241">
            <v>0</v>
          </cell>
        </row>
        <row r="242">
          <cell r="A242">
            <v>0</v>
          </cell>
          <cell r="B242">
            <v>0</v>
          </cell>
          <cell r="C242">
            <v>0</v>
          </cell>
          <cell r="D242" t="str">
            <v>3.6</v>
          </cell>
          <cell r="E242">
            <v>0</v>
          </cell>
          <cell r="F242">
            <v>0</v>
          </cell>
          <cell r="G242">
            <v>0</v>
          </cell>
          <cell r="H242">
            <v>0</v>
          </cell>
          <cell r="I242">
            <v>0</v>
          </cell>
          <cell r="J242">
            <v>0</v>
          </cell>
          <cell r="K242" t="str">
            <v>1.33</v>
          </cell>
          <cell r="L242" t="str">
            <v>D+</v>
          </cell>
          <cell r="M242" t="str">
            <v>0</v>
          </cell>
          <cell r="N242">
            <v>0</v>
          </cell>
          <cell r="O242">
            <v>0</v>
          </cell>
          <cell r="P242">
            <v>0</v>
          </cell>
          <cell r="Q242">
            <v>0</v>
          </cell>
          <cell r="R242">
            <v>0</v>
          </cell>
          <cell r="S242">
            <v>0</v>
          </cell>
          <cell r="T242">
            <v>0</v>
          </cell>
          <cell r="U242">
            <v>0</v>
          </cell>
          <cell r="V242">
            <v>0</v>
          </cell>
          <cell r="W242">
            <v>0</v>
          </cell>
          <cell r="X242">
            <v>0</v>
          </cell>
          <cell r="Y242">
            <v>0</v>
          </cell>
          <cell r="Z242">
            <v>0</v>
          </cell>
          <cell r="AA242">
            <v>0</v>
          </cell>
        </row>
        <row r="243">
          <cell r="A243">
            <v>0</v>
          </cell>
          <cell r="B243">
            <v>0</v>
          </cell>
          <cell r="C243">
            <v>0</v>
          </cell>
          <cell r="D243" t="str">
            <v>3.8</v>
          </cell>
          <cell r="E243">
            <v>0</v>
          </cell>
          <cell r="F243">
            <v>0</v>
          </cell>
          <cell r="G243">
            <v>0</v>
          </cell>
          <cell r="H243">
            <v>0</v>
          </cell>
          <cell r="I243">
            <v>0</v>
          </cell>
          <cell r="J243">
            <v>0</v>
          </cell>
          <cell r="K243" t="str">
            <v>1.33</v>
          </cell>
          <cell r="L243" t="str">
            <v>D+</v>
          </cell>
          <cell r="M243" t="str">
            <v>0</v>
          </cell>
          <cell r="N243">
            <v>0</v>
          </cell>
          <cell r="O243">
            <v>0</v>
          </cell>
          <cell r="P243">
            <v>0</v>
          </cell>
          <cell r="Q243">
            <v>0</v>
          </cell>
          <cell r="R243">
            <v>0</v>
          </cell>
          <cell r="S243">
            <v>0</v>
          </cell>
          <cell r="T243">
            <v>0</v>
          </cell>
          <cell r="U243">
            <v>0</v>
          </cell>
          <cell r="V243">
            <v>0</v>
          </cell>
          <cell r="W243">
            <v>0</v>
          </cell>
          <cell r="X243">
            <v>0</v>
          </cell>
          <cell r="Y243">
            <v>0</v>
          </cell>
          <cell r="Z243">
            <v>0</v>
          </cell>
          <cell r="AA243">
            <v>0</v>
          </cell>
        </row>
        <row r="244">
          <cell r="A244">
            <v>0</v>
          </cell>
          <cell r="B244">
            <v>0</v>
          </cell>
          <cell r="C244">
            <v>0</v>
          </cell>
          <cell r="D244" t="str">
            <v>3.9</v>
          </cell>
          <cell r="E244">
            <v>0</v>
          </cell>
          <cell r="F244">
            <v>0</v>
          </cell>
          <cell r="G244">
            <v>0</v>
          </cell>
          <cell r="H244">
            <v>0</v>
          </cell>
          <cell r="I244">
            <v>0</v>
          </cell>
          <cell r="J244">
            <v>0</v>
          </cell>
          <cell r="K244" t="str">
            <v>1.33</v>
          </cell>
          <cell r="L244" t="str">
            <v>D+</v>
          </cell>
          <cell r="M244" t="str">
            <v>0</v>
          </cell>
          <cell r="N244">
            <v>0</v>
          </cell>
          <cell r="O244">
            <v>0</v>
          </cell>
          <cell r="P244">
            <v>0</v>
          </cell>
          <cell r="Q244">
            <v>0</v>
          </cell>
          <cell r="R244">
            <v>0</v>
          </cell>
          <cell r="S244">
            <v>0</v>
          </cell>
          <cell r="T244">
            <v>0</v>
          </cell>
          <cell r="U244">
            <v>0</v>
          </cell>
          <cell r="V244">
            <v>0</v>
          </cell>
          <cell r="W244">
            <v>0</v>
          </cell>
          <cell r="X244">
            <v>0</v>
          </cell>
          <cell r="Y244">
            <v>0</v>
          </cell>
          <cell r="Z244">
            <v>0</v>
          </cell>
          <cell r="AA244">
            <v>0</v>
          </cell>
        </row>
        <row r="245">
          <cell r="A245">
            <v>0</v>
          </cell>
          <cell r="B245">
            <v>0</v>
          </cell>
          <cell r="C245">
            <v>0</v>
          </cell>
          <cell r="D245" t="str">
            <v>3.10</v>
          </cell>
          <cell r="E245">
            <v>0</v>
          </cell>
          <cell r="F245">
            <v>0</v>
          </cell>
          <cell r="G245">
            <v>0</v>
          </cell>
          <cell r="H245">
            <v>0</v>
          </cell>
          <cell r="I245">
            <v>0</v>
          </cell>
          <cell r="J245">
            <v>0</v>
          </cell>
          <cell r="K245" t="str">
            <v>1.33</v>
          </cell>
          <cell r="L245" t="str">
            <v>D+</v>
          </cell>
          <cell r="M245" t="str">
            <v>0</v>
          </cell>
          <cell r="N245">
            <v>0</v>
          </cell>
          <cell r="O245">
            <v>0</v>
          </cell>
          <cell r="P245">
            <v>0</v>
          </cell>
          <cell r="Q245">
            <v>0</v>
          </cell>
          <cell r="R245">
            <v>0</v>
          </cell>
          <cell r="S245">
            <v>0</v>
          </cell>
          <cell r="T245">
            <v>0</v>
          </cell>
          <cell r="U245">
            <v>0</v>
          </cell>
          <cell r="V245">
            <v>0</v>
          </cell>
          <cell r="W245">
            <v>0</v>
          </cell>
          <cell r="X245">
            <v>0</v>
          </cell>
          <cell r="Y245">
            <v>0</v>
          </cell>
          <cell r="Z245">
            <v>0</v>
          </cell>
          <cell r="AA245">
            <v>0</v>
          </cell>
        </row>
        <row r="246">
          <cell r="A246">
            <v>0</v>
          </cell>
          <cell r="B246">
            <v>34</v>
          </cell>
          <cell r="C246" t="str">
            <v>capaian rapot</v>
          </cell>
          <cell r="D246">
            <v>0</v>
          </cell>
          <cell r="E246">
            <v>0</v>
          </cell>
          <cell r="F246">
            <v>0</v>
          </cell>
          <cell r="G246" t="e">
            <v>#NUM!</v>
          </cell>
          <cell r="H246">
            <v>0</v>
          </cell>
          <cell r="I246">
            <v>0</v>
          </cell>
          <cell r="J246">
            <v>0</v>
          </cell>
          <cell r="K246" t="str">
            <v>1.33</v>
          </cell>
          <cell r="L246" t="str">
            <v>D+</v>
          </cell>
          <cell r="M246" t="str">
            <v>D+</v>
          </cell>
          <cell r="N246">
            <v>0</v>
          </cell>
          <cell r="O246">
            <v>0</v>
          </cell>
          <cell r="P246">
            <v>0</v>
          </cell>
          <cell r="Q246">
            <v>0</v>
          </cell>
          <cell r="R246">
            <v>0</v>
          </cell>
          <cell r="S246">
            <v>0</v>
          </cell>
          <cell r="T246">
            <v>0</v>
          </cell>
          <cell r="U246">
            <v>0</v>
          </cell>
          <cell r="V246">
            <v>0</v>
          </cell>
          <cell r="W246">
            <v>0</v>
          </cell>
          <cell r="X246">
            <v>0</v>
          </cell>
          <cell r="Y246">
            <v>0</v>
          </cell>
          <cell r="Z246">
            <v>0</v>
          </cell>
          <cell r="AA246">
            <v>0</v>
          </cell>
        </row>
        <row r="247">
          <cell r="A247">
            <v>35</v>
          </cell>
          <cell r="B247">
            <v>0</v>
          </cell>
          <cell r="C247" t="e">
            <v>#N/A</v>
          </cell>
          <cell r="D247" t="str">
            <v>3.2</v>
          </cell>
          <cell r="E247">
            <v>0</v>
          </cell>
          <cell r="F247">
            <v>0</v>
          </cell>
          <cell r="G247">
            <v>0</v>
          </cell>
          <cell r="H247">
            <v>0</v>
          </cell>
          <cell r="I247">
            <v>0</v>
          </cell>
          <cell r="J247">
            <v>0</v>
          </cell>
          <cell r="K247" t="str">
            <v>1.33</v>
          </cell>
          <cell r="L247" t="str">
            <v>D+</v>
          </cell>
          <cell r="M247" t="str">
            <v>0</v>
          </cell>
          <cell r="N247">
            <v>0</v>
          </cell>
          <cell r="O247">
            <v>0</v>
          </cell>
          <cell r="P247">
            <v>0</v>
          </cell>
          <cell r="Q247">
            <v>0</v>
          </cell>
          <cell r="R247">
            <v>0</v>
          </cell>
          <cell r="S247">
            <v>0</v>
          </cell>
          <cell r="T247">
            <v>0</v>
          </cell>
          <cell r="U247">
            <v>0</v>
          </cell>
          <cell r="V247">
            <v>0</v>
          </cell>
          <cell r="W247">
            <v>0</v>
          </cell>
          <cell r="X247">
            <v>0</v>
          </cell>
          <cell r="Y247">
            <v>0</v>
          </cell>
          <cell r="Z247">
            <v>0</v>
          </cell>
          <cell r="AA247" t="str">
            <v>D+</v>
          </cell>
        </row>
        <row r="248">
          <cell r="A248">
            <v>0</v>
          </cell>
          <cell r="B248">
            <v>0</v>
          </cell>
          <cell r="C248">
            <v>0</v>
          </cell>
          <cell r="D248" t="str">
            <v>3.5</v>
          </cell>
          <cell r="E248">
            <v>0</v>
          </cell>
          <cell r="F248">
            <v>0</v>
          </cell>
          <cell r="G248">
            <v>0</v>
          </cell>
          <cell r="H248">
            <v>0</v>
          </cell>
          <cell r="I248">
            <v>0</v>
          </cell>
          <cell r="J248">
            <v>0</v>
          </cell>
          <cell r="K248" t="str">
            <v>1.33</v>
          </cell>
          <cell r="L248" t="str">
            <v>D+</v>
          </cell>
          <cell r="M248" t="str">
            <v>0</v>
          </cell>
          <cell r="N248">
            <v>0</v>
          </cell>
          <cell r="O248">
            <v>0</v>
          </cell>
          <cell r="P248">
            <v>0</v>
          </cell>
          <cell r="Q248">
            <v>0</v>
          </cell>
          <cell r="R248">
            <v>0</v>
          </cell>
          <cell r="S248">
            <v>0</v>
          </cell>
          <cell r="T248">
            <v>0</v>
          </cell>
          <cell r="U248">
            <v>0</v>
          </cell>
          <cell r="V248">
            <v>0</v>
          </cell>
          <cell r="W248">
            <v>0</v>
          </cell>
          <cell r="X248">
            <v>0</v>
          </cell>
          <cell r="Y248">
            <v>0</v>
          </cell>
          <cell r="Z248">
            <v>0</v>
          </cell>
          <cell r="AA248">
            <v>0</v>
          </cell>
        </row>
        <row r="249">
          <cell r="A249">
            <v>0</v>
          </cell>
          <cell r="B249">
            <v>0</v>
          </cell>
          <cell r="C249">
            <v>0</v>
          </cell>
          <cell r="D249" t="str">
            <v>3.6</v>
          </cell>
          <cell r="E249">
            <v>0</v>
          </cell>
          <cell r="F249">
            <v>0</v>
          </cell>
          <cell r="G249">
            <v>0</v>
          </cell>
          <cell r="H249">
            <v>0</v>
          </cell>
          <cell r="I249">
            <v>0</v>
          </cell>
          <cell r="J249">
            <v>0</v>
          </cell>
          <cell r="K249" t="str">
            <v>1.33</v>
          </cell>
          <cell r="L249" t="str">
            <v>D+</v>
          </cell>
          <cell r="M249" t="str">
            <v>0</v>
          </cell>
          <cell r="N249">
            <v>0</v>
          </cell>
          <cell r="O249">
            <v>0</v>
          </cell>
          <cell r="P249">
            <v>0</v>
          </cell>
          <cell r="Q249">
            <v>0</v>
          </cell>
          <cell r="R249">
            <v>0</v>
          </cell>
          <cell r="S249">
            <v>0</v>
          </cell>
          <cell r="T249">
            <v>0</v>
          </cell>
          <cell r="U249">
            <v>0</v>
          </cell>
          <cell r="V249">
            <v>0</v>
          </cell>
          <cell r="W249">
            <v>0</v>
          </cell>
          <cell r="X249">
            <v>0</v>
          </cell>
          <cell r="Y249">
            <v>0</v>
          </cell>
          <cell r="Z249">
            <v>0</v>
          </cell>
          <cell r="AA249">
            <v>0</v>
          </cell>
        </row>
        <row r="250">
          <cell r="A250">
            <v>0</v>
          </cell>
          <cell r="B250">
            <v>0</v>
          </cell>
          <cell r="C250">
            <v>0</v>
          </cell>
          <cell r="D250" t="str">
            <v>3.8</v>
          </cell>
          <cell r="E250">
            <v>0</v>
          </cell>
          <cell r="F250">
            <v>0</v>
          </cell>
          <cell r="G250">
            <v>0</v>
          </cell>
          <cell r="H250">
            <v>0</v>
          </cell>
          <cell r="I250">
            <v>0</v>
          </cell>
          <cell r="J250">
            <v>0</v>
          </cell>
          <cell r="K250" t="str">
            <v>1.33</v>
          </cell>
          <cell r="L250" t="str">
            <v>D+</v>
          </cell>
          <cell r="M250" t="str">
            <v>0</v>
          </cell>
          <cell r="N250">
            <v>0</v>
          </cell>
          <cell r="O250">
            <v>0</v>
          </cell>
          <cell r="P250">
            <v>0</v>
          </cell>
          <cell r="Q250">
            <v>0</v>
          </cell>
          <cell r="R250">
            <v>0</v>
          </cell>
          <cell r="S250">
            <v>0</v>
          </cell>
          <cell r="T250">
            <v>0</v>
          </cell>
          <cell r="U250">
            <v>0</v>
          </cell>
          <cell r="V250">
            <v>0</v>
          </cell>
          <cell r="W250">
            <v>0</v>
          </cell>
          <cell r="X250">
            <v>0</v>
          </cell>
          <cell r="Y250">
            <v>0</v>
          </cell>
          <cell r="Z250">
            <v>0</v>
          </cell>
          <cell r="AA250">
            <v>0</v>
          </cell>
        </row>
        <row r="251">
          <cell r="A251">
            <v>0</v>
          </cell>
          <cell r="B251">
            <v>0</v>
          </cell>
          <cell r="C251">
            <v>0</v>
          </cell>
          <cell r="D251" t="str">
            <v>3.9</v>
          </cell>
          <cell r="E251">
            <v>0</v>
          </cell>
          <cell r="F251">
            <v>0</v>
          </cell>
          <cell r="G251">
            <v>0</v>
          </cell>
          <cell r="H251">
            <v>0</v>
          </cell>
          <cell r="I251">
            <v>0</v>
          </cell>
          <cell r="J251">
            <v>0</v>
          </cell>
          <cell r="K251" t="str">
            <v>1.33</v>
          </cell>
          <cell r="L251" t="str">
            <v>D+</v>
          </cell>
          <cell r="M251" t="str">
            <v>0</v>
          </cell>
          <cell r="N251">
            <v>0</v>
          </cell>
          <cell r="O251">
            <v>0</v>
          </cell>
          <cell r="P251">
            <v>0</v>
          </cell>
          <cell r="Q251">
            <v>0</v>
          </cell>
          <cell r="R251">
            <v>0</v>
          </cell>
          <cell r="S251">
            <v>0</v>
          </cell>
          <cell r="T251">
            <v>0</v>
          </cell>
          <cell r="U251">
            <v>0</v>
          </cell>
          <cell r="V251">
            <v>0</v>
          </cell>
          <cell r="W251">
            <v>0</v>
          </cell>
          <cell r="X251">
            <v>0</v>
          </cell>
          <cell r="Y251">
            <v>0</v>
          </cell>
          <cell r="Z251">
            <v>0</v>
          </cell>
          <cell r="AA251">
            <v>0</v>
          </cell>
        </row>
        <row r="252">
          <cell r="A252">
            <v>0</v>
          </cell>
          <cell r="B252">
            <v>0</v>
          </cell>
          <cell r="C252">
            <v>0</v>
          </cell>
          <cell r="D252" t="str">
            <v>3.10</v>
          </cell>
          <cell r="E252">
            <v>0</v>
          </cell>
          <cell r="F252">
            <v>0</v>
          </cell>
          <cell r="G252">
            <v>0</v>
          </cell>
          <cell r="H252">
            <v>0</v>
          </cell>
          <cell r="I252">
            <v>0</v>
          </cell>
          <cell r="J252">
            <v>0</v>
          </cell>
          <cell r="K252" t="str">
            <v>1.33</v>
          </cell>
          <cell r="L252" t="str">
            <v>D+</v>
          </cell>
          <cell r="M252" t="str">
            <v>0</v>
          </cell>
          <cell r="N252">
            <v>0</v>
          </cell>
          <cell r="O252">
            <v>0</v>
          </cell>
          <cell r="P252">
            <v>0</v>
          </cell>
          <cell r="Q252">
            <v>0</v>
          </cell>
          <cell r="R252">
            <v>0</v>
          </cell>
          <cell r="S252">
            <v>0</v>
          </cell>
          <cell r="T252">
            <v>0</v>
          </cell>
          <cell r="U252">
            <v>0</v>
          </cell>
          <cell r="V252">
            <v>0</v>
          </cell>
          <cell r="W252">
            <v>0</v>
          </cell>
          <cell r="X252">
            <v>0</v>
          </cell>
          <cell r="Y252">
            <v>0</v>
          </cell>
          <cell r="Z252">
            <v>0</v>
          </cell>
          <cell r="AA252">
            <v>0</v>
          </cell>
        </row>
        <row r="253">
          <cell r="A253">
            <v>0</v>
          </cell>
          <cell r="B253">
            <v>35</v>
          </cell>
          <cell r="C253" t="str">
            <v>capaian rapot</v>
          </cell>
          <cell r="D253">
            <v>0</v>
          </cell>
          <cell r="E253">
            <v>0</v>
          </cell>
          <cell r="F253">
            <v>0</v>
          </cell>
          <cell r="G253" t="e">
            <v>#NUM!</v>
          </cell>
          <cell r="H253">
            <v>0</v>
          </cell>
          <cell r="I253">
            <v>0</v>
          </cell>
          <cell r="J253">
            <v>0</v>
          </cell>
          <cell r="K253" t="str">
            <v>1.33</v>
          </cell>
          <cell r="L253" t="str">
            <v>D+</v>
          </cell>
          <cell r="M253" t="str">
            <v>D+</v>
          </cell>
          <cell r="N253">
            <v>0</v>
          </cell>
          <cell r="O253">
            <v>0</v>
          </cell>
          <cell r="P253">
            <v>0</v>
          </cell>
          <cell r="Q253">
            <v>0</v>
          </cell>
          <cell r="R253">
            <v>0</v>
          </cell>
          <cell r="S253">
            <v>0</v>
          </cell>
          <cell r="T253">
            <v>0</v>
          </cell>
          <cell r="U253">
            <v>0</v>
          </cell>
          <cell r="V253">
            <v>0</v>
          </cell>
          <cell r="W253">
            <v>0</v>
          </cell>
          <cell r="X253">
            <v>0</v>
          </cell>
          <cell r="Y253">
            <v>0</v>
          </cell>
          <cell r="Z253">
            <v>0</v>
          </cell>
          <cell r="AA253">
            <v>0</v>
          </cell>
        </row>
        <row r="254">
          <cell r="A254">
            <v>36</v>
          </cell>
          <cell r="B254">
            <v>0</v>
          </cell>
          <cell r="C254" t="e">
            <v>#N/A</v>
          </cell>
          <cell r="D254" t="str">
            <v>3.2</v>
          </cell>
          <cell r="E254">
            <v>0</v>
          </cell>
          <cell r="F254">
            <v>0</v>
          </cell>
          <cell r="G254">
            <v>0</v>
          </cell>
          <cell r="H254">
            <v>0</v>
          </cell>
          <cell r="I254">
            <v>0</v>
          </cell>
          <cell r="J254">
            <v>0</v>
          </cell>
          <cell r="K254" t="str">
            <v>1.33</v>
          </cell>
          <cell r="L254" t="str">
            <v>D+</v>
          </cell>
          <cell r="M254" t="str">
            <v>0</v>
          </cell>
          <cell r="N254">
            <v>0</v>
          </cell>
          <cell r="O254">
            <v>0</v>
          </cell>
          <cell r="P254">
            <v>0</v>
          </cell>
          <cell r="Q254">
            <v>0</v>
          </cell>
          <cell r="R254">
            <v>0</v>
          </cell>
          <cell r="S254">
            <v>0</v>
          </cell>
          <cell r="T254">
            <v>0</v>
          </cell>
          <cell r="U254">
            <v>0</v>
          </cell>
          <cell r="V254">
            <v>0</v>
          </cell>
          <cell r="W254">
            <v>0</v>
          </cell>
          <cell r="X254">
            <v>0</v>
          </cell>
          <cell r="Y254">
            <v>0</v>
          </cell>
          <cell r="Z254">
            <v>0</v>
          </cell>
          <cell r="AA254" t="str">
            <v>D+</v>
          </cell>
        </row>
        <row r="255">
          <cell r="A255">
            <v>0</v>
          </cell>
          <cell r="B255">
            <v>0</v>
          </cell>
          <cell r="C255">
            <v>0</v>
          </cell>
          <cell r="D255" t="str">
            <v>3.5</v>
          </cell>
          <cell r="E255">
            <v>0</v>
          </cell>
          <cell r="F255">
            <v>0</v>
          </cell>
          <cell r="G255">
            <v>0</v>
          </cell>
          <cell r="H255">
            <v>0</v>
          </cell>
          <cell r="I255">
            <v>0</v>
          </cell>
          <cell r="J255">
            <v>0</v>
          </cell>
          <cell r="K255" t="str">
            <v>1.33</v>
          </cell>
          <cell r="L255" t="str">
            <v>D+</v>
          </cell>
          <cell r="M255" t="str">
            <v>0</v>
          </cell>
          <cell r="N255">
            <v>0</v>
          </cell>
          <cell r="O255">
            <v>0</v>
          </cell>
          <cell r="P255">
            <v>0</v>
          </cell>
          <cell r="Q255">
            <v>0</v>
          </cell>
          <cell r="R255">
            <v>0</v>
          </cell>
          <cell r="S255">
            <v>0</v>
          </cell>
          <cell r="T255">
            <v>0</v>
          </cell>
          <cell r="U255">
            <v>0</v>
          </cell>
          <cell r="V255">
            <v>0</v>
          </cell>
          <cell r="W255">
            <v>0</v>
          </cell>
          <cell r="X255">
            <v>0</v>
          </cell>
          <cell r="Y255">
            <v>0</v>
          </cell>
          <cell r="Z255">
            <v>0</v>
          </cell>
          <cell r="AA255">
            <v>0</v>
          </cell>
        </row>
        <row r="256">
          <cell r="A256">
            <v>0</v>
          </cell>
          <cell r="B256">
            <v>0</v>
          </cell>
          <cell r="C256">
            <v>0</v>
          </cell>
          <cell r="D256" t="str">
            <v>3.6</v>
          </cell>
          <cell r="E256">
            <v>0</v>
          </cell>
          <cell r="F256">
            <v>0</v>
          </cell>
          <cell r="G256">
            <v>0</v>
          </cell>
          <cell r="H256">
            <v>0</v>
          </cell>
          <cell r="I256">
            <v>0</v>
          </cell>
          <cell r="J256">
            <v>0</v>
          </cell>
          <cell r="K256" t="str">
            <v>1.33</v>
          </cell>
          <cell r="L256" t="str">
            <v>D+</v>
          </cell>
          <cell r="M256" t="str">
            <v>0</v>
          </cell>
          <cell r="N256">
            <v>0</v>
          </cell>
          <cell r="O256">
            <v>0</v>
          </cell>
          <cell r="P256">
            <v>0</v>
          </cell>
          <cell r="Q256">
            <v>0</v>
          </cell>
          <cell r="R256">
            <v>0</v>
          </cell>
          <cell r="S256">
            <v>0</v>
          </cell>
          <cell r="T256">
            <v>0</v>
          </cell>
          <cell r="U256">
            <v>0</v>
          </cell>
          <cell r="V256">
            <v>0</v>
          </cell>
          <cell r="W256">
            <v>0</v>
          </cell>
          <cell r="X256">
            <v>0</v>
          </cell>
          <cell r="Y256">
            <v>0</v>
          </cell>
          <cell r="Z256">
            <v>0</v>
          </cell>
          <cell r="AA256">
            <v>0</v>
          </cell>
        </row>
        <row r="257">
          <cell r="A257">
            <v>0</v>
          </cell>
          <cell r="B257">
            <v>0</v>
          </cell>
          <cell r="C257">
            <v>0</v>
          </cell>
          <cell r="D257" t="str">
            <v>3.8</v>
          </cell>
          <cell r="E257">
            <v>0</v>
          </cell>
          <cell r="F257">
            <v>0</v>
          </cell>
          <cell r="G257">
            <v>0</v>
          </cell>
          <cell r="H257">
            <v>0</v>
          </cell>
          <cell r="I257">
            <v>0</v>
          </cell>
          <cell r="J257">
            <v>0</v>
          </cell>
          <cell r="K257" t="str">
            <v>1.33</v>
          </cell>
          <cell r="L257" t="str">
            <v>D+</v>
          </cell>
          <cell r="M257" t="str">
            <v>0</v>
          </cell>
          <cell r="N257">
            <v>0</v>
          </cell>
          <cell r="O257">
            <v>0</v>
          </cell>
          <cell r="P257">
            <v>0</v>
          </cell>
          <cell r="Q257">
            <v>0</v>
          </cell>
          <cell r="R257">
            <v>0</v>
          </cell>
          <cell r="S257">
            <v>0</v>
          </cell>
          <cell r="T257">
            <v>0</v>
          </cell>
          <cell r="U257">
            <v>0</v>
          </cell>
          <cell r="V257">
            <v>0</v>
          </cell>
          <cell r="W257">
            <v>0</v>
          </cell>
          <cell r="X257">
            <v>0</v>
          </cell>
          <cell r="Y257">
            <v>0</v>
          </cell>
          <cell r="Z257">
            <v>0</v>
          </cell>
          <cell r="AA257">
            <v>0</v>
          </cell>
        </row>
        <row r="258">
          <cell r="A258">
            <v>0</v>
          </cell>
          <cell r="B258">
            <v>0</v>
          </cell>
          <cell r="C258">
            <v>0</v>
          </cell>
          <cell r="D258" t="str">
            <v>3.9</v>
          </cell>
          <cell r="E258">
            <v>0</v>
          </cell>
          <cell r="F258">
            <v>0</v>
          </cell>
          <cell r="G258">
            <v>0</v>
          </cell>
          <cell r="H258">
            <v>0</v>
          </cell>
          <cell r="I258">
            <v>0</v>
          </cell>
          <cell r="J258">
            <v>0</v>
          </cell>
          <cell r="K258" t="str">
            <v>1.33</v>
          </cell>
          <cell r="L258" t="str">
            <v>D+</v>
          </cell>
          <cell r="M258" t="str">
            <v>0</v>
          </cell>
          <cell r="N258">
            <v>0</v>
          </cell>
          <cell r="O258">
            <v>0</v>
          </cell>
          <cell r="P258">
            <v>0</v>
          </cell>
          <cell r="Q258">
            <v>0</v>
          </cell>
          <cell r="R258">
            <v>0</v>
          </cell>
          <cell r="S258">
            <v>0</v>
          </cell>
          <cell r="T258">
            <v>0</v>
          </cell>
          <cell r="U258">
            <v>0</v>
          </cell>
          <cell r="V258">
            <v>0</v>
          </cell>
          <cell r="W258">
            <v>0</v>
          </cell>
          <cell r="X258">
            <v>0</v>
          </cell>
          <cell r="Y258">
            <v>0</v>
          </cell>
          <cell r="Z258">
            <v>0</v>
          </cell>
          <cell r="AA258">
            <v>0</v>
          </cell>
        </row>
        <row r="259">
          <cell r="A259">
            <v>0</v>
          </cell>
          <cell r="B259">
            <v>0</v>
          </cell>
          <cell r="C259">
            <v>0</v>
          </cell>
          <cell r="D259" t="str">
            <v>3.10</v>
          </cell>
          <cell r="E259">
            <v>0</v>
          </cell>
          <cell r="F259">
            <v>0</v>
          </cell>
          <cell r="G259">
            <v>0</v>
          </cell>
          <cell r="H259">
            <v>0</v>
          </cell>
          <cell r="I259">
            <v>0</v>
          </cell>
          <cell r="J259">
            <v>0</v>
          </cell>
          <cell r="K259" t="str">
            <v>1.33</v>
          </cell>
          <cell r="L259" t="str">
            <v>D+</v>
          </cell>
          <cell r="M259" t="str">
            <v>0</v>
          </cell>
          <cell r="N259">
            <v>0</v>
          </cell>
          <cell r="O259">
            <v>0</v>
          </cell>
          <cell r="P259">
            <v>0</v>
          </cell>
          <cell r="Q259">
            <v>0</v>
          </cell>
          <cell r="R259">
            <v>0</v>
          </cell>
          <cell r="S259">
            <v>0</v>
          </cell>
          <cell r="T259">
            <v>0</v>
          </cell>
          <cell r="U259">
            <v>0</v>
          </cell>
          <cell r="V259">
            <v>0</v>
          </cell>
          <cell r="W259">
            <v>0</v>
          </cell>
          <cell r="X259">
            <v>0</v>
          </cell>
          <cell r="Y259">
            <v>0</v>
          </cell>
          <cell r="Z259">
            <v>0</v>
          </cell>
          <cell r="AA259">
            <v>0</v>
          </cell>
        </row>
        <row r="260">
          <cell r="A260">
            <v>0</v>
          </cell>
          <cell r="B260">
            <v>36</v>
          </cell>
          <cell r="C260" t="str">
            <v>capaian rapot</v>
          </cell>
          <cell r="D260">
            <v>0</v>
          </cell>
          <cell r="E260">
            <v>0</v>
          </cell>
          <cell r="F260">
            <v>0</v>
          </cell>
          <cell r="G260" t="e">
            <v>#NUM!</v>
          </cell>
          <cell r="H260">
            <v>0</v>
          </cell>
          <cell r="I260">
            <v>0</v>
          </cell>
          <cell r="J260">
            <v>0</v>
          </cell>
          <cell r="K260" t="str">
            <v>1.33</v>
          </cell>
          <cell r="L260" t="str">
            <v>D+</v>
          </cell>
          <cell r="M260" t="str">
            <v>D+</v>
          </cell>
          <cell r="N260">
            <v>0</v>
          </cell>
          <cell r="O260">
            <v>0</v>
          </cell>
          <cell r="P260">
            <v>0</v>
          </cell>
          <cell r="Q260">
            <v>0</v>
          </cell>
          <cell r="R260">
            <v>0</v>
          </cell>
          <cell r="S260">
            <v>0</v>
          </cell>
          <cell r="T260">
            <v>0</v>
          </cell>
          <cell r="U260">
            <v>0</v>
          </cell>
          <cell r="V260">
            <v>0</v>
          </cell>
          <cell r="W260">
            <v>0</v>
          </cell>
          <cell r="X260">
            <v>0</v>
          </cell>
          <cell r="Y260">
            <v>0</v>
          </cell>
          <cell r="Z260">
            <v>0</v>
          </cell>
          <cell r="AA260">
            <v>0</v>
          </cell>
        </row>
        <row r="261">
          <cell r="A261">
            <v>37</v>
          </cell>
          <cell r="B261">
            <v>0</v>
          </cell>
          <cell r="C261" t="e">
            <v>#N/A</v>
          </cell>
          <cell r="D261" t="str">
            <v>3.2</v>
          </cell>
          <cell r="E261">
            <v>0</v>
          </cell>
          <cell r="F261">
            <v>0</v>
          </cell>
          <cell r="G261">
            <v>0</v>
          </cell>
          <cell r="H261">
            <v>0</v>
          </cell>
          <cell r="I261">
            <v>0</v>
          </cell>
          <cell r="J261">
            <v>0</v>
          </cell>
          <cell r="K261" t="str">
            <v>1.33</v>
          </cell>
          <cell r="L261" t="str">
            <v>D+</v>
          </cell>
          <cell r="M261" t="str">
            <v>0</v>
          </cell>
          <cell r="N261">
            <v>0</v>
          </cell>
          <cell r="O261">
            <v>0</v>
          </cell>
          <cell r="P261">
            <v>0</v>
          </cell>
          <cell r="Q261">
            <v>0</v>
          </cell>
          <cell r="R261">
            <v>0</v>
          </cell>
          <cell r="S261">
            <v>0</v>
          </cell>
          <cell r="T261">
            <v>0</v>
          </cell>
          <cell r="U261">
            <v>0</v>
          </cell>
          <cell r="V261">
            <v>0</v>
          </cell>
          <cell r="W261">
            <v>0</v>
          </cell>
          <cell r="X261">
            <v>0</v>
          </cell>
          <cell r="Y261">
            <v>0</v>
          </cell>
          <cell r="Z261">
            <v>0</v>
          </cell>
          <cell r="AA261" t="str">
            <v>D+</v>
          </cell>
        </row>
        <row r="262">
          <cell r="A262">
            <v>0</v>
          </cell>
          <cell r="B262">
            <v>0</v>
          </cell>
          <cell r="C262">
            <v>0</v>
          </cell>
          <cell r="D262" t="str">
            <v>3.5</v>
          </cell>
          <cell r="E262">
            <v>0</v>
          </cell>
          <cell r="F262">
            <v>0</v>
          </cell>
          <cell r="G262">
            <v>0</v>
          </cell>
          <cell r="H262">
            <v>0</v>
          </cell>
          <cell r="I262">
            <v>0</v>
          </cell>
          <cell r="J262">
            <v>0</v>
          </cell>
          <cell r="K262" t="str">
            <v>1.33</v>
          </cell>
          <cell r="L262" t="str">
            <v>D+</v>
          </cell>
          <cell r="M262" t="str">
            <v>0</v>
          </cell>
          <cell r="N262">
            <v>0</v>
          </cell>
          <cell r="O262">
            <v>0</v>
          </cell>
          <cell r="P262">
            <v>0</v>
          </cell>
          <cell r="Q262">
            <v>0</v>
          </cell>
          <cell r="R262">
            <v>0</v>
          </cell>
          <cell r="S262">
            <v>0</v>
          </cell>
          <cell r="T262">
            <v>0</v>
          </cell>
          <cell r="U262">
            <v>0</v>
          </cell>
          <cell r="V262">
            <v>0</v>
          </cell>
          <cell r="W262">
            <v>0</v>
          </cell>
          <cell r="X262">
            <v>0</v>
          </cell>
          <cell r="Y262">
            <v>0</v>
          </cell>
          <cell r="Z262">
            <v>0</v>
          </cell>
          <cell r="AA262">
            <v>0</v>
          </cell>
        </row>
        <row r="263">
          <cell r="A263">
            <v>0</v>
          </cell>
          <cell r="B263">
            <v>0</v>
          </cell>
          <cell r="C263">
            <v>0</v>
          </cell>
          <cell r="D263" t="str">
            <v>3.6</v>
          </cell>
          <cell r="E263">
            <v>0</v>
          </cell>
          <cell r="F263">
            <v>0</v>
          </cell>
          <cell r="G263">
            <v>0</v>
          </cell>
          <cell r="H263">
            <v>0</v>
          </cell>
          <cell r="I263">
            <v>0</v>
          </cell>
          <cell r="J263">
            <v>0</v>
          </cell>
          <cell r="K263" t="str">
            <v>1.33</v>
          </cell>
          <cell r="L263" t="str">
            <v>D+</v>
          </cell>
          <cell r="M263" t="str">
            <v>0</v>
          </cell>
          <cell r="N263">
            <v>0</v>
          </cell>
          <cell r="O263">
            <v>0</v>
          </cell>
          <cell r="P263">
            <v>0</v>
          </cell>
          <cell r="Q263">
            <v>0</v>
          </cell>
          <cell r="R263">
            <v>0</v>
          </cell>
          <cell r="S263">
            <v>0</v>
          </cell>
          <cell r="T263">
            <v>0</v>
          </cell>
          <cell r="U263">
            <v>0</v>
          </cell>
          <cell r="V263">
            <v>0</v>
          </cell>
          <cell r="W263">
            <v>0</v>
          </cell>
          <cell r="X263">
            <v>0</v>
          </cell>
          <cell r="Y263">
            <v>0</v>
          </cell>
          <cell r="Z263">
            <v>0</v>
          </cell>
          <cell r="AA263">
            <v>0</v>
          </cell>
        </row>
        <row r="264">
          <cell r="A264">
            <v>0</v>
          </cell>
          <cell r="B264">
            <v>0</v>
          </cell>
          <cell r="C264">
            <v>0</v>
          </cell>
          <cell r="D264" t="str">
            <v>3.8</v>
          </cell>
          <cell r="E264">
            <v>0</v>
          </cell>
          <cell r="F264">
            <v>0</v>
          </cell>
          <cell r="G264">
            <v>0</v>
          </cell>
          <cell r="H264">
            <v>0</v>
          </cell>
          <cell r="I264">
            <v>0</v>
          </cell>
          <cell r="J264">
            <v>0</v>
          </cell>
          <cell r="K264" t="str">
            <v>1.33</v>
          </cell>
          <cell r="L264" t="str">
            <v>D+</v>
          </cell>
          <cell r="M264" t="str">
            <v>0</v>
          </cell>
          <cell r="N264">
            <v>0</v>
          </cell>
          <cell r="O264">
            <v>0</v>
          </cell>
          <cell r="P264">
            <v>0</v>
          </cell>
          <cell r="Q264">
            <v>0</v>
          </cell>
          <cell r="R264">
            <v>0</v>
          </cell>
          <cell r="S264">
            <v>0</v>
          </cell>
          <cell r="T264">
            <v>0</v>
          </cell>
          <cell r="U264">
            <v>0</v>
          </cell>
          <cell r="V264">
            <v>0</v>
          </cell>
          <cell r="W264">
            <v>0</v>
          </cell>
          <cell r="X264">
            <v>0</v>
          </cell>
          <cell r="Y264">
            <v>0</v>
          </cell>
          <cell r="Z264">
            <v>0</v>
          </cell>
          <cell r="AA264">
            <v>0</v>
          </cell>
        </row>
        <row r="265">
          <cell r="A265">
            <v>0</v>
          </cell>
          <cell r="B265">
            <v>0</v>
          </cell>
          <cell r="C265">
            <v>0</v>
          </cell>
          <cell r="D265" t="str">
            <v>3.9</v>
          </cell>
          <cell r="E265">
            <v>0</v>
          </cell>
          <cell r="F265">
            <v>0</v>
          </cell>
          <cell r="G265">
            <v>0</v>
          </cell>
          <cell r="H265">
            <v>0</v>
          </cell>
          <cell r="I265">
            <v>0</v>
          </cell>
          <cell r="J265">
            <v>0</v>
          </cell>
          <cell r="K265" t="str">
            <v>1.33</v>
          </cell>
          <cell r="L265" t="str">
            <v>D+</v>
          </cell>
          <cell r="M265" t="str">
            <v>0</v>
          </cell>
          <cell r="N265">
            <v>0</v>
          </cell>
          <cell r="O265">
            <v>0</v>
          </cell>
          <cell r="P265">
            <v>0</v>
          </cell>
          <cell r="Q265">
            <v>0</v>
          </cell>
          <cell r="R265">
            <v>0</v>
          </cell>
          <cell r="S265">
            <v>0</v>
          </cell>
          <cell r="T265">
            <v>0</v>
          </cell>
          <cell r="U265">
            <v>0</v>
          </cell>
          <cell r="V265">
            <v>0</v>
          </cell>
          <cell r="W265">
            <v>0</v>
          </cell>
          <cell r="X265">
            <v>0</v>
          </cell>
          <cell r="Y265">
            <v>0</v>
          </cell>
          <cell r="Z265">
            <v>0</v>
          </cell>
          <cell r="AA265">
            <v>0</v>
          </cell>
        </row>
        <row r="266">
          <cell r="A266">
            <v>0</v>
          </cell>
          <cell r="B266">
            <v>0</v>
          </cell>
          <cell r="C266">
            <v>0</v>
          </cell>
          <cell r="D266" t="str">
            <v>3.10</v>
          </cell>
          <cell r="E266">
            <v>0</v>
          </cell>
          <cell r="F266">
            <v>0</v>
          </cell>
          <cell r="G266">
            <v>0</v>
          </cell>
          <cell r="H266">
            <v>0</v>
          </cell>
          <cell r="I266">
            <v>0</v>
          </cell>
          <cell r="J266">
            <v>0</v>
          </cell>
          <cell r="K266" t="str">
            <v>1.33</v>
          </cell>
          <cell r="L266" t="str">
            <v>D+</v>
          </cell>
          <cell r="M266" t="str">
            <v>0</v>
          </cell>
          <cell r="N266">
            <v>0</v>
          </cell>
          <cell r="O266">
            <v>0</v>
          </cell>
          <cell r="P266">
            <v>0</v>
          </cell>
          <cell r="Q266">
            <v>0</v>
          </cell>
          <cell r="R266">
            <v>0</v>
          </cell>
          <cell r="S266">
            <v>0</v>
          </cell>
          <cell r="T266">
            <v>0</v>
          </cell>
          <cell r="U266">
            <v>0</v>
          </cell>
          <cell r="V266">
            <v>0</v>
          </cell>
          <cell r="W266">
            <v>0</v>
          </cell>
          <cell r="X266">
            <v>0</v>
          </cell>
          <cell r="Y266">
            <v>0</v>
          </cell>
          <cell r="Z266">
            <v>0</v>
          </cell>
          <cell r="AA266">
            <v>0</v>
          </cell>
        </row>
        <row r="267">
          <cell r="A267">
            <v>0</v>
          </cell>
          <cell r="B267">
            <v>37</v>
          </cell>
          <cell r="C267" t="str">
            <v>capaian rapot</v>
          </cell>
          <cell r="D267">
            <v>0</v>
          </cell>
          <cell r="E267">
            <v>0</v>
          </cell>
          <cell r="F267">
            <v>0</v>
          </cell>
          <cell r="G267" t="e">
            <v>#NUM!</v>
          </cell>
          <cell r="H267">
            <v>0</v>
          </cell>
          <cell r="I267">
            <v>0</v>
          </cell>
          <cell r="J267">
            <v>0</v>
          </cell>
          <cell r="K267" t="str">
            <v>1.33</v>
          </cell>
          <cell r="L267" t="str">
            <v>D+</v>
          </cell>
          <cell r="M267" t="str">
            <v>D+</v>
          </cell>
          <cell r="N267">
            <v>0</v>
          </cell>
          <cell r="O267">
            <v>0</v>
          </cell>
          <cell r="P267">
            <v>0</v>
          </cell>
          <cell r="Q267">
            <v>0</v>
          </cell>
          <cell r="R267">
            <v>0</v>
          </cell>
          <cell r="S267">
            <v>0</v>
          </cell>
          <cell r="T267">
            <v>0</v>
          </cell>
          <cell r="U267">
            <v>0</v>
          </cell>
          <cell r="V267">
            <v>0</v>
          </cell>
          <cell r="W267">
            <v>0</v>
          </cell>
          <cell r="X267">
            <v>0</v>
          </cell>
          <cell r="Y267">
            <v>0</v>
          </cell>
          <cell r="Z267">
            <v>0</v>
          </cell>
          <cell r="AA267">
            <v>0</v>
          </cell>
        </row>
        <row r="268">
          <cell r="A268">
            <v>38</v>
          </cell>
          <cell r="B268">
            <v>0</v>
          </cell>
          <cell r="C268" t="e">
            <v>#N/A</v>
          </cell>
          <cell r="D268" t="str">
            <v>3.2</v>
          </cell>
          <cell r="E268">
            <v>0</v>
          </cell>
          <cell r="F268">
            <v>0</v>
          </cell>
          <cell r="G268">
            <v>0</v>
          </cell>
          <cell r="H268">
            <v>0</v>
          </cell>
          <cell r="I268">
            <v>0</v>
          </cell>
          <cell r="J268">
            <v>0</v>
          </cell>
          <cell r="K268" t="str">
            <v>1.33</v>
          </cell>
          <cell r="L268" t="str">
            <v>D+</v>
          </cell>
          <cell r="M268" t="str">
            <v>0</v>
          </cell>
          <cell r="N268">
            <v>0</v>
          </cell>
          <cell r="O268">
            <v>0</v>
          </cell>
          <cell r="P268">
            <v>0</v>
          </cell>
          <cell r="Q268">
            <v>0</v>
          </cell>
          <cell r="R268">
            <v>0</v>
          </cell>
          <cell r="S268">
            <v>0</v>
          </cell>
          <cell r="T268">
            <v>0</v>
          </cell>
          <cell r="U268">
            <v>0</v>
          </cell>
          <cell r="V268">
            <v>0</v>
          </cell>
          <cell r="W268">
            <v>0</v>
          </cell>
          <cell r="X268">
            <v>0</v>
          </cell>
          <cell r="Y268">
            <v>0</v>
          </cell>
          <cell r="Z268">
            <v>0</v>
          </cell>
          <cell r="AA268" t="str">
            <v>D+</v>
          </cell>
        </row>
        <row r="269">
          <cell r="A269">
            <v>0</v>
          </cell>
          <cell r="B269">
            <v>0</v>
          </cell>
          <cell r="C269">
            <v>0</v>
          </cell>
          <cell r="D269" t="str">
            <v>3.5</v>
          </cell>
          <cell r="E269">
            <v>0</v>
          </cell>
          <cell r="F269">
            <v>0</v>
          </cell>
          <cell r="G269">
            <v>0</v>
          </cell>
          <cell r="H269">
            <v>0</v>
          </cell>
          <cell r="I269">
            <v>0</v>
          </cell>
          <cell r="J269">
            <v>0</v>
          </cell>
          <cell r="K269" t="str">
            <v>1.33</v>
          </cell>
          <cell r="L269" t="str">
            <v>D+</v>
          </cell>
          <cell r="M269" t="str">
            <v>0</v>
          </cell>
          <cell r="N269">
            <v>0</v>
          </cell>
          <cell r="O269">
            <v>0</v>
          </cell>
          <cell r="P269">
            <v>0</v>
          </cell>
          <cell r="Q269">
            <v>0</v>
          </cell>
          <cell r="R269">
            <v>0</v>
          </cell>
          <cell r="S269">
            <v>0</v>
          </cell>
          <cell r="T269">
            <v>0</v>
          </cell>
          <cell r="U269">
            <v>0</v>
          </cell>
          <cell r="V269">
            <v>0</v>
          </cell>
          <cell r="W269">
            <v>0</v>
          </cell>
          <cell r="X269">
            <v>0</v>
          </cell>
          <cell r="Y269">
            <v>0</v>
          </cell>
          <cell r="Z269">
            <v>0</v>
          </cell>
          <cell r="AA269">
            <v>0</v>
          </cell>
        </row>
        <row r="270">
          <cell r="A270">
            <v>0</v>
          </cell>
          <cell r="B270">
            <v>0</v>
          </cell>
          <cell r="C270">
            <v>0</v>
          </cell>
          <cell r="D270" t="str">
            <v>3.6</v>
          </cell>
          <cell r="E270">
            <v>0</v>
          </cell>
          <cell r="F270">
            <v>0</v>
          </cell>
          <cell r="G270">
            <v>0</v>
          </cell>
          <cell r="H270">
            <v>0</v>
          </cell>
          <cell r="I270">
            <v>0</v>
          </cell>
          <cell r="J270">
            <v>0</v>
          </cell>
          <cell r="K270" t="str">
            <v>1.33</v>
          </cell>
          <cell r="L270" t="str">
            <v>D+</v>
          </cell>
          <cell r="M270" t="str">
            <v>0</v>
          </cell>
          <cell r="N270">
            <v>0</v>
          </cell>
          <cell r="O270">
            <v>0</v>
          </cell>
          <cell r="P270">
            <v>0</v>
          </cell>
          <cell r="Q270">
            <v>0</v>
          </cell>
          <cell r="R270">
            <v>0</v>
          </cell>
          <cell r="S270">
            <v>0</v>
          </cell>
          <cell r="T270">
            <v>0</v>
          </cell>
          <cell r="U270">
            <v>0</v>
          </cell>
          <cell r="V270">
            <v>0</v>
          </cell>
          <cell r="W270">
            <v>0</v>
          </cell>
          <cell r="X270">
            <v>0</v>
          </cell>
          <cell r="Y270">
            <v>0</v>
          </cell>
          <cell r="Z270">
            <v>0</v>
          </cell>
          <cell r="AA270">
            <v>0</v>
          </cell>
        </row>
        <row r="271">
          <cell r="A271">
            <v>0</v>
          </cell>
          <cell r="B271">
            <v>0</v>
          </cell>
          <cell r="C271">
            <v>0</v>
          </cell>
          <cell r="D271" t="str">
            <v>3.8</v>
          </cell>
          <cell r="E271">
            <v>0</v>
          </cell>
          <cell r="F271">
            <v>0</v>
          </cell>
          <cell r="G271">
            <v>0</v>
          </cell>
          <cell r="H271">
            <v>0</v>
          </cell>
          <cell r="I271">
            <v>0</v>
          </cell>
          <cell r="J271">
            <v>0</v>
          </cell>
          <cell r="K271" t="str">
            <v>1.33</v>
          </cell>
          <cell r="L271" t="str">
            <v>D+</v>
          </cell>
          <cell r="M271" t="str">
            <v>0</v>
          </cell>
          <cell r="N271">
            <v>0</v>
          </cell>
          <cell r="O271">
            <v>0</v>
          </cell>
          <cell r="P271">
            <v>0</v>
          </cell>
          <cell r="Q271">
            <v>0</v>
          </cell>
          <cell r="R271">
            <v>0</v>
          </cell>
          <cell r="S271">
            <v>0</v>
          </cell>
          <cell r="T271">
            <v>0</v>
          </cell>
          <cell r="U271">
            <v>0</v>
          </cell>
          <cell r="V271">
            <v>0</v>
          </cell>
          <cell r="W271">
            <v>0</v>
          </cell>
          <cell r="X271">
            <v>0</v>
          </cell>
          <cell r="Y271">
            <v>0</v>
          </cell>
          <cell r="Z271">
            <v>0</v>
          </cell>
          <cell r="AA271">
            <v>0</v>
          </cell>
        </row>
        <row r="272">
          <cell r="A272">
            <v>0</v>
          </cell>
          <cell r="B272">
            <v>0</v>
          </cell>
          <cell r="C272">
            <v>0</v>
          </cell>
          <cell r="D272" t="str">
            <v>3.9</v>
          </cell>
          <cell r="E272">
            <v>0</v>
          </cell>
          <cell r="F272">
            <v>0</v>
          </cell>
          <cell r="G272">
            <v>0</v>
          </cell>
          <cell r="H272">
            <v>0</v>
          </cell>
          <cell r="I272">
            <v>0</v>
          </cell>
          <cell r="J272">
            <v>0</v>
          </cell>
          <cell r="K272" t="str">
            <v>1.33</v>
          </cell>
          <cell r="L272" t="str">
            <v>D+</v>
          </cell>
          <cell r="M272" t="str">
            <v>0</v>
          </cell>
          <cell r="N272">
            <v>0</v>
          </cell>
          <cell r="O272">
            <v>0</v>
          </cell>
          <cell r="P272">
            <v>0</v>
          </cell>
          <cell r="Q272">
            <v>0</v>
          </cell>
          <cell r="R272">
            <v>0</v>
          </cell>
          <cell r="S272">
            <v>0</v>
          </cell>
          <cell r="T272">
            <v>0</v>
          </cell>
          <cell r="U272">
            <v>0</v>
          </cell>
          <cell r="V272">
            <v>0</v>
          </cell>
          <cell r="W272">
            <v>0</v>
          </cell>
          <cell r="X272">
            <v>0</v>
          </cell>
          <cell r="Y272">
            <v>0</v>
          </cell>
          <cell r="Z272">
            <v>0</v>
          </cell>
          <cell r="AA272">
            <v>0</v>
          </cell>
        </row>
        <row r="273">
          <cell r="A273">
            <v>0</v>
          </cell>
          <cell r="B273">
            <v>0</v>
          </cell>
          <cell r="C273">
            <v>0</v>
          </cell>
          <cell r="D273" t="str">
            <v>3.10</v>
          </cell>
          <cell r="E273">
            <v>0</v>
          </cell>
          <cell r="F273">
            <v>0</v>
          </cell>
          <cell r="G273">
            <v>0</v>
          </cell>
          <cell r="H273">
            <v>0</v>
          </cell>
          <cell r="I273">
            <v>0</v>
          </cell>
          <cell r="J273">
            <v>0</v>
          </cell>
          <cell r="K273" t="str">
            <v>1.33</v>
          </cell>
          <cell r="L273" t="str">
            <v>D+</v>
          </cell>
          <cell r="M273" t="str">
            <v>0</v>
          </cell>
          <cell r="N273">
            <v>0</v>
          </cell>
          <cell r="O273">
            <v>0</v>
          </cell>
          <cell r="P273">
            <v>0</v>
          </cell>
          <cell r="Q273">
            <v>0</v>
          </cell>
          <cell r="R273">
            <v>0</v>
          </cell>
          <cell r="S273">
            <v>0</v>
          </cell>
          <cell r="T273">
            <v>0</v>
          </cell>
          <cell r="U273">
            <v>0</v>
          </cell>
          <cell r="V273">
            <v>0</v>
          </cell>
          <cell r="W273">
            <v>0</v>
          </cell>
          <cell r="X273">
            <v>0</v>
          </cell>
          <cell r="Y273">
            <v>0</v>
          </cell>
          <cell r="Z273">
            <v>0</v>
          </cell>
          <cell r="AA273">
            <v>0</v>
          </cell>
        </row>
        <row r="274">
          <cell r="A274">
            <v>0</v>
          </cell>
          <cell r="B274">
            <v>38</v>
          </cell>
          <cell r="C274" t="str">
            <v>capaian rapot</v>
          </cell>
          <cell r="D274">
            <v>0</v>
          </cell>
          <cell r="E274">
            <v>0</v>
          </cell>
          <cell r="F274">
            <v>0</v>
          </cell>
          <cell r="G274" t="e">
            <v>#NUM!</v>
          </cell>
          <cell r="H274">
            <v>0</v>
          </cell>
          <cell r="I274">
            <v>0</v>
          </cell>
          <cell r="J274">
            <v>0</v>
          </cell>
          <cell r="K274" t="str">
            <v>1.33</v>
          </cell>
          <cell r="L274" t="str">
            <v>D+</v>
          </cell>
          <cell r="M274" t="str">
            <v>D+</v>
          </cell>
          <cell r="N274">
            <v>0</v>
          </cell>
          <cell r="O274">
            <v>0</v>
          </cell>
          <cell r="P274">
            <v>0</v>
          </cell>
          <cell r="Q274">
            <v>0</v>
          </cell>
          <cell r="R274">
            <v>0</v>
          </cell>
          <cell r="S274">
            <v>0</v>
          </cell>
          <cell r="T274">
            <v>0</v>
          </cell>
          <cell r="U274">
            <v>0</v>
          </cell>
          <cell r="V274">
            <v>0</v>
          </cell>
          <cell r="W274">
            <v>0</v>
          </cell>
          <cell r="X274">
            <v>0</v>
          </cell>
          <cell r="Y274">
            <v>0</v>
          </cell>
          <cell r="Z274">
            <v>0</v>
          </cell>
          <cell r="AA274">
            <v>0</v>
          </cell>
        </row>
        <row r="275">
          <cell r="A275">
            <v>39</v>
          </cell>
          <cell r="B275">
            <v>0</v>
          </cell>
          <cell r="C275" t="e">
            <v>#N/A</v>
          </cell>
          <cell r="D275" t="str">
            <v>3.2</v>
          </cell>
          <cell r="E275">
            <v>0</v>
          </cell>
          <cell r="F275">
            <v>0</v>
          </cell>
          <cell r="G275">
            <v>0</v>
          </cell>
          <cell r="H275">
            <v>0</v>
          </cell>
          <cell r="I275">
            <v>0</v>
          </cell>
          <cell r="J275">
            <v>0</v>
          </cell>
          <cell r="K275" t="str">
            <v>1.33</v>
          </cell>
          <cell r="L275" t="str">
            <v>D+</v>
          </cell>
          <cell r="M275" t="str">
            <v>0</v>
          </cell>
          <cell r="N275">
            <v>0</v>
          </cell>
          <cell r="O275">
            <v>0</v>
          </cell>
          <cell r="P275">
            <v>0</v>
          </cell>
          <cell r="Q275">
            <v>0</v>
          </cell>
          <cell r="R275">
            <v>0</v>
          </cell>
          <cell r="S275">
            <v>0</v>
          </cell>
          <cell r="T275">
            <v>0</v>
          </cell>
          <cell r="U275">
            <v>0</v>
          </cell>
          <cell r="V275">
            <v>0</v>
          </cell>
          <cell r="W275">
            <v>0</v>
          </cell>
          <cell r="X275">
            <v>0</v>
          </cell>
          <cell r="Y275">
            <v>0</v>
          </cell>
          <cell r="Z275">
            <v>0</v>
          </cell>
          <cell r="AA275" t="str">
            <v>D+</v>
          </cell>
        </row>
        <row r="276">
          <cell r="A276">
            <v>0</v>
          </cell>
          <cell r="B276">
            <v>0</v>
          </cell>
          <cell r="C276">
            <v>0</v>
          </cell>
          <cell r="D276" t="str">
            <v>3.5</v>
          </cell>
          <cell r="E276">
            <v>0</v>
          </cell>
          <cell r="F276">
            <v>0</v>
          </cell>
          <cell r="G276">
            <v>0</v>
          </cell>
          <cell r="H276">
            <v>0</v>
          </cell>
          <cell r="I276">
            <v>0</v>
          </cell>
          <cell r="J276">
            <v>0</v>
          </cell>
          <cell r="K276" t="str">
            <v>1.33</v>
          </cell>
          <cell r="L276" t="str">
            <v>D+</v>
          </cell>
          <cell r="M276" t="str">
            <v>0</v>
          </cell>
          <cell r="N276">
            <v>0</v>
          </cell>
          <cell r="O276">
            <v>0</v>
          </cell>
          <cell r="P276">
            <v>0</v>
          </cell>
          <cell r="Q276">
            <v>0</v>
          </cell>
          <cell r="R276">
            <v>0</v>
          </cell>
          <cell r="S276">
            <v>0</v>
          </cell>
          <cell r="T276">
            <v>0</v>
          </cell>
          <cell r="U276">
            <v>0</v>
          </cell>
          <cell r="V276">
            <v>0</v>
          </cell>
          <cell r="W276">
            <v>0</v>
          </cell>
          <cell r="X276">
            <v>0</v>
          </cell>
          <cell r="Y276">
            <v>0</v>
          </cell>
          <cell r="Z276">
            <v>0</v>
          </cell>
          <cell r="AA276">
            <v>0</v>
          </cell>
        </row>
        <row r="277">
          <cell r="A277">
            <v>0</v>
          </cell>
          <cell r="B277">
            <v>0</v>
          </cell>
          <cell r="C277">
            <v>0</v>
          </cell>
          <cell r="D277" t="str">
            <v>3.6</v>
          </cell>
          <cell r="E277">
            <v>0</v>
          </cell>
          <cell r="F277">
            <v>0</v>
          </cell>
          <cell r="G277">
            <v>0</v>
          </cell>
          <cell r="H277">
            <v>0</v>
          </cell>
          <cell r="I277">
            <v>0</v>
          </cell>
          <cell r="J277">
            <v>0</v>
          </cell>
          <cell r="K277" t="str">
            <v>1.33</v>
          </cell>
          <cell r="L277" t="str">
            <v>D+</v>
          </cell>
          <cell r="M277" t="str">
            <v>0</v>
          </cell>
          <cell r="N277">
            <v>0</v>
          </cell>
          <cell r="O277">
            <v>0</v>
          </cell>
          <cell r="P277">
            <v>0</v>
          </cell>
          <cell r="Q277">
            <v>0</v>
          </cell>
          <cell r="R277">
            <v>0</v>
          </cell>
          <cell r="S277">
            <v>0</v>
          </cell>
          <cell r="T277">
            <v>0</v>
          </cell>
          <cell r="U277">
            <v>0</v>
          </cell>
          <cell r="V277">
            <v>0</v>
          </cell>
          <cell r="W277">
            <v>0</v>
          </cell>
          <cell r="X277">
            <v>0</v>
          </cell>
          <cell r="Y277">
            <v>0</v>
          </cell>
          <cell r="Z277">
            <v>0</v>
          </cell>
          <cell r="AA277">
            <v>0</v>
          </cell>
        </row>
        <row r="278">
          <cell r="A278">
            <v>0</v>
          </cell>
          <cell r="B278">
            <v>0</v>
          </cell>
          <cell r="C278">
            <v>0</v>
          </cell>
          <cell r="D278" t="str">
            <v>3.8</v>
          </cell>
          <cell r="E278">
            <v>0</v>
          </cell>
          <cell r="F278">
            <v>0</v>
          </cell>
          <cell r="G278">
            <v>0</v>
          </cell>
          <cell r="H278">
            <v>0</v>
          </cell>
          <cell r="I278">
            <v>0</v>
          </cell>
          <cell r="J278">
            <v>0</v>
          </cell>
          <cell r="K278" t="str">
            <v>1.33</v>
          </cell>
          <cell r="L278" t="str">
            <v>D+</v>
          </cell>
          <cell r="M278" t="str">
            <v>0</v>
          </cell>
          <cell r="N278">
            <v>0</v>
          </cell>
          <cell r="O278">
            <v>0</v>
          </cell>
          <cell r="P278">
            <v>0</v>
          </cell>
          <cell r="Q278">
            <v>0</v>
          </cell>
          <cell r="R278">
            <v>0</v>
          </cell>
          <cell r="S278">
            <v>0</v>
          </cell>
          <cell r="T278">
            <v>0</v>
          </cell>
          <cell r="U278">
            <v>0</v>
          </cell>
          <cell r="V278">
            <v>0</v>
          </cell>
          <cell r="W278">
            <v>0</v>
          </cell>
          <cell r="X278">
            <v>0</v>
          </cell>
          <cell r="Y278">
            <v>0</v>
          </cell>
          <cell r="Z278">
            <v>0</v>
          </cell>
          <cell r="AA278">
            <v>0</v>
          </cell>
        </row>
        <row r="279">
          <cell r="A279">
            <v>0</v>
          </cell>
          <cell r="B279">
            <v>0</v>
          </cell>
          <cell r="C279">
            <v>0</v>
          </cell>
          <cell r="D279" t="str">
            <v>3.9</v>
          </cell>
          <cell r="E279">
            <v>0</v>
          </cell>
          <cell r="F279">
            <v>0</v>
          </cell>
          <cell r="G279">
            <v>0</v>
          </cell>
          <cell r="H279">
            <v>0</v>
          </cell>
          <cell r="I279">
            <v>0</v>
          </cell>
          <cell r="J279">
            <v>0</v>
          </cell>
          <cell r="K279" t="str">
            <v>1.33</v>
          </cell>
          <cell r="L279" t="str">
            <v>D+</v>
          </cell>
          <cell r="M279" t="str">
            <v>0</v>
          </cell>
          <cell r="N279">
            <v>0</v>
          </cell>
          <cell r="O279">
            <v>0</v>
          </cell>
          <cell r="P279">
            <v>0</v>
          </cell>
          <cell r="Q279">
            <v>0</v>
          </cell>
          <cell r="R279">
            <v>0</v>
          </cell>
          <cell r="S279">
            <v>0</v>
          </cell>
          <cell r="T279">
            <v>0</v>
          </cell>
          <cell r="U279">
            <v>0</v>
          </cell>
          <cell r="V279">
            <v>0</v>
          </cell>
          <cell r="W279">
            <v>0</v>
          </cell>
          <cell r="X279">
            <v>0</v>
          </cell>
          <cell r="Y279">
            <v>0</v>
          </cell>
          <cell r="Z279">
            <v>0</v>
          </cell>
          <cell r="AA279">
            <v>0</v>
          </cell>
        </row>
        <row r="280">
          <cell r="A280">
            <v>0</v>
          </cell>
          <cell r="B280">
            <v>0</v>
          </cell>
          <cell r="C280">
            <v>0</v>
          </cell>
          <cell r="D280" t="str">
            <v>3.10</v>
          </cell>
          <cell r="E280">
            <v>0</v>
          </cell>
          <cell r="F280">
            <v>0</v>
          </cell>
          <cell r="G280">
            <v>0</v>
          </cell>
          <cell r="H280">
            <v>0</v>
          </cell>
          <cell r="I280">
            <v>0</v>
          </cell>
          <cell r="J280">
            <v>0</v>
          </cell>
          <cell r="K280" t="str">
            <v>1.33</v>
          </cell>
          <cell r="L280" t="str">
            <v>D+</v>
          </cell>
          <cell r="M280" t="str">
            <v>0</v>
          </cell>
          <cell r="N280">
            <v>0</v>
          </cell>
          <cell r="O280">
            <v>0</v>
          </cell>
          <cell r="P280">
            <v>0</v>
          </cell>
          <cell r="Q280">
            <v>0</v>
          </cell>
          <cell r="R280">
            <v>0</v>
          </cell>
          <cell r="S280">
            <v>0</v>
          </cell>
          <cell r="T280">
            <v>0</v>
          </cell>
          <cell r="U280">
            <v>0</v>
          </cell>
          <cell r="V280">
            <v>0</v>
          </cell>
          <cell r="W280">
            <v>0</v>
          </cell>
          <cell r="X280">
            <v>0</v>
          </cell>
          <cell r="Y280">
            <v>0</v>
          </cell>
          <cell r="Z280">
            <v>0</v>
          </cell>
          <cell r="AA280">
            <v>0</v>
          </cell>
        </row>
        <row r="281">
          <cell r="A281">
            <v>0</v>
          </cell>
          <cell r="B281">
            <v>39</v>
          </cell>
          <cell r="C281" t="str">
            <v>capaian rapot</v>
          </cell>
          <cell r="D281">
            <v>0</v>
          </cell>
          <cell r="E281">
            <v>0</v>
          </cell>
          <cell r="F281">
            <v>0</v>
          </cell>
          <cell r="G281" t="e">
            <v>#NUM!</v>
          </cell>
          <cell r="H281">
            <v>0</v>
          </cell>
          <cell r="I281">
            <v>0</v>
          </cell>
          <cell r="J281">
            <v>0</v>
          </cell>
          <cell r="K281" t="str">
            <v>1.33</v>
          </cell>
          <cell r="L281" t="str">
            <v>D+</v>
          </cell>
          <cell r="M281" t="str">
            <v>D+</v>
          </cell>
          <cell r="N281">
            <v>0</v>
          </cell>
          <cell r="O281">
            <v>0</v>
          </cell>
          <cell r="P281">
            <v>0</v>
          </cell>
          <cell r="Q281">
            <v>0</v>
          </cell>
          <cell r="R281">
            <v>0</v>
          </cell>
          <cell r="S281">
            <v>0</v>
          </cell>
          <cell r="T281">
            <v>0</v>
          </cell>
          <cell r="U281">
            <v>0</v>
          </cell>
          <cell r="V281">
            <v>0</v>
          </cell>
          <cell r="W281">
            <v>0</v>
          </cell>
          <cell r="X281">
            <v>0</v>
          </cell>
          <cell r="Y281">
            <v>0</v>
          </cell>
          <cell r="Z281">
            <v>0</v>
          </cell>
          <cell r="AA281">
            <v>0</v>
          </cell>
        </row>
        <row r="282">
          <cell r="A282">
            <v>40</v>
          </cell>
          <cell r="B282">
            <v>0</v>
          </cell>
          <cell r="C282" t="e">
            <v>#N/A</v>
          </cell>
          <cell r="D282" t="str">
            <v>3.2</v>
          </cell>
          <cell r="E282">
            <v>0</v>
          </cell>
          <cell r="F282">
            <v>0</v>
          </cell>
          <cell r="G282">
            <v>0</v>
          </cell>
          <cell r="H282">
            <v>0</v>
          </cell>
          <cell r="I282">
            <v>0</v>
          </cell>
          <cell r="J282">
            <v>0</v>
          </cell>
          <cell r="K282" t="str">
            <v>1.33</v>
          </cell>
          <cell r="L282" t="str">
            <v>D+</v>
          </cell>
          <cell r="M282" t="str">
            <v>0</v>
          </cell>
          <cell r="N282">
            <v>0</v>
          </cell>
          <cell r="O282">
            <v>0</v>
          </cell>
          <cell r="P282">
            <v>0</v>
          </cell>
          <cell r="Q282">
            <v>0</v>
          </cell>
          <cell r="R282">
            <v>0</v>
          </cell>
          <cell r="S282">
            <v>0</v>
          </cell>
          <cell r="T282">
            <v>0</v>
          </cell>
          <cell r="U282">
            <v>0</v>
          </cell>
          <cell r="V282">
            <v>0</v>
          </cell>
          <cell r="W282">
            <v>0</v>
          </cell>
          <cell r="X282">
            <v>0</v>
          </cell>
          <cell r="Y282">
            <v>0</v>
          </cell>
          <cell r="Z282">
            <v>0</v>
          </cell>
          <cell r="AA282" t="str">
            <v>D+</v>
          </cell>
        </row>
        <row r="283">
          <cell r="A283">
            <v>0</v>
          </cell>
          <cell r="B283">
            <v>0</v>
          </cell>
          <cell r="C283">
            <v>0</v>
          </cell>
          <cell r="D283" t="str">
            <v>3.5</v>
          </cell>
          <cell r="E283">
            <v>0</v>
          </cell>
          <cell r="F283">
            <v>0</v>
          </cell>
          <cell r="G283">
            <v>0</v>
          </cell>
          <cell r="H283">
            <v>0</v>
          </cell>
          <cell r="I283">
            <v>0</v>
          </cell>
          <cell r="J283">
            <v>0</v>
          </cell>
          <cell r="K283" t="str">
            <v>1.33</v>
          </cell>
          <cell r="L283" t="str">
            <v>D+</v>
          </cell>
          <cell r="M283" t="str">
            <v>0</v>
          </cell>
          <cell r="N283">
            <v>0</v>
          </cell>
          <cell r="O283">
            <v>0</v>
          </cell>
          <cell r="P283">
            <v>0</v>
          </cell>
          <cell r="Q283">
            <v>0</v>
          </cell>
          <cell r="R283">
            <v>0</v>
          </cell>
          <cell r="S283">
            <v>0</v>
          </cell>
          <cell r="T283">
            <v>0</v>
          </cell>
          <cell r="U283">
            <v>0</v>
          </cell>
          <cell r="V283">
            <v>0</v>
          </cell>
          <cell r="W283">
            <v>0</v>
          </cell>
          <cell r="X283">
            <v>0</v>
          </cell>
          <cell r="Y283">
            <v>0</v>
          </cell>
          <cell r="Z283">
            <v>0</v>
          </cell>
          <cell r="AA283">
            <v>0</v>
          </cell>
        </row>
        <row r="284">
          <cell r="A284">
            <v>0</v>
          </cell>
          <cell r="B284">
            <v>0</v>
          </cell>
          <cell r="C284">
            <v>0</v>
          </cell>
          <cell r="D284" t="str">
            <v>3.6</v>
          </cell>
          <cell r="E284">
            <v>0</v>
          </cell>
          <cell r="F284">
            <v>0</v>
          </cell>
          <cell r="G284">
            <v>0</v>
          </cell>
          <cell r="H284">
            <v>0</v>
          </cell>
          <cell r="I284">
            <v>0</v>
          </cell>
          <cell r="J284">
            <v>0</v>
          </cell>
          <cell r="K284" t="str">
            <v>1.33</v>
          </cell>
          <cell r="L284" t="str">
            <v>D+</v>
          </cell>
          <cell r="M284" t="str">
            <v>0</v>
          </cell>
          <cell r="N284">
            <v>0</v>
          </cell>
          <cell r="O284">
            <v>0</v>
          </cell>
          <cell r="P284">
            <v>0</v>
          </cell>
          <cell r="Q284">
            <v>0</v>
          </cell>
          <cell r="R284">
            <v>0</v>
          </cell>
          <cell r="S284">
            <v>0</v>
          </cell>
          <cell r="T284">
            <v>0</v>
          </cell>
          <cell r="U284">
            <v>0</v>
          </cell>
          <cell r="V284">
            <v>0</v>
          </cell>
          <cell r="W284">
            <v>0</v>
          </cell>
          <cell r="X284">
            <v>0</v>
          </cell>
          <cell r="Y284">
            <v>0</v>
          </cell>
          <cell r="Z284">
            <v>0</v>
          </cell>
          <cell r="AA284">
            <v>0</v>
          </cell>
        </row>
        <row r="285">
          <cell r="A285">
            <v>0</v>
          </cell>
          <cell r="B285">
            <v>0</v>
          </cell>
          <cell r="C285">
            <v>0</v>
          </cell>
          <cell r="D285" t="str">
            <v>3.8</v>
          </cell>
          <cell r="E285">
            <v>0</v>
          </cell>
          <cell r="F285">
            <v>0</v>
          </cell>
          <cell r="G285">
            <v>0</v>
          </cell>
          <cell r="H285">
            <v>0</v>
          </cell>
          <cell r="I285">
            <v>0</v>
          </cell>
          <cell r="J285">
            <v>0</v>
          </cell>
          <cell r="K285" t="str">
            <v>1.33</v>
          </cell>
          <cell r="L285" t="str">
            <v>D+</v>
          </cell>
          <cell r="M285" t="str">
            <v>0</v>
          </cell>
          <cell r="N285">
            <v>0</v>
          </cell>
          <cell r="O285">
            <v>0</v>
          </cell>
          <cell r="P285">
            <v>0</v>
          </cell>
          <cell r="Q285">
            <v>0</v>
          </cell>
          <cell r="R285">
            <v>0</v>
          </cell>
          <cell r="S285">
            <v>0</v>
          </cell>
          <cell r="T285">
            <v>0</v>
          </cell>
          <cell r="U285">
            <v>0</v>
          </cell>
          <cell r="V285">
            <v>0</v>
          </cell>
          <cell r="W285">
            <v>0</v>
          </cell>
          <cell r="X285">
            <v>0</v>
          </cell>
          <cell r="Y285">
            <v>0</v>
          </cell>
          <cell r="Z285">
            <v>0</v>
          </cell>
          <cell r="AA285">
            <v>0</v>
          </cell>
        </row>
        <row r="286">
          <cell r="A286">
            <v>0</v>
          </cell>
          <cell r="B286">
            <v>0</v>
          </cell>
          <cell r="C286">
            <v>0</v>
          </cell>
          <cell r="D286" t="str">
            <v>3.9</v>
          </cell>
          <cell r="E286">
            <v>0</v>
          </cell>
          <cell r="F286">
            <v>0</v>
          </cell>
          <cell r="G286">
            <v>0</v>
          </cell>
          <cell r="H286">
            <v>0</v>
          </cell>
          <cell r="I286">
            <v>0</v>
          </cell>
          <cell r="J286">
            <v>0</v>
          </cell>
          <cell r="K286" t="str">
            <v>1.33</v>
          </cell>
          <cell r="L286" t="str">
            <v>D+</v>
          </cell>
          <cell r="M286" t="str">
            <v>0</v>
          </cell>
          <cell r="N286">
            <v>0</v>
          </cell>
          <cell r="O286">
            <v>0</v>
          </cell>
          <cell r="P286">
            <v>0</v>
          </cell>
          <cell r="Q286">
            <v>0</v>
          </cell>
          <cell r="R286">
            <v>0</v>
          </cell>
          <cell r="S286">
            <v>0</v>
          </cell>
          <cell r="T286">
            <v>0</v>
          </cell>
          <cell r="U286">
            <v>0</v>
          </cell>
          <cell r="V286">
            <v>0</v>
          </cell>
          <cell r="W286">
            <v>0</v>
          </cell>
          <cell r="X286">
            <v>0</v>
          </cell>
          <cell r="Y286">
            <v>0</v>
          </cell>
          <cell r="Z286">
            <v>0</v>
          </cell>
          <cell r="AA286">
            <v>0</v>
          </cell>
        </row>
        <row r="287">
          <cell r="A287">
            <v>0</v>
          </cell>
          <cell r="B287">
            <v>0</v>
          </cell>
          <cell r="C287">
            <v>0</v>
          </cell>
          <cell r="D287" t="str">
            <v>3.10</v>
          </cell>
          <cell r="E287">
            <v>0</v>
          </cell>
          <cell r="F287">
            <v>0</v>
          </cell>
          <cell r="G287">
            <v>0</v>
          </cell>
          <cell r="H287">
            <v>0</v>
          </cell>
          <cell r="I287">
            <v>0</v>
          </cell>
          <cell r="J287">
            <v>0</v>
          </cell>
          <cell r="K287" t="str">
            <v>1.33</v>
          </cell>
          <cell r="L287" t="str">
            <v>D+</v>
          </cell>
          <cell r="M287" t="str">
            <v>0</v>
          </cell>
          <cell r="N287">
            <v>0</v>
          </cell>
          <cell r="O287">
            <v>0</v>
          </cell>
          <cell r="P287">
            <v>0</v>
          </cell>
          <cell r="Q287">
            <v>0</v>
          </cell>
          <cell r="R287">
            <v>0</v>
          </cell>
          <cell r="S287">
            <v>0</v>
          </cell>
          <cell r="T287">
            <v>0</v>
          </cell>
          <cell r="U287">
            <v>0</v>
          </cell>
          <cell r="V287">
            <v>0</v>
          </cell>
          <cell r="W287">
            <v>0</v>
          </cell>
          <cell r="X287">
            <v>0</v>
          </cell>
          <cell r="Y287">
            <v>0</v>
          </cell>
          <cell r="Z287">
            <v>0</v>
          </cell>
          <cell r="AA287">
            <v>0</v>
          </cell>
        </row>
        <row r="288">
          <cell r="A288">
            <v>0</v>
          </cell>
          <cell r="B288">
            <v>40</v>
          </cell>
          <cell r="C288" t="str">
            <v>capaian rapot</v>
          </cell>
          <cell r="D288">
            <v>0</v>
          </cell>
          <cell r="E288">
            <v>0</v>
          </cell>
          <cell r="F288">
            <v>0</v>
          </cell>
          <cell r="G288" t="e">
            <v>#NUM!</v>
          </cell>
          <cell r="H288">
            <v>0</v>
          </cell>
          <cell r="I288">
            <v>0</v>
          </cell>
          <cell r="J288">
            <v>0</v>
          </cell>
          <cell r="K288" t="str">
            <v>1.33</v>
          </cell>
          <cell r="L288" t="str">
            <v>D+</v>
          </cell>
          <cell r="M288" t="str">
            <v>D+</v>
          </cell>
          <cell r="N288">
            <v>0</v>
          </cell>
          <cell r="O288">
            <v>0</v>
          </cell>
          <cell r="P288">
            <v>0</v>
          </cell>
          <cell r="Q288">
            <v>0</v>
          </cell>
          <cell r="R288">
            <v>0</v>
          </cell>
          <cell r="S288">
            <v>0</v>
          </cell>
          <cell r="T288">
            <v>0</v>
          </cell>
          <cell r="U288">
            <v>0</v>
          </cell>
          <cell r="V288">
            <v>0</v>
          </cell>
          <cell r="W288">
            <v>0</v>
          </cell>
          <cell r="X288">
            <v>0</v>
          </cell>
          <cell r="Y288">
            <v>0</v>
          </cell>
          <cell r="Z288">
            <v>0</v>
          </cell>
          <cell r="AA288">
            <v>0</v>
          </cell>
        </row>
      </sheetData>
      <sheetData sheetId="14">
        <row r="7">
          <cell r="A7">
            <v>1</v>
          </cell>
          <cell r="B7">
            <v>1</v>
          </cell>
          <cell r="C7" t="str">
            <v>Achmad Zacky</v>
          </cell>
          <cell r="D7" t="str">
            <v>3.1</v>
          </cell>
          <cell r="E7">
            <v>76</v>
          </cell>
          <cell r="F7">
            <v>152</v>
          </cell>
          <cell r="G7">
            <v>78</v>
          </cell>
          <cell r="H7">
            <v>83.333333333333343</v>
          </cell>
          <cell r="I7">
            <v>313.33333333333337</v>
          </cell>
          <cell r="J7">
            <v>78.333333333333343</v>
          </cell>
          <cell r="K7" t="str">
            <v>3.33</v>
          </cell>
          <cell r="L7" t="str">
            <v>B+</v>
          </cell>
          <cell r="M7" t="str">
            <v>B</v>
          </cell>
          <cell r="N7">
            <v>0</v>
          </cell>
          <cell r="O7">
            <v>4</v>
          </cell>
          <cell r="P7">
            <v>0</v>
          </cell>
          <cell r="Q7">
            <v>0</v>
          </cell>
          <cell r="R7">
            <v>0</v>
          </cell>
          <cell r="S7">
            <v>0</v>
          </cell>
          <cell r="T7">
            <v>75.712606837606856</v>
          </cell>
          <cell r="U7" t="str">
            <v>B+</v>
          </cell>
        </row>
        <row r="8">
          <cell r="A8">
            <v>0</v>
          </cell>
          <cell r="B8">
            <v>1</v>
          </cell>
          <cell r="C8">
            <v>0</v>
          </cell>
          <cell r="D8" t="str">
            <v>3.2</v>
          </cell>
          <cell r="E8">
            <v>80</v>
          </cell>
          <cell r="F8">
            <v>160</v>
          </cell>
          <cell r="G8">
            <v>89</v>
          </cell>
          <cell r="H8">
            <v>81.410256410256409</v>
          </cell>
          <cell r="I8">
            <v>330.41025641025641</v>
          </cell>
          <cell r="J8">
            <v>82.602564102564102</v>
          </cell>
          <cell r="K8" t="str">
            <v>3.66</v>
          </cell>
          <cell r="L8" t="str">
            <v>A-</v>
          </cell>
          <cell r="M8" t="str">
            <v>SB</v>
          </cell>
          <cell r="N8">
            <v>0</v>
          </cell>
          <cell r="O8">
            <v>0</v>
          </cell>
          <cell r="P8">
            <v>0</v>
          </cell>
          <cell r="Q8">
            <v>0</v>
          </cell>
          <cell r="R8">
            <v>0</v>
          </cell>
          <cell r="S8">
            <v>0</v>
          </cell>
          <cell r="T8">
            <v>0</v>
          </cell>
          <cell r="U8">
            <v>0</v>
          </cell>
        </row>
        <row r="9">
          <cell r="A9">
            <v>0</v>
          </cell>
          <cell r="B9">
            <v>1</v>
          </cell>
          <cell r="C9">
            <v>0</v>
          </cell>
          <cell r="D9" t="str">
            <v>3.3</v>
          </cell>
          <cell r="E9">
            <v>70</v>
          </cell>
          <cell r="F9">
            <v>140</v>
          </cell>
          <cell r="G9">
            <v>45</v>
          </cell>
          <cell r="H9">
            <v>79.807692307692307</v>
          </cell>
          <cell r="I9">
            <v>264.80769230769232</v>
          </cell>
          <cell r="J9">
            <v>66.20192307692308</v>
          </cell>
          <cell r="K9" t="str">
            <v>2.66</v>
          </cell>
          <cell r="L9" t="str">
            <v>B-</v>
          </cell>
          <cell r="M9" t="str">
            <v>B</v>
          </cell>
          <cell r="N9">
            <v>0</v>
          </cell>
          <cell r="O9">
            <v>0</v>
          </cell>
          <cell r="P9">
            <v>0</v>
          </cell>
          <cell r="Q9">
            <v>0</v>
          </cell>
          <cell r="R9">
            <v>0</v>
          </cell>
          <cell r="S9">
            <v>0</v>
          </cell>
          <cell r="T9">
            <v>0</v>
          </cell>
          <cell r="U9">
            <v>0</v>
          </cell>
        </row>
        <row r="10">
          <cell r="A10">
            <v>0</v>
          </cell>
          <cell r="B10">
            <v>1</v>
          </cell>
          <cell r="C10" t="str">
            <v>capaian raport</v>
          </cell>
          <cell r="D10">
            <v>1</v>
          </cell>
          <cell r="E10">
            <v>0</v>
          </cell>
          <cell r="F10">
            <v>0</v>
          </cell>
          <cell r="G10">
            <v>0</v>
          </cell>
          <cell r="H10">
            <v>81.51709401709401</v>
          </cell>
          <cell r="I10">
            <v>0</v>
          </cell>
          <cell r="J10">
            <v>75.712606837606856</v>
          </cell>
          <cell r="K10" t="str">
            <v>3.33</v>
          </cell>
          <cell r="L10" t="str">
            <v>B+</v>
          </cell>
          <cell r="M10" t="str">
            <v>B</v>
          </cell>
          <cell r="N10">
            <v>0</v>
          </cell>
          <cell r="O10">
            <v>0</v>
          </cell>
          <cell r="P10">
            <v>0</v>
          </cell>
          <cell r="Q10">
            <v>0</v>
          </cell>
          <cell r="R10">
            <v>0</v>
          </cell>
          <cell r="S10">
            <v>0</v>
          </cell>
          <cell r="T10">
            <v>0</v>
          </cell>
          <cell r="U10">
            <v>0</v>
          </cell>
        </row>
        <row r="11">
          <cell r="A11">
            <v>2</v>
          </cell>
          <cell r="B11">
            <v>2</v>
          </cell>
          <cell r="C11" t="str">
            <v>Angelia Vabel R</v>
          </cell>
          <cell r="D11" t="str">
            <v>3.1</v>
          </cell>
          <cell r="E11">
            <v>0</v>
          </cell>
          <cell r="F11">
            <v>0</v>
          </cell>
          <cell r="G11">
            <v>0</v>
          </cell>
          <cell r="H11">
            <v>0</v>
          </cell>
          <cell r="I11">
            <v>0</v>
          </cell>
          <cell r="J11">
            <v>0</v>
          </cell>
          <cell r="K11" t="str">
            <v>1.33</v>
          </cell>
          <cell r="L11" t="str">
            <v>D+</v>
          </cell>
          <cell r="M11" t="str">
            <v>0</v>
          </cell>
          <cell r="N11">
            <v>0</v>
          </cell>
          <cell r="O11">
            <v>0</v>
          </cell>
          <cell r="P11">
            <v>0</v>
          </cell>
          <cell r="Q11">
            <v>0</v>
          </cell>
          <cell r="R11">
            <v>0</v>
          </cell>
          <cell r="S11">
            <v>0</v>
          </cell>
          <cell r="T11">
            <v>0</v>
          </cell>
          <cell r="U11" t="str">
            <v>D+</v>
          </cell>
        </row>
        <row r="12">
          <cell r="A12">
            <v>0</v>
          </cell>
          <cell r="B12">
            <v>2</v>
          </cell>
          <cell r="C12">
            <v>0</v>
          </cell>
          <cell r="D12" t="str">
            <v>3.2</v>
          </cell>
          <cell r="E12">
            <v>0</v>
          </cell>
          <cell r="F12">
            <v>0</v>
          </cell>
          <cell r="G12">
            <v>0</v>
          </cell>
          <cell r="H12">
            <v>0</v>
          </cell>
          <cell r="I12">
            <v>0</v>
          </cell>
          <cell r="J12">
            <v>0</v>
          </cell>
          <cell r="K12" t="str">
            <v>1.33</v>
          </cell>
          <cell r="L12" t="str">
            <v>D+</v>
          </cell>
          <cell r="M12" t="str">
            <v>0</v>
          </cell>
          <cell r="N12">
            <v>0</v>
          </cell>
          <cell r="O12">
            <v>0</v>
          </cell>
          <cell r="P12">
            <v>0</v>
          </cell>
          <cell r="Q12">
            <v>0</v>
          </cell>
          <cell r="R12">
            <v>0</v>
          </cell>
          <cell r="S12">
            <v>0</v>
          </cell>
          <cell r="T12">
            <v>0</v>
          </cell>
          <cell r="U12">
            <v>0</v>
          </cell>
        </row>
        <row r="13">
          <cell r="A13">
            <v>0</v>
          </cell>
          <cell r="B13">
            <v>2</v>
          </cell>
          <cell r="C13">
            <v>0</v>
          </cell>
          <cell r="D13" t="str">
            <v>3.3</v>
          </cell>
          <cell r="E13">
            <v>0</v>
          </cell>
          <cell r="F13">
            <v>0</v>
          </cell>
          <cell r="G13">
            <v>0</v>
          </cell>
          <cell r="H13">
            <v>0</v>
          </cell>
          <cell r="I13">
            <v>0</v>
          </cell>
          <cell r="J13">
            <v>0</v>
          </cell>
          <cell r="K13" t="str">
            <v>1.33</v>
          </cell>
          <cell r="L13" t="str">
            <v>D+</v>
          </cell>
          <cell r="M13" t="str">
            <v>0</v>
          </cell>
          <cell r="N13">
            <v>0</v>
          </cell>
          <cell r="O13">
            <v>0</v>
          </cell>
          <cell r="P13">
            <v>0</v>
          </cell>
          <cell r="Q13">
            <v>0</v>
          </cell>
          <cell r="R13">
            <v>0</v>
          </cell>
          <cell r="S13">
            <v>0</v>
          </cell>
          <cell r="T13">
            <v>0</v>
          </cell>
          <cell r="U13">
            <v>0</v>
          </cell>
        </row>
        <row r="14">
          <cell r="A14">
            <v>0</v>
          </cell>
          <cell r="B14">
            <v>2</v>
          </cell>
          <cell r="C14" t="str">
            <v>capaian raport</v>
          </cell>
          <cell r="D14">
            <v>2</v>
          </cell>
          <cell r="E14">
            <v>0</v>
          </cell>
          <cell r="F14">
            <v>0</v>
          </cell>
          <cell r="G14">
            <v>0</v>
          </cell>
          <cell r="H14">
            <v>0</v>
          </cell>
          <cell r="I14">
            <v>0</v>
          </cell>
          <cell r="J14">
            <v>0</v>
          </cell>
          <cell r="K14" t="str">
            <v>1.33</v>
          </cell>
          <cell r="L14" t="str">
            <v>D+</v>
          </cell>
          <cell r="M14" t="str">
            <v>0</v>
          </cell>
          <cell r="N14">
            <v>0</v>
          </cell>
          <cell r="O14">
            <v>0</v>
          </cell>
          <cell r="P14">
            <v>0</v>
          </cell>
          <cell r="Q14">
            <v>0</v>
          </cell>
          <cell r="R14">
            <v>0</v>
          </cell>
          <cell r="S14">
            <v>0</v>
          </cell>
          <cell r="T14">
            <v>0</v>
          </cell>
          <cell r="U14">
            <v>0</v>
          </cell>
        </row>
        <row r="15">
          <cell r="A15">
            <v>3</v>
          </cell>
          <cell r="B15">
            <v>3</v>
          </cell>
          <cell r="C15" t="str">
            <v>Anggun Dwi P.I</v>
          </cell>
          <cell r="D15" t="str">
            <v>3.1</v>
          </cell>
          <cell r="E15">
            <v>0</v>
          </cell>
          <cell r="F15">
            <v>0</v>
          </cell>
          <cell r="G15">
            <v>0</v>
          </cell>
          <cell r="H15">
            <v>0</v>
          </cell>
          <cell r="I15">
            <v>0</v>
          </cell>
          <cell r="J15">
            <v>0</v>
          </cell>
          <cell r="K15" t="str">
            <v>1.33</v>
          </cell>
          <cell r="L15" t="str">
            <v>D+</v>
          </cell>
          <cell r="M15" t="str">
            <v>0</v>
          </cell>
          <cell r="N15">
            <v>0</v>
          </cell>
          <cell r="O15">
            <v>0</v>
          </cell>
          <cell r="P15">
            <v>0</v>
          </cell>
          <cell r="Q15">
            <v>0</v>
          </cell>
          <cell r="R15">
            <v>0</v>
          </cell>
          <cell r="S15">
            <v>0</v>
          </cell>
          <cell r="T15">
            <v>0</v>
          </cell>
          <cell r="U15" t="str">
            <v>D+</v>
          </cell>
        </row>
        <row r="16">
          <cell r="A16">
            <v>0</v>
          </cell>
          <cell r="B16">
            <v>3</v>
          </cell>
          <cell r="C16">
            <v>0</v>
          </cell>
          <cell r="D16" t="str">
            <v>3.2</v>
          </cell>
          <cell r="E16">
            <v>0</v>
          </cell>
          <cell r="F16">
            <v>0</v>
          </cell>
          <cell r="G16">
            <v>0</v>
          </cell>
          <cell r="H16">
            <v>0</v>
          </cell>
          <cell r="I16">
            <v>0</v>
          </cell>
          <cell r="J16">
            <v>0</v>
          </cell>
          <cell r="K16" t="str">
            <v>1.33</v>
          </cell>
          <cell r="L16" t="str">
            <v>D+</v>
          </cell>
          <cell r="M16" t="str">
            <v>0</v>
          </cell>
          <cell r="N16">
            <v>0</v>
          </cell>
          <cell r="O16">
            <v>0</v>
          </cell>
          <cell r="P16">
            <v>0</v>
          </cell>
          <cell r="Q16">
            <v>0</v>
          </cell>
          <cell r="R16">
            <v>0</v>
          </cell>
          <cell r="S16">
            <v>0</v>
          </cell>
          <cell r="T16">
            <v>0</v>
          </cell>
          <cell r="U16">
            <v>0</v>
          </cell>
        </row>
        <row r="17">
          <cell r="A17">
            <v>0</v>
          </cell>
          <cell r="B17">
            <v>3</v>
          </cell>
          <cell r="C17">
            <v>0</v>
          </cell>
          <cell r="D17" t="str">
            <v>3.2</v>
          </cell>
          <cell r="E17">
            <v>0</v>
          </cell>
          <cell r="F17">
            <v>0</v>
          </cell>
          <cell r="G17">
            <v>0</v>
          </cell>
          <cell r="H17">
            <v>0</v>
          </cell>
          <cell r="I17">
            <v>0</v>
          </cell>
          <cell r="J17">
            <v>0</v>
          </cell>
          <cell r="K17" t="str">
            <v>1.33</v>
          </cell>
          <cell r="L17" t="str">
            <v>D+</v>
          </cell>
          <cell r="M17" t="str">
            <v>0</v>
          </cell>
          <cell r="N17">
            <v>0</v>
          </cell>
          <cell r="O17">
            <v>0</v>
          </cell>
          <cell r="P17">
            <v>0</v>
          </cell>
          <cell r="Q17">
            <v>0</v>
          </cell>
          <cell r="R17">
            <v>0</v>
          </cell>
          <cell r="S17">
            <v>0</v>
          </cell>
          <cell r="T17">
            <v>0</v>
          </cell>
          <cell r="U17">
            <v>0</v>
          </cell>
        </row>
        <row r="18">
          <cell r="A18">
            <v>0</v>
          </cell>
          <cell r="B18">
            <v>0</v>
          </cell>
          <cell r="C18" t="str">
            <v>capaian raport</v>
          </cell>
          <cell r="D18">
            <v>3</v>
          </cell>
          <cell r="E18">
            <v>0</v>
          </cell>
          <cell r="F18">
            <v>0</v>
          </cell>
          <cell r="G18">
            <v>0</v>
          </cell>
          <cell r="H18">
            <v>0</v>
          </cell>
          <cell r="I18">
            <v>0</v>
          </cell>
          <cell r="J18">
            <v>0</v>
          </cell>
          <cell r="K18" t="str">
            <v>1.33</v>
          </cell>
          <cell r="L18" t="str">
            <v>D+</v>
          </cell>
          <cell r="M18" t="str">
            <v>0</v>
          </cell>
          <cell r="N18">
            <v>0</v>
          </cell>
          <cell r="O18">
            <v>0</v>
          </cell>
          <cell r="P18">
            <v>0</v>
          </cell>
          <cell r="Q18">
            <v>0</v>
          </cell>
          <cell r="R18">
            <v>0</v>
          </cell>
          <cell r="S18">
            <v>0</v>
          </cell>
          <cell r="T18">
            <v>0</v>
          </cell>
          <cell r="U18">
            <v>0</v>
          </cell>
        </row>
        <row r="19">
          <cell r="A19">
            <v>4</v>
          </cell>
          <cell r="B19">
            <v>4</v>
          </cell>
          <cell r="C19" t="str">
            <v>Antonio Permata A</v>
          </cell>
          <cell r="D19" t="str">
            <v>3.1</v>
          </cell>
          <cell r="E19">
            <v>0</v>
          </cell>
          <cell r="F19">
            <v>0</v>
          </cell>
          <cell r="G19">
            <v>0</v>
          </cell>
          <cell r="H19">
            <v>0</v>
          </cell>
          <cell r="I19">
            <v>0</v>
          </cell>
          <cell r="J19">
            <v>0</v>
          </cell>
          <cell r="K19" t="str">
            <v>1.33</v>
          </cell>
          <cell r="L19" t="str">
            <v>D+</v>
          </cell>
          <cell r="M19" t="str">
            <v>0</v>
          </cell>
          <cell r="N19">
            <v>0</v>
          </cell>
          <cell r="O19">
            <v>0</v>
          </cell>
          <cell r="P19">
            <v>0</v>
          </cell>
          <cell r="Q19">
            <v>0</v>
          </cell>
          <cell r="R19">
            <v>0</v>
          </cell>
          <cell r="S19">
            <v>0</v>
          </cell>
          <cell r="T19">
            <v>0</v>
          </cell>
          <cell r="U19" t="str">
            <v>D+</v>
          </cell>
        </row>
        <row r="20">
          <cell r="A20">
            <v>0</v>
          </cell>
          <cell r="B20">
            <v>4</v>
          </cell>
          <cell r="C20">
            <v>0</v>
          </cell>
          <cell r="D20" t="str">
            <v>3.2</v>
          </cell>
          <cell r="E20">
            <v>0</v>
          </cell>
          <cell r="F20">
            <v>0</v>
          </cell>
          <cell r="G20">
            <v>0</v>
          </cell>
          <cell r="H20">
            <v>0</v>
          </cell>
          <cell r="I20">
            <v>0</v>
          </cell>
          <cell r="J20">
            <v>0</v>
          </cell>
          <cell r="K20" t="str">
            <v>1.33</v>
          </cell>
          <cell r="L20" t="str">
            <v>D+</v>
          </cell>
          <cell r="M20" t="str">
            <v>0</v>
          </cell>
          <cell r="N20">
            <v>0</v>
          </cell>
          <cell r="O20">
            <v>0</v>
          </cell>
          <cell r="P20">
            <v>0</v>
          </cell>
          <cell r="Q20">
            <v>0</v>
          </cell>
          <cell r="R20">
            <v>0</v>
          </cell>
          <cell r="S20">
            <v>0</v>
          </cell>
          <cell r="T20">
            <v>0</v>
          </cell>
          <cell r="U20">
            <v>0</v>
          </cell>
        </row>
        <row r="21">
          <cell r="A21">
            <v>0</v>
          </cell>
          <cell r="B21">
            <v>4</v>
          </cell>
          <cell r="C21">
            <v>0</v>
          </cell>
          <cell r="D21" t="str">
            <v>3.3</v>
          </cell>
          <cell r="E21">
            <v>0</v>
          </cell>
          <cell r="F21">
            <v>0</v>
          </cell>
          <cell r="G21">
            <v>0</v>
          </cell>
          <cell r="H21">
            <v>0</v>
          </cell>
          <cell r="I21">
            <v>0</v>
          </cell>
          <cell r="J21">
            <v>0</v>
          </cell>
          <cell r="K21" t="str">
            <v>1.33</v>
          </cell>
          <cell r="L21" t="str">
            <v>D+</v>
          </cell>
          <cell r="M21" t="str">
            <v>0</v>
          </cell>
          <cell r="N21">
            <v>0</v>
          </cell>
          <cell r="O21">
            <v>0</v>
          </cell>
          <cell r="P21">
            <v>0</v>
          </cell>
          <cell r="Q21">
            <v>0</v>
          </cell>
          <cell r="R21">
            <v>0</v>
          </cell>
          <cell r="S21">
            <v>0</v>
          </cell>
          <cell r="T21">
            <v>0</v>
          </cell>
          <cell r="U21">
            <v>0</v>
          </cell>
        </row>
        <row r="22">
          <cell r="A22">
            <v>0</v>
          </cell>
          <cell r="B22">
            <v>0</v>
          </cell>
          <cell r="C22" t="str">
            <v>capaian raport</v>
          </cell>
          <cell r="D22">
            <v>4</v>
          </cell>
          <cell r="E22">
            <v>0</v>
          </cell>
          <cell r="F22">
            <v>0</v>
          </cell>
          <cell r="G22">
            <v>0</v>
          </cell>
          <cell r="H22">
            <v>0</v>
          </cell>
          <cell r="I22">
            <v>0</v>
          </cell>
          <cell r="J22">
            <v>0</v>
          </cell>
          <cell r="K22" t="str">
            <v>1.33</v>
          </cell>
          <cell r="L22" t="str">
            <v>D+</v>
          </cell>
          <cell r="M22" t="str">
            <v>0</v>
          </cell>
          <cell r="N22">
            <v>0</v>
          </cell>
          <cell r="O22">
            <v>0</v>
          </cell>
          <cell r="P22">
            <v>0</v>
          </cell>
          <cell r="Q22">
            <v>0</v>
          </cell>
          <cell r="R22">
            <v>0</v>
          </cell>
          <cell r="S22">
            <v>0</v>
          </cell>
          <cell r="T22">
            <v>0</v>
          </cell>
          <cell r="U22">
            <v>0</v>
          </cell>
        </row>
        <row r="23">
          <cell r="A23">
            <v>5</v>
          </cell>
          <cell r="B23">
            <v>5</v>
          </cell>
          <cell r="C23" t="str">
            <v>Arya Pratama G</v>
          </cell>
          <cell r="D23" t="str">
            <v>3.1</v>
          </cell>
          <cell r="E23">
            <v>0</v>
          </cell>
          <cell r="F23">
            <v>0</v>
          </cell>
          <cell r="G23">
            <v>0</v>
          </cell>
          <cell r="H23">
            <v>0</v>
          </cell>
          <cell r="I23">
            <v>0</v>
          </cell>
          <cell r="J23">
            <v>0</v>
          </cell>
          <cell r="K23" t="str">
            <v>1.33</v>
          </cell>
          <cell r="L23" t="str">
            <v>D+</v>
          </cell>
          <cell r="M23" t="str">
            <v>0</v>
          </cell>
          <cell r="N23">
            <v>0</v>
          </cell>
          <cell r="O23">
            <v>0</v>
          </cell>
          <cell r="P23">
            <v>0</v>
          </cell>
          <cell r="Q23">
            <v>0</v>
          </cell>
          <cell r="R23">
            <v>0</v>
          </cell>
          <cell r="S23">
            <v>0</v>
          </cell>
          <cell r="T23">
            <v>0</v>
          </cell>
          <cell r="U23" t="str">
            <v>D+</v>
          </cell>
        </row>
        <row r="24">
          <cell r="A24">
            <v>0</v>
          </cell>
          <cell r="B24">
            <v>5</v>
          </cell>
          <cell r="C24">
            <v>0</v>
          </cell>
          <cell r="D24" t="str">
            <v>3.2</v>
          </cell>
          <cell r="E24">
            <v>0</v>
          </cell>
          <cell r="F24">
            <v>0</v>
          </cell>
          <cell r="G24">
            <v>0</v>
          </cell>
          <cell r="H24">
            <v>0</v>
          </cell>
          <cell r="I24">
            <v>0</v>
          </cell>
          <cell r="J24">
            <v>0</v>
          </cell>
          <cell r="K24" t="str">
            <v>1.33</v>
          </cell>
          <cell r="L24" t="str">
            <v>D+</v>
          </cell>
          <cell r="M24" t="str">
            <v>0</v>
          </cell>
          <cell r="N24">
            <v>0</v>
          </cell>
          <cell r="O24">
            <v>0</v>
          </cell>
          <cell r="P24">
            <v>0</v>
          </cell>
          <cell r="Q24">
            <v>0</v>
          </cell>
          <cell r="R24">
            <v>0</v>
          </cell>
          <cell r="S24">
            <v>0</v>
          </cell>
          <cell r="T24">
            <v>0</v>
          </cell>
          <cell r="U24">
            <v>0</v>
          </cell>
        </row>
        <row r="25">
          <cell r="A25">
            <v>0</v>
          </cell>
          <cell r="B25">
            <v>5</v>
          </cell>
          <cell r="C25">
            <v>0</v>
          </cell>
          <cell r="D25" t="str">
            <v>3.3</v>
          </cell>
          <cell r="E25">
            <v>0</v>
          </cell>
          <cell r="F25">
            <v>0</v>
          </cell>
          <cell r="G25">
            <v>0</v>
          </cell>
          <cell r="H25">
            <v>0</v>
          </cell>
          <cell r="I25">
            <v>0</v>
          </cell>
          <cell r="J25">
            <v>0</v>
          </cell>
          <cell r="K25" t="str">
            <v>1.33</v>
          </cell>
          <cell r="L25" t="str">
            <v>D+</v>
          </cell>
          <cell r="M25" t="str">
            <v>0</v>
          </cell>
          <cell r="N25">
            <v>0</v>
          </cell>
          <cell r="O25">
            <v>0</v>
          </cell>
          <cell r="P25">
            <v>0</v>
          </cell>
          <cell r="Q25">
            <v>0</v>
          </cell>
          <cell r="R25">
            <v>0</v>
          </cell>
          <cell r="S25">
            <v>0</v>
          </cell>
          <cell r="T25">
            <v>0</v>
          </cell>
          <cell r="U25">
            <v>0</v>
          </cell>
        </row>
        <row r="26">
          <cell r="A26">
            <v>0</v>
          </cell>
          <cell r="B26">
            <v>0</v>
          </cell>
          <cell r="C26" t="str">
            <v>capaian raport</v>
          </cell>
          <cell r="D26">
            <v>5</v>
          </cell>
          <cell r="E26">
            <v>0</v>
          </cell>
          <cell r="F26">
            <v>0</v>
          </cell>
          <cell r="G26">
            <v>0</v>
          </cell>
          <cell r="H26">
            <v>0</v>
          </cell>
          <cell r="I26">
            <v>0</v>
          </cell>
          <cell r="J26">
            <v>0</v>
          </cell>
          <cell r="K26" t="str">
            <v>1.33</v>
          </cell>
          <cell r="L26" t="str">
            <v>D+</v>
          </cell>
          <cell r="M26" t="str">
            <v>0</v>
          </cell>
          <cell r="N26">
            <v>0</v>
          </cell>
          <cell r="O26">
            <v>0</v>
          </cell>
          <cell r="P26">
            <v>0</v>
          </cell>
          <cell r="Q26">
            <v>0</v>
          </cell>
          <cell r="R26">
            <v>0</v>
          </cell>
          <cell r="S26">
            <v>0</v>
          </cell>
          <cell r="T26">
            <v>0</v>
          </cell>
          <cell r="U26">
            <v>0</v>
          </cell>
        </row>
        <row r="27">
          <cell r="A27">
            <v>6</v>
          </cell>
          <cell r="B27">
            <v>6</v>
          </cell>
          <cell r="C27" t="str">
            <v>Asyam Hanif Ihsan H</v>
          </cell>
          <cell r="D27" t="str">
            <v>3.1</v>
          </cell>
          <cell r="E27">
            <v>0</v>
          </cell>
          <cell r="F27">
            <v>0</v>
          </cell>
          <cell r="G27">
            <v>0</v>
          </cell>
          <cell r="H27">
            <v>0</v>
          </cell>
          <cell r="I27">
            <v>0</v>
          </cell>
          <cell r="J27">
            <v>0</v>
          </cell>
          <cell r="K27" t="str">
            <v>1.33</v>
          </cell>
          <cell r="L27" t="str">
            <v>D+</v>
          </cell>
          <cell r="M27" t="str">
            <v>0</v>
          </cell>
          <cell r="N27">
            <v>0</v>
          </cell>
          <cell r="O27">
            <v>0</v>
          </cell>
          <cell r="P27">
            <v>0</v>
          </cell>
          <cell r="Q27">
            <v>0</v>
          </cell>
          <cell r="R27">
            <v>0</v>
          </cell>
          <cell r="S27">
            <v>0</v>
          </cell>
          <cell r="T27">
            <v>0</v>
          </cell>
          <cell r="U27" t="str">
            <v>D+</v>
          </cell>
        </row>
        <row r="28">
          <cell r="A28">
            <v>0</v>
          </cell>
          <cell r="B28">
            <v>6</v>
          </cell>
          <cell r="C28">
            <v>0</v>
          </cell>
          <cell r="D28" t="str">
            <v>3.2</v>
          </cell>
          <cell r="E28">
            <v>0</v>
          </cell>
          <cell r="F28">
            <v>0</v>
          </cell>
          <cell r="G28">
            <v>0</v>
          </cell>
          <cell r="H28">
            <v>0</v>
          </cell>
          <cell r="I28">
            <v>0</v>
          </cell>
          <cell r="J28">
            <v>0</v>
          </cell>
          <cell r="K28" t="str">
            <v>1.33</v>
          </cell>
          <cell r="L28" t="str">
            <v>D+</v>
          </cell>
          <cell r="M28" t="str">
            <v>0</v>
          </cell>
          <cell r="N28">
            <v>0</v>
          </cell>
          <cell r="O28">
            <v>0</v>
          </cell>
          <cell r="P28">
            <v>0</v>
          </cell>
          <cell r="Q28">
            <v>0</v>
          </cell>
          <cell r="R28">
            <v>0</v>
          </cell>
          <cell r="S28">
            <v>0</v>
          </cell>
          <cell r="T28">
            <v>0</v>
          </cell>
          <cell r="U28">
            <v>0</v>
          </cell>
        </row>
        <row r="29">
          <cell r="A29">
            <v>0</v>
          </cell>
          <cell r="B29">
            <v>6</v>
          </cell>
          <cell r="C29">
            <v>0</v>
          </cell>
          <cell r="D29" t="str">
            <v>3.3</v>
          </cell>
          <cell r="E29">
            <v>0</v>
          </cell>
          <cell r="F29">
            <v>0</v>
          </cell>
          <cell r="G29">
            <v>0</v>
          </cell>
          <cell r="H29">
            <v>0</v>
          </cell>
          <cell r="I29">
            <v>0</v>
          </cell>
          <cell r="J29">
            <v>0</v>
          </cell>
          <cell r="K29" t="str">
            <v>1.33</v>
          </cell>
          <cell r="L29" t="str">
            <v>D+</v>
          </cell>
          <cell r="M29" t="str">
            <v>0</v>
          </cell>
          <cell r="N29">
            <v>0</v>
          </cell>
          <cell r="O29">
            <v>0</v>
          </cell>
          <cell r="P29">
            <v>0</v>
          </cell>
          <cell r="Q29">
            <v>0</v>
          </cell>
          <cell r="R29">
            <v>0</v>
          </cell>
          <cell r="S29">
            <v>0</v>
          </cell>
          <cell r="T29">
            <v>0</v>
          </cell>
          <cell r="U29">
            <v>0</v>
          </cell>
        </row>
        <row r="30">
          <cell r="A30">
            <v>0</v>
          </cell>
          <cell r="B30">
            <v>0</v>
          </cell>
          <cell r="C30" t="str">
            <v>capaian raport</v>
          </cell>
          <cell r="D30">
            <v>6</v>
          </cell>
          <cell r="E30">
            <v>0</v>
          </cell>
          <cell r="F30">
            <v>0</v>
          </cell>
          <cell r="G30">
            <v>0</v>
          </cell>
          <cell r="H30">
            <v>0</v>
          </cell>
          <cell r="I30">
            <v>0</v>
          </cell>
          <cell r="J30">
            <v>0</v>
          </cell>
          <cell r="K30" t="str">
            <v>1.33</v>
          </cell>
          <cell r="L30" t="str">
            <v>D+</v>
          </cell>
          <cell r="M30" t="str">
            <v>0</v>
          </cell>
          <cell r="N30">
            <v>0</v>
          </cell>
          <cell r="O30">
            <v>0</v>
          </cell>
          <cell r="P30">
            <v>0</v>
          </cell>
          <cell r="Q30">
            <v>0</v>
          </cell>
          <cell r="R30">
            <v>0</v>
          </cell>
          <cell r="S30">
            <v>0</v>
          </cell>
          <cell r="T30">
            <v>0</v>
          </cell>
          <cell r="U30">
            <v>0</v>
          </cell>
        </row>
        <row r="31">
          <cell r="A31">
            <v>7</v>
          </cell>
          <cell r="B31">
            <v>7</v>
          </cell>
          <cell r="C31" t="str">
            <v>Athaya Salsabilla Z</v>
          </cell>
          <cell r="D31" t="str">
            <v>3.1</v>
          </cell>
          <cell r="E31">
            <v>0</v>
          </cell>
          <cell r="F31">
            <v>0</v>
          </cell>
          <cell r="G31">
            <v>0</v>
          </cell>
          <cell r="H31">
            <v>0</v>
          </cell>
          <cell r="I31">
            <v>0</v>
          </cell>
          <cell r="J31">
            <v>0</v>
          </cell>
          <cell r="K31" t="str">
            <v>1.33</v>
          </cell>
          <cell r="L31" t="str">
            <v>D+</v>
          </cell>
          <cell r="M31" t="str">
            <v>0</v>
          </cell>
          <cell r="N31">
            <v>0</v>
          </cell>
          <cell r="O31">
            <v>0</v>
          </cell>
          <cell r="P31">
            <v>0</v>
          </cell>
          <cell r="Q31">
            <v>0</v>
          </cell>
          <cell r="R31">
            <v>0</v>
          </cell>
          <cell r="S31">
            <v>0</v>
          </cell>
          <cell r="T31">
            <v>0</v>
          </cell>
          <cell r="U31" t="str">
            <v>D+</v>
          </cell>
        </row>
        <row r="32">
          <cell r="A32">
            <v>0</v>
          </cell>
          <cell r="B32">
            <v>7</v>
          </cell>
          <cell r="C32">
            <v>0</v>
          </cell>
          <cell r="D32" t="str">
            <v>3.2</v>
          </cell>
          <cell r="E32">
            <v>0</v>
          </cell>
          <cell r="F32">
            <v>0</v>
          </cell>
          <cell r="G32">
            <v>0</v>
          </cell>
          <cell r="H32">
            <v>0</v>
          </cell>
          <cell r="I32">
            <v>0</v>
          </cell>
          <cell r="J32">
            <v>0</v>
          </cell>
          <cell r="K32" t="str">
            <v>1.33</v>
          </cell>
          <cell r="L32" t="str">
            <v>D+</v>
          </cell>
          <cell r="M32" t="str">
            <v>0</v>
          </cell>
          <cell r="N32">
            <v>0</v>
          </cell>
          <cell r="O32">
            <v>0</v>
          </cell>
          <cell r="P32">
            <v>0</v>
          </cell>
          <cell r="Q32">
            <v>0</v>
          </cell>
          <cell r="R32">
            <v>0</v>
          </cell>
          <cell r="S32">
            <v>0</v>
          </cell>
          <cell r="T32">
            <v>0</v>
          </cell>
          <cell r="U32">
            <v>0</v>
          </cell>
        </row>
        <row r="33">
          <cell r="A33">
            <v>0</v>
          </cell>
          <cell r="B33">
            <v>7</v>
          </cell>
          <cell r="C33">
            <v>0</v>
          </cell>
          <cell r="D33" t="str">
            <v>3.3</v>
          </cell>
          <cell r="E33">
            <v>0</v>
          </cell>
          <cell r="F33">
            <v>0</v>
          </cell>
          <cell r="G33">
            <v>0</v>
          </cell>
          <cell r="H33">
            <v>0</v>
          </cell>
          <cell r="I33">
            <v>0</v>
          </cell>
          <cell r="J33">
            <v>0</v>
          </cell>
          <cell r="K33" t="str">
            <v>1.33</v>
          </cell>
          <cell r="L33" t="str">
            <v>D+</v>
          </cell>
          <cell r="M33" t="str">
            <v>0</v>
          </cell>
          <cell r="N33">
            <v>0</v>
          </cell>
          <cell r="O33">
            <v>0</v>
          </cell>
          <cell r="P33">
            <v>0</v>
          </cell>
          <cell r="Q33">
            <v>0</v>
          </cell>
          <cell r="R33">
            <v>0</v>
          </cell>
          <cell r="S33">
            <v>0</v>
          </cell>
          <cell r="T33">
            <v>0</v>
          </cell>
          <cell r="U33">
            <v>0</v>
          </cell>
        </row>
        <row r="34">
          <cell r="A34">
            <v>0</v>
          </cell>
          <cell r="B34">
            <v>0</v>
          </cell>
          <cell r="C34" t="str">
            <v>capaian raport</v>
          </cell>
          <cell r="D34">
            <v>7</v>
          </cell>
          <cell r="E34">
            <v>0</v>
          </cell>
          <cell r="F34">
            <v>0</v>
          </cell>
          <cell r="G34">
            <v>0</v>
          </cell>
          <cell r="H34">
            <v>0</v>
          </cell>
          <cell r="I34">
            <v>0</v>
          </cell>
          <cell r="J34">
            <v>0</v>
          </cell>
          <cell r="K34" t="str">
            <v>1.33</v>
          </cell>
          <cell r="L34" t="str">
            <v>D+</v>
          </cell>
          <cell r="M34" t="str">
            <v>0</v>
          </cell>
          <cell r="N34">
            <v>0</v>
          </cell>
          <cell r="O34">
            <v>0</v>
          </cell>
          <cell r="P34">
            <v>0</v>
          </cell>
          <cell r="Q34">
            <v>0</v>
          </cell>
          <cell r="R34">
            <v>0</v>
          </cell>
          <cell r="S34">
            <v>0</v>
          </cell>
          <cell r="T34">
            <v>0</v>
          </cell>
          <cell r="U34">
            <v>0</v>
          </cell>
        </row>
        <row r="35">
          <cell r="A35">
            <v>8</v>
          </cell>
          <cell r="B35">
            <v>8</v>
          </cell>
          <cell r="C35" t="str">
            <v>Aulia Dea Rosalinda</v>
          </cell>
          <cell r="D35" t="str">
            <v>3.1</v>
          </cell>
          <cell r="E35">
            <v>0</v>
          </cell>
          <cell r="F35">
            <v>0</v>
          </cell>
          <cell r="G35">
            <v>0</v>
          </cell>
          <cell r="H35">
            <v>0</v>
          </cell>
          <cell r="I35">
            <v>0</v>
          </cell>
          <cell r="J35">
            <v>0</v>
          </cell>
          <cell r="K35" t="str">
            <v>1.33</v>
          </cell>
          <cell r="L35" t="str">
            <v>D+</v>
          </cell>
          <cell r="M35" t="str">
            <v>0</v>
          </cell>
          <cell r="N35">
            <v>0</v>
          </cell>
          <cell r="O35">
            <v>0</v>
          </cell>
          <cell r="P35">
            <v>0</v>
          </cell>
          <cell r="Q35">
            <v>0</v>
          </cell>
          <cell r="R35">
            <v>0</v>
          </cell>
          <cell r="S35">
            <v>0</v>
          </cell>
          <cell r="T35">
            <v>0</v>
          </cell>
          <cell r="U35" t="str">
            <v>D+</v>
          </cell>
        </row>
        <row r="36">
          <cell r="A36">
            <v>0</v>
          </cell>
          <cell r="B36">
            <v>8</v>
          </cell>
          <cell r="C36">
            <v>0</v>
          </cell>
          <cell r="D36" t="str">
            <v>3.2</v>
          </cell>
          <cell r="E36">
            <v>0</v>
          </cell>
          <cell r="F36">
            <v>0</v>
          </cell>
          <cell r="G36">
            <v>0</v>
          </cell>
          <cell r="H36">
            <v>0</v>
          </cell>
          <cell r="I36">
            <v>0</v>
          </cell>
          <cell r="J36">
            <v>0</v>
          </cell>
          <cell r="K36" t="str">
            <v>1.33</v>
          </cell>
          <cell r="L36" t="str">
            <v>D+</v>
          </cell>
          <cell r="M36" t="str">
            <v>0</v>
          </cell>
          <cell r="N36">
            <v>0</v>
          </cell>
          <cell r="O36">
            <v>0</v>
          </cell>
          <cell r="P36">
            <v>0</v>
          </cell>
          <cell r="Q36">
            <v>0</v>
          </cell>
          <cell r="R36">
            <v>0</v>
          </cell>
          <cell r="S36">
            <v>0</v>
          </cell>
          <cell r="T36">
            <v>0</v>
          </cell>
          <cell r="U36">
            <v>0</v>
          </cell>
        </row>
        <row r="37">
          <cell r="A37">
            <v>0</v>
          </cell>
          <cell r="B37">
            <v>8</v>
          </cell>
          <cell r="C37">
            <v>0</v>
          </cell>
          <cell r="D37" t="str">
            <v>3.3</v>
          </cell>
          <cell r="E37">
            <v>0</v>
          </cell>
          <cell r="F37">
            <v>0</v>
          </cell>
          <cell r="G37">
            <v>0</v>
          </cell>
          <cell r="H37">
            <v>0</v>
          </cell>
          <cell r="I37">
            <v>0</v>
          </cell>
          <cell r="J37">
            <v>0</v>
          </cell>
          <cell r="K37" t="str">
            <v>1.33</v>
          </cell>
          <cell r="L37" t="str">
            <v>D+</v>
          </cell>
          <cell r="M37" t="str">
            <v>0</v>
          </cell>
          <cell r="N37">
            <v>0</v>
          </cell>
          <cell r="O37">
            <v>0</v>
          </cell>
          <cell r="P37">
            <v>0</v>
          </cell>
          <cell r="Q37">
            <v>0</v>
          </cell>
          <cell r="R37">
            <v>0</v>
          </cell>
          <cell r="S37">
            <v>0</v>
          </cell>
          <cell r="T37">
            <v>0</v>
          </cell>
          <cell r="U37">
            <v>0</v>
          </cell>
        </row>
        <row r="38">
          <cell r="A38">
            <v>0</v>
          </cell>
          <cell r="B38">
            <v>0</v>
          </cell>
          <cell r="C38" t="str">
            <v>capaian raport</v>
          </cell>
          <cell r="D38">
            <v>8</v>
          </cell>
          <cell r="E38">
            <v>0</v>
          </cell>
          <cell r="F38">
            <v>0</v>
          </cell>
          <cell r="G38">
            <v>0</v>
          </cell>
          <cell r="H38">
            <v>0</v>
          </cell>
          <cell r="I38">
            <v>0</v>
          </cell>
          <cell r="J38">
            <v>0</v>
          </cell>
          <cell r="K38" t="str">
            <v>1.33</v>
          </cell>
          <cell r="L38" t="str">
            <v>D+</v>
          </cell>
          <cell r="M38" t="str">
            <v>0</v>
          </cell>
          <cell r="N38">
            <v>0</v>
          </cell>
          <cell r="O38">
            <v>0</v>
          </cell>
          <cell r="P38">
            <v>0</v>
          </cell>
          <cell r="Q38">
            <v>0</v>
          </cell>
          <cell r="R38">
            <v>0</v>
          </cell>
          <cell r="S38">
            <v>0</v>
          </cell>
          <cell r="T38">
            <v>0</v>
          </cell>
          <cell r="U38">
            <v>0</v>
          </cell>
        </row>
        <row r="39">
          <cell r="A39">
            <v>9</v>
          </cell>
          <cell r="B39">
            <v>9</v>
          </cell>
          <cell r="C39" t="str">
            <v>Claudia Gabriella L</v>
          </cell>
          <cell r="D39" t="str">
            <v>3.1</v>
          </cell>
          <cell r="E39">
            <v>0</v>
          </cell>
          <cell r="F39">
            <v>0</v>
          </cell>
          <cell r="G39">
            <v>0</v>
          </cell>
          <cell r="H39">
            <v>0</v>
          </cell>
          <cell r="I39">
            <v>0</v>
          </cell>
          <cell r="J39">
            <v>0</v>
          </cell>
          <cell r="K39" t="str">
            <v>1.33</v>
          </cell>
          <cell r="L39" t="str">
            <v>D+</v>
          </cell>
          <cell r="M39" t="str">
            <v>0</v>
          </cell>
          <cell r="N39">
            <v>0</v>
          </cell>
          <cell r="O39">
            <v>0</v>
          </cell>
          <cell r="P39">
            <v>0</v>
          </cell>
          <cell r="Q39">
            <v>0</v>
          </cell>
          <cell r="R39">
            <v>0</v>
          </cell>
          <cell r="S39">
            <v>0</v>
          </cell>
          <cell r="T39">
            <v>0</v>
          </cell>
          <cell r="U39" t="str">
            <v>D+</v>
          </cell>
        </row>
        <row r="40">
          <cell r="A40">
            <v>0</v>
          </cell>
          <cell r="B40">
            <v>9</v>
          </cell>
          <cell r="C40">
            <v>0</v>
          </cell>
          <cell r="D40" t="str">
            <v>3.2</v>
          </cell>
          <cell r="E40">
            <v>0</v>
          </cell>
          <cell r="F40">
            <v>0</v>
          </cell>
          <cell r="G40">
            <v>0</v>
          </cell>
          <cell r="H40">
            <v>0</v>
          </cell>
          <cell r="I40">
            <v>0</v>
          </cell>
          <cell r="J40">
            <v>0</v>
          </cell>
          <cell r="K40" t="str">
            <v>1.33</v>
          </cell>
          <cell r="L40" t="str">
            <v>D+</v>
          </cell>
          <cell r="M40" t="str">
            <v>0</v>
          </cell>
          <cell r="N40">
            <v>0</v>
          </cell>
          <cell r="O40">
            <v>0</v>
          </cell>
          <cell r="P40">
            <v>0</v>
          </cell>
          <cell r="Q40">
            <v>0</v>
          </cell>
          <cell r="R40">
            <v>0</v>
          </cell>
          <cell r="S40">
            <v>0</v>
          </cell>
          <cell r="T40">
            <v>0</v>
          </cell>
          <cell r="U40">
            <v>0</v>
          </cell>
        </row>
        <row r="41">
          <cell r="A41">
            <v>0</v>
          </cell>
          <cell r="B41">
            <v>9</v>
          </cell>
          <cell r="C41">
            <v>0</v>
          </cell>
          <cell r="D41" t="str">
            <v>3.3</v>
          </cell>
          <cell r="E41">
            <v>0</v>
          </cell>
          <cell r="F41">
            <v>0</v>
          </cell>
          <cell r="G41">
            <v>0</v>
          </cell>
          <cell r="H41">
            <v>0</v>
          </cell>
          <cell r="I41">
            <v>0</v>
          </cell>
          <cell r="J41">
            <v>0</v>
          </cell>
          <cell r="K41" t="str">
            <v>1.33</v>
          </cell>
          <cell r="L41" t="str">
            <v>D+</v>
          </cell>
          <cell r="M41" t="str">
            <v>0</v>
          </cell>
          <cell r="N41">
            <v>0</v>
          </cell>
          <cell r="O41">
            <v>0</v>
          </cell>
          <cell r="P41">
            <v>0</v>
          </cell>
          <cell r="Q41">
            <v>0</v>
          </cell>
          <cell r="R41">
            <v>0</v>
          </cell>
          <cell r="S41">
            <v>0</v>
          </cell>
          <cell r="T41">
            <v>0</v>
          </cell>
          <cell r="U41">
            <v>0</v>
          </cell>
        </row>
        <row r="42">
          <cell r="A42">
            <v>0</v>
          </cell>
          <cell r="B42">
            <v>0</v>
          </cell>
          <cell r="C42" t="str">
            <v>capaian raport</v>
          </cell>
          <cell r="D42">
            <v>9</v>
          </cell>
          <cell r="E42">
            <v>0</v>
          </cell>
          <cell r="F42">
            <v>0</v>
          </cell>
          <cell r="G42">
            <v>0</v>
          </cell>
          <cell r="H42">
            <v>0</v>
          </cell>
          <cell r="I42">
            <v>0</v>
          </cell>
          <cell r="J42">
            <v>0</v>
          </cell>
          <cell r="K42" t="str">
            <v>1.33</v>
          </cell>
          <cell r="L42" t="str">
            <v>D+</v>
          </cell>
          <cell r="M42" t="str">
            <v>0</v>
          </cell>
          <cell r="N42">
            <v>0</v>
          </cell>
          <cell r="O42">
            <v>0</v>
          </cell>
          <cell r="P42">
            <v>0</v>
          </cell>
          <cell r="Q42">
            <v>0</v>
          </cell>
          <cell r="R42">
            <v>0</v>
          </cell>
          <cell r="S42">
            <v>0</v>
          </cell>
          <cell r="T42">
            <v>0</v>
          </cell>
          <cell r="U42">
            <v>0</v>
          </cell>
        </row>
        <row r="43">
          <cell r="A43">
            <v>10</v>
          </cell>
          <cell r="B43">
            <v>10</v>
          </cell>
          <cell r="C43" t="str">
            <v xml:space="preserve">Deco Badarus Zaman </v>
          </cell>
          <cell r="D43" t="str">
            <v>3.1</v>
          </cell>
          <cell r="E43">
            <v>0</v>
          </cell>
          <cell r="F43">
            <v>0</v>
          </cell>
          <cell r="G43">
            <v>0</v>
          </cell>
          <cell r="H43">
            <v>0</v>
          </cell>
          <cell r="I43">
            <v>0</v>
          </cell>
          <cell r="J43">
            <v>0</v>
          </cell>
          <cell r="K43" t="str">
            <v>1.33</v>
          </cell>
          <cell r="L43" t="str">
            <v>D+</v>
          </cell>
          <cell r="M43" t="str">
            <v>0</v>
          </cell>
          <cell r="N43">
            <v>0</v>
          </cell>
          <cell r="O43">
            <v>0</v>
          </cell>
          <cell r="P43">
            <v>0</v>
          </cell>
          <cell r="Q43">
            <v>0</v>
          </cell>
          <cell r="R43">
            <v>0</v>
          </cell>
          <cell r="S43">
            <v>0</v>
          </cell>
          <cell r="T43">
            <v>0</v>
          </cell>
          <cell r="U43" t="str">
            <v>D+</v>
          </cell>
        </row>
        <row r="44">
          <cell r="A44">
            <v>0</v>
          </cell>
          <cell r="B44">
            <v>10</v>
          </cell>
          <cell r="C44">
            <v>0</v>
          </cell>
          <cell r="D44" t="str">
            <v>3.2</v>
          </cell>
          <cell r="E44">
            <v>0</v>
          </cell>
          <cell r="F44">
            <v>0</v>
          </cell>
          <cell r="G44">
            <v>0</v>
          </cell>
          <cell r="H44">
            <v>0</v>
          </cell>
          <cell r="I44">
            <v>0</v>
          </cell>
          <cell r="J44">
            <v>0</v>
          </cell>
          <cell r="K44" t="str">
            <v>1.33</v>
          </cell>
          <cell r="L44" t="str">
            <v>D+</v>
          </cell>
          <cell r="M44" t="str">
            <v>0</v>
          </cell>
          <cell r="N44">
            <v>0</v>
          </cell>
          <cell r="O44">
            <v>0</v>
          </cell>
          <cell r="P44">
            <v>0</v>
          </cell>
          <cell r="Q44">
            <v>0</v>
          </cell>
          <cell r="R44">
            <v>0</v>
          </cell>
          <cell r="S44">
            <v>0</v>
          </cell>
          <cell r="T44">
            <v>0</v>
          </cell>
          <cell r="U44">
            <v>0</v>
          </cell>
        </row>
        <row r="45">
          <cell r="A45">
            <v>0</v>
          </cell>
          <cell r="B45">
            <v>10</v>
          </cell>
          <cell r="C45">
            <v>0</v>
          </cell>
          <cell r="D45" t="str">
            <v>3.3</v>
          </cell>
          <cell r="E45">
            <v>0</v>
          </cell>
          <cell r="F45">
            <v>0</v>
          </cell>
          <cell r="G45">
            <v>0</v>
          </cell>
          <cell r="H45">
            <v>0</v>
          </cell>
          <cell r="I45">
            <v>0</v>
          </cell>
          <cell r="J45">
            <v>0</v>
          </cell>
          <cell r="K45" t="str">
            <v>1.33</v>
          </cell>
          <cell r="L45" t="str">
            <v>D+</v>
          </cell>
          <cell r="M45" t="str">
            <v>0</v>
          </cell>
          <cell r="N45">
            <v>0</v>
          </cell>
          <cell r="O45">
            <v>0</v>
          </cell>
          <cell r="P45">
            <v>0</v>
          </cell>
          <cell r="Q45">
            <v>0</v>
          </cell>
          <cell r="R45">
            <v>0</v>
          </cell>
          <cell r="S45">
            <v>0</v>
          </cell>
          <cell r="T45">
            <v>0</v>
          </cell>
          <cell r="U45">
            <v>0</v>
          </cell>
        </row>
        <row r="46">
          <cell r="A46">
            <v>0</v>
          </cell>
          <cell r="B46">
            <v>0</v>
          </cell>
          <cell r="C46" t="str">
            <v>capaian raport</v>
          </cell>
          <cell r="D46">
            <v>10</v>
          </cell>
          <cell r="E46">
            <v>0</v>
          </cell>
          <cell r="F46">
            <v>0</v>
          </cell>
          <cell r="G46">
            <v>0</v>
          </cell>
          <cell r="H46">
            <v>0</v>
          </cell>
          <cell r="I46">
            <v>0</v>
          </cell>
          <cell r="J46">
            <v>0</v>
          </cell>
          <cell r="K46" t="str">
            <v>1.33</v>
          </cell>
          <cell r="L46" t="str">
            <v>D+</v>
          </cell>
          <cell r="M46" t="str">
            <v>0</v>
          </cell>
          <cell r="N46">
            <v>0</v>
          </cell>
          <cell r="O46">
            <v>0</v>
          </cell>
          <cell r="P46">
            <v>0</v>
          </cell>
          <cell r="Q46">
            <v>0</v>
          </cell>
          <cell r="R46">
            <v>0</v>
          </cell>
          <cell r="S46">
            <v>0</v>
          </cell>
          <cell r="T46">
            <v>0</v>
          </cell>
          <cell r="U46">
            <v>0</v>
          </cell>
        </row>
        <row r="47">
          <cell r="A47">
            <v>11</v>
          </cell>
          <cell r="B47">
            <v>11</v>
          </cell>
          <cell r="C47" t="str">
            <v>Fania Mutiara Felichia</v>
          </cell>
          <cell r="D47" t="str">
            <v>3.1</v>
          </cell>
          <cell r="E47">
            <v>0</v>
          </cell>
          <cell r="F47">
            <v>0</v>
          </cell>
          <cell r="G47">
            <v>0</v>
          </cell>
          <cell r="H47">
            <v>0</v>
          </cell>
          <cell r="I47">
            <v>0</v>
          </cell>
          <cell r="J47">
            <v>0</v>
          </cell>
          <cell r="K47" t="str">
            <v>1.33</v>
          </cell>
          <cell r="L47" t="str">
            <v>D+</v>
          </cell>
          <cell r="M47" t="str">
            <v>0</v>
          </cell>
          <cell r="N47">
            <v>0</v>
          </cell>
          <cell r="O47">
            <v>0</v>
          </cell>
          <cell r="P47">
            <v>0</v>
          </cell>
          <cell r="Q47">
            <v>0</v>
          </cell>
          <cell r="R47">
            <v>0</v>
          </cell>
          <cell r="S47">
            <v>0</v>
          </cell>
          <cell r="T47">
            <v>0</v>
          </cell>
          <cell r="U47" t="str">
            <v>D+</v>
          </cell>
        </row>
        <row r="48">
          <cell r="A48">
            <v>0</v>
          </cell>
          <cell r="B48">
            <v>11</v>
          </cell>
          <cell r="C48">
            <v>0</v>
          </cell>
          <cell r="D48" t="str">
            <v>3.2</v>
          </cell>
          <cell r="E48">
            <v>0</v>
          </cell>
          <cell r="F48">
            <v>0</v>
          </cell>
          <cell r="G48">
            <v>0</v>
          </cell>
          <cell r="H48">
            <v>0</v>
          </cell>
          <cell r="I48">
            <v>0</v>
          </cell>
          <cell r="J48">
            <v>0</v>
          </cell>
          <cell r="K48" t="str">
            <v>1.33</v>
          </cell>
          <cell r="L48" t="str">
            <v>D+</v>
          </cell>
          <cell r="M48" t="str">
            <v>0</v>
          </cell>
          <cell r="N48">
            <v>0</v>
          </cell>
          <cell r="O48">
            <v>0</v>
          </cell>
          <cell r="P48">
            <v>0</v>
          </cell>
          <cell r="Q48">
            <v>0</v>
          </cell>
          <cell r="R48">
            <v>0</v>
          </cell>
          <cell r="S48">
            <v>0</v>
          </cell>
          <cell r="T48">
            <v>0</v>
          </cell>
          <cell r="U48">
            <v>0</v>
          </cell>
        </row>
        <row r="49">
          <cell r="A49">
            <v>0</v>
          </cell>
          <cell r="B49">
            <v>11</v>
          </cell>
          <cell r="C49">
            <v>0</v>
          </cell>
          <cell r="D49" t="str">
            <v>3.3</v>
          </cell>
          <cell r="E49">
            <v>0</v>
          </cell>
          <cell r="F49">
            <v>0</v>
          </cell>
          <cell r="G49">
            <v>0</v>
          </cell>
          <cell r="H49">
            <v>0</v>
          </cell>
          <cell r="I49">
            <v>0</v>
          </cell>
          <cell r="J49">
            <v>0</v>
          </cell>
          <cell r="K49" t="str">
            <v>1.33</v>
          </cell>
          <cell r="L49" t="str">
            <v>D+</v>
          </cell>
          <cell r="M49" t="str">
            <v>0</v>
          </cell>
          <cell r="N49">
            <v>0</v>
          </cell>
          <cell r="O49">
            <v>0</v>
          </cell>
          <cell r="P49">
            <v>0</v>
          </cell>
          <cell r="Q49">
            <v>0</v>
          </cell>
          <cell r="R49">
            <v>0</v>
          </cell>
          <cell r="S49">
            <v>0</v>
          </cell>
          <cell r="T49">
            <v>0</v>
          </cell>
          <cell r="U49">
            <v>0</v>
          </cell>
        </row>
        <row r="50">
          <cell r="A50">
            <v>0</v>
          </cell>
          <cell r="B50">
            <v>0</v>
          </cell>
          <cell r="C50" t="str">
            <v>capaian raport</v>
          </cell>
          <cell r="D50">
            <v>11</v>
          </cell>
          <cell r="E50">
            <v>0</v>
          </cell>
          <cell r="F50">
            <v>0</v>
          </cell>
          <cell r="G50">
            <v>0</v>
          </cell>
          <cell r="H50">
            <v>0</v>
          </cell>
          <cell r="I50">
            <v>0</v>
          </cell>
          <cell r="J50">
            <v>0</v>
          </cell>
          <cell r="K50" t="str">
            <v>1.33</v>
          </cell>
          <cell r="L50" t="str">
            <v>D+</v>
          </cell>
          <cell r="M50" t="str">
            <v>0</v>
          </cell>
          <cell r="N50">
            <v>0</v>
          </cell>
          <cell r="O50">
            <v>0</v>
          </cell>
          <cell r="P50">
            <v>0</v>
          </cell>
          <cell r="Q50">
            <v>0</v>
          </cell>
          <cell r="R50">
            <v>0</v>
          </cell>
          <cell r="S50">
            <v>0</v>
          </cell>
          <cell r="T50">
            <v>0</v>
          </cell>
          <cell r="U50">
            <v>0</v>
          </cell>
        </row>
        <row r="51">
          <cell r="A51">
            <v>12</v>
          </cell>
          <cell r="B51">
            <v>12</v>
          </cell>
          <cell r="C51" t="str">
            <v>Intan Dyah Nowari</v>
          </cell>
          <cell r="D51" t="str">
            <v>3.1</v>
          </cell>
          <cell r="E51">
            <v>0</v>
          </cell>
          <cell r="F51">
            <v>0</v>
          </cell>
          <cell r="G51">
            <v>0</v>
          </cell>
          <cell r="H51">
            <v>0</v>
          </cell>
          <cell r="I51">
            <v>0</v>
          </cell>
          <cell r="J51">
            <v>0</v>
          </cell>
          <cell r="K51" t="str">
            <v>1.33</v>
          </cell>
          <cell r="L51" t="str">
            <v>D+</v>
          </cell>
          <cell r="M51" t="str">
            <v>0</v>
          </cell>
          <cell r="N51">
            <v>0</v>
          </cell>
          <cell r="O51">
            <v>0</v>
          </cell>
          <cell r="P51">
            <v>0</v>
          </cell>
          <cell r="Q51">
            <v>0</v>
          </cell>
          <cell r="R51">
            <v>0</v>
          </cell>
          <cell r="S51">
            <v>0</v>
          </cell>
          <cell r="T51">
            <v>0</v>
          </cell>
          <cell r="U51" t="str">
            <v>D+</v>
          </cell>
        </row>
        <row r="52">
          <cell r="A52">
            <v>0</v>
          </cell>
          <cell r="B52">
            <v>12</v>
          </cell>
          <cell r="C52">
            <v>0</v>
          </cell>
          <cell r="D52" t="str">
            <v>3.2</v>
          </cell>
          <cell r="E52">
            <v>0</v>
          </cell>
          <cell r="F52">
            <v>0</v>
          </cell>
          <cell r="G52">
            <v>0</v>
          </cell>
          <cell r="H52">
            <v>0</v>
          </cell>
          <cell r="I52">
            <v>0</v>
          </cell>
          <cell r="J52">
            <v>0</v>
          </cell>
          <cell r="K52" t="str">
            <v>1.33</v>
          </cell>
          <cell r="L52" t="str">
            <v>D+</v>
          </cell>
          <cell r="M52" t="str">
            <v>0</v>
          </cell>
          <cell r="N52">
            <v>0</v>
          </cell>
          <cell r="O52">
            <v>0</v>
          </cell>
          <cell r="P52">
            <v>0</v>
          </cell>
          <cell r="Q52">
            <v>0</v>
          </cell>
          <cell r="R52">
            <v>0</v>
          </cell>
          <cell r="S52">
            <v>0</v>
          </cell>
          <cell r="T52">
            <v>0</v>
          </cell>
          <cell r="U52">
            <v>0</v>
          </cell>
        </row>
        <row r="53">
          <cell r="A53">
            <v>0</v>
          </cell>
          <cell r="B53">
            <v>12</v>
          </cell>
          <cell r="C53">
            <v>0</v>
          </cell>
          <cell r="D53" t="str">
            <v>3.3</v>
          </cell>
          <cell r="E53">
            <v>0</v>
          </cell>
          <cell r="F53">
            <v>0</v>
          </cell>
          <cell r="G53">
            <v>0</v>
          </cell>
          <cell r="H53">
            <v>0</v>
          </cell>
          <cell r="I53">
            <v>0</v>
          </cell>
          <cell r="J53">
            <v>0</v>
          </cell>
          <cell r="K53" t="str">
            <v>1.33</v>
          </cell>
          <cell r="L53" t="str">
            <v>D+</v>
          </cell>
          <cell r="M53" t="str">
            <v>0</v>
          </cell>
          <cell r="N53">
            <v>0</v>
          </cell>
          <cell r="O53">
            <v>0</v>
          </cell>
          <cell r="P53">
            <v>0</v>
          </cell>
          <cell r="Q53">
            <v>0</v>
          </cell>
          <cell r="R53">
            <v>0</v>
          </cell>
          <cell r="S53">
            <v>0</v>
          </cell>
          <cell r="T53">
            <v>0</v>
          </cell>
          <cell r="U53">
            <v>0</v>
          </cell>
        </row>
        <row r="54">
          <cell r="A54">
            <v>0</v>
          </cell>
          <cell r="B54">
            <v>0</v>
          </cell>
          <cell r="C54" t="str">
            <v>capaian raport</v>
          </cell>
          <cell r="D54">
            <v>12</v>
          </cell>
          <cell r="E54">
            <v>0</v>
          </cell>
          <cell r="F54">
            <v>0</v>
          </cell>
          <cell r="G54">
            <v>0</v>
          </cell>
          <cell r="H54">
            <v>0</v>
          </cell>
          <cell r="I54">
            <v>0</v>
          </cell>
          <cell r="J54">
            <v>0</v>
          </cell>
          <cell r="K54" t="str">
            <v>1.33</v>
          </cell>
          <cell r="L54" t="str">
            <v>D+</v>
          </cell>
          <cell r="M54" t="str">
            <v>0</v>
          </cell>
          <cell r="N54">
            <v>0</v>
          </cell>
          <cell r="O54">
            <v>0</v>
          </cell>
          <cell r="P54">
            <v>0</v>
          </cell>
          <cell r="Q54">
            <v>0</v>
          </cell>
          <cell r="R54">
            <v>0</v>
          </cell>
          <cell r="S54">
            <v>0</v>
          </cell>
          <cell r="T54">
            <v>0</v>
          </cell>
          <cell r="U54">
            <v>0</v>
          </cell>
        </row>
        <row r="55">
          <cell r="A55">
            <v>13</v>
          </cell>
          <cell r="B55">
            <v>13</v>
          </cell>
          <cell r="C55" t="str">
            <v>Misyanita Nurfitri S</v>
          </cell>
          <cell r="D55" t="str">
            <v>3.1</v>
          </cell>
          <cell r="E55">
            <v>0</v>
          </cell>
          <cell r="F55">
            <v>0</v>
          </cell>
          <cell r="G55">
            <v>0</v>
          </cell>
          <cell r="H55">
            <v>0</v>
          </cell>
          <cell r="I55">
            <v>0</v>
          </cell>
          <cell r="J55">
            <v>0</v>
          </cell>
          <cell r="K55" t="str">
            <v>1.33</v>
          </cell>
          <cell r="L55" t="str">
            <v>D+</v>
          </cell>
          <cell r="M55" t="str">
            <v>0</v>
          </cell>
          <cell r="N55">
            <v>0</v>
          </cell>
          <cell r="O55">
            <v>0</v>
          </cell>
          <cell r="P55">
            <v>0</v>
          </cell>
          <cell r="Q55">
            <v>0</v>
          </cell>
          <cell r="R55">
            <v>0</v>
          </cell>
          <cell r="S55">
            <v>0</v>
          </cell>
          <cell r="T55">
            <v>0</v>
          </cell>
          <cell r="U55" t="str">
            <v>D+</v>
          </cell>
        </row>
        <row r="56">
          <cell r="A56">
            <v>0</v>
          </cell>
          <cell r="B56">
            <v>13</v>
          </cell>
          <cell r="C56">
            <v>0</v>
          </cell>
          <cell r="D56" t="str">
            <v>3.2</v>
          </cell>
          <cell r="E56">
            <v>0</v>
          </cell>
          <cell r="F56">
            <v>0</v>
          </cell>
          <cell r="G56">
            <v>0</v>
          </cell>
          <cell r="H56">
            <v>0</v>
          </cell>
          <cell r="I56">
            <v>0</v>
          </cell>
          <cell r="J56">
            <v>0</v>
          </cell>
          <cell r="K56" t="str">
            <v>1.33</v>
          </cell>
          <cell r="L56" t="str">
            <v>D+</v>
          </cell>
          <cell r="M56" t="str">
            <v>0</v>
          </cell>
          <cell r="N56">
            <v>0</v>
          </cell>
          <cell r="O56">
            <v>0</v>
          </cell>
          <cell r="P56">
            <v>0</v>
          </cell>
          <cell r="Q56">
            <v>0</v>
          </cell>
          <cell r="R56">
            <v>0</v>
          </cell>
          <cell r="S56">
            <v>0</v>
          </cell>
          <cell r="T56">
            <v>0</v>
          </cell>
          <cell r="U56">
            <v>0</v>
          </cell>
        </row>
        <row r="57">
          <cell r="A57">
            <v>0</v>
          </cell>
          <cell r="B57">
            <v>13</v>
          </cell>
          <cell r="C57">
            <v>0</v>
          </cell>
          <cell r="D57" t="str">
            <v>3.3</v>
          </cell>
          <cell r="E57">
            <v>0</v>
          </cell>
          <cell r="F57">
            <v>0</v>
          </cell>
          <cell r="G57">
            <v>0</v>
          </cell>
          <cell r="H57">
            <v>0</v>
          </cell>
          <cell r="I57">
            <v>0</v>
          </cell>
          <cell r="J57">
            <v>0</v>
          </cell>
          <cell r="K57" t="str">
            <v>1.33</v>
          </cell>
          <cell r="L57" t="str">
            <v>D+</v>
          </cell>
          <cell r="M57" t="str">
            <v>0</v>
          </cell>
          <cell r="N57">
            <v>0</v>
          </cell>
          <cell r="O57">
            <v>0</v>
          </cell>
          <cell r="P57">
            <v>0</v>
          </cell>
          <cell r="Q57">
            <v>0</v>
          </cell>
          <cell r="R57">
            <v>0</v>
          </cell>
          <cell r="S57">
            <v>0</v>
          </cell>
          <cell r="T57">
            <v>0</v>
          </cell>
          <cell r="U57">
            <v>0</v>
          </cell>
        </row>
        <row r="58">
          <cell r="A58">
            <v>0</v>
          </cell>
          <cell r="B58">
            <v>0</v>
          </cell>
          <cell r="C58" t="str">
            <v>capaian raport</v>
          </cell>
          <cell r="D58">
            <v>13</v>
          </cell>
          <cell r="E58">
            <v>0</v>
          </cell>
          <cell r="F58">
            <v>0</v>
          </cell>
          <cell r="G58">
            <v>0</v>
          </cell>
          <cell r="H58">
            <v>0</v>
          </cell>
          <cell r="I58">
            <v>0</v>
          </cell>
          <cell r="J58">
            <v>0</v>
          </cell>
          <cell r="K58" t="str">
            <v>1.33</v>
          </cell>
          <cell r="L58" t="str">
            <v>D+</v>
          </cell>
          <cell r="M58" t="str">
            <v>0</v>
          </cell>
          <cell r="N58">
            <v>0</v>
          </cell>
          <cell r="O58">
            <v>0</v>
          </cell>
          <cell r="P58">
            <v>0</v>
          </cell>
          <cell r="Q58">
            <v>0</v>
          </cell>
          <cell r="R58">
            <v>0</v>
          </cell>
          <cell r="S58">
            <v>0</v>
          </cell>
          <cell r="T58">
            <v>0</v>
          </cell>
          <cell r="U58">
            <v>0</v>
          </cell>
        </row>
        <row r="59">
          <cell r="A59">
            <v>14</v>
          </cell>
          <cell r="B59">
            <v>14</v>
          </cell>
          <cell r="C59" t="str">
            <v>Moch Zidane Hita L. U</v>
          </cell>
          <cell r="D59" t="str">
            <v>3.1</v>
          </cell>
          <cell r="E59">
            <v>0</v>
          </cell>
          <cell r="F59">
            <v>0</v>
          </cell>
          <cell r="G59">
            <v>0</v>
          </cell>
          <cell r="H59">
            <v>0</v>
          </cell>
          <cell r="I59">
            <v>0</v>
          </cell>
          <cell r="J59">
            <v>0</v>
          </cell>
          <cell r="K59" t="str">
            <v>1.33</v>
          </cell>
          <cell r="L59" t="str">
            <v>D+</v>
          </cell>
          <cell r="M59" t="str">
            <v>0</v>
          </cell>
          <cell r="N59">
            <v>0</v>
          </cell>
          <cell r="O59">
            <v>0</v>
          </cell>
          <cell r="P59">
            <v>0</v>
          </cell>
          <cell r="Q59">
            <v>0</v>
          </cell>
          <cell r="R59">
            <v>0</v>
          </cell>
          <cell r="S59">
            <v>0</v>
          </cell>
          <cell r="T59">
            <v>0</v>
          </cell>
          <cell r="U59" t="str">
            <v>D+</v>
          </cell>
        </row>
        <row r="60">
          <cell r="A60">
            <v>0</v>
          </cell>
          <cell r="B60">
            <v>14</v>
          </cell>
          <cell r="C60">
            <v>0</v>
          </cell>
          <cell r="D60" t="str">
            <v>3.2</v>
          </cell>
          <cell r="E60">
            <v>0</v>
          </cell>
          <cell r="F60">
            <v>0</v>
          </cell>
          <cell r="G60">
            <v>0</v>
          </cell>
          <cell r="H60">
            <v>0</v>
          </cell>
          <cell r="I60">
            <v>0</v>
          </cell>
          <cell r="J60">
            <v>0</v>
          </cell>
          <cell r="K60" t="str">
            <v>1.33</v>
          </cell>
          <cell r="L60" t="str">
            <v>D+</v>
          </cell>
          <cell r="M60" t="str">
            <v>0</v>
          </cell>
          <cell r="N60">
            <v>0</v>
          </cell>
          <cell r="O60">
            <v>0</v>
          </cell>
          <cell r="P60">
            <v>0</v>
          </cell>
          <cell r="Q60">
            <v>0</v>
          </cell>
          <cell r="R60">
            <v>0</v>
          </cell>
          <cell r="S60">
            <v>0</v>
          </cell>
          <cell r="T60">
            <v>0</v>
          </cell>
          <cell r="U60">
            <v>0</v>
          </cell>
        </row>
        <row r="61">
          <cell r="A61">
            <v>0</v>
          </cell>
          <cell r="B61">
            <v>14</v>
          </cell>
          <cell r="C61">
            <v>0</v>
          </cell>
          <cell r="D61" t="str">
            <v>3.3</v>
          </cell>
          <cell r="E61">
            <v>0</v>
          </cell>
          <cell r="F61">
            <v>0</v>
          </cell>
          <cell r="G61">
            <v>0</v>
          </cell>
          <cell r="H61">
            <v>0</v>
          </cell>
          <cell r="I61">
            <v>0</v>
          </cell>
          <cell r="J61">
            <v>0</v>
          </cell>
          <cell r="K61" t="str">
            <v>1.33</v>
          </cell>
          <cell r="L61" t="str">
            <v>D+</v>
          </cell>
          <cell r="M61" t="str">
            <v>0</v>
          </cell>
          <cell r="N61">
            <v>0</v>
          </cell>
          <cell r="O61">
            <v>0</v>
          </cell>
          <cell r="P61">
            <v>0</v>
          </cell>
          <cell r="Q61">
            <v>0</v>
          </cell>
          <cell r="R61">
            <v>0</v>
          </cell>
          <cell r="S61">
            <v>0</v>
          </cell>
          <cell r="T61">
            <v>0</v>
          </cell>
          <cell r="U61">
            <v>0</v>
          </cell>
        </row>
        <row r="62">
          <cell r="A62">
            <v>0</v>
          </cell>
          <cell r="B62">
            <v>0</v>
          </cell>
          <cell r="C62" t="str">
            <v>capaian raport</v>
          </cell>
          <cell r="D62">
            <v>14</v>
          </cell>
          <cell r="E62">
            <v>0</v>
          </cell>
          <cell r="F62">
            <v>0</v>
          </cell>
          <cell r="G62">
            <v>0</v>
          </cell>
          <cell r="H62">
            <v>0</v>
          </cell>
          <cell r="I62">
            <v>0</v>
          </cell>
          <cell r="J62">
            <v>0</v>
          </cell>
          <cell r="K62" t="str">
            <v>1.33</v>
          </cell>
          <cell r="L62" t="str">
            <v>D+</v>
          </cell>
          <cell r="M62" t="str">
            <v>0</v>
          </cell>
          <cell r="N62">
            <v>0</v>
          </cell>
          <cell r="O62">
            <v>0</v>
          </cell>
          <cell r="P62">
            <v>0</v>
          </cell>
          <cell r="Q62">
            <v>0</v>
          </cell>
          <cell r="R62">
            <v>0</v>
          </cell>
          <cell r="S62">
            <v>0</v>
          </cell>
          <cell r="T62">
            <v>0</v>
          </cell>
          <cell r="U62">
            <v>0</v>
          </cell>
        </row>
        <row r="63">
          <cell r="A63">
            <v>15</v>
          </cell>
          <cell r="B63">
            <v>15</v>
          </cell>
          <cell r="C63" t="str">
            <v>Muhammad Ibra Maulana</v>
          </cell>
          <cell r="D63" t="str">
            <v>3.1</v>
          </cell>
          <cell r="E63">
            <v>0</v>
          </cell>
          <cell r="F63">
            <v>0</v>
          </cell>
          <cell r="G63">
            <v>0</v>
          </cell>
          <cell r="H63">
            <v>0</v>
          </cell>
          <cell r="I63">
            <v>0</v>
          </cell>
          <cell r="J63">
            <v>0</v>
          </cell>
          <cell r="K63" t="str">
            <v>1.33</v>
          </cell>
          <cell r="L63" t="str">
            <v>D+</v>
          </cell>
          <cell r="M63" t="str">
            <v>0</v>
          </cell>
          <cell r="N63">
            <v>0</v>
          </cell>
          <cell r="O63">
            <v>0</v>
          </cell>
          <cell r="P63">
            <v>0</v>
          </cell>
          <cell r="Q63">
            <v>0</v>
          </cell>
          <cell r="R63">
            <v>0</v>
          </cell>
          <cell r="S63">
            <v>0</v>
          </cell>
          <cell r="T63">
            <v>0</v>
          </cell>
          <cell r="U63" t="str">
            <v>D+</v>
          </cell>
        </row>
        <row r="64">
          <cell r="A64">
            <v>0</v>
          </cell>
          <cell r="B64">
            <v>15</v>
          </cell>
          <cell r="C64">
            <v>0</v>
          </cell>
          <cell r="D64" t="str">
            <v>3.2</v>
          </cell>
          <cell r="E64">
            <v>0</v>
          </cell>
          <cell r="F64">
            <v>0</v>
          </cell>
          <cell r="G64">
            <v>0</v>
          </cell>
          <cell r="H64">
            <v>0</v>
          </cell>
          <cell r="I64">
            <v>0</v>
          </cell>
          <cell r="J64">
            <v>0</v>
          </cell>
          <cell r="K64" t="str">
            <v>1.33</v>
          </cell>
          <cell r="L64" t="str">
            <v>D+</v>
          </cell>
          <cell r="M64" t="str">
            <v>0</v>
          </cell>
          <cell r="N64">
            <v>0</v>
          </cell>
          <cell r="O64">
            <v>0</v>
          </cell>
          <cell r="P64">
            <v>0</v>
          </cell>
          <cell r="Q64">
            <v>0</v>
          </cell>
          <cell r="R64">
            <v>0</v>
          </cell>
          <cell r="S64">
            <v>0</v>
          </cell>
          <cell r="T64">
            <v>0</v>
          </cell>
          <cell r="U64">
            <v>0</v>
          </cell>
        </row>
        <row r="65">
          <cell r="A65">
            <v>0</v>
          </cell>
          <cell r="B65">
            <v>15</v>
          </cell>
          <cell r="C65">
            <v>0</v>
          </cell>
          <cell r="D65" t="str">
            <v>3.3</v>
          </cell>
          <cell r="E65">
            <v>0</v>
          </cell>
          <cell r="F65">
            <v>0</v>
          </cell>
          <cell r="G65">
            <v>0</v>
          </cell>
          <cell r="H65">
            <v>0</v>
          </cell>
          <cell r="I65">
            <v>0</v>
          </cell>
          <cell r="J65">
            <v>0</v>
          </cell>
          <cell r="K65" t="str">
            <v>1.33</v>
          </cell>
          <cell r="L65" t="str">
            <v>D+</v>
          </cell>
          <cell r="M65" t="str">
            <v>0</v>
          </cell>
          <cell r="N65">
            <v>0</v>
          </cell>
          <cell r="O65">
            <v>0</v>
          </cell>
          <cell r="P65">
            <v>0</v>
          </cell>
          <cell r="Q65">
            <v>0</v>
          </cell>
          <cell r="R65">
            <v>0</v>
          </cell>
          <cell r="S65">
            <v>0</v>
          </cell>
          <cell r="T65">
            <v>0</v>
          </cell>
          <cell r="U65">
            <v>0</v>
          </cell>
        </row>
        <row r="66">
          <cell r="A66">
            <v>0</v>
          </cell>
          <cell r="B66">
            <v>0</v>
          </cell>
          <cell r="C66" t="str">
            <v>capaian raport</v>
          </cell>
          <cell r="D66">
            <v>15</v>
          </cell>
          <cell r="E66">
            <v>0</v>
          </cell>
          <cell r="F66">
            <v>0</v>
          </cell>
          <cell r="G66">
            <v>0</v>
          </cell>
          <cell r="H66">
            <v>0</v>
          </cell>
          <cell r="I66">
            <v>0</v>
          </cell>
          <cell r="J66">
            <v>0</v>
          </cell>
          <cell r="K66" t="str">
            <v>1.33</v>
          </cell>
          <cell r="L66" t="str">
            <v>D+</v>
          </cell>
          <cell r="M66" t="str">
            <v>0</v>
          </cell>
          <cell r="N66">
            <v>0</v>
          </cell>
          <cell r="O66">
            <v>0</v>
          </cell>
          <cell r="P66">
            <v>0</v>
          </cell>
          <cell r="Q66">
            <v>0</v>
          </cell>
          <cell r="R66">
            <v>0</v>
          </cell>
          <cell r="S66">
            <v>0</v>
          </cell>
          <cell r="T66">
            <v>0</v>
          </cell>
          <cell r="U66">
            <v>0</v>
          </cell>
        </row>
        <row r="67">
          <cell r="A67">
            <v>16</v>
          </cell>
          <cell r="B67">
            <v>16</v>
          </cell>
          <cell r="C67" t="str">
            <v>Nabilla Shiva Putri</v>
          </cell>
          <cell r="D67" t="str">
            <v>3.1</v>
          </cell>
          <cell r="E67">
            <v>0</v>
          </cell>
          <cell r="F67">
            <v>0</v>
          </cell>
          <cell r="G67">
            <v>0</v>
          </cell>
          <cell r="H67">
            <v>0</v>
          </cell>
          <cell r="I67">
            <v>0</v>
          </cell>
          <cell r="J67">
            <v>0</v>
          </cell>
          <cell r="K67" t="str">
            <v>1.33</v>
          </cell>
          <cell r="L67" t="str">
            <v>D+</v>
          </cell>
          <cell r="M67" t="str">
            <v>0</v>
          </cell>
          <cell r="N67">
            <v>0</v>
          </cell>
          <cell r="O67">
            <v>0</v>
          </cell>
          <cell r="P67">
            <v>0</v>
          </cell>
          <cell r="Q67">
            <v>0</v>
          </cell>
          <cell r="R67">
            <v>0</v>
          </cell>
          <cell r="S67">
            <v>0</v>
          </cell>
          <cell r="T67">
            <v>0</v>
          </cell>
          <cell r="U67" t="str">
            <v>D+</v>
          </cell>
        </row>
        <row r="68">
          <cell r="A68">
            <v>0</v>
          </cell>
          <cell r="B68">
            <v>16</v>
          </cell>
          <cell r="C68">
            <v>0</v>
          </cell>
          <cell r="D68" t="str">
            <v>3.2</v>
          </cell>
          <cell r="E68">
            <v>0</v>
          </cell>
          <cell r="F68">
            <v>0</v>
          </cell>
          <cell r="G68">
            <v>0</v>
          </cell>
          <cell r="H68">
            <v>0</v>
          </cell>
          <cell r="I68">
            <v>0</v>
          </cell>
          <cell r="J68">
            <v>0</v>
          </cell>
          <cell r="K68" t="str">
            <v>1.33</v>
          </cell>
          <cell r="L68" t="str">
            <v>D+</v>
          </cell>
          <cell r="M68" t="str">
            <v>0</v>
          </cell>
          <cell r="N68">
            <v>0</v>
          </cell>
          <cell r="O68">
            <v>0</v>
          </cell>
          <cell r="P68">
            <v>0</v>
          </cell>
          <cell r="Q68">
            <v>0</v>
          </cell>
          <cell r="R68">
            <v>0</v>
          </cell>
          <cell r="S68">
            <v>0</v>
          </cell>
          <cell r="T68">
            <v>0</v>
          </cell>
          <cell r="U68">
            <v>0</v>
          </cell>
        </row>
        <row r="69">
          <cell r="A69">
            <v>0</v>
          </cell>
          <cell r="B69">
            <v>16</v>
          </cell>
          <cell r="C69">
            <v>0</v>
          </cell>
          <cell r="D69" t="str">
            <v>3.3</v>
          </cell>
          <cell r="E69">
            <v>0</v>
          </cell>
          <cell r="F69">
            <v>0</v>
          </cell>
          <cell r="G69">
            <v>0</v>
          </cell>
          <cell r="H69">
            <v>0</v>
          </cell>
          <cell r="I69">
            <v>0</v>
          </cell>
          <cell r="J69">
            <v>0</v>
          </cell>
          <cell r="K69" t="str">
            <v>1.33</v>
          </cell>
          <cell r="L69" t="str">
            <v>D+</v>
          </cell>
          <cell r="M69" t="str">
            <v>0</v>
          </cell>
          <cell r="N69">
            <v>0</v>
          </cell>
          <cell r="O69">
            <v>0</v>
          </cell>
          <cell r="P69">
            <v>0</v>
          </cell>
          <cell r="Q69">
            <v>0</v>
          </cell>
          <cell r="R69">
            <v>0</v>
          </cell>
          <cell r="S69">
            <v>0</v>
          </cell>
          <cell r="T69">
            <v>0</v>
          </cell>
          <cell r="U69">
            <v>0</v>
          </cell>
        </row>
        <row r="70">
          <cell r="A70">
            <v>0</v>
          </cell>
          <cell r="B70">
            <v>0</v>
          </cell>
          <cell r="C70" t="str">
            <v>capaian raport</v>
          </cell>
          <cell r="D70">
            <v>16</v>
          </cell>
          <cell r="E70">
            <v>0</v>
          </cell>
          <cell r="F70">
            <v>0</v>
          </cell>
          <cell r="G70">
            <v>0</v>
          </cell>
          <cell r="H70">
            <v>0</v>
          </cell>
          <cell r="I70">
            <v>0</v>
          </cell>
          <cell r="J70">
            <v>0</v>
          </cell>
          <cell r="K70" t="str">
            <v>1.33</v>
          </cell>
          <cell r="L70" t="str">
            <v>D+</v>
          </cell>
          <cell r="M70" t="str">
            <v>0</v>
          </cell>
          <cell r="N70">
            <v>0</v>
          </cell>
          <cell r="O70">
            <v>0</v>
          </cell>
          <cell r="P70">
            <v>0</v>
          </cell>
          <cell r="Q70">
            <v>0</v>
          </cell>
          <cell r="R70">
            <v>0</v>
          </cell>
          <cell r="S70">
            <v>0</v>
          </cell>
          <cell r="T70">
            <v>0</v>
          </cell>
          <cell r="U70">
            <v>0</v>
          </cell>
        </row>
        <row r="71">
          <cell r="A71">
            <v>17</v>
          </cell>
          <cell r="B71">
            <v>17</v>
          </cell>
          <cell r="C71" t="str">
            <v>Naufal Falih F</v>
          </cell>
          <cell r="D71" t="str">
            <v>3.1</v>
          </cell>
          <cell r="E71">
            <v>0</v>
          </cell>
          <cell r="F71">
            <v>0</v>
          </cell>
          <cell r="G71">
            <v>0</v>
          </cell>
          <cell r="H71">
            <v>0</v>
          </cell>
          <cell r="I71">
            <v>0</v>
          </cell>
          <cell r="J71">
            <v>0</v>
          </cell>
          <cell r="K71" t="str">
            <v>1.33</v>
          </cell>
          <cell r="L71" t="str">
            <v>D+</v>
          </cell>
          <cell r="M71" t="str">
            <v>0</v>
          </cell>
          <cell r="N71">
            <v>0</v>
          </cell>
          <cell r="O71">
            <v>0</v>
          </cell>
          <cell r="P71">
            <v>0</v>
          </cell>
          <cell r="Q71">
            <v>0</v>
          </cell>
          <cell r="R71">
            <v>0</v>
          </cell>
          <cell r="S71">
            <v>0</v>
          </cell>
          <cell r="T71">
            <v>0</v>
          </cell>
          <cell r="U71" t="str">
            <v>D+</v>
          </cell>
        </row>
        <row r="72">
          <cell r="A72">
            <v>0</v>
          </cell>
          <cell r="B72">
            <v>17</v>
          </cell>
          <cell r="C72">
            <v>0</v>
          </cell>
          <cell r="D72" t="str">
            <v>3.2</v>
          </cell>
          <cell r="E72">
            <v>0</v>
          </cell>
          <cell r="F72">
            <v>0</v>
          </cell>
          <cell r="G72">
            <v>0</v>
          </cell>
          <cell r="H72">
            <v>0</v>
          </cell>
          <cell r="I72">
            <v>0</v>
          </cell>
          <cell r="J72">
            <v>0</v>
          </cell>
          <cell r="K72" t="str">
            <v>1.33</v>
          </cell>
          <cell r="L72" t="str">
            <v>D+</v>
          </cell>
          <cell r="M72" t="str">
            <v>0</v>
          </cell>
          <cell r="N72">
            <v>0</v>
          </cell>
          <cell r="O72">
            <v>0</v>
          </cell>
          <cell r="P72">
            <v>0</v>
          </cell>
          <cell r="Q72">
            <v>0</v>
          </cell>
          <cell r="R72">
            <v>0</v>
          </cell>
          <cell r="S72">
            <v>0</v>
          </cell>
          <cell r="T72">
            <v>0</v>
          </cell>
          <cell r="U72">
            <v>0</v>
          </cell>
        </row>
        <row r="73">
          <cell r="A73">
            <v>0</v>
          </cell>
          <cell r="B73">
            <v>17</v>
          </cell>
          <cell r="C73">
            <v>0</v>
          </cell>
          <cell r="D73" t="str">
            <v>3.3</v>
          </cell>
          <cell r="E73">
            <v>0</v>
          </cell>
          <cell r="F73">
            <v>0</v>
          </cell>
          <cell r="G73">
            <v>0</v>
          </cell>
          <cell r="H73">
            <v>0</v>
          </cell>
          <cell r="I73">
            <v>0</v>
          </cell>
          <cell r="J73">
            <v>0</v>
          </cell>
          <cell r="K73" t="str">
            <v>1.33</v>
          </cell>
          <cell r="L73" t="str">
            <v>D+</v>
          </cell>
          <cell r="M73" t="str">
            <v>0</v>
          </cell>
          <cell r="N73">
            <v>0</v>
          </cell>
          <cell r="O73">
            <v>0</v>
          </cell>
          <cell r="P73">
            <v>0</v>
          </cell>
          <cell r="Q73">
            <v>0</v>
          </cell>
          <cell r="R73">
            <v>0</v>
          </cell>
          <cell r="S73">
            <v>0</v>
          </cell>
          <cell r="T73">
            <v>0</v>
          </cell>
          <cell r="U73">
            <v>0</v>
          </cell>
        </row>
        <row r="74">
          <cell r="A74">
            <v>0</v>
          </cell>
          <cell r="B74">
            <v>0</v>
          </cell>
          <cell r="C74" t="str">
            <v>capaian raport</v>
          </cell>
          <cell r="D74">
            <v>17</v>
          </cell>
          <cell r="E74">
            <v>0</v>
          </cell>
          <cell r="F74">
            <v>0</v>
          </cell>
          <cell r="G74">
            <v>0</v>
          </cell>
          <cell r="H74">
            <v>0</v>
          </cell>
          <cell r="I74">
            <v>0</v>
          </cell>
          <cell r="J74">
            <v>0</v>
          </cell>
          <cell r="K74" t="str">
            <v>1.33</v>
          </cell>
          <cell r="L74" t="str">
            <v>D+</v>
          </cell>
          <cell r="M74" t="str">
            <v>0</v>
          </cell>
          <cell r="N74">
            <v>0</v>
          </cell>
          <cell r="O74">
            <v>0</v>
          </cell>
          <cell r="P74">
            <v>0</v>
          </cell>
          <cell r="Q74">
            <v>0</v>
          </cell>
          <cell r="R74">
            <v>0</v>
          </cell>
          <cell r="S74">
            <v>0</v>
          </cell>
          <cell r="T74">
            <v>0</v>
          </cell>
          <cell r="U74">
            <v>0</v>
          </cell>
        </row>
        <row r="75">
          <cell r="A75">
            <v>18</v>
          </cell>
          <cell r="B75">
            <v>18</v>
          </cell>
          <cell r="C75" t="str">
            <v>Nayla Annora Nobel W</v>
          </cell>
          <cell r="D75" t="str">
            <v>3.1</v>
          </cell>
          <cell r="E75">
            <v>0</v>
          </cell>
          <cell r="F75">
            <v>0</v>
          </cell>
          <cell r="G75">
            <v>0</v>
          </cell>
          <cell r="H75">
            <v>0</v>
          </cell>
          <cell r="I75">
            <v>0</v>
          </cell>
          <cell r="J75">
            <v>0</v>
          </cell>
          <cell r="K75" t="str">
            <v>1.33</v>
          </cell>
          <cell r="L75" t="str">
            <v>D+</v>
          </cell>
          <cell r="M75" t="str">
            <v>0</v>
          </cell>
          <cell r="N75">
            <v>0</v>
          </cell>
          <cell r="O75">
            <v>0</v>
          </cell>
          <cell r="P75">
            <v>0</v>
          </cell>
          <cell r="Q75">
            <v>0</v>
          </cell>
          <cell r="R75">
            <v>0</v>
          </cell>
          <cell r="S75">
            <v>0</v>
          </cell>
          <cell r="T75">
            <v>0</v>
          </cell>
          <cell r="U75" t="str">
            <v>D+</v>
          </cell>
        </row>
        <row r="76">
          <cell r="A76">
            <v>0</v>
          </cell>
          <cell r="B76">
            <v>18</v>
          </cell>
          <cell r="C76">
            <v>0</v>
          </cell>
          <cell r="D76" t="str">
            <v>3.2</v>
          </cell>
          <cell r="E76">
            <v>0</v>
          </cell>
          <cell r="F76">
            <v>0</v>
          </cell>
          <cell r="G76">
            <v>0</v>
          </cell>
          <cell r="H76">
            <v>0</v>
          </cell>
          <cell r="I76">
            <v>0</v>
          </cell>
          <cell r="J76">
            <v>0</v>
          </cell>
          <cell r="K76" t="str">
            <v>1.33</v>
          </cell>
          <cell r="L76" t="str">
            <v>D+</v>
          </cell>
          <cell r="M76" t="str">
            <v>0</v>
          </cell>
          <cell r="N76">
            <v>0</v>
          </cell>
          <cell r="O76">
            <v>0</v>
          </cell>
          <cell r="P76">
            <v>0</v>
          </cell>
          <cell r="Q76">
            <v>0</v>
          </cell>
          <cell r="R76">
            <v>0</v>
          </cell>
          <cell r="S76">
            <v>0</v>
          </cell>
          <cell r="T76">
            <v>0</v>
          </cell>
          <cell r="U76">
            <v>0</v>
          </cell>
        </row>
        <row r="77">
          <cell r="A77">
            <v>0</v>
          </cell>
          <cell r="B77">
            <v>18</v>
          </cell>
          <cell r="C77">
            <v>0</v>
          </cell>
          <cell r="D77" t="str">
            <v>3.3</v>
          </cell>
          <cell r="E77">
            <v>0</v>
          </cell>
          <cell r="F77">
            <v>0</v>
          </cell>
          <cell r="G77">
            <v>0</v>
          </cell>
          <cell r="H77">
            <v>0</v>
          </cell>
          <cell r="I77">
            <v>0</v>
          </cell>
          <cell r="J77">
            <v>0</v>
          </cell>
          <cell r="K77" t="str">
            <v>1.33</v>
          </cell>
          <cell r="L77" t="str">
            <v>D+</v>
          </cell>
          <cell r="M77" t="str">
            <v>0</v>
          </cell>
          <cell r="N77">
            <v>0</v>
          </cell>
          <cell r="O77">
            <v>0</v>
          </cell>
          <cell r="P77">
            <v>0</v>
          </cell>
          <cell r="Q77">
            <v>0</v>
          </cell>
          <cell r="R77">
            <v>0</v>
          </cell>
          <cell r="S77">
            <v>0</v>
          </cell>
          <cell r="T77">
            <v>0</v>
          </cell>
          <cell r="U77">
            <v>0</v>
          </cell>
        </row>
        <row r="78">
          <cell r="A78">
            <v>0</v>
          </cell>
          <cell r="B78">
            <v>0</v>
          </cell>
          <cell r="C78" t="str">
            <v>capaian raport</v>
          </cell>
          <cell r="D78">
            <v>18</v>
          </cell>
          <cell r="E78">
            <v>0</v>
          </cell>
          <cell r="F78">
            <v>0</v>
          </cell>
          <cell r="G78">
            <v>0</v>
          </cell>
          <cell r="H78">
            <v>0</v>
          </cell>
          <cell r="I78">
            <v>0</v>
          </cell>
          <cell r="J78">
            <v>0</v>
          </cell>
          <cell r="K78" t="str">
            <v>1.33</v>
          </cell>
          <cell r="L78" t="str">
            <v>D+</v>
          </cell>
          <cell r="M78" t="str">
            <v>0</v>
          </cell>
          <cell r="N78">
            <v>0</v>
          </cell>
          <cell r="O78">
            <v>0</v>
          </cell>
          <cell r="P78">
            <v>0</v>
          </cell>
          <cell r="Q78">
            <v>0</v>
          </cell>
          <cell r="R78">
            <v>0</v>
          </cell>
          <cell r="S78">
            <v>0</v>
          </cell>
          <cell r="T78">
            <v>0</v>
          </cell>
          <cell r="U78">
            <v>0</v>
          </cell>
        </row>
        <row r="79">
          <cell r="A79">
            <v>19</v>
          </cell>
          <cell r="B79">
            <v>19</v>
          </cell>
          <cell r="C79" t="str">
            <v>Raihan Danang P</v>
          </cell>
          <cell r="D79" t="str">
            <v>3.1</v>
          </cell>
          <cell r="E79">
            <v>0</v>
          </cell>
          <cell r="F79">
            <v>0</v>
          </cell>
          <cell r="G79">
            <v>0</v>
          </cell>
          <cell r="H79">
            <v>0</v>
          </cell>
          <cell r="I79">
            <v>0</v>
          </cell>
          <cell r="J79">
            <v>0</v>
          </cell>
          <cell r="K79" t="str">
            <v>1.33</v>
          </cell>
          <cell r="L79" t="str">
            <v>D+</v>
          </cell>
          <cell r="M79" t="str">
            <v>0</v>
          </cell>
          <cell r="N79">
            <v>0</v>
          </cell>
          <cell r="O79">
            <v>0</v>
          </cell>
          <cell r="P79">
            <v>0</v>
          </cell>
          <cell r="Q79">
            <v>0</v>
          </cell>
          <cell r="R79">
            <v>0</v>
          </cell>
          <cell r="S79">
            <v>0</v>
          </cell>
          <cell r="T79">
            <v>0</v>
          </cell>
          <cell r="U79" t="str">
            <v>D+</v>
          </cell>
        </row>
        <row r="80">
          <cell r="A80">
            <v>0</v>
          </cell>
          <cell r="B80">
            <v>19</v>
          </cell>
          <cell r="C80">
            <v>0</v>
          </cell>
          <cell r="D80" t="str">
            <v>3.2</v>
          </cell>
          <cell r="E80">
            <v>0</v>
          </cell>
          <cell r="F80">
            <v>0</v>
          </cell>
          <cell r="G80">
            <v>0</v>
          </cell>
          <cell r="H80">
            <v>0</v>
          </cell>
          <cell r="I80">
            <v>0</v>
          </cell>
          <cell r="J80">
            <v>0</v>
          </cell>
          <cell r="K80" t="str">
            <v>1.33</v>
          </cell>
          <cell r="L80" t="str">
            <v>D+</v>
          </cell>
          <cell r="M80" t="str">
            <v>0</v>
          </cell>
          <cell r="N80">
            <v>0</v>
          </cell>
          <cell r="O80">
            <v>0</v>
          </cell>
          <cell r="P80">
            <v>0</v>
          </cell>
          <cell r="Q80">
            <v>0</v>
          </cell>
          <cell r="R80">
            <v>0</v>
          </cell>
          <cell r="S80">
            <v>0</v>
          </cell>
          <cell r="T80">
            <v>0</v>
          </cell>
          <cell r="U80">
            <v>0</v>
          </cell>
        </row>
        <row r="81">
          <cell r="A81">
            <v>0</v>
          </cell>
          <cell r="B81">
            <v>19</v>
          </cell>
          <cell r="C81">
            <v>0</v>
          </cell>
          <cell r="D81" t="str">
            <v>3.3</v>
          </cell>
          <cell r="E81">
            <v>0</v>
          </cell>
          <cell r="F81">
            <v>0</v>
          </cell>
          <cell r="G81">
            <v>0</v>
          </cell>
          <cell r="H81">
            <v>0</v>
          </cell>
          <cell r="I81">
            <v>0</v>
          </cell>
          <cell r="J81">
            <v>0</v>
          </cell>
          <cell r="K81" t="str">
            <v>1.33</v>
          </cell>
          <cell r="L81" t="str">
            <v>D+</v>
          </cell>
          <cell r="M81" t="str">
            <v>0</v>
          </cell>
          <cell r="N81">
            <v>0</v>
          </cell>
          <cell r="O81">
            <v>0</v>
          </cell>
          <cell r="P81">
            <v>0</v>
          </cell>
          <cell r="Q81">
            <v>0</v>
          </cell>
          <cell r="R81">
            <v>0</v>
          </cell>
          <cell r="S81">
            <v>0</v>
          </cell>
          <cell r="T81">
            <v>0</v>
          </cell>
          <cell r="U81">
            <v>0</v>
          </cell>
        </row>
        <row r="82">
          <cell r="A82">
            <v>0</v>
          </cell>
          <cell r="B82">
            <v>0</v>
          </cell>
          <cell r="C82" t="str">
            <v>capaian raport</v>
          </cell>
          <cell r="D82">
            <v>19</v>
          </cell>
          <cell r="E82">
            <v>0</v>
          </cell>
          <cell r="F82">
            <v>0</v>
          </cell>
          <cell r="G82">
            <v>0</v>
          </cell>
          <cell r="H82">
            <v>0</v>
          </cell>
          <cell r="I82">
            <v>0</v>
          </cell>
          <cell r="J82">
            <v>0</v>
          </cell>
          <cell r="K82" t="str">
            <v>1.33</v>
          </cell>
          <cell r="L82" t="str">
            <v>D+</v>
          </cell>
          <cell r="M82" t="str">
            <v>0</v>
          </cell>
          <cell r="N82">
            <v>0</v>
          </cell>
          <cell r="O82">
            <v>0</v>
          </cell>
          <cell r="P82">
            <v>0</v>
          </cell>
          <cell r="Q82">
            <v>0</v>
          </cell>
          <cell r="R82">
            <v>0</v>
          </cell>
          <cell r="S82">
            <v>0</v>
          </cell>
          <cell r="T82">
            <v>0</v>
          </cell>
          <cell r="U82">
            <v>0</v>
          </cell>
        </row>
        <row r="83">
          <cell r="A83">
            <v>20</v>
          </cell>
          <cell r="B83">
            <v>20</v>
          </cell>
          <cell r="C83" t="str">
            <v>Roby Ardiyansyah</v>
          </cell>
          <cell r="D83" t="str">
            <v>3.1</v>
          </cell>
          <cell r="E83">
            <v>0</v>
          </cell>
          <cell r="F83">
            <v>0</v>
          </cell>
          <cell r="G83">
            <v>0</v>
          </cell>
          <cell r="H83">
            <v>0</v>
          </cell>
          <cell r="I83">
            <v>0</v>
          </cell>
          <cell r="J83">
            <v>0</v>
          </cell>
          <cell r="K83" t="str">
            <v>1.33</v>
          </cell>
          <cell r="L83" t="str">
            <v>D+</v>
          </cell>
          <cell r="M83" t="str">
            <v>0</v>
          </cell>
          <cell r="N83">
            <v>0</v>
          </cell>
          <cell r="O83">
            <v>0</v>
          </cell>
          <cell r="P83">
            <v>0</v>
          </cell>
          <cell r="Q83">
            <v>0</v>
          </cell>
          <cell r="R83">
            <v>0</v>
          </cell>
          <cell r="S83">
            <v>0</v>
          </cell>
          <cell r="T83">
            <v>0</v>
          </cell>
          <cell r="U83" t="str">
            <v>D+</v>
          </cell>
        </row>
        <row r="84">
          <cell r="A84">
            <v>0</v>
          </cell>
          <cell r="B84">
            <v>20</v>
          </cell>
          <cell r="C84">
            <v>0</v>
          </cell>
          <cell r="D84" t="str">
            <v>3.2</v>
          </cell>
          <cell r="E84">
            <v>0</v>
          </cell>
          <cell r="F84">
            <v>0</v>
          </cell>
          <cell r="G84">
            <v>0</v>
          </cell>
          <cell r="H84">
            <v>0</v>
          </cell>
          <cell r="I84">
            <v>0</v>
          </cell>
          <cell r="J84">
            <v>0</v>
          </cell>
          <cell r="K84" t="str">
            <v>1.33</v>
          </cell>
          <cell r="L84" t="str">
            <v>D+</v>
          </cell>
          <cell r="M84" t="str">
            <v>0</v>
          </cell>
          <cell r="N84">
            <v>0</v>
          </cell>
          <cell r="O84">
            <v>0</v>
          </cell>
          <cell r="P84">
            <v>0</v>
          </cell>
          <cell r="Q84">
            <v>0</v>
          </cell>
          <cell r="R84">
            <v>0</v>
          </cell>
          <cell r="S84">
            <v>0</v>
          </cell>
          <cell r="T84">
            <v>0</v>
          </cell>
          <cell r="U84">
            <v>0</v>
          </cell>
        </row>
        <row r="85">
          <cell r="A85">
            <v>0</v>
          </cell>
          <cell r="B85">
            <v>20</v>
          </cell>
          <cell r="C85">
            <v>0</v>
          </cell>
          <cell r="D85" t="str">
            <v>3.3</v>
          </cell>
          <cell r="E85">
            <v>0</v>
          </cell>
          <cell r="F85">
            <v>0</v>
          </cell>
          <cell r="G85">
            <v>0</v>
          </cell>
          <cell r="H85">
            <v>0</v>
          </cell>
          <cell r="I85">
            <v>0</v>
          </cell>
          <cell r="J85">
            <v>0</v>
          </cell>
          <cell r="K85" t="str">
            <v>1.33</v>
          </cell>
          <cell r="L85" t="str">
            <v>D+</v>
          </cell>
          <cell r="M85" t="str">
            <v>0</v>
          </cell>
          <cell r="N85">
            <v>0</v>
          </cell>
          <cell r="O85">
            <v>0</v>
          </cell>
          <cell r="P85">
            <v>0</v>
          </cell>
          <cell r="Q85">
            <v>0</v>
          </cell>
          <cell r="R85">
            <v>0</v>
          </cell>
          <cell r="S85">
            <v>0</v>
          </cell>
          <cell r="T85">
            <v>0</v>
          </cell>
          <cell r="U85">
            <v>0</v>
          </cell>
        </row>
        <row r="86">
          <cell r="A86">
            <v>0</v>
          </cell>
          <cell r="B86">
            <v>0</v>
          </cell>
          <cell r="C86" t="str">
            <v>capaian raport</v>
          </cell>
          <cell r="D86">
            <v>20</v>
          </cell>
          <cell r="E86">
            <v>0</v>
          </cell>
          <cell r="F86">
            <v>0</v>
          </cell>
          <cell r="G86">
            <v>0</v>
          </cell>
          <cell r="H86">
            <v>0</v>
          </cell>
          <cell r="I86">
            <v>0</v>
          </cell>
          <cell r="J86">
            <v>0</v>
          </cell>
          <cell r="K86" t="str">
            <v>1.33</v>
          </cell>
          <cell r="L86" t="str">
            <v>D+</v>
          </cell>
          <cell r="M86" t="str">
            <v>0</v>
          </cell>
          <cell r="N86">
            <v>0</v>
          </cell>
          <cell r="O86">
            <v>0</v>
          </cell>
          <cell r="P86">
            <v>0</v>
          </cell>
          <cell r="Q86">
            <v>0</v>
          </cell>
          <cell r="R86">
            <v>0</v>
          </cell>
          <cell r="S86">
            <v>0</v>
          </cell>
          <cell r="T86">
            <v>0</v>
          </cell>
          <cell r="U86">
            <v>0</v>
          </cell>
        </row>
        <row r="87">
          <cell r="A87">
            <v>21</v>
          </cell>
          <cell r="B87">
            <v>21</v>
          </cell>
          <cell r="C87" t="str">
            <v>Rojalingga Prana A</v>
          </cell>
          <cell r="D87" t="str">
            <v>3.1</v>
          </cell>
          <cell r="E87">
            <v>0</v>
          </cell>
          <cell r="F87">
            <v>0</v>
          </cell>
          <cell r="G87">
            <v>0</v>
          </cell>
          <cell r="H87">
            <v>0</v>
          </cell>
          <cell r="I87">
            <v>0</v>
          </cell>
          <cell r="J87">
            <v>0</v>
          </cell>
          <cell r="K87" t="str">
            <v>1.33</v>
          </cell>
          <cell r="L87" t="str">
            <v>D+</v>
          </cell>
          <cell r="M87" t="str">
            <v>0</v>
          </cell>
          <cell r="N87">
            <v>0</v>
          </cell>
          <cell r="O87">
            <v>0</v>
          </cell>
          <cell r="P87">
            <v>0</v>
          </cell>
          <cell r="Q87">
            <v>0</v>
          </cell>
          <cell r="R87">
            <v>0</v>
          </cell>
          <cell r="S87">
            <v>0</v>
          </cell>
          <cell r="T87">
            <v>0</v>
          </cell>
          <cell r="U87" t="str">
            <v>D+</v>
          </cell>
        </row>
        <row r="88">
          <cell r="A88">
            <v>0</v>
          </cell>
          <cell r="B88">
            <v>21</v>
          </cell>
          <cell r="C88">
            <v>0</v>
          </cell>
          <cell r="D88" t="str">
            <v>3.2</v>
          </cell>
          <cell r="E88">
            <v>0</v>
          </cell>
          <cell r="F88">
            <v>0</v>
          </cell>
          <cell r="G88">
            <v>0</v>
          </cell>
          <cell r="H88">
            <v>0</v>
          </cell>
          <cell r="I88">
            <v>0</v>
          </cell>
          <cell r="J88">
            <v>0</v>
          </cell>
          <cell r="K88" t="str">
            <v>1.33</v>
          </cell>
          <cell r="L88" t="str">
            <v>D+</v>
          </cell>
          <cell r="M88" t="str">
            <v>0</v>
          </cell>
          <cell r="N88">
            <v>0</v>
          </cell>
          <cell r="O88">
            <v>0</v>
          </cell>
          <cell r="P88">
            <v>0</v>
          </cell>
          <cell r="Q88">
            <v>0</v>
          </cell>
          <cell r="R88">
            <v>0</v>
          </cell>
          <cell r="S88">
            <v>0</v>
          </cell>
          <cell r="T88">
            <v>0</v>
          </cell>
          <cell r="U88">
            <v>0</v>
          </cell>
        </row>
        <row r="89">
          <cell r="A89">
            <v>0</v>
          </cell>
          <cell r="B89">
            <v>21</v>
          </cell>
          <cell r="C89">
            <v>0</v>
          </cell>
          <cell r="D89" t="str">
            <v>3.3</v>
          </cell>
          <cell r="E89">
            <v>0</v>
          </cell>
          <cell r="F89">
            <v>0</v>
          </cell>
          <cell r="G89">
            <v>0</v>
          </cell>
          <cell r="H89">
            <v>0</v>
          </cell>
          <cell r="I89">
            <v>0</v>
          </cell>
          <cell r="J89">
            <v>0</v>
          </cell>
          <cell r="K89" t="str">
            <v>1.33</v>
          </cell>
          <cell r="L89" t="str">
            <v>D+</v>
          </cell>
          <cell r="M89" t="str">
            <v>0</v>
          </cell>
          <cell r="N89">
            <v>0</v>
          </cell>
          <cell r="O89">
            <v>0</v>
          </cell>
          <cell r="P89">
            <v>0</v>
          </cell>
          <cell r="Q89">
            <v>0</v>
          </cell>
          <cell r="R89">
            <v>0</v>
          </cell>
          <cell r="S89">
            <v>0</v>
          </cell>
          <cell r="T89">
            <v>0</v>
          </cell>
          <cell r="U89">
            <v>0</v>
          </cell>
        </row>
        <row r="90">
          <cell r="A90">
            <v>0</v>
          </cell>
          <cell r="B90">
            <v>0</v>
          </cell>
          <cell r="C90" t="str">
            <v>capaian raport</v>
          </cell>
          <cell r="D90">
            <v>21</v>
          </cell>
          <cell r="E90">
            <v>0</v>
          </cell>
          <cell r="F90">
            <v>0</v>
          </cell>
          <cell r="G90">
            <v>0</v>
          </cell>
          <cell r="H90">
            <v>0</v>
          </cell>
          <cell r="I90">
            <v>0</v>
          </cell>
          <cell r="J90">
            <v>0</v>
          </cell>
          <cell r="K90" t="str">
            <v>1.33</v>
          </cell>
          <cell r="L90" t="str">
            <v>D+</v>
          </cell>
          <cell r="M90" t="str">
            <v>0</v>
          </cell>
          <cell r="N90">
            <v>0</v>
          </cell>
          <cell r="O90">
            <v>0</v>
          </cell>
          <cell r="P90">
            <v>0</v>
          </cell>
          <cell r="Q90">
            <v>0</v>
          </cell>
          <cell r="R90">
            <v>0</v>
          </cell>
          <cell r="S90">
            <v>0</v>
          </cell>
          <cell r="T90">
            <v>0</v>
          </cell>
          <cell r="U90">
            <v>0</v>
          </cell>
        </row>
        <row r="91">
          <cell r="A91">
            <v>22</v>
          </cell>
          <cell r="B91">
            <v>22</v>
          </cell>
          <cell r="C91" t="str">
            <v>Sally Savista A</v>
          </cell>
          <cell r="D91" t="str">
            <v>3.1</v>
          </cell>
          <cell r="E91">
            <v>0</v>
          </cell>
          <cell r="F91">
            <v>0</v>
          </cell>
          <cell r="G91">
            <v>0</v>
          </cell>
          <cell r="H91">
            <v>0</v>
          </cell>
          <cell r="I91">
            <v>0</v>
          </cell>
          <cell r="J91">
            <v>0</v>
          </cell>
          <cell r="K91" t="str">
            <v>1.33</v>
          </cell>
          <cell r="L91" t="str">
            <v>D+</v>
          </cell>
          <cell r="M91" t="str">
            <v>0</v>
          </cell>
          <cell r="N91">
            <v>0</v>
          </cell>
          <cell r="O91">
            <v>0</v>
          </cell>
          <cell r="P91">
            <v>0</v>
          </cell>
          <cell r="Q91">
            <v>0</v>
          </cell>
          <cell r="R91">
            <v>0</v>
          </cell>
          <cell r="S91">
            <v>0</v>
          </cell>
          <cell r="T91">
            <v>0</v>
          </cell>
          <cell r="U91" t="str">
            <v>D+</v>
          </cell>
        </row>
        <row r="92">
          <cell r="A92">
            <v>0</v>
          </cell>
          <cell r="B92">
            <v>22</v>
          </cell>
          <cell r="C92">
            <v>0</v>
          </cell>
          <cell r="D92" t="str">
            <v>3.2</v>
          </cell>
          <cell r="E92">
            <v>0</v>
          </cell>
          <cell r="F92">
            <v>0</v>
          </cell>
          <cell r="G92">
            <v>0</v>
          </cell>
          <cell r="H92">
            <v>0</v>
          </cell>
          <cell r="I92">
            <v>0</v>
          </cell>
          <cell r="J92">
            <v>0</v>
          </cell>
          <cell r="K92" t="str">
            <v>1.33</v>
          </cell>
          <cell r="L92" t="str">
            <v>D+</v>
          </cell>
          <cell r="M92" t="str">
            <v>0</v>
          </cell>
          <cell r="N92">
            <v>0</v>
          </cell>
          <cell r="O92">
            <v>0</v>
          </cell>
          <cell r="P92">
            <v>0</v>
          </cell>
          <cell r="Q92">
            <v>0</v>
          </cell>
          <cell r="R92">
            <v>0</v>
          </cell>
          <cell r="S92">
            <v>0</v>
          </cell>
          <cell r="T92">
            <v>0</v>
          </cell>
          <cell r="U92">
            <v>0</v>
          </cell>
        </row>
        <row r="93">
          <cell r="A93">
            <v>0</v>
          </cell>
          <cell r="B93">
            <v>22</v>
          </cell>
          <cell r="C93">
            <v>0</v>
          </cell>
          <cell r="D93" t="str">
            <v>3.3</v>
          </cell>
          <cell r="E93">
            <v>0</v>
          </cell>
          <cell r="F93">
            <v>0</v>
          </cell>
          <cell r="G93">
            <v>0</v>
          </cell>
          <cell r="H93">
            <v>0</v>
          </cell>
          <cell r="I93">
            <v>0</v>
          </cell>
          <cell r="J93">
            <v>0</v>
          </cell>
          <cell r="K93" t="str">
            <v>1.33</v>
          </cell>
          <cell r="L93" t="str">
            <v>D+</v>
          </cell>
          <cell r="M93" t="str">
            <v>0</v>
          </cell>
          <cell r="N93">
            <v>0</v>
          </cell>
          <cell r="O93">
            <v>0</v>
          </cell>
          <cell r="P93">
            <v>0</v>
          </cell>
          <cell r="Q93">
            <v>0</v>
          </cell>
          <cell r="R93">
            <v>0</v>
          </cell>
          <cell r="S93">
            <v>0</v>
          </cell>
          <cell r="T93">
            <v>0</v>
          </cell>
          <cell r="U93">
            <v>0</v>
          </cell>
        </row>
        <row r="94">
          <cell r="A94">
            <v>0</v>
          </cell>
          <cell r="B94">
            <v>0</v>
          </cell>
          <cell r="C94" t="str">
            <v>capaian raport</v>
          </cell>
          <cell r="D94">
            <v>22</v>
          </cell>
          <cell r="E94">
            <v>0</v>
          </cell>
          <cell r="F94">
            <v>0</v>
          </cell>
          <cell r="G94">
            <v>0</v>
          </cell>
          <cell r="H94">
            <v>0</v>
          </cell>
          <cell r="I94">
            <v>0</v>
          </cell>
          <cell r="J94">
            <v>0</v>
          </cell>
          <cell r="K94" t="str">
            <v>1.33</v>
          </cell>
          <cell r="L94" t="str">
            <v>D+</v>
          </cell>
          <cell r="M94" t="str">
            <v>0</v>
          </cell>
          <cell r="N94">
            <v>0</v>
          </cell>
          <cell r="O94">
            <v>0</v>
          </cell>
          <cell r="P94">
            <v>0</v>
          </cell>
          <cell r="Q94">
            <v>0</v>
          </cell>
          <cell r="R94">
            <v>0</v>
          </cell>
          <cell r="S94">
            <v>0</v>
          </cell>
          <cell r="T94">
            <v>0</v>
          </cell>
          <cell r="U94">
            <v>0</v>
          </cell>
        </row>
        <row r="95">
          <cell r="A95">
            <v>23</v>
          </cell>
          <cell r="B95">
            <v>23</v>
          </cell>
          <cell r="C95" t="str">
            <v xml:space="preserve">Tania Kaori Angelita </v>
          </cell>
          <cell r="D95" t="str">
            <v>3.1</v>
          </cell>
          <cell r="E95">
            <v>0</v>
          </cell>
          <cell r="F95">
            <v>0</v>
          </cell>
          <cell r="G95">
            <v>0</v>
          </cell>
          <cell r="H95">
            <v>0</v>
          </cell>
          <cell r="I95">
            <v>0</v>
          </cell>
          <cell r="J95">
            <v>0</v>
          </cell>
          <cell r="K95" t="str">
            <v>1.33</v>
          </cell>
          <cell r="L95" t="str">
            <v>D+</v>
          </cell>
          <cell r="M95" t="str">
            <v>0</v>
          </cell>
          <cell r="N95">
            <v>0</v>
          </cell>
          <cell r="O95">
            <v>0</v>
          </cell>
          <cell r="P95">
            <v>0</v>
          </cell>
          <cell r="Q95">
            <v>0</v>
          </cell>
          <cell r="R95">
            <v>0</v>
          </cell>
          <cell r="S95">
            <v>0</v>
          </cell>
          <cell r="T95">
            <v>0</v>
          </cell>
          <cell r="U95" t="str">
            <v>D+</v>
          </cell>
        </row>
        <row r="96">
          <cell r="A96">
            <v>0</v>
          </cell>
          <cell r="B96">
            <v>23</v>
          </cell>
          <cell r="C96">
            <v>0</v>
          </cell>
          <cell r="D96" t="str">
            <v>3.2</v>
          </cell>
          <cell r="E96">
            <v>0</v>
          </cell>
          <cell r="F96">
            <v>0</v>
          </cell>
          <cell r="G96">
            <v>0</v>
          </cell>
          <cell r="H96">
            <v>0</v>
          </cell>
          <cell r="I96">
            <v>0</v>
          </cell>
          <cell r="J96">
            <v>0</v>
          </cell>
          <cell r="K96" t="str">
            <v>1.33</v>
          </cell>
          <cell r="L96" t="str">
            <v>D+</v>
          </cell>
          <cell r="M96" t="str">
            <v>0</v>
          </cell>
          <cell r="N96">
            <v>0</v>
          </cell>
          <cell r="O96">
            <v>0</v>
          </cell>
          <cell r="P96">
            <v>0</v>
          </cell>
          <cell r="Q96">
            <v>0</v>
          </cell>
          <cell r="R96">
            <v>0</v>
          </cell>
          <cell r="S96">
            <v>0</v>
          </cell>
          <cell r="T96">
            <v>0</v>
          </cell>
          <cell r="U96">
            <v>0</v>
          </cell>
        </row>
        <row r="97">
          <cell r="A97">
            <v>0</v>
          </cell>
          <cell r="B97">
            <v>23</v>
          </cell>
          <cell r="C97">
            <v>0</v>
          </cell>
          <cell r="D97" t="str">
            <v>3.3</v>
          </cell>
          <cell r="E97">
            <v>0</v>
          </cell>
          <cell r="F97">
            <v>0</v>
          </cell>
          <cell r="G97">
            <v>0</v>
          </cell>
          <cell r="H97">
            <v>0</v>
          </cell>
          <cell r="I97">
            <v>0</v>
          </cell>
          <cell r="J97">
            <v>0</v>
          </cell>
          <cell r="K97" t="str">
            <v>1.33</v>
          </cell>
          <cell r="L97" t="str">
            <v>D+</v>
          </cell>
          <cell r="M97" t="str">
            <v>0</v>
          </cell>
          <cell r="N97">
            <v>0</v>
          </cell>
          <cell r="O97">
            <v>0</v>
          </cell>
          <cell r="P97">
            <v>0</v>
          </cell>
          <cell r="Q97">
            <v>0</v>
          </cell>
          <cell r="R97">
            <v>0</v>
          </cell>
          <cell r="S97">
            <v>0</v>
          </cell>
          <cell r="T97">
            <v>0</v>
          </cell>
          <cell r="U97">
            <v>0</v>
          </cell>
        </row>
        <row r="98">
          <cell r="A98">
            <v>0</v>
          </cell>
          <cell r="B98">
            <v>0</v>
          </cell>
          <cell r="C98" t="str">
            <v>capaian raport</v>
          </cell>
          <cell r="D98">
            <v>23</v>
          </cell>
          <cell r="E98">
            <v>0</v>
          </cell>
          <cell r="F98">
            <v>0</v>
          </cell>
          <cell r="G98">
            <v>0</v>
          </cell>
          <cell r="H98">
            <v>0</v>
          </cell>
          <cell r="I98">
            <v>0</v>
          </cell>
          <cell r="J98">
            <v>0</v>
          </cell>
          <cell r="K98" t="str">
            <v>1.33</v>
          </cell>
          <cell r="L98" t="str">
            <v>D+</v>
          </cell>
          <cell r="M98" t="str">
            <v>0</v>
          </cell>
          <cell r="N98">
            <v>0</v>
          </cell>
          <cell r="O98">
            <v>0</v>
          </cell>
          <cell r="P98">
            <v>0</v>
          </cell>
          <cell r="Q98">
            <v>0</v>
          </cell>
          <cell r="R98">
            <v>0</v>
          </cell>
          <cell r="S98">
            <v>0</v>
          </cell>
          <cell r="T98">
            <v>0</v>
          </cell>
          <cell r="U98">
            <v>0</v>
          </cell>
        </row>
        <row r="99">
          <cell r="A99">
            <v>24</v>
          </cell>
          <cell r="B99">
            <v>24</v>
          </cell>
          <cell r="C99" t="str">
            <v>Romzy Oka Ramadhani P</v>
          </cell>
          <cell r="D99" t="str">
            <v>3.1</v>
          </cell>
          <cell r="E99">
            <v>0</v>
          </cell>
          <cell r="F99">
            <v>0</v>
          </cell>
          <cell r="G99">
            <v>0</v>
          </cell>
          <cell r="H99">
            <v>0</v>
          </cell>
          <cell r="I99">
            <v>0</v>
          </cell>
          <cell r="J99">
            <v>0</v>
          </cell>
          <cell r="K99" t="str">
            <v>1.33</v>
          </cell>
          <cell r="L99" t="str">
            <v>D+</v>
          </cell>
          <cell r="M99" t="str">
            <v>0</v>
          </cell>
          <cell r="N99">
            <v>0</v>
          </cell>
          <cell r="O99">
            <v>0</v>
          </cell>
          <cell r="P99">
            <v>0</v>
          </cell>
          <cell r="Q99">
            <v>0</v>
          </cell>
          <cell r="R99">
            <v>0</v>
          </cell>
          <cell r="S99">
            <v>0</v>
          </cell>
          <cell r="T99">
            <v>0</v>
          </cell>
          <cell r="U99" t="str">
            <v>D+</v>
          </cell>
        </row>
        <row r="100">
          <cell r="A100">
            <v>0</v>
          </cell>
          <cell r="B100">
            <v>24</v>
          </cell>
          <cell r="C100">
            <v>0</v>
          </cell>
          <cell r="D100" t="str">
            <v>3.2</v>
          </cell>
          <cell r="E100">
            <v>0</v>
          </cell>
          <cell r="F100">
            <v>0</v>
          </cell>
          <cell r="G100">
            <v>0</v>
          </cell>
          <cell r="H100">
            <v>0</v>
          </cell>
          <cell r="I100">
            <v>0</v>
          </cell>
          <cell r="J100">
            <v>0</v>
          </cell>
          <cell r="K100" t="str">
            <v>1.33</v>
          </cell>
          <cell r="L100" t="str">
            <v>D+</v>
          </cell>
          <cell r="M100" t="str">
            <v>0</v>
          </cell>
          <cell r="N100">
            <v>0</v>
          </cell>
          <cell r="O100">
            <v>0</v>
          </cell>
          <cell r="P100">
            <v>0</v>
          </cell>
          <cell r="Q100">
            <v>0</v>
          </cell>
          <cell r="R100">
            <v>0</v>
          </cell>
          <cell r="S100">
            <v>0</v>
          </cell>
          <cell r="T100">
            <v>0</v>
          </cell>
          <cell r="U100">
            <v>0</v>
          </cell>
        </row>
        <row r="101">
          <cell r="A101">
            <v>0</v>
          </cell>
          <cell r="B101">
            <v>24</v>
          </cell>
          <cell r="C101">
            <v>0</v>
          </cell>
          <cell r="D101" t="str">
            <v>3.3</v>
          </cell>
          <cell r="E101">
            <v>0</v>
          </cell>
          <cell r="F101">
            <v>0</v>
          </cell>
          <cell r="G101">
            <v>0</v>
          </cell>
          <cell r="H101">
            <v>0</v>
          </cell>
          <cell r="I101">
            <v>0</v>
          </cell>
          <cell r="J101">
            <v>0</v>
          </cell>
          <cell r="K101" t="str">
            <v>1.33</v>
          </cell>
          <cell r="L101" t="str">
            <v>D+</v>
          </cell>
          <cell r="M101" t="str">
            <v>0</v>
          </cell>
          <cell r="N101">
            <v>0</v>
          </cell>
          <cell r="O101">
            <v>0</v>
          </cell>
          <cell r="P101">
            <v>0</v>
          </cell>
          <cell r="Q101">
            <v>0</v>
          </cell>
          <cell r="R101">
            <v>0</v>
          </cell>
          <cell r="S101">
            <v>0</v>
          </cell>
          <cell r="T101">
            <v>0</v>
          </cell>
          <cell r="U101">
            <v>0</v>
          </cell>
        </row>
        <row r="102">
          <cell r="A102">
            <v>0</v>
          </cell>
          <cell r="B102">
            <v>0</v>
          </cell>
          <cell r="C102" t="str">
            <v>capaian raport</v>
          </cell>
          <cell r="D102">
            <v>24</v>
          </cell>
          <cell r="E102">
            <v>0</v>
          </cell>
          <cell r="F102">
            <v>0</v>
          </cell>
          <cell r="G102">
            <v>0</v>
          </cell>
          <cell r="H102">
            <v>0</v>
          </cell>
          <cell r="I102">
            <v>0</v>
          </cell>
          <cell r="J102">
            <v>0</v>
          </cell>
          <cell r="K102" t="str">
            <v>1.33</v>
          </cell>
          <cell r="L102" t="str">
            <v>D+</v>
          </cell>
          <cell r="M102" t="str">
            <v>0</v>
          </cell>
          <cell r="N102">
            <v>0</v>
          </cell>
          <cell r="O102">
            <v>0</v>
          </cell>
          <cell r="P102">
            <v>0</v>
          </cell>
          <cell r="Q102">
            <v>0</v>
          </cell>
          <cell r="R102">
            <v>0</v>
          </cell>
          <cell r="S102">
            <v>0</v>
          </cell>
          <cell r="T102">
            <v>0</v>
          </cell>
          <cell r="U102">
            <v>0</v>
          </cell>
        </row>
        <row r="103">
          <cell r="A103">
            <v>25</v>
          </cell>
          <cell r="B103">
            <v>25</v>
          </cell>
          <cell r="C103" t="str">
            <v>Larasati Jagadhita P</v>
          </cell>
          <cell r="D103" t="str">
            <v>3.1</v>
          </cell>
          <cell r="E103">
            <v>0</v>
          </cell>
          <cell r="F103">
            <v>0</v>
          </cell>
          <cell r="G103">
            <v>0</v>
          </cell>
          <cell r="H103">
            <v>0</v>
          </cell>
          <cell r="I103">
            <v>0</v>
          </cell>
          <cell r="J103">
            <v>0</v>
          </cell>
          <cell r="K103" t="str">
            <v>1.33</v>
          </cell>
          <cell r="L103" t="str">
            <v>D+</v>
          </cell>
          <cell r="M103" t="str">
            <v>0</v>
          </cell>
          <cell r="N103">
            <v>0</v>
          </cell>
          <cell r="O103">
            <v>0</v>
          </cell>
          <cell r="P103">
            <v>0</v>
          </cell>
          <cell r="Q103">
            <v>0</v>
          </cell>
          <cell r="R103">
            <v>0</v>
          </cell>
          <cell r="S103">
            <v>0</v>
          </cell>
          <cell r="T103">
            <v>0</v>
          </cell>
          <cell r="U103" t="str">
            <v>D+</v>
          </cell>
        </row>
        <row r="104">
          <cell r="A104">
            <v>0</v>
          </cell>
          <cell r="B104">
            <v>25</v>
          </cell>
          <cell r="C104">
            <v>0</v>
          </cell>
          <cell r="D104" t="str">
            <v>3.2</v>
          </cell>
          <cell r="E104">
            <v>0</v>
          </cell>
          <cell r="F104">
            <v>0</v>
          </cell>
          <cell r="G104">
            <v>0</v>
          </cell>
          <cell r="H104">
            <v>0</v>
          </cell>
          <cell r="I104">
            <v>0</v>
          </cell>
          <cell r="J104">
            <v>0</v>
          </cell>
          <cell r="K104" t="str">
            <v>1.33</v>
          </cell>
          <cell r="L104" t="str">
            <v>D+</v>
          </cell>
          <cell r="M104" t="str">
            <v>0</v>
          </cell>
          <cell r="N104">
            <v>0</v>
          </cell>
          <cell r="O104">
            <v>0</v>
          </cell>
          <cell r="P104">
            <v>0</v>
          </cell>
          <cell r="Q104">
            <v>0</v>
          </cell>
          <cell r="R104">
            <v>0</v>
          </cell>
          <cell r="S104">
            <v>0</v>
          </cell>
          <cell r="T104">
            <v>0</v>
          </cell>
          <cell r="U104">
            <v>0</v>
          </cell>
        </row>
        <row r="105">
          <cell r="A105">
            <v>0</v>
          </cell>
          <cell r="B105">
            <v>25</v>
          </cell>
          <cell r="C105">
            <v>0</v>
          </cell>
          <cell r="D105" t="str">
            <v>3.3</v>
          </cell>
          <cell r="E105">
            <v>0</v>
          </cell>
          <cell r="F105">
            <v>0</v>
          </cell>
          <cell r="G105">
            <v>0</v>
          </cell>
          <cell r="H105">
            <v>0</v>
          </cell>
          <cell r="I105">
            <v>0</v>
          </cell>
          <cell r="J105">
            <v>0</v>
          </cell>
          <cell r="K105" t="str">
            <v>1.33</v>
          </cell>
          <cell r="L105" t="str">
            <v>D+</v>
          </cell>
          <cell r="M105" t="str">
            <v>0</v>
          </cell>
          <cell r="N105">
            <v>0</v>
          </cell>
          <cell r="O105">
            <v>0</v>
          </cell>
          <cell r="P105">
            <v>0</v>
          </cell>
          <cell r="Q105">
            <v>0</v>
          </cell>
          <cell r="R105">
            <v>0</v>
          </cell>
          <cell r="S105">
            <v>0</v>
          </cell>
          <cell r="T105">
            <v>0</v>
          </cell>
          <cell r="U105">
            <v>0</v>
          </cell>
        </row>
        <row r="106">
          <cell r="A106">
            <v>0</v>
          </cell>
          <cell r="B106">
            <v>0</v>
          </cell>
          <cell r="C106" t="str">
            <v>capaian raport</v>
          </cell>
          <cell r="D106">
            <v>25</v>
          </cell>
          <cell r="E106">
            <v>0</v>
          </cell>
          <cell r="F106">
            <v>0</v>
          </cell>
          <cell r="G106">
            <v>0</v>
          </cell>
          <cell r="H106">
            <v>0</v>
          </cell>
          <cell r="I106">
            <v>0</v>
          </cell>
          <cell r="J106">
            <v>0</v>
          </cell>
          <cell r="K106" t="str">
            <v>1.33</v>
          </cell>
          <cell r="L106" t="str">
            <v>D+</v>
          </cell>
          <cell r="M106" t="str">
            <v>0</v>
          </cell>
          <cell r="N106">
            <v>0</v>
          </cell>
          <cell r="O106">
            <v>0</v>
          </cell>
          <cell r="P106">
            <v>0</v>
          </cell>
          <cell r="Q106">
            <v>0</v>
          </cell>
          <cell r="R106">
            <v>0</v>
          </cell>
          <cell r="S106">
            <v>0</v>
          </cell>
          <cell r="T106">
            <v>0</v>
          </cell>
          <cell r="U106">
            <v>0</v>
          </cell>
        </row>
        <row r="107">
          <cell r="A107">
            <v>26</v>
          </cell>
          <cell r="B107">
            <v>26</v>
          </cell>
          <cell r="C107" t="str">
            <v>Meliana Citra A</v>
          </cell>
          <cell r="D107" t="str">
            <v>3.1</v>
          </cell>
          <cell r="E107">
            <v>0</v>
          </cell>
          <cell r="F107">
            <v>0</v>
          </cell>
          <cell r="G107">
            <v>0</v>
          </cell>
          <cell r="H107">
            <v>0</v>
          </cell>
          <cell r="I107">
            <v>0</v>
          </cell>
          <cell r="J107">
            <v>0</v>
          </cell>
          <cell r="K107" t="str">
            <v>1.33</v>
          </cell>
          <cell r="L107" t="str">
            <v>D+</v>
          </cell>
          <cell r="M107" t="str">
            <v>0</v>
          </cell>
          <cell r="N107">
            <v>0</v>
          </cell>
          <cell r="O107">
            <v>0</v>
          </cell>
          <cell r="P107">
            <v>0</v>
          </cell>
          <cell r="Q107">
            <v>0</v>
          </cell>
          <cell r="R107">
            <v>0</v>
          </cell>
          <cell r="S107">
            <v>0</v>
          </cell>
          <cell r="T107">
            <v>0</v>
          </cell>
          <cell r="U107" t="str">
            <v>D+</v>
          </cell>
        </row>
        <row r="108">
          <cell r="A108">
            <v>0</v>
          </cell>
          <cell r="B108">
            <v>26</v>
          </cell>
          <cell r="C108">
            <v>0</v>
          </cell>
          <cell r="D108" t="str">
            <v>3.2</v>
          </cell>
          <cell r="E108">
            <v>0</v>
          </cell>
          <cell r="F108">
            <v>0</v>
          </cell>
          <cell r="G108">
            <v>0</v>
          </cell>
          <cell r="H108">
            <v>0</v>
          </cell>
          <cell r="I108">
            <v>0</v>
          </cell>
          <cell r="J108">
            <v>0</v>
          </cell>
          <cell r="K108" t="str">
            <v>1.33</v>
          </cell>
          <cell r="L108" t="str">
            <v>D+</v>
          </cell>
          <cell r="M108" t="str">
            <v>0</v>
          </cell>
          <cell r="N108">
            <v>0</v>
          </cell>
          <cell r="O108">
            <v>0</v>
          </cell>
          <cell r="P108">
            <v>0</v>
          </cell>
          <cell r="Q108">
            <v>0</v>
          </cell>
          <cell r="R108">
            <v>0</v>
          </cell>
          <cell r="S108">
            <v>0</v>
          </cell>
          <cell r="T108">
            <v>0</v>
          </cell>
          <cell r="U108">
            <v>0</v>
          </cell>
        </row>
        <row r="109">
          <cell r="A109">
            <v>0</v>
          </cell>
          <cell r="B109">
            <v>26</v>
          </cell>
          <cell r="C109">
            <v>0</v>
          </cell>
          <cell r="D109" t="str">
            <v>3.3</v>
          </cell>
          <cell r="E109">
            <v>0</v>
          </cell>
          <cell r="F109">
            <v>0</v>
          </cell>
          <cell r="G109">
            <v>0</v>
          </cell>
          <cell r="H109">
            <v>0</v>
          </cell>
          <cell r="I109">
            <v>0</v>
          </cell>
          <cell r="J109">
            <v>0</v>
          </cell>
          <cell r="K109" t="str">
            <v>1.33</v>
          </cell>
          <cell r="L109" t="str">
            <v>D+</v>
          </cell>
          <cell r="M109" t="str">
            <v>0</v>
          </cell>
          <cell r="N109">
            <v>0</v>
          </cell>
          <cell r="O109">
            <v>0</v>
          </cell>
          <cell r="P109">
            <v>0</v>
          </cell>
          <cell r="Q109">
            <v>0</v>
          </cell>
          <cell r="R109">
            <v>0</v>
          </cell>
          <cell r="S109">
            <v>0</v>
          </cell>
          <cell r="T109">
            <v>0</v>
          </cell>
          <cell r="U109">
            <v>0</v>
          </cell>
        </row>
        <row r="110">
          <cell r="A110">
            <v>0</v>
          </cell>
          <cell r="B110">
            <v>0</v>
          </cell>
          <cell r="C110" t="str">
            <v>capaian raport</v>
          </cell>
          <cell r="D110">
            <v>26</v>
          </cell>
          <cell r="E110">
            <v>0</v>
          </cell>
          <cell r="F110">
            <v>0</v>
          </cell>
          <cell r="G110">
            <v>0</v>
          </cell>
          <cell r="H110">
            <v>0</v>
          </cell>
          <cell r="I110">
            <v>0</v>
          </cell>
          <cell r="J110">
            <v>0</v>
          </cell>
          <cell r="K110" t="str">
            <v>1.33</v>
          </cell>
          <cell r="L110" t="str">
            <v>D+</v>
          </cell>
          <cell r="M110" t="str">
            <v>0</v>
          </cell>
          <cell r="N110">
            <v>0</v>
          </cell>
          <cell r="O110">
            <v>0</v>
          </cell>
          <cell r="P110">
            <v>0</v>
          </cell>
          <cell r="Q110">
            <v>0</v>
          </cell>
          <cell r="R110">
            <v>0</v>
          </cell>
          <cell r="S110">
            <v>0</v>
          </cell>
          <cell r="T110">
            <v>0</v>
          </cell>
          <cell r="U110">
            <v>0</v>
          </cell>
        </row>
        <row r="111">
          <cell r="A111">
            <v>27</v>
          </cell>
          <cell r="B111">
            <v>27</v>
          </cell>
          <cell r="C111" t="str">
            <v>Mohammad Rizky</v>
          </cell>
          <cell r="D111" t="str">
            <v>3.1</v>
          </cell>
          <cell r="E111">
            <v>0</v>
          </cell>
          <cell r="F111">
            <v>0</v>
          </cell>
          <cell r="G111">
            <v>0</v>
          </cell>
          <cell r="H111">
            <v>0</v>
          </cell>
          <cell r="I111">
            <v>0</v>
          </cell>
          <cell r="J111">
            <v>0</v>
          </cell>
          <cell r="K111" t="str">
            <v>1.33</v>
          </cell>
          <cell r="L111" t="str">
            <v>D+</v>
          </cell>
          <cell r="M111" t="str">
            <v>0</v>
          </cell>
          <cell r="N111">
            <v>0</v>
          </cell>
          <cell r="O111">
            <v>0</v>
          </cell>
          <cell r="P111">
            <v>0</v>
          </cell>
          <cell r="Q111">
            <v>0</v>
          </cell>
          <cell r="R111">
            <v>0</v>
          </cell>
          <cell r="S111">
            <v>0</v>
          </cell>
          <cell r="T111">
            <v>0</v>
          </cell>
          <cell r="U111" t="str">
            <v>D+</v>
          </cell>
        </row>
        <row r="112">
          <cell r="A112">
            <v>0</v>
          </cell>
          <cell r="B112">
            <v>27</v>
          </cell>
          <cell r="C112">
            <v>0</v>
          </cell>
          <cell r="D112" t="str">
            <v>3.2</v>
          </cell>
          <cell r="E112">
            <v>0</v>
          </cell>
          <cell r="F112">
            <v>0</v>
          </cell>
          <cell r="G112">
            <v>0</v>
          </cell>
          <cell r="H112">
            <v>0</v>
          </cell>
          <cell r="I112">
            <v>0</v>
          </cell>
          <cell r="J112">
            <v>0</v>
          </cell>
          <cell r="K112" t="str">
            <v>1.33</v>
          </cell>
          <cell r="L112" t="str">
            <v>D+</v>
          </cell>
          <cell r="M112" t="str">
            <v>0</v>
          </cell>
          <cell r="N112">
            <v>0</v>
          </cell>
          <cell r="O112">
            <v>0</v>
          </cell>
          <cell r="P112">
            <v>0</v>
          </cell>
          <cell r="Q112">
            <v>0</v>
          </cell>
          <cell r="R112">
            <v>0</v>
          </cell>
          <cell r="S112">
            <v>0</v>
          </cell>
          <cell r="T112">
            <v>0</v>
          </cell>
          <cell r="U112">
            <v>0</v>
          </cell>
        </row>
        <row r="113">
          <cell r="A113">
            <v>0</v>
          </cell>
          <cell r="B113">
            <v>27</v>
          </cell>
          <cell r="C113">
            <v>0</v>
          </cell>
          <cell r="D113" t="str">
            <v>3.3</v>
          </cell>
          <cell r="E113">
            <v>0</v>
          </cell>
          <cell r="F113">
            <v>0</v>
          </cell>
          <cell r="G113">
            <v>0</v>
          </cell>
          <cell r="H113">
            <v>0</v>
          </cell>
          <cell r="I113">
            <v>0</v>
          </cell>
          <cell r="J113">
            <v>0</v>
          </cell>
          <cell r="K113" t="str">
            <v>1.33</v>
          </cell>
          <cell r="L113" t="str">
            <v>D+</v>
          </cell>
          <cell r="M113" t="str">
            <v>0</v>
          </cell>
          <cell r="N113">
            <v>0</v>
          </cell>
          <cell r="O113">
            <v>0</v>
          </cell>
          <cell r="P113">
            <v>0</v>
          </cell>
          <cell r="Q113">
            <v>0</v>
          </cell>
          <cell r="R113">
            <v>0</v>
          </cell>
          <cell r="S113">
            <v>0</v>
          </cell>
          <cell r="T113">
            <v>0</v>
          </cell>
          <cell r="U113">
            <v>0</v>
          </cell>
        </row>
        <row r="114">
          <cell r="A114">
            <v>0</v>
          </cell>
          <cell r="B114">
            <v>0</v>
          </cell>
          <cell r="C114" t="str">
            <v>capaian raport</v>
          </cell>
          <cell r="D114">
            <v>27</v>
          </cell>
          <cell r="E114">
            <v>0</v>
          </cell>
          <cell r="F114">
            <v>0</v>
          </cell>
          <cell r="G114">
            <v>0</v>
          </cell>
          <cell r="H114">
            <v>0</v>
          </cell>
          <cell r="I114">
            <v>0</v>
          </cell>
          <cell r="J114">
            <v>0</v>
          </cell>
          <cell r="K114" t="str">
            <v>1.33</v>
          </cell>
          <cell r="L114" t="str">
            <v>D+</v>
          </cell>
          <cell r="M114" t="str">
            <v>0</v>
          </cell>
          <cell r="N114">
            <v>0</v>
          </cell>
          <cell r="O114">
            <v>0</v>
          </cell>
          <cell r="P114">
            <v>0</v>
          </cell>
          <cell r="Q114">
            <v>0</v>
          </cell>
          <cell r="R114">
            <v>0</v>
          </cell>
          <cell r="S114">
            <v>0</v>
          </cell>
          <cell r="T114">
            <v>0</v>
          </cell>
          <cell r="U114">
            <v>0</v>
          </cell>
        </row>
        <row r="115">
          <cell r="A115">
            <v>28</v>
          </cell>
          <cell r="B115">
            <v>28</v>
          </cell>
          <cell r="C115" t="e">
            <v>#N/A</v>
          </cell>
          <cell r="D115" t="str">
            <v>3.1</v>
          </cell>
          <cell r="E115">
            <v>0</v>
          </cell>
          <cell r="F115">
            <v>0</v>
          </cell>
          <cell r="G115">
            <v>0</v>
          </cell>
          <cell r="H115">
            <v>0</v>
          </cell>
          <cell r="I115">
            <v>0</v>
          </cell>
          <cell r="J115">
            <v>0</v>
          </cell>
          <cell r="K115" t="str">
            <v>1.33</v>
          </cell>
          <cell r="L115" t="str">
            <v>D+</v>
          </cell>
          <cell r="M115" t="str">
            <v>0</v>
          </cell>
          <cell r="N115">
            <v>0</v>
          </cell>
          <cell r="O115">
            <v>0</v>
          </cell>
          <cell r="P115">
            <v>0</v>
          </cell>
          <cell r="Q115">
            <v>0</v>
          </cell>
          <cell r="R115">
            <v>0</v>
          </cell>
          <cell r="S115">
            <v>0</v>
          </cell>
          <cell r="T115">
            <v>0</v>
          </cell>
          <cell r="U115" t="str">
            <v>D+</v>
          </cell>
        </row>
        <row r="116">
          <cell r="A116">
            <v>0</v>
          </cell>
          <cell r="B116">
            <v>28</v>
          </cell>
          <cell r="C116">
            <v>0</v>
          </cell>
          <cell r="D116" t="str">
            <v>3.2</v>
          </cell>
          <cell r="E116">
            <v>0</v>
          </cell>
          <cell r="F116">
            <v>0</v>
          </cell>
          <cell r="G116">
            <v>0</v>
          </cell>
          <cell r="H116">
            <v>0</v>
          </cell>
          <cell r="I116">
            <v>0</v>
          </cell>
          <cell r="J116">
            <v>0</v>
          </cell>
          <cell r="K116" t="str">
            <v>1.33</v>
          </cell>
          <cell r="L116" t="str">
            <v>D+</v>
          </cell>
          <cell r="M116" t="str">
            <v>0</v>
          </cell>
          <cell r="N116">
            <v>0</v>
          </cell>
          <cell r="O116">
            <v>0</v>
          </cell>
          <cell r="P116">
            <v>0</v>
          </cell>
          <cell r="Q116">
            <v>0</v>
          </cell>
          <cell r="R116">
            <v>0</v>
          </cell>
          <cell r="S116">
            <v>0</v>
          </cell>
          <cell r="T116">
            <v>0</v>
          </cell>
          <cell r="U116">
            <v>0</v>
          </cell>
        </row>
        <row r="117">
          <cell r="A117">
            <v>0</v>
          </cell>
          <cell r="B117">
            <v>28</v>
          </cell>
          <cell r="C117">
            <v>0</v>
          </cell>
          <cell r="D117" t="str">
            <v>3.3</v>
          </cell>
          <cell r="E117">
            <v>0</v>
          </cell>
          <cell r="F117">
            <v>0</v>
          </cell>
          <cell r="G117">
            <v>0</v>
          </cell>
          <cell r="H117">
            <v>0</v>
          </cell>
          <cell r="I117">
            <v>0</v>
          </cell>
          <cell r="J117">
            <v>0</v>
          </cell>
          <cell r="K117" t="str">
            <v>1.33</v>
          </cell>
          <cell r="L117" t="str">
            <v>D+</v>
          </cell>
          <cell r="M117" t="str">
            <v>0</v>
          </cell>
          <cell r="N117">
            <v>0</v>
          </cell>
          <cell r="O117">
            <v>0</v>
          </cell>
          <cell r="P117">
            <v>0</v>
          </cell>
          <cell r="Q117">
            <v>0</v>
          </cell>
          <cell r="R117">
            <v>0</v>
          </cell>
          <cell r="S117">
            <v>0</v>
          </cell>
          <cell r="T117">
            <v>0</v>
          </cell>
          <cell r="U117">
            <v>0</v>
          </cell>
        </row>
        <row r="118">
          <cell r="A118">
            <v>0</v>
          </cell>
          <cell r="B118">
            <v>0</v>
          </cell>
          <cell r="C118" t="str">
            <v>capaian raport</v>
          </cell>
          <cell r="D118">
            <v>28</v>
          </cell>
          <cell r="E118">
            <v>0</v>
          </cell>
          <cell r="F118">
            <v>0</v>
          </cell>
          <cell r="G118">
            <v>0</v>
          </cell>
          <cell r="H118">
            <v>0</v>
          </cell>
          <cell r="I118">
            <v>0</v>
          </cell>
          <cell r="J118">
            <v>0</v>
          </cell>
          <cell r="K118" t="str">
            <v>1.33</v>
          </cell>
          <cell r="L118" t="str">
            <v>D+</v>
          </cell>
          <cell r="M118" t="str">
            <v>0</v>
          </cell>
          <cell r="N118">
            <v>0</v>
          </cell>
          <cell r="O118">
            <v>0</v>
          </cell>
          <cell r="P118">
            <v>0</v>
          </cell>
          <cell r="Q118">
            <v>0</v>
          </cell>
          <cell r="R118">
            <v>0</v>
          </cell>
          <cell r="S118">
            <v>0</v>
          </cell>
          <cell r="T118">
            <v>0</v>
          </cell>
          <cell r="U118">
            <v>0</v>
          </cell>
        </row>
        <row r="119">
          <cell r="A119">
            <v>29</v>
          </cell>
          <cell r="B119">
            <v>29</v>
          </cell>
          <cell r="C119" t="e">
            <v>#N/A</v>
          </cell>
          <cell r="D119" t="str">
            <v>3.1</v>
          </cell>
          <cell r="E119">
            <v>0</v>
          </cell>
          <cell r="F119">
            <v>0</v>
          </cell>
          <cell r="G119">
            <v>0</v>
          </cell>
          <cell r="H119">
            <v>0</v>
          </cell>
          <cell r="I119">
            <v>0</v>
          </cell>
          <cell r="J119">
            <v>0</v>
          </cell>
          <cell r="K119" t="str">
            <v>1.33</v>
          </cell>
          <cell r="L119" t="str">
            <v>D+</v>
          </cell>
          <cell r="M119" t="str">
            <v>0</v>
          </cell>
          <cell r="N119">
            <v>0</v>
          </cell>
          <cell r="O119">
            <v>0</v>
          </cell>
          <cell r="P119">
            <v>0</v>
          </cell>
          <cell r="Q119">
            <v>0</v>
          </cell>
          <cell r="R119">
            <v>0</v>
          </cell>
          <cell r="S119">
            <v>0</v>
          </cell>
          <cell r="T119">
            <v>0</v>
          </cell>
          <cell r="U119" t="str">
            <v>D+</v>
          </cell>
        </row>
        <row r="120">
          <cell r="A120">
            <v>0</v>
          </cell>
          <cell r="B120">
            <v>29</v>
          </cell>
          <cell r="C120">
            <v>0</v>
          </cell>
          <cell r="D120" t="str">
            <v>3.2</v>
          </cell>
          <cell r="E120">
            <v>0</v>
          </cell>
          <cell r="F120">
            <v>0</v>
          </cell>
          <cell r="G120">
            <v>0</v>
          </cell>
          <cell r="H120">
            <v>0</v>
          </cell>
          <cell r="I120">
            <v>0</v>
          </cell>
          <cell r="J120">
            <v>0</v>
          </cell>
          <cell r="K120" t="str">
            <v>1.33</v>
          </cell>
          <cell r="L120" t="str">
            <v>D+</v>
          </cell>
          <cell r="M120" t="str">
            <v>0</v>
          </cell>
          <cell r="N120">
            <v>0</v>
          </cell>
          <cell r="O120">
            <v>0</v>
          </cell>
          <cell r="P120">
            <v>0</v>
          </cell>
          <cell r="Q120">
            <v>0</v>
          </cell>
          <cell r="R120">
            <v>0</v>
          </cell>
          <cell r="S120">
            <v>0</v>
          </cell>
          <cell r="T120">
            <v>0</v>
          </cell>
          <cell r="U120">
            <v>0</v>
          </cell>
        </row>
        <row r="121">
          <cell r="A121">
            <v>0</v>
          </cell>
          <cell r="B121">
            <v>29</v>
          </cell>
          <cell r="C121">
            <v>0</v>
          </cell>
          <cell r="D121" t="str">
            <v>3.3</v>
          </cell>
          <cell r="E121">
            <v>0</v>
          </cell>
          <cell r="F121">
            <v>0</v>
          </cell>
          <cell r="G121">
            <v>0</v>
          </cell>
          <cell r="H121">
            <v>0</v>
          </cell>
          <cell r="I121">
            <v>0</v>
          </cell>
          <cell r="J121">
            <v>0</v>
          </cell>
          <cell r="K121" t="str">
            <v>1.33</v>
          </cell>
          <cell r="L121" t="str">
            <v>D+</v>
          </cell>
          <cell r="M121" t="str">
            <v>0</v>
          </cell>
          <cell r="N121">
            <v>0</v>
          </cell>
          <cell r="O121">
            <v>0</v>
          </cell>
          <cell r="P121">
            <v>0</v>
          </cell>
          <cell r="Q121">
            <v>0</v>
          </cell>
          <cell r="R121">
            <v>0</v>
          </cell>
          <cell r="S121">
            <v>0</v>
          </cell>
          <cell r="T121">
            <v>0</v>
          </cell>
          <cell r="U121">
            <v>0</v>
          </cell>
        </row>
        <row r="122">
          <cell r="A122">
            <v>0</v>
          </cell>
          <cell r="B122">
            <v>0</v>
          </cell>
          <cell r="C122" t="str">
            <v>capaian raport</v>
          </cell>
          <cell r="D122">
            <v>29</v>
          </cell>
          <cell r="E122">
            <v>0</v>
          </cell>
          <cell r="F122">
            <v>0</v>
          </cell>
          <cell r="G122">
            <v>0</v>
          </cell>
          <cell r="H122">
            <v>0</v>
          </cell>
          <cell r="I122">
            <v>0</v>
          </cell>
          <cell r="J122">
            <v>0</v>
          </cell>
          <cell r="K122" t="str">
            <v>1.33</v>
          </cell>
          <cell r="L122" t="str">
            <v>D+</v>
          </cell>
          <cell r="M122" t="str">
            <v>0</v>
          </cell>
          <cell r="N122">
            <v>0</v>
          </cell>
          <cell r="O122">
            <v>0</v>
          </cell>
          <cell r="P122">
            <v>0</v>
          </cell>
          <cell r="Q122">
            <v>0</v>
          </cell>
          <cell r="R122">
            <v>0</v>
          </cell>
          <cell r="S122">
            <v>0</v>
          </cell>
          <cell r="T122">
            <v>0</v>
          </cell>
          <cell r="U122">
            <v>0</v>
          </cell>
        </row>
        <row r="123">
          <cell r="A123">
            <v>30</v>
          </cell>
          <cell r="B123">
            <v>30</v>
          </cell>
          <cell r="C123" t="e">
            <v>#N/A</v>
          </cell>
          <cell r="D123" t="str">
            <v>3.1</v>
          </cell>
          <cell r="E123">
            <v>0</v>
          </cell>
          <cell r="F123">
            <v>0</v>
          </cell>
          <cell r="G123">
            <v>0</v>
          </cell>
          <cell r="H123">
            <v>0</v>
          </cell>
          <cell r="I123">
            <v>0</v>
          </cell>
          <cell r="J123">
            <v>0</v>
          </cell>
          <cell r="K123" t="str">
            <v>1.33</v>
          </cell>
          <cell r="L123" t="str">
            <v>D+</v>
          </cell>
          <cell r="M123" t="str">
            <v>0</v>
          </cell>
          <cell r="N123">
            <v>0</v>
          </cell>
          <cell r="O123">
            <v>0</v>
          </cell>
          <cell r="P123">
            <v>0</v>
          </cell>
          <cell r="Q123">
            <v>0</v>
          </cell>
          <cell r="R123">
            <v>0</v>
          </cell>
          <cell r="S123">
            <v>0</v>
          </cell>
          <cell r="T123">
            <v>0</v>
          </cell>
          <cell r="U123" t="str">
            <v>D+</v>
          </cell>
        </row>
        <row r="124">
          <cell r="A124">
            <v>0</v>
          </cell>
          <cell r="B124">
            <v>30</v>
          </cell>
          <cell r="C124">
            <v>0</v>
          </cell>
          <cell r="D124" t="str">
            <v>3.2</v>
          </cell>
          <cell r="E124">
            <v>0</v>
          </cell>
          <cell r="F124">
            <v>0</v>
          </cell>
          <cell r="G124">
            <v>0</v>
          </cell>
          <cell r="H124">
            <v>0</v>
          </cell>
          <cell r="I124">
            <v>0</v>
          </cell>
          <cell r="J124">
            <v>0</v>
          </cell>
          <cell r="K124" t="str">
            <v>1.33</v>
          </cell>
          <cell r="L124" t="str">
            <v>D+</v>
          </cell>
          <cell r="M124" t="str">
            <v>0</v>
          </cell>
          <cell r="N124">
            <v>0</v>
          </cell>
          <cell r="O124">
            <v>0</v>
          </cell>
          <cell r="P124">
            <v>0</v>
          </cell>
          <cell r="Q124">
            <v>0</v>
          </cell>
          <cell r="R124">
            <v>0</v>
          </cell>
          <cell r="S124">
            <v>0</v>
          </cell>
          <cell r="T124">
            <v>0</v>
          </cell>
          <cell r="U124">
            <v>0</v>
          </cell>
        </row>
        <row r="125">
          <cell r="A125">
            <v>0</v>
          </cell>
          <cell r="B125">
            <v>30</v>
          </cell>
          <cell r="C125">
            <v>0</v>
          </cell>
          <cell r="D125" t="str">
            <v>3.3</v>
          </cell>
          <cell r="E125">
            <v>0</v>
          </cell>
          <cell r="F125">
            <v>0</v>
          </cell>
          <cell r="G125">
            <v>0</v>
          </cell>
          <cell r="H125">
            <v>0</v>
          </cell>
          <cell r="I125">
            <v>0</v>
          </cell>
          <cell r="J125">
            <v>0</v>
          </cell>
          <cell r="K125" t="str">
            <v>1.33</v>
          </cell>
          <cell r="L125" t="str">
            <v>D+</v>
          </cell>
          <cell r="M125" t="str">
            <v>0</v>
          </cell>
          <cell r="N125">
            <v>0</v>
          </cell>
          <cell r="O125">
            <v>0</v>
          </cell>
          <cell r="P125">
            <v>0</v>
          </cell>
          <cell r="Q125">
            <v>0</v>
          </cell>
          <cell r="R125">
            <v>0</v>
          </cell>
          <cell r="S125">
            <v>0</v>
          </cell>
          <cell r="T125">
            <v>0</v>
          </cell>
          <cell r="U125">
            <v>0</v>
          </cell>
        </row>
        <row r="126">
          <cell r="A126">
            <v>0</v>
          </cell>
          <cell r="B126">
            <v>0</v>
          </cell>
          <cell r="C126" t="str">
            <v>capaian raport</v>
          </cell>
          <cell r="D126">
            <v>30</v>
          </cell>
          <cell r="E126">
            <v>0</v>
          </cell>
          <cell r="F126">
            <v>0</v>
          </cell>
          <cell r="G126">
            <v>0</v>
          </cell>
          <cell r="H126">
            <v>0</v>
          </cell>
          <cell r="I126">
            <v>0</v>
          </cell>
          <cell r="J126">
            <v>0</v>
          </cell>
          <cell r="K126" t="str">
            <v>1.33</v>
          </cell>
          <cell r="L126" t="str">
            <v>D+</v>
          </cell>
          <cell r="M126" t="str">
            <v>0</v>
          </cell>
          <cell r="N126">
            <v>0</v>
          </cell>
          <cell r="O126">
            <v>0</v>
          </cell>
          <cell r="P126">
            <v>0</v>
          </cell>
          <cell r="Q126">
            <v>0</v>
          </cell>
          <cell r="R126">
            <v>0</v>
          </cell>
          <cell r="S126">
            <v>0</v>
          </cell>
          <cell r="T126">
            <v>0</v>
          </cell>
          <cell r="U126">
            <v>0</v>
          </cell>
        </row>
        <row r="127">
          <cell r="A127">
            <v>31</v>
          </cell>
          <cell r="B127">
            <v>31</v>
          </cell>
          <cell r="C127" t="e">
            <v>#N/A</v>
          </cell>
          <cell r="D127" t="str">
            <v>3.1</v>
          </cell>
          <cell r="E127">
            <v>0</v>
          </cell>
          <cell r="F127">
            <v>0</v>
          </cell>
          <cell r="G127">
            <v>0</v>
          </cell>
          <cell r="H127">
            <v>0</v>
          </cell>
          <cell r="I127">
            <v>0</v>
          </cell>
          <cell r="J127">
            <v>0</v>
          </cell>
          <cell r="K127" t="str">
            <v>1.33</v>
          </cell>
          <cell r="L127" t="str">
            <v>D+</v>
          </cell>
          <cell r="M127" t="str">
            <v>0</v>
          </cell>
          <cell r="N127">
            <v>0</v>
          </cell>
          <cell r="O127">
            <v>0</v>
          </cell>
          <cell r="P127">
            <v>0</v>
          </cell>
          <cell r="Q127">
            <v>0</v>
          </cell>
          <cell r="R127">
            <v>0</v>
          </cell>
          <cell r="S127">
            <v>0</v>
          </cell>
          <cell r="T127">
            <v>0</v>
          </cell>
          <cell r="U127" t="str">
            <v>D+</v>
          </cell>
        </row>
        <row r="128">
          <cell r="A128">
            <v>0</v>
          </cell>
          <cell r="B128">
            <v>31</v>
          </cell>
          <cell r="C128">
            <v>0</v>
          </cell>
          <cell r="D128" t="str">
            <v>3.2</v>
          </cell>
          <cell r="E128">
            <v>0</v>
          </cell>
          <cell r="F128">
            <v>0</v>
          </cell>
          <cell r="G128">
            <v>0</v>
          </cell>
          <cell r="H128">
            <v>0</v>
          </cell>
          <cell r="I128">
            <v>0</v>
          </cell>
          <cell r="J128">
            <v>0</v>
          </cell>
          <cell r="K128" t="str">
            <v>1.33</v>
          </cell>
          <cell r="L128" t="str">
            <v>D+</v>
          </cell>
          <cell r="M128" t="str">
            <v>0</v>
          </cell>
          <cell r="N128">
            <v>0</v>
          </cell>
          <cell r="O128">
            <v>0</v>
          </cell>
          <cell r="P128">
            <v>0</v>
          </cell>
          <cell r="Q128">
            <v>0</v>
          </cell>
          <cell r="R128">
            <v>0</v>
          </cell>
          <cell r="S128">
            <v>0</v>
          </cell>
          <cell r="T128">
            <v>0</v>
          </cell>
          <cell r="U128">
            <v>0</v>
          </cell>
        </row>
        <row r="129">
          <cell r="A129">
            <v>0</v>
          </cell>
          <cell r="B129">
            <v>31</v>
          </cell>
          <cell r="C129">
            <v>0</v>
          </cell>
          <cell r="D129" t="str">
            <v>3.3</v>
          </cell>
          <cell r="E129">
            <v>0</v>
          </cell>
          <cell r="F129">
            <v>0</v>
          </cell>
          <cell r="G129">
            <v>0</v>
          </cell>
          <cell r="H129">
            <v>0</v>
          </cell>
          <cell r="I129">
            <v>0</v>
          </cell>
          <cell r="J129">
            <v>0</v>
          </cell>
          <cell r="K129" t="str">
            <v>1.33</v>
          </cell>
          <cell r="L129" t="str">
            <v>D+</v>
          </cell>
          <cell r="M129" t="str">
            <v>0</v>
          </cell>
          <cell r="N129">
            <v>0</v>
          </cell>
          <cell r="O129">
            <v>0</v>
          </cell>
          <cell r="P129">
            <v>0</v>
          </cell>
          <cell r="Q129">
            <v>0</v>
          </cell>
          <cell r="R129">
            <v>0</v>
          </cell>
          <cell r="S129">
            <v>0</v>
          </cell>
          <cell r="T129">
            <v>0</v>
          </cell>
          <cell r="U129">
            <v>0</v>
          </cell>
        </row>
        <row r="130">
          <cell r="A130">
            <v>0</v>
          </cell>
          <cell r="B130">
            <v>0</v>
          </cell>
          <cell r="C130" t="str">
            <v>capaian raport</v>
          </cell>
          <cell r="D130">
            <v>31</v>
          </cell>
          <cell r="E130">
            <v>0</v>
          </cell>
          <cell r="F130">
            <v>0</v>
          </cell>
          <cell r="G130">
            <v>0</v>
          </cell>
          <cell r="H130">
            <v>0</v>
          </cell>
          <cell r="I130">
            <v>0</v>
          </cell>
          <cell r="J130">
            <v>0</v>
          </cell>
          <cell r="K130" t="str">
            <v>1.33</v>
          </cell>
          <cell r="L130" t="str">
            <v>D+</v>
          </cell>
          <cell r="M130" t="str">
            <v>0</v>
          </cell>
          <cell r="N130">
            <v>0</v>
          </cell>
          <cell r="O130">
            <v>0</v>
          </cell>
          <cell r="P130">
            <v>0</v>
          </cell>
          <cell r="Q130">
            <v>0</v>
          </cell>
          <cell r="R130">
            <v>0</v>
          </cell>
          <cell r="S130">
            <v>0</v>
          </cell>
          <cell r="T130">
            <v>0</v>
          </cell>
          <cell r="U130">
            <v>0</v>
          </cell>
        </row>
        <row r="131">
          <cell r="A131">
            <v>32</v>
          </cell>
          <cell r="B131">
            <v>32</v>
          </cell>
          <cell r="C131" t="e">
            <v>#N/A</v>
          </cell>
          <cell r="D131" t="str">
            <v>3.1</v>
          </cell>
          <cell r="E131">
            <v>0</v>
          </cell>
          <cell r="F131">
            <v>0</v>
          </cell>
          <cell r="G131">
            <v>0</v>
          </cell>
          <cell r="H131">
            <v>0</v>
          </cell>
          <cell r="I131">
            <v>0</v>
          </cell>
          <cell r="J131">
            <v>0</v>
          </cell>
          <cell r="K131" t="str">
            <v>1.33</v>
          </cell>
          <cell r="L131" t="str">
            <v>D+</v>
          </cell>
          <cell r="M131" t="str">
            <v>0</v>
          </cell>
          <cell r="N131">
            <v>0</v>
          </cell>
          <cell r="O131">
            <v>0</v>
          </cell>
          <cell r="P131">
            <v>0</v>
          </cell>
          <cell r="Q131">
            <v>0</v>
          </cell>
          <cell r="R131">
            <v>0</v>
          </cell>
          <cell r="S131">
            <v>0</v>
          </cell>
          <cell r="T131">
            <v>0</v>
          </cell>
          <cell r="U131" t="str">
            <v>D+</v>
          </cell>
        </row>
        <row r="132">
          <cell r="A132">
            <v>0</v>
          </cell>
          <cell r="B132">
            <v>32</v>
          </cell>
          <cell r="C132">
            <v>0</v>
          </cell>
          <cell r="D132" t="str">
            <v>3.2</v>
          </cell>
          <cell r="E132">
            <v>0</v>
          </cell>
          <cell r="F132">
            <v>0</v>
          </cell>
          <cell r="G132">
            <v>0</v>
          </cell>
          <cell r="H132">
            <v>0</v>
          </cell>
          <cell r="I132">
            <v>0</v>
          </cell>
          <cell r="J132">
            <v>0</v>
          </cell>
          <cell r="K132" t="str">
            <v>1.33</v>
          </cell>
          <cell r="L132" t="str">
            <v>D+</v>
          </cell>
          <cell r="M132" t="str">
            <v>0</v>
          </cell>
          <cell r="N132">
            <v>0</v>
          </cell>
          <cell r="O132">
            <v>0</v>
          </cell>
          <cell r="P132">
            <v>0</v>
          </cell>
          <cell r="Q132">
            <v>0</v>
          </cell>
          <cell r="R132">
            <v>0</v>
          </cell>
          <cell r="S132">
            <v>0</v>
          </cell>
          <cell r="T132">
            <v>0</v>
          </cell>
          <cell r="U132">
            <v>0</v>
          </cell>
        </row>
        <row r="133">
          <cell r="A133">
            <v>0</v>
          </cell>
          <cell r="B133">
            <v>32</v>
          </cell>
          <cell r="C133">
            <v>0</v>
          </cell>
          <cell r="D133" t="str">
            <v>3.3</v>
          </cell>
          <cell r="E133">
            <v>0</v>
          </cell>
          <cell r="F133">
            <v>0</v>
          </cell>
          <cell r="G133">
            <v>0</v>
          </cell>
          <cell r="H133">
            <v>0</v>
          </cell>
          <cell r="I133">
            <v>0</v>
          </cell>
          <cell r="J133">
            <v>0</v>
          </cell>
          <cell r="K133" t="str">
            <v>1.33</v>
          </cell>
          <cell r="L133" t="str">
            <v>D+</v>
          </cell>
          <cell r="M133" t="str">
            <v>0</v>
          </cell>
          <cell r="N133">
            <v>0</v>
          </cell>
          <cell r="O133">
            <v>0</v>
          </cell>
          <cell r="P133">
            <v>0</v>
          </cell>
          <cell r="Q133">
            <v>0</v>
          </cell>
          <cell r="R133">
            <v>0</v>
          </cell>
          <cell r="S133">
            <v>0</v>
          </cell>
          <cell r="T133">
            <v>0</v>
          </cell>
          <cell r="U133">
            <v>0</v>
          </cell>
        </row>
        <row r="134">
          <cell r="A134">
            <v>0</v>
          </cell>
          <cell r="B134">
            <v>0</v>
          </cell>
          <cell r="C134" t="str">
            <v>capaian raport</v>
          </cell>
          <cell r="D134">
            <v>32</v>
          </cell>
          <cell r="E134">
            <v>0</v>
          </cell>
          <cell r="F134">
            <v>0</v>
          </cell>
          <cell r="G134">
            <v>0</v>
          </cell>
          <cell r="H134">
            <v>0</v>
          </cell>
          <cell r="I134">
            <v>0</v>
          </cell>
          <cell r="J134">
            <v>0</v>
          </cell>
          <cell r="K134" t="str">
            <v>1.33</v>
          </cell>
          <cell r="L134" t="str">
            <v>D+</v>
          </cell>
          <cell r="M134" t="str">
            <v>0</v>
          </cell>
          <cell r="N134">
            <v>0</v>
          </cell>
          <cell r="O134">
            <v>0</v>
          </cell>
          <cell r="P134">
            <v>0</v>
          </cell>
          <cell r="Q134">
            <v>0</v>
          </cell>
          <cell r="R134">
            <v>0</v>
          </cell>
          <cell r="S134">
            <v>0</v>
          </cell>
          <cell r="T134">
            <v>0</v>
          </cell>
          <cell r="U134">
            <v>0</v>
          </cell>
        </row>
        <row r="135">
          <cell r="A135">
            <v>33</v>
          </cell>
          <cell r="B135">
            <v>33</v>
          </cell>
          <cell r="C135" t="e">
            <v>#N/A</v>
          </cell>
          <cell r="D135" t="str">
            <v>3.1</v>
          </cell>
          <cell r="E135">
            <v>0</v>
          </cell>
          <cell r="F135">
            <v>0</v>
          </cell>
          <cell r="G135">
            <v>0</v>
          </cell>
          <cell r="H135">
            <v>0</v>
          </cell>
          <cell r="I135">
            <v>0</v>
          </cell>
          <cell r="J135">
            <v>0</v>
          </cell>
          <cell r="K135" t="str">
            <v>1.33</v>
          </cell>
          <cell r="L135" t="str">
            <v>D+</v>
          </cell>
          <cell r="M135" t="str">
            <v>0</v>
          </cell>
          <cell r="N135">
            <v>0</v>
          </cell>
          <cell r="O135">
            <v>0</v>
          </cell>
          <cell r="P135">
            <v>0</v>
          </cell>
          <cell r="Q135">
            <v>0</v>
          </cell>
          <cell r="R135">
            <v>0</v>
          </cell>
          <cell r="S135">
            <v>0</v>
          </cell>
          <cell r="T135">
            <v>0</v>
          </cell>
          <cell r="U135" t="str">
            <v>D+</v>
          </cell>
        </row>
        <row r="136">
          <cell r="A136">
            <v>0</v>
          </cell>
          <cell r="B136">
            <v>33</v>
          </cell>
          <cell r="C136">
            <v>0</v>
          </cell>
          <cell r="D136" t="str">
            <v>3.2</v>
          </cell>
          <cell r="E136">
            <v>0</v>
          </cell>
          <cell r="F136">
            <v>0</v>
          </cell>
          <cell r="G136">
            <v>0</v>
          </cell>
          <cell r="H136">
            <v>0</v>
          </cell>
          <cell r="I136">
            <v>0</v>
          </cell>
          <cell r="J136">
            <v>0</v>
          </cell>
          <cell r="K136" t="str">
            <v>1.33</v>
          </cell>
          <cell r="L136" t="str">
            <v>D+</v>
          </cell>
          <cell r="M136" t="str">
            <v>0</v>
          </cell>
          <cell r="N136">
            <v>0</v>
          </cell>
          <cell r="O136">
            <v>0</v>
          </cell>
          <cell r="P136">
            <v>0</v>
          </cell>
          <cell r="Q136">
            <v>0</v>
          </cell>
          <cell r="R136">
            <v>0</v>
          </cell>
          <cell r="S136">
            <v>0</v>
          </cell>
          <cell r="T136">
            <v>0</v>
          </cell>
          <cell r="U136">
            <v>0</v>
          </cell>
        </row>
        <row r="137">
          <cell r="A137">
            <v>0</v>
          </cell>
          <cell r="B137">
            <v>33</v>
          </cell>
          <cell r="C137">
            <v>0</v>
          </cell>
          <cell r="D137" t="str">
            <v>3.3</v>
          </cell>
          <cell r="E137">
            <v>0</v>
          </cell>
          <cell r="F137">
            <v>0</v>
          </cell>
          <cell r="G137">
            <v>0</v>
          </cell>
          <cell r="H137">
            <v>0</v>
          </cell>
          <cell r="I137">
            <v>0</v>
          </cell>
          <cell r="J137">
            <v>0</v>
          </cell>
          <cell r="K137" t="str">
            <v>1.33</v>
          </cell>
          <cell r="L137" t="str">
            <v>D+</v>
          </cell>
          <cell r="M137" t="str">
            <v>0</v>
          </cell>
          <cell r="N137">
            <v>0</v>
          </cell>
          <cell r="O137">
            <v>0</v>
          </cell>
          <cell r="P137">
            <v>0</v>
          </cell>
          <cell r="Q137">
            <v>0</v>
          </cell>
          <cell r="R137">
            <v>0</v>
          </cell>
          <cell r="S137">
            <v>0</v>
          </cell>
          <cell r="T137">
            <v>0</v>
          </cell>
          <cell r="U137">
            <v>0</v>
          </cell>
        </row>
        <row r="138">
          <cell r="A138">
            <v>0</v>
          </cell>
          <cell r="B138">
            <v>0</v>
          </cell>
          <cell r="C138" t="str">
            <v>capaian raport</v>
          </cell>
          <cell r="D138">
            <v>33</v>
          </cell>
          <cell r="E138">
            <v>0</v>
          </cell>
          <cell r="F138">
            <v>0</v>
          </cell>
          <cell r="G138">
            <v>0</v>
          </cell>
          <cell r="H138">
            <v>0</v>
          </cell>
          <cell r="I138">
            <v>0</v>
          </cell>
          <cell r="J138">
            <v>0</v>
          </cell>
          <cell r="K138" t="str">
            <v>1.33</v>
          </cell>
          <cell r="L138" t="str">
            <v>D+</v>
          </cell>
          <cell r="M138" t="str">
            <v>0</v>
          </cell>
          <cell r="N138">
            <v>0</v>
          </cell>
          <cell r="O138">
            <v>0</v>
          </cell>
          <cell r="P138">
            <v>0</v>
          </cell>
          <cell r="Q138">
            <v>0</v>
          </cell>
          <cell r="R138">
            <v>0</v>
          </cell>
          <cell r="S138">
            <v>0</v>
          </cell>
          <cell r="T138">
            <v>0</v>
          </cell>
          <cell r="U138">
            <v>0</v>
          </cell>
        </row>
        <row r="139">
          <cell r="A139">
            <v>34</v>
          </cell>
          <cell r="B139">
            <v>34</v>
          </cell>
          <cell r="C139" t="e">
            <v>#N/A</v>
          </cell>
          <cell r="D139" t="str">
            <v>3.1</v>
          </cell>
          <cell r="E139">
            <v>0</v>
          </cell>
          <cell r="F139">
            <v>0</v>
          </cell>
          <cell r="G139">
            <v>0</v>
          </cell>
          <cell r="H139">
            <v>0</v>
          </cell>
          <cell r="I139">
            <v>0</v>
          </cell>
          <cell r="J139">
            <v>0</v>
          </cell>
          <cell r="K139" t="str">
            <v>1.33</v>
          </cell>
          <cell r="L139" t="str">
            <v>D+</v>
          </cell>
          <cell r="M139" t="str">
            <v>0</v>
          </cell>
          <cell r="N139">
            <v>0</v>
          </cell>
          <cell r="O139">
            <v>0</v>
          </cell>
          <cell r="P139">
            <v>0</v>
          </cell>
          <cell r="Q139">
            <v>0</v>
          </cell>
          <cell r="R139">
            <v>0</v>
          </cell>
          <cell r="S139">
            <v>0</v>
          </cell>
          <cell r="T139">
            <v>0</v>
          </cell>
          <cell r="U139" t="str">
            <v>D+</v>
          </cell>
        </row>
        <row r="140">
          <cell r="A140">
            <v>0</v>
          </cell>
          <cell r="B140">
            <v>34</v>
          </cell>
          <cell r="C140">
            <v>0</v>
          </cell>
          <cell r="D140" t="str">
            <v>3.2</v>
          </cell>
          <cell r="E140">
            <v>0</v>
          </cell>
          <cell r="F140">
            <v>0</v>
          </cell>
          <cell r="G140">
            <v>0</v>
          </cell>
          <cell r="H140">
            <v>0</v>
          </cell>
          <cell r="I140">
            <v>0</v>
          </cell>
          <cell r="J140">
            <v>0</v>
          </cell>
          <cell r="K140" t="str">
            <v>1.33</v>
          </cell>
          <cell r="L140" t="str">
            <v>D+</v>
          </cell>
          <cell r="M140" t="str">
            <v>0</v>
          </cell>
          <cell r="N140">
            <v>0</v>
          </cell>
          <cell r="O140">
            <v>0</v>
          </cell>
          <cell r="P140">
            <v>0</v>
          </cell>
          <cell r="Q140">
            <v>0</v>
          </cell>
          <cell r="R140">
            <v>0</v>
          </cell>
          <cell r="S140">
            <v>0</v>
          </cell>
          <cell r="T140">
            <v>0</v>
          </cell>
          <cell r="U140">
            <v>0</v>
          </cell>
        </row>
        <row r="141">
          <cell r="A141">
            <v>0</v>
          </cell>
          <cell r="B141">
            <v>34</v>
          </cell>
          <cell r="C141">
            <v>0</v>
          </cell>
          <cell r="D141" t="str">
            <v>3.3</v>
          </cell>
          <cell r="E141">
            <v>0</v>
          </cell>
          <cell r="F141">
            <v>0</v>
          </cell>
          <cell r="G141">
            <v>0</v>
          </cell>
          <cell r="H141">
            <v>0</v>
          </cell>
          <cell r="I141">
            <v>0</v>
          </cell>
          <cell r="J141">
            <v>0</v>
          </cell>
          <cell r="K141" t="str">
            <v>1.33</v>
          </cell>
          <cell r="L141" t="str">
            <v>D+</v>
          </cell>
          <cell r="M141" t="str">
            <v>0</v>
          </cell>
          <cell r="N141">
            <v>0</v>
          </cell>
          <cell r="O141">
            <v>0</v>
          </cell>
          <cell r="P141">
            <v>0</v>
          </cell>
          <cell r="Q141">
            <v>0</v>
          </cell>
          <cell r="R141">
            <v>0</v>
          </cell>
          <cell r="S141">
            <v>0</v>
          </cell>
          <cell r="T141">
            <v>0</v>
          </cell>
          <cell r="U141">
            <v>0</v>
          </cell>
        </row>
        <row r="142">
          <cell r="A142">
            <v>0</v>
          </cell>
          <cell r="B142">
            <v>0</v>
          </cell>
          <cell r="C142" t="str">
            <v>capaian raport</v>
          </cell>
          <cell r="D142">
            <v>34</v>
          </cell>
          <cell r="E142">
            <v>0</v>
          </cell>
          <cell r="F142">
            <v>0</v>
          </cell>
          <cell r="G142">
            <v>0</v>
          </cell>
          <cell r="H142">
            <v>0</v>
          </cell>
          <cell r="I142">
            <v>0</v>
          </cell>
          <cell r="J142">
            <v>0</v>
          </cell>
          <cell r="K142" t="str">
            <v>1.33</v>
          </cell>
          <cell r="L142" t="str">
            <v>D+</v>
          </cell>
          <cell r="M142" t="str">
            <v>0</v>
          </cell>
          <cell r="N142">
            <v>0</v>
          </cell>
          <cell r="O142">
            <v>0</v>
          </cell>
          <cell r="P142">
            <v>0</v>
          </cell>
          <cell r="Q142">
            <v>0</v>
          </cell>
          <cell r="R142">
            <v>0</v>
          </cell>
          <cell r="S142">
            <v>0</v>
          </cell>
          <cell r="T142">
            <v>0</v>
          </cell>
          <cell r="U142">
            <v>0</v>
          </cell>
        </row>
        <row r="143">
          <cell r="A143">
            <v>35</v>
          </cell>
          <cell r="B143">
            <v>35</v>
          </cell>
          <cell r="C143" t="e">
            <v>#N/A</v>
          </cell>
          <cell r="D143" t="str">
            <v>3.1</v>
          </cell>
          <cell r="E143">
            <v>0</v>
          </cell>
          <cell r="F143">
            <v>0</v>
          </cell>
          <cell r="G143">
            <v>0</v>
          </cell>
          <cell r="H143">
            <v>0</v>
          </cell>
          <cell r="I143">
            <v>0</v>
          </cell>
          <cell r="J143">
            <v>0</v>
          </cell>
          <cell r="K143" t="str">
            <v>1.33</v>
          </cell>
          <cell r="L143" t="str">
            <v>D+</v>
          </cell>
          <cell r="M143" t="str">
            <v>0</v>
          </cell>
          <cell r="N143">
            <v>0</v>
          </cell>
          <cell r="O143">
            <v>0</v>
          </cell>
          <cell r="P143">
            <v>0</v>
          </cell>
          <cell r="Q143">
            <v>0</v>
          </cell>
          <cell r="R143">
            <v>0</v>
          </cell>
          <cell r="S143">
            <v>0</v>
          </cell>
          <cell r="T143">
            <v>0</v>
          </cell>
          <cell r="U143" t="str">
            <v>D+</v>
          </cell>
        </row>
        <row r="144">
          <cell r="A144">
            <v>0</v>
          </cell>
          <cell r="B144">
            <v>35</v>
          </cell>
          <cell r="C144">
            <v>0</v>
          </cell>
          <cell r="D144" t="str">
            <v>3.2</v>
          </cell>
          <cell r="E144">
            <v>0</v>
          </cell>
          <cell r="F144">
            <v>0</v>
          </cell>
          <cell r="G144">
            <v>0</v>
          </cell>
          <cell r="H144">
            <v>0</v>
          </cell>
          <cell r="I144">
            <v>0</v>
          </cell>
          <cell r="J144">
            <v>0</v>
          </cell>
          <cell r="K144" t="str">
            <v>1.33</v>
          </cell>
          <cell r="L144" t="str">
            <v>D+</v>
          </cell>
          <cell r="M144" t="str">
            <v>0</v>
          </cell>
          <cell r="N144">
            <v>0</v>
          </cell>
          <cell r="O144">
            <v>0</v>
          </cell>
          <cell r="P144">
            <v>0</v>
          </cell>
          <cell r="Q144">
            <v>0</v>
          </cell>
          <cell r="R144">
            <v>0</v>
          </cell>
          <cell r="S144">
            <v>0</v>
          </cell>
          <cell r="T144">
            <v>0</v>
          </cell>
          <cell r="U144">
            <v>0</v>
          </cell>
        </row>
        <row r="145">
          <cell r="A145">
            <v>0</v>
          </cell>
          <cell r="B145">
            <v>35</v>
          </cell>
          <cell r="C145">
            <v>0</v>
          </cell>
          <cell r="D145" t="str">
            <v>3.3</v>
          </cell>
          <cell r="E145">
            <v>0</v>
          </cell>
          <cell r="F145">
            <v>0</v>
          </cell>
          <cell r="G145">
            <v>0</v>
          </cell>
          <cell r="H145">
            <v>0</v>
          </cell>
          <cell r="I145">
            <v>0</v>
          </cell>
          <cell r="J145">
            <v>0</v>
          </cell>
          <cell r="K145" t="str">
            <v>1.33</v>
          </cell>
          <cell r="L145" t="str">
            <v>D+</v>
          </cell>
          <cell r="M145" t="str">
            <v>0</v>
          </cell>
          <cell r="N145">
            <v>0</v>
          </cell>
          <cell r="O145">
            <v>0</v>
          </cell>
          <cell r="P145">
            <v>0</v>
          </cell>
          <cell r="Q145">
            <v>0</v>
          </cell>
          <cell r="R145">
            <v>0</v>
          </cell>
          <cell r="S145">
            <v>0</v>
          </cell>
          <cell r="T145">
            <v>0</v>
          </cell>
          <cell r="U145">
            <v>0</v>
          </cell>
        </row>
        <row r="146">
          <cell r="A146">
            <v>0</v>
          </cell>
          <cell r="B146">
            <v>0</v>
          </cell>
          <cell r="C146" t="str">
            <v>capaian raport</v>
          </cell>
          <cell r="D146">
            <v>35</v>
          </cell>
          <cell r="E146">
            <v>0</v>
          </cell>
          <cell r="F146">
            <v>0</v>
          </cell>
          <cell r="G146">
            <v>0</v>
          </cell>
          <cell r="H146">
            <v>0</v>
          </cell>
          <cell r="I146">
            <v>0</v>
          </cell>
          <cell r="J146">
            <v>0</v>
          </cell>
          <cell r="K146" t="str">
            <v>1.33</v>
          </cell>
          <cell r="L146" t="str">
            <v>D+</v>
          </cell>
          <cell r="M146" t="str">
            <v>0</v>
          </cell>
          <cell r="N146">
            <v>0</v>
          </cell>
          <cell r="O146">
            <v>0</v>
          </cell>
          <cell r="P146">
            <v>0</v>
          </cell>
          <cell r="Q146">
            <v>0</v>
          </cell>
          <cell r="R146">
            <v>0</v>
          </cell>
          <cell r="S146">
            <v>0</v>
          </cell>
          <cell r="T146">
            <v>0</v>
          </cell>
          <cell r="U146">
            <v>0</v>
          </cell>
        </row>
        <row r="147">
          <cell r="A147">
            <v>36</v>
          </cell>
          <cell r="B147">
            <v>36</v>
          </cell>
          <cell r="C147" t="e">
            <v>#N/A</v>
          </cell>
          <cell r="D147" t="str">
            <v>3.1</v>
          </cell>
          <cell r="E147">
            <v>0</v>
          </cell>
          <cell r="F147">
            <v>0</v>
          </cell>
          <cell r="G147">
            <v>0</v>
          </cell>
          <cell r="H147">
            <v>0</v>
          </cell>
          <cell r="I147">
            <v>0</v>
          </cell>
          <cell r="J147">
            <v>0</v>
          </cell>
          <cell r="K147" t="str">
            <v>1.33</v>
          </cell>
          <cell r="L147" t="str">
            <v>D+</v>
          </cell>
          <cell r="M147" t="str">
            <v>0</v>
          </cell>
          <cell r="N147">
            <v>0</v>
          </cell>
          <cell r="O147">
            <v>0</v>
          </cell>
          <cell r="P147">
            <v>0</v>
          </cell>
          <cell r="Q147">
            <v>0</v>
          </cell>
          <cell r="R147">
            <v>0</v>
          </cell>
          <cell r="S147">
            <v>0</v>
          </cell>
          <cell r="T147">
            <v>0</v>
          </cell>
          <cell r="U147" t="str">
            <v>D+</v>
          </cell>
        </row>
        <row r="148">
          <cell r="A148">
            <v>0</v>
          </cell>
          <cell r="B148">
            <v>36</v>
          </cell>
          <cell r="C148">
            <v>0</v>
          </cell>
          <cell r="D148" t="str">
            <v>3.2</v>
          </cell>
          <cell r="E148">
            <v>0</v>
          </cell>
          <cell r="F148">
            <v>0</v>
          </cell>
          <cell r="G148">
            <v>0</v>
          </cell>
          <cell r="H148">
            <v>0</v>
          </cell>
          <cell r="I148">
            <v>0</v>
          </cell>
          <cell r="J148">
            <v>0</v>
          </cell>
          <cell r="K148" t="str">
            <v>1.33</v>
          </cell>
          <cell r="L148" t="str">
            <v>D+</v>
          </cell>
          <cell r="M148" t="str">
            <v>0</v>
          </cell>
          <cell r="N148">
            <v>0</v>
          </cell>
          <cell r="O148">
            <v>0</v>
          </cell>
          <cell r="P148">
            <v>0</v>
          </cell>
          <cell r="Q148">
            <v>0</v>
          </cell>
          <cell r="R148">
            <v>0</v>
          </cell>
          <cell r="S148">
            <v>0</v>
          </cell>
          <cell r="T148">
            <v>0</v>
          </cell>
          <cell r="U148">
            <v>0</v>
          </cell>
        </row>
        <row r="149">
          <cell r="A149">
            <v>0</v>
          </cell>
          <cell r="B149">
            <v>36</v>
          </cell>
          <cell r="C149">
            <v>0</v>
          </cell>
          <cell r="D149" t="str">
            <v>3.3</v>
          </cell>
          <cell r="E149">
            <v>0</v>
          </cell>
          <cell r="F149">
            <v>0</v>
          </cell>
          <cell r="G149">
            <v>0</v>
          </cell>
          <cell r="H149">
            <v>0</v>
          </cell>
          <cell r="I149">
            <v>0</v>
          </cell>
          <cell r="J149">
            <v>0</v>
          </cell>
          <cell r="K149" t="str">
            <v>1.33</v>
          </cell>
          <cell r="L149" t="str">
            <v>D+</v>
          </cell>
          <cell r="M149" t="str">
            <v>0</v>
          </cell>
          <cell r="N149">
            <v>0</v>
          </cell>
          <cell r="O149">
            <v>0</v>
          </cell>
          <cell r="P149">
            <v>0</v>
          </cell>
          <cell r="Q149">
            <v>0</v>
          </cell>
          <cell r="R149">
            <v>0</v>
          </cell>
          <cell r="S149">
            <v>0</v>
          </cell>
          <cell r="T149">
            <v>0</v>
          </cell>
          <cell r="U149">
            <v>0</v>
          </cell>
        </row>
        <row r="150">
          <cell r="A150">
            <v>0</v>
          </cell>
          <cell r="B150">
            <v>0</v>
          </cell>
          <cell r="C150" t="str">
            <v>capaian raport</v>
          </cell>
          <cell r="D150">
            <v>36</v>
          </cell>
          <cell r="E150">
            <v>0</v>
          </cell>
          <cell r="F150">
            <v>0</v>
          </cell>
          <cell r="G150">
            <v>0</v>
          </cell>
          <cell r="H150">
            <v>0</v>
          </cell>
          <cell r="I150">
            <v>0</v>
          </cell>
          <cell r="J150">
            <v>0</v>
          </cell>
          <cell r="K150" t="str">
            <v>1.33</v>
          </cell>
          <cell r="L150" t="str">
            <v>D+</v>
          </cell>
          <cell r="M150" t="str">
            <v>0</v>
          </cell>
          <cell r="N150">
            <v>0</v>
          </cell>
          <cell r="O150">
            <v>0</v>
          </cell>
          <cell r="P150">
            <v>0</v>
          </cell>
          <cell r="Q150">
            <v>0</v>
          </cell>
          <cell r="R150">
            <v>0</v>
          </cell>
          <cell r="S150">
            <v>0</v>
          </cell>
          <cell r="T150">
            <v>0</v>
          </cell>
          <cell r="U150">
            <v>0</v>
          </cell>
        </row>
        <row r="151">
          <cell r="A151">
            <v>37</v>
          </cell>
          <cell r="B151">
            <v>37</v>
          </cell>
          <cell r="C151" t="e">
            <v>#N/A</v>
          </cell>
          <cell r="D151" t="str">
            <v>3.1</v>
          </cell>
          <cell r="E151">
            <v>0</v>
          </cell>
          <cell r="F151">
            <v>0</v>
          </cell>
          <cell r="G151">
            <v>0</v>
          </cell>
          <cell r="H151">
            <v>0</v>
          </cell>
          <cell r="I151">
            <v>0</v>
          </cell>
          <cell r="J151">
            <v>0</v>
          </cell>
          <cell r="K151" t="str">
            <v>1.33</v>
          </cell>
          <cell r="L151" t="str">
            <v>D+</v>
          </cell>
          <cell r="M151" t="str">
            <v>0</v>
          </cell>
          <cell r="N151">
            <v>0</v>
          </cell>
          <cell r="O151">
            <v>0</v>
          </cell>
          <cell r="P151">
            <v>0</v>
          </cell>
          <cell r="Q151">
            <v>0</v>
          </cell>
          <cell r="R151">
            <v>0</v>
          </cell>
          <cell r="S151">
            <v>0</v>
          </cell>
          <cell r="T151">
            <v>0</v>
          </cell>
          <cell r="U151" t="str">
            <v>D+</v>
          </cell>
        </row>
        <row r="152">
          <cell r="A152">
            <v>0</v>
          </cell>
          <cell r="B152">
            <v>37</v>
          </cell>
          <cell r="C152">
            <v>0</v>
          </cell>
          <cell r="D152" t="str">
            <v>3.2</v>
          </cell>
          <cell r="E152">
            <v>0</v>
          </cell>
          <cell r="F152">
            <v>0</v>
          </cell>
          <cell r="G152">
            <v>0</v>
          </cell>
          <cell r="H152">
            <v>0</v>
          </cell>
          <cell r="I152">
            <v>0</v>
          </cell>
          <cell r="J152">
            <v>0</v>
          </cell>
          <cell r="K152" t="str">
            <v>1.33</v>
          </cell>
          <cell r="L152" t="str">
            <v>D+</v>
          </cell>
          <cell r="M152" t="str">
            <v>0</v>
          </cell>
          <cell r="N152">
            <v>0</v>
          </cell>
          <cell r="O152">
            <v>0</v>
          </cell>
          <cell r="P152">
            <v>0</v>
          </cell>
          <cell r="Q152">
            <v>0</v>
          </cell>
          <cell r="R152">
            <v>0</v>
          </cell>
          <cell r="S152">
            <v>0</v>
          </cell>
          <cell r="T152">
            <v>0</v>
          </cell>
          <cell r="U152">
            <v>0</v>
          </cell>
        </row>
        <row r="153">
          <cell r="A153">
            <v>0</v>
          </cell>
          <cell r="B153">
            <v>37</v>
          </cell>
          <cell r="C153">
            <v>0</v>
          </cell>
          <cell r="D153" t="str">
            <v>3.3</v>
          </cell>
          <cell r="E153">
            <v>0</v>
          </cell>
          <cell r="F153">
            <v>0</v>
          </cell>
          <cell r="G153">
            <v>0</v>
          </cell>
          <cell r="H153">
            <v>0</v>
          </cell>
          <cell r="I153">
            <v>0</v>
          </cell>
          <cell r="J153">
            <v>0</v>
          </cell>
          <cell r="K153" t="str">
            <v>1.33</v>
          </cell>
          <cell r="L153" t="str">
            <v>D+</v>
          </cell>
          <cell r="M153" t="str">
            <v>0</v>
          </cell>
          <cell r="N153">
            <v>0</v>
          </cell>
          <cell r="O153">
            <v>0</v>
          </cell>
          <cell r="P153">
            <v>0</v>
          </cell>
          <cell r="Q153">
            <v>0</v>
          </cell>
          <cell r="R153">
            <v>0</v>
          </cell>
          <cell r="S153">
            <v>0</v>
          </cell>
          <cell r="T153">
            <v>0</v>
          </cell>
          <cell r="U153">
            <v>0</v>
          </cell>
        </row>
        <row r="154">
          <cell r="A154">
            <v>0</v>
          </cell>
          <cell r="B154">
            <v>0</v>
          </cell>
          <cell r="C154" t="str">
            <v>capaian raport</v>
          </cell>
          <cell r="D154">
            <v>37</v>
          </cell>
          <cell r="E154">
            <v>0</v>
          </cell>
          <cell r="F154">
            <v>0</v>
          </cell>
          <cell r="G154">
            <v>0</v>
          </cell>
          <cell r="H154">
            <v>0</v>
          </cell>
          <cell r="I154">
            <v>0</v>
          </cell>
          <cell r="J154">
            <v>0</v>
          </cell>
          <cell r="K154" t="str">
            <v>1.33</v>
          </cell>
          <cell r="L154" t="str">
            <v>D+</v>
          </cell>
          <cell r="M154" t="str">
            <v>0</v>
          </cell>
          <cell r="N154">
            <v>0</v>
          </cell>
          <cell r="O154">
            <v>0</v>
          </cell>
          <cell r="P154">
            <v>0</v>
          </cell>
          <cell r="Q154">
            <v>0</v>
          </cell>
          <cell r="R154">
            <v>0</v>
          </cell>
          <cell r="S154">
            <v>0</v>
          </cell>
          <cell r="T154">
            <v>0</v>
          </cell>
          <cell r="U154">
            <v>0</v>
          </cell>
        </row>
        <row r="155">
          <cell r="A155">
            <v>38</v>
          </cell>
          <cell r="B155">
            <v>38</v>
          </cell>
          <cell r="C155" t="e">
            <v>#N/A</v>
          </cell>
          <cell r="D155" t="str">
            <v>3.1</v>
          </cell>
          <cell r="E155">
            <v>0</v>
          </cell>
          <cell r="F155">
            <v>0</v>
          </cell>
          <cell r="G155">
            <v>0</v>
          </cell>
          <cell r="H155">
            <v>0</v>
          </cell>
          <cell r="I155">
            <v>0</v>
          </cell>
          <cell r="J155">
            <v>0</v>
          </cell>
          <cell r="K155" t="str">
            <v>1.33</v>
          </cell>
          <cell r="L155" t="str">
            <v>D+</v>
          </cell>
          <cell r="M155" t="str">
            <v>0</v>
          </cell>
          <cell r="N155">
            <v>0</v>
          </cell>
          <cell r="O155">
            <v>0</v>
          </cell>
          <cell r="P155">
            <v>0</v>
          </cell>
          <cell r="Q155">
            <v>0</v>
          </cell>
          <cell r="R155">
            <v>0</v>
          </cell>
          <cell r="S155">
            <v>0</v>
          </cell>
          <cell r="T155">
            <v>0</v>
          </cell>
          <cell r="U155" t="str">
            <v>D+</v>
          </cell>
        </row>
        <row r="156">
          <cell r="A156">
            <v>0</v>
          </cell>
          <cell r="B156">
            <v>38</v>
          </cell>
          <cell r="C156">
            <v>0</v>
          </cell>
          <cell r="D156" t="str">
            <v>3.2</v>
          </cell>
          <cell r="E156">
            <v>0</v>
          </cell>
          <cell r="F156">
            <v>0</v>
          </cell>
          <cell r="G156">
            <v>0</v>
          </cell>
          <cell r="H156">
            <v>0</v>
          </cell>
          <cell r="I156">
            <v>0</v>
          </cell>
          <cell r="J156">
            <v>0</v>
          </cell>
          <cell r="K156" t="str">
            <v>1.33</v>
          </cell>
          <cell r="L156" t="str">
            <v>D+</v>
          </cell>
          <cell r="M156" t="str">
            <v>0</v>
          </cell>
          <cell r="N156">
            <v>0</v>
          </cell>
          <cell r="O156">
            <v>0</v>
          </cell>
          <cell r="P156">
            <v>0</v>
          </cell>
          <cell r="Q156">
            <v>0</v>
          </cell>
          <cell r="R156">
            <v>0</v>
          </cell>
          <cell r="S156">
            <v>0</v>
          </cell>
          <cell r="T156">
            <v>0</v>
          </cell>
          <cell r="U156">
            <v>0</v>
          </cell>
        </row>
        <row r="157">
          <cell r="A157">
            <v>0</v>
          </cell>
          <cell r="B157">
            <v>38</v>
          </cell>
          <cell r="C157">
            <v>0</v>
          </cell>
          <cell r="D157" t="str">
            <v>3.3</v>
          </cell>
          <cell r="E157">
            <v>0</v>
          </cell>
          <cell r="F157">
            <v>0</v>
          </cell>
          <cell r="G157">
            <v>0</v>
          </cell>
          <cell r="H157">
            <v>0</v>
          </cell>
          <cell r="I157">
            <v>0</v>
          </cell>
          <cell r="J157">
            <v>0</v>
          </cell>
          <cell r="K157" t="str">
            <v>1.33</v>
          </cell>
          <cell r="L157" t="str">
            <v>D+</v>
          </cell>
          <cell r="M157" t="str">
            <v>0</v>
          </cell>
          <cell r="N157">
            <v>0</v>
          </cell>
          <cell r="O157">
            <v>0</v>
          </cell>
          <cell r="P157">
            <v>0</v>
          </cell>
          <cell r="Q157">
            <v>0</v>
          </cell>
          <cell r="R157">
            <v>0</v>
          </cell>
          <cell r="S157">
            <v>0</v>
          </cell>
          <cell r="T157">
            <v>0</v>
          </cell>
          <cell r="U157">
            <v>0</v>
          </cell>
        </row>
        <row r="158">
          <cell r="A158">
            <v>0</v>
          </cell>
          <cell r="B158">
            <v>0</v>
          </cell>
          <cell r="C158" t="str">
            <v>capaian raport</v>
          </cell>
          <cell r="D158">
            <v>38</v>
          </cell>
          <cell r="E158">
            <v>0</v>
          </cell>
          <cell r="F158">
            <v>0</v>
          </cell>
          <cell r="G158">
            <v>0</v>
          </cell>
          <cell r="H158">
            <v>0</v>
          </cell>
          <cell r="I158">
            <v>0</v>
          </cell>
          <cell r="J158">
            <v>0</v>
          </cell>
          <cell r="K158" t="str">
            <v>1.33</v>
          </cell>
          <cell r="L158" t="str">
            <v>D+</v>
          </cell>
          <cell r="M158" t="str">
            <v>0</v>
          </cell>
          <cell r="N158">
            <v>0</v>
          </cell>
          <cell r="O158">
            <v>0</v>
          </cell>
          <cell r="P158">
            <v>0</v>
          </cell>
          <cell r="Q158">
            <v>0</v>
          </cell>
          <cell r="R158">
            <v>0</v>
          </cell>
          <cell r="S158">
            <v>0</v>
          </cell>
          <cell r="T158">
            <v>0</v>
          </cell>
          <cell r="U158">
            <v>0</v>
          </cell>
        </row>
        <row r="159">
          <cell r="A159">
            <v>39</v>
          </cell>
          <cell r="B159">
            <v>39</v>
          </cell>
          <cell r="C159" t="e">
            <v>#N/A</v>
          </cell>
          <cell r="D159" t="str">
            <v>3.1</v>
          </cell>
          <cell r="E159">
            <v>0</v>
          </cell>
          <cell r="F159">
            <v>0</v>
          </cell>
          <cell r="G159">
            <v>0</v>
          </cell>
          <cell r="H159">
            <v>0</v>
          </cell>
          <cell r="I159">
            <v>0</v>
          </cell>
          <cell r="J159">
            <v>0</v>
          </cell>
          <cell r="K159" t="str">
            <v>1.33</v>
          </cell>
          <cell r="L159" t="str">
            <v>D+</v>
          </cell>
          <cell r="M159" t="str">
            <v>0</v>
          </cell>
          <cell r="N159">
            <v>0</v>
          </cell>
          <cell r="O159">
            <v>0</v>
          </cell>
          <cell r="P159">
            <v>0</v>
          </cell>
          <cell r="Q159">
            <v>0</v>
          </cell>
          <cell r="R159">
            <v>0</v>
          </cell>
          <cell r="S159">
            <v>0</v>
          </cell>
          <cell r="T159">
            <v>0</v>
          </cell>
          <cell r="U159" t="str">
            <v>D+</v>
          </cell>
        </row>
        <row r="160">
          <cell r="A160">
            <v>0</v>
          </cell>
          <cell r="B160">
            <v>39</v>
          </cell>
          <cell r="C160">
            <v>0</v>
          </cell>
          <cell r="D160" t="str">
            <v>3.2</v>
          </cell>
          <cell r="E160">
            <v>0</v>
          </cell>
          <cell r="F160">
            <v>0</v>
          </cell>
          <cell r="G160">
            <v>0</v>
          </cell>
          <cell r="H160">
            <v>0</v>
          </cell>
          <cell r="I160">
            <v>0</v>
          </cell>
          <cell r="J160">
            <v>0</v>
          </cell>
          <cell r="K160" t="str">
            <v>1.33</v>
          </cell>
          <cell r="L160" t="str">
            <v>D+</v>
          </cell>
          <cell r="M160" t="str">
            <v>0</v>
          </cell>
          <cell r="N160">
            <v>0</v>
          </cell>
          <cell r="O160">
            <v>0</v>
          </cell>
          <cell r="P160">
            <v>0</v>
          </cell>
          <cell r="Q160">
            <v>0</v>
          </cell>
          <cell r="R160">
            <v>0</v>
          </cell>
          <cell r="S160">
            <v>0</v>
          </cell>
          <cell r="T160">
            <v>0</v>
          </cell>
          <cell r="U160">
            <v>0</v>
          </cell>
        </row>
        <row r="161">
          <cell r="A161">
            <v>0</v>
          </cell>
          <cell r="B161">
            <v>39</v>
          </cell>
          <cell r="C161">
            <v>0</v>
          </cell>
          <cell r="D161" t="str">
            <v>3.3</v>
          </cell>
          <cell r="E161">
            <v>0</v>
          </cell>
          <cell r="F161">
            <v>0</v>
          </cell>
          <cell r="G161">
            <v>0</v>
          </cell>
          <cell r="H161">
            <v>0</v>
          </cell>
          <cell r="I161">
            <v>0</v>
          </cell>
          <cell r="J161">
            <v>0</v>
          </cell>
          <cell r="K161" t="str">
            <v>1.33</v>
          </cell>
          <cell r="L161" t="str">
            <v>D+</v>
          </cell>
          <cell r="M161" t="str">
            <v>0</v>
          </cell>
          <cell r="N161">
            <v>0</v>
          </cell>
          <cell r="O161">
            <v>0</v>
          </cell>
          <cell r="P161">
            <v>0</v>
          </cell>
          <cell r="Q161">
            <v>0</v>
          </cell>
          <cell r="R161">
            <v>0</v>
          </cell>
          <cell r="S161">
            <v>0</v>
          </cell>
          <cell r="T161">
            <v>0</v>
          </cell>
          <cell r="U161">
            <v>0</v>
          </cell>
        </row>
        <row r="162">
          <cell r="A162">
            <v>0</v>
          </cell>
          <cell r="B162">
            <v>0</v>
          </cell>
          <cell r="C162" t="str">
            <v>capaian raport</v>
          </cell>
          <cell r="D162">
            <v>39</v>
          </cell>
          <cell r="E162">
            <v>0</v>
          </cell>
          <cell r="F162">
            <v>0</v>
          </cell>
          <cell r="G162">
            <v>0</v>
          </cell>
          <cell r="H162">
            <v>0</v>
          </cell>
          <cell r="I162">
            <v>0</v>
          </cell>
          <cell r="J162">
            <v>0</v>
          </cell>
          <cell r="K162" t="str">
            <v>1.33</v>
          </cell>
          <cell r="L162" t="str">
            <v>D+</v>
          </cell>
          <cell r="M162" t="str">
            <v>0</v>
          </cell>
          <cell r="N162">
            <v>0</v>
          </cell>
          <cell r="O162">
            <v>0</v>
          </cell>
          <cell r="P162">
            <v>0</v>
          </cell>
          <cell r="Q162">
            <v>0</v>
          </cell>
          <cell r="R162">
            <v>0</v>
          </cell>
          <cell r="S162">
            <v>0</v>
          </cell>
          <cell r="T162">
            <v>0</v>
          </cell>
          <cell r="U162">
            <v>0</v>
          </cell>
        </row>
        <row r="163">
          <cell r="A163">
            <v>40</v>
          </cell>
          <cell r="B163">
            <v>40</v>
          </cell>
          <cell r="C163" t="e">
            <v>#N/A</v>
          </cell>
          <cell r="D163" t="str">
            <v>3.1</v>
          </cell>
          <cell r="E163">
            <v>0</v>
          </cell>
          <cell r="F163">
            <v>0</v>
          </cell>
          <cell r="G163">
            <v>0</v>
          </cell>
          <cell r="H163">
            <v>0</v>
          </cell>
          <cell r="I163">
            <v>0</v>
          </cell>
          <cell r="J163">
            <v>0</v>
          </cell>
          <cell r="K163" t="str">
            <v>1.33</v>
          </cell>
          <cell r="L163" t="str">
            <v>D+</v>
          </cell>
          <cell r="M163" t="str">
            <v>0</v>
          </cell>
          <cell r="N163">
            <v>0</v>
          </cell>
          <cell r="O163">
            <v>0</v>
          </cell>
          <cell r="P163">
            <v>0</v>
          </cell>
          <cell r="Q163">
            <v>0</v>
          </cell>
          <cell r="R163">
            <v>0</v>
          </cell>
          <cell r="S163">
            <v>0</v>
          </cell>
          <cell r="T163">
            <v>0</v>
          </cell>
          <cell r="U163" t="str">
            <v>D+</v>
          </cell>
        </row>
        <row r="164">
          <cell r="A164">
            <v>0</v>
          </cell>
          <cell r="B164">
            <v>40</v>
          </cell>
          <cell r="C164">
            <v>0</v>
          </cell>
          <cell r="D164" t="str">
            <v>3.2</v>
          </cell>
          <cell r="E164">
            <v>0</v>
          </cell>
          <cell r="F164">
            <v>0</v>
          </cell>
          <cell r="G164">
            <v>0</v>
          </cell>
          <cell r="H164">
            <v>0</v>
          </cell>
          <cell r="I164">
            <v>0</v>
          </cell>
          <cell r="J164">
            <v>0</v>
          </cell>
          <cell r="K164" t="str">
            <v>1.33</v>
          </cell>
          <cell r="L164" t="str">
            <v>D+</v>
          </cell>
          <cell r="M164" t="str">
            <v>0</v>
          </cell>
          <cell r="N164">
            <v>0</v>
          </cell>
          <cell r="O164">
            <v>0</v>
          </cell>
          <cell r="P164">
            <v>0</v>
          </cell>
          <cell r="Q164">
            <v>0</v>
          </cell>
          <cell r="R164">
            <v>0</v>
          </cell>
          <cell r="S164">
            <v>0</v>
          </cell>
          <cell r="T164">
            <v>0</v>
          </cell>
          <cell r="U164">
            <v>0</v>
          </cell>
        </row>
        <row r="165">
          <cell r="A165">
            <v>0</v>
          </cell>
          <cell r="B165">
            <v>40</v>
          </cell>
          <cell r="C165">
            <v>0</v>
          </cell>
          <cell r="D165" t="str">
            <v>3.3</v>
          </cell>
          <cell r="E165">
            <v>0</v>
          </cell>
          <cell r="F165">
            <v>0</v>
          </cell>
          <cell r="G165">
            <v>0</v>
          </cell>
          <cell r="H165">
            <v>0</v>
          </cell>
          <cell r="I165">
            <v>0</v>
          </cell>
          <cell r="J165">
            <v>0</v>
          </cell>
          <cell r="K165" t="str">
            <v>1.33</v>
          </cell>
          <cell r="L165" t="str">
            <v>D+</v>
          </cell>
          <cell r="M165" t="str">
            <v>0</v>
          </cell>
          <cell r="N165">
            <v>0</v>
          </cell>
          <cell r="O165">
            <v>0</v>
          </cell>
          <cell r="P165">
            <v>0</v>
          </cell>
          <cell r="Q165">
            <v>0</v>
          </cell>
          <cell r="R165">
            <v>0</v>
          </cell>
          <cell r="S165">
            <v>0</v>
          </cell>
          <cell r="T165">
            <v>0</v>
          </cell>
          <cell r="U165">
            <v>0</v>
          </cell>
        </row>
        <row r="166">
          <cell r="A166">
            <v>0</v>
          </cell>
          <cell r="B166">
            <v>0</v>
          </cell>
          <cell r="C166" t="str">
            <v>capaian raport</v>
          </cell>
          <cell r="D166">
            <v>40</v>
          </cell>
          <cell r="E166">
            <v>0</v>
          </cell>
          <cell r="F166">
            <v>0</v>
          </cell>
          <cell r="G166">
            <v>0</v>
          </cell>
          <cell r="H166">
            <v>0</v>
          </cell>
          <cell r="I166">
            <v>0</v>
          </cell>
          <cell r="J166">
            <v>0</v>
          </cell>
          <cell r="K166" t="str">
            <v>1.33</v>
          </cell>
          <cell r="L166" t="str">
            <v>D+</v>
          </cell>
          <cell r="M166" t="str">
            <v>0</v>
          </cell>
          <cell r="N166">
            <v>0</v>
          </cell>
          <cell r="O166">
            <v>0</v>
          </cell>
          <cell r="P166">
            <v>0</v>
          </cell>
          <cell r="Q166">
            <v>0</v>
          </cell>
          <cell r="R166">
            <v>0</v>
          </cell>
          <cell r="S166">
            <v>0</v>
          </cell>
          <cell r="T166">
            <v>0</v>
          </cell>
          <cell r="U166">
            <v>0</v>
          </cell>
        </row>
      </sheetData>
      <sheetData sheetId="15">
        <row r="7">
          <cell r="A7">
            <v>1</v>
          </cell>
          <cell r="B7">
            <v>1</v>
          </cell>
          <cell r="C7" t="str">
            <v>Achmad Zacky</v>
          </cell>
          <cell r="D7" t="str">
            <v>3.1</v>
          </cell>
          <cell r="E7">
            <v>75</v>
          </cell>
          <cell r="F7">
            <v>150</v>
          </cell>
          <cell r="G7">
            <v>76</v>
          </cell>
          <cell r="H7">
            <v>86.1111111111111</v>
          </cell>
          <cell r="I7">
            <v>312.11111111111109</v>
          </cell>
          <cell r="J7">
            <v>78.027777777777771</v>
          </cell>
          <cell r="K7" t="str">
            <v>3.33</v>
          </cell>
          <cell r="L7" t="str">
            <v>B+</v>
          </cell>
          <cell r="M7" t="str">
            <v>B</v>
          </cell>
          <cell r="N7">
            <v>0</v>
          </cell>
          <cell r="O7">
            <v>4</v>
          </cell>
          <cell r="P7">
            <v>0</v>
          </cell>
          <cell r="Q7">
            <v>0</v>
          </cell>
          <cell r="R7">
            <v>0</v>
          </cell>
          <cell r="S7">
            <v>0</v>
          </cell>
          <cell r="T7">
            <v>0</v>
          </cell>
          <cell r="U7">
            <v>0</v>
          </cell>
          <cell r="V7">
            <v>2</v>
          </cell>
          <cell r="W7">
            <v>0</v>
          </cell>
          <cell r="X7">
            <v>74.993055555555557</v>
          </cell>
          <cell r="Y7" t="str">
            <v>B</v>
          </cell>
        </row>
        <row r="8">
          <cell r="A8">
            <v>0</v>
          </cell>
          <cell r="B8">
            <v>1</v>
          </cell>
          <cell r="C8">
            <v>0</v>
          </cell>
          <cell r="D8" t="str">
            <v>3.2</v>
          </cell>
          <cell r="E8">
            <v>78</v>
          </cell>
          <cell r="F8">
            <v>156</v>
          </cell>
          <cell r="G8">
            <v>87</v>
          </cell>
          <cell r="H8">
            <v>87.5</v>
          </cell>
          <cell r="I8">
            <v>330.5</v>
          </cell>
          <cell r="J8">
            <v>82.625</v>
          </cell>
          <cell r="K8" t="str">
            <v>3.66</v>
          </cell>
          <cell r="L8" t="str">
            <v>A-</v>
          </cell>
          <cell r="M8" t="str">
            <v>SB</v>
          </cell>
          <cell r="N8">
            <v>0</v>
          </cell>
          <cell r="O8">
            <v>0</v>
          </cell>
          <cell r="P8">
            <v>0</v>
          </cell>
          <cell r="Q8">
            <v>0</v>
          </cell>
          <cell r="R8">
            <v>0</v>
          </cell>
          <cell r="S8">
            <v>0</v>
          </cell>
          <cell r="T8">
            <v>0</v>
          </cell>
          <cell r="U8">
            <v>0</v>
          </cell>
          <cell r="V8">
            <v>0</v>
          </cell>
          <cell r="W8">
            <v>0</v>
          </cell>
          <cell r="X8">
            <v>0</v>
          </cell>
          <cell r="Y8">
            <v>0</v>
          </cell>
        </row>
        <row r="9">
          <cell r="A9">
            <v>0</v>
          </cell>
          <cell r="B9">
            <v>1</v>
          </cell>
          <cell r="C9">
            <v>0</v>
          </cell>
          <cell r="D9" t="str">
            <v>3.3</v>
          </cell>
          <cell r="E9">
            <v>70</v>
          </cell>
          <cell r="F9">
            <v>140</v>
          </cell>
          <cell r="G9">
            <v>80</v>
          </cell>
          <cell r="H9">
            <v>87.5</v>
          </cell>
          <cell r="I9">
            <v>307.5</v>
          </cell>
          <cell r="J9">
            <v>76.875</v>
          </cell>
          <cell r="K9" t="str">
            <v>3.33</v>
          </cell>
          <cell r="L9" t="str">
            <v>B+</v>
          </cell>
          <cell r="M9" t="str">
            <v>B</v>
          </cell>
          <cell r="N9">
            <v>0</v>
          </cell>
          <cell r="O9">
            <v>0</v>
          </cell>
          <cell r="P9">
            <v>0</v>
          </cell>
          <cell r="Q9">
            <v>0</v>
          </cell>
          <cell r="R9">
            <v>0</v>
          </cell>
          <cell r="S9">
            <v>0</v>
          </cell>
          <cell r="T9">
            <v>0</v>
          </cell>
          <cell r="U9">
            <v>0</v>
          </cell>
          <cell r="V9">
            <v>0</v>
          </cell>
          <cell r="W9">
            <v>0</v>
          </cell>
          <cell r="X9">
            <v>0</v>
          </cell>
          <cell r="Y9">
            <v>0</v>
          </cell>
        </row>
        <row r="10">
          <cell r="A10">
            <v>0</v>
          </cell>
          <cell r="B10">
            <v>1</v>
          </cell>
          <cell r="C10">
            <v>0</v>
          </cell>
          <cell r="D10" t="str">
            <v>3.4</v>
          </cell>
          <cell r="E10">
            <v>45</v>
          </cell>
          <cell r="F10">
            <v>90</v>
          </cell>
          <cell r="G10">
            <v>56</v>
          </cell>
          <cell r="H10">
            <v>85.416666666666657</v>
          </cell>
          <cell r="I10">
            <v>231.41666666666666</v>
          </cell>
          <cell r="J10">
            <v>57.854166666666664</v>
          </cell>
          <cell r="K10" t="str">
            <v>2</v>
          </cell>
          <cell r="L10" t="str">
            <v>C</v>
          </cell>
          <cell r="M10" t="str">
            <v>C</v>
          </cell>
          <cell r="N10">
            <v>0</v>
          </cell>
          <cell r="O10">
            <v>0</v>
          </cell>
          <cell r="P10">
            <v>0</v>
          </cell>
          <cell r="Q10">
            <v>0</v>
          </cell>
          <cell r="R10">
            <v>0</v>
          </cell>
          <cell r="S10">
            <v>0</v>
          </cell>
          <cell r="T10">
            <v>0</v>
          </cell>
          <cell r="U10">
            <v>0</v>
          </cell>
          <cell r="V10">
            <v>0</v>
          </cell>
          <cell r="W10">
            <v>0</v>
          </cell>
          <cell r="X10">
            <v>0</v>
          </cell>
          <cell r="Y10">
            <v>0</v>
          </cell>
        </row>
        <row r="11">
          <cell r="A11">
            <v>0</v>
          </cell>
          <cell r="B11">
            <v>1</v>
          </cell>
          <cell r="C11">
            <v>0</v>
          </cell>
          <cell r="D11" t="str">
            <v>3.5</v>
          </cell>
          <cell r="E11">
            <v>75</v>
          </cell>
          <cell r="F11">
            <v>150</v>
          </cell>
          <cell r="G11">
            <v>85</v>
          </cell>
          <cell r="H11">
            <v>83.333333333333329</v>
          </cell>
          <cell r="I11">
            <v>318.33333333333331</v>
          </cell>
          <cell r="J11">
            <v>79.583333333333329</v>
          </cell>
          <cell r="K11" t="str">
            <v>3.33</v>
          </cell>
          <cell r="L11" t="str">
            <v>B+</v>
          </cell>
          <cell r="M11" t="str">
            <v>B</v>
          </cell>
          <cell r="N11">
            <v>0</v>
          </cell>
          <cell r="O11">
            <v>0</v>
          </cell>
          <cell r="P11">
            <v>0</v>
          </cell>
          <cell r="Q11">
            <v>0</v>
          </cell>
          <cell r="R11">
            <v>0</v>
          </cell>
          <cell r="S11">
            <v>0</v>
          </cell>
          <cell r="T11">
            <v>0</v>
          </cell>
          <cell r="U11">
            <v>0</v>
          </cell>
          <cell r="V11">
            <v>0</v>
          </cell>
          <cell r="W11">
            <v>0</v>
          </cell>
          <cell r="X11">
            <v>0</v>
          </cell>
          <cell r="Y11">
            <v>0</v>
          </cell>
        </row>
        <row r="12">
          <cell r="A12">
            <v>0</v>
          </cell>
          <cell r="B12">
            <v>0</v>
          </cell>
          <cell r="C12" t="str">
            <v>Capaian rapot</v>
          </cell>
          <cell r="D12">
            <v>1</v>
          </cell>
          <cell r="E12">
            <v>0</v>
          </cell>
          <cell r="F12">
            <v>0</v>
          </cell>
          <cell r="G12">
            <v>0</v>
          </cell>
          <cell r="H12">
            <v>85.9722222222222</v>
          </cell>
          <cell r="I12">
            <v>0</v>
          </cell>
          <cell r="J12">
            <v>74.993055555555557</v>
          </cell>
          <cell r="K12" t="str">
            <v>3.00</v>
          </cell>
          <cell r="L12" t="str">
            <v>B</v>
          </cell>
          <cell r="M12" t="str">
            <v>B</v>
          </cell>
          <cell r="N12">
            <v>0</v>
          </cell>
          <cell r="O12">
            <v>0</v>
          </cell>
          <cell r="P12">
            <v>0</v>
          </cell>
          <cell r="Q12">
            <v>0</v>
          </cell>
          <cell r="R12">
            <v>0</v>
          </cell>
          <cell r="S12">
            <v>0</v>
          </cell>
          <cell r="T12">
            <v>0</v>
          </cell>
          <cell r="U12">
            <v>0</v>
          </cell>
          <cell r="V12">
            <v>0</v>
          </cell>
          <cell r="W12">
            <v>0</v>
          </cell>
          <cell r="X12">
            <v>0</v>
          </cell>
          <cell r="Y12">
            <v>0</v>
          </cell>
        </row>
        <row r="13">
          <cell r="A13">
            <v>2</v>
          </cell>
          <cell r="B13">
            <v>2</v>
          </cell>
          <cell r="C13" t="str">
            <v>Angelia Vabel R</v>
          </cell>
          <cell r="D13" t="str">
            <v>3.1</v>
          </cell>
          <cell r="E13">
            <v>0</v>
          </cell>
          <cell r="F13">
            <v>0</v>
          </cell>
          <cell r="G13">
            <v>0</v>
          </cell>
          <cell r="H13">
            <v>0</v>
          </cell>
          <cell r="I13">
            <v>0</v>
          </cell>
          <cell r="J13">
            <v>0</v>
          </cell>
          <cell r="K13" t="str">
            <v>1.33</v>
          </cell>
          <cell r="L13" t="str">
            <v>D+</v>
          </cell>
          <cell r="M13" t="str">
            <v>0</v>
          </cell>
          <cell r="N13">
            <v>0</v>
          </cell>
          <cell r="O13">
            <v>0</v>
          </cell>
          <cell r="P13">
            <v>0</v>
          </cell>
          <cell r="Q13">
            <v>0</v>
          </cell>
          <cell r="R13">
            <v>0</v>
          </cell>
          <cell r="S13">
            <v>0</v>
          </cell>
          <cell r="T13">
            <v>0</v>
          </cell>
          <cell r="U13">
            <v>0</v>
          </cell>
          <cell r="V13">
            <v>0</v>
          </cell>
          <cell r="W13">
            <v>0</v>
          </cell>
          <cell r="X13">
            <v>0</v>
          </cell>
          <cell r="Y13" t="str">
            <v>D+</v>
          </cell>
        </row>
        <row r="14">
          <cell r="A14">
            <v>0</v>
          </cell>
          <cell r="B14">
            <v>2</v>
          </cell>
          <cell r="C14">
            <v>0</v>
          </cell>
          <cell r="D14" t="str">
            <v>3.2</v>
          </cell>
          <cell r="E14">
            <v>0</v>
          </cell>
          <cell r="F14">
            <v>0</v>
          </cell>
          <cell r="G14">
            <v>0</v>
          </cell>
          <cell r="H14">
            <v>0</v>
          </cell>
          <cell r="I14">
            <v>0</v>
          </cell>
          <cell r="J14">
            <v>0</v>
          </cell>
          <cell r="K14" t="str">
            <v>1.33</v>
          </cell>
          <cell r="L14" t="str">
            <v>D+</v>
          </cell>
          <cell r="M14" t="str">
            <v>0</v>
          </cell>
          <cell r="N14">
            <v>0</v>
          </cell>
          <cell r="O14">
            <v>0</v>
          </cell>
          <cell r="P14">
            <v>0</v>
          </cell>
          <cell r="Q14">
            <v>0</v>
          </cell>
          <cell r="R14">
            <v>0</v>
          </cell>
          <cell r="S14">
            <v>0</v>
          </cell>
          <cell r="T14">
            <v>0</v>
          </cell>
          <cell r="U14">
            <v>0</v>
          </cell>
          <cell r="V14">
            <v>0</v>
          </cell>
          <cell r="W14">
            <v>0</v>
          </cell>
          <cell r="X14">
            <v>0</v>
          </cell>
          <cell r="Y14">
            <v>0</v>
          </cell>
        </row>
        <row r="15">
          <cell r="A15">
            <v>0</v>
          </cell>
          <cell r="B15">
            <v>2</v>
          </cell>
          <cell r="C15">
            <v>0</v>
          </cell>
          <cell r="D15" t="str">
            <v>3.3</v>
          </cell>
          <cell r="E15">
            <v>0</v>
          </cell>
          <cell r="F15">
            <v>0</v>
          </cell>
          <cell r="G15">
            <v>0</v>
          </cell>
          <cell r="H15">
            <v>0</v>
          </cell>
          <cell r="I15">
            <v>0</v>
          </cell>
          <cell r="J15">
            <v>0</v>
          </cell>
          <cell r="K15" t="str">
            <v>1.33</v>
          </cell>
          <cell r="L15" t="str">
            <v>D+</v>
          </cell>
          <cell r="M15" t="str">
            <v>0</v>
          </cell>
          <cell r="N15">
            <v>0</v>
          </cell>
          <cell r="O15">
            <v>0</v>
          </cell>
          <cell r="P15">
            <v>0</v>
          </cell>
          <cell r="Q15">
            <v>0</v>
          </cell>
          <cell r="R15">
            <v>0</v>
          </cell>
          <cell r="S15">
            <v>0</v>
          </cell>
          <cell r="T15">
            <v>0</v>
          </cell>
          <cell r="U15">
            <v>0</v>
          </cell>
          <cell r="V15">
            <v>0</v>
          </cell>
          <cell r="W15">
            <v>0</v>
          </cell>
          <cell r="X15">
            <v>0</v>
          </cell>
          <cell r="Y15">
            <v>0</v>
          </cell>
        </row>
        <row r="16">
          <cell r="A16">
            <v>0</v>
          </cell>
          <cell r="B16">
            <v>2</v>
          </cell>
          <cell r="C16">
            <v>0</v>
          </cell>
          <cell r="D16" t="str">
            <v>3.4</v>
          </cell>
          <cell r="E16">
            <v>0</v>
          </cell>
          <cell r="F16">
            <v>0</v>
          </cell>
          <cell r="G16">
            <v>0</v>
          </cell>
          <cell r="H16">
            <v>0</v>
          </cell>
          <cell r="I16">
            <v>0</v>
          </cell>
          <cell r="J16">
            <v>0</v>
          </cell>
          <cell r="K16" t="str">
            <v>1.33</v>
          </cell>
          <cell r="L16" t="str">
            <v>D+</v>
          </cell>
          <cell r="M16" t="str">
            <v>0</v>
          </cell>
          <cell r="N16">
            <v>0</v>
          </cell>
          <cell r="O16">
            <v>0</v>
          </cell>
          <cell r="P16">
            <v>0</v>
          </cell>
          <cell r="Q16">
            <v>0</v>
          </cell>
          <cell r="R16">
            <v>0</v>
          </cell>
          <cell r="S16">
            <v>0</v>
          </cell>
          <cell r="T16">
            <v>0</v>
          </cell>
          <cell r="U16">
            <v>0</v>
          </cell>
          <cell r="V16">
            <v>0</v>
          </cell>
          <cell r="W16">
            <v>0</v>
          </cell>
          <cell r="X16">
            <v>0</v>
          </cell>
          <cell r="Y16">
            <v>0</v>
          </cell>
        </row>
        <row r="17">
          <cell r="A17">
            <v>0</v>
          </cell>
          <cell r="B17">
            <v>2</v>
          </cell>
          <cell r="C17">
            <v>0</v>
          </cell>
          <cell r="D17" t="str">
            <v>3.5</v>
          </cell>
          <cell r="E17">
            <v>0</v>
          </cell>
          <cell r="F17">
            <v>0</v>
          </cell>
          <cell r="G17">
            <v>0</v>
          </cell>
          <cell r="H17">
            <v>0</v>
          </cell>
          <cell r="I17">
            <v>0</v>
          </cell>
          <cell r="J17">
            <v>0</v>
          </cell>
          <cell r="K17" t="str">
            <v>1.33</v>
          </cell>
          <cell r="L17" t="str">
            <v>D+</v>
          </cell>
          <cell r="M17" t="str">
            <v>0</v>
          </cell>
          <cell r="N17">
            <v>0</v>
          </cell>
          <cell r="O17">
            <v>0</v>
          </cell>
          <cell r="P17">
            <v>0</v>
          </cell>
          <cell r="Q17">
            <v>0</v>
          </cell>
          <cell r="R17">
            <v>0</v>
          </cell>
          <cell r="S17">
            <v>0</v>
          </cell>
          <cell r="T17">
            <v>0</v>
          </cell>
          <cell r="U17">
            <v>0</v>
          </cell>
          <cell r="V17">
            <v>0</v>
          </cell>
          <cell r="W17">
            <v>0</v>
          </cell>
          <cell r="X17">
            <v>0</v>
          </cell>
          <cell r="Y17">
            <v>0</v>
          </cell>
        </row>
        <row r="18">
          <cell r="A18">
            <v>0</v>
          </cell>
          <cell r="B18">
            <v>0</v>
          </cell>
          <cell r="C18" t="str">
            <v>Capaian rapot</v>
          </cell>
          <cell r="D18">
            <v>2</v>
          </cell>
          <cell r="E18">
            <v>0</v>
          </cell>
          <cell r="F18">
            <v>0</v>
          </cell>
          <cell r="G18">
            <v>0</v>
          </cell>
          <cell r="H18">
            <v>0</v>
          </cell>
          <cell r="I18">
            <v>0</v>
          </cell>
          <cell r="J18">
            <v>0</v>
          </cell>
          <cell r="K18" t="str">
            <v>1.33</v>
          </cell>
          <cell r="L18" t="str">
            <v>D+</v>
          </cell>
          <cell r="M18" t="str">
            <v>0</v>
          </cell>
          <cell r="N18">
            <v>0</v>
          </cell>
          <cell r="O18">
            <v>0</v>
          </cell>
          <cell r="P18">
            <v>0</v>
          </cell>
          <cell r="Q18">
            <v>0</v>
          </cell>
          <cell r="R18">
            <v>0</v>
          </cell>
          <cell r="S18">
            <v>0</v>
          </cell>
          <cell r="T18">
            <v>0</v>
          </cell>
          <cell r="U18">
            <v>0</v>
          </cell>
          <cell r="V18">
            <v>0</v>
          </cell>
          <cell r="W18">
            <v>0</v>
          </cell>
          <cell r="X18">
            <v>0</v>
          </cell>
          <cell r="Y18">
            <v>0</v>
          </cell>
        </row>
        <row r="19">
          <cell r="A19">
            <v>3</v>
          </cell>
          <cell r="B19">
            <v>3</v>
          </cell>
          <cell r="C19" t="str">
            <v>Anggun Dwi P.I</v>
          </cell>
          <cell r="D19" t="str">
            <v>3.1</v>
          </cell>
          <cell r="E19">
            <v>0</v>
          </cell>
          <cell r="F19">
            <v>0</v>
          </cell>
          <cell r="G19">
            <v>0</v>
          </cell>
          <cell r="H19">
            <v>0</v>
          </cell>
          <cell r="I19">
            <v>0</v>
          </cell>
          <cell r="J19">
            <v>0</v>
          </cell>
          <cell r="K19" t="str">
            <v>1.33</v>
          </cell>
          <cell r="L19" t="str">
            <v>D+</v>
          </cell>
          <cell r="M19" t="str">
            <v>0</v>
          </cell>
          <cell r="N19">
            <v>0</v>
          </cell>
          <cell r="O19">
            <v>0</v>
          </cell>
          <cell r="P19">
            <v>0</v>
          </cell>
          <cell r="Q19">
            <v>0</v>
          </cell>
          <cell r="R19">
            <v>0</v>
          </cell>
          <cell r="S19">
            <v>0</v>
          </cell>
          <cell r="T19">
            <v>0</v>
          </cell>
          <cell r="U19">
            <v>0</v>
          </cell>
          <cell r="V19">
            <v>0</v>
          </cell>
          <cell r="W19">
            <v>0</v>
          </cell>
          <cell r="X19">
            <v>0</v>
          </cell>
          <cell r="Y19" t="str">
            <v>D+</v>
          </cell>
        </row>
        <row r="20">
          <cell r="A20">
            <v>0</v>
          </cell>
          <cell r="B20">
            <v>3</v>
          </cell>
          <cell r="C20">
            <v>0</v>
          </cell>
          <cell r="D20" t="str">
            <v>3.2</v>
          </cell>
          <cell r="E20">
            <v>0</v>
          </cell>
          <cell r="F20">
            <v>0</v>
          </cell>
          <cell r="G20">
            <v>0</v>
          </cell>
          <cell r="H20">
            <v>0</v>
          </cell>
          <cell r="I20">
            <v>0</v>
          </cell>
          <cell r="J20">
            <v>0</v>
          </cell>
          <cell r="K20" t="str">
            <v>1.33</v>
          </cell>
          <cell r="L20" t="str">
            <v>D+</v>
          </cell>
          <cell r="M20" t="str">
            <v>0</v>
          </cell>
          <cell r="N20">
            <v>0</v>
          </cell>
          <cell r="O20">
            <v>0</v>
          </cell>
          <cell r="P20">
            <v>0</v>
          </cell>
          <cell r="Q20">
            <v>0</v>
          </cell>
          <cell r="R20">
            <v>0</v>
          </cell>
          <cell r="S20">
            <v>0</v>
          </cell>
          <cell r="T20">
            <v>0</v>
          </cell>
          <cell r="U20">
            <v>0</v>
          </cell>
          <cell r="V20">
            <v>0</v>
          </cell>
          <cell r="W20">
            <v>0</v>
          </cell>
          <cell r="X20">
            <v>0</v>
          </cell>
          <cell r="Y20">
            <v>0</v>
          </cell>
        </row>
        <row r="21">
          <cell r="A21">
            <v>0</v>
          </cell>
          <cell r="B21">
            <v>3</v>
          </cell>
          <cell r="C21">
            <v>0</v>
          </cell>
          <cell r="D21" t="str">
            <v>3.3</v>
          </cell>
          <cell r="E21">
            <v>0</v>
          </cell>
          <cell r="F21">
            <v>0</v>
          </cell>
          <cell r="G21">
            <v>0</v>
          </cell>
          <cell r="H21">
            <v>0</v>
          </cell>
          <cell r="I21">
            <v>0</v>
          </cell>
          <cell r="J21">
            <v>0</v>
          </cell>
          <cell r="K21" t="str">
            <v>1.33</v>
          </cell>
          <cell r="L21" t="str">
            <v>D+</v>
          </cell>
          <cell r="M21" t="str">
            <v>0</v>
          </cell>
          <cell r="N21">
            <v>0</v>
          </cell>
          <cell r="O21">
            <v>0</v>
          </cell>
          <cell r="P21">
            <v>0</v>
          </cell>
          <cell r="Q21">
            <v>0</v>
          </cell>
          <cell r="R21">
            <v>0</v>
          </cell>
          <cell r="S21">
            <v>0</v>
          </cell>
          <cell r="T21">
            <v>0</v>
          </cell>
          <cell r="U21">
            <v>0</v>
          </cell>
          <cell r="V21">
            <v>0</v>
          </cell>
          <cell r="W21">
            <v>0</v>
          </cell>
          <cell r="X21">
            <v>0</v>
          </cell>
          <cell r="Y21">
            <v>0</v>
          </cell>
        </row>
        <row r="22">
          <cell r="A22">
            <v>0</v>
          </cell>
          <cell r="B22">
            <v>3</v>
          </cell>
          <cell r="C22">
            <v>0</v>
          </cell>
          <cell r="D22" t="str">
            <v>3.4</v>
          </cell>
          <cell r="E22">
            <v>0</v>
          </cell>
          <cell r="F22">
            <v>0</v>
          </cell>
          <cell r="G22">
            <v>0</v>
          </cell>
          <cell r="H22">
            <v>0</v>
          </cell>
          <cell r="I22">
            <v>0</v>
          </cell>
          <cell r="J22">
            <v>0</v>
          </cell>
          <cell r="K22" t="str">
            <v>1.33</v>
          </cell>
          <cell r="L22" t="str">
            <v>D+</v>
          </cell>
          <cell r="M22" t="str">
            <v>0</v>
          </cell>
          <cell r="N22">
            <v>0</v>
          </cell>
          <cell r="O22">
            <v>0</v>
          </cell>
          <cell r="P22">
            <v>0</v>
          </cell>
          <cell r="Q22">
            <v>0</v>
          </cell>
          <cell r="R22">
            <v>0</v>
          </cell>
          <cell r="S22">
            <v>0</v>
          </cell>
          <cell r="T22">
            <v>0</v>
          </cell>
          <cell r="U22">
            <v>0</v>
          </cell>
          <cell r="V22">
            <v>0</v>
          </cell>
          <cell r="W22">
            <v>0</v>
          </cell>
          <cell r="X22">
            <v>0</v>
          </cell>
          <cell r="Y22">
            <v>0</v>
          </cell>
        </row>
        <row r="23">
          <cell r="A23">
            <v>0</v>
          </cell>
          <cell r="B23">
            <v>3</v>
          </cell>
          <cell r="C23">
            <v>0</v>
          </cell>
          <cell r="D23" t="str">
            <v>3.5</v>
          </cell>
          <cell r="E23">
            <v>0</v>
          </cell>
          <cell r="F23">
            <v>0</v>
          </cell>
          <cell r="G23">
            <v>0</v>
          </cell>
          <cell r="H23">
            <v>0</v>
          </cell>
          <cell r="I23">
            <v>0</v>
          </cell>
          <cell r="J23">
            <v>0</v>
          </cell>
          <cell r="K23" t="str">
            <v>1.33</v>
          </cell>
          <cell r="L23" t="str">
            <v>D+</v>
          </cell>
          <cell r="M23" t="str">
            <v>0</v>
          </cell>
          <cell r="N23">
            <v>0</v>
          </cell>
          <cell r="O23">
            <v>0</v>
          </cell>
          <cell r="P23">
            <v>0</v>
          </cell>
          <cell r="Q23">
            <v>0</v>
          </cell>
          <cell r="R23">
            <v>0</v>
          </cell>
          <cell r="S23">
            <v>0</v>
          </cell>
          <cell r="T23">
            <v>0</v>
          </cell>
          <cell r="U23">
            <v>0</v>
          </cell>
          <cell r="V23">
            <v>0</v>
          </cell>
          <cell r="W23">
            <v>0</v>
          </cell>
          <cell r="X23">
            <v>0</v>
          </cell>
          <cell r="Y23">
            <v>0</v>
          </cell>
        </row>
        <row r="24">
          <cell r="A24">
            <v>0</v>
          </cell>
          <cell r="B24">
            <v>0</v>
          </cell>
          <cell r="C24" t="str">
            <v>Capaian rapot</v>
          </cell>
          <cell r="D24">
            <v>3</v>
          </cell>
          <cell r="E24">
            <v>0</v>
          </cell>
          <cell r="F24">
            <v>0</v>
          </cell>
          <cell r="G24">
            <v>0</v>
          </cell>
          <cell r="H24">
            <v>0</v>
          </cell>
          <cell r="I24">
            <v>0</v>
          </cell>
          <cell r="J24">
            <v>0</v>
          </cell>
          <cell r="K24" t="str">
            <v>1.33</v>
          </cell>
          <cell r="L24" t="str">
            <v>D+</v>
          </cell>
          <cell r="M24" t="str">
            <v>0</v>
          </cell>
          <cell r="N24">
            <v>0</v>
          </cell>
          <cell r="O24">
            <v>0</v>
          </cell>
          <cell r="P24">
            <v>0</v>
          </cell>
          <cell r="Q24">
            <v>0</v>
          </cell>
          <cell r="R24">
            <v>0</v>
          </cell>
          <cell r="S24">
            <v>0</v>
          </cell>
          <cell r="T24">
            <v>0</v>
          </cell>
          <cell r="U24">
            <v>0</v>
          </cell>
          <cell r="V24">
            <v>0</v>
          </cell>
          <cell r="W24">
            <v>0</v>
          </cell>
          <cell r="X24">
            <v>0</v>
          </cell>
          <cell r="Y24">
            <v>0</v>
          </cell>
        </row>
        <row r="25">
          <cell r="A25">
            <v>4</v>
          </cell>
          <cell r="B25">
            <v>4</v>
          </cell>
          <cell r="C25" t="str">
            <v>Antonio Permata A</v>
          </cell>
          <cell r="D25" t="str">
            <v>3.1</v>
          </cell>
          <cell r="E25">
            <v>0</v>
          </cell>
          <cell r="F25">
            <v>0</v>
          </cell>
          <cell r="G25">
            <v>0</v>
          </cell>
          <cell r="H25">
            <v>0</v>
          </cell>
          <cell r="I25">
            <v>0</v>
          </cell>
          <cell r="J25">
            <v>0</v>
          </cell>
          <cell r="K25" t="str">
            <v>1.33</v>
          </cell>
          <cell r="L25" t="str">
            <v>D+</v>
          </cell>
          <cell r="M25" t="str">
            <v>0</v>
          </cell>
          <cell r="N25">
            <v>0</v>
          </cell>
          <cell r="O25">
            <v>0</v>
          </cell>
          <cell r="P25">
            <v>0</v>
          </cell>
          <cell r="Q25">
            <v>0</v>
          </cell>
          <cell r="R25">
            <v>0</v>
          </cell>
          <cell r="S25">
            <v>0</v>
          </cell>
          <cell r="T25">
            <v>0</v>
          </cell>
          <cell r="U25">
            <v>0</v>
          </cell>
          <cell r="V25">
            <v>0</v>
          </cell>
          <cell r="W25">
            <v>0</v>
          </cell>
          <cell r="X25">
            <v>0</v>
          </cell>
          <cell r="Y25" t="str">
            <v>D+</v>
          </cell>
        </row>
        <row r="26">
          <cell r="A26">
            <v>0</v>
          </cell>
          <cell r="B26">
            <v>4</v>
          </cell>
          <cell r="C26">
            <v>0</v>
          </cell>
          <cell r="D26" t="str">
            <v>3.2</v>
          </cell>
          <cell r="E26">
            <v>0</v>
          </cell>
          <cell r="F26">
            <v>0</v>
          </cell>
          <cell r="G26">
            <v>0</v>
          </cell>
          <cell r="H26">
            <v>0</v>
          </cell>
          <cell r="I26">
            <v>0</v>
          </cell>
          <cell r="J26">
            <v>0</v>
          </cell>
          <cell r="K26" t="str">
            <v>1.33</v>
          </cell>
          <cell r="L26" t="str">
            <v>D+</v>
          </cell>
          <cell r="M26" t="str">
            <v>0</v>
          </cell>
          <cell r="N26">
            <v>0</v>
          </cell>
          <cell r="O26">
            <v>0</v>
          </cell>
          <cell r="P26">
            <v>0</v>
          </cell>
          <cell r="Q26">
            <v>0</v>
          </cell>
          <cell r="R26">
            <v>0</v>
          </cell>
          <cell r="S26">
            <v>0</v>
          </cell>
          <cell r="T26">
            <v>0</v>
          </cell>
          <cell r="U26">
            <v>0</v>
          </cell>
          <cell r="V26">
            <v>0</v>
          </cell>
          <cell r="W26">
            <v>0</v>
          </cell>
          <cell r="X26">
            <v>0</v>
          </cell>
          <cell r="Y26">
            <v>0</v>
          </cell>
        </row>
        <row r="27">
          <cell r="A27">
            <v>0</v>
          </cell>
          <cell r="B27">
            <v>4</v>
          </cell>
          <cell r="C27">
            <v>0</v>
          </cell>
          <cell r="D27" t="str">
            <v>3.3</v>
          </cell>
          <cell r="E27">
            <v>0</v>
          </cell>
          <cell r="F27">
            <v>0</v>
          </cell>
          <cell r="G27">
            <v>0</v>
          </cell>
          <cell r="H27">
            <v>0</v>
          </cell>
          <cell r="I27">
            <v>0</v>
          </cell>
          <cell r="J27">
            <v>0</v>
          </cell>
          <cell r="K27" t="str">
            <v>1.33</v>
          </cell>
          <cell r="L27" t="str">
            <v>D+</v>
          </cell>
          <cell r="M27" t="str">
            <v>0</v>
          </cell>
          <cell r="N27">
            <v>0</v>
          </cell>
          <cell r="O27">
            <v>0</v>
          </cell>
          <cell r="P27">
            <v>0</v>
          </cell>
          <cell r="Q27">
            <v>0</v>
          </cell>
          <cell r="R27">
            <v>0</v>
          </cell>
          <cell r="S27">
            <v>0</v>
          </cell>
          <cell r="T27">
            <v>0</v>
          </cell>
          <cell r="U27">
            <v>0</v>
          </cell>
          <cell r="V27">
            <v>0</v>
          </cell>
          <cell r="W27">
            <v>0</v>
          </cell>
          <cell r="X27">
            <v>0</v>
          </cell>
          <cell r="Y27">
            <v>0</v>
          </cell>
        </row>
        <row r="28">
          <cell r="A28">
            <v>0</v>
          </cell>
          <cell r="B28">
            <v>4</v>
          </cell>
          <cell r="C28">
            <v>0</v>
          </cell>
          <cell r="D28" t="str">
            <v>3.4</v>
          </cell>
          <cell r="E28">
            <v>0</v>
          </cell>
          <cell r="F28">
            <v>0</v>
          </cell>
          <cell r="G28">
            <v>0</v>
          </cell>
          <cell r="H28">
            <v>0</v>
          </cell>
          <cell r="I28">
            <v>0</v>
          </cell>
          <cell r="J28">
            <v>0</v>
          </cell>
          <cell r="K28" t="str">
            <v>1.33</v>
          </cell>
          <cell r="L28" t="str">
            <v>D+</v>
          </cell>
          <cell r="M28" t="str">
            <v>0</v>
          </cell>
          <cell r="N28">
            <v>0</v>
          </cell>
          <cell r="O28">
            <v>0</v>
          </cell>
          <cell r="P28">
            <v>0</v>
          </cell>
          <cell r="Q28">
            <v>0</v>
          </cell>
          <cell r="R28">
            <v>0</v>
          </cell>
          <cell r="S28">
            <v>0</v>
          </cell>
          <cell r="T28">
            <v>0</v>
          </cell>
          <cell r="U28">
            <v>0</v>
          </cell>
          <cell r="V28">
            <v>0</v>
          </cell>
          <cell r="W28">
            <v>0</v>
          </cell>
          <cell r="X28">
            <v>0</v>
          </cell>
          <cell r="Y28">
            <v>0</v>
          </cell>
        </row>
        <row r="29">
          <cell r="A29">
            <v>0</v>
          </cell>
          <cell r="B29">
            <v>4</v>
          </cell>
          <cell r="C29">
            <v>0</v>
          </cell>
          <cell r="D29" t="str">
            <v>3.5</v>
          </cell>
          <cell r="E29">
            <v>0</v>
          </cell>
          <cell r="F29">
            <v>0</v>
          </cell>
          <cell r="G29">
            <v>0</v>
          </cell>
          <cell r="H29">
            <v>0</v>
          </cell>
          <cell r="I29">
            <v>0</v>
          </cell>
          <cell r="J29">
            <v>0</v>
          </cell>
          <cell r="K29" t="str">
            <v>1.33</v>
          </cell>
          <cell r="L29" t="str">
            <v>D+</v>
          </cell>
          <cell r="M29" t="str">
            <v>0</v>
          </cell>
          <cell r="N29">
            <v>0</v>
          </cell>
          <cell r="O29">
            <v>0</v>
          </cell>
          <cell r="P29">
            <v>0</v>
          </cell>
          <cell r="Q29">
            <v>0</v>
          </cell>
          <cell r="R29">
            <v>0</v>
          </cell>
          <cell r="S29">
            <v>0</v>
          </cell>
          <cell r="T29">
            <v>0</v>
          </cell>
          <cell r="U29">
            <v>0</v>
          </cell>
          <cell r="V29">
            <v>0</v>
          </cell>
          <cell r="W29">
            <v>0</v>
          </cell>
          <cell r="X29">
            <v>0</v>
          </cell>
          <cell r="Y29">
            <v>0</v>
          </cell>
        </row>
        <row r="30">
          <cell r="A30">
            <v>0</v>
          </cell>
          <cell r="B30">
            <v>0</v>
          </cell>
          <cell r="C30" t="str">
            <v>Capaian rapot</v>
          </cell>
          <cell r="D30">
            <v>4</v>
          </cell>
          <cell r="E30">
            <v>0</v>
          </cell>
          <cell r="F30">
            <v>0</v>
          </cell>
          <cell r="G30">
            <v>0</v>
          </cell>
          <cell r="H30">
            <v>0</v>
          </cell>
          <cell r="I30">
            <v>0</v>
          </cell>
          <cell r="J30">
            <v>0</v>
          </cell>
          <cell r="K30" t="str">
            <v>1.33</v>
          </cell>
          <cell r="L30" t="str">
            <v>D+</v>
          </cell>
          <cell r="M30" t="str">
            <v>0</v>
          </cell>
          <cell r="N30">
            <v>0</v>
          </cell>
          <cell r="O30">
            <v>0</v>
          </cell>
          <cell r="P30">
            <v>0</v>
          </cell>
          <cell r="Q30">
            <v>0</v>
          </cell>
          <cell r="R30">
            <v>0</v>
          </cell>
          <cell r="S30">
            <v>0</v>
          </cell>
          <cell r="T30">
            <v>0</v>
          </cell>
          <cell r="U30">
            <v>0</v>
          </cell>
          <cell r="V30">
            <v>0</v>
          </cell>
          <cell r="W30">
            <v>0</v>
          </cell>
          <cell r="X30">
            <v>0</v>
          </cell>
          <cell r="Y30">
            <v>0</v>
          </cell>
        </row>
        <row r="31">
          <cell r="A31">
            <v>5</v>
          </cell>
          <cell r="B31">
            <v>5</v>
          </cell>
          <cell r="C31" t="str">
            <v>Arya Pratama G</v>
          </cell>
          <cell r="D31" t="str">
            <v>3.1</v>
          </cell>
          <cell r="E31">
            <v>0</v>
          </cell>
          <cell r="F31">
            <v>0</v>
          </cell>
          <cell r="G31">
            <v>0</v>
          </cell>
          <cell r="H31">
            <v>0</v>
          </cell>
          <cell r="I31">
            <v>0</v>
          </cell>
          <cell r="J31">
            <v>0</v>
          </cell>
          <cell r="K31" t="str">
            <v>1.33</v>
          </cell>
          <cell r="L31" t="str">
            <v>D+</v>
          </cell>
          <cell r="M31" t="str">
            <v>0</v>
          </cell>
          <cell r="N31">
            <v>0</v>
          </cell>
          <cell r="O31">
            <v>0</v>
          </cell>
          <cell r="P31">
            <v>0</v>
          </cell>
          <cell r="Q31">
            <v>0</v>
          </cell>
          <cell r="R31">
            <v>0</v>
          </cell>
          <cell r="S31">
            <v>0</v>
          </cell>
          <cell r="T31">
            <v>0</v>
          </cell>
          <cell r="U31">
            <v>0</v>
          </cell>
          <cell r="V31">
            <v>0</v>
          </cell>
          <cell r="W31">
            <v>0</v>
          </cell>
          <cell r="X31">
            <v>0</v>
          </cell>
          <cell r="Y31" t="str">
            <v>D+</v>
          </cell>
        </row>
        <row r="32">
          <cell r="A32">
            <v>0</v>
          </cell>
          <cell r="B32">
            <v>5</v>
          </cell>
          <cell r="C32">
            <v>0</v>
          </cell>
          <cell r="D32" t="str">
            <v>3.2</v>
          </cell>
          <cell r="E32">
            <v>0</v>
          </cell>
          <cell r="F32">
            <v>0</v>
          </cell>
          <cell r="G32">
            <v>0</v>
          </cell>
          <cell r="H32">
            <v>0</v>
          </cell>
          <cell r="I32">
            <v>0</v>
          </cell>
          <cell r="J32">
            <v>0</v>
          </cell>
          <cell r="K32" t="str">
            <v>1.33</v>
          </cell>
          <cell r="L32" t="str">
            <v>D+</v>
          </cell>
          <cell r="M32" t="str">
            <v>0</v>
          </cell>
          <cell r="N32">
            <v>0</v>
          </cell>
          <cell r="O32">
            <v>0</v>
          </cell>
          <cell r="P32">
            <v>0</v>
          </cell>
          <cell r="Q32">
            <v>0</v>
          </cell>
          <cell r="R32">
            <v>0</v>
          </cell>
          <cell r="S32">
            <v>0</v>
          </cell>
          <cell r="T32">
            <v>0</v>
          </cell>
          <cell r="U32">
            <v>0</v>
          </cell>
          <cell r="V32">
            <v>0</v>
          </cell>
          <cell r="W32">
            <v>0</v>
          </cell>
          <cell r="X32">
            <v>0</v>
          </cell>
          <cell r="Y32">
            <v>0</v>
          </cell>
        </row>
        <row r="33">
          <cell r="A33">
            <v>0</v>
          </cell>
          <cell r="B33">
            <v>5</v>
          </cell>
          <cell r="C33">
            <v>0</v>
          </cell>
          <cell r="D33" t="str">
            <v>3.3</v>
          </cell>
          <cell r="E33">
            <v>0</v>
          </cell>
          <cell r="F33">
            <v>0</v>
          </cell>
          <cell r="G33">
            <v>0</v>
          </cell>
          <cell r="H33">
            <v>0</v>
          </cell>
          <cell r="I33">
            <v>0</v>
          </cell>
          <cell r="J33">
            <v>0</v>
          </cell>
          <cell r="K33" t="str">
            <v>1.33</v>
          </cell>
          <cell r="L33" t="str">
            <v>D+</v>
          </cell>
          <cell r="M33" t="str">
            <v>0</v>
          </cell>
          <cell r="N33">
            <v>0</v>
          </cell>
          <cell r="O33">
            <v>0</v>
          </cell>
          <cell r="P33">
            <v>0</v>
          </cell>
          <cell r="Q33">
            <v>0</v>
          </cell>
          <cell r="R33">
            <v>0</v>
          </cell>
          <cell r="S33">
            <v>0</v>
          </cell>
          <cell r="T33">
            <v>0</v>
          </cell>
          <cell r="U33">
            <v>0</v>
          </cell>
          <cell r="V33">
            <v>0</v>
          </cell>
          <cell r="W33">
            <v>0</v>
          </cell>
          <cell r="X33">
            <v>0</v>
          </cell>
          <cell r="Y33">
            <v>0</v>
          </cell>
        </row>
        <row r="34">
          <cell r="A34">
            <v>0</v>
          </cell>
          <cell r="B34">
            <v>5</v>
          </cell>
          <cell r="C34">
            <v>0</v>
          </cell>
          <cell r="D34" t="str">
            <v>3.4</v>
          </cell>
          <cell r="E34">
            <v>0</v>
          </cell>
          <cell r="F34">
            <v>0</v>
          </cell>
          <cell r="G34">
            <v>0</v>
          </cell>
          <cell r="H34">
            <v>0</v>
          </cell>
          <cell r="I34">
            <v>0</v>
          </cell>
          <cell r="J34">
            <v>0</v>
          </cell>
          <cell r="K34" t="str">
            <v>1.33</v>
          </cell>
          <cell r="L34" t="str">
            <v>D+</v>
          </cell>
          <cell r="M34" t="str">
            <v>0</v>
          </cell>
          <cell r="N34">
            <v>0</v>
          </cell>
          <cell r="O34">
            <v>0</v>
          </cell>
          <cell r="P34">
            <v>0</v>
          </cell>
          <cell r="Q34">
            <v>0</v>
          </cell>
          <cell r="R34">
            <v>0</v>
          </cell>
          <cell r="S34">
            <v>0</v>
          </cell>
          <cell r="T34">
            <v>0</v>
          </cell>
          <cell r="U34">
            <v>0</v>
          </cell>
          <cell r="V34">
            <v>0</v>
          </cell>
          <cell r="W34">
            <v>0</v>
          </cell>
          <cell r="X34">
            <v>0</v>
          </cell>
          <cell r="Y34">
            <v>0</v>
          </cell>
        </row>
        <row r="35">
          <cell r="A35">
            <v>0</v>
          </cell>
          <cell r="B35">
            <v>5</v>
          </cell>
          <cell r="C35">
            <v>0</v>
          </cell>
          <cell r="D35" t="str">
            <v>3.5</v>
          </cell>
          <cell r="E35">
            <v>0</v>
          </cell>
          <cell r="F35">
            <v>0</v>
          </cell>
          <cell r="G35">
            <v>0</v>
          </cell>
          <cell r="H35">
            <v>0</v>
          </cell>
          <cell r="I35">
            <v>0</v>
          </cell>
          <cell r="J35">
            <v>0</v>
          </cell>
          <cell r="K35" t="str">
            <v>1.33</v>
          </cell>
          <cell r="L35" t="str">
            <v>D+</v>
          </cell>
          <cell r="M35" t="str">
            <v>0</v>
          </cell>
          <cell r="N35">
            <v>0</v>
          </cell>
          <cell r="O35">
            <v>0</v>
          </cell>
          <cell r="P35">
            <v>0</v>
          </cell>
          <cell r="Q35">
            <v>0</v>
          </cell>
          <cell r="R35">
            <v>0</v>
          </cell>
          <cell r="S35">
            <v>0</v>
          </cell>
          <cell r="T35">
            <v>0</v>
          </cell>
          <cell r="U35">
            <v>0</v>
          </cell>
          <cell r="V35">
            <v>0</v>
          </cell>
          <cell r="W35">
            <v>0</v>
          </cell>
          <cell r="X35">
            <v>0</v>
          </cell>
          <cell r="Y35">
            <v>0</v>
          </cell>
        </row>
        <row r="36">
          <cell r="A36">
            <v>0</v>
          </cell>
          <cell r="B36">
            <v>0</v>
          </cell>
          <cell r="C36" t="str">
            <v>Capaian rapot</v>
          </cell>
          <cell r="D36">
            <v>5</v>
          </cell>
          <cell r="E36">
            <v>0</v>
          </cell>
          <cell r="F36">
            <v>0</v>
          </cell>
          <cell r="G36">
            <v>0</v>
          </cell>
          <cell r="H36">
            <v>0</v>
          </cell>
          <cell r="I36">
            <v>0</v>
          </cell>
          <cell r="J36">
            <v>0</v>
          </cell>
          <cell r="K36" t="str">
            <v>1.33</v>
          </cell>
          <cell r="L36" t="str">
            <v>D+</v>
          </cell>
          <cell r="M36" t="str">
            <v>0</v>
          </cell>
          <cell r="N36">
            <v>0</v>
          </cell>
          <cell r="O36">
            <v>0</v>
          </cell>
          <cell r="P36">
            <v>0</v>
          </cell>
          <cell r="Q36">
            <v>0</v>
          </cell>
          <cell r="R36">
            <v>0</v>
          </cell>
          <cell r="S36">
            <v>0</v>
          </cell>
          <cell r="T36">
            <v>0</v>
          </cell>
          <cell r="U36">
            <v>0</v>
          </cell>
          <cell r="V36">
            <v>0</v>
          </cell>
          <cell r="W36">
            <v>0</v>
          </cell>
          <cell r="X36">
            <v>0</v>
          </cell>
          <cell r="Y36">
            <v>0</v>
          </cell>
        </row>
        <row r="37">
          <cell r="A37">
            <v>6</v>
          </cell>
          <cell r="B37">
            <v>6</v>
          </cell>
          <cell r="C37" t="str">
            <v>Asyam Hanif Ihsan H</v>
          </cell>
          <cell r="D37" t="str">
            <v>3.1</v>
          </cell>
          <cell r="E37">
            <v>0</v>
          </cell>
          <cell r="F37">
            <v>0</v>
          </cell>
          <cell r="G37">
            <v>0</v>
          </cell>
          <cell r="H37">
            <v>0</v>
          </cell>
          <cell r="I37">
            <v>0</v>
          </cell>
          <cell r="J37">
            <v>0</v>
          </cell>
          <cell r="K37" t="str">
            <v>1.33</v>
          </cell>
          <cell r="L37" t="str">
            <v>D+</v>
          </cell>
          <cell r="M37" t="str">
            <v>0</v>
          </cell>
          <cell r="N37">
            <v>0</v>
          </cell>
          <cell r="O37">
            <v>0</v>
          </cell>
          <cell r="P37">
            <v>0</v>
          </cell>
          <cell r="Q37">
            <v>0</v>
          </cell>
          <cell r="R37">
            <v>0</v>
          </cell>
          <cell r="S37">
            <v>0</v>
          </cell>
          <cell r="T37">
            <v>0</v>
          </cell>
          <cell r="U37">
            <v>0</v>
          </cell>
          <cell r="V37">
            <v>0</v>
          </cell>
          <cell r="W37">
            <v>0</v>
          </cell>
          <cell r="X37">
            <v>0</v>
          </cell>
          <cell r="Y37" t="str">
            <v>D+</v>
          </cell>
        </row>
        <row r="38">
          <cell r="A38">
            <v>0</v>
          </cell>
          <cell r="B38">
            <v>6</v>
          </cell>
          <cell r="C38">
            <v>0</v>
          </cell>
          <cell r="D38" t="str">
            <v>3.2</v>
          </cell>
          <cell r="E38">
            <v>0</v>
          </cell>
          <cell r="F38">
            <v>0</v>
          </cell>
          <cell r="G38">
            <v>0</v>
          </cell>
          <cell r="H38">
            <v>0</v>
          </cell>
          <cell r="I38">
            <v>0</v>
          </cell>
          <cell r="J38">
            <v>0</v>
          </cell>
          <cell r="K38" t="str">
            <v>1.33</v>
          </cell>
          <cell r="L38" t="str">
            <v>D+</v>
          </cell>
          <cell r="M38" t="str">
            <v>0</v>
          </cell>
          <cell r="N38">
            <v>0</v>
          </cell>
          <cell r="O38">
            <v>0</v>
          </cell>
          <cell r="P38">
            <v>0</v>
          </cell>
          <cell r="Q38">
            <v>0</v>
          </cell>
          <cell r="R38">
            <v>0</v>
          </cell>
          <cell r="S38">
            <v>0</v>
          </cell>
          <cell r="T38">
            <v>0</v>
          </cell>
          <cell r="U38">
            <v>0</v>
          </cell>
          <cell r="V38">
            <v>0</v>
          </cell>
          <cell r="W38">
            <v>0</v>
          </cell>
          <cell r="X38">
            <v>0</v>
          </cell>
          <cell r="Y38">
            <v>0</v>
          </cell>
        </row>
        <row r="39">
          <cell r="A39">
            <v>0</v>
          </cell>
          <cell r="B39">
            <v>6</v>
          </cell>
          <cell r="C39">
            <v>0</v>
          </cell>
          <cell r="D39" t="str">
            <v>3.3</v>
          </cell>
          <cell r="E39">
            <v>0</v>
          </cell>
          <cell r="F39">
            <v>0</v>
          </cell>
          <cell r="G39">
            <v>0</v>
          </cell>
          <cell r="H39">
            <v>0</v>
          </cell>
          <cell r="I39">
            <v>0</v>
          </cell>
          <cell r="J39">
            <v>0</v>
          </cell>
          <cell r="K39" t="str">
            <v>1.33</v>
          </cell>
          <cell r="L39" t="str">
            <v>D+</v>
          </cell>
          <cell r="M39" t="str">
            <v>0</v>
          </cell>
          <cell r="N39">
            <v>0</v>
          </cell>
          <cell r="O39">
            <v>0</v>
          </cell>
          <cell r="P39">
            <v>0</v>
          </cell>
          <cell r="Q39">
            <v>0</v>
          </cell>
          <cell r="R39">
            <v>0</v>
          </cell>
          <cell r="S39">
            <v>0</v>
          </cell>
          <cell r="T39">
            <v>0</v>
          </cell>
          <cell r="U39">
            <v>0</v>
          </cell>
          <cell r="V39">
            <v>0</v>
          </cell>
          <cell r="W39">
            <v>0</v>
          </cell>
          <cell r="X39">
            <v>0</v>
          </cell>
          <cell r="Y39">
            <v>0</v>
          </cell>
        </row>
        <row r="40">
          <cell r="A40">
            <v>0</v>
          </cell>
          <cell r="B40">
            <v>6</v>
          </cell>
          <cell r="C40">
            <v>0</v>
          </cell>
          <cell r="D40" t="str">
            <v>3.4</v>
          </cell>
          <cell r="E40">
            <v>0</v>
          </cell>
          <cell r="F40">
            <v>0</v>
          </cell>
          <cell r="G40">
            <v>0</v>
          </cell>
          <cell r="H40">
            <v>0</v>
          </cell>
          <cell r="I40">
            <v>0</v>
          </cell>
          <cell r="J40">
            <v>0</v>
          </cell>
          <cell r="K40" t="str">
            <v>1.33</v>
          </cell>
          <cell r="L40" t="str">
            <v>D+</v>
          </cell>
          <cell r="M40" t="str">
            <v>0</v>
          </cell>
          <cell r="N40">
            <v>0</v>
          </cell>
          <cell r="O40">
            <v>0</v>
          </cell>
          <cell r="P40">
            <v>0</v>
          </cell>
          <cell r="Q40">
            <v>0</v>
          </cell>
          <cell r="R40">
            <v>0</v>
          </cell>
          <cell r="S40">
            <v>0</v>
          </cell>
          <cell r="T40">
            <v>0</v>
          </cell>
          <cell r="U40">
            <v>0</v>
          </cell>
          <cell r="V40">
            <v>0</v>
          </cell>
          <cell r="W40">
            <v>0</v>
          </cell>
          <cell r="X40">
            <v>0</v>
          </cell>
          <cell r="Y40">
            <v>0</v>
          </cell>
        </row>
        <row r="41">
          <cell r="A41">
            <v>0</v>
          </cell>
          <cell r="B41">
            <v>6</v>
          </cell>
          <cell r="C41">
            <v>0</v>
          </cell>
          <cell r="D41" t="str">
            <v>3.5</v>
          </cell>
          <cell r="E41">
            <v>0</v>
          </cell>
          <cell r="F41">
            <v>0</v>
          </cell>
          <cell r="G41">
            <v>0</v>
          </cell>
          <cell r="H41">
            <v>0</v>
          </cell>
          <cell r="I41">
            <v>0</v>
          </cell>
          <cell r="J41">
            <v>0</v>
          </cell>
          <cell r="K41" t="str">
            <v>1.33</v>
          </cell>
          <cell r="L41" t="str">
            <v>D+</v>
          </cell>
          <cell r="M41" t="str">
            <v>0</v>
          </cell>
          <cell r="N41">
            <v>0</v>
          </cell>
          <cell r="O41">
            <v>0</v>
          </cell>
          <cell r="P41">
            <v>0</v>
          </cell>
          <cell r="Q41">
            <v>0</v>
          </cell>
          <cell r="R41">
            <v>0</v>
          </cell>
          <cell r="S41">
            <v>0</v>
          </cell>
          <cell r="T41">
            <v>0</v>
          </cell>
          <cell r="U41">
            <v>0</v>
          </cell>
          <cell r="V41">
            <v>0</v>
          </cell>
          <cell r="W41">
            <v>0</v>
          </cell>
          <cell r="X41">
            <v>0</v>
          </cell>
          <cell r="Y41">
            <v>0</v>
          </cell>
        </row>
        <row r="42">
          <cell r="A42">
            <v>0</v>
          </cell>
          <cell r="B42">
            <v>0</v>
          </cell>
          <cell r="C42" t="str">
            <v>Capaian rapot</v>
          </cell>
          <cell r="D42">
            <v>6</v>
          </cell>
          <cell r="E42">
            <v>0</v>
          </cell>
          <cell r="F42">
            <v>0</v>
          </cell>
          <cell r="G42">
            <v>0</v>
          </cell>
          <cell r="H42">
            <v>0</v>
          </cell>
          <cell r="I42">
            <v>0</v>
          </cell>
          <cell r="J42">
            <v>0</v>
          </cell>
          <cell r="K42" t="str">
            <v>1.33</v>
          </cell>
          <cell r="L42" t="str">
            <v>D+</v>
          </cell>
          <cell r="M42" t="str">
            <v>0</v>
          </cell>
          <cell r="N42">
            <v>0</v>
          </cell>
          <cell r="O42">
            <v>0</v>
          </cell>
          <cell r="P42">
            <v>0</v>
          </cell>
          <cell r="Q42">
            <v>0</v>
          </cell>
          <cell r="R42">
            <v>0</v>
          </cell>
          <cell r="S42">
            <v>0</v>
          </cell>
          <cell r="T42">
            <v>0</v>
          </cell>
          <cell r="U42">
            <v>0</v>
          </cell>
          <cell r="V42">
            <v>0</v>
          </cell>
          <cell r="W42">
            <v>0</v>
          </cell>
          <cell r="X42">
            <v>0</v>
          </cell>
          <cell r="Y42">
            <v>0</v>
          </cell>
        </row>
        <row r="43">
          <cell r="A43">
            <v>7</v>
          </cell>
          <cell r="B43">
            <v>7</v>
          </cell>
          <cell r="C43" t="str">
            <v>Athaya Salsabilla Z</v>
          </cell>
          <cell r="D43" t="str">
            <v>3.1</v>
          </cell>
          <cell r="E43">
            <v>0</v>
          </cell>
          <cell r="F43">
            <v>0</v>
          </cell>
          <cell r="G43">
            <v>0</v>
          </cell>
          <cell r="H43">
            <v>0</v>
          </cell>
          <cell r="I43">
            <v>0</v>
          </cell>
          <cell r="J43">
            <v>0</v>
          </cell>
          <cell r="K43" t="str">
            <v>1.33</v>
          </cell>
          <cell r="L43" t="str">
            <v>D+</v>
          </cell>
          <cell r="M43" t="str">
            <v>0</v>
          </cell>
          <cell r="N43">
            <v>0</v>
          </cell>
          <cell r="O43">
            <v>0</v>
          </cell>
          <cell r="P43">
            <v>0</v>
          </cell>
          <cell r="Q43">
            <v>0</v>
          </cell>
          <cell r="R43">
            <v>0</v>
          </cell>
          <cell r="S43">
            <v>0</v>
          </cell>
          <cell r="T43">
            <v>0</v>
          </cell>
          <cell r="U43">
            <v>0</v>
          </cell>
          <cell r="V43">
            <v>0</v>
          </cell>
          <cell r="W43">
            <v>0</v>
          </cell>
          <cell r="X43">
            <v>0</v>
          </cell>
          <cell r="Y43" t="str">
            <v>D+</v>
          </cell>
        </row>
        <row r="44">
          <cell r="A44">
            <v>0</v>
          </cell>
          <cell r="B44">
            <v>7</v>
          </cell>
          <cell r="C44">
            <v>0</v>
          </cell>
          <cell r="D44" t="str">
            <v>3.2</v>
          </cell>
          <cell r="E44">
            <v>0</v>
          </cell>
          <cell r="F44">
            <v>0</v>
          </cell>
          <cell r="G44">
            <v>0</v>
          </cell>
          <cell r="H44">
            <v>0</v>
          </cell>
          <cell r="I44">
            <v>0</v>
          </cell>
          <cell r="J44">
            <v>0</v>
          </cell>
          <cell r="K44" t="str">
            <v>1.33</v>
          </cell>
          <cell r="L44" t="str">
            <v>D+</v>
          </cell>
          <cell r="M44" t="str">
            <v>0</v>
          </cell>
          <cell r="N44">
            <v>0</v>
          </cell>
          <cell r="O44">
            <v>0</v>
          </cell>
          <cell r="P44">
            <v>0</v>
          </cell>
          <cell r="Q44">
            <v>0</v>
          </cell>
          <cell r="R44">
            <v>0</v>
          </cell>
          <cell r="S44">
            <v>0</v>
          </cell>
          <cell r="T44">
            <v>0</v>
          </cell>
          <cell r="U44">
            <v>0</v>
          </cell>
          <cell r="V44">
            <v>0</v>
          </cell>
          <cell r="W44">
            <v>0</v>
          </cell>
          <cell r="X44">
            <v>0</v>
          </cell>
          <cell r="Y44">
            <v>0</v>
          </cell>
        </row>
        <row r="45">
          <cell r="A45">
            <v>0</v>
          </cell>
          <cell r="B45">
            <v>7</v>
          </cell>
          <cell r="C45">
            <v>0</v>
          </cell>
          <cell r="D45" t="str">
            <v>3.3</v>
          </cell>
          <cell r="E45">
            <v>0</v>
          </cell>
          <cell r="F45">
            <v>0</v>
          </cell>
          <cell r="G45">
            <v>0</v>
          </cell>
          <cell r="H45">
            <v>0</v>
          </cell>
          <cell r="I45">
            <v>0</v>
          </cell>
          <cell r="J45">
            <v>0</v>
          </cell>
          <cell r="K45" t="str">
            <v>1.33</v>
          </cell>
          <cell r="L45" t="str">
            <v>D+</v>
          </cell>
          <cell r="M45" t="str">
            <v>0</v>
          </cell>
          <cell r="N45">
            <v>0</v>
          </cell>
          <cell r="O45">
            <v>0</v>
          </cell>
          <cell r="P45">
            <v>0</v>
          </cell>
          <cell r="Q45">
            <v>0</v>
          </cell>
          <cell r="R45">
            <v>0</v>
          </cell>
          <cell r="S45">
            <v>0</v>
          </cell>
          <cell r="T45">
            <v>0</v>
          </cell>
          <cell r="U45">
            <v>0</v>
          </cell>
          <cell r="V45">
            <v>0</v>
          </cell>
          <cell r="W45">
            <v>0</v>
          </cell>
          <cell r="X45">
            <v>0</v>
          </cell>
          <cell r="Y45">
            <v>0</v>
          </cell>
        </row>
        <row r="46">
          <cell r="A46">
            <v>0</v>
          </cell>
          <cell r="B46">
            <v>7</v>
          </cell>
          <cell r="C46">
            <v>0</v>
          </cell>
          <cell r="D46" t="str">
            <v>3.4</v>
          </cell>
          <cell r="E46">
            <v>0</v>
          </cell>
          <cell r="F46">
            <v>0</v>
          </cell>
          <cell r="G46">
            <v>0</v>
          </cell>
          <cell r="H46">
            <v>0</v>
          </cell>
          <cell r="I46">
            <v>0</v>
          </cell>
          <cell r="J46">
            <v>0</v>
          </cell>
          <cell r="K46" t="str">
            <v>1.33</v>
          </cell>
          <cell r="L46" t="str">
            <v>D+</v>
          </cell>
          <cell r="M46" t="str">
            <v>0</v>
          </cell>
          <cell r="N46">
            <v>0</v>
          </cell>
          <cell r="O46">
            <v>0</v>
          </cell>
          <cell r="P46">
            <v>0</v>
          </cell>
          <cell r="Q46">
            <v>0</v>
          </cell>
          <cell r="R46">
            <v>0</v>
          </cell>
          <cell r="S46">
            <v>0</v>
          </cell>
          <cell r="T46">
            <v>0</v>
          </cell>
          <cell r="U46">
            <v>0</v>
          </cell>
          <cell r="V46">
            <v>0</v>
          </cell>
          <cell r="W46">
            <v>0</v>
          </cell>
          <cell r="X46">
            <v>0</v>
          </cell>
          <cell r="Y46">
            <v>0</v>
          </cell>
        </row>
        <row r="47">
          <cell r="A47">
            <v>0</v>
          </cell>
          <cell r="B47">
            <v>7</v>
          </cell>
          <cell r="C47">
            <v>0</v>
          </cell>
          <cell r="D47" t="str">
            <v>3.5</v>
          </cell>
          <cell r="E47">
            <v>0</v>
          </cell>
          <cell r="F47">
            <v>0</v>
          </cell>
          <cell r="G47">
            <v>0</v>
          </cell>
          <cell r="H47">
            <v>0</v>
          </cell>
          <cell r="I47">
            <v>0</v>
          </cell>
          <cell r="J47">
            <v>0</v>
          </cell>
          <cell r="K47" t="str">
            <v>1.33</v>
          </cell>
          <cell r="L47" t="str">
            <v>D+</v>
          </cell>
          <cell r="M47" t="str">
            <v>0</v>
          </cell>
          <cell r="N47">
            <v>0</v>
          </cell>
          <cell r="O47">
            <v>0</v>
          </cell>
          <cell r="P47">
            <v>0</v>
          </cell>
          <cell r="Q47">
            <v>0</v>
          </cell>
          <cell r="R47">
            <v>0</v>
          </cell>
          <cell r="S47">
            <v>0</v>
          </cell>
          <cell r="T47">
            <v>0</v>
          </cell>
          <cell r="U47">
            <v>0</v>
          </cell>
          <cell r="V47">
            <v>0</v>
          </cell>
          <cell r="W47">
            <v>0</v>
          </cell>
          <cell r="X47">
            <v>0</v>
          </cell>
          <cell r="Y47">
            <v>0</v>
          </cell>
        </row>
        <row r="48">
          <cell r="A48">
            <v>0</v>
          </cell>
          <cell r="B48">
            <v>0</v>
          </cell>
          <cell r="C48" t="str">
            <v>Capaian rapot</v>
          </cell>
          <cell r="D48">
            <v>7</v>
          </cell>
          <cell r="E48">
            <v>0</v>
          </cell>
          <cell r="F48">
            <v>0</v>
          </cell>
          <cell r="G48">
            <v>0</v>
          </cell>
          <cell r="H48">
            <v>0</v>
          </cell>
          <cell r="I48">
            <v>0</v>
          </cell>
          <cell r="J48">
            <v>0</v>
          </cell>
          <cell r="K48" t="str">
            <v>1.33</v>
          </cell>
          <cell r="L48" t="str">
            <v>D+</v>
          </cell>
          <cell r="M48" t="str">
            <v>0</v>
          </cell>
          <cell r="N48">
            <v>0</v>
          </cell>
          <cell r="O48">
            <v>0</v>
          </cell>
          <cell r="P48">
            <v>0</v>
          </cell>
          <cell r="Q48">
            <v>0</v>
          </cell>
          <cell r="R48">
            <v>0</v>
          </cell>
          <cell r="S48">
            <v>0</v>
          </cell>
          <cell r="T48">
            <v>0</v>
          </cell>
          <cell r="U48">
            <v>0</v>
          </cell>
          <cell r="V48">
            <v>0</v>
          </cell>
          <cell r="W48">
            <v>0</v>
          </cell>
          <cell r="X48">
            <v>0</v>
          </cell>
          <cell r="Y48">
            <v>0</v>
          </cell>
        </row>
        <row r="49">
          <cell r="A49">
            <v>8</v>
          </cell>
          <cell r="B49">
            <v>8</v>
          </cell>
          <cell r="C49" t="str">
            <v>Aulia Dea Rosalinda</v>
          </cell>
          <cell r="D49" t="str">
            <v>3.1</v>
          </cell>
          <cell r="E49">
            <v>0</v>
          </cell>
          <cell r="F49">
            <v>0</v>
          </cell>
          <cell r="G49">
            <v>0</v>
          </cell>
          <cell r="H49">
            <v>0</v>
          </cell>
          <cell r="I49">
            <v>0</v>
          </cell>
          <cell r="J49">
            <v>0</v>
          </cell>
          <cell r="K49" t="str">
            <v>1.33</v>
          </cell>
          <cell r="L49" t="str">
            <v>D+</v>
          </cell>
          <cell r="M49" t="str">
            <v>0</v>
          </cell>
          <cell r="N49">
            <v>0</v>
          </cell>
          <cell r="O49">
            <v>0</v>
          </cell>
          <cell r="P49">
            <v>0</v>
          </cell>
          <cell r="Q49">
            <v>0</v>
          </cell>
          <cell r="R49">
            <v>0</v>
          </cell>
          <cell r="S49">
            <v>0</v>
          </cell>
          <cell r="T49">
            <v>0</v>
          </cell>
          <cell r="U49">
            <v>0</v>
          </cell>
          <cell r="V49">
            <v>0</v>
          </cell>
          <cell r="W49">
            <v>0</v>
          </cell>
          <cell r="X49">
            <v>0</v>
          </cell>
          <cell r="Y49" t="str">
            <v>D+</v>
          </cell>
        </row>
        <row r="50">
          <cell r="A50">
            <v>0</v>
          </cell>
          <cell r="B50">
            <v>8</v>
          </cell>
          <cell r="C50">
            <v>0</v>
          </cell>
          <cell r="D50" t="str">
            <v>3.2</v>
          </cell>
          <cell r="E50">
            <v>0</v>
          </cell>
          <cell r="F50">
            <v>0</v>
          </cell>
          <cell r="G50">
            <v>0</v>
          </cell>
          <cell r="H50">
            <v>0</v>
          </cell>
          <cell r="I50">
            <v>0</v>
          </cell>
          <cell r="J50">
            <v>0</v>
          </cell>
          <cell r="K50" t="str">
            <v>1.33</v>
          </cell>
          <cell r="L50" t="str">
            <v>D+</v>
          </cell>
          <cell r="M50" t="str">
            <v>0</v>
          </cell>
          <cell r="N50">
            <v>0</v>
          </cell>
          <cell r="O50">
            <v>0</v>
          </cell>
          <cell r="P50">
            <v>0</v>
          </cell>
          <cell r="Q50">
            <v>0</v>
          </cell>
          <cell r="R50">
            <v>0</v>
          </cell>
          <cell r="S50">
            <v>0</v>
          </cell>
          <cell r="T50">
            <v>0</v>
          </cell>
          <cell r="U50">
            <v>0</v>
          </cell>
          <cell r="V50">
            <v>0</v>
          </cell>
          <cell r="W50">
            <v>0</v>
          </cell>
          <cell r="X50">
            <v>0</v>
          </cell>
          <cell r="Y50">
            <v>0</v>
          </cell>
        </row>
        <row r="51">
          <cell r="A51">
            <v>0</v>
          </cell>
          <cell r="B51">
            <v>8</v>
          </cell>
          <cell r="C51">
            <v>0</v>
          </cell>
          <cell r="D51" t="str">
            <v>3.3</v>
          </cell>
          <cell r="E51">
            <v>0</v>
          </cell>
          <cell r="F51">
            <v>0</v>
          </cell>
          <cell r="G51">
            <v>0</v>
          </cell>
          <cell r="H51">
            <v>0</v>
          </cell>
          <cell r="I51">
            <v>0</v>
          </cell>
          <cell r="J51">
            <v>0</v>
          </cell>
          <cell r="K51" t="str">
            <v>1.33</v>
          </cell>
          <cell r="L51" t="str">
            <v>D+</v>
          </cell>
          <cell r="M51" t="str">
            <v>0</v>
          </cell>
          <cell r="N51">
            <v>0</v>
          </cell>
          <cell r="O51">
            <v>0</v>
          </cell>
          <cell r="P51">
            <v>0</v>
          </cell>
          <cell r="Q51">
            <v>0</v>
          </cell>
          <cell r="R51">
            <v>0</v>
          </cell>
          <cell r="S51">
            <v>0</v>
          </cell>
          <cell r="T51">
            <v>0</v>
          </cell>
          <cell r="U51">
            <v>0</v>
          </cell>
          <cell r="V51">
            <v>0</v>
          </cell>
          <cell r="W51">
            <v>0</v>
          </cell>
          <cell r="X51">
            <v>0</v>
          </cell>
          <cell r="Y51">
            <v>0</v>
          </cell>
        </row>
        <row r="52">
          <cell r="A52">
            <v>0</v>
          </cell>
          <cell r="B52">
            <v>8</v>
          </cell>
          <cell r="C52">
            <v>0</v>
          </cell>
          <cell r="D52" t="str">
            <v>3.4</v>
          </cell>
          <cell r="E52">
            <v>0</v>
          </cell>
          <cell r="F52">
            <v>0</v>
          </cell>
          <cell r="G52">
            <v>0</v>
          </cell>
          <cell r="H52">
            <v>0</v>
          </cell>
          <cell r="I52">
            <v>0</v>
          </cell>
          <cell r="J52">
            <v>0</v>
          </cell>
          <cell r="K52" t="str">
            <v>1.33</v>
          </cell>
          <cell r="L52" t="str">
            <v>D+</v>
          </cell>
          <cell r="M52" t="str">
            <v>0</v>
          </cell>
          <cell r="N52">
            <v>0</v>
          </cell>
          <cell r="O52">
            <v>0</v>
          </cell>
          <cell r="P52">
            <v>0</v>
          </cell>
          <cell r="Q52">
            <v>0</v>
          </cell>
          <cell r="R52">
            <v>0</v>
          </cell>
          <cell r="S52">
            <v>0</v>
          </cell>
          <cell r="T52">
            <v>0</v>
          </cell>
          <cell r="U52">
            <v>0</v>
          </cell>
          <cell r="V52">
            <v>0</v>
          </cell>
          <cell r="W52">
            <v>0</v>
          </cell>
          <cell r="X52">
            <v>0</v>
          </cell>
          <cell r="Y52">
            <v>0</v>
          </cell>
        </row>
        <row r="53">
          <cell r="A53">
            <v>0</v>
          </cell>
          <cell r="B53">
            <v>8</v>
          </cell>
          <cell r="C53">
            <v>0</v>
          </cell>
          <cell r="D53" t="str">
            <v>3.5</v>
          </cell>
          <cell r="E53">
            <v>0</v>
          </cell>
          <cell r="F53">
            <v>0</v>
          </cell>
          <cell r="G53">
            <v>0</v>
          </cell>
          <cell r="H53">
            <v>0</v>
          </cell>
          <cell r="I53">
            <v>0</v>
          </cell>
          <cell r="J53">
            <v>0</v>
          </cell>
          <cell r="K53" t="str">
            <v>1.33</v>
          </cell>
          <cell r="L53" t="str">
            <v>D+</v>
          </cell>
          <cell r="M53" t="str">
            <v>0</v>
          </cell>
          <cell r="N53">
            <v>0</v>
          </cell>
          <cell r="O53">
            <v>0</v>
          </cell>
          <cell r="P53">
            <v>0</v>
          </cell>
          <cell r="Q53">
            <v>0</v>
          </cell>
          <cell r="R53">
            <v>0</v>
          </cell>
          <cell r="S53">
            <v>0</v>
          </cell>
          <cell r="T53">
            <v>0</v>
          </cell>
          <cell r="U53">
            <v>0</v>
          </cell>
          <cell r="V53">
            <v>0</v>
          </cell>
          <cell r="W53">
            <v>0</v>
          </cell>
          <cell r="X53">
            <v>0</v>
          </cell>
          <cell r="Y53">
            <v>0</v>
          </cell>
        </row>
        <row r="54">
          <cell r="A54">
            <v>0</v>
          </cell>
          <cell r="B54">
            <v>0</v>
          </cell>
          <cell r="C54" t="str">
            <v>Capaian rapot</v>
          </cell>
          <cell r="D54">
            <v>8</v>
          </cell>
          <cell r="E54">
            <v>0</v>
          </cell>
          <cell r="F54">
            <v>0</v>
          </cell>
          <cell r="G54">
            <v>0</v>
          </cell>
          <cell r="H54">
            <v>0</v>
          </cell>
          <cell r="I54">
            <v>0</v>
          </cell>
          <cell r="J54">
            <v>0</v>
          </cell>
          <cell r="K54" t="str">
            <v>1.33</v>
          </cell>
          <cell r="L54" t="str">
            <v>D+</v>
          </cell>
          <cell r="M54" t="str">
            <v>0</v>
          </cell>
          <cell r="N54">
            <v>0</v>
          </cell>
          <cell r="O54">
            <v>0</v>
          </cell>
          <cell r="P54">
            <v>0</v>
          </cell>
          <cell r="Q54">
            <v>0</v>
          </cell>
          <cell r="R54">
            <v>0</v>
          </cell>
          <cell r="S54">
            <v>0</v>
          </cell>
          <cell r="T54">
            <v>0</v>
          </cell>
          <cell r="U54">
            <v>0</v>
          </cell>
          <cell r="V54">
            <v>0</v>
          </cell>
          <cell r="W54">
            <v>0</v>
          </cell>
          <cell r="X54">
            <v>0</v>
          </cell>
          <cell r="Y54">
            <v>0</v>
          </cell>
        </row>
        <row r="55">
          <cell r="A55">
            <v>9</v>
          </cell>
          <cell r="B55">
            <v>9</v>
          </cell>
          <cell r="C55" t="str">
            <v>Claudia Gabriella L</v>
          </cell>
          <cell r="D55" t="str">
            <v>3.1</v>
          </cell>
          <cell r="E55">
            <v>0</v>
          </cell>
          <cell r="F55">
            <v>0</v>
          </cell>
          <cell r="G55">
            <v>0</v>
          </cell>
          <cell r="H55">
            <v>0</v>
          </cell>
          <cell r="I55">
            <v>0</v>
          </cell>
          <cell r="J55">
            <v>0</v>
          </cell>
          <cell r="K55" t="str">
            <v>1.33</v>
          </cell>
          <cell r="L55" t="str">
            <v>D+</v>
          </cell>
          <cell r="M55" t="str">
            <v>0</v>
          </cell>
          <cell r="N55">
            <v>0</v>
          </cell>
          <cell r="O55">
            <v>0</v>
          </cell>
          <cell r="P55">
            <v>0</v>
          </cell>
          <cell r="Q55">
            <v>0</v>
          </cell>
          <cell r="R55">
            <v>0</v>
          </cell>
          <cell r="S55">
            <v>0</v>
          </cell>
          <cell r="T55">
            <v>0</v>
          </cell>
          <cell r="U55">
            <v>0</v>
          </cell>
          <cell r="V55">
            <v>0</v>
          </cell>
          <cell r="W55">
            <v>0</v>
          </cell>
          <cell r="X55">
            <v>0</v>
          </cell>
          <cell r="Y55" t="str">
            <v>D+</v>
          </cell>
        </row>
        <row r="56">
          <cell r="A56">
            <v>0</v>
          </cell>
          <cell r="B56">
            <v>9</v>
          </cell>
          <cell r="C56">
            <v>0</v>
          </cell>
          <cell r="D56" t="str">
            <v>3.2</v>
          </cell>
          <cell r="E56">
            <v>0</v>
          </cell>
          <cell r="F56">
            <v>0</v>
          </cell>
          <cell r="G56">
            <v>0</v>
          </cell>
          <cell r="H56">
            <v>0</v>
          </cell>
          <cell r="I56">
            <v>0</v>
          </cell>
          <cell r="J56">
            <v>0</v>
          </cell>
          <cell r="K56" t="str">
            <v>1.33</v>
          </cell>
          <cell r="L56" t="str">
            <v>D+</v>
          </cell>
          <cell r="M56" t="str">
            <v>0</v>
          </cell>
          <cell r="N56">
            <v>0</v>
          </cell>
          <cell r="O56">
            <v>0</v>
          </cell>
          <cell r="P56">
            <v>0</v>
          </cell>
          <cell r="Q56">
            <v>0</v>
          </cell>
          <cell r="R56">
            <v>0</v>
          </cell>
          <cell r="S56">
            <v>0</v>
          </cell>
          <cell r="T56">
            <v>0</v>
          </cell>
          <cell r="U56">
            <v>0</v>
          </cell>
          <cell r="V56">
            <v>0</v>
          </cell>
          <cell r="W56">
            <v>0</v>
          </cell>
          <cell r="X56">
            <v>0</v>
          </cell>
          <cell r="Y56">
            <v>0</v>
          </cell>
        </row>
        <row r="57">
          <cell r="A57">
            <v>0</v>
          </cell>
          <cell r="B57">
            <v>9</v>
          </cell>
          <cell r="C57">
            <v>0</v>
          </cell>
          <cell r="D57" t="str">
            <v>3.3</v>
          </cell>
          <cell r="E57">
            <v>0</v>
          </cell>
          <cell r="F57">
            <v>0</v>
          </cell>
          <cell r="G57">
            <v>0</v>
          </cell>
          <cell r="H57">
            <v>0</v>
          </cell>
          <cell r="I57">
            <v>0</v>
          </cell>
          <cell r="J57">
            <v>0</v>
          </cell>
          <cell r="K57" t="str">
            <v>1.33</v>
          </cell>
          <cell r="L57" t="str">
            <v>D+</v>
          </cell>
          <cell r="M57" t="str">
            <v>0</v>
          </cell>
          <cell r="N57">
            <v>0</v>
          </cell>
          <cell r="O57">
            <v>0</v>
          </cell>
          <cell r="P57">
            <v>0</v>
          </cell>
          <cell r="Q57">
            <v>0</v>
          </cell>
          <cell r="R57">
            <v>0</v>
          </cell>
          <cell r="S57">
            <v>0</v>
          </cell>
          <cell r="T57">
            <v>0</v>
          </cell>
          <cell r="U57">
            <v>0</v>
          </cell>
          <cell r="V57">
            <v>0</v>
          </cell>
          <cell r="W57">
            <v>0</v>
          </cell>
          <cell r="X57">
            <v>0</v>
          </cell>
          <cell r="Y57">
            <v>0</v>
          </cell>
        </row>
        <row r="58">
          <cell r="A58">
            <v>0</v>
          </cell>
          <cell r="B58">
            <v>9</v>
          </cell>
          <cell r="C58">
            <v>0</v>
          </cell>
          <cell r="D58" t="str">
            <v>3.4</v>
          </cell>
          <cell r="E58">
            <v>0</v>
          </cell>
          <cell r="F58">
            <v>0</v>
          </cell>
          <cell r="G58">
            <v>0</v>
          </cell>
          <cell r="H58">
            <v>0</v>
          </cell>
          <cell r="I58">
            <v>0</v>
          </cell>
          <cell r="J58">
            <v>0</v>
          </cell>
          <cell r="K58" t="str">
            <v>1.33</v>
          </cell>
          <cell r="L58" t="str">
            <v>D+</v>
          </cell>
          <cell r="M58" t="str">
            <v>0</v>
          </cell>
          <cell r="N58">
            <v>0</v>
          </cell>
          <cell r="O58">
            <v>0</v>
          </cell>
          <cell r="P58">
            <v>0</v>
          </cell>
          <cell r="Q58">
            <v>0</v>
          </cell>
          <cell r="R58">
            <v>0</v>
          </cell>
          <cell r="S58">
            <v>0</v>
          </cell>
          <cell r="T58">
            <v>0</v>
          </cell>
          <cell r="U58">
            <v>0</v>
          </cell>
          <cell r="V58">
            <v>0</v>
          </cell>
          <cell r="W58">
            <v>0</v>
          </cell>
          <cell r="X58">
            <v>0</v>
          </cell>
          <cell r="Y58">
            <v>0</v>
          </cell>
        </row>
        <row r="59">
          <cell r="A59">
            <v>0</v>
          </cell>
          <cell r="B59">
            <v>9</v>
          </cell>
          <cell r="C59">
            <v>0</v>
          </cell>
          <cell r="D59" t="str">
            <v>3.5</v>
          </cell>
          <cell r="E59">
            <v>0</v>
          </cell>
          <cell r="F59">
            <v>0</v>
          </cell>
          <cell r="G59">
            <v>0</v>
          </cell>
          <cell r="H59">
            <v>0</v>
          </cell>
          <cell r="I59">
            <v>0</v>
          </cell>
          <cell r="J59">
            <v>0</v>
          </cell>
          <cell r="K59" t="str">
            <v>1.33</v>
          </cell>
          <cell r="L59" t="str">
            <v>D+</v>
          </cell>
          <cell r="M59" t="str">
            <v>0</v>
          </cell>
          <cell r="N59">
            <v>0</v>
          </cell>
          <cell r="O59">
            <v>0</v>
          </cell>
          <cell r="P59">
            <v>0</v>
          </cell>
          <cell r="Q59">
            <v>0</v>
          </cell>
          <cell r="R59">
            <v>0</v>
          </cell>
          <cell r="S59">
            <v>0</v>
          </cell>
          <cell r="T59">
            <v>0</v>
          </cell>
          <cell r="U59">
            <v>0</v>
          </cell>
          <cell r="V59">
            <v>0</v>
          </cell>
          <cell r="W59">
            <v>0</v>
          </cell>
          <cell r="X59">
            <v>0</v>
          </cell>
          <cell r="Y59">
            <v>0</v>
          </cell>
        </row>
        <row r="60">
          <cell r="A60">
            <v>0</v>
          </cell>
          <cell r="B60">
            <v>0</v>
          </cell>
          <cell r="C60" t="str">
            <v>Capaian rapot</v>
          </cell>
          <cell r="D60">
            <v>9</v>
          </cell>
          <cell r="E60">
            <v>0</v>
          </cell>
          <cell r="F60">
            <v>0</v>
          </cell>
          <cell r="G60">
            <v>0</v>
          </cell>
          <cell r="H60">
            <v>0</v>
          </cell>
          <cell r="I60">
            <v>0</v>
          </cell>
          <cell r="J60">
            <v>0</v>
          </cell>
          <cell r="K60" t="str">
            <v>1.33</v>
          </cell>
          <cell r="L60" t="str">
            <v>D+</v>
          </cell>
          <cell r="M60" t="str">
            <v>0</v>
          </cell>
          <cell r="N60">
            <v>0</v>
          </cell>
          <cell r="O60">
            <v>0</v>
          </cell>
          <cell r="P60">
            <v>0</v>
          </cell>
          <cell r="Q60">
            <v>0</v>
          </cell>
          <cell r="R60">
            <v>0</v>
          </cell>
          <cell r="S60">
            <v>0</v>
          </cell>
          <cell r="T60">
            <v>0</v>
          </cell>
          <cell r="U60">
            <v>0</v>
          </cell>
          <cell r="V60">
            <v>0</v>
          </cell>
          <cell r="W60">
            <v>0</v>
          </cell>
          <cell r="X60">
            <v>0</v>
          </cell>
          <cell r="Y60">
            <v>0</v>
          </cell>
        </row>
        <row r="61">
          <cell r="A61">
            <v>10</v>
          </cell>
          <cell r="B61">
            <v>10</v>
          </cell>
          <cell r="C61" t="str">
            <v xml:space="preserve">Deco Badarus Zaman </v>
          </cell>
          <cell r="D61" t="str">
            <v>3.1</v>
          </cell>
          <cell r="E61">
            <v>0</v>
          </cell>
          <cell r="F61">
            <v>0</v>
          </cell>
          <cell r="G61">
            <v>0</v>
          </cell>
          <cell r="H61">
            <v>0</v>
          </cell>
          <cell r="I61">
            <v>0</v>
          </cell>
          <cell r="J61">
            <v>0</v>
          </cell>
          <cell r="K61" t="str">
            <v>1.33</v>
          </cell>
          <cell r="L61" t="str">
            <v>D+</v>
          </cell>
          <cell r="M61" t="str">
            <v>0</v>
          </cell>
          <cell r="N61">
            <v>0</v>
          </cell>
          <cell r="O61">
            <v>0</v>
          </cell>
          <cell r="P61">
            <v>0</v>
          </cell>
          <cell r="Q61">
            <v>0</v>
          </cell>
          <cell r="R61">
            <v>0</v>
          </cell>
          <cell r="S61">
            <v>0</v>
          </cell>
          <cell r="T61">
            <v>0</v>
          </cell>
          <cell r="U61">
            <v>0</v>
          </cell>
          <cell r="V61">
            <v>0</v>
          </cell>
          <cell r="W61">
            <v>0</v>
          </cell>
          <cell r="X61">
            <v>0</v>
          </cell>
          <cell r="Y61" t="str">
            <v>D+</v>
          </cell>
        </row>
        <row r="62">
          <cell r="A62">
            <v>0</v>
          </cell>
          <cell r="B62">
            <v>10</v>
          </cell>
          <cell r="C62">
            <v>0</v>
          </cell>
          <cell r="D62" t="str">
            <v>3.2</v>
          </cell>
          <cell r="E62">
            <v>0</v>
          </cell>
          <cell r="F62">
            <v>0</v>
          </cell>
          <cell r="G62">
            <v>0</v>
          </cell>
          <cell r="H62">
            <v>0</v>
          </cell>
          <cell r="I62">
            <v>0</v>
          </cell>
          <cell r="J62">
            <v>0</v>
          </cell>
          <cell r="K62" t="str">
            <v>1.33</v>
          </cell>
          <cell r="L62" t="str">
            <v>D+</v>
          </cell>
          <cell r="M62" t="str">
            <v>0</v>
          </cell>
          <cell r="N62">
            <v>0</v>
          </cell>
          <cell r="O62">
            <v>0</v>
          </cell>
          <cell r="P62">
            <v>0</v>
          </cell>
          <cell r="Q62">
            <v>0</v>
          </cell>
          <cell r="R62">
            <v>0</v>
          </cell>
          <cell r="S62">
            <v>0</v>
          </cell>
          <cell r="T62">
            <v>0</v>
          </cell>
          <cell r="U62">
            <v>0</v>
          </cell>
          <cell r="V62">
            <v>0</v>
          </cell>
          <cell r="W62">
            <v>0</v>
          </cell>
          <cell r="X62">
            <v>0</v>
          </cell>
          <cell r="Y62">
            <v>0</v>
          </cell>
        </row>
        <row r="63">
          <cell r="A63">
            <v>0</v>
          </cell>
          <cell r="B63">
            <v>10</v>
          </cell>
          <cell r="C63">
            <v>0</v>
          </cell>
          <cell r="D63" t="str">
            <v>3.3</v>
          </cell>
          <cell r="E63">
            <v>0</v>
          </cell>
          <cell r="F63">
            <v>0</v>
          </cell>
          <cell r="G63">
            <v>0</v>
          </cell>
          <cell r="H63">
            <v>0</v>
          </cell>
          <cell r="I63">
            <v>0</v>
          </cell>
          <cell r="J63">
            <v>0</v>
          </cell>
          <cell r="K63" t="str">
            <v>1.33</v>
          </cell>
          <cell r="L63" t="str">
            <v>D+</v>
          </cell>
          <cell r="M63" t="str">
            <v>0</v>
          </cell>
          <cell r="N63">
            <v>0</v>
          </cell>
          <cell r="O63">
            <v>0</v>
          </cell>
          <cell r="P63">
            <v>0</v>
          </cell>
          <cell r="Q63">
            <v>0</v>
          </cell>
          <cell r="R63">
            <v>0</v>
          </cell>
          <cell r="S63">
            <v>0</v>
          </cell>
          <cell r="T63">
            <v>0</v>
          </cell>
          <cell r="U63">
            <v>0</v>
          </cell>
          <cell r="V63">
            <v>0</v>
          </cell>
          <cell r="W63">
            <v>0</v>
          </cell>
          <cell r="X63">
            <v>0</v>
          </cell>
          <cell r="Y63">
            <v>0</v>
          </cell>
        </row>
        <row r="64">
          <cell r="A64">
            <v>0</v>
          </cell>
          <cell r="B64">
            <v>10</v>
          </cell>
          <cell r="C64">
            <v>0</v>
          </cell>
          <cell r="D64" t="str">
            <v>3.4</v>
          </cell>
          <cell r="E64">
            <v>0</v>
          </cell>
          <cell r="F64">
            <v>0</v>
          </cell>
          <cell r="G64">
            <v>0</v>
          </cell>
          <cell r="H64">
            <v>0</v>
          </cell>
          <cell r="I64">
            <v>0</v>
          </cell>
          <cell r="J64">
            <v>0</v>
          </cell>
          <cell r="K64" t="str">
            <v>1.33</v>
          </cell>
          <cell r="L64" t="str">
            <v>D+</v>
          </cell>
          <cell r="M64" t="str">
            <v>0</v>
          </cell>
          <cell r="N64">
            <v>0</v>
          </cell>
          <cell r="O64">
            <v>0</v>
          </cell>
          <cell r="P64">
            <v>0</v>
          </cell>
          <cell r="Q64">
            <v>0</v>
          </cell>
          <cell r="R64">
            <v>0</v>
          </cell>
          <cell r="S64">
            <v>0</v>
          </cell>
          <cell r="T64">
            <v>0</v>
          </cell>
          <cell r="U64">
            <v>0</v>
          </cell>
          <cell r="V64">
            <v>0</v>
          </cell>
          <cell r="W64">
            <v>0</v>
          </cell>
          <cell r="X64">
            <v>0</v>
          </cell>
          <cell r="Y64">
            <v>0</v>
          </cell>
        </row>
        <row r="65">
          <cell r="A65">
            <v>0</v>
          </cell>
          <cell r="B65">
            <v>10</v>
          </cell>
          <cell r="C65">
            <v>0</v>
          </cell>
          <cell r="D65" t="str">
            <v>3.5</v>
          </cell>
          <cell r="E65">
            <v>0</v>
          </cell>
          <cell r="F65">
            <v>0</v>
          </cell>
          <cell r="G65">
            <v>0</v>
          </cell>
          <cell r="H65">
            <v>0</v>
          </cell>
          <cell r="I65">
            <v>0</v>
          </cell>
          <cell r="J65">
            <v>0</v>
          </cell>
          <cell r="K65" t="str">
            <v>1.33</v>
          </cell>
          <cell r="L65" t="str">
            <v>D+</v>
          </cell>
          <cell r="M65" t="str">
            <v>0</v>
          </cell>
          <cell r="N65">
            <v>0</v>
          </cell>
          <cell r="O65">
            <v>0</v>
          </cell>
          <cell r="P65">
            <v>0</v>
          </cell>
          <cell r="Q65">
            <v>0</v>
          </cell>
          <cell r="R65">
            <v>0</v>
          </cell>
          <cell r="S65">
            <v>0</v>
          </cell>
          <cell r="T65">
            <v>0</v>
          </cell>
          <cell r="U65">
            <v>0</v>
          </cell>
          <cell r="V65">
            <v>0</v>
          </cell>
          <cell r="W65">
            <v>0</v>
          </cell>
          <cell r="X65">
            <v>0</v>
          </cell>
          <cell r="Y65">
            <v>0</v>
          </cell>
        </row>
        <row r="66">
          <cell r="A66">
            <v>0</v>
          </cell>
          <cell r="B66">
            <v>0</v>
          </cell>
          <cell r="C66" t="str">
            <v>Capaian rapot</v>
          </cell>
          <cell r="D66">
            <v>10</v>
          </cell>
          <cell r="E66">
            <v>0</v>
          </cell>
          <cell r="F66">
            <v>0</v>
          </cell>
          <cell r="G66">
            <v>0</v>
          </cell>
          <cell r="H66">
            <v>0</v>
          </cell>
          <cell r="I66">
            <v>0</v>
          </cell>
          <cell r="J66">
            <v>0</v>
          </cell>
          <cell r="K66" t="str">
            <v>1.33</v>
          </cell>
          <cell r="L66" t="str">
            <v>D+</v>
          </cell>
          <cell r="M66" t="str">
            <v>0</v>
          </cell>
          <cell r="N66">
            <v>0</v>
          </cell>
          <cell r="O66">
            <v>0</v>
          </cell>
          <cell r="P66">
            <v>0</v>
          </cell>
          <cell r="Q66">
            <v>0</v>
          </cell>
          <cell r="R66">
            <v>0</v>
          </cell>
          <cell r="S66">
            <v>0</v>
          </cell>
          <cell r="T66">
            <v>0</v>
          </cell>
          <cell r="U66">
            <v>0</v>
          </cell>
          <cell r="V66">
            <v>0</v>
          </cell>
          <cell r="W66">
            <v>0</v>
          </cell>
          <cell r="X66">
            <v>0</v>
          </cell>
          <cell r="Y66">
            <v>0</v>
          </cell>
        </row>
        <row r="67">
          <cell r="A67">
            <v>11</v>
          </cell>
          <cell r="B67">
            <v>11</v>
          </cell>
          <cell r="C67" t="str">
            <v>Fania Mutiara Felichia</v>
          </cell>
          <cell r="D67" t="str">
            <v>3.1</v>
          </cell>
          <cell r="E67">
            <v>0</v>
          </cell>
          <cell r="F67">
            <v>0</v>
          </cell>
          <cell r="G67">
            <v>0</v>
          </cell>
          <cell r="H67">
            <v>0</v>
          </cell>
          <cell r="I67">
            <v>0</v>
          </cell>
          <cell r="J67">
            <v>0</v>
          </cell>
          <cell r="K67" t="str">
            <v>1.33</v>
          </cell>
          <cell r="L67" t="str">
            <v>D+</v>
          </cell>
          <cell r="M67" t="str">
            <v>0</v>
          </cell>
          <cell r="N67">
            <v>0</v>
          </cell>
          <cell r="O67">
            <v>0</v>
          </cell>
          <cell r="P67">
            <v>0</v>
          </cell>
          <cell r="Q67">
            <v>0</v>
          </cell>
          <cell r="R67">
            <v>0</v>
          </cell>
          <cell r="S67">
            <v>0</v>
          </cell>
          <cell r="T67">
            <v>0</v>
          </cell>
          <cell r="U67">
            <v>0</v>
          </cell>
          <cell r="V67">
            <v>0</v>
          </cell>
          <cell r="W67">
            <v>0</v>
          </cell>
          <cell r="X67">
            <v>0</v>
          </cell>
          <cell r="Y67" t="str">
            <v>D+</v>
          </cell>
        </row>
        <row r="68">
          <cell r="A68">
            <v>0</v>
          </cell>
          <cell r="B68">
            <v>11</v>
          </cell>
          <cell r="C68">
            <v>0</v>
          </cell>
          <cell r="D68" t="str">
            <v>3.2</v>
          </cell>
          <cell r="E68">
            <v>0</v>
          </cell>
          <cell r="F68">
            <v>0</v>
          </cell>
          <cell r="G68">
            <v>0</v>
          </cell>
          <cell r="H68">
            <v>0</v>
          </cell>
          <cell r="I68">
            <v>0</v>
          </cell>
          <cell r="J68">
            <v>0</v>
          </cell>
          <cell r="K68" t="str">
            <v>1.33</v>
          </cell>
          <cell r="L68" t="str">
            <v>D+</v>
          </cell>
          <cell r="M68" t="str">
            <v>0</v>
          </cell>
          <cell r="N68">
            <v>0</v>
          </cell>
          <cell r="O68">
            <v>0</v>
          </cell>
          <cell r="P68">
            <v>0</v>
          </cell>
          <cell r="Q68">
            <v>0</v>
          </cell>
          <cell r="R68">
            <v>0</v>
          </cell>
          <cell r="S68">
            <v>0</v>
          </cell>
          <cell r="T68">
            <v>0</v>
          </cell>
          <cell r="U68">
            <v>0</v>
          </cell>
          <cell r="V68">
            <v>0</v>
          </cell>
          <cell r="W68">
            <v>0</v>
          </cell>
          <cell r="X68">
            <v>0</v>
          </cell>
          <cell r="Y68">
            <v>0</v>
          </cell>
        </row>
        <row r="69">
          <cell r="A69">
            <v>0</v>
          </cell>
          <cell r="B69">
            <v>11</v>
          </cell>
          <cell r="C69">
            <v>0</v>
          </cell>
          <cell r="D69" t="str">
            <v>3.3</v>
          </cell>
          <cell r="E69">
            <v>0</v>
          </cell>
          <cell r="F69">
            <v>0</v>
          </cell>
          <cell r="G69">
            <v>0</v>
          </cell>
          <cell r="H69">
            <v>0</v>
          </cell>
          <cell r="I69">
            <v>0</v>
          </cell>
          <cell r="J69">
            <v>0</v>
          </cell>
          <cell r="K69" t="str">
            <v>1.33</v>
          </cell>
          <cell r="L69" t="str">
            <v>D+</v>
          </cell>
          <cell r="M69" t="str">
            <v>0</v>
          </cell>
          <cell r="N69">
            <v>0</v>
          </cell>
          <cell r="O69">
            <v>0</v>
          </cell>
          <cell r="P69">
            <v>0</v>
          </cell>
          <cell r="Q69">
            <v>0</v>
          </cell>
          <cell r="R69">
            <v>0</v>
          </cell>
          <cell r="S69">
            <v>0</v>
          </cell>
          <cell r="T69">
            <v>0</v>
          </cell>
          <cell r="U69">
            <v>0</v>
          </cell>
          <cell r="V69">
            <v>0</v>
          </cell>
          <cell r="W69">
            <v>0</v>
          </cell>
          <cell r="X69">
            <v>0</v>
          </cell>
          <cell r="Y69">
            <v>0</v>
          </cell>
        </row>
        <row r="70">
          <cell r="A70">
            <v>0</v>
          </cell>
          <cell r="B70">
            <v>11</v>
          </cell>
          <cell r="C70">
            <v>0</v>
          </cell>
          <cell r="D70" t="str">
            <v>3.4</v>
          </cell>
          <cell r="E70">
            <v>0</v>
          </cell>
          <cell r="F70">
            <v>0</v>
          </cell>
          <cell r="G70">
            <v>0</v>
          </cell>
          <cell r="H70">
            <v>0</v>
          </cell>
          <cell r="I70">
            <v>0</v>
          </cell>
          <cell r="J70">
            <v>0</v>
          </cell>
          <cell r="K70" t="str">
            <v>1.33</v>
          </cell>
          <cell r="L70" t="str">
            <v>D+</v>
          </cell>
          <cell r="M70" t="str">
            <v>0</v>
          </cell>
          <cell r="N70">
            <v>0</v>
          </cell>
          <cell r="O70">
            <v>0</v>
          </cell>
          <cell r="P70">
            <v>0</v>
          </cell>
          <cell r="Q70">
            <v>0</v>
          </cell>
          <cell r="R70">
            <v>0</v>
          </cell>
          <cell r="S70">
            <v>0</v>
          </cell>
          <cell r="T70">
            <v>0</v>
          </cell>
          <cell r="U70">
            <v>0</v>
          </cell>
          <cell r="V70">
            <v>0</v>
          </cell>
          <cell r="W70">
            <v>0</v>
          </cell>
          <cell r="X70">
            <v>0</v>
          </cell>
          <cell r="Y70">
            <v>0</v>
          </cell>
        </row>
        <row r="71">
          <cell r="A71">
            <v>0</v>
          </cell>
          <cell r="B71">
            <v>11</v>
          </cell>
          <cell r="C71">
            <v>0</v>
          </cell>
          <cell r="D71" t="str">
            <v>3.5</v>
          </cell>
          <cell r="E71">
            <v>0</v>
          </cell>
          <cell r="F71">
            <v>0</v>
          </cell>
          <cell r="G71">
            <v>0</v>
          </cell>
          <cell r="H71">
            <v>0</v>
          </cell>
          <cell r="I71">
            <v>0</v>
          </cell>
          <cell r="J71">
            <v>0</v>
          </cell>
          <cell r="K71" t="str">
            <v>1.33</v>
          </cell>
          <cell r="L71" t="str">
            <v>D+</v>
          </cell>
          <cell r="M71" t="str">
            <v>0</v>
          </cell>
          <cell r="N71">
            <v>0</v>
          </cell>
          <cell r="O71">
            <v>0</v>
          </cell>
          <cell r="P71">
            <v>0</v>
          </cell>
          <cell r="Q71">
            <v>0</v>
          </cell>
          <cell r="R71">
            <v>0</v>
          </cell>
          <cell r="S71">
            <v>0</v>
          </cell>
          <cell r="T71">
            <v>0</v>
          </cell>
          <cell r="U71">
            <v>0</v>
          </cell>
          <cell r="V71">
            <v>0</v>
          </cell>
          <cell r="W71">
            <v>0</v>
          </cell>
          <cell r="X71">
            <v>0</v>
          </cell>
          <cell r="Y71">
            <v>0</v>
          </cell>
        </row>
        <row r="72">
          <cell r="A72">
            <v>0</v>
          </cell>
          <cell r="B72">
            <v>0</v>
          </cell>
          <cell r="C72" t="str">
            <v>Capaian rapot</v>
          </cell>
          <cell r="D72">
            <v>11</v>
          </cell>
          <cell r="E72">
            <v>0</v>
          </cell>
          <cell r="F72">
            <v>0</v>
          </cell>
          <cell r="G72">
            <v>0</v>
          </cell>
          <cell r="H72">
            <v>0</v>
          </cell>
          <cell r="I72">
            <v>0</v>
          </cell>
          <cell r="J72">
            <v>0</v>
          </cell>
          <cell r="K72" t="str">
            <v>1.33</v>
          </cell>
          <cell r="L72" t="str">
            <v>D+</v>
          </cell>
          <cell r="M72" t="str">
            <v>0</v>
          </cell>
          <cell r="N72">
            <v>0</v>
          </cell>
          <cell r="O72">
            <v>0</v>
          </cell>
          <cell r="P72">
            <v>0</v>
          </cell>
          <cell r="Q72">
            <v>0</v>
          </cell>
          <cell r="R72">
            <v>0</v>
          </cell>
          <cell r="S72">
            <v>0</v>
          </cell>
          <cell r="T72">
            <v>0</v>
          </cell>
          <cell r="U72">
            <v>0</v>
          </cell>
          <cell r="V72">
            <v>0</v>
          </cell>
          <cell r="W72">
            <v>0</v>
          </cell>
          <cell r="X72">
            <v>0</v>
          </cell>
          <cell r="Y72">
            <v>0</v>
          </cell>
        </row>
        <row r="73">
          <cell r="A73">
            <v>12</v>
          </cell>
          <cell r="B73">
            <v>12</v>
          </cell>
          <cell r="C73" t="str">
            <v>Intan Dyah Nowari</v>
          </cell>
          <cell r="D73" t="str">
            <v>3.1</v>
          </cell>
          <cell r="E73">
            <v>0</v>
          </cell>
          <cell r="F73">
            <v>0</v>
          </cell>
          <cell r="G73">
            <v>0</v>
          </cell>
          <cell r="H73">
            <v>0</v>
          </cell>
          <cell r="I73">
            <v>0</v>
          </cell>
          <cell r="J73">
            <v>0</v>
          </cell>
          <cell r="K73" t="str">
            <v>1.33</v>
          </cell>
          <cell r="L73" t="str">
            <v>D+</v>
          </cell>
          <cell r="M73" t="str">
            <v>0</v>
          </cell>
          <cell r="N73">
            <v>0</v>
          </cell>
          <cell r="O73">
            <v>0</v>
          </cell>
          <cell r="P73">
            <v>0</v>
          </cell>
          <cell r="Q73">
            <v>0</v>
          </cell>
          <cell r="R73">
            <v>0</v>
          </cell>
          <cell r="S73">
            <v>0</v>
          </cell>
          <cell r="T73">
            <v>0</v>
          </cell>
          <cell r="U73">
            <v>0</v>
          </cell>
          <cell r="V73">
            <v>0</v>
          </cell>
          <cell r="W73">
            <v>0</v>
          </cell>
          <cell r="X73">
            <v>0</v>
          </cell>
          <cell r="Y73" t="str">
            <v>D+</v>
          </cell>
        </row>
        <row r="74">
          <cell r="A74">
            <v>0</v>
          </cell>
          <cell r="B74">
            <v>12</v>
          </cell>
          <cell r="C74">
            <v>0</v>
          </cell>
          <cell r="D74" t="str">
            <v>3.2</v>
          </cell>
          <cell r="E74">
            <v>0</v>
          </cell>
          <cell r="F74">
            <v>0</v>
          </cell>
          <cell r="G74">
            <v>0</v>
          </cell>
          <cell r="H74">
            <v>0</v>
          </cell>
          <cell r="I74">
            <v>0</v>
          </cell>
          <cell r="J74">
            <v>0</v>
          </cell>
          <cell r="K74" t="str">
            <v>1.33</v>
          </cell>
          <cell r="L74" t="str">
            <v>D+</v>
          </cell>
          <cell r="M74" t="str">
            <v>0</v>
          </cell>
          <cell r="N74">
            <v>0</v>
          </cell>
          <cell r="O74">
            <v>0</v>
          </cell>
          <cell r="P74">
            <v>0</v>
          </cell>
          <cell r="Q74">
            <v>0</v>
          </cell>
          <cell r="R74">
            <v>0</v>
          </cell>
          <cell r="S74">
            <v>0</v>
          </cell>
          <cell r="T74">
            <v>0</v>
          </cell>
          <cell r="U74">
            <v>0</v>
          </cell>
          <cell r="V74">
            <v>0</v>
          </cell>
          <cell r="W74">
            <v>0</v>
          </cell>
          <cell r="X74">
            <v>0</v>
          </cell>
          <cell r="Y74">
            <v>0</v>
          </cell>
        </row>
        <row r="75">
          <cell r="A75">
            <v>0</v>
          </cell>
          <cell r="B75">
            <v>12</v>
          </cell>
          <cell r="C75">
            <v>0</v>
          </cell>
          <cell r="D75" t="str">
            <v>3.3</v>
          </cell>
          <cell r="E75">
            <v>0</v>
          </cell>
          <cell r="F75">
            <v>0</v>
          </cell>
          <cell r="G75">
            <v>0</v>
          </cell>
          <cell r="H75">
            <v>0</v>
          </cell>
          <cell r="I75">
            <v>0</v>
          </cell>
          <cell r="J75">
            <v>0</v>
          </cell>
          <cell r="K75" t="str">
            <v>1.33</v>
          </cell>
          <cell r="L75" t="str">
            <v>D+</v>
          </cell>
          <cell r="M75" t="str">
            <v>0</v>
          </cell>
          <cell r="N75">
            <v>0</v>
          </cell>
          <cell r="O75">
            <v>0</v>
          </cell>
          <cell r="P75">
            <v>0</v>
          </cell>
          <cell r="Q75">
            <v>0</v>
          </cell>
          <cell r="R75">
            <v>0</v>
          </cell>
          <cell r="S75">
            <v>0</v>
          </cell>
          <cell r="T75">
            <v>0</v>
          </cell>
          <cell r="U75">
            <v>0</v>
          </cell>
          <cell r="V75">
            <v>0</v>
          </cell>
          <cell r="W75">
            <v>0</v>
          </cell>
          <cell r="X75">
            <v>0</v>
          </cell>
          <cell r="Y75">
            <v>0</v>
          </cell>
        </row>
        <row r="76">
          <cell r="A76">
            <v>0</v>
          </cell>
          <cell r="B76">
            <v>12</v>
          </cell>
          <cell r="C76">
            <v>0</v>
          </cell>
          <cell r="D76" t="str">
            <v>3.4</v>
          </cell>
          <cell r="E76">
            <v>0</v>
          </cell>
          <cell r="F76">
            <v>0</v>
          </cell>
          <cell r="G76">
            <v>0</v>
          </cell>
          <cell r="H76">
            <v>0</v>
          </cell>
          <cell r="I76">
            <v>0</v>
          </cell>
          <cell r="J76">
            <v>0</v>
          </cell>
          <cell r="K76" t="str">
            <v>1.33</v>
          </cell>
          <cell r="L76" t="str">
            <v>D+</v>
          </cell>
          <cell r="M76" t="str">
            <v>0</v>
          </cell>
          <cell r="N76">
            <v>0</v>
          </cell>
          <cell r="O76">
            <v>0</v>
          </cell>
          <cell r="P76">
            <v>0</v>
          </cell>
          <cell r="Q76">
            <v>0</v>
          </cell>
          <cell r="R76">
            <v>0</v>
          </cell>
          <cell r="S76">
            <v>0</v>
          </cell>
          <cell r="T76">
            <v>0</v>
          </cell>
          <cell r="U76">
            <v>0</v>
          </cell>
          <cell r="V76">
            <v>0</v>
          </cell>
          <cell r="W76">
            <v>0</v>
          </cell>
          <cell r="X76">
            <v>0</v>
          </cell>
          <cell r="Y76">
            <v>0</v>
          </cell>
        </row>
        <row r="77">
          <cell r="A77">
            <v>0</v>
          </cell>
          <cell r="B77">
            <v>12</v>
          </cell>
          <cell r="C77">
            <v>0</v>
          </cell>
          <cell r="D77" t="str">
            <v>3.5</v>
          </cell>
          <cell r="E77">
            <v>0</v>
          </cell>
          <cell r="F77">
            <v>0</v>
          </cell>
          <cell r="G77">
            <v>0</v>
          </cell>
          <cell r="H77">
            <v>0</v>
          </cell>
          <cell r="I77">
            <v>0</v>
          </cell>
          <cell r="J77">
            <v>0</v>
          </cell>
          <cell r="K77" t="str">
            <v>1.33</v>
          </cell>
          <cell r="L77" t="str">
            <v>D+</v>
          </cell>
          <cell r="M77" t="str">
            <v>0</v>
          </cell>
          <cell r="N77">
            <v>0</v>
          </cell>
          <cell r="O77">
            <v>0</v>
          </cell>
          <cell r="P77">
            <v>0</v>
          </cell>
          <cell r="Q77">
            <v>0</v>
          </cell>
          <cell r="R77">
            <v>0</v>
          </cell>
          <cell r="S77">
            <v>0</v>
          </cell>
          <cell r="T77">
            <v>0</v>
          </cell>
          <cell r="U77">
            <v>0</v>
          </cell>
          <cell r="V77">
            <v>0</v>
          </cell>
          <cell r="W77">
            <v>0</v>
          </cell>
          <cell r="X77">
            <v>0</v>
          </cell>
          <cell r="Y77">
            <v>0</v>
          </cell>
        </row>
        <row r="78">
          <cell r="A78">
            <v>0</v>
          </cell>
          <cell r="B78">
            <v>0</v>
          </cell>
          <cell r="C78" t="str">
            <v>Capaian rapot</v>
          </cell>
          <cell r="D78">
            <v>12</v>
          </cell>
          <cell r="E78">
            <v>0</v>
          </cell>
          <cell r="F78">
            <v>0</v>
          </cell>
          <cell r="G78">
            <v>0</v>
          </cell>
          <cell r="H78">
            <v>0</v>
          </cell>
          <cell r="I78">
            <v>0</v>
          </cell>
          <cell r="J78">
            <v>0</v>
          </cell>
          <cell r="K78" t="str">
            <v>1.33</v>
          </cell>
          <cell r="L78" t="str">
            <v>D+</v>
          </cell>
          <cell r="M78" t="str">
            <v>0</v>
          </cell>
          <cell r="N78">
            <v>0</v>
          </cell>
          <cell r="O78">
            <v>0</v>
          </cell>
          <cell r="P78">
            <v>0</v>
          </cell>
          <cell r="Q78">
            <v>0</v>
          </cell>
          <cell r="R78">
            <v>0</v>
          </cell>
          <cell r="S78">
            <v>0</v>
          </cell>
          <cell r="T78">
            <v>0</v>
          </cell>
          <cell r="U78">
            <v>0</v>
          </cell>
          <cell r="V78">
            <v>0</v>
          </cell>
          <cell r="W78">
            <v>0</v>
          </cell>
          <cell r="X78">
            <v>0</v>
          </cell>
          <cell r="Y78">
            <v>0</v>
          </cell>
        </row>
        <row r="79">
          <cell r="A79">
            <v>13</v>
          </cell>
          <cell r="B79">
            <v>13</v>
          </cell>
          <cell r="C79" t="str">
            <v>Misyanita Nurfitri S</v>
          </cell>
          <cell r="D79" t="str">
            <v>3.1</v>
          </cell>
          <cell r="E79">
            <v>0</v>
          </cell>
          <cell r="F79">
            <v>0</v>
          </cell>
          <cell r="G79">
            <v>0</v>
          </cell>
          <cell r="H79">
            <v>0</v>
          </cell>
          <cell r="I79">
            <v>0</v>
          </cell>
          <cell r="J79">
            <v>0</v>
          </cell>
          <cell r="K79" t="str">
            <v>1.33</v>
          </cell>
          <cell r="L79" t="str">
            <v>D+</v>
          </cell>
          <cell r="M79" t="str">
            <v>0</v>
          </cell>
          <cell r="N79">
            <v>0</v>
          </cell>
          <cell r="O79">
            <v>0</v>
          </cell>
          <cell r="P79">
            <v>0</v>
          </cell>
          <cell r="Q79">
            <v>0</v>
          </cell>
          <cell r="R79">
            <v>0</v>
          </cell>
          <cell r="S79">
            <v>0</v>
          </cell>
          <cell r="T79">
            <v>0</v>
          </cell>
          <cell r="U79">
            <v>0</v>
          </cell>
          <cell r="V79">
            <v>0</v>
          </cell>
          <cell r="W79">
            <v>0</v>
          </cell>
          <cell r="X79">
            <v>0</v>
          </cell>
          <cell r="Y79" t="str">
            <v>D+</v>
          </cell>
        </row>
        <row r="80">
          <cell r="A80">
            <v>0</v>
          </cell>
          <cell r="B80">
            <v>13</v>
          </cell>
          <cell r="C80">
            <v>0</v>
          </cell>
          <cell r="D80" t="str">
            <v>3.2</v>
          </cell>
          <cell r="E80">
            <v>0</v>
          </cell>
          <cell r="F80">
            <v>0</v>
          </cell>
          <cell r="G80">
            <v>0</v>
          </cell>
          <cell r="H80">
            <v>0</v>
          </cell>
          <cell r="I80">
            <v>0</v>
          </cell>
          <cell r="J80">
            <v>0</v>
          </cell>
          <cell r="K80" t="str">
            <v>1.33</v>
          </cell>
          <cell r="L80" t="str">
            <v>D+</v>
          </cell>
          <cell r="M80" t="str">
            <v>0</v>
          </cell>
          <cell r="N80">
            <v>0</v>
          </cell>
          <cell r="O80">
            <v>0</v>
          </cell>
          <cell r="P80">
            <v>0</v>
          </cell>
          <cell r="Q80">
            <v>0</v>
          </cell>
          <cell r="R80">
            <v>0</v>
          </cell>
          <cell r="S80">
            <v>0</v>
          </cell>
          <cell r="T80">
            <v>0</v>
          </cell>
          <cell r="U80">
            <v>0</v>
          </cell>
          <cell r="V80">
            <v>0</v>
          </cell>
          <cell r="W80">
            <v>0</v>
          </cell>
          <cell r="X80">
            <v>0</v>
          </cell>
          <cell r="Y80">
            <v>0</v>
          </cell>
        </row>
        <row r="81">
          <cell r="A81">
            <v>0</v>
          </cell>
          <cell r="B81">
            <v>13</v>
          </cell>
          <cell r="C81">
            <v>0</v>
          </cell>
          <cell r="D81" t="str">
            <v>3.3</v>
          </cell>
          <cell r="E81">
            <v>0</v>
          </cell>
          <cell r="F81">
            <v>0</v>
          </cell>
          <cell r="G81">
            <v>0</v>
          </cell>
          <cell r="H81">
            <v>0</v>
          </cell>
          <cell r="I81">
            <v>0</v>
          </cell>
          <cell r="J81">
            <v>0</v>
          </cell>
          <cell r="K81" t="str">
            <v>1.33</v>
          </cell>
          <cell r="L81" t="str">
            <v>D+</v>
          </cell>
          <cell r="M81" t="str">
            <v>0</v>
          </cell>
          <cell r="N81">
            <v>0</v>
          </cell>
          <cell r="O81">
            <v>0</v>
          </cell>
          <cell r="P81">
            <v>0</v>
          </cell>
          <cell r="Q81">
            <v>0</v>
          </cell>
          <cell r="R81">
            <v>0</v>
          </cell>
          <cell r="S81">
            <v>0</v>
          </cell>
          <cell r="T81">
            <v>0</v>
          </cell>
          <cell r="U81">
            <v>0</v>
          </cell>
          <cell r="V81">
            <v>0</v>
          </cell>
          <cell r="W81">
            <v>0</v>
          </cell>
          <cell r="X81">
            <v>0</v>
          </cell>
          <cell r="Y81">
            <v>0</v>
          </cell>
        </row>
        <row r="82">
          <cell r="A82">
            <v>0</v>
          </cell>
          <cell r="B82">
            <v>13</v>
          </cell>
          <cell r="C82">
            <v>0</v>
          </cell>
          <cell r="D82" t="str">
            <v>3.4</v>
          </cell>
          <cell r="E82">
            <v>0</v>
          </cell>
          <cell r="F82">
            <v>0</v>
          </cell>
          <cell r="G82">
            <v>0</v>
          </cell>
          <cell r="H82">
            <v>0</v>
          </cell>
          <cell r="I82">
            <v>0</v>
          </cell>
          <cell r="J82">
            <v>0</v>
          </cell>
          <cell r="K82" t="str">
            <v>1.33</v>
          </cell>
          <cell r="L82" t="str">
            <v>D+</v>
          </cell>
          <cell r="M82" t="str">
            <v>0</v>
          </cell>
          <cell r="N82">
            <v>0</v>
          </cell>
          <cell r="O82">
            <v>0</v>
          </cell>
          <cell r="P82">
            <v>0</v>
          </cell>
          <cell r="Q82">
            <v>0</v>
          </cell>
          <cell r="R82">
            <v>0</v>
          </cell>
          <cell r="S82">
            <v>0</v>
          </cell>
          <cell r="T82">
            <v>0</v>
          </cell>
          <cell r="U82">
            <v>0</v>
          </cell>
          <cell r="V82">
            <v>0</v>
          </cell>
          <cell r="W82">
            <v>0</v>
          </cell>
          <cell r="X82">
            <v>0</v>
          </cell>
          <cell r="Y82">
            <v>0</v>
          </cell>
        </row>
        <row r="83">
          <cell r="A83">
            <v>0</v>
          </cell>
          <cell r="B83">
            <v>13</v>
          </cell>
          <cell r="C83">
            <v>0</v>
          </cell>
          <cell r="D83" t="str">
            <v>3.5</v>
          </cell>
          <cell r="E83">
            <v>0</v>
          </cell>
          <cell r="F83">
            <v>0</v>
          </cell>
          <cell r="G83">
            <v>0</v>
          </cell>
          <cell r="H83">
            <v>0</v>
          </cell>
          <cell r="I83">
            <v>0</v>
          </cell>
          <cell r="J83">
            <v>0</v>
          </cell>
          <cell r="K83" t="str">
            <v>1.33</v>
          </cell>
          <cell r="L83" t="str">
            <v>D+</v>
          </cell>
          <cell r="M83" t="str">
            <v>0</v>
          </cell>
          <cell r="N83">
            <v>0</v>
          </cell>
          <cell r="O83">
            <v>0</v>
          </cell>
          <cell r="P83">
            <v>0</v>
          </cell>
          <cell r="Q83">
            <v>0</v>
          </cell>
          <cell r="R83">
            <v>0</v>
          </cell>
          <cell r="S83">
            <v>0</v>
          </cell>
          <cell r="T83">
            <v>0</v>
          </cell>
          <cell r="U83">
            <v>0</v>
          </cell>
          <cell r="V83">
            <v>0</v>
          </cell>
          <cell r="W83">
            <v>0</v>
          </cell>
          <cell r="X83">
            <v>0</v>
          </cell>
          <cell r="Y83">
            <v>0</v>
          </cell>
        </row>
        <row r="84">
          <cell r="A84">
            <v>0</v>
          </cell>
          <cell r="B84">
            <v>0</v>
          </cell>
          <cell r="C84" t="str">
            <v>Capaian rapot</v>
          </cell>
          <cell r="D84">
            <v>13</v>
          </cell>
          <cell r="E84">
            <v>0</v>
          </cell>
          <cell r="F84">
            <v>0</v>
          </cell>
          <cell r="G84">
            <v>0</v>
          </cell>
          <cell r="H84">
            <v>0</v>
          </cell>
          <cell r="I84">
            <v>0</v>
          </cell>
          <cell r="J84">
            <v>0</v>
          </cell>
          <cell r="K84" t="str">
            <v>1.33</v>
          </cell>
          <cell r="L84" t="str">
            <v>D+</v>
          </cell>
          <cell r="M84" t="str">
            <v>0</v>
          </cell>
          <cell r="N84">
            <v>0</v>
          </cell>
          <cell r="O84">
            <v>0</v>
          </cell>
          <cell r="P84">
            <v>0</v>
          </cell>
          <cell r="Q84">
            <v>0</v>
          </cell>
          <cell r="R84">
            <v>0</v>
          </cell>
          <cell r="S84">
            <v>0</v>
          </cell>
          <cell r="T84">
            <v>0</v>
          </cell>
          <cell r="U84">
            <v>0</v>
          </cell>
          <cell r="V84">
            <v>0</v>
          </cell>
          <cell r="W84">
            <v>0</v>
          </cell>
          <cell r="X84">
            <v>0</v>
          </cell>
          <cell r="Y84">
            <v>0</v>
          </cell>
        </row>
        <row r="85">
          <cell r="A85">
            <v>14</v>
          </cell>
          <cell r="B85">
            <v>14</v>
          </cell>
          <cell r="C85" t="str">
            <v>Moch Zidane Hita L. U</v>
          </cell>
          <cell r="D85" t="str">
            <v>3.1</v>
          </cell>
          <cell r="E85">
            <v>0</v>
          </cell>
          <cell r="F85">
            <v>0</v>
          </cell>
          <cell r="G85">
            <v>0</v>
          </cell>
          <cell r="H85">
            <v>0</v>
          </cell>
          <cell r="I85">
            <v>0</v>
          </cell>
          <cell r="J85">
            <v>0</v>
          </cell>
          <cell r="K85" t="str">
            <v>1.33</v>
          </cell>
          <cell r="L85" t="str">
            <v>D+</v>
          </cell>
          <cell r="M85" t="str">
            <v>0</v>
          </cell>
          <cell r="N85">
            <v>0</v>
          </cell>
          <cell r="O85">
            <v>0</v>
          </cell>
          <cell r="P85">
            <v>0</v>
          </cell>
          <cell r="Q85">
            <v>0</v>
          </cell>
          <cell r="R85">
            <v>0</v>
          </cell>
          <cell r="S85">
            <v>0</v>
          </cell>
          <cell r="T85">
            <v>0</v>
          </cell>
          <cell r="U85">
            <v>0</v>
          </cell>
          <cell r="V85">
            <v>0</v>
          </cell>
          <cell r="W85">
            <v>0</v>
          </cell>
          <cell r="X85">
            <v>0</v>
          </cell>
          <cell r="Y85" t="str">
            <v>D+</v>
          </cell>
        </row>
        <row r="86">
          <cell r="A86">
            <v>0</v>
          </cell>
          <cell r="B86">
            <v>14</v>
          </cell>
          <cell r="C86">
            <v>0</v>
          </cell>
          <cell r="D86" t="str">
            <v>3.2</v>
          </cell>
          <cell r="E86">
            <v>0</v>
          </cell>
          <cell r="F86">
            <v>0</v>
          </cell>
          <cell r="G86">
            <v>0</v>
          </cell>
          <cell r="H86">
            <v>0</v>
          </cell>
          <cell r="I86">
            <v>0</v>
          </cell>
          <cell r="J86">
            <v>0</v>
          </cell>
          <cell r="K86" t="str">
            <v>1.33</v>
          </cell>
          <cell r="L86" t="str">
            <v>D+</v>
          </cell>
          <cell r="M86" t="str">
            <v>0</v>
          </cell>
          <cell r="N86">
            <v>0</v>
          </cell>
          <cell r="O86">
            <v>0</v>
          </cell>
          <cell r="P86">
            <v>0</v>
          </cell>
          <cell r="Q86">
            <v>0</v>
          </cell>
          <cell r="R86">
            <v>0</v>
          </cell>
          <cell r="S86">
            <v>0</v>
          </cell>
          <cell r="T86">
            <v>0</v>
          </cell>
          <cell r="U86">
            <v>0</v>
          </cell>
          <cell r="V86">
            <v>0</v>
          </cell>
          <cell r="W86">
            <v>0</v>
          </cell>
          <cell r="X86">
            <v>0</v>
          </cell>
          <cell r="Y86">
            <v>0</v>
          </cell>
        </row>
        <row r="87">
          <cell r="A87">
            <v>0</v>
          </cell>
          <cell r="B87">
            <v>14</v>
          </cell>
          <cell r="C87">
            <v>0</v>
          </cell>
          <cell r="D87" t="str">
            <v>3.3</v>
          </cell>
          <cell r="E87">
            <v>0</v>
          </cell>
          <cell r="F87">
            <v>0</v>
          </cell>
          <cell r="G87">
            <v>0</v>
          </cell>
          <cell r="H87">
            <v>0</v>
          </cell>
          <cell r="I87">
            <v>0</v>
          </cell>
          <cell r="J87">
            <v>0</v>
          </cell>
          <cell r="K87" t="str">
            <v>1.33</v>
          </cell>
          <cell r="L87" t="str">
            <v>D+</v>
          </cell>
          <cell r="M87" t="str">
            <v>0</v>
          </cell>
          <cell r="N87">
            <v>0</v>
          </cell>
          <cell r="O87">
            <v>0</v>
          </cell>
          <cell r="P87">
            <v>0</v>
          </cell>
          <cell r="Q87">
            <v>0</v>
          </cell>
          <cell r="R87">
            <v>0</v>
          </cell>
          <cell r="S87">
            <v>0</v>
          </cell>
          <cell r="T87">
            <v>0</v>
          </cell>
          <cell r="U87">
            <v>0</v>
          </cell>
          <cell r="V87">
            <v>0</v>
          </cell>
          <cell r="W87">
            <v>0</v>
          </cell>
          <cell r="X87">
            <v>0</v>
          </cell>
          <cell r="Y87">
            <v>0</v>
          </cell>
        </row>
        <row r="88">
          <cell r="A88">
            <v>0</v>
          </cell>
          <cell r="B88">
            <v>14</v>
          </cell>
          <cell r="C88">
            <v>0</v>
          </cell>
          <cell r="D88" t="str">
            <v>3.4</v>
          </cell>
          <cell r="E88">
            <v>0</v>
          </cell>
          <cell r="F88">
            <v>0</v>
          </cell>
          <cell r="G88">
            <v>0</v>
          </cell>
          <cell r="H88">
            <v>0</v>
          </cell>
          <cell r="I88">
            <v>0</v>
          </cell>
          <cell r="J88">
            <v>0</v>
          </cell>
          <cell r="K88" t="str">
            <v>1.33</v>
          </cell>
          <cell r="L88" t="str">
            <v>D+</v>
          </cell>
          <cell r="M88" t="str">
            <v>0</v>
          </cell>
          <cell r="N88">
            <v>0</v>
          </cell>
          <cell r="O88">
            <v>0</v>
          </cell>
          <cell r="P88">
            <v>0</v>
          </cell>
          <cell r="Q88">
            <v>0</v>
          </cell>
          <cell r="R88">
            <v>0</v>
          </cell>
          <cell r="S88">
            <v>0</v>
          </cell>
          <cell r="T88">
            <v>0</v>
          </cell>
          <cell r="U88">
            <v>0</v>
          </cell>
          <cell r="V88">
            <v>0</v>
          </cell>
          <cell r="W88">
            <v>0</v>
          </cell>
          <cell r="X88">
            <v>0</v>
          </cell>
          <cell r="Y88">
            <v>0</v>
          </cell>
        </row>
        <row r="89">
          <cell r="A89">
            <v>0</v>
          </cell>
          <cell r="B89">
            <v>14</v>
          </cell>
          <cell r="C89">
            <v>0</v>
          </cell>
          <cell r="D89" t="str">
            <v>3.5</v>
          </cell>
          <cell r="E89">
            <v>0</v>
          </cell>
          <cell r="F89">
            <v>0</v>
          </cell>
          <cell r="G89">
            <v>0</v>
          </cell>
          <cell r="H89">
            <v>0</v>
          </cell>
          <cell r="I89">
            <v>0</v>
          </cell>
          <cell r="J89">
            <v>0</v>
          </cell>
          <cell r="K89" t="str">
            <v>1.33</v>
          </cell>
          <cell r="L89" t="str">
            <v>D+</v>
          </cell>
          <cell r="M89" t="str">
            <v>0</v>
          </cell>
          <cell r="N89">
            <v>0</v>
          </cell>
          <cell r="O89">
            <v>0</v>
          </cell>
          <cell r="P89">
            <v>0</v>
          </cell>
          <cell r="Q89">
            <v>0</v>
          </cell>
          <cell r="R89">
            <v>0</v>
          </cell>
          <cell r="S89">
            <v>0</v>
          </cell>
          <cell r="T89">
            <v>0</v>
          </cell>
          <cell r="U89">
            <v>0</v>
          </cell>
          <cell r="V89">
            <v>0</v>
          </cell>
          <cell r="W89">
            <v>0</v>
          </cell>
          <cell r="X89">
            <v>0</v>
          </cell>
          <cell r="Y89">
            <v>0</v>
          </cell>
        </row>
        <row r="90">
          <cell r="A90">
            <v>0</v>
          </cell>
          <cell r="B90">
            <v>0</v>
          </cell>
          <cell r="C90" t="str">
            <v>Capaian rapot</v>
          </cell>
          <cell r="D90">
            <v>14</v>
          </cell>
          <cell r="E90">
            <v>0</v>
          </cell>
          <cell r="F90">
            <v>0</v>
          </cell>
          <cell r="G90">
            <v>0</v>
          </cell>
          <cell r="H90">
            <v>0</v>
          </cell>
          <cell r="I90">
            <v>0</v>
          </cell>
          <cell r="J90">
            <v>0</v>
          </cell>
          <cell r="K90" t="str">
            <v>1.33</v>
          </cell>
          <cell r="L90" t="str">
            <v>D+</v>
          </cell>
          <cell r="M90" t="str">
            <v>0</v>
          </cell>
          <cell r="N90">
            <v>0</v>
          </cell>
          <cell r="O90">
            <v>0</v>
          </cell>
          <cell r="P90">
            <v>0</v>
          </cell>
          <cell r="Q90">
            <v>0</v>
          </cell>
          <cell r="R90">
            <v>0</v>
          </cell>
          <cell r="S90">
            <v>0</v>
          </cell>
          <cell r="T90">
            <v>0</v>
          </cell>
          <cell r="U90">
            <v>0</v>
          </cell>
          <cell r="V90">
            <v>0</v>
          </cell>
          <cell r="W90">
            <v>0</v>
          </cell>
          <cell r="X90">
            <v>0</v>
          </cell>
          <cell r="Y90">
            <v>0</v>
          </cell>
        </row>
        <row r="91">
          <cell r="A91">
            <v>15</v>
          </cell>
          <cell r="B91">
            <v>15</v>
          </cell>
          <cell r="C91" t="str">
            <v>Muhammad Ibra Maulana</v>
          </cell>
          <cell r="D91" t="str">
            <v>3.1</v>
          </cell>
          <cell r="E91">
            <v>0</v>
          </cell>
          <cell r="F91">
            <v>0</v>
          </cell>
          <cell r="G91">
            <v>0</v>
          </cell>
          <cell r="H91">
            <v>0</v>
          </cell>
          <cell r="I91">
            <v>0</v>
          </cell>
          <cell r="J91">
            <v>0</v>
          </cell>
          <cell r="K91" t="str">
            <v>1.33</v>
          </cell>
          <cell r="L91" t="str">
            <v>D+</v>
          </cell>
          <cell r="M91" t="str">
            <v>0</v>
          </cell>
          <cell r="N91">
            <v>0</v>
          </cell>
          <cell r="O91">
            <v>0</v>
          </cell>
          <cell r="P91">
            <v>0</v>
          </cell>
          <cell r="Q91">
            <v>0</v>
          </cell>
          <cell r="R91">
            <v>0</v>
          </cell>
          <cell r="S91">
            <v>0</v>
          </cell>
          <cell r="T91">
            <v>0</v>
          </cell>
          <cell r="U91">
            <v>0</v>
          </cell>
          <cell r="V91">
            <v>0</v>
          </cell>
          <cell r="W91">
            <v>0</v>
          </cell>
          <cell r="X91">
            <v>0</v>
          </cell>
          <cell r="Y91" t="str">
            <v>D+</v>
          </cell>
        </row>
        <row r="92">
          <cell r="A92">
            <v>0</v>
          </cell>
          <cell r="B92">
            <v>15</v>
          </cell>
          <cell r="C92">
            <v>0</v>
          </cell>
          <cell r="D92" t="str">
            <v>3.2</v>
          </cell>
          <cell r="E92">
            <v>0</v>
          </cell>
          <cell r="F92">
            <v>0</v>
          </cell>
          <cell r="G92">
            <v>0</v>
          </cell>
          <cell r="H92">
            <v>0</v>
          </cell>
          <cell r="I92">
            <v>0</v>
          </cell>
          <cell r="J92">
            <v>0</v>
          </cell>
          <cell r="K92" t="str">
            <v>1.33</v>
          </cell>
          <cell r="L92" t="str">
            <v>D+</v>
          </cell>
          <cell r="M92" t="str">
            <v>0</v>
          </cell>
          <cell r="N92">
            <v>0</v>
          </cell>
          <cell r="O92">
            <v>0</v>
          </cell>
          <cell r="P92">
            <v>0</v>
          </cell>
          <cell r="Q92">
            <v>0</v>
          </cell>
          <cell r="R92">
            <v>0</v>
          </cell>
          <cell r="S92">
            <v>0</v>
          </cell>
          <cell r="T92">
            <v>0</v>
          </cell>
          <cell r="U92">
            <v>0</v>
          </cell>
          <cell r="V92">
            <v>0</v>
          </cell>
          <cell r="W92">
            <v>0</v>
          </cell>
          <cell r="X92">
            <v>0</v>
          </cell>
          <cell r="Y92">
            <v>0</v>
          </cell>
        </row>
        <row r="93">
          <cell r="A93">
            <v>0</v>
          </cell>
          <cell r="B93">
            <v>15</v>
          </cell>
          <cell r="C93">
            <v>0</v>
          </cell>
          <cell r="D93" t="str">
            <v>3.3</v>
          </cell>
          <cell r="E93">
            <v>0</v>
          </cell>
          <cell r="F93">
            <v>0</v>
          </cell>
          <cell r="G93">
            <v>0</v>
          </cell>
          <cell r="H93">
            <v>0</v>
          </cell>
          <cell r="I93">
            <v>0</v>
          </cell>
          <cell r="J93">
            <v>0</v>
          </cell>
          <cell r="K93" t="str">
            <v>1.33</v>
          </cell>
          <cell r="L93" t="str">
            <v>D+</v>
          </cell>
          <cell r="M93" t="str">
            <v>0</v>
          </cell>
          <cell r="N93">
            <v>0</v>
          </cell>
          <cell r="O93">
            <v>0</v>
          </cell>
          <cell r="P93">
            <v>0</v>
          </cell>
          <cell r="Q93">
            <v>0</v>
          </cell>
          <cell r="R93">
            <v>0</v>
          </cell>
          <cell r="S93">
            <v>0</v>
          </cell>
          <cell r="T93">
            <v>0</v>
          </cell>
          <cell r="U93">
            <v>0</v>
          </cell>
          <cell r="V93">
            <v>0</v>
          </cell>
          <cell r="W93">
            <v>0</v>
          </cell>
          <cell r="X93">
            <v>0</v>
          </cell>
          <cell r="Y93">
            <v>0</v>
          </cell>
        </row>
        <row r="94">
          <cell r="A94">
            <v>0</v>
          </cell>
          <cell r="B94">
            <v>15</v>
          </cell>
          <cell r="C94">
            <v>0</v>
          </cell>
          <cell r="D94" t="str">
            <v>3.4</v>
          </cell>
          <cell r="E94">
            <v>0</v>
          </cell>
          <cell r="F94">
            <v>0</v>
          </cell>
          <cell r="G94">
            <v>0</v>
          </cell>
          <cell r="H94">
            <v>0</v>
          </cell>
          <cell r="I94">
            <v>0</v>
          </cell>
          <cell r="J94">
            <v>0</v>
          </cell>
          <cell r="K94" t="str">
            <v>1.33</v>
          </cell>
          <cell r="L94" t="str">
            <v>D+</v>
          </cell>
          <cell r="M94" t="str">
            <v>0</v>
          </cell>
          <cell r="N94">
            <v>0</v>
          </cell>
          <cell r="O94">
            <v>0</v>
          </cell>
          <cell r="P94">
            <v>0</v>
          </cell>
          <cell r="Q94">
            <v>0</v>
          </cell>
          <cell r="R94">
            <v>0</v>
          </cell>
          <cell r="S94">
            <v>0</v>
          </cell>
          <cell r="T94">
            <v>0</v>
          </cell>
          <cell r="U94">
            <v>0</v>
          </cell>
          <cell r="V94">
            <v>0</v>
          </cell>
          <cell r="W94">
            <v>0</v>
          </cell>
          <cell r="X94">
            <v>0</v>
          </cell>
          <cell r="Y94">
            <v>0</v>
          </cell>
        </row>
        <row r="95">
          <cell r="A95">
            <v>0</v>
          </cell>
          <cell r="B95">
            <v>15</v>
          </cell>
          <cell r="C95">
            <v>0</v>
          </cell>
          <cell r="D95" t="str">
            <v>3.5</v>
          </cell>
          <cell r="E95">
            <v>0</v>
          </cell>
          <cell r="F95">
            <v>0</v>
          </cell>
          <cell r="G95">
            <v>0</v>
          </cell>
          <cell r="H95">
            <v>0</v>
          </cell>
          <cell r="I95">
            <v>0</v>
          </cell>
          <cell r="J95">
            <v>0</v>
          </cell>
          <cell r="K95" t="str">
            <v>1.33</v>
          </cell>
          <cell r="L95" t="str">
            <v>D+</v>
          </cell>
          <cell r="M95" t="str">
            <v>0</v>
          </cell>
          <cell r="N95">
            <v>0</v>
          </cell>
          <cell r="O95">
            <v>0</v>
          </cell>
          <cell r="P95">
            <v>0</v>
          </cell>
          <cell r="Q95">
            <v>0</v>
          </cell>
          <cell r="R95">
            <v>0</v>
          </cell>
          <cell r="S95">
            <v>0</v>
          </cell>
          <cell r="T95">
            <v>0</v>
          </cell>
          <cell r="U95">
            <v>0</v>
          </cell>
          <cell r="V95">
            <v>0</v>
          </cell>
          <cell r="W95">
            <v>0</v>
          </cell>
          <cell r="X95">
            <v>0</v>
          </cell>
          <cell r="Y95">
            <v>0</v>
          </cell>
        </row>
        <row r="96">
          <cell r="A96">
            <v>0</v>
          </cell>
          <cell r="B96">
            <v>0</v>
          </cell>
          <cell r="C96" t="str">
            <v>Capaian rapot</v>
          </cell>
          <cell r="D96">
            <v>15</v>
          </cell>
          <cell r="E96">
            <v>0</v>
          </cell>
          <cell r="F96">
            <v>0</v>
          </cell>
          <cell r="G96">
            <v>0</v>
          </cell>
          <cell r="H96">
            <v>0</v>
          </cell>
          <cell r="I96">
            <v>0</v>
          </cell>
          <cell r="J96">
            <v>0</v>
          </cell>
          <cell r="K96" t="str">
            <v>1.33</v>
          </cell>
          <cell r="L96" t="str">
            <v>D+</v>
          </cell>
          <cell r="M96" t="str">
            <v>0</v>
          </cell>
          <cell r="N96">
            <v>0</v>
          </cell>
          <cell r="O96">
            <v>0</v>
          </cell>
          <cell r="P96">
            <v>0</v>
          </cell>
          <cell r="Q96">
            <v>0</v>
          </cell>
          <cell r="R96">
            <v>0</v>
          </cell>
          <cell r="S96">
            <v>0</v>
          </cell>
          <cell r="T96">
            <v>0</v>
          </cell>
          <cell r="U96">
            <v>0</v>
          </cell>
          <cell r="V96">
            <v>0</v>
          </cell>
          <cell r="W96">
            <v>0</v>
          </cell>
          <cell r="X96">
            <v>0</v>
          </cell>
          <cell r="Y96">
            <v>0</v>
          </cell>
        </row>
        <row r="97">
          <cell r="A97">
            <v>16</v>
          </cell>
          <cell r="B97">
            <v>16</v>
          </cell>
          <cell r="C97" t="str">
            <v>Nabilla Shiva Putri</v>
          </cell>
          <cell r="D97" t="str">
            <v>3.1</v>
          </cell>
          <cell r="E97">
            <v>0</v>
          </cell>
          <cell r="F97">
            <v>0</v>
          </cell>
          <cell r="G97">
            <v>0</v>
          </cell>
          <cell r="H97">
            <v>0</v>
          </cell>
          <cell r="I97">
            <v>0</v>
          </cell>
          <cell r="J97">
            <v>0</v>
          </cell>
          <cell r="K97" t="str">
            <v>1.33</v>
          </cell>
          <cell r="L97" t="str">
            <v>D+</v>
          </cell>
          <cell r="M97" t="str">
            <v>0</v>
          </cell>
          <cell r="N97">
            <v>0</v>
          </cell>
          <cell r="O97">
            <v>0</v>
          </cell>
          <cell r="P97">
            <v>0</v>
          </cell>
          <cell r="Q97">
            <v>0</v>
          </cell>
          <cell r="R97">
            <v>0</v>
          </cell>
          <cell r="S97">
            <v>0</v>
          </cell>
          <cell r="T97">
            <v>0</v>
          </cell>
          <cell r="U97">
            <v>0</v>
          </cell>
          <cell r="V97">
            <v>0</v>
          </cell>
          <cell r="W97">
            <v>0</v>
          </cell>
          <cell r="X97">
            <v>0</v>
          </cell>
          <cell r="Y97" t="str">
            <v>D+</v>
          </cell>
        </row>
        <row r="98">
          <cell r="A98">
            <v>0</v>
          </cell>
          <cell r="B98">
            <v>16</v>
          </cell>
          <cell r="C98">
            <v>0</v>
          </cell>
          <cell r="D98" t="str">
            <v>3.2</v>
          </cell>
          <cell r="E98">
            <v>0</v>
          </cell>
          <cell r="F98">
            <v>0</v>
          </cell>
          <cell r="G98">
            <v>0</v>
          </cell>
          <cell r="H98">
            <v>0</v>
          </cell>
          <cell r="I98">
            <v>0</v>
          </cell>
          <cell r="J98">
            <v>0</v>
          </cell>
          <cell r="K98" t="str">
            <v>1.33</v>
          </cell>
          <cell r="L98" t="str">
            <v>D+</v>
          </cell>
          <cell r="M98" t="str">
            <v>0</v>
          </cell>
          <cell r="N98">
            <v>0</v>
          </cell>
          <cell r="O98">
            <v>0</v>
          </cell>
          <cell r="P98">
            <v>0</v>
          </cell>
          <cell r="Q98">
            <v>0</v>
          </cell>
          <cell r="R98">
            <v>0</v>
          </cell>
          <cell r="S98">
            <v>0</v>
          </cell>
          <cell r="T98">
            <v>0</v>
          </cell>
          <cell r="U98">
            <v>0</v>
          </cell>
          <cell r="V98">
            <v>0</v>
          </cell>
          <cell r="W98">
            <v>0</v>
          </cell>
          <cell r="X98">
            <v>0</v>
          </cell>
          <cell r="Y98">
            <v>0</v>
          </cell>
        </row>
        <row r="99">
          <cell r="A99">
            <v>0</v>
          </cell>
          <cell r="B99">
            <v>16</v>
          </cell>
          <cell r="C99">
            <v>0</v>
          </cell>
          <cell r="D99" t="str">
            <v>3.3</v>
          </cell>
          <cell r="E99">
            <v>0</v>
          </cell>
          <cell r="F99">
            <v>0</v>
          </cell>
          <cell r="G99">
            <v>0</v>
          </cell>
          <cell r="H99">
            <v>0</v>
          </cell>
          <cell r="I99">
            <v>0</v>
          </cell>
          <cell r="J99">
            <v>0</v>
          </cell>
          <cell r="K99" t="str">
            <v>1.33</v>
          </cell>
          <cell r="L99" t="str">
            <v>D+</v>
          </cell>
          <cell r="M99" t="str">
            <v>0</v>
          </cell>
          <cell r="N99">
            <v>0</v>
          </cell>
          <cell r="O99">
            <v>0</v>
          </cell>
          <cell r="P99">
            <v>0</v>
          </cell>
          <cell r="Q99">
            <v>0</v>
          </cell>
          <cell r="R99">
            <v>0</v>
          </cell>
          <cell r="S99">
            <v>0</v>
          </cell>
          <cell r="T99">
            <v>0</v>
          </cell>
          <cell r="U99">
            <v>0</v>
          </cell>
          <cell r="V99">
            <v>0</v>
          </cell>
          <cell r="W99">
            <v>0</v>
          </cell>
          <cell r="X99">
            <v>0</v>
          </cell>
          <cell r="Y99">
            <v>0</v>
          </cell>
        </row>
        <row r="100">
          <cell r="A100">
            <v>0</v>
          </cell>
          <cell r="B100">
            <v>16</v>
          </cell>
          <cell r="C100">
            <v>0</v>
          </cell>
          <cell r="D100" t="str">
            <v>3.4</v>
          </cell>
          <cell r="E100">
            <v>0</v>
          </cell>
          <cell r="F100">
            <v>0</v>
          </cell>
          <cell r="G100">
            <v>0</v>
          </cell>
          <cell r="H100">
            <v>0</v>
          </cell>
          <cell r="I100">
            <v>0</v>
          </cell>
          <cell r="J100">
            <v>0</v>
          </cell>
          <cell r="K100" t="str">
            <v>1.33</v>
          </cell>
          <cell r="L100" t="str">
            <v>D+</v>
          </cell>
          <cell r="M100" t="str">
            <v>0</v>
          </cell>
          <cell r="N100">
            <v>0</v>
          </cell>
          <cell r="O100">
            <v>0</v>
          </cell>
          <cell r="P100">
            <v>0</v>
          </cell>
          <cell r="Q100">
            <v>0</v>
          </cell>
          <cell r="R100">
            <v>0</v>
          </cell>
          <cell r="S100">
            <v>0</v>
          </cell>
          <cell r="T100">
            <v>0</v>
          </cell>
          <cell r="U100">
            <v>0</v>
          </cell>
          <cell r="V100">
            <v>0</v>
          </cell>
          <cell r="W100">
            <v>0</v>
          </cell>
          <cell r="X100">
            <v>0</v>
          </cell>
          <cell r="Y100">
            <v>0</v>
          </cell>
        </row>
        <row r="101">
          <cell r="A101">
            <v>0</v>
          </cell>
          <cell r="B101">
            <v>16</v>
          </cell>
          <cell r="C101">
            <v>0</v>
          </cell>
          <cell r="D101" t="str">
            <v>3.5</v>
          </cell>
          <cell r="E101">
            <v>0</v>
          </cell>
          <cell r="F101">
            <v>0</v>
          </cell>
          <cell r="G101">
            <v>0</v>
          </cell>
          <cell r="H101">
            <v>0</v>
          </cell>
          <cell r="I101">
            <v>0</v>
          </cell>
          <cell r="J101">
            <v>0</v>
          </cell>
          <cell r="K101" t="str">
            <v>1.33</v>
          </cell>
          <cell r="L101" t="str">
            <v>D+</v>
          </cell>
          <cell r="M101" t="str">
            <v>0</v>
          </cell>
          <cell r="N101">
            <v>0</v>
          </cell>
          <cell r="O101">
            <v>0</v>
          </cell>
          <cell r="P101">
            <v>0</v>
          </cell>
          <cell r="Q101">
            <v>0</v>
          </cell>
          <cell r="R101">
            <v>0</v>
          </cell>
          <cell r="S101">
            <v>0</v>
          </cell>
          <cell r="T101">
            <v>0</v>
          </cell>
          <cell r="U101">
            <v>0</v>
          </cell>
          <cell r="V101">
            <v>0</v>
          </cell>
          <cell r="W101">
            <v>0</v>
          </cell>
          <cell r="X101">
            <v>0</v>
          </cell>
          <cell r="Y101">
            <v>0</v>
          </cell>
        </row>
        <row r="102">
          <cell r="A102">
            <v>0</v>
          </cell>
          <cell r="B102">
            <v>0</v>
          </cell>
          <cell r="C102" t="str">
            <v>Capaian rapot</v>
          </cell>
          <cell r="D102">
            <v>16</v>
          </cell>
          <cell r="E102">
            <v>0</v>
          </cell>
          <cell r="F102">
            <v>0</v>
          </cell>
          <cell r="G102">
            <v>0</v>
          </cell>
          <cell r="H102">
            <v>0</v>
          </cell>
          <cell r="I102">
            <v>0</v>
          </cell>
          <cell r="J102">
            <v>0</v>
          </cell>
          <cell r="K102" t="str">
            <v>1.33</v>
          </cell>
          <cell r="L102" t="str">
            <v>D+</v>
          </cell>
          <cell r="M102" t="str">
            <v>0</v>
          </cell>
          <cell r="N102">
            <v>0</v>
          </cell>
          <cell r="O102">
            <v>0</v>
          </cell>
          <cell r="P102">
            <v>0</v>
          </cell>
          <cell r="Q102">
            <v>0</v>
          </cell>
          <cell r="R102">
            <v>0</v>
          </cell>
          <cell r="S102">
            <v>0</v>
          </cell>
          <cell r="T102">
            <v>0</v>
          </cell>
          <cell r="U102">
            <v>0</v>
          </cell>
          <cell r="V102">
            <v>0</v>
          </cell>
          <cell r="W102">
            <v>0</v>
          </cell>
          <cell r="X102">
            <v>0</v>
          </cell>
          <cell r="Y102">
            <v>0</v>
          </cell>
        </row>
        <row r="103">
          <cell r="A103">
            <v>17</v>
          </cell>
          <cell r="B103">
            <v>17</v>
          </cell>
          <cell r="C103" t="str">
            <v>Naufal Falih F</v>
          </cell>
          <cell r="D103" t="str">
            <v>3.1</v>
          </cell>
          <cell r="E103">
            <v>0</v>
          </cell>
          <cell r="F103">
            <v>0</v>
          </cell>
          <cell r="G103">
            <v>0</v>
          </cell>
          <cell r="H103">
            <v>0</v>
          </cell>
          <cell r="I103">
            <v>0</v>
          </cell>
          <cell r="J103">
            <v>0</v>
          </cell>
          <cell r="K103" t="str">
            <v>1.33</v>
          </cell>
          <cell r="L103" t="str">
            <v>D+</v>
          </cell>
          <cell r="M103" t="str">
            <v>0</v>
          </cell>
          <cell r="N103">
            <v>0</v>
          </cell>
          <cell r="O103">
            <v>0</v>
          </cell>
          <cell r="P103">
            <v>0</v>
          </cell>
          <cell r="Q103">
            <v>0</v>
          </cell>
          <cell r="R103">
            <v>0</v>
          </cell>
          <cell r="S103">
            <v>0</v>
          </cell>
          <cell r="T103">
            <v>0</v>
          </cell>
          <cell r="U103">
            <v>0</v>
          </cell>
          <cell r="V103">
            <v>0</v>
          </cell>
          <cell r="W103">
            <v>0</v>
          </cell>
          <cell r="X103">
            <v>0</v>
          </cell>
          <cell r="Y103" t="str">
            <v>D+</v>
          </cell>
        </row>
        <row r="104">
          <cell r="A104">
            <v>0</v>
          </cell>
          <cell r="B104">
            <v>17</v>
          </cell>
          <cell r="C104">
            <v>0</v>
          </cell>
          <cell r="D104" t="str">
            <v>3.2</v>
          </cell>
          <cell r="E104">
            <v>0</v>
          </cell>
          <cell r="F104">
            <v>0</v>
          </cell>
          <cell r="G104">
            <v>0</v>
          </cell>
          <cell r="H104">
            <v>0</v>
          </cell>
          <cell r="I104">
            <v>0</v>
          </cell>
          <cell r="J104">
            <v>0</v>
          </cell>
          <cell r="K104" t="str">
            <v>1.33</v>
          </cell>
          <cell r="L104" t="str">
            <v>D+</v>
          </cell>
          <cell r="M104" t="str">
            <v>0</v>
          </cell>
          <cell r="N104">
            <v>0</v>
          </cell>
          <cell r="O104">
            <v>0</v>
          </cell>
          <cell r="P104">
            <v>0</v>
          </cell>
          <cell r="Q104">
            <v>0</v>
          </cell>
          <cell r="R104">
            <v>0</v>
          </cell>
          <cell r="S104">
            <v>0</v>
          </cell>
          <cell r="T104">
            <v>0</v>
          </cell>
          <cell r="U104">
            <v>0</v>
          </cell>
          <cell r="V104">
            <v>0</v>
          </cell>
          <cell r="W104">
            <v>0</v>
          </cell>
          <cell r="X104">
            <v>0</v>
          </cell>
          <cell r="Y104">
            <v>0</v>
          </cell>
        </row>
        <row r="105">
          <cell r="A105">
            <v>0</v>
          </cell>
          <cell r="B105">
            <v>17</v>
          </cell>
          <cell r="C105">
            <v>0</v>
          </cell>
          <cell r="D105" t="str">
            <v>3.3</v>
          </cell>
          <cell r="E105">
            <v>0</v>
          </cell>
          <cell r="F105">
            <v>0</v>
          </cell>
          <cell r="G105">
            <v>0</v>
          </cell>
          <cell r="H105">
            <v>0</v>
          </cell>
          <cell r="I105">
            <v>0</v>
          </cell>
          <cell r="J105">
            <v>0</v>
          </cell>
          <cell r="K105" t="str">
            <v>1.33</v>
          </cell>
          <cell r="L105" t="str">
            <v>D+</v>
          </cell>
          <cell r="M105" t="str">
            <v>0</v>
          </cell>
          <cell r="N105">
            <v>0</v>
          </cell>
          <cell r="O105">
            <v>0</v>
          </cell>
          <cell r="P105">
            <v>0</v>
          </cell>
          <cell r="Q105">
            <v>0</v>
          </cell>
          <cell r="R105">
            <v>0</v>
          </cell>
          <cell r="S105">
            <v>0</v>
          </cell>
          <cell r="T105">
            <v>0</v>
          </cell>
          <cell r="U105">
            <v>0</v>
          </cell>
          <cell r="V105">
            <v>0</v>
          </cell>
          <cell r="W105">
            <v>0</v>
          </cell>
          <cell r="X105">
            <v>0</v>
          </cell>
          <cell r="Y105">
            <v>0</v>
          </cell>
        </row>
        <row r="106">
          <cell r="A106">
            <v>0</v>
          </cell>
          <cell r="B106">
            <v>17</v>
          </cell>
          <cell r="C106">
            <v>0</v>
          </cell>
          <cell r="D106" t="str">
            <v>3.4</v>
          </cell>
          <cell r="E106">
            <v>0</v>
          </cell>
          <cell r="F106">
            <v>0</v>
          </cell>
          <cell r="G106">
            <v>0</v>
          </cell>
          <cell r="H106">
            <v>0</v>
          </cell>
          <cell r="I106">
            <v>0</v>
          </cell>
          <cell r="J106">
            <v>0</v>
          </cell>
          <cell r="K106" t="str">
            <v>1.33</v>
          </cell>
          <cell r="L106" t="str">
            <v>D+</v>
          </cell>
          <cell r="M106" t="str">
            <v>0</v>
          </cell>
          <cell r="N106">
            <v>0</v>
          </cell>
          <cell r="O106">
            <v>0</v>
          </cell>
          <cell r="P106">
            <v>0</v>
          </cell>
          <cell r="Q106">
            <v>0</v>
          </cell>
          <cell r="R106">
            <v>0</v>
          </cell>
          <cell r="S106">
            <v>0</v>
          </cell>
          <cell r="T106">
            <v>0</v>
          </cell>
          <cell r="U106">
            <v>0</v>
          </cell>
          <cell r="V106">
            <v>0</v>
          </cell>
          <cell r="W106">
            <v>0</v>
          </cell>
          <cell r="X106">
            <v>0</v>
          </cell>
          <cell r="Y106">
            <v>0</v>
          </cell>
        </row>
        <row r="107">
          <cell r="A107">
            <v>0</v>
          </cell>
          <cell r="B107">
            <v>17</v>
          </cell>
          <cell r="C107">
            <v>0</v>
          </cell>
          <cell r="D107" t="str">
            <v>3.5</v>
          </cell>
          <cell r="E107">
            <v>0</v>
          </cell>
          <cell r="F107">
            <v>0</v>
          </cell>
          <cell r="G107">
            <v>0</v>
          </cell>
          <cell r="H107">
            <v>0</v>
          </cell>
          <cell r="I107">
            <v>0</v>
          </cell>
          <cell r="J107">
            <v>0</v>
          </cell>
          <cell r="K107" t="str">
            <v>1.33</v>
          </cell>
          <cell r="L107" t="str">
            <v>D+</v>
          </cell>
          <cell r="M107" t="str">
            <v>0</v>
          </cell>
          <cell r="N107">
            <v>0</v>
          </cell>
          <cell r="O107">
            <v>0</v>
          </cell>
          <cell r="P107">
            <v>0</v>
          </cell>
          <cell r="Q107">
            <v>0</v>
          </cell>
          <cell r="R107">
            <v>0</v>
          </cell>
          <cell r="S107">
            <v>0</v>
          </cell>
          <cell r="T107">
            <v>0</v>
          </cell>
          <cell r="U107">
            <v>0</v>
          </cell>
          <cell r="V107">
            <v>0</v>
          </cell>
          <cell r="W107">
            <v>0</v>
          </cell>
          <cell r="X107">
            <v>0</v>
          </cell>
          <cell r="Y107">
            <v>0</v>
          </cell>
        </row>
        <row r="108">
          <cell r="A108">
            <v>0</v>
          </cell>
          <cell r="B108">
            <v>0</v>
          </cell>
          <cell r="C108" t="str">
            <v>Capaian rapot</v>
          </cell>
          <cell r="D108">
            <v>17</v>
          </cell>
          <cell r="E108">
            <v>0</v>
          </cell>
          <cell r="F108">
            <v>0</v>
          </cell>
          <cell r="G108">
            <v>0</v>
          </cell>
          <cell r="H108">
            <v>0</v>
          </cell>
          <cell r="I108">
            <v>0</v>
          </cell>
          <cell r="J108">
            <v>0</v>
          </cell>
          <cell r="K108" t="str">
            <v>1.33</v>
          </cell>
          <cell r="L108" t="str">
            <v>D+</v>
          </cell>
          <cell r="M108" t="str">
            <v>0</v>
          </cell>
          <cell r="N108">
            <v>0</v>
          </cell>
          <cell r="O108">
            <v>0</v>
          </cell>
          <cell r="P108">
            <v>0</v>
          </cell>
          <cell r="Q108">
            <v>0</v>
          </cell>
          <cell r="R108">
            <v>0</v>
          </cell>
          <cell r="S108">
            <v>0</v>
          </cell>
          <cell r="T108">
            <v>0</v>
          </cell>
          <cell r="U108">
            <v>0</v>
          </cell>
          <cell r="V108">
            <v>0</v>
          </cell>
          <cell r="W108">
            <v>0</v>
          </cell>
          <cell r="X108">
            <v>0</v>
          </cell>
          <cell r="Y108">
            <v>0</v>
          </cell>
        </row>
        <row r="109">
          <cell r="A109">
            <v>18</v>
          </cell>
          <cell r="B109">
            <v>18</v>
          </cell>
          <cell r="C109" t="str">
            <v>Nayla Annora Nobel W</v>
          </cell>
          <cell r="D109" t="str">
            <v>3.1</v>
          </cell>
          <cell r="E109">
            <v>0</v>
          </cell>
          <cell r="F109">
            <v>0</v>
          </cell>
          <cell r="G109">
            <v>0</v>
          </cell>
          <cell r="H109">
            <v>0</v>
          </cell>
          <cell r="I109">
            <v>0</v>
          </cell>
          <cell r="J109">
            <v>0</v>
          </cell>
          <cell r="K109" t="str">
            <v>1.33</v>
          </cell>
          <cell r="L109" t="str">
            <v>D+</v>
          </cell>
          <cell r="M109" t="str">
            <v>0</v>
          </cell>
          <cell r="N109">
            <v>0</v>
          </cell>
          <cell r="O109">
            <v>0</v>
          </cell>
          <cell r="P109">
            <v>0</v>
          </cell>
          <cell r="Q109">
            <v>0</v>
          </cell>
          <cell r="R109">
            <v>0</v>
          </cell>
          <cell r="S109">
            <v>0</v>
          </cell>
          <cell r="T109">
            <v>0</v>
          </cell>
          <cell r="U109">
            <v>0</v>
          </cell>
          <cell r="V109">
            <v>0</v>
          </cell>
          <cell r="W109">
            <v>0</v>
          </cell>
          <cell r="X109">
            <v>0</v>
          </cell>
          <cell r="Y109" t="str">
            <v>D+</v>
          </cell>
        </row>
        <row r="110">
          <cell r="A110">
            <v>0</v>
          </cell>
          <cell r="B110">
            <v>18</v>
          </cell>
          <cell r="C110">
            <v>0</v>
          </cell>
          <cell r="D110" t="str">
            <v>3.2</v>
          </cell>
          <cell r="E110">
            <v>0</v>
          </cell>
          <cell r="F110">
            <v>0</v>
          </cell>
          <cell r="G110">
            <v>0</v>
          </cell>
          <cell r="H110">
            <v>0</v>
          </cell>
          <cell r="I110">
            <v>0</v>
          </cell>
          <cell r="J110">
            <v>0</v>
          </cell>
          <cell r="K110" t="str">
            <v>1.33</v>
          </cell>
          <cell r="L110" t="str">
            <v>D+</v>
          </cell>
          <cell r="M110" t="str">
            <v>0</v>
          </cell>
          <cell r="N110">
            <v>0</v>
          </cell>
          <cell r="O110">
            <v>0</v>
          </cell>
          <cell r="P110">
            <v>0</v>
          </cell>
          <cell r="Q110">
            <v>0</v>
          </cell>
          <cell r="R110">
            <v>0</v>
          </cell>
          <cell r="S110">
            <v>0</v>
          </cell>
          <cell r="T110">
            <v>0</v>
          </cell>
          <cell r="U110">
            <v>0</v>
          </cell>
          <cell r="V110">
            <v>0</v>
          </cell>
          <cell r="W110">
            <v>0</v>
          </cell>
          <cell r="X110">
            <v>0</v>
          </cell>
          <cell r="Y110">
            <v>0</v>
          </cell>
        </row>
        <row r="111">
          <cell r="A111">
            <v>0</v>
          </cell>
          <cell r="B111">
            <v>18</v>
          </cell>
          <cell r="C111">
            <v>0</v>
          </cell>
          <cell r="D111" t="str">
            <v>3.3</v>
          </cell>
          <cell r="E111">
            <v>0</v>
          </cell>
          <cell r="F111">
            <v>0</v>
          </cell>
          <cell r="G111">
            <v>0</v>
          </cell>
          <cell r="H111">
            <v>0</v>
          </cell>
          <cell r="I111">
            <v>0</v>
          </cell>
          <cell r="J111">
            <v>0</v>
          </cell>
          <cell r="K111" t="str">
            <v>1.33</v>
          </cell>
          <cell r="L111" t="str">
            <v>D+</v>
          </cell>
          <cell r="M111" t="str">
            <v>0</v>
          </cell>
          <cell r="N111">
            <v>0</v>
          </cell>
          <cell r="O111">
            <v>0</v>
          </cell>
          <cell r="P111">
            <v>0</v>
          </cell>
          <cell r="Q111">
            <v>0</v>
          </cell>
          <cell r="R111">
            <v>0</v>
          </cell>
          <cell r="S111">
            <v>0</v>
          </cell>
          <cell r="T111">
            <v>0</v>
          </cell>
          <cell r="U111">
            <v>0</v>
          </cell>
          <cell r="V111">
            <v>0</v>
          </cell>
          <cell r="W111">
            <v>0</v>
          </cell>
          <cell r="X111">
            <v>0</v>
          </cell>
          <cell r="Y111">
            <v>0</v>
          </cell>
        </row>
        <row r="112">
          <cell r="A112">
            <v>0</v>
          </cell>
          <cell r="B112">
            <v>18</v>
          </cell>
          <cell r="C112">
            <v>0</v>
          </cell>
          <cell r="D112" t="str">
            <v>3.4</v>
          </cell>
          <cell r="E112">
            <v>0</v>
          </cell>
          <cell r="F112">
            <v>0</v>
          </cell>
          <cell r="G112">
            <v>0</v>
          </cell>
          <cell r="H112">
            <v>0</v>
          </cell>
          <cell r="I112">
            <v>0</v>
          </cell>
          <cell r="J112">
            <v>0</v>
          </cell>
          <cell r="K112" t="str">
            <v>1.33</v>
          </cell>
          <cell r="L112" t="str">
            <v>D+</v>
          </cell>
          <cell r="M112" t="str">
            <v>0</v>
          </cell>
          <cell r="N112">
            <v>0</v>
          </cell>
          <cell r="O112">
            <v>0</v>
          </cell>
          <cell r="P112">
            <v>0</v>
          </cell>
          <cell r="Q112">
            <v>0</v>
          </cell>
          <cell r="R112">
            <v>0</v>
          </cell>
          <cell r="S112">
            <v>0</v>
          </cell>
          <cell r="T112">
            <v>0</v>
          </cell>
          <cell r="U112">
            <v>0</v>
          </cell>
          <cell r="V112">
            <v>0</v>
          </cell>
          <cell r="W112">
            <v>0</v>
          </cell>
          <cell r="X112">
            <v>0</v>
          </cell>
          <cell r="Y112">
            <v>0</v>
          </cell>
        </row>
        <row r="113">
          <cell r="A113">
            <v>0</v>
          </cell>
          <cell r="B113">
            <v>18</v>
          </cell>
          <cell r="C113">
            <v>0</v>
          </cell>
          <cell r="D113" t="str">
            <v>3.5</v>
          </cell>
          <cell r="E113">
            <v>0</v>
          </cell>
          <cell r="F113">
            <v>0</v>
          </cell>
          <cell r="G113">
            <v>0</v>
          </cell>
          <cell r="H113">
            <v>0</v>
          </cell>
          <cell r="I113">
            <v>0</v>
          </cell>
          <cell r="J113">
            <v>0</v>
          </cell>
          <cell r="K113" t="str">
            <v>1.33</v>
          </cell>
          <cell r="L113" t="str">
            <v>D+</v>
          </cell>
          <cell r="M113" t="str">
            <v>0</v>
          </cell>
          <cell r="N113">
            <v>0</v>
          </cell>
          <cell r="O113">
            <v>0</v>
          </cell>
          <cell r="P113">
            <v>0</v>
          </cell>
          <cell r="Q113">
            <v>0</v>
          </cell>
          <cell r="R113">
            <v>0</v>
          </cell>
          <cell r="S113">
            <v>0</v>
          </cell>
          <cell r="T113">
            <v>0</v>
          </cell>
          <cell r="U113">
            <v>0</v>
          </cell>
          <cell r="V113">
            <v>0</v>
          </cell>
          <cell r="W113">
            <v>0</v>
          </cell>
          <cell r="X113">
            <v>0</v>
          </cell>
          <cell r="Y113">
            <v>0</v>
          </cell>
        </row>
        <row r="114">
          <cell r="A114">
            <v>0</v>
          </cell>
          <cell r="B114">
            <v>0</v>
          </cell>
          <cell r="C114" t="str">
            <v>Capaian rapot</v>
          </cell>
          <cell r="D114">
            <v>18</v>
          </cell>
          <cell r="E114">
            <v>0</v>
          </cell>
          <cell r="F114">
            <v>0</v>
          </cell>
          <cell r="G114">
            <v>0</v>
          </cell>
          <cell r="H114">
            <v>0</v>
          </cell>
          <cell r="I114">
            <v>0</v>
          </cell>
          <cell r="J114">
            <v>0</v>
          </cell>
          <cell r="K114" t="str">
            <v>1.33</v>
          </cell>
          <cell r="L114" t="str">
            <v>D+</v>
          </cell>
          <cell r="M114" t="str">
            <v>0</v>
          </cell>
          <cell r="N114">
            <v>0</v>
          </cell>
          <cell r="O114">
            <v>0</v>
          </cell>
          <cell r="P114">
            <v>0</v>
          </cell>
          <cell r="Q114">
            <v>0</v>
          </cell>
          <cell r="R114">
            <v>0</v>
          </cell>
          <cell r="S114">
            <v>0</v>
          </cell>
          <cell r="T114">
            <v>0</v>
          </cell>
          <cell r="U114">
            <v>0</v>
          </cell>
          <cell r="V114">
            <v>0</v>
          </cell>
          <cell r="W114">
            <v>0</v>
          </cell>
          <cell r="X114">
            <v>0</v>
          </cell>
          <cell r="Y114">
            <v>0</v>
          </cell>
        </row>
        <row r="115">
          <cell r="A115">
            <v>19</v>
          </cell>
          <cell r="B115">
            <v>19</v>
          </cell>
          <cell r="C115" t="str">
            <v>Raihan Danang P</v>
          </cell>
          <cell r="D115" t="str">
            <v>3.1</v>
          </cell>
          <cell r="E115">
            <v>0</v>
          </cell>
          <cell r="F115">
            <v>0</v>
          </cell>
          <cell r="G115">
            <v>0</v>
          </cell>
          <cell r="H115">
            <v>0</v>
          </cell>
          <cell r="I115">
            <v>0</v>
          </cell>
          <cell r="J115">
            <v>0</v>
          </cell>
          <cell r="K115" t="str">
            <v>1.33</v>
          </cell>
          <cell r="L115" t="str">
            <v>D+</v>
          </cell>
          <cell r="M115" t="str">
            <v>0</v>
          </cell>
          <cell r="N115">
            <v>0</v>
          </cell>
          <cell r="O115">
            <v>0</v>
          </cell>
          <cell r="P115">
            <v>0</v>
          </cell>
          <cell r="Q115">
            <v>0</v>
          </cell>
          <cell r="R115">
            <v>0</v>
          </cell>
          <cell r="S115">
            <v>0</v>
          </cell>
          <cell r="T115">
            <v>0</v>
          </cell>
          <cell r="U115">
            <v>0</v>
          </cell>
          <cell r="V115">
            <v>0</v>
          </cell>
          <cell r="W115">
            <v>0</v>
          </cell>
          <cell r="X115">
            <v>0</v>
          </cell>
          <cell r="Y115" t="str">
            <v>D+</v>
          </cell>
        </row>
        <row r="116">
          <cell r="A116">
            <v>0</v>
          </cell>
          <cell r="B116">
            <v>19</v>
          </cell>
          <cell r="C116">
            <v>0</v>
          </cell>
          <cell r="D116" t="str">
            <v>3.2</v>
          </cell>
          <cell r="E116">
            <v>0</v>
          </cell>
          <cell r="F116">
            <v>0</v>
          </cell>
          <cell r="G116">
            <v>0</v>
          </cell>
          <cell r="H116">
            <v>0</v>
          </cell>
          <cell r="I116">
            <v>0</v>
          </cell>
          <cell r="J116">
            <v>0</v>
          </cell>
          <cell r="K116" t="str">
            <v>1.33</v>
          </cell>
          <cell r="L116" t="str">
            <v>D+</v>
          </cell>
          <cell r="M116" t="str">
            <v>0</v>
          </cell>
          <cell r="N116">
            <v>0</v>
          </cell>
          <cell r="O116">
            <v>0</v>
          </cell>
          <cell r="P116">
            <v>0</v>
          </cell>
          <cell r="Q116">
            <v>0</v>
          </cell>
          <cell r="R116">
            <v>0</v>
          </cell>
          <cell r="S116">
            <v>0</v>
          </cell>
          <cell r="T116">
            <v>0</v>
          </cell>
          <cell r="U116">
            <v>0</v>
          </cell>
          <cell r="V116">
            <v>0</v>
          </cell>
          <cell r="W116">
            <v>0</v>
          </cell>
          <cell r="X116">
            <v>0</v>
          </cell>
          <cell r="Y116">
            <v>0</v>
          </cell>
        </row>
        <row r="117">
          <cell r="A117">
            <v>0</v>
          </cell>
          <cell r="B117">
            <v>19</v>
          </cell>
          <cell r="C117">
            <v>0</v>
          </cell>
          <cell r="D117" t="str">
            <v>3.3</v>
          </cell>
          <cell r="E117">
            <v>0</v>
          </cell>
          <cell r="F117">
            <v>0</v>
          </cell>
          <cell r="G117">
            <v>0</v>
          </cell>
          <cell r="H117">
            <v>0</v>
          </cell>
          <cell r="I117">
            <v>0</v>
          </cell>
          <cell r="J117">
            <v>0</v>
          </cell>
          <cell r="K117" t="str">
            <v>1.33</v>
          </cell>
          <cell r="L117" t="str">
            <v>D+</v>
          </cell>
          <cell r="M117" t="str">
            <v>0</v>
          </cell>
          <cell r="N117">
            <v>0</v>
          </cell>
          <cell r="O117">
            <v>0</v>
          </cell>
          <cell r="P117">
            <v>0</v>
          </cell>
          <cell r="Q117">
            <v>0</v>
          </cell>
          <cell r="R117">
            <v>0</v>
          </cell>
          <cell r="S117">
            <v>0</v>
          </cell>
          <cell r="T117">
            <v>0</v>
          </cell>
          <cell r="U117">
            <v>0</v>
          </cell>
          <cell r="V117">
            <v>0</v>
          </cell>
          <cell r="W117">
            <v>0</v>
          </cell>
          <cell r="X117">
            <v>0</v>
          </cell>
          <cell r="Y117">
            <v>0</v>
          </cell>
        </row>
        <row r="118">
          <cell r="A118">
            <v>0</v>
          </cell>
          <cell r="B118">
            <v>19</v>
          </cell>
          <cell r="C118">
            <v>0</v>
          </cell>
          <cell r="D118" t="str">
            <v>3.4</v>
          </cell>
          <cell r="E118">
            <v>0</v>
          </cell>
          <cell r="F118">
            <v>0</v>
          </cell>
          <cell r="G118">
            <v>0</v>
          </cell>
          <cell r="H118">
            <v>0</v>
          </cell>
          <cell r="I118">
            <v>0</v>
          </cell>
          <cell r="J118">
            <v>0</v>
          </cell>
          <cell r="K118" t="str">
            <v>1.33</v>
          </cell>
          <cell r="L118" t="str">
            <v>D+</v>
          </cell>
          <cell r="M118" t="str">
            <v>0</v>
          </cell>
          <cell r="N118">
            <v>0</v>
          </cell>
          <cell r="O118">
            <v>0</v>
          </cell>
          <cell r="P118">
            <v>0</v>
          </cell>
          <cell r="Q118">
            <v>0</v>
          </cell>
          <cell r="R118">
            <v>0</v>
          </cell>
          <cell r="S118">
            <v>0</v>
          </cell>
          <cell r="T118">
            <v>0</v>
          </cell>
          <cell r="U118">
            <v>0</v>
          </cell>
          <cell r="V118">
            <v>0</v>
          </cell>
          <cell r="W118">
            <v>0</v>
          </cell>
          <cell r="X118">
            <v>0</v>
          </cell>
          <cell r="Y118">
            <v>0</v>
          </cell>
        </row>
        <row r="119">
          <cell r="A119">
            <v>0</v>
          </cell>
          <cell r="B119">
            <v>19</v>
          </cell>
          <cell r="C119">
            <v>0</v>
          </cell>
          <cell r="D119" t="str">
            <v>3.5</v>
          </cell>
          <cell r="E119">
            <v>0</v>
          </cell>
          <cell r="F119">
            <v>0</v>
          </cell>
          <cell r="G119">
            <v>0</v>
          </cell>
          <cell r="H119">
            <v>0</v>
          </cell>
          <cell r="I119">
            <v>0</v>
          </cell>
          <cell r="J119">
            <v>0</v>
          </cell>
          <cell r="K119" t="str">
            <v>1.33</v>
          </cell>
          <cell r="L119" t="str">
            <v>D+</v>
          </cell>
          <cell r="M119" t="str">
            <v>0</v>
          </cell>
          <cell r="N119">
            <v>0</v>
          </cell>
          <cell r="O119">
            <v>0</v>
          </cell>
          <cell r="P119">
            <v>0</v>
          </cell>
          <cell r="Q119">
            <v>0</v>
          </cell>
          <cell r="R119">
            <v>0</v>
          </cell>
          <cell r="S119">
            <v>0</v>
          </cell>
          <cell r="T119">
            <v>0</v>
          </cell>
          <cell r="U119">
            <v>0</v>
          </cell>
          <cell r="V119">
            <v>0</v>
          </cell>
          <cell r="W119">
            <v>0</v>
          </cell>
          <cell r="X119">
            <v>0</v>
          </cell>
          <cell r="Y119">
            <v>0</v>
          </cell>
        </row>
        <row r="120">
          <cell r="A120">
            <v>0</v>
          </cell>
          <cell r="B120">
            <v>0</v>
          </cell>
          <cell r="C120" t="str">
            <v>Capaian rapot</v>
          </cell>
          <cell r="D120">
            <v>19</v>
          </cell>
          <cell r="E120">
            <v>0</v>
          </cell>
          <cell r="F120">
            <v>0</v>
          </cell>
          <cell r="G120">
            <v>0</v>
          </cell>
          <cell r="H120">
            <v>0</v>
          </cell>
          <cell r="I120">
            <v>0</v>
          </cell>
          <cell r="J120">
            <v>0</v>
          </cell>
          <cell r="K120" t="str">
            <v>1.33</v>
          </cell>
          <cell r="L120" t="str">
            <v>D+</v>
          </cell>
          <cell r="M120" t="str">
            <v>0</v>
          </cell>
          <cell r="N120">
            <v>0</v>
          </cell>
          <cell r="O120">
            <v>0</v>
          </cell>
          <cell r="P120">
            <v>0</v>
          </cell>
          <cell r="Q120">
            <v>0</v>
          </cell>
          <cell r="R120">
            <v>0</v>
          </cell>
          <cell r="S120">
            <v>0</v>
          </cell>
          <cell r="T120">
            <v>0</v>
          </cell>
          <cell r="U120">
            <v>0</v>
          </cell>
          <cell r="V120">
            <v>0</v>
          </cell>
          <cell r="W120">
            <v>0</v>
          </cell>
          <cell r="X120">
            <v>0</v>
          </cell>
          <cell r="Y120">
            <v>0</v>
          </cell>
        </row>
        <row r="121">
          <cell r="A121">
            <v>20</v>
          </cell>
          <cell r="B121">
            <v>20</v>
          </cell>
          <cell r="C121" t="str">
            <v>Roby Ardiyansyah</v>
          </cell>
          <cell r="D121" t="str">
            <v>3.1</v>
          </cell>
          <cell r="E121">
            <v>0</v>
          </cell>
          <cell r="F121">
            <v>0</v>
          </cell>
          <cell r="G121">
            <v>0</v>
          </cell>
          <cell r="H121">
            <v>0</v>
          </cell>
          <cell r="I121">
            <v>0</v>
          </cell>
          <cell r="J121">
            <v>0</v>
          </cell>
          <cell r="K121" t="str">
            <v>1.33</v>
          </cell>
          <cell r="L121" t="str">
            <v>D+</v>
          </cell>
          <cell r="M121" t="str">
            <v>0</v>
          </cell>
          <cell r="N121">
            <v>0</v>
          </cell>
          <cell r="O121">
            <v>0</v>
          </cell>
          <cell r="P121">
            <v>0</v>
          </cell>
          <cell r="Q121">
            <v>0</v>
          </cell>
          <cell r="R121">
            <v>0</v>
          </cell>
          <cell r="S121">
            <v>0</v>
          </cell>
          <cell r="T121">
            <v>0</v>
          </cell>
          <cell r="U121">
            <v>0</v>
          </cell>
          <cell r="V121">
            <v>0</v>
          </cell>
          <cell r="W121">
            <v>0</v>
          </cell>
          <cell r="X121">
            <v>0</v>
          </cell>
          <cell r="Y121" t="str">
            <v>D+</v>
          </cell>
        </row>
        <row r="122">
          <cell r="A122">
            <v>0</v>
          </cell>
          <cell r="B122">
            <v>20</v>
          </cell>
          <cell r="C122">
            <v>0</v>
          </cell>
          <cell r="D122" t="str">
            <v>3.2</v>
          </cell>
          <cell r="E122">
            <v>0</v>
          </cell>
          <cell r="F122">
            <v>0</v>
          </cell>
          <cell r="G122">
            <v>0</v>
          </cell>
          <cell r="H122">
            <v>0</v>
          </cell>
          <cell r="I122">
            <v>0</v>
          </cell>
          <cell r="J122">
            <v>0</v>
          </cell>
          <cell r="K122" t="str">
            <v>1.33</v>
          </cell>
          <cell r="L122" t="str">
            <v>D+</v>
          </cell>
          <cell r="M122" t="str">
            <v>0</v>
          </cell>
          <cell r="N122">
            <v>0</v>
          </cell>
          <cell r="O122">
            <v>0</v>
          </cell>
          <cell r="P122">
            <v>0</v>
          </cell>
          <cell r="Q122">
            <v>0</v>
          </cell>
          <cell r="R122">
            <v>0</v>
          </cell>
          <cell r="S122">
            <v>0</v>
          </cell>
          <cell r="T122">
            <v>0</v>
          </cell>
          <cell r="U122">
            <v>0</v>
          </cell>
          <cell r="V122">
            <v>0</v>
          </cell>
          <cell r="W122">
            <v>0</v>
          </cell>
          <cell r="X122">
            <v>0</v>
          </cell>
          <cell r="Y122">
            <v>0</v>
          </cell>
        </row>
        <row r="123">
          <cell r="A123">
            <v>0</v>
          </cell>
          <cell r="B123">
            <v>20</v>
          </cell>
          <cell r="C123">
            <v>0</v>
          </cell>
          <cell r="D123" t="str">
            <v>3.3</v>
          </cell>
          <cell r="E123">
            <v>0</v>
          </cell>
          <cell r="F123">
            <v>0</v>
          </cell>
          <cell r="G123">
            <v>0</v>
          </cell>
          <cell r="H123">
            <v>0</v>
          </cell>
          <cell r="I123">
            <v>0</v>
          </cell>
          <cell r="J123">
            <v>0</v>
          </cell>
          <cell r="K123" t="str">
            <v>1.33</v>
          </cell>
          <cell r="L123" t="str">
            <v>D+</v>
          </cell>
          <cell r="M123" t="str">
            <v>0</v>
          </cell>
          <cell r="N123">
            <v>0</v>
          </cell>
          <cell r="O123">
            <v>0</v>
          </cell>
          <cell r="P123">
            <v>0</v>
          </cell>
          <cell r="Q123">
            <v>0</v>
          </cell>
          <cell r="R123">
            <v>0</v>
          </cell>
          <cell r="S123">
            <v>0</v>
          </cell>
          <cell r="T123">
            <v>0</v>
          </cell>
          <cell r="U123">
            <v>0</v>
          </cell>
          <cell r="V123">
            <v>0</v>
          </cell>
          <cell r="W123">
            <v>0</v>
          </cell>
          <cell r="X123">
            <v>0</v>
          </cell>
          <cell r="Y123">
            <v>0</v>
          </cell>
        </row>
        <row r="124">
          <cell r="A124">
            <v>0</v>
          </cell>
          <cell r="B124">
            <v>20</v>
          </cell>
          <cell r="C124">
            <v>0</v>
          </cell>
          <cell r="D124" t="str">
            <v>3.4</v>
          </cell>
          <cell r="E124">
            <v>0</v>
          </cell>
          <cell r="F124">
            <v>0</v>
          </cell>
          <cell r="G124">
            <v>0</v>
          </cell>
          <cell r="H124">
            <v>0</v>
          </cell>
          <cell r="I124">
            <v>0</v>
          </cell>
          <cell r="J124">
            <v>0</v>
          </cell>
          <cell r="K124" t="str">
            <v>1.33</v>
          </cell>
          <cell r="L124" t="str">
            <v>D+</v>
          </cell>
          <cell r="M124" t="str">
            <v>0</v>
          </cell>
          <cell r="N124">
            <v>0</v>
          </cell>
          <cell r="O124">
            <v>0</v>
          </cell>
          <cell r="P124">
            <v>0</v>
          </cell>
          <cell r="Q124">
            <v>0</v>
          </cell>
          <cell r="R124">
            <v>0</v>
          </cell>
          <cell r="S124">
            <v>0</v>
          </cell>
          <cell r="T124">
            <v>0</v>
          </cell>
          <cell r="U124">
            <v>0</v>
          </cell>
          <cell r="V124">
            <v>0</v>
          </cell>
          <cell r="W124">
            <v>0</v>
          </cell>
          <cell r="X124">
            <v>0</v>
          </cell>
          <cell r="Y124">
            <v>0</v>
          </cell>
        </row>
        <row r="125">
          <cell r="A125">
            <v>0</v>
          </cell>
          <cell r="B125">
            <v>20</v>
          </cell>
          <cell r="C125">
            <v>0</v>
          </cell>
          <cell r="D125" t="str">
            <v>3.5</v>
          </cell>
          <cell r="E125">
            <v>0</v>
          </cell>
          <cell r="F125">
            <v>0</v>
          </cell>
          <cell r="G125">
            <v>0</v>
          </cell>
          <cell r="H125">
            <v>0</v>
          </cell>
          <cell r="I125">
            <v>0</v>
          </cell>
          <cell r="J125">
            <v>0</v>
          </cell>
          <cell r="K125" t="str">
            <v>1.33</v>
          </cell>
          <cell r="L125" t="str">
            <v>D+</v>
          </cell>
          <cell r="M125" t="str">
            <v>0</v>
          </cell>
          <cell r="N125">
            <v>0</v>
          </cell>
          <cell r="O125">
            <v>0</v>
          </cell>
          <cell r="P125">
            <v>0</v>
          </cell>
          <cell r="Q125">
            <v>0</v>
          </cell>
          <cell r="R125">
            <v>0</v>
          </cell>
          <cell r="S125">
            <v>0</v>
          </cell>
          <cell r="T125">
            <v>0</v>
          </cell>
          <cell r="U125">
            <v>0</v>
          </cell>
          <cell r="V125">
            <v>0</v>
          </cell>
          <cell r="W125">
            <v>0</v>
          </cell>
          <cell r="X125">
            <v>0</v>
          </cell>
          <cell r="Y125">
            <v>0</v>
          </cell>
        </row>
        <row r="126">
          <cell r="A126">
            <v>0</v>
          </cell>
          <cell r="B126">
            <v>0</v>
          </cell>
          <cell r="C126" t="str">
            <v>Capaian rapot</v>
          </cell>
          <cell r="D126">
            <v>20</v>
          </cell>
          <cell r="E126">
            <v>0</v>
          </cell>
          <cell r="F126">
            <v>0</v>
          </cell>
          <cell r="G126">
            <v>0</v>
          </cell>
          <cell r="H126">
            <v>0</v>
          </cell>
          <cell r="I126">
            <v>0</v>
          </cell>
          <cell r="J126">
            <v>0</v>
          </cell>
          <cell r="K126" t="str">
            <v>1.33</v>
          </cell>
          <cell r="L126" t="str">
            <v>D+</v>
          </cell>
          <cell r="M126" t="str">
            <v>0</v>
          </cell>
          <cell r="N126">
            <v>0</v>
          </cell>
          <cell r="O126">
            <v>0</v>
          </cell>
          <cell r="P126">
            <v>0</v>
          </cell>
          <cell r="Q126">
            <v>0</v>
          </cell>
          <cell r="R126">
            <v>0</v>
          </cell>
          <cell r="S126">
            <v>0</v>
          </cell>
          <cell r="T126">
            <v>0</v>
          </cell>
          <cell r="U126">
            <v>0</v>
          </cell>
          <cell r="V126">
            <v>0</v>
          </cell>
          <cell r="W126">
            <v>0</v>
          </cell>
          <cell r="X126">
            <v>0</v>
          </cell>
          <cell r="Y126">
            <v>0</v>
          </cell>
        </row>
        <row r="127">
          <cell r="A127">
            <v>21</v>
          </cell>
          <cell r="B127">
            <v>21</v>
          </cell>
          <cell r="C127" t="str">
            <v>Rojalingga Prana A</v>
          </cell>
          <cell r="D127" t="str">
            <v>3.1</v>
          </cell>
          <cell r="E127">
            <v>0</v>
          </cell>
          <cell r="F127">
            <v>0</v>
          </cell>
          <cell r="G127">
            <v>0</v>
          </cell>
          <cell r="H127">
            <v>0</v>
          </cell>
          <cell r="I127">
            <v>0</v>
          </cell>
          <cell r="J127">
            <v>0</v>
          </cell>
          <cell r="K127" t="str">
            <v>1.33</v>
          </cell>
          <cell r="L127" t="str">
            <v>D+</v>
          </cell>
          <cell r="M127" t="str">
            <v>0</v>
          </cell>
          <cell r="N127">
            <v>0</v>
          </cell>
          <cell r="O127">
            <v>0</v>
          </cell>
          <cell r="P127">
            <v>0</v>
          </cell>
          <cell r="Q127">
            <v>0</v>
          </cell>
          <cell r="R127">
            <v>0</v>
          </cell>
          <cell r="S127">
            <v>0</v>
          </cell>
          <cell r="T127">
            <v>0</v>
          </cell>
          <cell r="U127">
            <v>0</v>
          </cell>
          <cell r="V127">
            <v>0</v>
          </cell>
          <cell r="W127">
            <v>0</v>
          </cell>
          <cell r="X127">
            <v>0</v>
          </cell>
          <cell r="Y127" t="str">
            <v>D+</v>
          </cell>
        </row>
        <row r="128">
          <cell r="A128">
            <v>0</v>
          </cell>
          <cell r="B128">
            <v>21</v>
          </cell>
          <cell r="C128">
            <v>0</v>
          </cell>
          <cell r="D128" t="str">
            <v>3.2</v>
          </cell>
          <cell r="E128">
            <v>0</v>
          </cell>
          <cell r="F128">
            <v>0</v>
          </cell>
          <cell r="G128">
            <v>0</v>
          </cell>
          <cell r="H128">
            <v>0</v>
          </cell>
          <cell r="I128">
            <v>0</v>
          </cell>
          <cell r="J128">
            <v>0</v>
          </cell>
          <cell r="K128" t="str">
            <v>1.33</v>
          </cell>
          <cell r="L128" t="str">
            <v>D+</v>
          </cell>
          <cell r="M128" t="str">
            <v>0</v>
          </cell>
          <cell r="N128">
            <v>0</v>
          </cell>
          <cell r="O128">
            <v>0</v>
          </cell>
          <cell r="P128">
            <v>0</v>
          </cell>
          <cell r="Q128">
            <v>0</v>
          </cell>
          <cell r="R128">
            <v>0</v>
          </cell>
          <cell r="S128">
            <v>0</v>
          </cell>
          <cell r="T128">
            <v>0</v>
          </cell>
          <cell r="U128">
            <v>0</v>
          </cell>
          <cell r="V128">
            <v>0</v>
          </cell>
          <cell r="W128">
            <v>0</v>
          </cell>
          <cell r="X128">
            <v>0</v>
          </cell>
          <cell r="Y128">
            <v>0</v>
          </cell>
        </row>
        <row r="129">
          <cell r="A129">
            <v>0</v>
          </cell>
          <cell r="B129">
            <v>21</v>
          </cell>
          <cell r="C129">
            <v>0</v>
          </cell>
          <cell r="D129" t="str">
            <v>3.3</v>
          </cell>
          <cell r="E129">
            <v>0</v>
          </cell>
          <cell r="F129">
            <v>0</v>
          </cell>
          <cell r="G129">
            <v>0</v>
          </cell>
          <cell r="H129">
            <v>0</v>
          </cell>
          <cell r="I129">
            <v>0</v>
          </cell>
          <cell r="J129">
            <v>0</v>
          </cell>
          <cell r="K129" t="str">
            <v>1.33</v>
          </cell>
          <cell r="L129" t="str">
            <v>D+</v>
          </cell>
          <cell r="M129" t="str">
            <v>0</v>
          </cell>
          <cell r="N129">
            <v>0</v>
          </cell>
          <cell r="O129">
            <v>0</v>
          </cell>
          <cell r="P129">
            <v>0</v>
          </cell>
          <cell r="Q129">
            <v>0</v>
          </cell>
          <cell r="R129">
            <v>0</v>
          </cell>
          <cell r="S129">
            <v>0</v>
          </cell>
          <cell r="T129">
            <v>0</v>
          </cell>
          <cell r="U129">
            <v>0</v>
          </cell>
          <cell r="V129">
            <v>0</v>
          </cell>
          <cell r="W129">
            <v>0</v>
          </cell>
          <cell r="X129">
            <v>0</v>
          </cell>
          <cell r="Y129">
            <v>0</v>
          </cell>
        </row>
        <row r="130">
          <cell r="A130">
            <v>0</v>
          </cell>
          <cell r="B130">
            <v>21</v>
          </cell>
          <cell r="C130">
            <v>0</v>
          </cell>
          <cell r="D130" t="str">
            <v>3.4</v>
          </cell>
          <cell r="E130">
            <v>0</v>
          </cell>
          <cell r="F130">
            <v>0</v>
          </cell>
          <cell r="G130">
            <v>0</v>
          </cell>
          <cell r="H130">
            <v>0</v>
          </cell>
          <cell r="I130">
            <v>0</v>
          </cell>
          <cell r="J130">
            <v>0</v>
          </cell>
          <cell r="K130" t="str">
            <v>1.33</v>
          </cell>
          <cell r="L130" t="str">
            <v>D+</v>
          </cell>
          <cell r="M130" t="str">
            <v>0</v>
          </cell>
          <cell r="N130">
            <v>0</v>
          </cell>
          <cell r="O130">
            <v>0</v>
          </cell>
          <cell r="P130">
            <v>0</v>
          </cell>
          <cell r="Q130">
            <v>0</v>
          </cell>
          <cell r="R130">
            <v>0</v>
          </cell>
          <cell r="S130">
            <v>0</v>
          </cell>
          <cell r="T130">
            <v>0</v>
          </cell>
          <cell r="U130">
            <v>0</v>
          </cell>
          <cell r="V130">
            <v>0</v>
          </cell>
          <cell r="W130">
            <v>0</v>
          </cell>
          <cell r="X130">
            <v>0</v>
          </cell>
          <cell r="Y130">
            <v>0</v>
          </cell>
        </row>
        <row r="131">
          <cell r="A131">
            <v>0</v>
          </cell>
          <cell r="B131">
            <v>21</v>
          </cell>
          <cell r="C131">
            <v>0</v>
          </cell>
          <cell r="D131" t="str">
            <v>3.5</v>
          </cell>
          <cell r="E131">
            <v>0</v>
          </cell>
          <cell r="F131">
            <v>0</v>
          </cell>
          <cell r="G131">
            <v>0</v>
          </cell>
          <cell r="H131">
            <v>0</v>
          </cell>
          <cell r="I131">
            <v>0</v>
          </cell>
          <cell r="J131">
            <v>0</v>
          </cell>
          <cell r="K131" t="str">
            <v>1.33</v>
          </cell>
          <cell r="L131" t="str">
            <v>D+</v>
          </cell>
          <cell r="M131" t="str">
            <v>0</v>
          </cell>
          <cell r="N131">
            <v>0</v>
          </cell>
          <cell r="O131">
            <v>0</v>
          </cell>
          <cell r="P131">
            <v>0</v>
          </cell>
          <cell r="Q131">
            <v>0</v>
          </cell>
          <cell r="R131">
            <v>0</v>
          </cell>
          <cell r="S131">
            <v>0</v>
          </cell>
          <cell r="T131">
            <v>0</v>
          </cell>
          <cell r="U131">
            <v>0</v>
          </cell>
          <cell r="V131">
            <v>0</v>
          </cell>
          <cell r="W131">
            <v>0</v>
          </cell>
          <cell r="X131">
            <v>0</v>
          </cell>
          <cell r="Y131">
            <v>0</v>
          </cell>
        </row>
        <row r="132">
          <cell r="A132">
            <v>0</v>
          </cell>
          <cell r="B132">
            <v>0</v>
          </cell>
          <cell r="C132" t="str">
            <v>Capaian rapot</v>
          </cell>
          <cell r="D132">
            <v>21</v>
          </cell>
          <cell r="E132">
            <v>0</v>
          </cell>
          <cell r="F132">
            <v>0</v>
          </cell>
          <cell r="G132">
            <v>0</v>
          </cell>
          <cell r="H132">
            <v>0</v>
          </cell>
          <cell r="I132">
            <v>0</v>
          </cell>
          <cell r="J132">
            <v>0</v>
          </cell>
          <cell r="K132" t="str">
            <v>1.33</v>
          </cell>
          <cell r="L132" t="str">
            <v>D+</v>
          </cell>
          <cell r="M132" t="str">
            <v>0</v>
          </cell>
          <cell r="N132">
            <v>0</v>
          </cell>
          <cell r="O132">
            <v>0</v>
          </cell>
          <cell r="P132">
            <v>0</v>
          </cell>
          <cell r="Q132">
            <v>0</v>
          </cell>
          <cell r="R132">
            <v>0</v>
          </cell>
          <cell r="S132">
            <v>0</v>
          </cell>
          <cell r="T132">
            <v>0</v>
          </cell>
          <cell r="U132">
            <v>0</v>
          </cell>
          <cell r="V132">
            <v>0</v>
          </cell>
          <cell r="W132">
            <v>0</v>
          </cell>
          <cell r="X132">
            <v>0</v>
          </cell>
          <cell r="Y132">
            <v>0</v>
          </cell>
        </row>
        <row r="133">
          <cell r="A133">
            <v>22</v>
          </cell>
          <cell r="B133">
            <v>22</v>
          </cell>
          <cell r="C133" t="str">
            <v>Sally Savista A</v>
          </cell>
          <cell r="D133" t="str">
            <v>3.1</v>
          </cell>
          <cell r="E133">
            <v>0</v>
          </cell>
          <cell r="F133">
            <v>0</v>
          </cell>
          <cell r="G133">
            <v>0</v>
          </cell>
          <cell r="H133">
            <v>0</v>
          </cell>
          <cell r="I133">
            <v>0</v>
          </cell>
          <cell r="J133">
            <v>0</v>
          </cell>
          <cell r="K133" t="str">
            <v>1.33</v>
          </cell>
          <cell r="L133" t="str">
            <v>D+</v>
          </cell>
          <cell r="M133" t="str">
            <v>0</v>
          </cell>
          <cell r="N133">
            <v>0</v>
          </cell>
          <cell r="O133">
            <v>0</v>
          </cell>
          <cell r="P133">
            <v>0</v>
          </cell>
          <cell r="Q133">
            <v>0</v>
          </cell>
          <cell r="R133">
            <v>0</v>
          </cell>
          <cell r="S133">
            <v>0</v>
          </cell>
          <cell r="T133">
            <v>0</v>
          </cell>
          <cell r="U133">
            <v>0</v>
          </cell>
          <cell r="V133">
            <v>0</v>
          </cell>
          <cell r="W133">
            <v>0</v>
          </cell>
          <cell r="X133">
            <v>0</v>
          </cell>
          <cell r="Y133" t="str">
            <v>D+</v>
          </cell>
        </row>
        <row r="134">
          <cell r="A134">
            <v>0</v>
          </cell>
          <cell r="B134">
            <v>22</v>
          </cell>
          <cell r="C134">
            <v>0</v>
          </cell>
          <cell r="D134" t="str">
            <v>3.2</v>
          </cell>
          <cell r="E134">
            <v>0</v>
          </cell>
          <cell r="F134">
            <v>0</v>
          </cell>
          <cell r="G134">
            <v>0</v>
          </cell>
          <cell r="H134">
            <v>0</v>
          </cell>
          <cell r="I134">
            <v>0</v>
          </cell>
          <cell r="J134">
            <v>0</v>
          </cell>
          <cell r="K134" t="str">
            <v>1.33</v>
          </cell>
          <cell r="L134" t="str">
            <v>D+</v>
          </cell>
          <cell r="M134" t="str">
            <v>0</v>
          </cell>
          <cell r="N134">
            <v>0</v>
          </cell>
          <cell r="O134">
            <v>0</v>
          </cell>
          <cell r="P134">
            <v>0</v>
          </cell>
          <cell r="Q134">
            <v>0</v>
          </cell>
          <cell r="R134">
            <v>0</v>
          </cell>
          <cell r="S134">
            <v>0</v>
          </cell>
          <cell r="T134">
            <v>0</v>
          </cell>
          <cell r="U134">
            <v>0</v>
          </cell>
          <cell r="V134">
            <v>0</v>
          </cell>
          <cell r="W134">
            <v>0</v>
          </cell>
          <cell r="X134">
            <v>0</v>
          </cell>
          <cell r="Y134">
            <v>0</v>
          </cell>
        </row>
        <row r="135">
          <cell r="A135">
            <v>0</v>
          </cell>
          <cell r="B135">
            <v>22</v>
          </cell>
          <cell r="C135">
            <v>0</v>
          </cell>
          <cell r="D135" t="str">
            <v>3.3</v>
          </cell>
          <cell r="E135">
            <v>0</v>
          </cell>
          <cell r="F135">
            <v>0</v>
          </cell>
          <cell r="G135">
            <v>0</v>
          </cell>
          <cell r="H135">
            <v>0</v>
          </cell>
          <cell r="I135">
            <v>0</v>
          </cell>
          <cell r="J135">
            <v>0</v>
          </cell>
          <cell r="K135" t="str">
            <v>1.33</v>
          </cell>
          <cell r="L135" t="str">
            <v>D+</v>
          </cell>
          <cell r="M135" t="str">
            <v>0</v>
          </cell>
          <cell r="N135">
            <v>0</v>
          </cell>
          <cell r="O135">
            <v>0</v>
          </cell>
          <cell r="P135">
            <v>0</v>
          </cell>
          <cell r="Q135">
            <v>0</v>
          </cell>
          <cell r="R135">
            <v>0</v>
          </cell>
          <cell r="S135">
            <v>0</v>
          </cell>
          <cell r="T135">
            <v>0</v>
          </cell>
          <cell r="U135">
            <v>0</v>
          </cell>
          <cell r="V135">
            <v>0</v>
          </cell>
          <cell r="W135">
            <v>0</v>
          </cell>
          <cell r="X135">
            <v>0</v>
          </cell>
          <cell r="Y135">
            <v>0</v>
          </cell>
        </row>
        <row r="136">
          <cell r="A136">
            <v>0</v>
          </cell>
          <cell r="B136">
            <v>22</v>
          </cell>
          <cell r="C136">
            <v>0</v>
          </cell>
          <cell r="D136" t="str">
            <v>3.4</v>
          </cell>
          <cell r="E136">
            <v>0</v>
          </cell>
          <cell r="F136">
            <v>0</v>
          </cell>
          <cell r="G136">
            <v>0</v>
          </cell>
          <cell r="H136">
            <v>0</v>
          </cell>
          <cell r="I136">
            <v>0</v>
          </cell>
          <cell r="J136">
            <v>0</v>
          </cell>
          <cell r="K136" t="str">
            <v>1.33</v>
          </cell>
          <cell r="L136" t="str">
            <v>D+</v>
          </cell>
          <cell r="M136" t="str">
            <v>0</v>
          </cell>
          <cell r="N136">
            <v>0</v>
          </cell>
          <cell r="O136">
            <v>0</v>
          </cell>
          <cell r="P136">
            <v>0</v>
          </cell>
          <cell r="Q136">
            <v>0</v>
          </cell>
          <cell r="R136">
            <v>0</v>
          </cell>
          <cell r="S136">
            <v>0</v>
          </cell>
          <cell r="T136">
            <v>0</v>
          </cell>
          <cell r="U136">
            <v>0</v>
          </cell>
          <cell r="V136">
            <v>0</v>
          </cell>
          <cell r="W136">
            <v>0</v>
          </cell>
          <cell r="X136">
            <v>0</v>
          </cell>
          <cell r="Y136">
            <v>0</v>
          </cell>
        </row>
        <row r="137">
          <cell r="A137">
            <v>0</v>
          </cell>
          <cell r="B137">
            <v>22</v>
          </cell>
          <cell r="C137">
            <v>0</v>
          </cell>
          <cell r="D137" t="str">
            <v>3.5</v>
          </cell>
          <cell r="E137">
            <v>0</v>
          </cell>
          <cell r="F137">
            <v>0</v>
          </cell>
          <cell r="G137">
            <v>0</v>
          </cell>
          <cell r="H137">
            <v>0</v>
          </cell>
          <cell r="I137">
            <v>0</v>
          </cell>
          <cell r="J137">
            <v>0</v>
          </cell>
          <cell r="K137" t="str">
            <v>1.33</v>
          </cell>
          <cell r="L137" t="str">
            <v>D+</v>
          </cell>
          <cell r="M137" t="str">
            <v>0</v>
          </cell>
          <cell r="N137">
            <v>0</v>
          </cell>
          <cell r="O137">
            <v>0</v>
          </cell>
          <cell r="P137">
            <v>0</v>
          </cell>
          <cell r="Q137">
            <v>0</v>
          </cell>
          <cell r="R137">
            <v>0</v>
          </cell>
          <cell r="S137">
            <v>0</v>
          </cell>
          <cell r="T137">
            <v>0</v>
          </cell>
          <cell r="U137">
            <v>0</v>
          </cell>
          <cell r="V137">
            <v>0</v>
          </cell>
          <cell r="W137">
            <v>0</v>
          </cell>
          <cell r="X137">
            <v>0</v>
          </cell>
          <cell r="Y137">
            <v>0</v>
          </cell>
        </row>
        <row r="138">
          <cell r="A138">
            <v>0</v>
          </cell>
          <cell r="B138">
            <v>0</v>
          </cell>
          <cell r="C138" t="str">
            <v>Capaian rapot</v>
          </cell>
          <cell r="D138">
            <v>22</v>
          </cell>
          <cell r="E138">
            <v>0</v>
          </cell>
          <cell r="F138">
            <v>0</v>
          </cell>
          <cell r="G138">
            <v>0</v>
          </cell>
          <cell r="H138">
            <v>0</v>
          </cell>
          <cell r="I138">
            <v>0</v>
          </cell>
          <cell r="J138">
            <v>0</v>
          </cell>
          <cell r="K138" t="str">
            <v>1.33</v>
          </cell>
          <cell r="L138" t="str">
            <v>D+</v>
          </cell>
          <cell r="M138" t="str">
            <v>0</v>
          </cell>
          <cell r="N138">
            <v>0</v>
          </cell>
          <cell r="O138">
            <v>0</v>
          </cell>
          <cell r="P138">
            <v>0</v>
          </cell>
          <cell r="Q138">
            <v>0</v>
          </cell>
          <cell r="R138">
            <v>0</v>
          </cell>
          <cell r="S138">
            <v>0</v>
          </cell>
          <cell r="T138">
            <v>0</v>
          </cell>
          <cell r="U138">
            <v>0</v>
          </cell>
          <cell r="V138">
            <v>0</v>
          </cell>
          <cell r="W138">
            <v>0</v>
          </cell>
          <cell r="X138">
            <v>0</v>
          </cell>
          <cell r="Y138">
            <v>0</v>
          </cell>
        </row>
        <row r="139">
          <cell r="A139">
            <v>23</v>
          </cell>
          <cell r="B139">
            <v>23</v>
          </cell>
          <cell r="C139" t="str">
            <v xml:space="preserve">Tania Kaori Angelita </v>
          </cell>
          <cell r="D139" t="str">
            <v>3.1</v>
          </cell>
          <cell r="E139">
            <v>0</v>
          </cell>
          <cell r="F139">
            <v>0</v>
          </cell>
          <cell r="G139">
            <v>0</v>
          </cell>
          <cell r="H139">
            <v>0</v>
          </cell>
          <cell r="I139">
            <v>0</v>
          </cell>
          <cell r="J139">
            <v>0</v>
          </cell>
          <cell r="K139" t="str">
            <v>1.33</v>
          </cell>
          <cell r="L139" t="str">
            <v>D+</v>
          </cell>
          <cell r="M139" t="str">
            <v>0</v>
          </cell>
          <cell r="N139">
            <v>0</v>
          </cell>
          <cell r="O139">
            <v>0</v>
          </cell>
          <cell r="P139">
            <v>0</v>
          </cell>
          <cell r="Q139">
            <v>0</v>
          </cell>
          <cell r="R139">
            <v>0</v>
          </cell>
          <cell r="S139">
            <v>0</v>
          </cell>
          <cell r="T139">
            <v>0</v>
          </cell>
          <cell r="U139">
            <v>0</v>
          </cell>
          <cell r="V139">
            <v>0</v>
          </cell>
          <cell r="W139">
            <v>0</v>
          </cell>
          <cell r="X139">
            <v>0</v>
          </cell>
          <cell r="Y139" t="str">
            <v>D+</v>
          </cell>
        </row>
        <row r="140">
          <cell r="A140">
            <v>0</v>
          </cell>
          <cell r="B140">
            <v>23</v>
          </cell>
          <cell r="C140">
            <v>0</v>
          </cell>
          <cell r="D140" t="str">
            <v>3.2</v>
          </cell>
          <cell r="E140">
            <v>0</v>
          </cell>
          <cell r="F140">
            <v>0</v>
          </cell>
          <cell r="G140">
            <v>0</v>
          </cell>
          <cell r="H140">
            <v>0</v>
          </cell>
          <cell r="I140">
            <v>0</v>
          </cell>
          <cell r="J140">
            <v>0</v>
          </cell>
          <cell r="K140" t="str">
            <v>1.33</v>
          </cell>
          <cell r="L140" t="str">
            <v>D+</v>
          </cell>
          <cell r="M140" t="str">
            <v>0</v>
          </cell>
          <cell r="N140">
            <v>0</v>
          </cell>
          <cell r="O140">
            <v>0</v>
          </cell>
          <cell r="P140">
            <v>0</v>
          </cell>
          <cell r="Q140">
            <v>0</v>
          </cell>
          <cell r="R140">
            <v>0</v>
          </cell>
          <cell r="S140">
            <v>0</v>
          </cell>
          <cell r="T140">
            <v>0</v>
          </cell>
          <cell r="U140">
            <v>0</v>
          </cell>
          <cell r="V140">
            <v>0</v>
          </cell>
          <cell r="W140">
            <v>0</v>
          </cell>
          <cell r="X140">
            <v>0</v>
          </cell>
          <cell r="Y140">
            <v>0</v>
          </cell>
        </row>
        <row r="141">
          <cell r="A141">
            <v>0</v>
          </cell>
          <cell r="B141">
            <v>23</v>
          </cell>
          <cell r="C141">
            <v>0</v>
          </cell>
          <cell r="D141" t="str">
            <v>3.3</v>
          </cell>
          <cell r="E141">
            <v>0</v>
          </cell>
          <cell r="F141">
            <v>0</v>
          </cell>
          <cell r="G141">
            <v>0</v>
          </cell>
          <cell r="H141">
            <v>0</v>
          </cell>
          <cell r="I141">
            <v>0</v>
          </cell>
          <cell r="J141">
            <v>0</v>
          </cell>
          <cell r="K141" t="str">
            <v>1.33</v>
          </cell>
          <cell r="L141" t="str">
            <v>D+</v>
          </cell>
          <cell r="M141" t="str">
            <v>0</v>
          </cell>
          <cell r="N141">
            <v>0</v>
          </cell>
          <cell r="O141">
            <v>0</v>
          </cell>
          <cell r="P141">
            <v>0</v>
          </cell>
          <cell r="Q141">
            <v>0</v>
          </cell>
          <cell r="R141">
            <v>0</v>
          </cell>
          <cell r="S141">
            <v>0</v>
          </cell>
          <cell r="T141">
            <v>0</v>
          </cell>
          <cell r="U141">
            <v>0</v>
          </cell>
          <cell r="V141">
            <v>0</v>
          </cell>
          <cell r="W141">
            <v>0</v>
          </cell>
          <cell r="X141">
            <v>0</v>
          </cell>
          <cell r="Y141">
            <v>0</v>
          </cell>
        </row>
        <row r="142">
          <cell r="A142">
            <v>0</v>
          </cell>
          <cell r="B142">
            <v>23</v>
          </cell>
          <cell r="C142">
            <v>0</v>
          </cell>
          <cell r="D142" t="str">
            <v>3.4</v>
          </cell>
          <cell r="E142">
            <v>0</v>
          </cell>
          <cell r="F142">
            <v>0</v>
          </cell>
          <cell r="G142">
            <v>0</v>
          </cell>
          <cell r="H142">
            <v>0</v>
          </cell>
          <cell r="I142">
            <v>0</v>
          </cell>
          <cell r="J142">
            <v>0</v>
          </cell>
          <cell r="K142" t="str">
            <v>1.33</v>
          </cell>
          <cell r="L142" t="str">
            <v>D+</v>
          </cell>
          <cell r="M142" t="str">
            <v>0</v>
          </cell>
          <cell r="N142">
            <v>0</v>
          </cell>
          <cell r="O142">
            <v>0</v>
          </cell>
          <cell r="P142">
            <v>0</v>
          </cell>
          <cell r="Q142">
            <v>0</v>
          </cell>
          <cell r="R142">
            <v>0</v>
          </cell>
          <cell r="S142">
            <v>0</v>
          </cell>
          <cell r="T142">
            <v>0</v>
          </cell>
          <cell r="U142">
            <v>0</v>
          </cell>
          <cell r="V142">
            <v>0</v>
          </cell>
          <cell r="W142">
            <v>0</v>
          </cell>
          <cell r="X142">
            <v>0</v>
          </cell>
          <cell r="Y142">
            <v>0</v>
          </cell>
        </row>
        <row r="143">
          <cell r="A143">
            <v>0</v>
          </cell>
          <cell r="B143">
            <v>23</v>
          </cell>
          <cell r="C143">
            <v>0</v>
          </cell>
          <cell r="D143" t="str">
            <v>3.5</v>
          </cell>
          <cell r="E143">
            <v>0</v>
          </cell>
          <cell r="F143">
            <v>0</v>
          </cell>
          <cell r="G143">
            <v>0</v>
          </cell>
          <cell r="H143">
            <v>0</v>
          </cell>
          <cell r="I143">
            <v>0</v>
          </cell>
          <cell r="J143">
            <v>0</v>
          </cell>
          <cell r="K143" t="str">
            <v>1.33</v>
          </cell>
          <cell r="L143" t="str">
            <v>D+</v>
          </cell>
          <cell r="M143" t="str">
            <v>0</v>
          </cell>
          <cell r="N143">
            <v>0</v>
          </cell>
          <cell r="O143">
            <v>0</v>
          </cell>
          <cell r="P143">
            <v>0</v>
          </cell>
          <cell r="Q143">
            <v>0</v>
          </cell>
          <cell r="R143">
            <v>0</v>
          </cell>
          <cell r="S143">
            <v>0</v>
          </cell>
          <cell r="T143">
            <v>0</v>
          </cell>
          <cell r="U143">
            <v>0</v>
          </cell>
          <cell r="V143">
            <v>0</v>
          </cell>
          <cell r="W143">
            <v>0</v>
          </cell>
          <cell r="X143">
            <v>0</v>
          </cell>
          <cell r="Y143">
            <v>0</v>
          </cell>
        </row>
        <row r="144">
          <cell r="A144">
            <v>0</v>
          </cell>
          <cell r="B144">
            <v>0</v>
          </cell>
          <cell r="C144" t="str">
            <v>Capaian rapot</v>
          </cell>
          <cell r="D144">
            <v>23</v>
          </cell>
          <cell r="E144">
            <v>0</v>
          </cell>
          <cell r="F144">
            <v>0</v>
          </cell>
          <cell r="G144">
            <v>0</v>
          </cell>
          <cell r="H144">
            <v>0</v>
          </cell>
          <cell r="I144">
            <v>0</v>
          </cell>
          <cell r="J144">
            <v>0</v>
          </cell>
          <cell r="K144" t="str">
            <v>1.33</v>
          </cell>
          <cell r="L144" t="str">
            <v>D+</v>
          </cell>
          <cell r="M144" t="str">
            <v>0</v>
          </cell>
          <cell r="N144">
            <v>0</v>
          </cell>
          <cell r="O144">
            <v>0</v>
          </cell>
          <cell r="P144">
            <v>0</v>
          </cell>
          <cell r="Q144">
            <v>0</v>
          </cell>
          <cell r="R144">
            <v>0</v>
          </cell>
          <cell r="S144">
            <v>0</v>
          </cell>
          <cell r="T144">
            <v>0</v>
          </cell>
          <cell r="U144">
            <v>0</v>
          </cell>
          <cell r="V144">
            <v>0</v>
          </cell>
          <cell r="W144">
            <v>0</v>
          </cell>
          <cell r="X144">
            <v>0</v>
          </cell>
          <cell r="Y144">
            <v>0</v>
          </cell>
        </row>
        <row r="145">
          <cell r="A145">
            <v>24</v>
          </cell>
          <cell r="B145">
            <v>24</v>
          </cell>
          <cell r="C145" t="str">
            <v>Romzy Oka Ramadhani P</v>
          </cell>
          <cell r="D145" t="str">
            <v>3.1</v>
          </cell>
          <cell r="E145">
            <v>0</v>
          </cell>
          <cell r="F145">
            <v>0</v>
          </cell>
          <cell r="G145">
            <v>0</v>
          </cell>
          <cell r="H145">
            <v>0</v>
          </cell>
          <cell r="I145">
            <v>0</v>
          </cell>
          <cell r="J145">
            <v>0</v>
          </cell>
          <cell r="K145" t="str">
            <v>1.33</v>
          </cell>
          <cell r="L145" t="str">
            <v>D+</v>
          </cell>
          <cell r="M145" t="str">
            <v>0</v>
          </cell>
          <cell r="N145">
            <v>0</v>
          </cell>
          <cell r="O145">
            <v>0</v>
          </cell>
          <cell r="P145">
            <v>0</v>
          </cell>
          <cell r="Q145">
            <v>0</v>
          </cell>
          <cell r="R145">
            <v>0</v>
          </cell>
          <cell r="S145">
            <v>0</v>
          </cell>
          <cell r="T145">
            <v>0</v>
          </cell>
          <cell r="U145">
            <v>0</v>
          </cell>
          <cell r="V145">
            <v>0</v>
          </cell>
          <cell r="W145">
            <v>0</v>
          </cell>
          <cell r="X145">
            <v>0</v>
          </cell>
          <cell r="Y145" t="str">
            <v>D+</v>
          </cell>
        </row>
        <row r="146">
          <cell r="A146">
            <v>0</v>
          </cell>
          <cell r="B146">
            <v>24</v>
          </cell>
          <cell r="C146">
            <v>0</v>
          </cell>
          <cell r="D146" t="str">
            <v>3.2</v>
          </cell>
          <cell r="E146">
            <v>0</v>
          </cell>
          <cell r="F146">
            <v>0</v>
          </cell>
          <cell r="G146">
            <v>0</v>
          </cell>
          <cell r="H146">
            <v>0</v>
          </cell>
          <cell r="I146">
            <v>0</v>
          </cell>
          <cell r="J146">
            <v>0</v>
          </cell>
          <cell r="K146" t="str">
            <v>1.33</v>
          </cell>
          <cell r="L146" t="str">
            <v>D+</v>
          </cell>
          <cell r="M146" t="str">
            <v>0</v>
          </cell>
          <cell r="N146">
            <v>0</v>
          </cell>
          <cell r="O146">
            <v>0</v>
          </cell>
          <cell r="P146">
            <v>0</v>
          </cell>
          <cell r="Q146">
            <v>0</v>
          </cell>
          <cell r="R146">
            <v>0</v>
          </cell>
          <cell r="S146">
            <v>0</v>
          </cell>
          <cell r="T146">
            <v>0</v>
          </cell>
          <cell r="U146">
            <v>0</v>
          </cell>
          <cell r="V146">
            <v>0</v>
          </cell>
          <cell r="W146">
            <v>0</v>
          </cell>
          <cell r="X146">
            <v>0</v>
          </cell>
          <cell r="Y146">
            <v>0</v>
          </cell>
        </row>
        <row r="147">
          <cell r="A147">
            <v>0</v>
          </cell>
          <cell r="B147">
            <v>24</v>
          </cell>
          <cell r="C147">
            <v>0</v>
          </cell>
          <cell r="D147" t="str">
            <v>3.3</v>
          </cell>
          <cell r="E147">
            <v>0</v>
          </cell>
          <cell r="F147">
            <v>0</v>
          </cell>
          <cell r="G147">
            <v>0</v>
          </cell>
          <cell r="H147">
            <v>0</v>
          </cell>
          <cell r="I147">
            <v>0</v>
          </cell>
          <cell r="J147">
            <v>0</v>
          </cell>
          <cell r="K147" t="str">
            <v>1.33</v>
          </cell>
          <cell r="L147" t="str">
            <v>D+</v>
          </cell>
          <cell r="M147" t="str">
            <v>0</v>
          </cell>
          <cell r="N147">
            <v>0</v>
          </cell>
          <cell r="O147">
            <v>0</v>
          </cell>
          <cell r="P147">
            <v>0</v>
          </cell>
          <cell r="Q147">
            <v>0</v>
          </cell>
          <cell r="R147">
            <v>0</v>
          </cell>
          <cell r="S147">
            <v>0</v>
          </cell>
          <cell r="T147">
            <v>0</v>
          </cell>
          <cell r="U147">
            <v>0</v>
          </cell>
          <cell r="V147">
            <v>0</v>
          </cell>
          <cell r="W147">
            <v>0</v>
          </cell>
          <cell r="X147">
            <v>0</v>
          </cell>
          <cell r="Y147">
            <v>0</v>
          </cell>
        </row>
        <row r="148">
          <cell r="A148">
            <v>0</v>
          </cell>
          <cell r="B148">
            <v>24</v>
          </cell>
          <cell r="C148">
            <v>0</v>
          </cell>
          <cell r="D148" t="str">
            <v>3.4</v>
          </cell>
          <cell r="E148">
            <v>0</v>
          </cell>
          <cell r="F148">
            <v>0</v>
          </cell>
          <cell r="G148">
            <v>0</v>
          </cell>
          <cell r="H148">
            <v>0</v>
          </cell>
          <cell r="I148">
            <v>0</v>
          </cell>
          <cell r="J148">
            <v>0</v>
          </cell>
          <cell r="K148" t="str">
            <v>1.33</v>
          </cell>
          <cell r="L148" t="str">
            <v>D+</v>
          </cell>
          <cell r="M148" t="str">
            <v>0</v>
          </cell>
          <cell r="N148">
            <v>0</v>
          </cell>
          <cell r="O148">
            <v>0</v>
          </cell>
          <cell r="P148">
            <v>0</v>
          </cell>
          <cell r="Q148">
            <v>0</v>
          </cell>
          <cell r="R148">
            <v>0</v>
          </cell>
          <cell r="S148">
            <v>0</v>
          </cell>
          <cell r="T148">
            <v>0</v>
          </cell>
          <cell r="U148">
            <v>0</v>
          </cell>
          <cell r="V148">
            <v>0</v>
          </cell>
          <cell r="W148">
            <v>0</v>
          </cell>
          <cell r="X148">
            <v>0</v>
          </cell>
          <cell r="Y148">
            <v>0</v>
          </cell>
        </row>
        <row r="149">
          <cell r="A149">
            <v>0</v>
          </cell>
          <cell r="B149">
            <v>24</v>
          </cell>
          <cell r="C149">
            <v>0</v>
          </cell>
          <cell r="D149" t="str">
            <v>3.5</v>
          </cell>
          <cell r="E149">
            <v>0</v>
          </cell>
          <cell r="F149">
            <v>0</v>
          </cell>
          <cell r="G149">
            <v>0</v>
          </cell>
          <cell r="H149">
            <v>0</v>
          </cell>
          <cell r="I149">
            <v>0</v>
          </cell>
          <cell r="J149">
            <v>0</v>
          </cell>
          <cell r="K149" t="str">
            <v>1.33</v>
          </cell>
          <cell r="L149" t="str">
            <v>D+</v>
          </cell>
          <cell r="M149" t="str">
            <v>0</v>
          </cell>
          <cell r="N149">
            <v>0</v>
          </cell>
          <cell r="O149">
            <v>0</v>
          </cell>
          <cell r="P149">
            <v>0</v>
          </cell>
          <cell r="Q149">
            <v>0</v>
          </cell>
          <cell r="R149">
            <v>0</v>
          </cell>
          <cell r="S149">
            <v>0</v>
          </cell>
          <cell r="T149">
            <v>0</v>
          </cell>
          <cell r="U149">
            <v>0</v>
          </cell>
          <cell r="V149">
            <v>0</v>
          </cell>
          <cell r="W149">
            <v>0</v>
          </cell>
          <cell r="X149">
            <v>0</v>
          </cell>
          <cell r="Y149">
            <v>0</v>
          </cell>
        </row>
        <row r="150">
          <cell r="A150">
            <v>0</v>
          </cell>
          <cell r="B150">
            <v>0</v>
          </cell>
          <cell r="C150" t="str">
            <v>Capaian rapot</v>
          </cell>
          <cell r="D150">
            <v>24</v>
          </cell>
          <cell r="E150">
            <v>0</v>
          </cell>
          <cell r="F150">
            <v>0</v>
          </cell>
          <cell r="G150">
            <v>0</v>
          </cell>
          <cell r="H150">
            <v>0</v>
          </cell>
          <cell r="I150">
            <v>0</v>
          </cell>
          <cell r="J150">
            <v>0</v>
          </cell>
          <cell r="K150" t="str">
            <v>1.33</v>
          </cell>
          <cell r="L150" t="str">
            <v>D+</v>
          </cell>
          <cell r="M150" t="str">
            <v>0</v>
          </cell>
          <cell r="N150">
            <v>0</v>
          </cell>
          <cell r="O150">
            <v>0</v>
          </cell>
          <cell r="P150">
            <v>0</v>
          </cell>
          <cell r="Q150">
            <v>0</v>
          </cell>
          <cell r="R150">
            <v>0</v>
          </cell>
          <cell r="S150">
            <v>0</v>
          </cell>
          <cell r="T150">
            <v>0</v>
          </cell>
          <cell r="U150">
            <v>0</v>
          </cell>
          <cell r="V150">
            <v>0</v>
          </cell>
          <cell r="W150">
            <v>0</v>
          </cell>
          <cell r="X150">
            <v>0</v>
          </cell>
          <cell r="Y150">
            <v>0</v>
          </cell>
        </row>
        <row r="151">
          <cell r="A151">
            <v>25</v>
          </cell>
          <cell r="B151">
            <v>25</v>
          </cell>
          <cell r="C151" t="str">
            <v>Larasati Jagadhita P</v>
          </cell>
          <cell r="D151" t="str">
            <v>3.1</v>
          </cell>
          <cell r="E151">
            <v>0</v>
          </cell>
          <cell r="F151">
            <v>0</v>
          </cell>
          <cell r="G151">
            <v>0</v>
          </cell>
          <cell r="H151">
            <v>0</v>
          </cell>
          <cell r="I151">
            <v>0</v>
          </cell>
          <cell r="J151">
            <v>0</v>
          </cell>
          <cell r="K151" t="str">
            <v>1.33</v>
          </cell>
          <cell r="L151" t="str">
            <v>D+</v>
          </cell>
          <cell r="M151" t="str">
            <v>0</v>
          </cell>
          <cell r="N151">
            <v>0</v>
          </cell>
          <cell r="O151">
            <v>0</v>
          </cell>
          <cell r="P151">
            <v>0</v>
          </cell>
          <cell r="Q151">
            <v>0</v>
          </cell>
          <cell r="R151">
            <v>0</v>
          </cell>
          <cell r="S151">
            <v>0</v>
          </cell>
          <cell r="T151">
            <v>0</v>
          </cell>
          <cell r="U151">
            <v>0</v>
          </cell>
          <cell r="V151">
            <v>0</v>
          </cell>
          <cell r="W151">
            <v>0</v>
          </cell>
          <cell r="X151">
            <v>0</v>
          </cell>
          <cell r="Y151" t="str">
            <v>D+</v>
          </cell>
        </row>
        <row r="152">
          <cell r="A152">
            <v>0</v>
          </cell>
          <cell r="B152">
            <v>25</v>
          </cell>
          <cell r="C152">
            <v>0</v>
          </cell>
          <cell r="D152" t="str">
            <v>3.2</v>
          </cell>
          <cell r="E152">
            <v>0</v>
          </cell>
          <cell r="F152">
            <v>0</v>
          </cell>
          <cell r="G152">
            <v>0</v>
          </cell>
          <cell r="H152">
            <v>0</v>
          </cell>
          <cell r="I152">
            <v>0</v>
          </cell>
          <cell r="J152">
            <v>0</v>
          </cell>
          <cell r="K152" t="str">
            <v>1.33</v>
          </cell>
          <cell r="L152" t="str">
            <v>D+</v>
          </cell>
          <cell r="M152" t="str">
            <v>0</v>
          </cell>
          <cell r="N152">
            <v>0</v>
          </cell>
          <cell r="O152">
            <v>0</v>
          </cell>
          <cell r="P152">
            <v>0</v>
          </cell>
          <cell r="Q152">
            <v>0</v>
          </cell>
          <cell r="R152">
            <v>0</v>
          </cell>
          <cell r="S152">
            <v>0</v>
          </cell>
          <cell r="T152">
            <v>0</v>
          </cell>
          <cell r="U152">
            <v>0</v>
          </cell>
          <cell r="V152">
            <v>0</v>
          </cell>
          <cell r="W152">
            <v>0</v>
          </cell>
          <cell r="X152">
            <v>0</v>
          </cell>
          <cell r="Y152">
            <v>0</v>
          </cell>
        </row>
        <row r="153">
          <cell r="A153">
            <v>0</v>
          </cell>
          <cell r="B153">
            <v>25</v>
          </cell>
          <cell r="C153">
            <v>0</v>
          </cell>
          <cell r="D153" t="str">
            <v>3.3</v>
          </cell>
          <cell r="E153">
            <v>0</v>
          </cell>
          <cell r="F153">
            <v>0</v>
          </cell>
          <cell r="G153">
            <v>0</v>
          </cell>
          <cell r="H153">
            <v>0</v>
          </cell>
          <cell r="I153">
            <v>0</v>
          </cell>
          <cell r="J153">
            <v>0</v>
          </cell>
          <cell r="K153" t="str">
            <v>1.33</v>
          </cell>
          <cell r="L153" t="str">
            <v>D+</v>
          </cell>
          <cell r="M153" t="str">
            <v>0</v>
          </cell>
          <cell r="N153">
            <v>0</v>
          </cell>
          <cell r="O153">
            <v>0</v>
          </cell>
          <cell r="P153">
            <v>0</v>
          </cell>
          <cell r="Q153">
            <v>0</v>
          </cell>
          <cell r="R153">
            <v>0</v>
          </cell>
          <cell r="S153">
            <v>0</v>
          </cell>
          <cell r="T153">
            <v>0</v>
          </cell>
          <cell r="U153">
            <v>0</v>
          </cell>
          <cell r="V153">
            <v>0</v>
          </cell>
          <cell r="W153">
            <v>0</v>
          </cell>
          <cell r="X153">
            <v>0</v>
          </cell>
          <cell r="Y153">
            <v>0</v>
          </cell>
        </row>
        <row r="154">
          <cell r="A154">
            <v>0</v>
          </cell>
          <cell r="B154">
            <v>25</v>
          </cell>
          <cell r="C154">
            <v>0</v>
          </cell>
          <cell r="D154" t="str">
            <v>3.4</v>
          </cell>
          <cell r="E154">
            <v>0</v>
          </cell>
          <cell r="F154">
            <v>0</v>
          </cell>
          <cell r="G154">
            <v>0</v>
          </cell>
          <cell r="H154">
            <v>0</v>
          </cell>
          <cell r="I154">
            <v>0</v>
          </cell>
          <cell r="J154">
            <v>0</v>
          </cell>
          <cell r="K154" t="str">
            <v>1.33</v>
          </cell>
          <cell r="L154" t="str">
            <v>D+</v>
          </cell>
          <cell r="M154" t="str">
            <v>0</v>
          </cell>
          <cell r="N154">
            <v>0</v>
          </cell>
          <cell r="O154">
            <v>0</v>
          </cell>
          <cell r="P154">
            <v>0</v>
          </cell>
          <cell r="Q154">
            <v>0</v>
          </cell>
          <cell r="R154">
            <v>0</v>
          </cell>
          <cell r="S154">
            <v>0</v>
          </cell>
          <cell r="T154">
            <v>0</v>
          </cell>
          <cell r="U154">
            <v>0</v>
          </cell>
          <cell r="V154">
            <v>0</v>
          </cell>
          <cell r="W154">
            <v>0</v>
          </cell>
          <cell r="X154">
            <v>0</v>
          </cell>
          <cell r="Y154">
            <v>0</v>
          </cell>
        </row>
        <row r="155">
          <cell r="A155">
            <v>0</v>
          </cell>
          <cell r="B155">
            <v>25</v>
          </cell>
          <cell r="C155">
            <v>0</v>
          </cell>
          <cell r="D155" t="str">
            <v>3.5</v>
          </cell>
          <cell r="E155">
            <v>0</v>
          </cell>
          <cell r="F155">
            <v>0</v>
          </cell>
          <cell r="G155">
            <v>0</v>
          </cell>
          <cell r="H155">
            <v>0</v>
          </cell>
          <cell r="I155">
            <v>0</v>
          </cell>
          <cell r="J155">
            <v>0</v>
          </cell>
          <cell r="K155" t="str">
            <v>1.33</v>
          </cell>
          <cell r="L155" t="str">
            <v>D+</v>
          </cell>
          <cell r="M155" t="str">
            <v>0</v>
          </cell>
          <cell r="N155">
            <v>0</v>
          </cell>
          <cell r="O155">
            <v>0</v>
          </cell>
          <cell r="P155">
            <v>0</v>
          </cell>
          <cell r="Q155">
            <v>0</v>
          </cell>
          <cell r="R155">
            <v>0</v>
          </cell>
          <cell r="S155">
            <v>0</v>
          </cell>
          <cell r="T155">
            <v>0</v>
          </cell>
          <cell r="U155">
            <v>0</v>
          </cell>
          <cell r="V155">
            <v>0</v>
          </cell>
          <cell r="W155">
            <v>0</v>
          </cell>
          <cell r="X155">
            <v>0</v>
          </cell>
          <cell r="Y155">
            <v>0</v>
          </cell>
        </row>
        <row r="156">
          <cell r="A156">
            <v>0</v>
          </cell>
          <cell r="B156">
            <v>0</v>
          </cell>
          <cell r="C156" t="str">
            <v>Capaian rapot</v>
          </cell>
          <cell r="D156">
            <v>25</v>
          </cell>
          <cell r="E156">
            <v>0</v>
          </cell>
          <cell r="F156">
            <v>0</v>
          </cell>
          <cell r="G156">
            <v>0</v>
          </cell>
          <cell r="H156">
            <v>0</v>
          </cell>
          <cell r="I156">
            <v>0</v>
          </cell>
          <cell r="J156">
            <v>0</v>
          </cell>
          <cell r="K156" t="str">
            <v>1.33</v>
          </cell>
          <cell r="L156" t="str">
            <v>D+</v>
          </cell>
          <cell r="M156" t="str">
            <v>0</v>
          </cell>
          <cell r="N156">
            <v>0</v>
          </cell>
          <cell r="O156">
            <v>0</v>
          </cell>
          <cell r="P156">
            <v>0</v>
          </cell>
          <cell r="Q156">
            <v>0</v>
          </cell>
          <cell r="R156">
            <v>0</v>
          </cell>
          <cell r="S156">
            <v>0</v>
          </cell>
          <cell r="T156">
            <v>0</v>
          </cell>
          <cell r="U156">
            <v>0</v>
          </cell>
          <cell r="V156">
            <v>0</v>
          </cell>
          <cell r="W156">
            <v>0</v>
          </cell>
          <cell r="X156">
            <v>0</v>
          </cell>
          <cell r="Y156">
            <v>0</v>
          </cell>
        </row>
        <row r="157">
          <cell r="A157">
            <v>26</v>
          </cell>
          <cell r="B157">
            <v>26</v>
          </cell>
          <cell r="C157" t="str">
            <v>Meliana Citra A</v>
          </cell>
          <cell r="D157" t="str">
            <v>3.1</v>
          </cell>
          <cell r="E157">
            <v>0</v>
          </cell>
          <cell r="F157">
            <v>0</v>
          </cell>
          <cell r="G157">
            <v>0</v>
          </cell>
          <cell r="H157">
            <v>0</v>
          </cell>
          <cell r="I157">
            <v>0</v>
          </cell>
          <cell r="J157">
            <v>0</v>
          </cell>
          <cell r="K157" t="str">
            <v>1.33</v>
          </cell>
          <cell r="L157" t="str">
            <v>D+</v>
          </cell>
          <cell r="M157" t="str">
            <v>0</v>
          </cell>
          <cell r="N157">
            <v>0</v>
          </cell>
          <cell r="O157">
            <v>0</v>
          </cell>
          <cell r="P157">
            <v>0</v>
          </cell>
          <cell r="Q157">
            <v>0</v>
          </cell>
          <cell r="R157">
            <v>0</v>
          </cell>
          <cell r="S157">
            <v>0</v>
          </cell>
          <cell r="T157">
            <v>0</v>
          </cell>
          <cell r="U157">
            <v>0</v>
          </cell>
          <cell r="V157">
            <v>0</v>
          </cell>
          <cell r="W157">
            <v>0</v>
          </cell>
          <cell r="X157">
            <v>0</v>
          </cell>
          <cell r="Y157" t="str">
            <v>D+</v>
          </cell>
        </row>
        <row r="158">
          <cell r="A158">
            <v>0</v>
          </cell>
          <cell r="B158">
            <v>26</v>
          </cell>
          <cell r="C158">
            <v>0</v>
          </cell>
          <cell r="D158" t="str">
            <v>3.2</v>
          </cell>
          <cell r="E158">
            <v>0</v>
          </cell>
          <cell r="F158">
            <v>0</v>
          </cell>
          <cell r="G158">
            <v>0</v>
          </cell>
          <cell r="H158">
            <v>0</v>
          </cell>
          <cell r="I158">
            <v>0</v>
          </cell>
          <cell r="J158">
            <v>0</v>
          </cell>
          <cell r="K158" t="str">
            <v>1.33</v>
          </cell>
          <cell r="L158" t="str">
            <v>D+</v>
          </cell>
          <cell r="M158" t="str">
            <v>0</v>
          </cell>
          <cell r="N158">
            <v>0</v>
          </cell>
          <cell r="O158">
            <v>0</v>
          </cell>
          <cell r="P158">
            <v>0</v>
          </cell>
          <cell r="Q158">
            <v>0</v>
          </cell>
          <cell r="R158">
            <v>0</v>
          </cell>
          <cell r="S158">
            <v>0</v>
          </cell>
          <cell r="T158">
            <v>0</v>
          </cell>
          <cell r="U158">
            <v>0</v>
          </cell>
          <cell r="V158">
            <v>0</v>
          </cell>
          <cell r="W158">
            <v>0</v>
          </cell>
          <cell r="X158">
            <v>0</v>
          </cell>
          <cell r="Y158">
            <v>0</v>
          </cell>
        </row>
        <row r="159">
          <cell r="A159">
            <v>0</v>
          </cell>
          <cell r="B159">
            <v>26</v>
          </cell>
          <cell r="C159">
            <v>0</v>
          </cell>
          <cell r="D159" t="str">
            <v>3.3</v>
          </cell>
          <cell r="E159">
            <v>0</v>
          </cell>
          <cell r="F159">
            <v>0</v>
          </cell>
          <cell r="G159">
            <v>0</v>
          </cell>
          <cell r="H159">
            <v>0</v>
          </cell>
          <cell r="I159">
            <v>0</v>
          </cell>
          <cell r="J159">
            <v>0</v>
          </cell>
          <cell r="K159" t="str">
            <v>1.33</v>
          </cell>
          <cell r="L159" t="str">
            <v>D+</v>
          </cell>
          <cell r="M159" t="str">
            <v>0</v>
          </cell>
          <cell r="N159">
            <v>0</v>
          </cell>
          <cell r="O159">
            <v>0</v>
          </cell>
          <cell r="P159">
            <v>0</v>
          </cell>
          <cell r="Q159">
            <v>0</v>
          </cell>
          <cell r="R159">
            <v>0</v>
          </cell>
          <cell r="S159">
            <v>0</v>
          </cell>
          <cell r="T159">
            <v>0</v>
          </cell>
          <cell r="U159">
            <v>0</v>
          </cell>
          <cell r="V159">
            <v>0</v>
          </cell>
          <cell r="W159">
            <v>0</v>
          </cell>
          <cell r="X159">
            <v>0</v>
          </cell>
          <cell r="Y159">
            <v>0</v>
          </cell>
        </row>
        <row r="160">
          <cell r="A160">
            <v>0</v>
          </cell>
          <cell r="B160">
            <v>26</v>
          </cell>
          <cell r="C160">
            <v>0</v>
          </cell>
          <cell r="D160" t="str">
            <v>3.4</v>
          </cell>
          <cell r="E160">
            <v>0</v>
          </cell>
          <cell r="F160">
            <v>0</v>
          </cell>
          <cell r="G160">
            <v>0</v>
          </cell>
          <cell r="H160">
            <v>0</v>
          </cell>
          <cell r="I160">
            <v>0</v>
          </cell>
          <cell r="J160">
            <v>0</v>
          </cell>
          <cell r="K160" t="str">
            <v>1.33</v>
          </cell>
          <cell r="L160" t="str">
            <v>D+</v>
          </cell>
          <cell r="M160" t="str">
            <v>0</v>
          </cell>
          <cell r="N160">
            <v>0</v>
          </cell>
          <cell r="O160">
            <v>0</v>
          </cell>
          <cell r="P160">
            <v>0</v>
          </cell>
          <cell r="Q160">
            <v>0</v>
          </cell>
          <cell r="R160">
            <v>0</v>
          </cell>
          <cell r="S160">
            <v>0</v>
          </cell>
          <cell r="T160">
            <v>0</v>
          </cell>
          <cell r="U160">
            <v>0</v>
          </cell>
          <cell r="V160">
            <v>0</v>
          </cell>
          <cell r="W160">
            <v>0</v>
          </cell>
          <cell r="X160">
            <v>0</v>
          </cell>
          <cell r="Y160">
            <v>0</v>
          </cell>
        </row>
        <row r="161">
          <cell r="A161">
            <v>0</v>
          </cell>
          <cell r="B161">
            <v>26</v>
          </cell>
          <cell r="C161">
            <v>0</v>
          </cell>
          <cell r="D161" t="str">
            <v>3.5</v>
          </cell>
          <cell r="E161">
            <v>0</v>
          </cell>
          <cell r="F161">
            <v>0</v>
          </cell>
          <cell r="G161">
            <v>0</v>
          </cell>
          <cell r="H161">
            <v>0</v>
          </cell>
          <cell r="I161">
            <v>0</v>
          </cell>
          <cell r="J161">
            <v>0</v>
          </cell>
          <cell r="K161" t="str">
            <v>1.33</v>
          </cell>
          <cell r="L161" t="str">
            <v>D+</v>
          </cell>
          <cell r="M161" t="str">
            <v>0</v>
          </cell>
          <cell r="N161">
            <v>0</v>
          </cell>
          <cell r="O161">
            <v>0</v>
          </cell>
          <cell r="P161">
            <v>0</v>
          </cell>
          <cell r="Q161">
            <v>0</v>
          </cell>
          <cell r="R161">
            <v>0</v>
          </cell>
          <cell r="S161">
            <v>0</v>
          </cell>
          <cell r="T161">
            <v>0</v>
          </cell>
          <cell r="U161">
            <v>0</v>
          </cell>
          <cell r="V161">
            <v>0</v>
          </cell>
          <cell r="W161">
            <v>0</v>
          </cell>
          <cell r="X161">
            <v>0</v>
          </cell>
          <cell r="Y161">
            <v>0</v>
          </cell>
        </row>
        <row r="162">
          <cell r="A162">
            <v>0</v>
          </cell>
          <cell r="B162">
            <v>0</v>
          </cell>
          <cell r="C162" t="str">
            <v>Capaian rapot</v>
          </cell>
          <cell r="D162">
            <v>26</v>
          </cell>
          <cell r="E162">
            <v>0</v>
          </cell>
          <cell r="F162">
            <v>0</v>
          </cell>
          <cell r="G162">
            <v>0</v>
          </cell>
          <cell r="H162">
            <v>0</v>
          </cell>
          <cell r="I162">
            <v>0</v>
          </cell>
          <cell r="J162">
            <v>0</v>
          </cell>
          <cell r="K162" t="str">
            <v>1.33</v>
          </cell>
          <cell r="L162" t="str">
            <v>D+</v>
          </cell>
          <cell r="M162" t="str">
            <v>0</v>
          </cell>
          <cell r="N162">
            <v>0</v>
          </cell>
          <cell r="O162">
            <v>0</v>
          </cell>
          <cell r="P162">
            <v>0</v>
          </cell>
          <cell r="Q162">
            <v>0</v>
          </cell>
          <cell r="R162">
            <v>0</v>
          </cell>
          <cell r="S162">
            <v>0</v>
          </cell>
          <cell r="T162">
            <v>0</v>
          </cell>
          <cell r="U162">
            <v>0</v>
          </cell>
          <cell r="V162">
            <v>0</v>
          </cell>
          <cell r="W162">
            <v>0</v>
          </cell>
          <cell r="X162">
            <v>0</v>
          </cell>
          <cell r="Y162">
            <v>0</v>
          </cell>
        </row>
        <row r="163">
          <cell r="A163">
            <v>27</v>
          </cell>
          <cell r="B163">
            <v>27</v>
          </cell>
          <cell r="C163" t="str">
            <v>Mohammad Rizky</v>
          </cell>
          <cell r="D163" t="str">
            <v>3.1</v>
          </cell>
          <cell r="E163">
            <v>0</v>
          </cell>
          <cell r="F163">
            <v>0</v>
          </cell>
          <cell r="G163">
            <v>0</v>
          </cell>
          <cell r="H163">
            <v>0</v>
          </cell>
          <cell r="I163">
            <v>0</v>
          </cell>
          <cell r="J163">
            <v>0</v>
          </cell>
          <cell r="K163" t="str">
            <v>1.33</v>
          </cell>
          <cell r="L163" t="str">
            <v>D+</v>
          </cell>
          <cell r="M163" t="str">
            <v>0</v>
          </cell>
          <cell r="N163">
            <v>0</v>
          </cell>
          <cell r="O163">
            <v>0</v>
          </cell>
          <cell r="P163">
            <v>0</v>
          </cell>
          <cell r="Q163">
            <v>0</v>
          </cell>
          <cell r="R163">
            <v>0</v>
          </cell>
          <cell r="S163">
            <v>0</v>
          </cell>
          <cell r="T163">
            <v>0</v>
          </cell>
          <cell r="U163">
            <v>0</v>
          </cell>
          <cell r="V163">
            <v>0</v>
          </cell>
          <cell r="W163">
            <v>0</v>
          </cell>
          <cell r="X163">
            <v>0</v>
          </cell>
          <cell r="Y163" t="str">
            <v>D+</v>
          </cell>
        </row>
        <row r="164">
          <cell r="A164">
            <v>0</v>
          </cell>
          <cell r="B164">
            <v>27</v>
          </cell>
          <cell r="C164">
            <v>0</v>
          </cell>
          <cell r="D164" t="str">
            <v>3.2</v>
          </cell>
          <cell r="E164">
            <v>0</v>
          </cell>
          <cell r="F164">
            <v>0</v>
          </cell>
          <cell r="G164">
            <v>0</v>
          </cell>
          <cell r="H164">
            <v>0</v>
          </cell>
          <cell r="I164">
            <v>0</v>
          </cell>
          <cell r="J164">
            <v>0</v>
          </cell>
          <cell r="K164" t="str">
            <v>1.33</v>
          </cell>
          <cell r="L164" t="str">
            <v>D+</v>
          </cell>
          <cell r="M164" t="str">
            <v>0</v>
          </cell>
          <cell r="N164">
            <v>0</v>
          </cell>
          <cell r="O164">
            <v>0</v>
          </cell>
          <cell r="P164">
            <v>0</v>
          </cell>
          <cell r="Q164">
            <v>0</v>
          </cell>
          <cell r="R164">
            <v>0</v>
          </cell>
          <cell r="S164">
            <v>0</v>
          </cell>
          <cell r="T164">
            <v>0</v>
          </cell>
          <cell r="U164">
            <v>0</v>
          </cell>
          <cell r="V164">
            <v>0</v>
          </cell>
          <cell r="W164">
            <v>0</v>
          </cell>
          <cell r="X164">
            <v>0</v>
          </cell>
          <cell r="Y164">
            <v>0</v>
          </cell>
        </row>
        <row r="165">
          <cell r="A165">
            <v>0</v>
          </cell>
          <cell r="B165">
            <v>27</v>
          </cell>
          <cell r="C165">
            <v>0</v>
          </cell>
          <cell r="D165" t="str">
            <v>3.3</v>
          </cell>
          <cell r="E165">
            <v>0</v>
          </cell>
          <cell r="F165">
            <v>0</v>
          </cell>
          <cell r="G165">
            <v>0</v>
          </cell>
          <cell r="H165">
            <v>0</v>
          </cell>
          <cell r="I165">
            <v>0</v>
          </cell>
          <cell r="J165">
            <v>0</v>
          </cell>
          <cell r="K165" t="str">
            <v>1.33</v>
          </cell>
          <cell r="L165" t="str">
            <v>D+</v>
          </cell>
          <cell r="M165" t="str">
            <v>0</v>
          </cell>
          <cell r="N165">
            <v>0</v>
          </cell>
          <cell r="O165">
            <v>0</v>
          </cell>
          <cell r="P165">
            <v>0</v>
          </cell>
          <cell r="Q165">
            <v>0</v>
          </cell>
          <cell r="R165">
            <v>0</v>
          </cell>
          <cell r="S165">
            <v>0</v>
          </cell>
          <cell r="T165">
            <v>0</v>
          </cell>
          <cell r="U165">
            <v>0</v>
          </cell>
          <cell r="V165">
            <v>0</v>
          </cell>
          <cell r="W165">
            <v>0</v>
          </cell>
          <cell r="X165">
            <v>0</v>
          </cell>
          <cell r="Y165">
            <v>0</v>
          </cell>
        </row>
        <row r="166">
          <cell r="A166">
            <v>0</v>
          </cell>
          <cell r="B166">
            <v>27</v>
          </cell>
          <cell r="C166">
            <v>0</v>
          </cell>
          <cell r="D166" t="str">
            <v>3.4</v>
          </cell>
          <cell r="E166">
            <v>0</v>
          </cell>
          <cell r="F166">
            <v>0</v>
          </cell>
          <cell r="G166">
            <v>0</v>
          </cell>
          <cell r="H166">
            <v>0</v>
          </cell>
          <cell r="I166">
            <v>0</v>
          </cell>
          <cell r="J166">
            <v>0</v>
          </cell>
          <cell r="K166" t="str">
            <v>1.33</v>
          </cell>
          <cell r="L166" t="str">
            <v>D+</v>
          </cell>
          <cell r="M166" t="str">
            <v>0</v>
          </cell>
          <cell r="N166">
            <v>0</v>
          </cell>
          <cell r="O166">
            <v>0</v>
          </cell>
          <cell r="P166">
            <v>0</v>
          </cell>
          <cell r="Q166">
            <v>0</v>
          </cell>
          <cell r="R166">
            <v>0</v>
          </cell>
          <cell r="S166">
            <v>0</v>
          </cell>
          <cell r="T166">
            <v>0</v>
          </cell>
          <cell r="U166">
            <v>0</v>
          </cell>
          <cell r="V166">
            <v>0</v>
          </cell>
          <cell r="W166">
            <v>0</v>
          </cell>
          <cell r="X166">
            <v>0</v>
          </cell>
          <cell r="Y166">
            <v>0</v>
          </cell>
        </row>
        <row r="167">
          <cell r="A167">
            <v>0</v>
          </cell>
          <cell r="B167">
            <v>27</v>
          </cell>
          <cell r="C167">
            <v>0</v>
          </cell>
          <cell r="D167" t="str">
            <v>3.5</v>
          </cell>
          <cell r="E167">
            <v>0</v>
          </cell>
          <cell r="F167">
            <v>0</v>
          </cell>
          <cell r="G167">
            <v>0</v>
          </cell>
          <cell r="H167">
            <v>0</v>
          </cell>
          <cell r="I167">
            <v>0</v>
          </cell>
          <cell r="J167">
            <v>0</v>
          </cell>
          <cell r="K167" t="str">
            <v>1.33</v>
          </cell>
          <cell r="L167" t="str">
            <v>D+</v>
          </cell>
          <cell r="M167" t="str">
            <v>0</v>
          </cell>
          <cell r="N167">
            <v>0</v>
          </cell>
          <cell r="O167">
            <v>0</v>
          </cell>
          <cell r="P167">
            <v>0</v>
          </cell>
          <cell r="Q167">
            <v>0</v>
          </cell>
          <cell r="R167">
            <v>0</v>
          </cell>
          <cell r="S167">
            <v>0</v>
          </cell>
          <cell r="T167">
            <v>0</v>
          </cell>
          <cell r="U167">
            <v>0</v>
          </cell>
          <cell r="V167">
            <v>0</v>
          </cell>
          <cell r="W167">
            <v>0</v>
          </cell>
          <cell r="X167">
            <v>0</v>
          </cell>
          <cell r="Y167">
            <v>0</v>
          </cell>
        </row>
        <row r="168">
          <cell r="A168">
            <v>0</v>
          </cell>
          <cell r="B168">
            <v>0</v>
          </cell>
          <cell r="C168" t="str">
            <v>Capaian rapot</v>
          </cell>
          <cell r="D168">
            <v>27</v>
          </cell>
          <cell r="E168">
            <v>0</v>
          </cell>
          <cell r="F168">
            <v>0</v>
          </cell>
          <cell r="G168">
            <v>0</v>
          </cell>
          <cell r="H168">
            <v>0</v>
          </cell>
          <cell r="I168">
            <v>0</v>
          </cell>
          <cell r="J168">
            <v>0</v>
          </cell>
          <cell r="K168" t="str">
            <v>1.33</v>
          </cell>
          <cell r="L168" t="str">
            <v>D+</v>
          </cell>
          <cell r="M168" t="str">
            <v>0</v>
          </cell>
          <cell r="N168">
            <v>0</v>
          </cell>
          <cell r="O168">
            <v>0</v>
          </cell>
          <cell r="P168">
            <v>0</v>
          </cell>
          <cell r="Q168">
            <v>0</v>
          </cell>
          <cell r="R168">
            <v>0</v>
          </cell>
          <cell r="S168">
            <v>0</v>
          </cell>
          <cell r="T168">
            <v>0</v>
          </cell>
          <cell r="U168">
            <v>0</v>
          </cell>
          <cell r="V168">
            <v>0</v>
          </cell>
          <cell r="W168">
            <v>0</v>
          </cell>
          <cell r="X168">
            <v>0</v>
          </cell>
          <cell r="Y168">
            <v>0</v>
          </cell>
        </row>
        <row r="169">
          <cell r="A169">
            <v>28</v>
          </cell>
          <cell r="B169">
            <v>28</v>
          </cell>
          <cell r="C169" t="e">
            <v>#N/A</v>
          </cell>
          <cell r="D169" t="str">
            <v>3.1</v>
          </cell>
          <cell r="E169">
            <v>0</v>
          </cell>
          <cell r="F169">
            <v>0</v>
          </cell>
          <cell r="G169">
            <v>0</v>
          </cell>
          <cell r="H169">
            <v>0</v>
          </cell>
          <cell r="I169">
            <v>0</v>
          </cell>
          <cell r="J169">
            <v>0</v>
          </cell>
          <cell r="K169" t="str">
            <v>1.33</v>
          </cell>
          <cell r="L169" t="str">
            <v>D+</v>
          </cell>
          <cell r="M169" t="str">
            <v>0</v>
          </cell>
          <cell r="N169">
            <v>0</v>
          </cell>
          <cell r="O169">
            <v>0</v>
          </cell>
          <cell r="P169">
            <v>0</v>
          </cell>
          <cell r="Q169">
            <v>0</v>
          </cell>
          <cell r="R169">
            <v>0</v>
          </cell>
          <cell r="S169">
            <v>0</v>
          </cell>
          <cell r="T169">
            <v>0</v>
          </cell>
          <cell r="U169">
            <v>0</v>
          </cell>
          <cell r="V169">
            <v>0</v>
          </cell>
          <cell r="W169">
            <v>0</v>
          </cell>
          <cell r="X169">
            <v>0</v>
          </cell>
          <cell r="Y169" t="str">
            <v>D+</v>
          </cell>
        </row>
        <row r="170">
          <cell r="A170">
            <v>0</v>
          </cell>
          <cell r="B170">
            <v>28</v>
          </cell>
          <cell r="C170">
            <v>0</v>
          </cell>
          <cell r="D170" t="str">
            <v>3.2</v>
          </cell>
          <cell r="E170">
            <v>0</v>
          </cell>
          <cell r="F170">
            <v>0</v>
          </cell>
          <cell r="G170">
            <v>0</v>
          </cell>
          <cell r="H170">
            <v>0</v>
          </cell>
          <cell r="I170">
            <v>0</v>
          </cell>
          <cell r="J170">
            <v>0</v>
          </cell>
          <cell r="K170" t="str">
            <v>1.33</v>
          </cell>
          <cell r="L170" t="str">
            <v>D+</v>
          </cell>
          <cell r="M170" t="str">
            <v>0</v>
          </cell>
          <cell r="N170">
            <v>0</v>
          </cell>
          <cell r="O170">
            <v>0</v>
          </cell>
          <cell r="P170">
            <v>0</v>
          </cell>
          <cell r="Q170">
            <v>0</v>
          </cell>
          <cell r="R170">
            <v>0</v>
          </cell>
          <cell r="S170">
            <v>0</v>
          </cell>
          <cell r="T170">
            <v>0</v>
          </cell>
          <cell r="U170">
            <v>0</v>
          </cell>
          <cell r="V170">
            <v>0</v>
          </cell>
          <cell r="W170">
            <v>0</v>
          </cell>
          <cell r="X170">
            <v>0</v>
          </cell>
          <cell r="Y170">
            <v>0</v>
          </cell>
        </row>
        <row r="171">
          <cell r="A171">
            <v>0</v>
          </cell>
          <cell r="B171">
            <v>28</v>
          </cell>
          <cell r="C171">
            <v>0</v>
          </cell>
          <cell r="D171" t="str">
            <v>3.3</v>
          </cell>
          <cell r="E171">
            <v>0</v>
          </cell>
          <cell r="F171">
            <v>0</v>
          </cell>
          <cell r="G171">
            <v>0</v>
          </cell>
          <cell r="H171">
            <v>0</v>
          </cell>
          <cell r="I171">
            <v>0</v>
          </cell>
          <cell r="J171">
            <v>0</v>
          </cell>
          <cell r="K171" t="str">
            <v>1.33</v>
          </cell>
          <cell r="L171" t="str">
            <v>D+</v>
          </cell>
          <cell r="M171" t="str">
            <v>0</v>
          </cell>
          <cell r="N171">
            <v>0</v>
          </cell>
          <cell r="O171">
            <v>0</v>
          </cell>
          <cell r="P171">
            <v>0</v>
          </cell>
          <cell r="Q171">
            <v>0</v>
          </cell>
          <cell r="R171">
            <v>0</v>
          </cell>
          <cell r="S171">
            <v>0</v>
          </cell>
          <cell r="T171">
            <v>0</v>
          </cell>
          <cell r="U171">
            <v>0</v>
          </cell>
          <cell r="V171">
            <v>0</v>
          </cell>
          <cell r="W171">
            <v>0</v>
          </cell>
          <cell r="X171">
            <v>0</v>
          </cell>
          <cell r="Y171">
            <v>0</v>
          </cell>
        </row>
        <row r="172">
          <cell r="A172">
            <v>0</v>
          </cell>
          <cell r="B172">
            <v>28</v>
          </cell>
          <cell r="C172">
            <v>0</v>
          </cell>
          <cell r="D172" t="str">
            <v>3.4</v>
          </cell>
          <cell r="E172">
            <v>0</v>
          </cell>
          <cell r="F172">
            <v>0</v>
          </cell>
          <cell r="G172">
            <v>0</v>
          </cell>
          <cell r="H172">
            <v>0</v>
          </cell>
          <cell r="I172">
            <v>0</v>
          </cell>
          <cell r="J172">
            <v>0</v>
          </cell>
          <cell r="K172" t="str">
            <v>1.33</v>
          </cell>
          <cell r="L172" t="str">
            <v>D+</v>
          </cell>
          <cell r="M172" t="str">
            <v>0</v>
          </cell>
          <cell r="N172">
            <v>0</v>
          </cell>
          <cell r="O172">
            <v>0</v>
          </cell>
          <cell r="P172">
            <v>0</v>
          </cell>
          <cell r="Q172">
            <v>0</v>
          </cell>
          <cell r="R172">
            <v>0</v>
          </cell>
          <cell r="S172">
            <v>0</v>
          </cell>
          <cell r="T172">
            <v>0</v>
          </cell>
          <cell r="U172">
            <v>0</v>
          </cell>
          <cell r="V172">
            <v>0</v>
          </cell>
          <cell r="W172">
            <v>0</v>
          </cell>
          <cell r="X172">
            <v>0</v>
          </cell>
          <cell r="Y172">
            <v>0</v>
          </cell>
        </row>
        <row r="173">
          <cell r="A173">
            <v>0</v>
          </cell>
          <cell r="B173">
            <v>28</v>
          </cell>
          <cell r="C173">
            <v>0</v>
          </cell>
          <cell r="D173" t="str">
            <v>3.5</v>
          </cell>
          <cell r="E173">
            <v>0</v>
          </cell>
          <cell r="F173">
            <v>0</v>
          </cell>
          <cell r="G173">
            <v>0</v>
          </cell>
          <cell r="H173">
            <v>0</v>
          </cell>
          <cell r="I173">
            <v>0</v>
          </cell>
          <cell r="J173">
            <v>0</v>
          </cell>
          <cell r="K173" t="str">
            <v>1.33</v>
          </cell>
          <cell r="L173" t="str">
            <v>D+</v>
          </cell>
          <cell r="M173" t="str">
            <v>0</v>
          </cell>
          <cell r="N173">
            <v>0</v>
          </cell>
          <cell r="O173">
            <v>0</v>
          </cell>
          <cell r="P173">
            <v>0</v>
          </cell>
          <cell r="Q173">
            <v>0</v>
          </cell>
          <cell r="R173">
            <v>0</v>
          </cell>
          <cell r="S173">
            <v>0</v>
          </cell>
          <cell r="T173">
            <v>0</v>
          </cell>
          <cell r="U173">
            <v>0</v>
          </cell>
          <cell r="V173">
            <v>0</v>
          </cell>
          <cell r="W173">
            <v>0</v>
          </cell>
          <cell r="X173">
            <v>0</v>
          </cell>
          <cell r="Y173">
            <v>0</v>
          </cell>
        </row>
        <row r="174">
          <cell r="A174">
            <v>0</v>
          </cell>
          <cell r="B174">
            <v>0</v>
          </cell>
          <cell r="C174" t="str">
            <v>Capaian rapot</v>
          </cell>
          <cell r="D174">
            <v>28</v>
          </cell>
          <cell r="E174">
            <v>0</v>
          </cell>
          <cell r="F174">
            <v>0</v>
          </cell>
          <cell r="G174">
            <v>0</v>
          </cell>
          <cell r="H174">
            <v>0</v>
          </cell>
          <cell r="I174">
            <v>0</v>
          </cell>
          <cell r="J174">
            <v>0</v>
          </cell>
          <cell r="K174" t="str">
            <v>1.33</v>
          </cell>
          <cell r="L174" t="str">
            <v>D+</v>
          </cell>
          <cell r="M174" t="str">
            <v>0</v>
          </cell>
          <cell r="N174">
            <v>0</v>
          </cell>
          <cell r="O174">
            <v>0</v>
          </cell>
          <cell r="P174">
            <v>0</v>
          </cell>
          <cell r="Q174">
            <v>0</v>
          </cell>
          <cell r="R174">
            <v>0</v>
          </cell>
          <cell r="S174">
            <v>0</v>
          </cell>
          <cell r="T174">
            <v>0</v>
          </cell>
          <cell r="U174">
            <v>0</v>
          </cell>
          <cell r="V174">
            <v>0</v>
          </cell>
          <cell r="W174">
            <v>0</v>
          </cell>
          <cell r="X174">
            <v>0</v>
          </cell>
          <cell r="Y174">
            <v>0</v>
          </cell>
        </row>
        <row r="175">
          <cell r="A175">
            <v>29</v>
          </cell>
          <cell r="B175">
            <v>29</v>
          </cell>
          <cell r="C175" t="e">
            <v>#N/A</v>
          </cell>
          <cell r="D175" t="str">
            <v>3.1</v>
          </cell>
          <cell r="E175">
            <v>0</v>
          </cell>
          <cell r="F175">
            <v>0</v>
          </cell>
          <cell r="G175">
            <v>0</v>
          </cell>
          <cell r="H175">
            <v>0</v>
          </cell>
          <cell r="I175">
            <v>0</v>
          </cell>
          <cell r="J175">
            <v>0</v>
          </cell>
          <cell r="K175" t="str">
            <v>1.33</v>
          </cell>
          <cell r="L175" t="str">
            <v>D+</v>
          </cell>
          <cell r="M175" t="str">
            <v>0</v>
          </cell>
          <cell r="N175">
            <v>0</v>
          </cell>
          <cell r="O175">
            <v>0</v>
          </cell>
          <cell r="P175">
            <v>0</v>
          </cell>
          <cell r="Q175">
            <v>0</v>
          </cell>
          <cell r="R175">
            <v>0</v>
          </cell>
          <cell r="S175">
            <v>0</v>
          </cell>
          <cell r="T175">
            <v>0</v>
          </cell>
          <cell r="U175">
            <v>0</v>
          </cell>
          <cell r="V175">
            <v>0</v>
          </cell>
          <cell r="W175">
            <v>0</v>
          </cell>
          <cell r="X175">
            <v>0</v>
          </cell>
          <cell r="Y175" t="str">
            <v>D+</v>
          </cell>
        </row>
        <row r="176">
          <cell r="A176">
            <v>0</v>
          </cell>
          <cell r="B176">
            <v>29</v>
          </cell>
          <cell r="C176">
            <v>0</v>
          </cell>
          <cell r="D176" t="str">
            <v>3.2</v>
          </cell>
          <cell r="E176">
            <v>0</v>
          </cell>
          <cell r="F176">
            <v>0</v>
          </cell>
          <cell r="G176">
            <v>0</v>
          </cell>
          <cell r="H176">
            <v>0</v>
          </cell>
          <cell r="I176">
            <v>0</v>
          </cell>
          <cell r="J176">
            <v>0</v>
          </cell>
          <cell r="K176" t="str">
            <v>1.33</v>
          </cell>
          <cell r="L176" t="str">
            <v>D+</v>
          </cell>
          <cell r="M176" t="str">
            <v>0</v>
          </cell>
          <cell r="N176">
            <v>0</v>
          </cell>
          <cell r="O176">
            <v>0</v>
          </cell>
          <cell r="P176">
            <v>0</v>
          </cell>
          <cell r="Q176">
            <v>0</v>
          </cell>
          <cell r="R176">
            <v>0</v>
          </cell>
          <cell r="S176">
            <v>0</v>
          </cell>
          <cell r="T176">
            <v>0</v>
          </cell>
          <cell r="U176">
            <v>0</v>
          </cell>
          <cell r="V176">
            <v>0</v>
          </cell>
          <cell r="W176">
            <v>0</v>
          </cell>
          <cell r="X176">
            <v>0</v>
          </cell>
          <cell r="Y176">
            <v>0</v>
          </cell>
        </row>
        <row r="177">
          <cell r="A177">
            <v>0</v>
          </cell>
          <cell r="B177">
            <v>29</v>
          </cell>
          <cell r="C177">
            <v>0</v>
          </cell>
          <cell r="D177" t="str">
            <v>3.3</v>
          </cell>
          <cell r="E177">
            <v>0</v>
          </cell>
          <cell r="F177">
            <v>0</v>
          </cell>
          <cell r="G177">
            <v>0</v>
          </cell>
          <cell r="H177">
            <v>0</v>
          </cell>
          <cell r="I177">
            <v>0</v>
          </cell>
          <cell r="J177">
            <v>0</v>
          </cell>
          <cell r="K177" t="str">
            <v>1.33</v>
          </cell>
          <cell r="L177" t="str">
            <v>D+</v>
          </cell>
          <cell r="M177" t="str">
            <v>0</v>
          </cell>
          <cell r="N177">
            <v>0</v>
          </cell>
          <cell r="O177">
            <v>0</v>
          </cell>
          <cell r="P177">
            <v>0</v>
          </cell>
          <cell r="Q177">
            <v>0</v>
          </cell>
          <cell r="R177">
            <v>0</v>
          </cell>
          <cell r="S177">
            <v>0</v>
          </cell>
          <cell r="T177">
            <v>0</v>
          </cell>
          <cell r="U177">
            <v>0</v>
          </cell>
          <cell r="V177">
            <v>0</v>
          </cell>
          <cell r="W177">
            <v>0</v>
          </cell>
          <cell r="X177">
            <v>0</v>
          </cell>
          <cell r="Y177">
            <v>0</v>
          </cell>
        </row>
        <row r="178">
          <cell r="A178">
            <v>0</v>
          </cell>
          <cell r="B178">
            <v>29</v>
          </cell>
          <cell r="C178">
            <v>0</v>
          </cell>
          <cell r="D178" t="str">
            <v>3.4</v>
          </cell>
          <cell r="E178">
            <v>0</v>
          </cell>
          <cell r="F178">
            <v>0</v>
          </cell>
          <cell r="G178">
            <v>0</v>
          </cell>
          <cell r="H178">
            <v>0</v>
          </cell>
          <cell r="I178">
            <v>0</v>
          </cell>
          <cell r="J178">
            <v>0</v>
          </cell>
          <cell r="K178" t="str">
            <v>1.33</v>
          </cell>
          <cell r="L178" t="str">
            <v>D+</v>
          </cell>
          <cell r="M178" t="str">
            <v>0</v>
          </cell>
          <cell r="N178">
            <v>0</v>
          </cell>
          <cell r="O178">
            <v>0</v>
          </cell>
          <cell r="P178">
            <v>0</v>
          </cell>
          <cell r="Q178">
            <v>0</v>
          </cell>
          <cell r="R178">
            <v>0</v>
          </cell>
          <cell r="S178">
            <v>0</v>
          </cell>
          <cell r="T178">
            <v>0</v>
          </cell>
          <cell r="U178">
            <v>0</v>
          </cell>
          <cell r="V178">
            <v>0</v>
          </cell>
          <cell r="W178">
            <v>0</v>
          </cell>
          <cell r="X178">
            <v>0</v>
          </cell>
          <cell r="Y178">
            <v>0</v>
          </cell>
        </row>
        <row r="179">
          <cell r="A179">
            <v>0</v>
          </cell>
          <cell r="B179">
            <v>29</v>
          </cell>
          <cell r="C179">
            <v>0</v>
          </cell>
          <cell r="D179" t="str">
            <v>3.5</v>
          </cell>
          <cell r="E179">
            <v>0</v>
          </cell>
          <cell r="F179">
            <v>0</v>
          </cell>
          <cell r="G179">
            <v>0</v>
          </cell>
          <cell r="H179">
            <v>0</v>
          </cell>
          <cell r="I179">
            <v>0</v>
          </cell>
          <cell r="J179">
            <v>0</v>
          </cell>
          <cell r="K179" t="str">
            <v>1.33</v>
          </cell>
          <cell r="L179" t="str">
            <v>D+</v>
          </cell>
          <cell r="M179" t="str">
            <v>0</v>
          </cell>
          <cell r="N179">
            <v>0</v>
          </cell>
          <cell r="O179">
            <v>0</v>
          </cell>
          <cell r="P179">
            <v>0</v>
          </cell>
          <cell r="Q179">
            <v>0</v>
          </cell>
          <cell r="R179">
            <v>0</v>
          </cell>
          <cell r="S179">
            <v>0</v>
          </cell>
          <cell r="T179">
            <v>0</v>
          </cell>
          <cell r="U179">
            <v>0</v>
          </cell>
          <cell r="V179">
            <v>0</v>
          </cell>
          <cell r="W179">
            <v>0</v>
          </cell>
          <cell r="X179">
            <v>0</v>
          </cell>
          <cell r="Y179">
            <v>0</v>
          </cell>
        </row>
        <row r="180">
          <cell r="A180">
            <v>0</v>
          </cell>
          <cell r="B180">
            <v>0</v>
          </cell>
          <cell r="C180" t="str">
            <v>Capaian rapot</v>
          </cell>
          <cell r="D180">
            <v>29</v>
          </cell>
          <cell r="E180">
            <v>0</v>
          </cell>
          <cell r="F180">
            <v>0</v>
          </cell>
          <cell r="G180">
            <v>0</v>
          </cell>
          <cell r="H180">
            <v>0</v>
          </cell>
          <cell r="I180">
            <v>0</v>
          </cell>
          <cell r="J180">
            <v>0</v>
          </cell>
          <cell r="K180" t="str">
            <v>1.33</v>
          </cell>
          <cell r="L180" t="str">
            <v>D+</v>
          </cell>
          <cell r="M180" t="str">
            <v>0</v>
          </cell>
          <cell r="N180">
            <v>0</v>
          </cell>
          <cell r="O180">
            <v>0</v>
          </cell>
          <cell r="P180">
            <v>0</v>
          </cell>
          <cell r="Q180">
            <v>0</v>
          </cell>
          <cell r="R180">
            <v>0</v>
          </cell>
          <cell r="S180">
            <v>0</v>
          </cell>
          <cell r="T180">
            <v>0</v>
          </cell>
          <cell r="U180">
            <v>0</v>
          </cell>
          <cell r="V180">
            <v>0</v>
          </cell>
          <cell r="W180">
            <v>0</v>
          </cell>
          <cell r="X180">
            <v>0</v>
          </cell>
          <cell r="Y180">
            <v>0</v>
          </cell>
        </row>
        <row r="181">
          <cell r="A181">
            <v>30</v>
          </cell>
          <cell r="B181">
            <v>30</v>
          </cell>
          <cell r="C181" t="e">
            <v>#N/A</v>
          </cell>
          <cell r="D181" t="str">
            <v>3.1</v>
          </cell>
          <cell r="E181">
            <v>0</v>
          </cell>
          <cell r="F181">
            <v>0</v>
          </cell>
          <cell r="G181">
            <v>0</v>
          </cell>
          <cell r="H181">
            <v>0</v>
          </cell>
          <cell r="I181">
            <v>0</v>
          </cell>
          <cell r="J181">
            <v>0</v>
          </cell>
          <cell r="K181" t="str">
            <v>1.33</v>
          </cell>
          <cell r="L181" t="str">
            <v>D+</v>
          </cell>
          <cell r="M181" t="str">
            <v>0</v>
          </cell>
          <cell r="N181">
            <v>0</v>
          </cell>
          <cell r="O181">
            <v>0</v>
          </cell>
          <cell r="P181">
            <v>0</v>
          </cell>
          <cell r="Q181">
            <v>0</v>
          </cell>
          <cell r="R181">
            <v>0</v>
          </cell>
          <cell r="S181">
            <v>0</v>
          </cell>
          <cell r="T181">
            <v>0</v>
          </cell>
          <cell r="U181">
            <v>0</v>
          </cell>
          <cell r="V181">
            <v>0</v>
          </cell>
          <cell r="W181">
            <v>0</v>
          </cell>
          <cell r="X181">
            <v>0</v>
          </cell>
          <cell r="Y181" t="str">
            <v>D+</v>
          </cell>
        </row>
        <row r="182">
          <cell r="A182">
            <v>0</v>
          </cell>
          <cell r="B182">
            <v>30</v>
          </cell>
          <cell r="C182">
            <v>0</v>
          </cell>
          <cell r="D182" t="str">
            <v>3.2</v>
          </cell>
          <cell r="E182">
            <v>0</v>
          </cell>
          <cell r="F182">
            <v>0</v>
          </cell>
          <cell r="G182">
            <v>0</v>
          </cell>
          <cell r="H182">
            <v>0</v>
          </cell>
          <cell r="I182">
            <v>0</v>
          </cell>
          <cell r="J182">
            <v>0</v>
          </cell>
          <cell r="K182" t="str">
            <v>1.33</v>
          </cell>
          <cell r="L182" t="str">
            <v>D+</v>
          </cell>
          <cell r="M182" t="str">
            <v>0</v>
          </cell>
          <cell r="N182">
            <v>0</v>
          </cell>
          <cell r="O182">
            <v>0</v>
          </cell>
          <cell r="P182">
            <v>0</v>
          </cell>
          <cell r="Q182">
            <v>0</v>
          </cell>
          <cell r="R182">
            <v>0</v>
          </cell>
          <cell r="S182">
            <v>0</v>
          </cell>
          <cell r="T182">
            <v>0</v>
          </cell>
          <cell r="U182">
            <v>0</v>
          </cell>
          <cell r="V182">
            <v>0</v>
          </cell>
          <cell r="W182">
            <v>0</v>
          </cell>
          <cell r="X182">
            <v>0</v>
          </cell>
          <cell r="Y182">
            <v>0</v>
          </cell>
        </row>
        <row r="183">
          <cell r="A183">
            <v>0</v>
          </cell>
          <cell r="B183">
            <v>30</v>
          </cell>
          <cell r="C183">
            <v>0</v>
          </cell>
          <cell r="D183" t="str">
            <v>3.3</v>
          </cell>
          <cell r="E183">
            <v>0</v>
          </cell>
          <cell r="F183">
            <v>0</v>
          </cell>
          <cell r="G183">
            <v>0</v>
          </cell>
          <cell r="H183">
            <v>0</v>
          </cell>
          <cell r="I183">
            <v>0</v>
          </cell>
          <cell r="J183">
            <v>0</v>
          </cell>
          <cell r="K183" t="str">
            <v>1.33</v>
          </cell>
          <cell r="L183" t="str">
            <v>D+</v>
          </cell>
          <cell r="M183" t="str">
            <v>0</v>
          </cell>
          <cell r="N183">
            <v>0</v>
          </cell>
          <cell r="O183">
            <v>0</v>
          </cell>
          <cell r="P183">
            <v>0</v>
          </cell>
          <cell r="Q183">
            <v>0</v>
          </cell>
          <cell r="R183">
            <v>0</v>
          </cell>
          <cell r="S183">
            <v>0</v>
          </cell>
          <cell r="T183">
            <v>0</v>
          </cell>
          <cell r="U183">
            <v>0</v>
          </cell>
          <cell r="V183">
            <v>0</v>
          </cell>
          <cell r="W183">
            <v>0</v>
          </cell>
          <cell r="X183">
            <v>0</v>
          </cell>
          <cell r="Y183">
            <v>0</v>
          </cell>
        </row>
        <row r="184">
          <cell r="A184">
            <v>0</v>
          </cell>
          <cell r="B184">
            <v>30</v>
          </cell>
          <cell r="C184">
            <v>0</v>
          </cell>
          <cell r="D184" t="str">
            <v>3.4</v>
          </cell>
          <cell r="E184">
            <v>0</v>
          </cell>
          <cell r="F184">
            <v>0</v>
          </cell>
          <cell r="G184">
            <v>0</v>
          </cell>
          <cell r="H184">
            <v>0</v>
          </cell>
          <cell r="I184">
            <v>0</v>
          </cell>
          <cell r="J184">
            <v>0</v>
          </cell>
          <cell r="K184" t="str">
            <v>1.33</v>
          </cell>
          <cell r="L184" t="str">
            <v>D+</v>
          </cell>
          <cell r="M184" t="str">
            <v>0</v>
          </cell>
          <cell r="N184">
            <v>0</v>
          </cell>
          <cell r="O184">
            <v>0</v>
          </cell>
          <cell r="P184">
            <v>0</v>
          </cell>
          <cell r="Q184">
            <v>0</v>
          </cell>
          <cell r="R184">
            <v>0</v>
          </cell>
          <cell r="S184">
            <v>0</v>
          </cell>
          <cell r="T184">
            <v>0</v>
          </cell>
          <cell r="U184">
            <v>0</v>
          </cell>
          <cell r="V184">
            <v>0</v>
          </cell>
          <cell r="W184">
            <v>0</v>
          </cell>
          <cell r="X184">
            <v>0</v>
          </cell>
          <cell r="Y184">
            <v>0</v>
          </cell>
        </row>
        <row r="185">
          <cell r="A185">
            <v>0</v>
          </cell>
          <cell r="B185">
            <v>30</v>
          </cell>
          <cell r="C185">
            <v>0</v>
          </cell>
          <cell r="D185" t="str">
            <v>3.5</v>
          </cell>
          <cell r="E185">
            <v>0</v>
          </cell>
          <cell r="F185">
            <v>0</v>
          </cell>
          <cell r="G185">
            <v>0</v>
          </cell>
          <cell r="H185">
            <v>0</v>
          </cell>
          <cell r="I185">
            <v>0</v>
          </cell>
          <cell r="J185">
            <v>0</v>
          </cell>
          <cell r="K185" t="str">
            <v>1.33</v>
          </cell>
          <cell r="L185" t="str">
            <v>D+</v>
          </cell>
          <cell r="M185" t="str">
            <v>0</v>
          </cell>
          <cell r="N185">
            <v>0</v>
          </cell>
          <cell r="O185">
            <v>0</v>
          </cell>
          <cell r="P185">
            <v>0</v>
          </cell>
          <cell r="Q185">
            <v>0</v>
          </cell>
          <cell r="R185">
            <v>0</v>
          </cell>
          <cell r="S185">
            <v>0</v>
          </cell>
          <cell r="T185">
            <v>0</v>
          </cell>
          <cell r="U185">
            <v>0</v>
          </cell>
          <cell r="V185">
            <v>0</v>
          </cell>
          <cell r="W185">
            <v>0</v>
          </cell>
          <cell r="X185">
            <v>0</v>
          </cell>
          <cell r="Y185">
            <v>0</v>
          </cell>
        </row>
        <row r="186">
          <cell r="A186">
            <v>0</v>
          </cell>
          <cell r="B186">
            <v>0</v>
          </cell>
          <cell r="C186" t="str">
            <v>Capaian rapot</v>
          </cell>
          <cell r="D186">
            <v>30</v>
          </cell>
          <cell r="E186">
            <v>0</v>
          </cell>
          <cell r="F186">
            <v>0</v>
          </cell>
          <cell r="G186">
            <v>0</v>
          </cell>
          <cell r="H186">
            <v>0</v>
          </cell>
          <cell r="I186">
            <v>0</v>
          </cell>
          <cell r="J186">
            <v>0</v>
          </cell>
          <cell r="K186" t="str">
            <v>1.33</v>
          </cell>
          <cell r="L186" t="str">
            <v>D+</v>
          </cell>
          <cell r="M186" t="str">
            <v>0</v>
          </cell>
          <cell r="N186">
            <v>0</v>
          </cell>
          <cell r="O186">
            <v>0</v>
          </cell>
          <cell r="P186">
            <v>0</v>
          </cell>
          <cell r="Q186">
            <v>0</v>
          </cell>
          <cell r="R186">
            <v>0</v>
          </cell>
          <cell r="S186">
            <v>0</v>
          </cell>
          <cell r="T186">
            <v>0</v>
          </cell>
          <cell r="U186">
            <v>0</v>
          </cell>
          <cell r="V186">
            <v>0</v>
          </cell>
          <cell r="W186">
            <v>0</v>
          </cell>
          <cell r="X186">
            <v>0</v>
          </cell>
          <cell r="Y186">
            <v>0</v>
          </cell>
        </row>
        <row r="187">
          <cell r="A187">
            <v>31</v>
          </cell>
          <cell r="B187">
            <v>21</v>
          </cell>
          <cell r="C187" t="e">
            <v>#N/A</v>
          </cell>
          <cell r="D187" t="str">
            <v>3.1</v>
          </cell>
          <cell r="E187">
            <v>0</v>
          </cell>
          <cell r="F187">
            <v>0</v>
          </cell>
          <cell r="G187">
            <v>0</v>
          </cell>
          <cell r="H187">
            <v>0</v>
          </cell>
          <cell r="I187">
            <v>0</v>
          </cell>
          <cell r="J187">
            <v>0</v>
          </cell>
          <cell r="K187" t="str">
            <v>1.33</v>
          </cell>
          <cell r="L187" t="str">
            <v>D+</v>
          </cell>
          <cell r="M187" t="str">
            <v>0</v>
          </cell>
          <cell r="N187">
            <v>0</v>
          </cell>
          <cell r="O187">
            <v>0</v>
          </cell>
          <cell r="P187">
            <v>0</v>
          </cell>
          <cell r="Q187">
            <v>0</v>
          </cell>
          <cell r="R187">
            <v>0</v>
          </cell>
          <cell r="S187">
            <v>0</v>
          </cell>
          <cell r="T187">
            <v>0</v>
          </cell>
          <cell r="U187">
            <v>0</v>
          </cell>
          <cell r="V187">
            <v>0</v>
          </cell>
          <cell r="W187">
            <v>0</v>
          </cell>
          <cell r="X187">
            <v>0</v>
          </cell>
          <cell r="Y187" t="str">
            <v>D+</v>
          </cell>
        </row>
        <row r="188">
          <cell r="A188">
            <v>0</v>
          </cell>
          <cell r="B188">
            <v>21</v>
          </cell>
          <cell r="C188">
            <v>0</v>
          </cell>
          <cell r="D188" t="str">
            <v>3.2</v>
          </cell>
          <cell r="E188">
            <v>0</v>
          </cell>
          <cell r="F188">
            <v>0</v>
          </cell>
          <cell r="G188">
            <v>0</v>
          </cell>
          <cell r="H188">
            <v>0</v>
          </cell>
          <cell r="I188">
            <v>0</v>
          </cell>
          <cell r="J188">
            <v>0</v>
          </cell>
          <cell r="K188" t="str">
            <v>1.33</v>
          </cell>
          <cell r="L188" t="str">
            <v>D+</v>
          </cell>
          <cell r="M188" t="str">
            <v>0</v>
          </cell>
          <cell r="N188">
            <v>0</v>
          </cell>
          <cell r="O188">
            <v>0</v>
          </cell>
          <cell r="P188">
            <v>0</v>
          </cell>
          <cell r="Q188">
            <v>0</v>
          </cell>
          <cell r="R188">
            <v>0</v>
          </cell>
          <cell r="S188">
            <v>0</v>
          </cell>
          <cell r="T188">
            <v>0</v>
          </cell>
          <cell r="U188">
            <v>0</v>
          </cell>
          <cell r="V188">
            <v>0</v>
          </cell>
          <cell r="W188">
            <v>0</v>
          </cell>
          <cell r="X188">
            <v>0</v>
          </cell>
          <cell r="Y188">
            <v>0</v>
          </cell>
        </row>
        <row r="189">
          <cell r="A189">
            <v>0</v>
          </cell>
          <cell r="B189">
            <v>21</v>
          </cell>
          <cell r="C189">
            <v>0</v>
          </cell>
          <cell r="D189" t="str">
            <v>3.3</v>
          </cell>
          <cell r="E189">
            <v>0</v>
          </cell>
          <cell r="F189">
            <v>0</v>
          </cell>
          <cell r="G189">
            <v>0</v>
          </cell>
          <cell r="H189">
            <v>0</v>
          </cell>
          <cell r="I189">
            <v>0</v>
          </cell>
          <cell r="J189">
            <v>0</v>
          </cell>
          <cell r="K189" t="str">
            <v>1.33</v>
          </cell>
          <cell r="L189" t="str">
            <v>D+</v>
          </cell>
          <cell r="M189" t="str">
            <v>0</v>
          </cell>
          <cell r="N189">
            <v>0</v>
          </cell>
          <cell r="O189">
            <v>0</v>
          </cell>
          <cell r="P189">
            <v>0</v>
          </cell>
          <cell r="Q189">
            <v>0</v>
          </cell>
          <cell r="R189">
            <v>0</v>
          </cell>
          <cell r="S189">
            <v>0</v>
          </cell>
          <cell r="T189">
            <v>0</v>
          </cell>
          <cell r="U189">
            <v>0</v>
          </cell>
          <cell r="V189">
            <v>0</v>
          </cell>
          <cell r="W189">
            <v>0</v>
          </cell>
          <cell r="X189">
            <v>0</v>
          </cell>
          <cell r="Y189">
            <v>0</v>
          </cell>
        </row>
        <row r="190">
          <cell r="A190">
            <v>0</v>
          </cell>
          <cell r="B190">
            <v>21</v>
          </cell>
          <cell r="C190">
            <v>0</v>
          </cell>
          <cell r="D190" t="str">
            <v>3.4</v>
          </cell>
          <cell r="E190">
            <v>0</v>
          </cell>
          <cell r="F190">
            <v>0</v>
          </cell>
          <cell r="G190">
            <v>0</v>
          </cell>
          <cell r="H190">
            <v>0</v>
          </cell>
          <cell r="I190">
            <v>0</v>
          </cell>
          <cell r="J190">
            <v>0</v>
          </cell>
          <cell r="K190" t="str">
            <v>1.33</v>
          </cell>
          <cell r="L190" t="str">
            <v>D+</v>
          </cell>
          <cell r="M190" t="str">
            <v>0</v>
          </cell>
          <cell r="N190">
            <v>0</v>
          </cell>
          <cell r="O190">
            <v>0</v>
          </cell>
          <cell r="P190">
            <v>0</v>
          </cell>
          <cell r="Q190">
            <v>0</v>
          </cell>
          <cell r="R190">
            <v>0</v>
          </cell>
          <cell r="S190">
            <v>0</v>
          </cell>
          <cell r="T190">
            <v>0</v>
          </cell>
          <cell r="U190">
            <v>0</v>
          </cell>
          <cell r="V190">
            <v>0</v>
          </cell>
          <cell r="W190">
            <v>0</v>
          </cell>
          <cell r="X190">
            <v>0</v>
          </cell>
          <cell r="Y190">
            <v>0</v>
          </cell>
        </row>
        <row r="191">
          <cell r="A191">
            <v>0</v>
          </cell>
          <cell r="B191">
            <v>21</v>
          </cell>
          <cell r="C191">
            <v>0</v>
          </cell>
          <cell r="D191" t="str">
            <v>3.5</v>
          </cell>
          <cell r="E191">
            <v>0</v>
          </cell>
          <cell r="F191">
            <v>0</v>
          </cell>
          <cell r="G191">
            <v>0</v>
          </cell>
          <cell r="H191">
            <v>0</v>
          </cell>
          <cell r="I191">
            <v>0</v>
          </cell>
          <cell r="J191">
            <v>0</v>
          </cell>
          <cell r="K191" t="str">
            <v>1.33</v>
          </cell>
          <cell r="L191" t="str">
            <v>D+</v>
          </cell>
          <cell r="M191" t="str">
            <v>0</v>
          </cell>
          <cell r="N191">
            <v>0</v>
          </cell>
          <cell r="O191">
            <v>0</v>
          </cell>
          <cell r="P191">
            <v>0</v>
          </cell>
          <cell r="Q191">
            <v>0</v>
          </cell>
          <cell r="R191">
            <v>0</v>
          </cell>
          <cell r="S191">
            <v>0</v>
          </cell>
          <cell r="T191">
            <v>0</v>
          </cell>
          <cell r="U191">
            <v>0</v>
          </cell>
          <cell r="V191">
            <v>0</v>
          </cell>
          <cell r="W191">
            <v>0</v>
          </cell>
          <cell r="X191">
            <v>0</v>
          </cell>
          <cell r="Y191">
            <v>0</v>
          </cell>
        </row>
        <row r="192">
          <cell r="A192">
            <v>0</v>
          </cell>
          <cell r="B192">
            <v>0</v>
          </cell>
          <cell r="C192" t="str">
            <v>Capaian rapot</v>
          </cell>
          <cell r="D192">
            <v>31</v>
          </cell>
          <cell r="E192">
            <v>0</v>
          </cell>
          <cell r="F192">
            <v>0</v>
          </cell>
          <cell r="G192">
            <v>0</v>
          </cell>
          <cell r="H192">
            <v>0</v>
          </cell>
          <cell r="I192">
            <v>0</v>
          </cell>
          <cell r="J192">
            <v>0</v>
          </cell>
          <cell r="K192" t="str">
            <v>1.33</v>
          </cell>
          <cell r="L192" t="str">
            <v>D+</v>
          </cell>
          <cell r="M192" t="str">
            <v>0</v>
          </cell>
          <cell r="N192">
            <v>0</v>
          </cell>
          <cell r="O192">
            <v>0</v>
          </cell>
          <cell r="P192">
            <v>0</v>
          </cell>
          <cell r="Q192">
            <v>0</v>
          </cell>
          <cell r="R192">
            <v>0</v>
          </cell>
          <cell r="S192">
            <v>0</v>
          </cell>
          <cell r="T192">
            <v>0</v>
          </cell>
          <cell r="U192">
            <v>0</v>
          </cell>
          <cell r="V192">
            <v>0</v>
          </cell>
          <cell r="W192">
            <v>0</v>
          </cell>
          <cell r="X192">
            <v>0</v>
          </cell>
          <cell r="Y192">
            <v>0</v>
          </cell>
        </row>
        <row r="193">
          <cell r="A193">
            <v>32</v>
          </cell>
          <cell r="B193">
            <v>22</v>
          </cell>
          <cell r="C193" t="e">
            <v>#N/A</v>
          </cell>
          <cell r="D193" t="str">
            <v>3.1</v>
          </cell>
          <cell r="E193">
            <v>0</v>
          </cell>
          <cell r="F193">
            <v>0</v>
          </cell>
          <cell r="G193">
            <v>0</v>
          </cell>
          <cell r="H193">
            <v>0</v>
          </cell>
          <cell r="I193">
            <v>0</v>
          </cell>
          <cell r="J193">
            <v>0</v>
          </cell>
          <cell r="K193" t="str">
            <v>1.33</v>
          </cell>
          <cell r="L193" t="str">
            <v>D+</v>
          </cell>
          <cell r="M193" t="str">
            <v>0</v>
          </cell>
          <cell r="N193">
            <v>0</v>
          </cell>
          <cell r="O193">
            <v>0</v>
          </cell>
          <cell r="P193">
            <v>0</v>
          </cell>
          <cell r="Q193">
            <v>0</v>
          </cell>
          <cell r="R193">
            <v>0</v>
          </cell>
          <cell r="S193">
            <v>0</v>
          </cell>
          <cell r="T193">
            <v>0</v>
          </cell>
          <cell r="U193">
            <v>0</v>
          </cell>
          <cell r="V193">
            <v>0</v>
          </cell>
          <cell r="W193">
            <v>0</v>
          </cell>
          <cell r="X193">
            <v>0</v>
          </cell>
          <cell r="Y193" t="str">
            <v>D+</v>
          </cell>
        </row>
        <row r="194">
          <cell r="A194">
            <v>0</v>
          </cell>
          <cell r="B194">
            <v>22</v>
          </cell>
          <cell r="C194">
            <v>0</v>
          </cell>
          <cell r="D194" t="str">
            <v>3.2</v>
          </cell>
          <cell r="E194">
            <v>0</v>
          </cell>
          <cell r="F194">
            <v>0</v>
          </cell>
          <cell r="G194">
            <v>0</v>
          </cell>
          <cell r="H194">
            <v>0</v>
          </cell>
          <cell r="I194">
            <v>0</v>
          </cell>
          <cell r="J194">
            <v>0</v>
          </cell>
          <cell r="K194" t="str">
            <v>1.33</v>
          </cell>
          <cell r="L194" t="str">
            <v>D+</v>
          </cell>
          <cell r="M194" t="str">
            <v>0</v>
          </cell>
          <cell r="N194">
            <v>0</v>
          </cell>
          <cell r="O194">
            <v>0</v>
          </cell>
          <cell r="P194">
            <v>0</v>
          </cell>
          <cell r="Q194">
            <v>0</v>
          </cell>
          <cell r="R194">
            <v>0</v>
          </cell>
          <cell r="S194">
            <v>0</v>
          </cell>
          <cell r="T194">
            <v>0</v>
          </cell>
          <cell r="U194">
            <v>0</v>
          </cell>
          <cell r="V194">
            <v>0</v>
          </cell>
          <cell r="W194">
            <v>0</v>
          </cell>
          <cell r="X194">
            <v>0</v>
          </cell>
          <cell r="Y194">
            <v>0</v>
          </cell>
        </row>
        <row r="195">
          <cell r="A195">
            <v>0</v>
          </cell>
          <cell r="B195">
            <v>22</v>
          </cell>
          <cell r="C195">
            <v>0</v>
          </cell>
          <cell r="D195" t="str">
            <v>3.3</v>
          </cell>
          <cell r="E195">
            <v>0</v>
          </cell>
          <cell r="F195">
            <v>0</v>
          </cell>
          <cell r="G195">
            <v>0</v>
          </cell>
          <cell r="H195">
            <v>0</v>
          </cell>
          <cell r="I195">
            <v>0</v>
          </cell>
          <cell r="J195">
            <v>0</v>
          </cell>
          <cell r="K195" t="str">
            <v>1.33</v>
          </cell>
          <cell r="L195" t="str">
            <v>D+</v>
          </cell>
          <cell r="M195" t="str">
            <v>0</v>
          </cell>
          <cell r="N195">
            <v>0</v>
          </cell>
          <cell r="O195">
            <v>0</v>
          </cell>
          <cell r="P195">
            <v>0</v>
          </cell>
          <cell r="Q195">
            <v>0</v>
          </cell>
          <cell r="R195">
            <v>0</v>
          </cell>
          <cell r="S195">
            <v>0</v>
          </cell>
          <cell r="T195">
            <v>0</v>
          </cell>
          <cell r="U195">
            <v>0</v>
          </cell>
          <cell r="V195">
            <v>0</v>
          </cell>
          <cell r="W195">
            <v>0</v>
          </cell>
          <cell r="X195">
            <v>0</v>
          </cell>
          <cell r="Y195">
            <v>0</v>
          </cell>
        </row>
        <row r="196">
          <cell r="A196">
            <v>0</v>
          </cell>
          <cell r="B196">
            <v>22</v>
          </cell>
          <cell r="C196">
            <v>0</v>
          </cell>
          <cell r="D196" t="str">
            <v>3.4</v>
          </cell>
          <cell r="E196">
            <v>0</v>
          </cell>
          <cell r="F196">
            <v>0</v>
          </cell>
          <cell r="G196">
            <v>0</v>
          </cell>
          <cell r="H196">
            <v>0</v>
          </cell>
          <cell r="I196">
            <v>0</v>
          </cell>
          <cell r="J196">
            <v>0</v>
          </cell>
          <cell r="K196" t="str">
            <v>1.33</v>
          </cell>
          <cell r="L196" t="str">
            <v>D+</v>
          </cell>
          <cell r="M196" t="str">
            <v>0</v>
          </cell>
          <cell r="N196">
            <v>0</v>
          </cell>
          <cell r="O196">
            <v>0</v>
          </cell>
          <cell r="P196">
            <v>0</v>
          </cell>
          <cell r="Q196">
            <v>0</v>
          </cell>
          <cell r="R196">
            <v>0</v>
          </cell>
          <cell r="S196">
            <v>0</v>
          </cell>
          <cell r="T196">
            <v>0</v>
          </cell>
          <cell r="U196">
            <v>0</v>
          </cell>
          <cell r="V196">
            <v>0</v>
          </cell>
          <cell r="W196">
            <v>0</v>
          </cell>
          <cell r="X196">
            <v>0</v>
          </cell>
          <cell r="Y196">
            <v>0</v>
          </cell>
        </row>
        <row r="197">
          <cell r="A197">
            <v>0</v>
          </cell>
          <cell r="B197">
            <v>22</v>
          </cell>
          <cell r="C197">
            <v>0</v>
          </cell>
          <cell r="D197" t="str">
            <v>3.5</v>
          </cell>
          <cell r="E197">
            <v>0</v>
          </cell>
          <cell r="F197">
            <v>0</v>
          </cell>
          <cell r="G197">
            <v>0</v>
          </cell>
          <cell r="H197">
            <v>0</v>
          </cell>
          <cell r="I197">
            <v>0</v>
          </cell>
          <cell r="J197">
            <v>0</v>
          </cell>
          <cell r="K197" t="str">
            <v>1.33</v>
          </cell>
          <cell r="L197" t="str">
            <v>D+</v>
          </cell>
          <cell r="M197" t="str">
            <v>0</v>
          </cell>
          <cell r="N197">
            <v>0</v>
          </cell>
          <cell r="O197">
            <v>0</v>
          </cell>
          <cell r="P197">
            <v>0</v>
          </cell>
          <cell r="Q197">
            <v>0</v>
          </cell>
          <cell r="R197">
            <v>0</v>
          </cell>
          <cell r="S197">
            <v>0</v>
          </cell>
          <cell r="T197">
            <v>0</v>
          </cell>
          <cell r="U197">
            <v>0</v>
          </cell>
          <cell r="V197">
            <v>0</v>
          </cell>
          <cell r="W197">
            <v>0</v>
          </cell>
          <cell r="X197">
            <v>0</v>
          </cell>
          <cell r="Y197">
            <v>0</v>
          </cell>
        </row>
        <row r="198">
          <cell r="A198">
            <v>0</v>
          </cell>
          <cell r="B198">
            <v>0</v>
          </cell>
          <cell r="C198" t="str">
            <v>Capaian rapot</v>
          </cell>
          <cell r="D198">
            <v>32</v>
          </cell>
          <cell r="E198">
            <v>0</v>
          </cell>
          <cell r="F198">
            <v>0</v>
          </cell>
          <cell r="G198">
            <v>0</v>
          </cell>
          <cell r="H198">
            <v>0</v>
          </cell>
          <cell r="I198">
            <v>0</v>
          </cell>
          <cell r="J198">
            <v>0</v>
          </cell>
          <cell r="K198" t="str">
            <v>1.33</v>
          </cell>
          <cell r="L198" t="str">
            <v>D+</v>
          </cell>
          <cell r="M198" t="str">
            <v>0</v>
          </cell>
          <cell r="N198">
            <v>0</v>
          </cell>
          <cell r="O198">
            <v>0</v>
          </cell>
          <cell r="P198">
            <v>0</v>
          </cell>
          <cell r="Q198">
            <v>0</v>
          </cell>
          <cell r="R198">
            <v>0</v>
          </cell>
          <cell r="S198">
            <v>0</v>
          </cell>
          <cell r="T198">
            <v>0</v>
          </cell>
          <cell r="U198">
            <v>0</v>
          </cell>
          <cell r="V198">
            <v>0</v>
          </cell>
          <cell r="W198">
            <v>0</v>
          </cell>
          <cell r="X198">
            <v>0</v>
          </cell>
          <cell r="Y198">
            <v>0</v>
          </cell>
        </row>
        <row r="199">
          <cell r="A199">
            <v>33</v>
          </cell>
          <cell r="B199">
            <v>23</v>
          </cell>
          <cell r="C199" t="e">
            <v>#N/A</v>
          </cell>
          <cell r="D199" t="str">
            <v>3.1</v>
          </cell>
          <cell r="E199">
            <v>0</v>
          </cell>
          <cell r="F199">
            <v>0</v>
          </cell>
          <cell r="G199">
            <v>0</v>
          </cell>
          <cell r="H199">
            <v>0</v>
          </cell>
          <cell r="I199">
            <v>0</v>
          </cell>
          <cell r="J199">
            <v>0</v>
          </cell>
          <cell r="K199" t="str">
            <v>1.33</v>
          </cell>
          <cell r="L199" t="str">
            <v>D+</v>
          </cell>
          <cell r="M199" t="str">
            <v>0</v>
          </cell>
          <cell r="N199">
            <v>0</v>
          </cell>
          <cell r="O199">
            <v>0</v>
          </cell>
          <cell r="P199">
            <v>0</v>
          </cell>
          <cell r="Q199">
            <v>0</v>
          </cell>
          <cell r="R199">
            <v>0</v>
          </cell>
          <cell r="S199">
            <v>0</v>
          </cell>
          <cell r="T199">
            <v>0</v>
          </cell>
          <cell r="U199">
            <v>0</v>
          </cell>
          <cell r="V199">
            <v>0</v>
          </cell>
          <cell r="W199">
            <v>0</v>
          </cell>
          <cell r="X199">
            <v>0</v>
          </cell>
          <cell r="Y199" t="str">
            <v>D+</v>
          </cell>
        </row>
        <row r="200">
          <cell r="A200">
            <v>0</v>
          </cell>
          <cell r="B200">
            <v>23</v>
          </cell>
          <cell r="C200">
            <v>0</v>
          </cell>
          <cell r="D200" t="str">
            <v>3.2</v>
          </cell>
          <cell r="E200">
            <v>0</v>
          </cell>
          <cell r="F200">
            <v>0</v>
          </cell>
          <cell r="G200">
            <v>0</v>
          </cell>
          <cell r="H200">
            <v>0</v>
          </cell>
          <cell r="I200">
            <v>0</v>
          </cell>
          <cell r="J200">
            <v>0</v>
          </cell>
          <cell r="K200" t="str">
            <v>1.33</v>
          </cell>
          <cell r="L200" t="str">
            <v>D+</v>
          </cell>
          <cell r="M200" t="str">
            <v>0</v>
          </cell>
          <cell r="N200">
            <v>0</v>
          </cell>
          <cell r="O200">
            <v>0</v>
          </cell>
          <cell r="P200">
            <v>0</v>
          </cell>
          <cell r="Q200">
            <v>0</v>
          </cell>
          <cell r="R200">
            <v>0</v>
          </cell>
          <cell r="S200">
            <v>0</v>
          </cell>
          <cell r="T200">
            <v>0</v>
          </cell>
          <cell r="U200">
            <v>0</v>
          </cell>
          <cell r="V200">
            <v>0</v>
          </cell>
          <cell r="W200">
            <v>0</v>
          </cell>
          <cell r="X200">
            <v>0</v>
          </cell>
          <cell r="Y200">
            <v>0</v>
          </cell>
        </row>
        <row r="201">
          <cell r="A201">
            <v>0</v>
          </cell>
          <cell r="B201">
            <v>23</v>
          </cell>
          <cell r="C201">
            <v>0</v>
          </cell>
          <cell r="D201" t="str">
            <v>3.3</v>
          </cell>
          <cell r="E201">
            <v>0</v>
          </cell>
          <cell r="F201">
            <v>0</v>
          </cell>
          <cell r="G201">
            <v>0</v>
          </cell>
          <cell r="H201">
            <v>0</v>
          </cell>
          <cell r="I201">
            <v>0</v>
          </cell>
          <cell r="J201">
            <v>0</v>
          </cell>
          <cell r="K201" t="str">
            <v>1.33</v>
          </cell>
          <cell r="L201" t="str">
            <v>D+</v>
          </cell>
          <cell r="M201" t="str">
            <v>0</v>
          </cell>
          <cell r="N201">
            <v>0</v>
          </cell>
          <cell r="O201">
            <v>0</v>
          </cell>
          <cell r="P201">
            <v>0</v>
          </cell>
          <cell r="Q201">
            <v>0</v>
          </cell>
          <cell r="R201">
            <v>0</v>
          </cell>
          <cell r="S201">
            <v>0</v>
          </cell>
          <cell r="T201">
            <v>0</v>
          </cell>
          <cell r="U201">
            <v>0</v>
          </cell>
          <cell r="V201">
            <v>0</v>
          </cell>
          <cell r="W201">
            <v>0</v>
          </cell>
          <cell r="X201">
            <v>0</v>
          </cell>
          <cell r="Y201">
            <v>0</v>
          </cell>
        </row>
        <row r="202">
          <cell r="A202">
            <v>0</v>
          </cell>
          <cell r="B202">
            <v>23</v>
          </cell>
          <cell r="C202">
            <v>0</v>
          </cell>
          <cell r="D202" t="str">
            <v>3.4</v>
          </cell>
          <cell r="E202">
            <v>0</v>
          </cell>
          <cell r="F202">
            <v>0</v>
          </cell>
          <cell r="G202">
            <v>0</v>
          </cell>
          <cell r="H202">
            <v>0</v>
          </cell>
          <cell r="I202">
            <v>0</v>
          </cell>
          <cell r="J202">
            <v>0</v>
          </cell>
          <cell r="K202" t="str">
            <v>1.33</v>
          </cell>
          <cell r="L202" t="str">
            <v>D+</v>
          </cell>
          <cell r="M202" t="str">
            <v>0</v>
          </cell>
          <cell r="N202">
            <v>0</v>
          </cell>
          <cell r="O202">
            <v>0</v>
          </cell>
          <cell r="P202">
            <v>0</v>
          </cell>
          <cell r="Q202">
            <v>0</v>
          </cell>
          <cell r="R202">
            <v>0</v>
          </cell>
          <cell r="S202">
            <v>0</v>
          </cell>
          <cell r="T202">
            <v>0</v>
          </cell>
          <cell r="U202">
            <v>0</v>
          </cell>
          <cell r="V202">
            <v>0</v>
          </cell>
          <cell r="W202">
            <v>0</v>
          </cell>
          <cell r="X202">
            <v>0</v>
          </cell>
          <cell r="Y202">
            <v>0</v>
          </cell>
        </row>
        <row r="203">
          <cell r="A203">
            <v>0</v>
          </cell>
          <cell r="B203">
            <v>23</v>
          </cell>
          <cell r="C203">
            <v>0</v>
          </cell>
          <cell r="D203" t="str">
            <v>3.5</v>
          </cell>
          <cell r="E203">
            <v>0</v>
          </cell>
          <cell r="F203">
            <v>0</v>
          </cell>
          <cell r="G203">
            <v>0</v>
          </cell>
          <cell r="H203">
            <v>0</v>
          </cell>
          <cell r="I203">
            <v>0</v>
          </cell>
          <cell r="J203">
            <v>0</v>
          </cell>
          <cell r="K203" t="str">
            <v>1.33</v>
          </cell>
          <cell r="L203" t="str">
            <v>D+</v>
          </cell>
          <cell r="M203" t="str">
            <v>0</v>
          </cell>
          <cell r="N203">
            <v>0</v>
          </cell>
          <cell r="O203">
            <v>0</v>
          </cell>
          <cell r="P203">
            <v>0</v>
          </cell>
          <cell r="Q203">
            <v>0</v>
          </cell>
          <cell r="R203">
            <v>0</v>
          </cell>
          <cell r="S203">
            <v>0</v>
          </cell>
          <cell r="T203">
            <v>0</v>
          </cell>
          <cell r="U203">
            <v>0</v>
          </cell>
          <cell r="V203">
            <v>0</v>
          </cell>
          <cell r="W203">
            <v>0</v>
          </cell>
          <cell r="X203">
            <v>0</v>
          </cell>
          <cell r="Y203">
            <v>0</v>
          </cell>
        </row>
        <row r="204">
          <cell r="A204">
            <v>0</v>
          </cell>
          <cell r="B204">
            <v>0</v>
          </cell>
          <cell r="C204" t="str">
            <v>Capaian rapot</v>
          </cell>
          <cell r="D204">
            <v>33</v>
          </cell>
          <cell r="E204">
            <v>0</v>
          </cell>
          <cell r="F204">
            <v>0</v>
          </cell>
          <cell r="G204">
            <v>0</v>
          </cell>
          <cell r="H204">
            <v>0</v>
          </cell>
          <cell r="I204">
            <v>0</v>
          </cell>
          <cell r="J204">
            <v>0</v>
          </cell>
          <cell r="K204" t="str">
            <v>1.33</v>
          </cell>
          <cell r="L204" t="str">
            <v>D+</v>
          </cell>
          <cell r="M204" t="str">
            <v>0</v>
          </cell>
          <cell r="N204">
            <v>0</v>
          </cell>
          <cell r="O204">
            <v>0</v>
          </cell>
          <cell r="P204">
            <v>0</v>
          </cell>
          <cell r="Q204">
            <v>0</v>
          </cell>
          <cell r="R204">
            <v>0</v>
          </cell>
          <cell r="S204">
            <v>0</v>
          </cell>
          <cell r="T204">
            <v>0</v>
          </cell>
          <cell r="U204">
            <v>0</v>
          </cell>
          <cell r="V204">
            <v>0</v>
          </cell>
          <cell r="W204">
            <v>0</v>
          </cell>
          <cell r="X204">
            <v>0</v>
          </cell>
          <cell r="Y204">
            <v>0</v>
          </cell>
        </row>
        <row r="205">
          <cell r="A205">
            <v>34</v>
          </cell>
          <cell r="B205">
            <v>24</v>
          </cell>
          <cell r="C205" t="e">
            <v>#N/A</v>
          </cell>
          <cell r="D205" t="str">
            <v>3.1</v>
          </cell>
          <cell r="E205">
            <v>0</v>
          </cell>
          <cell r="F205">
            <v>0</v>
          </cell>
          <cell r="G205">
            <v>0</v>
          </cell>
          <cell r="H205">
            <v>0</v>
          </cell>
          <cell r="I205">
            <v>0</v>
          </cell>
          <cell r="J205">
            <v>0</v>
          </cell>
          <cell r="K205" t="str">
            <v>1.33</v>
          </cell>
          <cell r="L205" t="str">
            <v>D+</v>
          </cell>
          <cell r="M205" t="str">
            <v>0</v>
          </cell>
          <cell r="N205">
            <v>0</v>
          </cell>
          <cell r="O205">
            <v>0</v>
          </cell>
          <cell r="P205">
            <v>0</v>
          </cell>
          <cell r="Q205">
            <v>0</v>
          </cell>
          <cell r="R205">
            <v>0</v>
          </cell>
          <cell r="S205">
            <v>0</v>
          </cell>
          <cell r="T205">
            <v>0</v>
          </cell>
          <cell r="U205">
            <v>0</v>
          </cell>
          <cell r="V205">
            <v>0</v>
          </cell>
          <cell r="W205">
            <v>0</v>
          </cell>
          <cell r="X205">
            <v>0</v>
          </cell>
          <cell r="Y205" t="str">
            <v>D+</v>
          </cell>
        </row>
        <row r="206">
          <cell r="A206">
            <v>0</v>
          </cell>
          <cell r="B206">
            <v>24</v>
          </cell>
          <cell r="C206">
            <v>0</v>
          </cell>
          <cell r="D206" t="str">
            <v>3.2</v>
          </cell>
          <cell r="E206">
            <v>0</v>
          </cell>
          <cell r="F206">
            <v>0</v>
          </cell>
          <cell r="G206">
            <v>0</v>
          </cell>
          <cell r="H206">
            <v>0</v>
          </cell>
          <cell r="I206">
            <v>0</v>
          </cell>
          <cell r="J206">
            <v>0</v>
          </cell>
          <cell r="K206" t="str">
            <v>1.33</v>
          </cell>
          <cell r="L206" t="str">
            <v>D+</v>
          </cell>
          <cell r="M206" t="str">
            <v>0</v>
          </cell>
          <cell r="N206">
            <v>0</v>
          </cell>
          <cell r="O206">
            <v>0</v>
          </cell>
          <cell r="P206">
            <v>0</v>
          </cell>
          <cell r="Q206">
            <v>0</v>
          </cell>
          <cell r="R206">
            <v>0</v>
          </cell>
          <cell r="S206">
            <v>0</v>
          </cell>
          <cell r="T206">
            <v>0</v>
          </cell>
          <cell r="U206">
            <v>0</v>
          </cell>
          <cell r="V206">
            <v>0</v>
          </cell>
          <cell r="W206">
            <v>0</v>
          </cell>
          <cell r="X206">
            <v>0</v>
          </cell>
          <cell r="Y206">
            <v>0</v>
          </cell>
        </row>
        <row r="207">
          <cell r="A207">
            <v>0</v>
          </cell>
          <cell r="B207">
            <v>24</v>
          </cell>
          <cell r="C207">
            <v>0</v>
          </cell>
          <cell r="D207" t="str">
            <v>3.3</v>
          </cell>
          <cell r="E207">
            <v>0</v>
          </cell>
          <cell r="F207">
            <v>0</v>
          </cell>
          <cell r="G207">
            <v>0</v>
          </cell>
          <cell r="H207">
            <v>0</v>
          </cell>
          <cell r="I207">
            <v>0</v>
          </cell>
          <cell r="J207">
            <v>0</v>
          </cell>
          <cell r="K207" t="str">
            <v>1.33</v>
          </cell>
          <cell r="L207" t="str">
            <v>D+</v>
          </cell>
          <cell r="M207" t="str">
            <v>0</v>
          </cell>
          <cell r="N207">
            <v>0</v>
          </cell>
          <cell r="O207">
            <v>0</v>
          </cell>
          <cell r="P207">
            <v>0</v>
          </cell>
          <cell r="Q207">
            <v>0</v>
          </cell>
          <cell r="R207">
            <v>0</v>
          </cell>
          <cell r="S207">
            <v>0</v>
          </cell>
          <cell r="T207">
            <v>0</v>
          </cell>
          <cell r="U207">
            <v>0</v>
          </cell>
          <cell r="V207">
            <v>0</v>
          </cell>
          <cell r="W207">
            <v>0</v>
          </cell>
          <cell r="X207">
            <v>0</v>
          </cell>
          <cell r="Y207">
            <v>0</v>
          </cell>
        </row>
        <row r="208">
          <cell r="A208">
            <v>0</v>
          </cell>
          <cell r="B208">
            <v>24</v>
          </cell>
          <cell r="C208">
            <v>0</v>
          </cell>
          <cell r="D208" t="str">
            <v>3.4</v>
          </cell>
          <cell r="E208">
            <v>0</v>
          </cell>
          <cell r="F208">
            <v>0</v>
          </cell>
          <cell r="G208">
            <v>0</v>
          </cell>
          <cell r="H208">
            <v>0</v>
          </cell>
          <cell r="I208">
            <v>0</v>
          </cell>
          <cell r="J208">
            <v>0</v>
          </cell>
          <cell r="K208" t="str">
            <v>1.33</v>
          </cell>
          <cell r="L208" t="str">
            <v>D+</v>
          </cell>
          <cell r="M208" t="str">
            <v>0</v>
          </cell>
          <cell r="N208">
            <v>0</v>
          </cell>
          <cell r="O208">
            <v>0</v>
          </cell>
          <cell r="P208">
            <v>0</v>
          </cell>
          <cell r="Q208">
            <v>0</v>
          </cell>
          <cell r="R208">
            <v>0</v>
          </cell>
          <cell r="S208">
            <v>0</v>
          </cell>
          <cell r="T208">
            <v>0</v>
          </cell>
          <cell r="U208">
            <v>0</v>
          </cell>
          <cell r="V208">
            <v>0</v>
          </cell>
          <cell r="W208">
            <v>0</v>
          </cell>
          <cell r="X208">
            <v>0</v>
          </cell>
          <cell r="Y208">
            <v>0</v>
          </cell>
        </row>
        <row r="209">
          <cell r="A209">
            <v>0</v>
          </cell>
          <cell r="B209">
            <v>24</v>
          </cell>
          <cell r="C209">
            <v>0</v>
          </cell>
          <cell r="D209" t="str">
            <v>3.5</v>
          </cell>
          <cell r="E209">
            <v>0</v>
          </cell>
          <cell r="F209">
            <v>0</v>
          </cell>
          <cell r="G209">
            <v>0</v>
          </cell>
          <cell r="H209">
            <v>0</v>
          </cell>
          <cell r="I209">
            <v>0</v>
          </cell>
          <cell r="J209">
            <v>0</v>
          </cell>
          <cell r="K209" t="str">
            <v>1.33</v>
          </cell>
          <cell r="L209" t="str">
            <v>D+</v>
          </cell>
          <cell r="M209" t="str">
            <v>0</v>
          </cell>
          <cell r="N209">
            <v>0</v>
          </cell>
          <cell r="O209">
            <v>0</v>
          </cell>
          <cell r="P209">
            <v>0</v>
          </cell>
          <cell r="Q209">
            <v>0</v>
          </cell>
          <cell r="R209">
            <v>0</v>
          </cell>
          <cell r="S209">
            <v>0</v>
          </cell>
          <cell r="T209">
            <v>0</v>
          </cell>
          <cell r="U209">
            <v>0</v>
          </cell>
          <cell r="V209">
            <v>0</v>
          </cell>
          <cell r="W209">
            <v>0</v>
          </cell>
          <cell r="X209">
            <v>0</v>
          </cell>
          <cell r="Y209">
            <v>0</v>
          </cell>
        </row>
        <row r="210">
          <cell r="A210">
            <v>0</v>
          </cell>
          <cell r="B210">
            <v>0</v>
          </cell>
          <cell r="C210" t="str">
            <v>Capaian rapot</v>
          </cell>
          <cell r="D210">
            <v>34</v>
          </cell>
          <cell r="E210">
            <v>0</v>
          </cell>
          <cell r="F210">
            <v>0</v>
          </cell>
          <cell r="G210">
            <v>0</v>
          </cell>
          <cell r="H210">
            <v>0</v>
          </cell>
          <cell r="I210">
            <v>0</v>
          </cell>
          <cell r="J210">
            <v>0</v>
          </cell>
          <cell r="K210" t="str">
            <v>1.33</v>
          </cell>
          <cell r="L210" t="str">
            <v>D+</v>
          </cell>
          <cell r="M210" t="str">
            <v>0</v>
          </cell>
          <cell r="N210">
            <v>0</v>
          </cell>
          <cell r="O210">
            <v>0</v>
          </cell>
          <cell r="P210">
            <v>0</v>
          </cell>
          <cell r="Q210">
            <v>0</v>
          </cell>
          <cell r="R210">
            <v>0</v>
          </cell>
          <cell r="S210">
            <v>0</v>
          </cell>
          <cell r="T210">
            <v>0</v>
          </cell>
          <cell r="U210">
            <v>0</v>
          </cell>
          <cell r="V210">
            <v>0</v>
          </cell>
          <cell r="W210">
            <v>0</v>
          </cell>
          <cell r="X210">
            <v>0</v>
          </cell>
          <cell r="Y210">
            <v>0</v>
          </cell>
        </row>
        <row r="211">
          <cell r="A211">
            <v>35</v>
          </cell>
          <cell r="B211">
            <v>25</v>
          </cell>
          <cell r="C211" t="e">
            <v>#N/A</v>
          </cell>
          <cell r="D211" t="str">
            <v>3.1</v>
          </cell>
          <cell r="E211">
            <v>0</v>
          </cell>
          <cell r="F211">
            <v>0</v>
          </cell>
          <cell r="G211">
            <v>0</v>
          </cell>
          <cell r="H211">
            <v>0</v>
          </cell>
          <cell r="I211">
            <v>0</v>
          </cell>
          <cell r="J211">
            <v>0</v>
          </cell>
          <cell r="K211" t="str">
            <v>1.33</v>
          </cell>
          <cell r="L211" t="str">
            <v>D+</v>
          </cell>
          <cell r="M211" t="str">
            <v>0</v>
          </cell>
          <cell r="N211">
            <v>0</v>
          </cell>
          <cell r="O211">
            <v>0</v>
          </cell>
          <cell r="P211">
            <v>0</v>
          </cell>
          <cell r="Q211">
            <v>0</v>
          </cell>
          <cell r="R211">
            <v>0</v>
          </cell>
          <cell r="S211">
            <v>0</v>
          </cell>
          <cell r="T211">
            <v>0</v>
          </cell>
          <cell r="U211">
            <v>0</v>
          </cell>
          <cell r="V211">
            <v>0</v>
          </cell>
          <cell r="W211">
            <v>0</v>
          </cell>
          <cell r="X211">
            <v>0</v>
          </cell>
          <cell r="Y211" t="str">
            <v>D+</v>
          </cell>
        </row>
        <row r="212">
          <cell r="A212">
            <v>0</v>
          </cell>
          <cell r="B212">
            <v>25</v>
          </cell>
          <cell r="C212">
            <v>0</v>
          </cell>
          <cell r="D212" t="str">
            <v>3.2</v>
          </cell>
          <cell r="E212">
            <v>0</v>
          </cell>
          <cell r="F212">
            <v>0</v>
          </cell>
          <cell r="G212">
            <v>0</v>
          </cell>
          <cell r="H212">
            <v>0</v>
          </cell>
          <cell r="I212">
            <v>0</v>
          </cell>
          <cell r="J212">
            <v>0</v>
          </cell>
          <cell r="K212" t="str">
            <v>1.33</v>
          </cell>
          <cell r="L212" t="str">
            <v>D+</v>
          </cell>
          <cell r="M212" t="str">
            <v>0</v>
          </cell>
          <cell r="N212">
            <v>0</v>
          </cell>
          <cell r="O212">
            <v>0</v>
          </cell>
          <cell r="P212">
            <v>0</v>
          </cell>
          <cell r="Q212">
            <v>0</v>
          </cell>
          <cell r="R212">
            <v>0</v>
          </cell>
          <cell r="S212">
            <v>0</v>
          </cell>
          <cell r="T212">
            <v>0</v>
          </cell>
          <cell r="U212">
            <v>0</v>
          </cell>
          <cell r="V212">
            <v>0</v>
          </cell>
          <cell r="W212">
            <v>0</v>
          </cell>
          <cell r="X212">
            <v>0</v>
          </cell>
          <cell r="Y212">
            <v>0</v>
          </cell>
        </row>
        <row r="213">
          <cell r="A213">
            <v>0</v>
          </cell>
          <cell r="B213">
            <v>25</v>
          </cell>
          <cell r="C213">
            <v>0</v>
          </cell>
          <cell r="D213" t="str">
            <v>3.3</v>
          </cell>
          <cell r="E213">
            <v>0</v>
          </cell>
          <cell r="F213">
            <v>0</v>
          </cell>
          <cell r="G213">
            <v>0</v>
          </cell>
          <cell r="H213">
            <v>0</v>
          </cell>
          <cell r="I213">
            <v>0</v>
          </cell>
          <cell r="J213">
            <v>0</v>
          </cell>
          <cell r="K213" t="str">
            <v>1.33</v>
          </cell>
          <cell r="L213" t="str">
            <v>D+</v>
          </cell>
          <cell r="M213" t="str">
            <v>0</v>
          </cell>
          <cell r="N213">
            <v>0</v>
          </cell>
          <cell r="O213">
            <v>0</v>
          </cell>
          <cell r="P213">
            <v>0</v>
          </cell>
          <cell r="Q213">
            <v>0</v>
          </cell>
          <cell r="R213">
            <v>0</v>
          </cell>
          <cell r="S213">
            <v>0</v>
          </cell>
          <cell r="T213">
            <v>0</v>
          </cell>
          <cell r="U213">
            <v>0</v>
          </cell>
          <cell r="V213">
            <v>0</v>
          </cell>
          <cell r="W213">
            <v>0</v>
          </cell>
          <cell r="X213">
            <v>0</v>
          </cell>
          <cell r="Y213">
            <v>0</v>
          </cell>
        </row>
        <row r="214">
          <cell r="A214">
            <v>0</v>
          </cell>
          <cell r="B214">
            <v>25</v>
          </cell>
          <cell r="C214">
            <v>0</v>
          </cell>
          <cell r="D214" t="str">
            <v>3.4</v>
          </cell>
          <cell r="E214">
            <v>0</v>
          </cell>
          <cell r="F214">
            <v>0</v>
          </cell>
          <cell r="G214">
            <v>0</v>
          </cell>
          <cell r="H214">
            <v>0</v>
          </cell>
          <cell r="I214">
            <v>0</v>
          </cell>
          <cell r="J214">
            <v>0</v>
          </cell>
          <cell r="K214" t="str">
            <v>1.33</v>
          </cell>
          <cell r="L214" t="str">
            <v>D+</v>
          </cell>
          <cell r="M214" t="str">
            <v>0</v>
          </cell>
          <cell r="N214">
            <v>0</v>
          </cell>
          <cell r="O214">
            <v>0</v>
          </cell>
          <cell r="P214">
            <v>0</v>
          </cell>
          <cell r="Q214">
            <v>0</v>
          </cell>
          <cell r="R214">
            <v>0</v>
          </cell>
          <cell r="S214">
            <v>0</v>
          </cell>
          <cell r="T214">
            <v>0</v>
          </cell>
          <cell r="U214">
            <v>0</v>
          </cell>
          <cell r="V214">
            <v>0</v>
          </cell>
          <cell r="W214">
            <v>0</v>
          </cell>
          <cell r="X214">
            <v>0</v>
          </cell>
          <cell r="Y214">
            <v>0</v>
          </cell>
        </row>
        <row r="215">
          <cell r="A215">
            <v>0</v>
          </cell>
          <cell r="B215">
            <v>25</v>
          </cell>
          <cell r="C215">
            <v>0</v>
          </cell>
          <cell r="D215" t="str">
            <v>3.5</v>
          </cell>
          <cell r="E215">
            <v>0</v>
          </cell>
          <cell r="F215">
            <v>0</v>
          </cell>
          <cell r="G215">
            <v>0</v>
          </cell>
          <cell r="H215">
            <v>0</v>
          </cell>
          <cell r="I215">
            <v>0</v>
          </cell>
          <cell r="J215">
            <v>0</v>
          </cell>
          <cell r="K215" t="str">
            <v>1.33</v>
          </cell>
          <cell r="L215" t="str">
            <v>D+</v>
          </cell>
          <cell r="M215" t="str">
            <v>0</v>
          </cell>
          <cell r="N215">
            <v>0</v>
          </cell>
          <cell r="O215">
            <v>0</v>
          </cell>
          <cell r="P215">
            <v>0</v>
          </cell>
          <cell r="Q215">
            <v>0</v>
          </cell>
          <cell r="R215">
            <v>0</v>
          </cell>
          <cell r="S215">
            <v>0</v>
          </cell>
          <cell r="T215">
            <v>0</v>
          </cell>
          <cell r="U215">
            <v>0</v>
          </cell>
          <cell r="V215">
            <v>0</v>
          </cell>
          <cell r="W215">
            <v>0</v>
          </cell>
          <cell r="X215">
            <v>0</v>
          </cell>
          <cell r="Y215">
            <v>0</v>
          </cell>
        </row>
        <row r="216">
          <cell r="A216">
            <v>0</v>
          </cell>
          <cell r="B216">
            <v>0</v>
          </cell>
          <cell r="C216" t="str">
            <v>Capaian rapot</v>
          </cell>
          <cell r="D216">
            <v>35</v>
          </cell>
          <cell r="E216">
            <v>0</v>
          </cell>
          <cell r="F216">
            <v>0</v>
          </cell>
          <cell r="G216">
            <v>0</v>
          </cell>
          <cell r="H216">
            <v>0</v>
          </cell>
          <cell r="I216">
            <v>0</v>
          </cell>
          <cell r="J216">
            <v>0</v>
          </cell>
          <cell r="K216" t="str">
            <v>1.33</v>
          </cell>
          <cell r="L216" t="str">
            <v>D+</v>
          </cell>
          <cell r="M216" t="str">
            <v>0</v>
          </cell>
          <cell r="N216">
            <v>0</v>
          </cell>
          <cell r="O216">
            <v>0</v>
          </cell>
          <cell r="P216">
            <v>0</v>
          </cell>
          <cell r="Q216">
            <v>0</v>
          </cell>
          <cell r="R216">
            <v>0</v>
          </cell>
          <cell r="S216">
            <v>0</v>
          </cell>
          <cell r="T216">
            <v>0</v>
          </cell>
          <cell r="U216">
            <v>0</v>
          </cell>
          <cell r="V216">
            <v>0</v>
          </cell>
          <cell r="W216">
            <v>0</v>
          </cell>
          <cell r="X216">
            <v>0</v>
          </cell>
          <cell r="Y216">
            <v>0</v>
          </cell>
        </row>
        <row r="217">
          <cell r="A217">
            <v>36</v>
          </cell>
          <cell r="B217">
            <v>26</v>
          </cell>
          <cell r="C217" t="e">
            <v>#N/A</v>
          </cell>
          <cell r="D217" t="str">
            <v>3.1</v>
          </cell>
          <cell r="E217">
            <v>0</v>
          </cell>
          <cell r="F217">
            <v>0</v>
          </cell>
          <cell r="G217">
            <v>0</v>
          </cell>
          <cell r="H217">
            <v>0</v>
          </cell>
          <cell r="I217">
            <v>0</v>
          </cell>
          <cell r="J217">
            <v>0</v>
          </cell>
          <cell r="K217" t="str">
            <v>1.33</v>
          </cell>
          <cell r="L217" t="str">
            <v>D+</v>
          </cell>
          <cell r="M217" t="str">
            <v>0</v>
          </cell>
          <cell r="N217">
            <v>0</v>
          </cell>
          <cell r="O217">
            <v>0</v>
          </cell>
          <cell r="P217">
            <v>0</v>
          </cell>
          <cell r="Q217">
            <v>0</v>
          </cell>
          <cell r="R217">
            <v>0</v>
          </cell>
          <cell r="S217">
            <v>0</v>
          </cell>
          <cell r="T217">
            <v>0</v>
          </cell>
          <cell r="U217">
            <v>0</v>
          </cell>
          <cell r="V217">
            <v>0</v>
          </cell>
          <cell r="W217">
            <v>0</v>
          </cell>
          <cell r="X217">
            <v>0</v>
          </cell>
          <cell r="Y217" t="str">
            <v>D+</v>
          </cell>
        </row>
        <row r="218">
          <cell r="A218">
            <v>0</v>
          </cell>
          <cell r="B218">
            <v>26</v>
          </cell>
          <cell r="C218">
            <v>0</v>
          </cell>
          <cell r="D218" t="str">
            <v>3.2</v>
          </cell>
          <cell r="E218">
            <v>0</v>
          </cell>
          <cell r="F218">
            <v>0</v>
          </cell>
          <cell r="G218">
            <v>0</v>
          </cell>
          <cell r="H218">
            <v>0</v>
          </cell>
          <cell r="I218">
            <v>0</v>
          </cell>
          <cell r="J218">
            <v>0</v>
          </cell>
          <cell r="K218" t="str">
            <v>1.33</v>
          </cell>
          <cell r="L218" t="str">
            <v>D+</v>
          </cell>
          <cell r="M218" t="str">
            <v>0</v>
          </cell>
          <cell r="N218">
            <v>0</v>
          </cell>
          <cell r="O218">
            <v>0</v>
          </cell>
          <cell r="P218">
            <v>0</v>
          </cell>
          <cell r="Q218">
            <v>0</v>
          </cell>
          <cell r="R218">
            <v>0</v>
          </cell>
          <cell r="S218">
            <v>0</v>
          </cell>
          <cell r="T218">
            <v>0</v>
          </cell>
          <cell r="U218">
            <v>0</v>
          </cell>
          <cell r="V218">
            <v>0</v>
          </cell>
          <cell r="W218">
            <v>0</v>
          </cell>
          <cell r="X218">
            <v>0</v>
          </cell>
          <cell r="Y218">
            <v>0</v>
          </cell>
        </row>
        <row r="219">
          <cell r="A219">
            <v>0</v>
          </cell>
          <cell r="B219">
            <v>26</v>
          </cell>
          <cell r="C219">
            <v>0</v>
          </cell>
          <cell r="D219" t="str">
            <v>3.3</v>
          </cell>
          <cell r="E219">
            <v>0</v>
          </cell>
          <cell r="F219">
            <v>0</v>
          </cell>
          <cell r="G219">
            <v>0</v>
          </cell>
          <cell r="H219">
            <v>0</v>
          </cell>
          <cell r="I219">
            <v>0</v>
          </cell>
          <cell r="J219">
            <v>0</v>
          </cell>
          <cell r="K219" t="str">
            <v>1.33</v>
          </cell>
          <cell r="L219" t="str">
            <v>D+</v>
          </cell>
          <cell r="M219" t="str">
            <v>0</v>
          </cell>
          <cell r="N219">
            <v>0</v>
          </cell>
          <cell r="O219">
            <v>0</v>
          </cell>
          <cell r="P219">
            <v>0</v>
          </cell>
          <cell r="Q219">
            <v>0</v>
          </cell>
          <cell r="R219">
            <v>0</v>
          </cell>
          <cell r="S219">
            <v>0</v>
          </cell>
          <cell r="T219">
            <v>0</v>
          </cell>
          <cell r="U219">
            <v>0</v>
          </cell>
          <cell r="V219">
            <v>0</v>
          </cell>
          <cell r="W219">
            <v>0</v>
          </cell>
          <cell r="X219">
            <v>0</v>
          </cell>
          <cell r="Y219">
            <v>0</v>
          </cell>
        </row>
        <row r="220">
          <cell r="A220">
            <v>0</v>
          </cell>
          <cell r="B220">
            <v>26</v>
          </cell>
          <cell r="C220">
            <v>0</v>
          </cell>
          <cell r="D220" t="str">
            <v>3.4</v>
          </cell>
          <cell r="E220">
            <v>0</v>
          </cell>
          <cell r="F220">
            <v>0</v>
          </cell>
          <cell r="G220">
            <v>0</v>
          </cell>
          <cell r="H220">
            <v>0</v>
          </cell>
          <cell r="I220">
            <v>0</v>
          </cell>
          <cell r="J220">
            <v>0</v>
          </cell>
          <cell r="K220" t="str">
            <v>1.33</v>
          </cell>
          <cell r="L220" t="str">
            <v>D+</v>
          </cell>
          <cell r="M220" t="str">
            <v>0</v>
          </cell>
          <cell r="N220">
            <v>0</v>
          </cell>
          <cell r="O220">
            <v>0</v>
          </cell>
          <cell r="P220">
            <v>0</v>
          </cell>
          <cell r="Q220">
            <v>0</v>
          </cell>
          <cell r="R220">
            <v>0</v>
          </cell>
          <cell r="S220">
            <v>0</v>
          </cell>
          <cell r="T220">
            <v>0</v>
          </cell>
          <cell r="U220">
            <v>0</v>
          </cell>
          <cell r="V220">
            <v>0</v>
          </cell>
          <cell r="W220">
            <v>0</v>
          </cell>
          <cell r="X220">
            <v>0</v>
          </cell>
          <cell r="Y220">
            <v>0</v>
          </cell>
        </row>
        <row r="221">
          <cell r="A221">
            <v>0</v>
          </cell>
          <cell r="B221">
            <v>26</v>
          </cell>
          <cell r="C221">
            <v>0</v>
          </cell>
          <cell r="D221" t="str">
            <v>3.5</v>
          </cell>
          <cell r="E221">
            <v>0</v>
          </cell>
          <cell r="F221">
            <v>0</v>
          </cell>
          <cell r="G221">
            <v>0</v>
          </cell>
          <cell r="H221">
            <v>0</v>
          </cell>
          <cell r="I221">
            <v>0</v>
          </cell>
          <cell r="J221">
            <v>0</v>
          </cell>
          <cell r="K221" t="str">
            <v>1.33</v>
          </cell>
          <cell r="L221" t="str">
            <v>D+</v>
          </cell>
          <cell r="M221" t="str">
            <v>0</v>
          </cell>
          <cell r="N221">
            <v>0</v>
          </cell>
          <cell r="O221">
            <v>0</v>
          </cell>
          <cell r="P221">
            <v>0</v>
          </cell>
          <cell r="Q221">
            <v>0</v>
          </cell>
          <cell r="R221">
            <v>0</v>
          </cell>
          <cell r="S221">
            <v>0</v>
          </cell>
          <cell r="T221">
            <v>0</v>
          </cell>
          <cell r="U221">
            <v>0</v>
          </cell>
          <cell r="V221">
            <v>0</v>
          </cell>
          <cell r="W221">
            <v>0</v>
          </cell>
          <cell r="X221">
            <v>0</v>
          </cell>
          <cell r="Y221">
            <v>0</v>
          </cell>
        </row>
        <row r="222">
          <cell r="A222">
            <v>0</v>
          </cell>
          <cell r="B222">
            <v>0</v>
          </cell>
          <cell r="C222" t="str">
            <v>Capaian rapot</v>
          </cell>
          <cell r="D222">
            <v>36</v>
          </cell>
          <cell r="E222">
            <v>0</v>
          </cell>
          <cell r="F222">
            <v>0</v>
          </cell>
          <cell r="G222">
            <v>0</v>
          </cell>
          <cell r="H222">
            <v>0</v>
          </cell>
          <cell r="I222">
            <v>0</v>
          </cell>
          <cell r="J222">
            <v>0</v>
          </cell>
          <cell r="K222" t="str">
            <v>1.33</v>
          </cell>
          <cell r="L222" t="str">
            <v>D+</v>
          </cell>
          <cell r="M222" t="str">
            <v>0</v>
          </cell>
          <cell r="N222">
            <v>0</v>
          </cell>
          <cell r="O222">
            <v>0</v>
          </cell>
          <cell r="P222">
            <v>0</v>
          </cell>
          <cell r="Q222">
            <v>0</v>
          </cell>
          <cell r="R222">
            <v>0</v>
          </cell>
          <cell r="S222">
            <v>0</v>
          </cell>
          <cell r="T222">
            <v>0</v>
          </cell>
          <cell r="U222">
            <v>0</v>
          </cell>
          <cell r="V222">
            <v>0</v>
          </cell>
          <cell r="W222">
            <v>0</v>
          </cell>
          <cell r="X222">
            <v>0</v>
          </cell>
          <cell r="Y222">
            <v>0</v>
          </cell>
        </row>
        <row r="223">
          <cell r="A223">
            <v>37</v>
          </cell>
          <cell r="B223">
            <v>27</v>
          </cell>
          <cell r="C223" t="e">
            <v>#N/A</v>
          </cell>
          <cell r="D223" t="str">
            <v>3.1</v>
          </cell>
          <cell r="E223">
            <v>0</v>
          </cell>
          <cell r="F223">
            <v>0</v>
          </cell>
          <cell r="G223">
            <v>0</v>
          </cell>
          <cell r="H223">
            <v>0</v>
          </cell>
          <cell r="I223">
            <v>0</v>
          </cell>
          <cell r="J223">
            <v>0</v>
          </cell>
          <cell r="K223" t="str">
            <v>1.33</v>
          </cell>
          <cell r="L223" t="str">
            <v>D+</v>
          </cell>
          <cell r="M223" t="str">
            <v>0</v>
          </cell>
          <cell r="N223">
            <v>0</v>
          </cell>
          <cell r="O223">
            <v>0</v>
          </cell>
          <cell r="P223">
            <v>0</v>
          </cell>
          <cell r="Q223">
            <v>0</v>
          </cell>
          <cell r="R223">
            <v>0</v>
          </cell>
          <cell r="S223">
            <v>0</v>
          </cell>
          <cell r="T223">
            <v>0</v>
          </cell>
          <cell r="U223">
            <v>0</v>
          </cell>
          <cell r="V223">
            <v>0</v>
          </cell>
          <cell r="W223">
            <v>0</v>
          </cell>
          <cell r="X223">
            <v>0</v>
          </cell>
          <cell r="Y223" t="str">
            <v>D+</v>
          </cell>
        </row>
        <row r="224">
          <cell r="A224">
            <v>0</v>
          </cell>
          <cell r="B224">
            <v>27</v>
          </cell>
          <cell r="C224">
            <v>0</v>
          </cell>
          <cell r="D224" t="str">
            <v>3.2</v>
          </cell>
          <cell r="E224">
            <v>0</v>
          </cell>
          <cell r="F224">
            <v>0</v>
          </cell>
          <cell r="G224">
            <v>0</v>
          </cell>
          <cell r="H224">
            <v>0</v>
          </cell>
          <cell r="I224">
            <v>0</v>
          </cell>
          <cell r="J224">
            <v>0</v>
          </cell>
          <cell r="K224" t="str">
            <v>1.33</v>
          </cell>
          <cell r="L224" t="str">
            <v>D+</v>
          </cell>
          <cell r="M224" t="str">
            <v>0</v>
          </cell>
          <cell r="N224">
            <v>0</v>
          </cell>
          <cell r="O224">
            <v>0</v>
          </cell>
          <cell r="P224">
            <v>0</v>
          </cell>
          <cell r="Q224">
            <v>0</v>
          </cell>
          <cell r="R224">
            <v>0</v>
          </cell>
          <cell r="S224">
            <v>0</v>
          </cell>
          <cell r="T224">
            <v>0</v>
          </cell>
          <cell r="U224">
            <v>0</v>
          </cell>
          <cell r="V224">
            <v>0</v>
          </cell>
          <cell r="W224">
            <v>0</v>
          </cell>
          <cell r="X224">
            <v>0</v>
          </cell>
          <cell r="Y224">
            <v>0</v>
          </cell>
        </row>
        <row r="225">
          <cell r="A225">
            <v>0</v>
          </cell>
          <cell r="B225">
            <v>27</v>
          </cell>
          <cell r="C225">
            <v>0</v>
          </cell>
          <cell r="D225" t="str">
            <v>3.3</v>
          </cell>
          <cell r="E225">
            <v>0</v>
          </cell>
          <cell r="F225">
            <v>0</v>
          </cell>
          <cell r="G225">
            <v>0</v>
          </cell>
          <cell r="H225">
            <v>0</v>
          </cell>
          <cell r="I225">
            <v>0</v>
          </cell>
          <cell r="J225">
            <v>0</v>
          </cell>
          <cell r="K225" t="str">
            <v>1.33</v>
          </cell>
          <cell r="L225" t="str">
            <v>D+</v>
          </cell>
          <cell r="M225" t="str">
            <v>0</v>
          </cell>
          <cell r="N225">
            <v>0</v>
          </cell>
          <cell r="O225">
            <v>0</v>
          </cell>
          <cell r="P225">
            <v>0</v>
          </cell>
          <cell r="Q225">
            <v>0</v>
          </cell>
          <cell r="R225">
            <v>0</v>
          </cell>
          <cell r="S225">
            <v>0</v>
          </cell>
          <cell r="T225">
            <v>0</v>
          </cell>
          <cell r="U225">
            <v>0</v>
          </cell>
          <cell r="V225">
            <v>0</v>
          </cell>
          <cell r="W225">
            <v>0</v>
          </cell>
          <cell r="X225">
            <v>0</v>
          </cell>
          <cell r="Y225">
            <v>0</v>
          </cell>
        </row>
        <row r="226">
          <cell r="A226">
            <v>0</v>
          </cell>
          <cell r="B226">
            <v>27</v>
          </cell>
          <cell r="C226">
            <v>0</v>
          </cell>
          <cell r="D226" t="str">
            <v>3.4</v>
          </cell>
          <cell r="E226">
            <v>0</v>
          </cell>
          <cell r="F226">
            <v>0</v>
          </cell>
          <cell r="G226">
            <v>0</v>
          </cell>
          <cell r="H226">
            <v>0</v>
          </cell>
          <cell r="I226">
            <v>0</v>
          </cell>
          <cell r="J226">
            <v>0</v>
          </cell>
          <cell r="K226" t="str">
            <v>1.33</v>
          </cell>
          <cell r="L226" t="str">
            <v>D+</v>
          </cell>
          <cell r="M226" t="str">
            <v>0</v>
          </cell>
          <cell r="N226">
            <v>0</v>
          </cell>
          <cell r="O226">
            <v>0</v>
          </cell>
          <cell r="P226">
            <v>0</v>
          </cell>
          <cell r="Q226">
            <v>0</v>
          </cell>
          <cell r="R226">
            <v>0</v>
          </cell>
          <cell r="S226">
            <v>0</v>
          </cell>
          <cell r="T226">
            <v>0</v>
          </cell>
          <cell r="U226">
            <v>0</v>
          </cell>
          <cell r="V226">
            <v>0</v>
          </cell>
          <cell r="W226">
            <v>0</v>
          </cell>
          <cell r="X226">
            <v>0</v>
          </cell>
          <cell r="Y226">
            <v>0</v>
          </cell>
        </row>
        <row r="227">
          <cell r="A227">
            <v>0</v>
          </cell>
          <cell r="B227">
            <v>27</v>
          </cell>
          <cell r="C227">
            <v>0</v>
          </cell>
          <cell r="D227" t="str">
            <v>3.5</v>
          </cell>
          <cell r="E227">
            <v>0</v>
          </cell>
          <cell r="F227">
            <v>0</v>
          </cell>
          <cell r="G227">
            <v>0</v>
          </cell>
          <cell r="H227">
            <v>0</v>
          </cell>
          <cell r="I227">
            <v>0</v>
          </cell>
          <cell r="J227">
            <v>0</v>
          </cell>
          <cell r="K227" t="str">
            <v>1.33</v>
          </cell>
          <cell r="L227" t="str">
            <v>D+</v>
          </cell>
          <cell r="M227" t="str">
            <v>0</v>
          </cell>
          <cell r="N227">
            <v>0</v>
          </cell>
          <cell r="O227">
            <v>0</v>
          </cell>
          <cell r="P227">
            <v>0</v>
          </cell>
          <cell r="Q227">
            <v>0</v>
          </cell>
          <cell r="R227">
            <v>0</v>
          </cell>
          <cell r="S227">
            <v>0</v>
          </cell>
          <cell r="T227">
            <v>0</v>
          </cell>
          <cell r="U227">
            <v>0</v>
          </cell>
          <cell r="V227">
            <v>0</v>
          </cell>
          <cell r="W227">
            <v>0</v>
          </cell>
          <cell r="X227">
            <v>0</v>
          </cell>
          <cell r="Y227">
            <v>0</v>
          </cell>
        </row>
        <row r="228">
          <cell r="A228">
            <v>0</v>
          </cell>
          <cell r="B228">
            <v>0</v>
          </cell>
          <cell r="C228" t="str">
            <v>Capaian rapot</v>
          </cell>
          <cell r="D228">
            <v>37</v>
          </cell>
          <cell r="E228">
            <v>0</v>
          </cell>
          <cell r="F228">
            <v>0</v>
          </cell>
          <cell r="G228">
            <v>0</v>
          </cell>
          <cell r="H228">
            <v>0</v>
          </cell>
          <cell r="I228">
            <v>0</v>
          </cell>
          <cell r="J228">
            <v>0</v>
          </cell>
          <cell r="K228" t="str">
            <v>1.33</v>
          </cell>
          <cell r="L228" t="str">
            <v>D+</v>
          </cell>
          <cell r="M228" t="str">
            <v>0</v>
          </cell>
          <cell r="N228">
            <v>0</v>
          </cell>
          <cell r="O228">
            <v>0</v>
          </cell>
          <cell r="P228">
            <v>0</v>
          </cell>
          <cell r="Q228">
            <v>0</v>
          </cell>
          <cell r="R228">
            <v>0</v>
          </cell>
          <cell r="S228">
            <v>0</v>
          </cell>
          <cell r="T228">
            <v>0</v>
          </cell>
          <cell r="U228">
            <v>0</v>
          </cell>
          <cell r="V228">
            <v>0</v>
          </cell>
          <cell r="W228">
            <v>0</v>
          </cell>
          <cell r="X228">
            <v>0</v>
          </cell>
          <cell r="Y228">
            <v>0</v>
          </cell>
        </row>
        <row r="229">
          <cell r="A229">
            <v>38</v>
          </cell>
          <cell r="B229">
            <v>28</v>
          </cell>
          <cell r="C229" t="e">
            <v>#N/A</v>
          </cell>
          <cell r="D229" t="str">
            <v>3.1</v>
          </cell>
          <cell r="E229">
            <v>0</v>
          </cell>
          <cell r="F229">
            <v>0</v>
          </cell>
          <cell r="G229">
            <v>0</v>
          </cell>
          <cell r="H229">
            <v>0</v>
          </cell>
          <cell r="I229">
            <v>0</v>
          </cell>
          <cell r="J229">
            <v>0</v>
          </cell>
          <cell r="K229" t="str">
            <v>1.33</v>
          </cell>
          <cell r="L229" t="str">
            <v>D+</v>
          </cell>
          <cell r="M229" t="str">
            <v>0</v>
          </cell>
          <cell r="N229">
            <v>0</v>
          </cell>
          <cell r="O229">
            <v>0</v>
          </cell>
          <cell r="P229">
            <v>0</v>
          </cell>
          <cell r="Q229">
            <v>0</v>
          </cell>
          <cell r="R229">
            <v>0</v>
          </cell>
          <cell r="S229">
            <v>0</v>
          </cell>
          <cell r="T229">
            <v>0</v>
          </cell>
          <cell r="U229">
            <v>0</v>
          </cell>
          <cell r="V229">
            <v>0</v>
          </cell>
          <cell r="W229">
            <v>0</v>
          </cell>
          <cell r="X229">
            <v>0</v>
          </cell>
          <cell r="Y229" t="str">
            <v>D+</v>
          </cell>
        </row>
        <row r="230">
          <cell r="A230">
            <v>0</v>
          </cell>
          <cell r="B230">
            <v>28</v>
          </cell>
          <cell r="C230">
            <v>0</v>
          </cell>
          <cell r="D230" t="str">
            <v>3.2</v>
          </cell>
          <cell r="E230">
            <v>0</v>
          </cell>
          <cell r="F230">
            <v>0</v>
          </cell>
          <cell r="G230">
            <v>0</v>
          </cell>
          <cell r="H230">
            <v>0</v>
          </cell>
          <cell r="I230">
            <v>0</v>
          </cell>
          <cell r="J230">
            <v>0</v>
          </cell>
          <cell r="K230" t="str">
            <v>1.33</v>
          </cell>
          <cell r="L230" t="str">
            <v>D+</v>
          </cell>
          <cell r="M230" t="str">
            <v>0</v>
          </cell>
          <cell r="N230">
            <v>0</v>
          </cell>
          <cell r="O230">
            <v>0</v>
          </cell>
          <cell r="P230">
            <v>0</v>
          </cell>
          <cell r="Q230">
            <v>0</v>
          </cell>
          <cell r="R230">
            <v>0</v>
          </cell>
          <cell r="S230">
            <v>0</v>
          </cell>
          <cell r="T230">
            <v>0</v>
          </cell>
          <cell r="U230">
            <v>0</v>
          </cell>
          <cell r="V230">
            <v>0</v>
          </cell>
          <cell r="W230">
            <v>0</v>
          </cell>
          <cell r="X230">
            <v>0</v>
          </cell>
          <cell r="Y230">
            <v>0</v>
          </cell>
        </row>
        <row r="231">
          <cell r="A231">
            <v>0</v>
          </cell>
          <cell r="B231">
            <v>28</v>
          </cell>
          <cell r="C231">
            <v>0</v>
          </cell>
          <cell r="D231" t="str">
            <v>3.3</v>
          </cell>
          <cell r="E231">
            <v>0</v>
          </cell>
          <cell r="F231">
            <v>0</v>
          </cell>
          <cell r="G231">
            <v>0</v>
          </cell>
          <cell r="H231">
            <v>0</v>
          </cell>
          <cell r="I231">
            <v>0</v>
          </cell>
          <cell r="J231">
            <v>0</v>
          </cell>
          <cell r="K231" t="str">
            <v>1.33</v>
          </cell>
          <cell r="L231" t="str">
            <v>D+</v>
          </cell>
          <cell r="M231" t="str">
            <v>0</v>
          </cell>
          <cell r="N231">
            <v>0</v>
          </cell>
          <cell r="O231">
            <v>0</v>
          </cell>
          <cell r="P231">
            <v>0</v>
          </cell>
          <cell r="Q231">
            <v>0</v>
          </cell>
          <cell r="R231">
            <v>0</v>
          </cell>
          <cell r="S231">
            <v>0</v>
          </cell>
          <cell r="T231">
            <v>0</v>
          </cell>
          <cell r="U231">
            <v>0</v>
          </cell>
          <cell r="V231">
            <v>0</v>
          </cell>
          <cell r="W231">
            <v>0</v>
          </cell>
          <cell r="X231">
            <v>0</v>
          </cell>
          <cell r="Y231">
            <v>0</v>
          </cell>
        </row>
        <row r="232">
          <cell r="A232">
            <v>0</v>
          </cell>
          <cell r="B232">
            <v>28</v>
          </cell>
          <cell r="C232">
            <v>0</v>
          </cell>
          <cell r="D232" t="str">
            <v>3.4</v>
          </cell>
          <cell r="E232">
            <v>0</v>
          </cell>
          <cell r="F232">
            <v>0</v>
          </cell>
          <cell r="G232">
            <v>0</v>
          </cell>
          <cell r="H232">
            <v>0</v>
          </cell>
          <cell r="I232">
            <v>0</v>
          </cell>
          <cell r="J232">
            <v>0</v>
          </cell>
          <cell r="K232" t="str">
            <v>1.33</v>
          </cell>
          <cell r="L232" t="str">
            <v>D+</v>
          </cell>
          <cell r="M232" t="str">
            <v>0</v>
          </cell>
          <cell r="N232">
            <v>0</v>
          </cell>
          <cell r="O232">
            <v>0</v>
          </cell>
          <cell r="P232">
            <v>0</v>
          </cell>
          <cell r="Q232">
            <v>0</v>
          </cell>
          <cell r="R232">
            <v>0</v>
          </cell>
          <cell r="S232">
            <v>0</v>
          </cell>
          <cell r="T232">
            <v>0</v>
          </cell>
          <cell r="U232">
            <v>0</v>
          </cell>
          <cell r="V232">
            <v>0</v>
          </cell>
          <cell r="W232">
            <v>0</v>
          </cell>
          <cell r="X232">
            <v>0</v>
          </cell>
          <cell r="Y232">
            <v>0</v>
          </cell>
        </row>
        <row r="233">
          <cell r="A233">
            <v>0</v>
          </cell>
          <cell r="B233">
            <v>28</v>
          </cell>
          <cell r="C233">
            <v>0</v>
          </cell>
          <cell r="D233" t="str">
            <v>3.5</v>
          </cell>
          <cell r="E233">
            <v>0</v>
          </cell>
          <cell r="F233">
            <v>0</v>
          </cell>
          <cell r="G233">
            <v>0</v>
          </cell>
          <cell r="H233">
            <v>0</v>
          </cell>
          <cell r="I233">
            <v>0</v>
          </cell>
          <cell r="J233">
            <v>0</v>
          </cell>
          <cell r="K233" t="str">
            <v>1.33</v>
          </cell>
          <cell r="L233" t="str">
            <v>D+</v>
          </cell>
          <cell r="M233" t="str">
            <v>0</v>
          </cell>
          <cell r="N233">
            <v>0</v>
          </cell>
          <cell r="O233">
            <v>0</v>
          </cell>
          <cell r="P233">
            <v>0</v>
          </cell>
          <cell r="Q233">
            <v>0</v>
          </cell>
          <cell r="R233">
            <v>0</v>
          </cell>
          <cell r="S233">
            <v>0</v>
          </cell>
          <cell r="T233">
            <v>0</v>
          </cell>
          <cell r="U233">
            <v>0</v>
          </cell>
          <cell r="V233">
            <v>0</v>
          </cell>
          <cell r="W233">
            <v>0</v>
          </cell>
          <cell r="X233">
            <v>0</v>
          </cell>
          <cell r="Y233">
            <v>0</v>
          </cell>
        </row>
        <row r="234">
          <cell r="A234">
            <v>0</v>
          </cell>
          <cell r="B234">
            <v>0</v>
          </cell>
          <cell r="C234" t="str">
            <v>Capaian rapot</v>
          </cell>
          <cell r="D234">
            <v>38</v>
          </cell>
          <cell r="E234">
            <v>0</v>
          </cell>
          <cell r="F234">
            <v>0</v>
          </cell>
          <cell r="G234">
            <v>0</v>
          </cell>
          <cell r="H234">
            <v>0</v>
          </cell>
          <cell r="I234">
            <v>0</v>
          </cell>
          <cell r="J234">
            <v>0</v>
          </cell>
          <cell r="K234" t="str">
            <v>1.33</v>
          </cell>
          <cell r="L234" t="str">
            <v>D+</v>
          </cell>
          <cell r="M234" t="str">
            <v>0</v>
          </cell>
          <cell r="N234">
            <v>0</v>
          </cell>
          <cell r="O234">
            <v>0</v>
          </cell>
          <cell r="P234">
            <v>0</v>
          </cell>
          <cell r="Q234">
            <v>0</v>
          </cell>
          <cell r="R234">
            <v>0</v>
          </cell>
          <cell r="S234">
            <v>0</v>
          </cell>
          <cell r="T234">
            <v>0</v>
          </cell>
          <cell r="U234">
            <v>0</v>
          </cell>
          <cell r="V234">
            <v>0</v>
          </cell>
          <cell r="W234">
            <v>0</v>
          </cell>
          <cell r="X234">
            <v>0</v>
          </cell>
          <cell r="Y234">
            <v>0</v>
          </cell>
        </row>
        <row r="235">
          <cell r="A235">
            <v>39</v>
          </cell>
          <cell r="B235">
            <v>29</v>
          </cell>
          <cell r="C235" t="e">
            <v>#N/A</v>
          </cell>
          <cell r="D235" t="str">
            <v>3.1</v>
          </cell>
          <cell r="E235">
            <v>0</v>
          </cell>
          <cell r="F235">
            <v>0</v>
          </cell>
          <cell r="G235">
            <v>0</v>
          </cell>
          <cell r="H235">
            <v>0</v>
          </cell>
          <cell r="I235">
            <v>0</v>
          </cell>
          <cell r="J235">
            <v>0</v>
          </cell>
          <cell r="K235" t="str">
            <v>1.33</v>
          </cell>
          <cell r="L235" t="str">
            <v>D+</v>
          </cell>
          <cell r="M235" t="str">
            <v>0</v>
          </cell>
          <cell r="N235">
            <v>0</v>
          </cell>
          <cell r="O235">
            <v>0</v>
          </cell>
          <cell r="P235">
            <v>0</v>
          </cell>
          <cell r="Q235">
            <v>0</v>
          </cell>
          <cell r="R235">
            <v>0</v>
          </cell>
          <cell r="S235">
            <v>0</v>
          </cell>
          <cell r="T235">
            <v>0</v>
          </cell>
          <cell r="U235">
            <v>0</v>
          </cell>
          <cell r="V235">
            <v>0</v>
          </cell>
          <cell r="W235">
            <v>0</v>
          </cell>
          <cell r="X235">
            <v>0</v>
          </cell>
          <cell r="Y235" t="str">
            <v>D+</v>
          </cell>
        </row>
        <row r="236">
          <cell r="A236">
            <v>0</v>
          </cell>
          <cell r="B236">
            <v>29</v>
          </cell>
          <cell r="C236">
            <v>0</v>
          </cell>
          <cell r="D236" t="str">
            <v>3.2</v>
          </cell>
          <cell r="E236">
            <v>0</v>
          </cell>
          <cell r="F236">
            <v>0</v>
          </cell>
          <cell r="G236">
            <v>0</v>
          </cell>
          <cell r="H236">
            <v>0</v>
          </cell>
          <cell r="I236">
            <v>0</v>
          </cell>
          <cell r="J236">
            <v>0</v>
          </cell>
          <cell r="K236" t="str">
            <v>1.33</v>
          </cell>
          <cell r="L236" t="str">
            <v>D+</v>
          </cell>
          <cell r="M236" t="str">
            <v>0</v>
          </cell>
          <cell r="N236">
            <v>0</v>
          </cell>
          <cell r="O236">
            <v>0</v>
          </cell>
          <cell r="P236">
            <v>0</v>
          </cell>
          <cell r="Q236">
            <v>0</v>
          </cell>
          <cell r="R236">
            <v>0</v>
          </cell>
          <cell r="S236">
            <v>0</v>
          </cell>
          <cell r="T236">
            <v>0</v>
          </cell>
          <cell r="U236">
            <v>0</v>
          </cell>
          <cell r="V236">
            <v>0</v>
          </cell>
          <cell r="W236">
            <v>0</v>
          </cell>
          <cell r="X236">
            <v>0</v>
          </cell>
          <cell r="Y236">
            <v>0</v>
          </cell>
        </row>
        <row r="237">
          <cell r="A237">
            <v>0</v>
          </cell>
          <cell r="B237">
            <v>29</v>
          </cell>
          <cell r="C237">
            <v>0</v>
          </cell>
          <cell r="D237" t="str">
            <v>3.3</v>
          </cell>
          <cell r="E237">
            <v>0</v>
          </cell>
          <cell r="F237">
            <v>0</v>
          </cell>
          <cell r="G237">
            <v>0</v>
          </cell>
          <cell r="H237">
            <v>0</v>
          </cell>
          <cell r="I237">
            <v>0</v>
          </cell>
          <cell r="J237">
            <v>0</v>
          </cell>
          <cell r="K237" t="str">
            <v>1.33</v>
          </cell>
          <cell r="L237" t="str">
            <v>D+</v>
          </cell>
          <cell r="M237" t="str">
            <v>0</v>
          </cell>
          <cell r="N237">
            <v>0</v>
          </cell>
          <cell r="O237">
            <v>0</v>
          </cell>
          <cell r="P237">
            <v>0</v>
          </cell>
          <cell r="Q237">
            <v>0</v>
          </cell>
          <cell r="R237">
            <v>0</v>
          </cell>
          <cell r="S237">
            <v>0</v>
          </cell>
          <cell r="T237">
            <v>0</v>
          </cell>
          <cell r="U237">
            <v>0</v>
          </cell>
          <cell r="V237">
            <v>0</v>
          </cell>
          <cell r="W237">
            <v>0</v>
          </cell>
          <cell r="X237">
            <v>0</v>
          </cell>
          <cell r="Y237">
            <v>0</v>
          </cell>
        </row>
        <row r="238">
          <cell r="A238">
            <v>0</v>
          </cell>
          <cell r="B238">
            <v>29</v>
          </cell>
          <cell r="C238">
            <v>0</v>
          </cell>
          <cell r="D238" t="str">
            <v>3.4</v>
          </cell>
          <cell r="E238">
            <v>0</v>
          </cell>
          <cell r="F238">
            <v>0</v>
          </cell>
          <cell r="G238">
            <v>0</v>
          </cell>
          <cell r="H238">
            <v>0</v>
          </cell>
          <cell r="I238">
            <v>0</v>
          </cell>
          <cell r="J238">
            <v>0</v>
          </cell>
          <cell r="K238" t="str">
            <v>1.33</v>
          </cell>
          <cell r="L238" t="str">
            <v>D+</v>
          </cell>
          <cell r="M238" t="str">
            <v>0</v>
          </cell>
          <cell r="N238">
            <v>0</v>
          </cell>
          <cell r="O238">
            <v>0</v>
          </cell>
          <cell r="P238">
            <v>0</v>
          </cell>
          <cell r="Q238">
            <v>0</v>
          </cell>
          <cell r="R238">
            <v>0</v>
          </cell>
          <cell r="S238">
            <v>0</v>
          </cell>
          <cell r="T238">
            <v>0</v>
          </cell>
          <cell r="U238">
            <v>0</v>
          </cell>
          <cell r="V238">
            <v>0</v>
          </cell>
          <cell r="W238">
            <v>0</v>
          </cell>
          <cell r="X238">
            <v>0</v>
          </cell>
          <cell r="Y238">
            <v>0</v>
          </cell>
        </row>
        <row r="239">
          <cell r="A239">
            <v>0</v>
          </cell>
          <cell r="B239">
            <v>29</v>
          </cell>
          <cell r="C239">
            <v>0</v>
          </cell>
          <cell r="D239" t="str">
            <v>3.5</v>
          </cell>
          <cell r="E239">
            <v>0</v>
          </cell>
          <cell r="F239">
            <v>0</v>
          </cell>
          <cell r="G239">
            <v>0</v>
          </cell>
          <cell r="H239">
            <v>0</v>
          </cell>
          <cell r="I239">
            <v>0</v>
          </cell>
          <cell r="J239">
            <v>0</v>
          </cell>
          <cell r="K239" t="str">
            <v>1.33</v>
          </cell>
          <cell r="L239" t="str">
            <v>D+</v>
          </cell>
          <cell r="M239" t="str">
            <v>0</v>
          </cell>
          <cell r="N239">
            <v>0</v>
          </cell>
          <cell r="O239">
            <v>0</v>
          </cell>
          <cell r="P239">
            <v>0</v>
          </cell>
          <cell r="Q239">
            <v>0</v>
          </cell>
          <cell r="R239">
            <v>0</v>
          </cell>
          <cell r="S239">
            <v>0</v>
          </cell>
          <cell r="T239">
            <v>0</v>
          </cell>
          <cell r="U239">
            <v>0</v>
          </cell>
          <cell r="V239">
            <v>0</v>
          </cell>
          <cell r="W239">
            <v>0</v>
          </cell>
          <cell r="X239">
            <v>0</v>
          </cell>
          <cell r="Y239">
            <v>0</v>
          </cell>
        </row>
        <row r="240">
          <cell r="A240">
            <v>0</v>
          </cell>
          <cell r="B240">
            <v>0</v>
          </cell>
          <cell r="C240" t="str">
            <v>Capaian rapot</v>
          </cell>
          <cell r="D240">
            <v>39</v>
          </cell>
          <cell r="E240">
            <v>0</v>
          </cell>
          <cell r="F240">
            <v>0</v>
          </cell>
          <cell r="G240">
            <v>0</v>
          </cell>
          <cell r="H240">
            <v>0</v>
          </cell>
          <cell r="I240">
            <v>0</v>
          </cell>
          <cell r="J240">
            <v>0</v>
          </cell>
          <cell r="K240" t="str">
            <v>1.33</v>
          </cell>
          <cell r="L240" t="str">
            <v>D+</v>
          </cell>
          <cell r="M240" t="str">
            <v>0</v>
          </cell>
          <cell r="N240">
            <v>0</v>
          </cell>
          <cell r="O240">
            <v>0</v>
          </cell>
          <cell r="P240">
            <v>0</v>
          </cell>
          <cell r="Q240">
            <v>0</v>
          </cell>
          <cell r="R240">
            <v>0</v>
          </cell>
          <cell r="S240">
            <v>0</v>
          </cell>
          <cell r="T240">
            <v>0</v>
          </cell>
          <cell r="U240">
            <v>0</v>
          </cell>
          <cell r="V240">
            <v>0</v>
          </cell>
          <cell r="W240">
            <v>0</v>
          </cell>
          <cell r="X240">
            <v>0</v>
          </cell>
          <cell r="Y240">
            <v>0</v>
          </cell>
        </row>
        <row r="241">
          <cell r="A241">
            <v>40</v>
          </cell>
          <cell r="B241">
            <v>30</v>
          </cell>
          <cell r="C241" t="e">
            <v>#N/A</v>
          </cell>
          <cell r="D241" t="str">
            <v>3.1</v>
          </cell>
          <cell r="E241">
            <v>0</v>
          </cell>
          <cell r="F241">
            <v>0</v>
          </cell>
          <cell r="G241">
            <v>0</v>
          </cell>
          <cell r="H241">
            <v>0</v>
          </cell>
          <cell r="I241">
            <v>0</v>
          </cell>
          <cell r="J241">
            <v>0</v>
          </cell>
          <cell r="K241" t="str">
            <v>1.33</v>
          </cell>
          <cell r="L241" t="str">
            <v>D+</v>
          </cell>
          <cell r="M241" t="str">
            <v>0</v>
          </cell>
          <cell r="N241">
            <v>0</v>
          </cell>
          <cell r="O241">
            <v>0</v>
          </cell>
          <cell r="P241">
            <v>0</v>
          </cell>
          <cell r="Q241">
            <v>0</v>
          </cell>
          <cell r="R241">
            <v>0</v>
          </cell>
          <cell r="S241">
            <v>0</v>
          </cell>
          <cell r="T241">
            <v>0</v>
          </cell>
          <cell r="U241">
            <v>0</v>
          </cell>
          <cell r="V241">
            <v>0</v>
          </cell>
          <cell r="W241">
            <v>0</v>
          </cell>
          <cell r="X241">
            <v>0</v>
          </cell>
          <cell r="Y241" t="str">
            <v>D+</v>
          </cell>
        </row>
        <row r="242">
          <cell r="A242">
            <v>0</v>
          </cell>
          <cell r="B242">
            <v>30</v>
          </cell>
          <cell r="C242">
            <v>0</v>
          </cell>
          <cell r="D242" t="str">
            <v>3.2</v>
          </cell>
          <cell r="E242">
            <v>0</v>
          </cell>
          <cell r="F242">
            <v>0</v>
          </cell>
          <cell r="G242">
            <v>0</v>
          </cell>
          <cell r="H242">
            <v>0</v>
          </cell>
          <cell r="I242">
            <v>0</v>
          </cell>
          <cell r="J242">
            <v>0</v>
          </cell>
          <cell r="K242" t="str">
            <v>1.33</v>
          </cell>
          <cell r="L242" t="str">
            <v>D+</v>
          </cell>
          <cell r="M242" t="str">
            <v>0</v>
          </cell>
          <cell r="N242">
            <v>0</v>
          </cell>
          <cell r="O242">
            <v>0</v>
          </cell>
          <cell r="P242">
            <v>0</v>
          </cell>
          <cell r="Q242">
            <v>0</v>
          </cell>
          <cell r="R242">
            <v>0</v>
          </cell>
          <cell r="S242">
            <v>0</v>
          </cell>
          <cell r="T242">
            <v>0</v>
          </cell>
          <cell r="U242">
            <v>0</v>
          </cell>
          <cell r="V242">
            <v>0</v>
          </cell>
          <cell r="W242">
            <v>0</v>
          </cell>
          <cell r="X242">
            <v>0</v>
          </cell>
          <cell r="Y242">
            <v>0</v>
          </cell>
        </row>
        <row r="243">
          <cell r="A243">
            <v>0</v>
          </cell>
          <cell r="B243">
            <v>30</v>
          </cell>
          <cell r="C243">
            <v>0</v>
          </cell>
          <cell r="D243" t="str">
            <v>3.3</v>
          </cell>
          <cell r="E243">
            <v>0</v>
          </cell>
          <cell r="F243">
            <v>0</v>
          </cell>
          <cell r="G243">
            <v>0</v>
          </cell>
          <cell r="H243">
            <v>0</v>
          </cell>
          <cell r="I243">
            <v>0</v>
          </cell>
          <cell r="J243">
            <v>0</v>
          </cell>
          <cell r="K243" t="str">
            <v>1.33</v>
          </cell>
          <cell r="L243" t="str">
            <v>D+</v>
          </cell>
          <cell r="M243" t="str">
            <v>0</v>
          </cell>
          <cell r="N243">
            <v>0</v>
          </cell>
          <cell r="O243">
            <v>0</v>
          </cell>
          <cell r="P243">
            <v>0</v>
          </cell>
          <cell r="Q243">
            <v>0</v>
          </cell>
          <cell r="R243">
            <v>0</v>
          </cell>
          <cell r="S243">
            <v>0</v>
          </cell>
          <cell r="T243">
            <v>0</v>
          </cell>
          <cell r="U243">
            <v>0</v>
          </cell>
          <cell r="V243">
            <v>0</v>
          </cell>
          <cell r="W243">
            <v>0</v>
          </cell>
          <cell r="X243">
            <v>0</v>
          </cell>
          <cell r="Y243">
            <v>0</v>
          </cell>
        </row>
        <row r="244">
          <cell r="A244">
            <v>0</v>
          </cell>
          <cell r="B244">
            <v>30</v>
          </cell>
          <cell r="C244">
            <v>0</v>
          </cell>
          <cell r="D244" t="str">
            <v>3.4</v>
          </cell>
          <cell r="E244">
            <v>0</v>
          </cell>
          <cell r="F244">
            <v>0</v>
          </cell>
          <cell r="G244">
            <v>0</v>
          </cell>
          <cell r="H244">
            <v>0</v>
          </cell>
          <cell r="I244">
            <v>0</v>
          </cell>
          <cell r="J244">
            <v>0</v>
          </cell>
          <cell r="K244" t="str">
            <v>1.33</v>
          </cell>
          <cell r="L244" t="str">
            <v>D+</v>
          </cell>
          <cell r="M244" t="str">
            <v>0</v>
          </cell>
          <cell r="N244">
            <v>0</v>
          </cell>
          <cell r="O244">
            <v>0</v>
          </cell>
          <cell r="P244">
            <v>0</v>
          </cell>
          <cell r="Q244">
            <v>0</v>
          </cell>
          <cell r="R244">
            <v>0</v>
          </cell>
          <cell r="S244">
            <v>0</v>
          </cell>
          <cell r="T244">
            <v>0</v>
          </cell>
          <cell r="U244">
            <v>0</v>
          </cell>
          <cell r="V244">
            <v>0</v>
          </cell>
          <cell r="W244">
            <v>0</v>
          </cell>
          <cell r="X244">
            <v>0</v>
          </cell>
          <cell r="Y244">
            <v>0</v>
          </cell>
        </row>
        <row r="245">
          <cell r="A245">
            <v>0</v>
          </cell>
          <cell r="B245">
            <v>30</v>
          </cell>
          <cell r="C245">
            <v>0</v>
          </cell>
          <cell r="D245" t="str">
            <v>3.5</v>
          </cell>
          <cell r="E245">
            <v>0</v>
          </cell>
          <cell r="F245">
            <v>0</v>
          </cell>
          <cell r="G245">
            <v>0</v>
          </cell>
          <cell r="H245">
            <v>0</v>
          </cell>
          <cell r="I245">
            <v>0</v>
          </cell>
          <cell r="J245">
            <v>0</v>
          </cell>
          <cell r="K245" t="str">
            <v>1.33</v>
          </cell>
          <cell r="L245" t="str">
            <v>D+</v>
          </cell>
          <cell r="M245" t="str">
            <v>0</v>
          </cell>
          <cell r="N245">
            <v>0</v>
          </cell>
          <cell r="O245">
            <v>0</v>
          </cell>
          <cell r="P245">
            <v>0</v>
          </cell>
          <cell r="Q245">
            <v>0</v>
          </cell>
          <cell r="R245">
            <v>0</v>
          </cell>
          <cell r="S245">
            <v>0</v>
          </cell>
          <cell r="T245">
            <v>0</v>
          </cell>
          <cell r="U245">
            <v>0</v>
          </cell>
          <cell r="V245">
            <v>0</v>
          </cell>
          <cell r="W245">
            <v>0</v>
          </cell>
          <cell r="X245">
            <v>0</v>
          </cell>
          <cell r="Y245">
            <v>0</v>
          </cell>
        </row>
        <row r="246">
          <cell r="A246">
            <v>0</v>
          </cell>
          <cell r="B246">
            <v>0</v>
          </cell>
          <cell r="C246" t="str">
            <v>Capaian rapot</v>
          </cell>
          <cell r="D246">
            <v>40</v>
          </cell>
          <cell r="E246">
            <v>0</v>
          </cell>
          <cell r="F246">
            <v>0</v>
          </cell>
          <cell r="G246">
            <v>0</v>
          </cell>
          <cell r="H246">
            <v>0</v>
          </cell>
          <cell r="I246">
            <v>0</v>
          </cell>
          <cell r="J246">
            <v>0</v>
          </cell>
          <cell r="K246" t="str">
            <v>1.33</v>
          </cell>
          <cell r="L246" t="str">
            <v>D+</v>
          </cell>
          <cell r="M246" t="str">
            <v>0</v>
          </cell>
          <cell r="N246">
            <v>0</v>
          </cell>
          <cell r="O246">
            <v>0</v>
          </cell>
          <cell r="P246">
            <v>0</v>
          </cell>
          <cell r="Q246">
            <v>0</v>
          </cell>
          <cell r="R246">
            <v>0</v>
          </cell>
          <cell r="S246">
            <v>0</v>
          </cell>
          <cell r="T246">
            <v>0</v>
          </cell>
          <cell r="U246">
            <v>0</v>
          </cell>
          <cell r="V246">
            <v>0</v>
          </cell>
          <cell r="W246">
            <v>0</v>
          </cell>
          <cell r="X246">
            <v>0</v>
          </cell>
          <cell r="Y246">
            <v>0</v>
          </cell>
        </row>
      </sheetData>
      <sheetData sheetId="16">
        <row r="7">
          <cell r="A7">
            <v>1</v>
          </cell>
          <cell r="B7">
            <v>1</v>
          </cell>
          <cell r="C7" t="str">
            <v>Achmad Zacky</v>
          </cell>
          <cell r="D7" t="str">
            <v>3.3</v>
          </cell>
          <cell r="E7">
            <v>71</v>
          </cell>
          <cell r="F7">
            <v>142</v>
          </cell>
          <cell r="G7">
            <v>75</v>
          </cell>
          <cell r="H7">
            <v>75</v>
          </cell>
          <cell r="I7">
            <v>292</v>
          </cell>
          <cell r="J7">
            <v>73</v>
          </cell>
          <cell r="K7" t="str">
            <v>3.00</v>
          </cell>
          <cell r="L7" t="str">
            <v>B</v>
          </cell>
          <cell r="M7" t="str">
            <v>B</v>
          </cell>
          <cell r="N7">
            <v>0</v>
          </cell>
          <cell r="O7">
            <v>0</v>
          </cell>
          <cell r="P7">
            <v>3</v>
          </cell>
          <cell r="Q7">
            <v>0</v>
          </cell>
          <cell r="R7">
            <v>0</v>
          </cell>
          <cell r="S7">
            <v>0</v>
          </cell>
          <cell r="T7">
            <v>0</v>
          </cell>
          <cell r="U7">
            <v>3</v>
          </cell>
          <cell r="V7">
            <v>0</v>
          </cell>
          <cell r="W7">
            <v>0</v>
          </cell>
          <cell r="X7">
            <v>0</v>
          </cell>
          <cell r="Y7">
            <v>0</v>
          </cell>
          <cell r="Z7">
            <v>0</v>
          </cell>
          <cell r="AA7">
            <v>0</v>
          </cell>
          <cell r="AB7">
            <v>76.958660387231816</v>
          </cell>
          <cell r="AC7" t="str">
            <v>B+</v>
          </cell>
        </row>
        <row r="8">
          <cell r="A8">
            <v>0</v>
          </cell>
          <cell r="B8">
            <v>1</v>
          </cell>
          <cell r="C8">
            <v>0</v>
          </cell>
          <cell r="D8" t="str">
            <v>3.7</v>
          </cell>
          <cell r="E8">
            <v>78.833333333333329</v>
          </cell>
          <cell r="F8">
            <v>157.66666666666666</v>
          </cell>
          <cell r="G8">
            <v>75</v>
          </cell>
          <cell r="H8">
            <v>83.333333333333329</v>
          </cell>
          <cell r="I8">
            <v>316</v>
          </cell>
          <cell r="J8">
            <v>79</v>
          </cell>
          <cell r="K8" t="str">
            <v>3.33</v>
          </cell>
          <cell r="L8" t="str">
            <v>B+</v>
          </cell>
          <cell r="M8" t="str">
            <v>B</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row>
        <row r="9">
          <cell r="A9">
            <v>0</v>
          </cell>
          <cell r="B9">
            <v>1</v>
          </cell>
          <cell r="C9">
            <v>0</v>
          </cell>
          <cell r="D9" t="str">
            <v>3.9</v>
          </cell>
          <cell r="E9">
            <v>81.333333333333329</v>
          </cell>
          <cell r="F9">
            <v>162.66666666666666</v>
          </cell>
          <cell r="G9">
            <v>75</v>
          </cell>
          <cell r="H9">
            <v>81.593406593406598</v>
          </cell>
          <cell r="I9">
            <v>319.26007326007323</v>
          </cell>
          <cell r="J9">
            <v>79.815018315018307</v>
          </cell>
          <cell r="K9" t="str">
            <v>3.33</v>
          </cell>
          <cell r="L9" t="str">
            <v>B+</v>
          </cell>
          <cell r="M9" t="str">
            <v>B</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row>
        <row r="10">
          <cell r="A10">
            <v>0</v>
          </cell>
          <cell r="B10">
            <v>1</v>
          </cell>
          <cell r="C10">
            <v>0</v>
          </cell>
          <cell r="D10" t="str">
            <v>3.10</v>
          </cell>
          <cell r="E10">
            <v>75.333333333333329</v>
          </cell>
          <cell r="F10">
            <v>150.66666666666666</v>
          </cell>
          <cell r="G10">
            <v>75</v>
          </cell>
          <cell r="H10">
            <v>87.728937728937737</v>
          </cell>
          <cell r="I10">
            <v>313.39560439560438</v>
          </cell>
          <cell r="J10">
            <v>78.348901098901095</v>
          </cell>
          <cell r="K10" t="str">
            <v>3.33</v>
          </cell>
          <cell r="L10" t="str">
            <v>B+</v>
          </cell>
          <cell r="M10" t="str">
            <v>B</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row>
        <row r="11">
          <cell r="A11">
            <v>0</v>
          </cell>
          <cell r="B11">
            <v>1</v>
          </cell>
          <cell r="C11">
            <v>0</v>
          </cell>
          <cell r="D11" t="str">
            <v>3.11</v>
          </cell>
          <cell r="E11">
            <v>75</v>
          </cell>
          <cell r="F11">
            <v>150</v>
          </cell>
          <cell r="G11">
            <v>75</v>
          </cell>
          <cell r="H11">
            <v>81.593406593406598</v>
          </cell>
          <cell r="I11">
            <v>306.5934065934066</v>
          </cell>
          <cell r="J11">
            <v>76.64835164835165</v>
          </cell>
          <cell r="K11" t="str">
            <v>3.33</v>
          </cell>
          <cell r="L11" t="str">
            <v>B+</v>
          </cell>
          <cell r="M11" t="str">
            <v>B</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row>
        <row r="12">
          <cell r="A12">
            <v>0</v>
          </cell>
          <cell r="B12">
            <v>1</v>
          </cell>
          <cell r="C12">
            <v>0</v>
          </cell>
          <cell r="D12" t="str">
            <v>3.15</v>
          </cell>
          <cell r="E12">
            <v>70</v>
          </cell>
          <cell r="F12">
            <v>140</v>
          </cell>
          <cell r="G12">
            <v>75</v>
          </cell>
          <cell r="H12">
            <v>81.593406593406598</v>
          </cell>
          <cell r="I12">
            <v>296.5934065934066</v>
          </cell>
          <cell r="J12">
            <v>74.14835164835165</v>
          </cell>
          <cell r="K12" t="str">
            <v>3.00</v>
          </cell>
          <cell r="L12" t="str">
            <v>B</v>
          </cell>
          <cell r="M12" t="str">
            <v>B</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row>
        <row r="13">
          <cell r="A13">
            <v>0</v>
          </cell>
          <cell r="B13">
            <v>1</v>
          </cell>
          <cell r="C13">
            <v>0</v>
          </cell>
          <cell r="D13" t="str">
            <v>3.16</v>
          </cell>
          <cell r="E13">
            <v>80</v>
          </cell>
          <cell r="F13">
            <v>160</v>
          </cell>
          <cell r="G13">
            <v>76</v>
          </cell>
          <cell r="H13">
            <v>75</v>
          </cell>
          <cell r="I13">
            <v>311</v>
          </cell>
          <cell r="J13">
            <v>77.75</v>
          </cell>
          <cell r="K13" t="str">
            <v>3.33</v>
          </cell>
          <cell r="L13" t="str">
            <v>B+</v>
          </cell>
          <cell r="M13" t="str">
            <v>B</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row>
        <row r="14">
          <cell r="A14">
            <v>0</v>
          </cell>
          <cell r="B14">
            <v>0</v>
          </cell>
          <cell r="C14" t="str">
            <v>capaian raport</v>
          </cell>
          <cell r="D14">
            <v>1</v>
          </cell>
          <cell r="E14">
            <v>0</v>
          </cell>
          <cell r="F14">
            <v>0</v>
          </cell>
          <cell r="G14">
            <v>0</v>
          </cell>
          <cell r="H14">
            <v>80.834641548927266</v>
          </cell>
          <cell r="I14">
            <v>0</v>
          </cell>
          <cell r="J14">
            <v>76.958660387231816</v>
          </cell>
          <cell r="K14" t="str">
            <v>3.33</v>
          </cell>
          <cell r="L14" t="str">
            <v>B+</v>
          </cell>
          <cell r="M14" t="str">
            <v>B</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row>
        <row r="15">
          <cell r="A15">
            <v>2</v>
          </cell>
          <cell r="B15">
            <v>2</v>
          </cell>
          <cell r="C15" t="str">
            <v>Angelia Vabel R</v>
          </cell>
          <cell r="D15" t="str">
            <v>3.3</v>
          </cell>
          <cell r="E15">
            <v>0</v>
          </cell>
          <cell r="F15">
            <v>0</v>
          </cell>
          <cell r="G15">
            <v>0</v>
          </cell>
          <cell r="H15">
            <v>0</v>
          </cell>
          <cell r="I15">
            <v>0</v>
          </cell>
          <cell r="J15">
            <v>0</v>
          </cell>
          <cell r="K15" t="str">
            <v>1.33</v>
          </cell>
          <cell r="L15" t="str">
            <v>D+</v>
          </cell>
          <cell r="M15" t="str">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t="str">
            <v>D+</v>
          </cell>
        </row>
        <row r="16">
          <cell r="A16">
            <v>0</v>
          </cell>
          <cell r="B16">
            <v>2</v>
          </cell>
          <cell r="C16">
            <v>0</v>
          </cell>
          <cell r="D16" t="str">
            <v>3.7</v>
          </cell>
          <cell r="E16">
            <v>0</v>
          </cell>
          <cell r="F16">
            <v>0</v>
          </cell>
          <cell r="G16">
            <v>0</v>
          </cell>
          <cell r="H16">
            <v>0</v>
          </cell>
          <cell r="I16">
            <v>0</v>
          </cell>
          <cell r="J16">
            <v>0</v>
          </cell>
          <cell r="K16" t="str">
            <v>1.33</v>
          </cell>
          <cell r="L16" t="str">
            <v>D+</v>
          </cell>
          <cell r="M16" t="str">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row>
        <row r="17">
          <cell r="A17">
            <v>0</v>
          </cell>
          <cell r="B17">
            <v>2</v>
          </cell>
          <cell r="C17">
            <v>0</v>
          </cell>
          <cell r="D17" t="str">
            <v>3.9</v>
          </cell>
          <cell r="E17">
            <v>0</v>
          </cell>
          <cell r="F17">
            <v>0</v>
          </cell>
          <cell r="G17">
            <v>0</v>
          </cell>
          <cell r="H17">
            <v>0</v>
          </cell>
          <cell r="I17">
            <v>0</v>
          </cell>
          <cell r="J17">
            <v>0</v>
          </cell>
          <cell r="K17" t="str">
            <v>1.33</v>
          </cell>
          <cell r="L17" t="str">
            <v>D+</v>
          </cell>
          <cell r="M17" t="str">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row>
        <row r="18">
          <cell r="A18">
            <v>0</v>
          </cell>
          <cell r="B18">
            <v>2</v>
          </cell>
          <cell r="C18">
            <v>0</v>
          </cell>
          <cell r="D18" t="str">
            <v>3.10</v>
          </cell>
          <cell r="E18">
            <v>0</v>
          </cell>
          <cell r="F18">
            <v>0</v>
          </cell>
          <cell r="G18">
            <v>0</v>
          </cell>
          <cell r="H18">
            <v>0</v>
          </cell>
          <cell r="I18">
            <v>0</v>
          </cell>
          <cell r="J18">
            <v>0</v>
          </cell>
          <cell r="K18" t="str">
            <v>1.33</v>
          </cell>
          <cell r="L18" t="str">
            <v>D+</v>
          </cell>
          <cell r="M18" t="str">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row>
        <row r="19">
          <cell r="A19">
            <v>0</v>
          </cell>
          <cell r="B19">
            <v>2</v>
          </cell>
          <cell r="C19">
            <v>0</v>
          </cell>
          <cell r="D19" t="str">
            <v>3.11</v>
          </cell>
          <cell r="E19">
            <v>0</v>
          </cell>
          <cell r="F19">
            <v>0</v>
          </cell>
          <cell r="G19">
            <v>0</v>
          </cell>
          <cell r="H19">
            <v>0</v>
          </cell>
          <cell r="I19">
            <v>0</v>
          </cell>
          <cell r="J19">
            <v>0</v>
          </cell>
          <cell r="K19" t="str">
            <v>1.33</v>
          </cell>
          <cell r="L19" t="str">
            <v>D+</v>
          </cell>
          <cell r="M19" t="str">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row>
        <row r="20">
          <cell r="A20">
            <v>0</v>
          </cell>
          <cell r="B20">
            <v>2</v>
          </cell>
          <cell r="C20">
            <v>0</v>
          </cell>
          <cell r="D20" t="str">
            <v>3.15</v>
          </cell>
          <cell r="E20">
            <v>0</v>
          </cell>
          <cell r="F20">
            <v>0</v>
          </cell>
          <cell r="G20">
            <v>0</v>
          </cell>
          <cell r="H20">
            <v>0</v>
          </cell>
          <cell r="I20">
            <v>0</v>
          </cell>
          <cell r="J20">
            <v>0</v>
          </cell>
          <cell r="K20" t="str">
            <v>1.33</v>
          </cell>
          <cell r="L20" t="str">
            <v>D+</v>
          </cell>
          <cell r="M20" t="str">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row>
        <row r="21">
          <cell r="A21">
            <v>0</v>
          </cell>
          <cell r="B21">
            <v>2</v>
          </cell>
          <cell r="C21">
            <v>0</v>
          </cell>
          <cell r="D21" t="str">
            <v>3.16</v>
          </cell>
          <cell r="E21">
            <v>0</v>
          </cell>
          <cell r="F21">
            <v>0</v>
          </cell>
          <cell r="G21">
            <v>0</v>
          </cell>
          <cell r="H21">
            <v>0</v>
          </cell>
          <cell r="I21">
            <v>0</v>
          </cell>
          <cell r="J21">
            <v>0</v>
          </cell>
          <cell r="K21" t="str">
            <v>1.33</v>
          </cell>
          <cell r="L21" t="str">
            <v>D+</v>
          </cell>
          <cell r="M21" t="str">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row>
        <row r="22">
          <cell r="A22">
            <v>0</v>
          </cell>
          <cell r="B22">
            <v>0</v>
          </cell>
          <cell r="C22" t="str">
            <v>capaian raport</v>
          </cell>
          <cell r="D22">
            <v>2</v>
          </cell>
          <cell r="E22">
            <v>0</v>
          </cell>
          <cell r="F22">
            <v>0</v>
          </cell>
          <cell r="G22">
            <v>0</v>
          </cell>
          <cell r="H22">
            <v>0</v>
          </cell>
          <cell r="I22">
            <v>0</v>
          </cell>
          <cell r="J22">
            <v>0</v>
          </cell>
          <cell r="K22" t="str">
            <v>1.33</v>
          </cell>
          <cell r="L22" t="str">
            <v>D+</v>
          </cell>
          <cell r="M22" t="str">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row>
        <row r="23">
          <cell r="A23">
            <v>3</v>
          </cell>
          <cell r="B23">
            <v>3</v>
          </cell>
          <cell r="C23" t="str">
            <v>Anggun Dwi P.I</v>
          </cell>
          <cell r="D23" t="str">
            <v>3.3</v>
          </cell>
          <cell r="E23">
            <v>0</v>
          </cell>
          <cell r="F23">
            <v>0</v>
          </cell>
          <cell r="G23">
            <v>0</v>
          </cell>
          <cell r="H23">
            <v>0</v>
          </cell>
          <cell r="I23">
            <v>0</v>
          </cell>
          <cell r="J23">
            <v>0</v>
          </cell>
          <cell r="K23" t="str">
            <v>1.33</v>
          </cell>
          <cell r="L23" t="str">
            <v>D+</v>
          </cell>
          <cell r="M23" t="str">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t="str">
            <v>D+</v>
          </cell>
        </row>
        <row r="24">
          <cell r="A24">
            <v>0</v>
          </cell>
          <cell r="B24">
            <v>3</v>
          </cell>
          <cell r="C24">
            <v>0</v>
          </cell>
          <cell r="D24" t="str">
            <v>3.7</v>
          </cell>
          <cell r="E24">
            <v>0</v>
          </cell>
          <cell r="F24">
            <v>0</v>
          </cell>
          <cell r="G24">
            <v>0</v>
          </cell>
          <cell r="H24">
            <v>0</v>
          </cell>
          <cell r="I24">
            <v>0</v>
          </cell>
          <cell r="J24">
            <v>0</v>
          </cell>
          <cell r="K24" t="str">
            <v>1.33</v>
          </cell>
          <cell r="L24" t="str">
            <v>D+</v>
          </cell>
          <cell r="M24" t="str">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row>
        <row r="25">
          <cell r="A25">
            <v>0</v>
          </cell>
          <cell r="B25">
            <v>3</v>
          </cell>
          <cell r="C25">
            <v>0</v>
          </cell>
          <cell r="D25" t="str">
            <v>3.9</v>
          </cell>
          <cell r="E25">
            <v>0</v>
          </cell>
          <cell r="F25">
            <v>0</v>
          </cell>
          <cell r="G25">
            <v>0</v>
          </cell>
          <cell r="H25">
            <v>0</v>
          </cell>
          <cell r="I25">
            <v>0</v>
          </cell>
          <cell r="J25">
            <v>0</v>
          </cell>
          <cell r="K25" t="str">
            <v>1.33</v>
          </cell>
          <cell r="L25" t="str">
            <v>D+</v>
          </cell>
          <cell r="M25" t="str">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row>
        <row r="26">
          <cell r="A26">
            <v>0</v>
          </cell>
          <cell r="B26">
            <v>3</v>
          </cell>
          <cell r="C26">
            <v>0</v>
          </cell>
          <cell r="D26" t="str">
            <v>3.10</v>
          </cell>
          <cell r="E26">
            <v>0</v>
          </cell>
          <cell r="F26">
            <v>0</v>
          </cell>
          <cell r="G26">
            <v>0</v>
          </cell>
          <cell r="H26">
            <v>0</v>
          </cell>
          <cell r="I26">
            <v>0</v>
          </cell>
          <cell r="J26">
            <v>0</v>
          </cell>
          <cell r="K26" t="str">
            <v>1.33</v>
          </cell>
          <cell r="L26" t="str">
            <v>D+</v>
          </cell>
          <cell r="M26" t="str">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row>
        <row r="27">
          <cell r="A27">
            <v>0</v>
          </cell>
          <cell r="B27">
            <v>3</v>
          </cell>
          <cell r="C27">
            <v>0</v>
          </cell>
          <cell r="D27" t="str">
            <v>3.11</v>
          </cell>
          <cell r="E27">
            <v>0</v>
          </cell>
          <cell r="F27">
            <v>0</v>
          </cell>
          <cell r="G27">
            <v>0</v>
          </cell>
          <cell r="H27">
            <v>0</v>
          </cell>
          <cell r="I27">
            <v>0</v>
          </cell>
          <cell r="J27">
            <v>0</v>
          </cell>
          <cell r="K27" t="str">
            <v>1.33</v>
          </cell>
          <cell r="L27" t="str">
            <v>D+</v>
          </cell>
          <cell r="M27" t="str">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row>
        <row r="28">
          <cell r="A28">
            <v>0</v>
          </cell>
          <cell r="B28">
            <v>3</v>
          </cell>
          <cell r="C28">
            <v>0</v>
          </cell>
          <cell r="D28" t="str">
            <v>3.15</v>
          </cell>
          <cell r="E28">
            <v>0</v>
          </cell>
          <cell r="F28">
            <v>0</v>
          </cell>
          <cell r="G28">
            <v>0</v>
          </cell>
          <cell r="H28">
            <v>0</v>
          </cell>
          <cell r="I28">
            <v>0</v>
          </cell>
          <cell r="J28">
            <v>0</v>
          </cell>
          <cell r="K28" t="str">
            <v>1.33</v>
          </cell>
          <cell r="L28" t="str">
            <v>D+</v>
          </cell>
          <cell r="M28" t="str">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row>
        <row r="29">
          <cell r="A29">
            <v>0</v>
          </cell>
          <cell r="B29">
            <v>3</v>
          </cell>
          <cell r="C29">
            <v>0</v>
          </cell>
          <cell r="D29" t="str">
            <v>3.16</v>
          </cell>
          <cell r="E29">
            <v>0</v>
          </cell>
          <cell r="F29">
            <v>0</v>
          </cell>
          <cell r="G29">
            <v>0</v>
          </cell>
          <cell r="H29">
            <v>0</v>
          </cell>
          <cell r="I29">
            <v>0</v>
          </cell>
          <cell r="J29">
            <v>0</v>
          </cell>
          <cell r="K29" t="str">
            <v>1.33</v>
          </cell>
          <cell r="L29" t="str">
            <v>D+</v>
          </cell>
          <cell r="M29" t="str">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row>
        <row r="30">
          <cell r="A30">
            <v>0</v>
          </cell>
          <cell r="B30">
            <v>0</v>
          </cell>
          <cell r="C30" t="str">
            <v>capaian raport</v>
          </cell>
          <cell r="D30">
            <v>3</v>
          </cell>
          <cell r="E30">
            <v>0</v>
          </cell>
          <cell r="F30">
            <v>0</v>
          </cell>
          <cell r="G30">
            <v>0</v>
          </cell>
          <cell r="H30">
            <v>0</v>
          </cell>
          <cell r="I30">
            <v>0</v>
          </cell>
          <cell r="J30">
            <v>0</v>
          </cell>
          <cell r="K30" t="str">
            <v>1.33</v>
          </cell>
          <cell r="L30" t="str">
            <v>D+</v>
          </cell>
          <cell r="M30" t="str">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row>
        <row r="31">
          <cell r="A31">
            <v>4</v>
          </cell>
          <cell r="B31">
            <v>4</v>
          </cell>
          <cell r="C31" t="str">
            <v>Antonio Permata A</v>
          </cell>
          <cell r="D31" t="str">
            <v>3.3</v>
          </cell>
          <cell r="E31">
            <v>0</v>
          </cell>
          <cell r="F31">
            <v>0</v>
          </cell>
          <cell r="G31">
            <v>0</v>
          </cell>
          <cell r="H31">
            <v>0</v>
          </cell>
          <cell r="I31">
            <v>0</v>
          </cell>
          <cell r="J31">
            <v>0</v>
          </cell>
          <cell r="K31" t="str">
            <v>1.33</v>
          </cell>
          <cell r="L31" t="str">
            <v>D+</v>
          </cell>
          <cell r="M31" t="str">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t="str">
            <v>D+</v>
          </cell>
        </row>
        <row r="32">
          <cell r="A32">
            <v>0</v>
          </cell>
          <cell r="B32">
            <v>4</v>
          </cell>
          <cell r="C32">
            <v>0</v>
          </cell>
          <cell r="D32" t="str">
            <v>3.7</v>
          </cell>
          <cell r="E32">
            <v>0</v>
          </cell>
          <cell r="F32">
            <v>0</v>
          </cell>
          <cell r="G32">
            <v>0</v>
          </cell>
          <cell r="H32">
            <v>0</v>
          </cell>
          <cell r="I32">
            <v>0</v>
          </cell>
          <cell r="J32">
            <v>0</v>
          </cell>
          <cell r="K32" t="str">
            <v>1.33</v>
          </cell>
          <cell r="L32" t="str">
            <v>D+</v>
          </cell>
          <cell r="M32" t="str">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row>
        <row r="33">
          <cell r="A33">
            <v>0</v>
          </cell>
          <cell r="B33">
            <v>4</v>
          </cell>
          <cell r="C33">
            <v>0</v>
          </cell>
          <cell r="D33" t="str">
            <v>3.9</v>
          </cell>
          <cell r="E33">
            <v>0</v>
          </cell>
          <cell r="F33">
            <v>0</v>
          </cell>
          <cell r="G33">
            <v>0</v>
          </cell>
          <cell r="H33">
            <v>0</v>
          </cell>
          <cell r="I33">
            <v>0</v>
          </cell>
          <cell r="J33">
            <v>0</v>
          </cell>
          <cell r="K33" t="str">
            <v>1.33</v>
          </cell>
          <cell r="L33" t="str">
            <v>D+</v>
          </cell>
          <cell r="M33" t="str">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row>
        <row r="34">
          <cell r="A34">
            <v>0</v>
          </cell>
          <cell r="B34">
            <v>4</v>
          </cell>
          <cell r="C34">
            <v>0</v>
          </cell>
          <cell r="D34" t="str">
            <v>3.10</v>
          </cell>
          <cell r="E34">
            <v>0</v>
          </cell>
          <cell r="F34">
            <v>0</v>
          </cell>
          <cell r="G34">
            <v>0</v>
          </cell>
          <cell r="H34">
            <v>0</v>
          </cell>
          <cell r="I34">
            <v>0</v>
          </cell>
          <cell r="J34">
            <v>0</v>
          </cell>
          <cell r="K34" t="str">
            <v>1.33</v>
          </cell>
          <cell r="L34" t="str">
            <v>D+</v>
          </cell>
          <cell r="M34" t="str">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row>
        <row r="35">
          <cell r="A35">
            <v>0</v>
          </cell>
          <cell r="B35">
            <v>4</v>
          </cell>
          <cell r="C35">
            <v>0</v>
          </cell>
          <cell r="D35" t="str">
            <v>3.11</v>
          </cell>
          <cell r="E35">
            <v>0</v>
          </cell>
          <cell r="F35">
            <v>0</v>
          </cell>
          <cell r="G35">
            <v>0</v>
          </cell>
          <cell r="H35">
            <v>0</v>
          </cell>
          <cell r="I35">
            <v>0</v>
          </cell>
          <cell r="J35">
            <v>0</v>
          </cell>
          <cell r="K35" t="str">
            <v>1.33</v>
          </cell>
          <cell r="L35" t="str">
            <v>D+</v>
          </cell>
          <cell r="M35" t="str">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row>
        <row r="36">
          <cell r="A36">
            <v>0</v>
          </cell>
          <cell r="B36">
            <v>4</v>
          </cell>
          <cell r="C36">
            <v>0</v>
          </cell>
          <cell r="D36" t="str">
            <v>3.15</v>
          </cell>
          <cell r="E36">
            <v>0</v>
          </cell>
          <cell r="F36">
            <v>0</v>
          </cell>
          <cell r="G36">
            <v>0</v>
          </cell>
          <cell r="H36">
            <v>0</v>
          </cell>
          <cell r="I36">
            <v>0</v>
          </cell>
          <cell r="J36">
            <v>0</v>
          </cell>
          <cell r="K36" t="str">
            <v>1.33</v>
          </cell>
          <cell r="L36" t="str">
            <v>D+</v>
          </cell>
          <cell r="M36" t="str">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row>
        <row r="37">
          <cell r="A37">
            <v>0</v>
          </cell>
          <cell r="B37">
            <v>4</v>
          </cell>
          <cell r="C37">
            <v>0</v>
          </cell>
          <cell r="D37" t="str">
            <v>3.16</v>
          </cell>
          <cell r="E37">
            <v>0</v>
          </cell>
          <cell r="F37">
            <v>0</v>
          </cell>
          <cell r="G37">
            <v>0</v>
          </cell>
          <cell r="H37">
            <v>0</v>
          </cell>
          <cell r="I37">
            <v>0</v>
          </cell>
          <cell r="J37">
            <v>0</v>
          </cell>
          <cell r="K37" t="str">
            <v>1.33</v>
          </cell>
          <cell r="L37" t="str">
            <v>D+</v>
          </cell>
          <cell r="M37" t="str">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row>
        <row r="38">
          <cell r="A38">
            <v>0</v>
          </cell>
          <cell r="B38">
            <v>0</v>
          </cell>
          <cell r="C38" t="str">
            <v>capaian raport</v>
          </cell>
          <cell r="D38">
            <v>4</v>
          </cell>
          <cell r="E38">
            <v>0</v>
          </cell>
          <cell r="F38">
            <v>0</v>
          </cell>
          <cell r="G38">
            <v>0</v>
          </cell>
          <cell r="H38">
            <v>0</v>
          </cell>
          <cell r="I38">
            <v>0</v>
          </cell>
          <cell r="J38">
            <v>0</v>
          </cell>
          <cell r="K38" t="str">
            <v>1.33</v>
          </cell>
          <cell r="L38" t="str">
            <v>D+</v>
          </cell>
          <cell r="M38" t="str">
            <v>0</v>
          </cell>
          <cell r="N38">
            <v>0</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row>
        <row r="39">
          <cell r="A39">
            <v>5</v>
          </cell>
          <cell r="B39">
            <v>5</v>
          </cell>
          <cell r="C39" t="str">
            <v>Arya Pratama G</v>
          </cell>
          <cell r="D39" t="str">
            <v>3.3</v>
          </cell>
          <cell r="E39">
            <v>0</v>
          </cell>
          <cell r="F39">
            <v>0</v>
          </cell>
          <cell r="G39">
            <v>0</v>
          </cell>
          <cell r="H39">
            <v>0</v>
          </cell>
          <cell r="I39">
            <v>0</v>
          </cell>
          <cell r="J39">
            <v>0</v>
          </cell>
          <cell r="K39" t="str">
            <v>1.33</v>
          </cell>
          <cell r="L39" t="str">
            <v>D+</v>
          </cell>
          <cell r="M39" t="str">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t="str">
            <v>D+</v>
          </cell>
        </row>
        <row r="40">
          <cell r="A40">
            <v>0</v>
          </cell>
          <cell r="B40">
            <v>5</v>
          </cell>
          <cell r="C40">
            <v>0</v>
          </cell>
          <cell r="D40" t="str">
            <v>3.7</v>
          </cell>
          <cell r="E40">
            <v>0</v>
          </cell>
          <cell r="F40">
            <v>0</v>
          </cell>
          <cell r="G40">
            <v>0</v>
          </cell>
          <cell r="H40">
            <v>0</v>
          </cell>
          <cell r="I40">
            <v>0</v>
          </cell>
          <cell r="J40">
            <v>0</v>
          </cell>
          <cell r="K40" t="str">
            <v>1.33</v>
          </cell>
          <cell r="L40" t="str">
            <v>D+</v>
          </cell>
          <cell r="M40" t="str">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row>
        <row r="41">
          <cell r="A41">
            <v>0</v>
          </cell>
          <cell r="B41">
            <v>5</v>
          </cell>
          <cell r="C41">
            <v>0</v>
          </cell>
          <cell r="D41" t="str">
            <v>3.9</v>
          </cell>
          <cell r="E41">
            <v>0</v>
          </cell>
          <cell r="F41">
            <v>0</v>
          </cell>
          <cell r="G41">
            <v>0</v>
          </cell>
          <cell r="H41">
            <v>0</v>
          </cell>
          <cell r="I41">
            <v>0</v>
          </cell>
          <cell r="J41">
            <v>0</v>
          </cell>
          <cell r="K41" t="str">
            <v>1.33</v>
          </cell>
          <cell r="L41" t="str">
            <v>D+</v>
          </cell>
          <cell r="M41" t="str">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row>
        <row r="42">
          <cell r="A42">
            <v>0</v>
          </cell>
          <cell r="B42">
            <v>5</v>
          </cell>
          <cell r="C42">
            <v>0</v>
          </cell>
          <cell r="D42" t="str">
            <v>3.10</v>
          </cell>
          <cell r="E42">
            <v>0</v>
          </cell>
          <cell r="F42">
            <v>0</v>
          </cell>
          <cell r="G42">
            <v>0</v>
          </cell>
          <cell r="H42">
            <v>0</v>
          </cell>
          <cell r="I42">
            <v>0</v>
          </cell>
          <cell r="J42">
            <v>0</v>
          </cell>
          <cell r="K42" t="str">
            <v>1.33</v>
          </cell>
          <cell r="L42" t="str">
            <v>D+</v>
          </cell>
          <cell r="M42" t="str">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row>
        <row r="43">
          <cell r="A43">
            <v>0</v>
          </cell>
          <cell r="B43">
            <v>5</v>
          </cell>
          <cell r="C43">
            <v>0</v>
          </cell>
          <cell r="D43" t="str">
            <v>3.11</v>
          </cell>
          <cell r="E43">
            <v>0</v>
          </cell>
          <cell r="F43">
            <v>0</v>
          </cell>
          <cell r="G43">
            <v>0</v>
          </cell>
          <cell r="H43">
            <v>0</v>
          </cell>
          <cell r="I43">
            <v>0</v>
          </cell>
          <cell r="J43">
            <v>0</v>
          </cell>
          <cell r="K43" t="str">
            <v>1.33</v>
          </cell>
          <cell r="L43" t="str">
            <v>D+</v>
          </cell>
          <cell r="M43" t="str">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row>
        <row r="44">
          <cell r="A44">
            <v>0</v>
          </cell>
          <cell r="B44">
            <v>5</v>
          </cell>
          <cell r="C44">
            <v>0</v>
          </cell>
          <cell r="D44" t="str">
            <v>3.15</v>
          </cell>
          <cell r="E44">
            <v>0</v>
          </cell>
          <cell r="F44">
            <v>0</v>
          </cell>
          <cell r="G44">
            <v>0</v>
          </cell>
          <cell r="H44">
            <v>0</v>
          </cell>
          <cell r="I44">
            <v>0</v>
          </cell>
          <cell r="J44">
            <v>0</v>
          </cell>
          <cell r="K44" t="str">
            <v>1.33</v>
          </cell>
          <cell r="L44" t="str">
            <v>D+</v>
          </cell>
          <cell r="M44" t="str">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row>
        <row r="45">
          <cell r="A45">
            <v>0</v>
          </cell>
          <cell r="B45">
            <v>5</v>
          </cell>
          <cell r="C45">
            <v>0</v>
          </cell>
          <cell r="D45" t="str">
            <v>3.16</v>
          </cell>
          <cell r="E45">
            <v>0</v>
          </cell>
          <cell r="F45">
            <v>0</v>
          </cell>
          <cell r="G45">
            <v>0</v>
          </cell>
          <cell r="H45">
            <v>0</v>
          </cell>
          <cell r="I45">
            <v>0</v>
          </cell>
          <cell r="J45">
            <v>0</v>
          </cell>
          <cell r="K45" t="str">
            <v>1.33</v>
          </cell>
          <cell r="L45" t="str">
            <v>D+</v>
          </cell>
          <cell r="M45" t="str">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row>
        <row r="46">
          <cell r="A46">
            <v>0</v>
          </cell>
          <cell r="B46">
            <v>0</v>
          </cell>
          <cell r="C46" t="str">
            <v>capaian raport</v>
          </cell>
          <cell r="D46">
            <v>5</v>
          </cell>
          <cell r="E46">
            <v>0</v>
          </cell>
          <cell r="F46">
            <v>0</v>
          </cell>
          <cell r="G46">
            <v>0</v>
          </cell>
          <cell r="H46">
            <v>0</v>
          </cell>
          <cell r="I46">
            <v>0</v>
          </cell>
          <cell r="J46">
            <v>0</v>
          </cell>
          <cell r="K46" t="str">
            <v>1.33</v>
          </cell>
          <cell r="L46" t="str">
            <v>D+</v>
          </cell>
          <cell r="M46" t="str">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row>
        <row r="47">
          <cell r="A47">
            <v>6</v>
          </cell>
          <cell r="B47">
            <v>6</v>
          </cell>
          <cell r="C47" t="str">
            <v>Asyam Hanif Ihsan H</v>
          </cell>
          <cell r="D47" t="str">
            <v>3.3</v>
          </cell>
          <cell r="E47">
            <v>0</v>
          </cell>
          <cell r="F47">
            <v>0</v>
          </cell>
          <cell r="G47">
            <v>0</v>
          </cell>
          <cell r="H47">
            <v>0</v>
          </cell>
          <cell r="I47">
            <v>0</v>
          </cell>
          <cell r="J47">
            <v>0</v>
          </cell>
          <cell r="K47" t="str">
            <v>1.33</v>
          </cell>
          <cell r="L47" t="str">
            <v>D+</v>
          </cell>
          <cell r="M47" t="str">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t="str">
            <v>D+</v>
          </cell>
        </row>
        <row r="48">
          <cell r="A48">
            <v>0</v>
          </cell>
          <cell r="B48">
            <v>6</v>
          </cell>
          <cell r="C48">
            <v>0</v>
          </cell>
          <cell r="D48" t="str">
            <v>3.7</v>
          </cell>
          <cell r="E48">
            <v>0</v>
          </cell>
          <cell r="F48">
            <v>0</v>
          </cell>
          <cell r="G48">
            <v>0</v>
          </cell>
          <cell r="H48">
            <v>0</v>
          </cell>
          <cell r="I48">
            <v>0</v>
          </cell>
          <cell r="J48">
            <v>0</v>
          </cell>
          <cell r="K48" t="str">
            <v>1.33</v>
          </cell>
          <cell r="L48" t="str">
            <v>D+</v>
          </cell>
          <cell r="M48" t="str">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row>
        <row r="49">
          <cell r="A49">
            <v>0</v>
          </cell>
          <cell r="B49">
            <v>6</v>
          </cell>
          <cell r="C49">
            <v>0</v>
          </cell>
          <cell r="D49" t="str">
            <v>3.9</v>
          </cell>
          <cell r="E49">
            <v>0</v>
          </cell>
          <cell r="F49">
            <v>0</v>
          </cell>
          <cell r="G49">
            <v>0</v>
          </cell>
          <cell r="H49">
            <v>0</v>
          </cell>
          <cell r="I49">
            <v>0</v>
          </cell>
          <cell r="J49">
            <v>0</v>
          </cell>
          <cell r="K49" t="str">
            <v>1.33</v>
          </cell>
          <cell r="L49" t="str">
            <v>D+</v>
          </cell>
          <cell r="M49" t="str">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row>
        <row r="50">
          <cell r="A50">
            <v>0</v>
          </cell>
          <cell r="B50">
            <v>6</v>
          </cell>
          <cell r="C50">
            <v>0</v>
          </cell>
          <cell r="D50" t="str">
            <v>3.10</v>
          </cell>
          <cell r="E50">
            <v>0</v>
          </cell>
          <cell r="F50">
            <v>0</v>
          </cell>
          <cell r="G50">
            <v>0</v>
          </cell>
          <cell r="H50">
            <v>0</v>
          </cell>
          <cell r="I50">
            <v>0</v>
          </cell>
          <cell r="J50">
            <v>0</v>
          </cell>
          <cell r="K50" t="str">
            <v>1.33</v>
          </cell>
          <cell r="L50" t="str">
            <v>D+</v>
          </cell>
          <cell r="M50" t="str">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row>
        <row r="51">
          <cell r="A51">
            <v>0</v>
          </cell>
          <cell r="B51">
            <v>6</v>
          </cell>
          <cell r="C51">
            <v>0</v>
          </cell>
          <cell r="D51" t="str">
            <v>3.11</v>
          </cell>
          <cell r="E51">
            <v>0</v>
          </cell>
          <cell r="F51">
            <v>0</v>
          </cell>
          <cell r="G51">
            <v>0</v>
          </cell>
          <cell r="H51">
            <v>0</v>
          </cell>
          <cell r="I51">
            <v>0</v>
          </cell>
          <cell r="J51">
            <v>0</v>
          </cell>
          <cell r="K51" t="str">
            <v>1.33</v>
          </cell>
          <cell r="L51" t="str">
            <v>D+</v>
          </cell>
          <cell r="M51" t="str">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row>
        <row r="52">
          <cell r="A52">
            <v>0</v>
          </cell>
          <cell r="B52">
            <v>6</v>
          </cell>
          <cell r="C52">
            <v>0</v>
          </cell>
          <cell r="D52" t="str">
            <v>3.15</v>
          </cell>
          <cell r="E52">
            <v>0</v>
          </cell>
          <cell r="F52">
            <v>0</v>
          </cell>
          <cell r="G52">
            <v>0</v>
          </cell>
          <cell r="H52">
            <v>0</v>
          </cell>
          <cell r="I52">
            <v>0</v>
          </cell>
          <cell r="J52">
            <v>0</v>
          </cell>
          <cell r="K52" t="str">
            <v>1.33</v>
          </cell>
          <cell r="L52" t="str">
            <v>D+</v>
          </cell>
          <cell r="M52" t="str">
            <v>0</v>
          </cell>
          <cell r="N52">
            <v>0</v>
          </cell>
          <cell r="O52">
            <v>0</v>
          </cell>
          <cell r="P52">
            <v>0</v>
          </cell>
          <cell r="Q52">
            <v>0</v>
          </cell>
          <cell r="R52">
            <v>0</v>
          </cell>
          <cell r="S52">
            <v>0</v>
          </cell>
          <cell r="T52">
            <v>0</v>
          </cell>
          <cell r="U52">
            <v>0</v>
          </cell>
          <cell r="V52">
            <v>0</v>
          </cell>
          <cell r="W52">
            <v>0</v>
          </cell>
          <cell r="X52">
            <v>0</v>
          </cell>
          <cell r="Y52">
            <v>0</v>
          </cell>
          <cell r="Z52">
            <v>0</v>
          </cell>
          <cell r="AA52">
            <v>0</v>
          </cell>
          <cell r="AB52">
            <v>0</v>
          </cell>
          <cell r="AC52">
            <v>0</v>
          </cell>
        </row>
        <row r="53">
          <cell r="A53">
            <v>0</v>
          </cell>
          <cell r="B53">
            <v>6</v>
          </cell>
          <cell r="C53">
            <v>0</v>
          </cell>
          <cell r="D53" t="str">
            <v>3.16</v>
          </cell>
          <cell r="E53">
            <v>0</v>
          </cell>
          <cell r="F53">
            <v>0</v>
          </cell>
          <cell r="G53">
            <v>0</v>
          </cell>
          <cell r="H53">
            <v>0</v>
          </cell>
          <cell r="I53">
            <v>0</v>
          </cell>
          <cell r="J53">
            <v>0</v>
          </cell>
          <cell r="K53" t="str">
            <v>1.33</v>
          </cell>
          <cell r="L53" t="str">
            <v>D+</v>
          </cell>
          <cell r="M53" t="str">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row>
        <row r="54">
          <cell r="A54">
            <v>0</v>
          </cell>
          <cell r="B54">
            <v>0</v>
          </cell>
          <cell r="C54" t="str">
            <v>capaian raport</v>
          </cell>
          <cell r="D54">
            <v>6</v>
          </cell>
          <cell r="E54">
            <v>0</v>
          </cell>
          <cell r="F54">
            <v>0</v>
          </cell>
          <cell r="G54">
            <v>0</v>
          </cell>
          <cell r="H54">
            <v>0</v>
          </cell>
          <cell r="I54">
            <v>0</v>
          </cell>
          <cell r="J54">
            <v>0</v>
          </cell>
          <cell r="K54" t="str">
            <v>1.33</v>
          </cell>
          <cell r="L54" t="str">
            <v>D+</v>
          </cell>
          <cell r="M54" t="str">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row>
        <row r="55">
          <cell r="A55">
            <v>7</v>
          </cell>
          <cell r="B55">
            <v>7</v>
          </cell>
          <cell r="C55" t="str">
            <v>Athaya Salsabilla Z</v>
          </cell>
          <cell r="D55" t="str">
            <v>3.3</v>
          </cell>
          <cell r="E55">
            <v>0</v>
          </cell>
          <cell r="F55">
            <v>0</v>
          </cell>
          <cell r="G55">
            <v>0</v>
          </cell>
          <cell r="H55">
            <v>0</v>
          </cell>
          <cell r="I55">
            <v>0</v>
          </cell>
          <cell r="J55">
            <v>0</v>
          </cell>
          <cell r="K55" t="str">
            <v>1.33</v>
          </cell>
          <cell r="L55" t="str">
            <v>D+</v>
          </cell>
          <cell r="M55" t="str">
            <v>0</v>
          </cell>
          <cell r="N55">
            <v>0</v>
          </cell>
          <cell r="O55">
            <v>0</v>
          </cell>
          <cell r="P55">
            <v>0</v>
          </cell>
          <cell r="Q55">
            <v>0</v>
          </cell>
          <cell r="R55">
            <v>0</v>
          </cell>
          <cell r="S55">
            <v>0</v>
          </cell>
          <cell r="T55">
            <v>0</v>
          </cell>
          <cell r="U55">
            <v>0</v>
          </cell>
          <cell r="V55">
            <v>0</v>
          </cell>
          <cell r="W55">
            <v>0</v>
          </cell>
          <cell r="X55">
            <v>0</v>
          </cell>
          <cell r="Y55">
            <v>0</v>
          </cell>
          <cell r="Z55">
            <v>0</v>
          </cell>
          <cell r="AA55">
            <v>0</v>
          </cell>
          <cell r="AB55">
            <v>0</v>
          </cell>
          <cell r="AC55" t="str">
            <v>D+</v>
          </cell>
        </row>
        <row r="56">
          <cell r="A56">
            <v>0</v>
          </cell>
          <cell r="B56">
            <v>7</v>
          </cell>
          <cell r="C56">
            <v>0</v>
          </cell>
          <cell r="D56" t="str">
            <v>3.7</v>
          </cell>
          <cell r="E56">
            <v>0</v>
          </cell>
          <cell r="F56">
            <v>0</v>
          </cell>
          <cell r="G56">
            <v>0</v>
          </cell>
          <cell r="H56">
            <v>0</v>
          </cell>
          <cell r="I56">
            <v>0</v>
          </cell>
          <cell r="J56">
            <v>0</v>
          </cell>
          <cell r="K56" t="str">
            <v>1.33</v>
          </cell>
          <cell r="L56" t="str">
            <v>D+</v>
          </cell>
          <cell r="M56" t="str">
            <v>0</v>
          </cell>
          <cell r="N56">
            <v>0</v>
          </cell>
          <cell r="O56">
            <v>0</v>
          </cell>
          <cell r="P56">
            <v>0</v>
          </cell>
          <cell r="Q56">
            <v>0</v>
          </cell>
          <cell r="R56">
            <v>0</v>
          </cell>
          <cell r="S56">
            <v>0</v>
          </cell>
          <cell r="T56">
            <v>0</v>
          </cell>
          <cell r="U56">
            <v>0</v>
          </cell>
          <cell r="V56">
            <v>0</v>
          </cell>
          <cell r="W56">
            <v>0</v>
          </cell>
          <cell r="X56">
            <v>0</v>
          </cell>
          <cell r="Y56">
            <v>0</v>
          </cell>
          <cell r="Z56">
            <v>0</v>
          </cell>
          <cell r="AA56">
            <v>0</v>
          </cell>
          <cell r="AB56">
            <v>0</v>
          </cell>
          <cell r="AC56">
            <v>0</v>
          </cell>
        </row>
        <row r="57">
          <cell r="A57">
            <v>0</v>
          </cell>
          <cell r="B57">
            <v>7</v>
          </cell>
          <cell r="C57">
            <v>0</v>
          </cell>
          <cell r="D57" t="str">
            <v>3.9</v>
          </cell>
          <cell r="E57">
            <v>0</v>
          </cell>
          <cell r="F57">
            <v>0</v>
          </cell>
          <cell r="G57">
            <v>0</v>
          </cell>
          <cell r="H57">
            <v>0</v>
          </cell>
          <cell r="I57">
            <v>0</v>
          </cell>
          <cell r="J57">
            <v>0</v>
          </cell>
          <cell r="K57" t="str">
            <v>1.33</v>
          </cell>
          <cell r="L57" t="str">
            <v>D+</v>
          </cell>
          <cell r="M57" t="str">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row>
        <row r="58">
          <cell r="A58">
            <v>0</v>
          </cell>
          <cell r="B58">
            <v>7</v>
          </cell>
          <cell r="C58">
            <v>0</v>
          </cell>
          <cell r="D58" t="str">
            <v>3.10</v>
          </cell>
          <cell r="E58">
            <v>0</v>
          </cell>
          <cell r="F58">
            <v>0</v>
          </cell>
          <cell r="G58">
            <v>0</v>
          </cell>
          <cell r="H58">
            <v>0</v>
          </cell>
          <cell r="I58">
            <v>0</v>
          </cell>
          <cell r="J58">
            <v>0</v>
          </cell>
          <cell r="K58" t="str">
            <v>1.33</v>
          </cell>
          <cell r="L58" t="str">
            <v>D+</v>
          </cell>
          <cell r="M58" t="str">
            <v>0</v>
          </cell>
          <cell r="N58">
            <v>0</v>
          </cell>
          <cell r="O58">
            <v>0</v>
          </cell>
          <cell r="P58">
            <v>0</v>
          </cell>
          <cell r="Q58">
            <v>0</v>
          </cell>
          <cell r="R58">
            <v>0</v>
          </cell>
          <cell r="S58">
            <v>0</v>
          </cell>
          <cell r="T58">
            <v>0</v>
          </cell>
          <cell r="U58">
            <v>0</v>
          </cell>
          <cell r="V58">
            <v>0</v>
          </cell>
          <cell r="W58">
            <v>0</v>
          </cell>
          <cell r="X58">
            <v>0</v>
          </cell>
          <cell r="Y58">
            <v>0</v>
          </cell>
          <cell r="Z58">
            <v>0</v>
          </cell>
          <cell r="AA58">
            <v>0</v>
          </cell>
          <cell r="AB58">
            <v>0</v>
          </cell>
          <cell r="AC58">
            <v>0</v>
          </cell>
        </row>
        <row r="59">
          <cell r="A59">
            <v>0</v>
          </cell>
          <cell r="B59">
            <v>7</v>
          </cell>
          <cell r="C59">
            <v>0</v>
          </cell>
          <cell r="D59" t="str">
            <v>3.11</v>
          </cell>
          <cell r="E59">
            <v>0</v>
          </cell>
          <cell r="F59">
            <v>0</v>
          </cell>
          <cell r="G59">
            <v>0</v>
          </cell>
          <cell r="H59">
            <v>0</v>
          </cell>
          <cell r="I59">
            <v>0</v>
          </cell>
          <cell r="J59">
            <v>0</v>
          </cell>
          <cell r="K59" t="str">
            <v>1.33</v>
          </cell>
          <cell r="L59" t="str">
            <v>D+</v>
          </cell>
          <cell r="M59" t="str">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row>
        <row r="60">
          <cell r="A60">
            <v>0</v>
          </cell>
          <cell r="B60">
            <v>7</v>
          </cell>
          <cell r="C60">
            <v>0</v>
          </cell>
          <cell r="D60" t="str">
            <v>3.15</v>
          </cell>
          <cell r="E60">
            <v>0</v>
          </cell>
          <cell r="F60">
            <v>0</v>
          </cell>
          <cell r="G60">
            <v>0</v>
          </cell>
          <cell r="H60">
            <v>0</v>
          </cell>
          <cell r="I60">
            <v>0</v>
          </cell>
          <cell r="J60">
            <v>0</v>
          </cell>
          <cell r="K60" t="str">
            <v>1.33</v>
          </cell>
          <cell r="L60" t="str">
            <v>D+</v>
          </cell>
          <cell r="M60" t="str">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row>
        <row r="61">
          <cell r="A61">
            <v>0</v>
          </cell>
          <cell r="B61">
            <v>7</v>
          </cell>
          <cell r="C61">
            <v>0</v>
          </cell>
          <cell r="D61" t="str">
            <v>3.16</v>
          </cell>
          <cell r="E61">
            <v>0</v>
          </cell>
          <cell r="F61">
            <v>0</v>
          </cell>
          <cell r="G61">
            <v>0</v>
          </cell>
          <cell r="H61">
            <v>0</v>
          </cell>
          <cell r="I61">
            <v>0</v>
          </cell>
          <cell r="J61">
            <v>0</v>
          </cell>
          <cell r="K61" t="str">
            <v>1.33</v>
          </cell>
          <cell r="L61" t="str">
            <v>D+</v>
          </cell>
          <cell r="M61" t="str">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row>
        <row r="62">
          <cell r="A62">
            <v>0</v>
          </cell>
          <cell r="B62">
            <v>0</v>
          </cell>
          <cell r="C62" t="str">
            <v>capaian raport</v>
          </cell>
          <cell r="D62">
            <v>7</v>
          </cell>
          <cell r="E62">
            <v>0</v>
          </cell>
          <cell r="F62">
            <v>0</v>
          </cell>
          <cell r="G62">
            <v>0</v>
          </cell>
          <cell r="H62">
            <v>0</v>
          </cell>
          <cell r="I62">
            <v>0</v>
          </cell>
          <cell r="J62">
            <v>0</v>
          </cell>
          <cell r="K62" t="str">
            <v>1.33</v>
          </cell>
          <cell r="L62" t="str">
            <v>D+</v>
          </cell>
          <cell r="M62" t="str">
            <v>0</v>
          </cell>
          <cell r="N62">
            <v>0</v>
          </cell>
          <cell r="O62">
            <v>0</v>
          </cell>
          <cell r="P62">
            <v>0</v>
          </cell>
          <cell r="Q62">
            <v>0</v>
          </cell>
          <cell r="R62">
            <v>0</v>
          </cell>
          <cell r="S62">
            <v>0</v>
          </cell>
          <cell r="T62">
            <v>0</v>
          </cell>
          <cell r="U62">
            <v>0</v>
          </cell>
          <cell r="V62">
            <v>0</v>
          </cell>
          <cell r="W62">
            <v>0</v>
          </cell>
          <cell r="X62">
            <v>0</v>
          </cell>
          <cell r="Y62">
            <v>0</v>
          </cell>
          <cell r="Z62">
            <v>0</v>
          </cell>
          <cell r="AA62">
            <v>0</v>
          </cell>
          <cell r="AB62">
            <v>0</v>
          </cell>
          <cell r="AC62">
            <v>0</v>
          </cell>
        </row>
        <row r="63">
          <cell r="A63">
            <v>8</v>
          </cell>
          <cell r="B63">
            <v>8</v>
          </cell>
          <cell r="C63" t="str">
            <v>Aulia Dea Rosalinda</v>
          </cell>
          <cell r="D63" t="str">
            <v>3.3</v>
          </cell>
          <cell r="E63">
            <v>0</v>
          </cell>
          <cell r="F63">
            <v>0</v>
          </cell>
          <cell r="G63">
            <v>0</v>
          </cell>
          <cell r="H63">
            <v>0</v>
          </cell>
          <cell r="I63">
            <v>0</v>
          </cell>
          <cell r="J63">
            <v>0</v>
          </cell>
          <cell r="K63" t="str">
            <v>1.33</v>
          </cell>
          <cell r="L63" t="str">
            <v>D+</v>
          </cell>
          <cell r="M63" t="str">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t="str">
            <v>D+</v>
          </cell>
        </row>
        <row r="64">
          <cell r="A64">
            <v>0</v>
          </cell>
          <cell r="B64">
            <v>8</v>
          </cell>
          <cell r="C64">
            <v>0</v>
          </cell>
          <cell r="D64" t="str">
            <v>3.7</v>
          </cell>
          <cell r="E64">
            <v>0</v>
          </cell>
          <cell r="F64">
            <v>0</v>
          </cell>
          <cell r="G64">
            <v>0</v>
          </cell>
          <cell r="H64">
            <v>0</v>
          </cell>
          <cell r="I64">
            <v>0</v>
          </cell>
          <cell r="J64">
            <v>0</v>
          </cell>
          <cell r="K64" t="str">
            <v>1.33</v>
          </cell>
          <cell r="L64" t="str">
            <v>D+</v>
          </cell>
          <cell r="M64" t="str">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0</v>
          </cell>
          <cell r="AC64">
            <v>0</v>
          </cell>
        </row>
        <row r="65">
          <cell r="A65">
            <v>0</v>
          </cell>
          <cell r="B65">
            <v>8</v>
          </cell>
          <cell r="C65">
            <v>0</v>
          </cell>
          <cell r="D65" t="str">
            <v>3.9</v>
          </cell>
          <cell r="E65">
            <v>0</v>
          </cell>
          <cell r="F65">
            <v>0</v>
          </cell>
          <cell r="G65">
            <v>0</v>
          </cell>
          <cell r="H65">
            <v>0</v>
          </cell>
          <cell r="I65">
            <v>0</v>
          </cell>
          <cell r="J65">
            <v>0</v>
          </cell>
          <cell r="K65" t="str">
            <v>1.33</v>
          </cell>
          <cell r="L65" t="str">
            <v>D+</v>
          </cell>
          <cell r="M65" t="str">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0</v>
          </cell>
          <cell r="AC65">
            <v>0</v>
          </cell>
        </row>
        <row r="66">
          <cell r="A66">
            <v>0</v>
          </cell>
          <cell r="B66">
            <v>8</v>
          </cell>
          <cell r="C66">
            <v>0</v>
          </cell>
          <cell r="D66" t="str">
            <v>3.10</v>
          </cell>
          <cell r="E66">
            <v>0</v>
          </cell>
          <cell r="F66">
            <v>0</v>
          </cell>
          <cell r="G66">
            <v>0</v>
          </cell>
          <cell r="H66">
            <v>0</v>
          </cell>
          <cell r="I66">
            <v>0</v>
          </cell>
          <cell r="J66">
            <v>0</v>
          </cell>
          <cell r="K66" t="str">
            <v>1.33</v>
          </cell>
          <cell r="L66" t="str">
            <v>D+</v>
          </cell>
          <cell r="M66" t="str">
            <v>0</v>
          </cell>
          <cell r="N66">
            <v>0</v>
          </cell>
          <cell r="O66">
            <v>0</v>
          </cell>
          <cell r="P66">
            <v>0</v>
          </cell>
          <cell r="Q66">
            <v>0</v>
          </cell>
          <cell r="R66">
            <v>0</v>
          </cell>
          <cell r="S66">
            <v>0</v>
          </cell>
          <cell r="T66">
            <v>0</v>
          </cell>
          <cell r="U66">
            <v>0</v>
          </cell>
          <cell r="V66">
            <v>0</v>
          </cell>
          <cell r="W66">
            <v>0</v>
          </cell>
          <cell r="X66">
            <v>0</v>
          </cell>
          <cell r="Y66">
            <v>0</v>
          </cell>
          <cell r="Z66">
            <v>0</v>
          </cell>
          <cell r="AA66">
            <v>0</v>
          </cell>
          <cell r="AB66">
            <v>0</v>
          </cell>
          <cell r="AC66">
            <v>0</v>
          </cell>
        </row>
        <row r="67">
          <cell r="A67">
            <v>0</v>
          </cell>
          <cell r="B67">
            <v>8</v>
          </cell>
          <cell r="C67">
            <v>0</v>
          </cell>
          <cell r="D67" t="str">
            <v>3.11</v>
          </cell>
          <cell r="E67">
            <v>0</v>
          </cell>
          <cell r="F67">
            <v>0</v>
          </cell>
          <cell r="G67">
            <v>0</v>
          </cell>
          <cell r="H67">
            <v>0</v>
          </cell>
          <cell r="I67">
            <v>0</v>
          </cell>
          <cell r="J67">
            <v>0</v>
          </cell>
          <cell r="K67" t="str">
            <v>1.33</v>
          </cell>
          <cell r="L67" t="str">
            <v>D+</v>
          </cell>
          <cell r="M67" t="str">
            <v>0</v>
          </cell>
          <cell r="N67">
            <v>0</v>
          </cell>
          <cell r="O67">
            <v>0</v>
          </cell>
          <cell r="P67">
            <v>0</v>
          </cell>
          <cell r="Q67">
            <v>0</v>
          </cell>
          <cell r="R67">
            <v>0</v>
          </cell>
          <cell r="S67">
            <v>0</v>
          </cell>
          <cell r="T67">
            <v>0</v>
          </cell>
          <cell r="U67">
            <v>0</v>
          </cell>
          <cell r="V67">
            <v>0</v>
          </cell>
          <cell r="W67">
            <v>0</v>
          </cell>
          <cell r="X67">
            <v>0</v>
          </cell>
          <cell r="Y67">
            <v>0</v>
          </cell>
          <cell r="Z67">
            <v>0</v>
          </cell>
          <cell r="AA67">
            <v>0</v>
          </cell>
          <cell r="AB67">
            <v>0</v>
          </cell>
          <cell r="AC67">
            <v>0</v>
          </cell>
        </row>
        <row r="68">
          <cell r="A68">
            <v>0</v>
          </cell>
          <cell r="B68">
            <v>8</v>
          </cell>
          <cell r="C68">
            <v>0</v>
          </cell>
          <cell r="D68" t="str">
            <v>3.15</v>
          </cell>
          <cell r="E68">
            <v>0</v>
          </cell>
          <cell r="F68">
            <v>0</v>
          </cell>
          <cell r="G68">
            <v>0</v>
          </cell>
          <cell r="H68">
            <v>0</v>
          </cell>
          <cell r="I68">
            <v>0</v>
          </cell>
          <cell r="J68">
            <v>0</v>
          </cell>
          <cell r="K68" t="str">
            <v>1.33</v>
          </cell>
          <cell r="L68" t="str">
            <v>D+</v>
          </cell>
          <cell r="M68" t="str">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0</v>
          </cell>
          <cell r="AC68">
            <v>0</v>
          </cell>
        </row>
        <row r="69">
          <cell r="A69">
            <v>0</v>
          </cell>
          <cell r="B69">
            <v>8</v>
          </cell>
          <cell r="C69">
            <v>0</v>
          </cell>
          <cell r="D69" t="str">
            <v>3.16</v>
          </cell>
          <cell r="E69">
            <v>0</v>
          </cell>
          <cell r="F69">
            <v>0</v>
          </cell>
          <cell r="G69">
            <v>0</v>
          </cell>
          <cell r="H69">
            <v>0</v>
          </cell>
          <cell r="I69">
            <v>0</v>
          </cell>
          <cell r="J69">
            <v>0</v>
          </cell>
          <cell r="K69" t="str">
            <v>1.33</v>
          </cell>
          <cell r="L69" t="str">
            <v>D+</v>
          </cell>
          <cell r="M69" t="str">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B69">
            <v>0</v>
          </cell>
          <cell r="AC69">
            <v>0</v>
          </cell>
        </row>
        <row r="70">
          <cell r="A70">
            <v>0</v>
          </cell>
          <cell r="B70">
            <v>0</v>
          </cell>
          <cell r="C70" t="str">
            <v>capaian raport</v>
          </cell>
          <cell r="D70">
            <v>8</v>
          </cell>
          <cell r="E70">
            <v>0</v>
          </cell>
          <cell r="F70">
            <v>0</v>
          </cell>
          <cell r="G70">
            <v>0</v>
          </cell>
          <cell r="H70">
            <v>0</v>
          </cell>
          <cell r="I70">
            <v>0</v>
          </cell>
          <cell r="J70">
            <v>0</v>
          </cell>
          <cell r="K70" t="str">
            <v>1.33</v>
          </cell>
          <cell r="L70" t="str">
            <v>D+</v>
          </cell>
          <cell r="M70" t="str">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0</v>
          </cell>
          <cell r="AC70">
            <v>0</v>
          </cell>
        </row>
        <row r="71">
          <cell r="A71">
            <v>9</v>
          </cell>
          <cell r="B71">
            <v>9</v>
          </cell>
          <cell r="C71" t="str">
            <v>Claudia Gabriella L</v>
          </cell>
          <cell r="D71" t="str">
            <v>3.3</v>
          </cell>
          <cell r="E71">
            <v>0</v>
          </cell>
          <cell r="F71">
            <v>0</v>
          </cell>
          <cell r="G71">
            <v>0</v>
          </cell>
          <cell r="H71">
            <v>0</v>
          </cell>
          <cell r="I71">
            <v>0</v>
          </cell>
          <cell r="J71">
            <v>0</v>
          </cell>
          <cell r="K71" t="str">
            <v>1.33</v>
          </cell>
          <cell r="L71" t="str">
            <v>D+</v>
          </cell>
          <cell r="M71" t="str">
            <v>0</v>
          </cell>
          <cell r="N71">
            <v>0</v>
          </cell>
          <cell r="O71">
            <v>0</v>
          </cell>
          <cell r="P71">
            <v>0</v>
          </cell>
          <cell r="Q71">
            <v>0</v>
          </cell>
          <cell r="R71">
            <v>0</v>
          </cell>
          <cell r="S71">
            <v>0</v>
          </cell>
          <cell r="T71">
            <v>0</v>
          </cell>
          <cell r="U71">
            <v>0</v>
          </cell>
          <cell r="V71">
            <v>0</v>
          </cell>
          <cell r="W71">
            <v>0</v>
          </cell>
          <cell r="X71">
            <v>0</v>
          </cell>
          <cell r="Y71">
            <v>0</v>
          </cell>
          <cell r="Z71">
            <v>0</v>
          </cell>
          <cell r="AA71">
            <v>0</v>
          </cell>
          <cell r="AB71">
            <v>0</v>
          </cell>
          <cell r="AC71" t="str">
            <v>D+</v>
          </cell>
        </row>
        <row r="72">
          <cell r="A72">
            <v>0</v>
          </cell>
          <cell r="B72">
            <v>9</v>
          </cell>
          <cell r="C72">
            <v>0</v>
          </cell>
          <cell r="D72" t="str">
            <v>3.7</v>
          </cell>
          <cell r="E72">
            <v>0</v>
          </cell>
          <cell r="F72">
            <v>0</v>
          </cell>
          <cell r="G72">
            <v>0</v>
          </cell>
          <cell r="H72">
            <v>0</v>
          </cell>
          <cell r="I72">
            <v>0</v>
          </cell>
          <cell r="J72">
            <v>0</v>
          </cell>
          <cell r="K72" t="str">
            <v>1.33</v>
          </cell>
          <cell r="L72" t="str">
            <v>D+</v>
          </cell>
          <cell r="M72" t="str">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row>
        <row r="73">
          <cell r="A73">
            <v>0</v>
          </cell>
          <cell r="B73">
            <v>9</v>
          </cell>
          <cell r="C73">
            <v>0</v>
          </cell>
          <cell r="D73" t="str">
            <v>3.9</v>
          </cell>
          <cell r="E73">
            <v>0</v>
          </cell>
          <cell r="F73">
            <v>0</v>
          </cell>
          <cell r="G73">
            <v>0</v>
          </cell>
          <cell r="H73">
            <v>0</v>
          </cell>
          <cell r="I73">
            <v>0</v>
          </cell>
          <cell r="J73">
            <v>0</v>
          </cell>
          <cell r="K73" t="str">
            <v>1.33</v>
          </cell>
          <cell r="L73" t="str">
            <v>D+</v>
          </cell>
          <cell r="M73" t="str">
            <v>0</v>
          </cell>
          <cell r="N73">
            <v>0</v>
          </cell>
          <cell r="O73">
            <v>0</v>
          </cell>
          <cell r="P73">
            <v>0</v>
          </cell>
          <cell r="Q73">
            <v>0</v>
          </cell>
          <cell r="R73">
            <v>0</v>
          </cell>
          <cell r="S73">
            <v>0</v>
          </cell>
          <cell r="T73">
            <v>0</v>
          </cell>
          <cell r="U73">
            <v>0</v>
          </cell>
          <cell r="V73">
            <v>0</v>
          </cell>
          <cell r="W73">
            <v>0</v>
          </cell>
          <cell r="X73">
            <v>0</v>
          </cell>
          <cell r="Y73">
            <v>0</v>
          </cell>
          <cell r="Z73">
            <v>0</v>
          </cell>
          <cell r="AA73">
            <v>0</v>
          </cell>
          <cell r="AB73">
            <v>0</v>
          </cell>
          <cell r="AC73">
            <v>0</v>
          </cell>
        </row>
        <row r="74">
          <cell r="A74">
            <v>0</v>
          </cell>
          <cell r="B74">
            <v>9</v>
          </cell>
          <cell r="C74">
            <v>0</v>
          </cell>
          <cell r="D74" t="str">
            <v>3.10</v>
          </cell>
          <cell r="E74">
            <v>0</v>
          </cell>
          <cell r="F74">
            <v>0</v>
          </cell>
          <cell r="G74">
            <v>0</v>
          </cell>
          <cell r="H74">
            <v>0</v>
          </cell>
          <cell r="I74">
            <v>0</v>
          </cell>
          <cell r="J74">
            <v>0</v>
          </cell>
          <cell r="K74" t="str">
            <v>1.33</v>
          </cell>
          <cell r="L74" t="str">
            <v>D+</v>
          </cell>
          <cell r="M74" t="str">
            <v>0</v>
          </cell>
          <cell r="N74">
            <v>0</v>
          </cell>
          <cell r="O74">
            <v>0</v>
          </cell>
          <cell r="P74">
            <v>0</v>
          </cell>
          <cell r="Q74">
            <v>0</v>
          </cell>
          <cell r="R74">
            <v>0</v>
          </cell>
          <cell r="S74">
            <v>0</v>
          </cell>
          <cell r="T74">
            <v>0</v>
          </cell>
          <cell r="U74">
            <v>0</v>
          </cell>
          <cell r="V74">
            <v>0</v>
          </cell>
          <cell r="W74">
            <v>0</v>
          </cell>
          <cell r="X74">
            <v>0</v>
          </cell>
          <cell r="Y74">
            <v>0</v>
          </cell>
          <cell r="Z74">
            <v>0</v>
          </cell>
          <cell r="AA74">
            <v>0</v>
          </cell>
          <cell r="AB74">
            <v>0</v>
          </cell>
          <cell r="AC74">
            <v>0</v>
          </cell>
        </row>
        <row r="75">
          <cell r="A75">
            <v>0</v>
          </cell>
          <cell r="B75">
            <v>9</v>
          </cell>
          <cell r="C75">
            <v>0</v>
          </cell>
          <cell r="D75" t="str">
            <v>3.11</v>
          </cell>
          <cell r="E75">
            <v>0</v>
          </cell>
          <cell r="F75">
            <v>0</v>
          </cell>
          <cell r="G75">
            <v>0</v>
          </cell>
          <cell r="H75">
            <v>0</v>
          </cell>
          <cell r="I75">
            <v>0</v>
          </cell>
          <cell r="J75">
            <v>0</v>
          </cell>
          <cell r="K75" t="str">
            <v>1.33</v>
          </cell>
          <cell r="L75" t="str">
            <v>D+</v>
          </cell>
          <cell r="M75" t="str">
            <v>0</v>
          </cell>
          <cell r="N75">
            <v>0</v>
          </cell>
          <cell r="O75">
            <v>0</v>
          </cell>
          <cell r="P75">
            <v>0</v>
          </cell>
          <cell r="Q75">
            <v>0</v>
          </cell>
          <cell r="R75">
            <v>0</v>
          </cell>
          <cell r="S75">
            <v>0</v>
          </cell>
          <cell r="T75">
            <v>0</v>
          </cell>
          <cell r="U75">
            <v>0</v>
          </cell>
          <cell r="V75">
            <v>0</v>
          </cell>
          <cell r="W75">
            <v>0</v>
          </cell>
          <cell r="X75">
            <v>0</v>
          </cell>
          <cell r="Y75">
            <v>0</v>
          </cell>
          <cell r="Z75">
            <v>0</v>
          </cell>
          <cell r="AA75">
            <v>0</v>
          </cell>
          <cell r="AB75">
            <v>0</v>
          </cell>
          <cell r="AC75">
            <v>0</v>
          </cell>
        </row>
        <row r="76">
          <cell r="A76">
            <v>0</v>
          </cell>
          <cell r="B76">
            <v>9</v>
          </cell>
          <cell r="C76">
            <v>0</v>
          </cell>
          <cell r="D76" t="str">
            <v>3.15</v>
          </cell>
          <cell r="E76">
            <v>0</v>
          </cell>
          <cell r="F76">
            <v>0</v>
          </cell>
          <cell r="G76">
            <v>0</v>
          </cell>
          <cell r="H76">
            <v>0</v>
          </cell>
          <cell r="I76">
            <v>0</v>
          </cell>
          <cell r="J76">
            <v>0</v>
          </cell>
          <cell r="K76" t="str">
            <v>1.33</v>
          </cell>
          <cell r="L76" t="str">
            <v>D+</v>
          </cell>
          <cell r="M76" t="str">
            <v>0</v>
          </cell>
          <cell r="N76">
            <v>0</v>
          </cell>
          <cell r="O76">
            <v>0</v>
          </cell>
          <cell r="P76">
            <v>0</v>
          </cell>
          <cell r="Q76">
            <v>0</v>
          </cell>
          <cell r="R76">
            <v>0</v>
          </cell>
          <cell r="S76">
            <v>0</v>
          </cell>
          <cell r="T76">
            <v>0</v>
          </cell>
          <cell r="U76">
            <v>0</v>
          </cell>
          <cell r="V76">
            <v>0</v>
          </cell>
          <cell r="W76">
            <v>0</v>
          </cell>
          <cell r="X76">
            <v>0</v>
          </cell>
          <cell r="Y76">
            <v>0</v>
          </cell>
          <cell r="Z76">
            <v>0</v>
          </cell>
          <cell r="AA76">
            <v>0</v>
          </cell>
          <cell r="AB76">
            <v>0</v>
          </cell>
          <cell r="AC76">
            <v>0</v>
          </cell>
        </row>
        <row r="77">
          <cell r="A77">
            <v>0</v>
          </cell>
          <cell r="B77">
            <v>9</v>
          </cell>
          <cell r="C77">
            <v>0</v>
          </cell>
          <cell r="D77" t="str">
            <v>3.16</v>
          </cell>
          <cell r="E77">
            <v>0</v>
          </cell>
          <cell r="F77">
            <v>0</v>
          </cell>
          <cell r="G77">
            <v>0</v>
          </cell>
          <cell r="H77">
            <v>0</v>
          </cell>
          <cell r="I77">
            <v>0</v>
          </cell>
          <cell r="J77">
            <v>0</v>
          </cell>
          <cell r="K77" t="str">
            <v>1.33</v>
          </cell>
          <cell r="L77" t="str">
            <v>D+</v>
          </cell>
          <cell r="M77" t="str">
            <v>0</v>
          </cell>
          <cell r="N77">
            <v>0</v>
          </cell>
          <cell r="O77">
            <v>0</v>
          </cell>
          <cell r="P77">
            <v>0</v>
          </cell>
          <cell r="Q77">
            <v>0</v>
          </cell>
          <cell r="R77">
            <v>0</v>
          </cell>
          <cell r="S77">
            <v>0</v>
          </cell>
          <cell r="T77">
            <v>0</v>
          </cell>
          <cell r="U77">
            <v>0</v>
          </cell>
          <cell r="V77">
            <v>0</v>
          </cell>
          <cell r="W77">
            <v>0</v>
          </cell>
          <cell r="X77">
            <v>0</v>
          </cell>
          <cell r="Y77">
            <v>0</v>
          </cell>
          <cell r="Z77">
            <v>0</v>
          </cell>
          <cell r="AA77">
            <v>0</v>
          </cell>
          <cell r="AB77">
            <v>0</v>
          </cell>
          <cell r="AC77">
            <v>0</v>
          </cell>
        </row>
        <row r="78">
          <cell r="A78">
            <v>0</v>
          </cell>
          <cell r="B78">
            <v>0</v>
          </cell>
          <cell r="C78" t="str">
            <v>capaian raport</v>
          </cell>
          <cell r="D78">
            <v>9</v>
          </cell>
          <cell r="E78">
            <v>0</v>
          </cell>
          <cell r="F78">
            <v>0</v>
          </cell>
          <cell r="G78">
            <v>0</v>
          </cell>
          <cell r="H78">
            <v>0</v>
          </cell>
          <cell r="I78">
            <v>0</v>
          </cell>
          <cell r="J78">
            <v>0</v>
          </cell>
          <cell r="K78" t="str">
            <v>1.33</v>
          </cell>
          <cell r="L78" t="str">
            <v>D+</v>
          </cell>
          <cell r="M78" t="str">
            <v>0</v>
          </cell>
          <cell r="N78">
            <v>0</v>
          </cell>
          <cell r="O78">
            <v>0</v>
          </cell>
          <cell r="P78">
            <v>0</v>
          </cell>
          <cell r="Q78">
            <v>0</v>
          </cell>
          <cell r="R78">
            <v>0</v>
          </cell>
          <cell r="S78">
            <v>0</v>
          </cell>
          <cell r="T78">
            <v>0</v>
          </cell>
          <cell r="U78">
            <v>0</v>
          </cell>
          <cell r="V78">
            <v>0</v>
          </cell>
          <cell r="W78">
            <v>0</v>
          </cell>
          <cell r="X78">
            <v>0</v>
          </cell>
          <cell r="Y78">
            <v>0</v>
          </cell>
          <cell r="Z78">
            <v>0</v>
          </cell>
          <cell r="AA78">
            <v>0</v>
          </cell>
          <cell r="AB78">
            <v>0</v>
          </cell>
          <cell r="AC78">
            <v>0</v>
          </cell>
        </row>
        <row r="79">
          <cell r="A79">
            <v>10</v>
          </cell>
          <cell r="B79">
            <v>10</v>
          </cell>
          <cell r="C79" t="str">
            <v xml:space="preserve">Deco Badarus Zaman </v>
          </cell>
          <cell r="D79" t="str">
            <v>3.3</v>
          </cell>
          <cell r="E79">
            <v>0</v>
          </cell>
          <cell r="F79">
            <v>0</v>
          </cell>
          <cell r="G79">
            <v>0</v>
          </cell>
          <cell r="H79">
            <v>0</v>
          </cell>
          <cell r="I79">
            <v>0</v>
          </cell>
          <cell r="J79">
            <v>0</v>
          </cell>
          <cell r="K79" t="str">
            <v>1.33</v>
          </cell>
          <cell r="L79" t="str">
            <v>D+</v>
          </cell>
          <cell r="M79" t="str">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t="str">
            <v>D+</v>
          </cell>
        </row>
        <row r="80">
          <cell r="A80">
            <v>0</v>
          </cell>
          <cell r="B80">
            <v>10</v>
          </cell>
          <cell r="C80">
            <v>0</v>
          </cell>
          <cell r="D80" t="str">
            <v>3.7</v>
          </cell>
          <cell r="E80">
            <v>0</v>
          </cell>
          <cell r="F80">
            <v>0</v>
          </cell>
          <cell r="G80">
            <v>0</v>
          </cell>
          <cell r="H80">
            <v>0</v>
          </cell>
          <cell r="I80">
            <v>0</v>
          </cell>
          <cell r="J80">
            <v>0</v>
          </cell>
          <cell r="K80" t="str">
            <v>1.33</v>
          </cell>
          <cell r="L80" t="str">
            <v>D+</v>
          </cell>
          <cell r="M80" t="str">
            <v>0</v>
          </cell>
          <cell r="N80">
            <v>0</v>
          </cell>
          <cell r="O80">
            <v>0</v>
          </cell>
          <cell r="P80">
            <v>0</v>
          </cell>
          <cell r="Q80">
            <v>0</v>
          </cell>
          <cell r="R80">
            <v>0</v>
          </cell>
          <cell r="S80">
            <v>0</v>
          </cell>
          <cell r="T80">
            <v>0</v>
          </cell>
          <cell r="U80">
            <v>0</v>
          </cell>
          <cell r="V80">
            <v>0</v>
          </cell>
          <cell r="W80">
            <v>0</v>
          </cell>
          <cell r="X80">
            <v>0</v>
          </cell>
          <cell r="Y80">
            <v>0</v>
          </cell>
          <cell r="Z80">
            <v>0</v>
          </cell>
          <cell r="AA80">
            <v>0</v>
          </cell>
          <cell r="AB80">
            <v>0</v>
          </cell>
          <cell r="AC80">
            <v>0</v>
          </cell>
        </row>
        <row r="81">
          <cell r="A81">
            <v>0</v>
          </cell>
          <cell r="B81">
            <v>10</v>
          </cell>
          <cell r="C81">
            <v>0</v>
          </cell>
          <cell r="D81" t="str">
            <v>3.9</v>
          </cell>
          <cell r="E81">
            <v>0</v>
          </cell>
          <cell r="F81">
            <v>0</v>
          </cell>
          <cell r="G81">
            <v>0</v>
          </cell>
          <cell r="H81">
            <v>0</v>
          </cell>
          <cell r="I81">
            <v>0</v>
          </cell>
          <cell r="J81">
            <v>0</v>
          </cell>
          <cell r="K81" t="str">
            <v>1.33</v>
          </cell>
          <cell r="L81" t="str">
            <v>D+</v>
          </cell>
          <cell r="M81" t="str">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row>
        <row r="82">
          <cell r="A82">
            <v>0</v>
          </cell>
          <cell r="B82">
            <v>10</v>
          </cell>
          <cell r="C82">
            <v>0</v>
          </cell>
          <cell r="D82" t="str">
            <v>3.10</v>
          </cell>
          <cell r="E82">
            <v>0</v>
          </cell>
          <cell r="F82">
            <v>0</v>
          </cell>
          <cell r="G82">
            <v>0</v>
          </cell>
          <cell r="H82">
            <v>0</v>
          </cell>
          <cell r="I82">
            <v>0</v>
          </cell>
          <cell r="J82">
            <v>0</v>
          </cell>
          <cell r="K82" t="str">
            <v>1.33</v>
          </cell>
          <cell r="L82" t="str">
            <v>D+</v>
          </cell>
          <cell r="M82" t="str">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0</v>
          </cell>
        </row>
        <row r="83">
          <cell r="A83">
            <v>0</v>
          </cell>
          <cell r="B83">
            <v>10</v>
          </cell>
          <cell r="C83">
            <v>0</v>
          </cell>
          <cell r="D83" t="str">
            <v>3.11</v>
          </cell>
          <cell r="E83">
            <v>0</v>
          </cell>
          <cell r="F83">
            <v>0</v>
          </cell>
          <cell r="G83">
            <v>0</v>
          </cell>
          <cell r="H83">
            <v>0</v>
          </cell>
          <cell r="I83">
            <v>0</v>
          </cell>
          <cell r="J83">
            <v>0</v>
          </cell>
          <cell r="K83" t="str">
            <v>1.33</v>
          </cell>
          <cell r="L83" t="str">
            <v>D+</v>
          </cell>
          <cell r="M83" t="str">
            <v>0</v>
          </cell>
          <cell r="N83">
            <v>0</v>
          </cell>
          <cell r="O83">
            <v>0</v>
          </cell>
          <cell r="P83">
            <v>0</v>
          </cell>
          <cell r="Q83">
            <v>0</v>
          </cell>
          <cell r="R83">
            <v>0</v>
          </cell>
          <cell r="S83">
            <v>0</v>
          </cell>
          <cell r="T83">
            <v>0</v>
          </cell>
          <cell r="U83">
            <v>0</v>
          </cell>
          <cell r="V83">
            <v>0</v>
          </cell>
          <cell r="W83">
            <v>0</v>
          </cell>
          <cell r="X83">
            <v>0</v>
          </cell>
          <cell r="Y83">
            <v>0</v>
          </cell>
          <cell r="Z83">
            <v>0</v>
          </cell>
          <cell r="AA83">
            <v>0</v>
          </cell>
          <cell r="AB83">
            <v>0</v>
          </cell>
          <cell r="AC83">
            <v>0</v>
          </cell>
        </row>
        <row r="84">
          <cell r="A84">
            <v>0</v>
          </cell>
          <cell r="B84">
            <v>10</v>
          </cell>
          <cell r="C84">
            <v>0</v>
          </cell>
          <cell r="D84" t="str">
            <v>3.15</v>
          </cell>
          <cell r="E84">
            <v>0</v>
          </cell>
          <cell r="F84">
            <v>0</v>
          </cell>
          <cell r="G84">
            <v>0</v>
          </cell>
          <cell r="H84">
            <v>0</v>
          </cell>
          <cell r="I84">
            <v>0</v>
          </cell>
          <cell r="J84">
            <v>0</v>
          </cell>
          <cell r="K84" t="str">
            <v>1.33</v>
          </cell>
          <cell r="L84" t="str">
            <v>D+</v>
          </cell>
          <cell r="M84" t="str">
            <v>0</v>
          </cell>
          <cell r="N84">
            <v>0</v>
          </cell>
          <cell r="O84">
            <v>0</v>
          </cell>
          <cell r="P84">
            <v>0</v>
          </cell>
          <cell r="Q84">
            <v>0</v>
          </cell>
          <cell r="R84">
            <v>0</v>
          </cell>
          <cell r="S84">
            <v>0</v>
          </cell>
          <cell r="T84">
            <v>0</v>
          </cell>
          <cell r="U84">
            <v>0</v>
          </cell>
          <cell r="V84">
            <v>0</v>
          </cell>
          <cell r="W84">
            <v>0</v>
          </cell>
          <cell r="X84">
            <v>0</v>
          </cell>
          <cell r="Y84">
            <v>0</v>
          </cell>
          <cell r="Z84">
            <v>0</v>
          </cell>
          <cell r="AA84">
            <v>0</v>
          </cell>
          <cell r="AB84">
            <v>0</v>
          </cell>
          <cell r="AC84">
            <v>0</v>
          </cell>
        </row>
        <row r="85">
          <cell r="A85">
            <v>0</v>
          </cell>
          <cell r="B85">
            <v>10</v>
          </cell>
          <cell r="C85">
            <v>0</v>
          </cell>
          <cell r="D85" t="str">
            <v>3.16</v>
          </cell>
          <cell r="E85">
            <v>0</v>
          </cell>
          <cell r="F85">
            <v>0</v>
          </cell>
          <cell r="G85">
            <v>0</v>
          </cell>
          <cell r="H85">
            <v>0</v>
          </cell>
          <cell r="I85">
            <v>0</v>
          </cell>
          <cell r="J85">
            <v>0</v>
          </cell>
          <cell r="K85" t="str">
            <v>1.33</v>
          </cell>
          <cell r="L85" t="str">
            <v>D+</v>
          </cell>
          <cell r="M85" t="str">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B85">
            <v>0</v>
          </cell>
          <cell r="AC85">
            <v>0</v>
          </cell>
        </row>
        <row r="86">
          <cell r="A86">
            <v>0</v>
          </cell>
          <cell r="B86">
            <v>0</v>
          </cell>
          <cell r="C86" t="str">
            <v>capaian raport</v>
          </cell>
          <cell r="D86">
            <v>10</v>
          </cell>
          <cell r="E86">
            <v>0</v>
          </cell>
          <cell r="F86">
            <v>0</v>
          </cell>
          <cell r="G86">
            <v>0</v>
          </cell>
          <cell r="H86">
            <v>0</v>
          </cell>
          <cell r="I86">
            <v>0</v>
          </cell>
          <cell r="J86">
            <v>0</v>
          </cell>
          <cell r="K86" t="str">
            <v>1.33</v>
          </cell>
          <cell r="L86" t="str">
            <v>D+</v>
          </cell>
          <cell r="M86" t="str">
            <v>0</v>
          </cell>
          <cell r="N86">
            <v>0</v>
          </cell>
          <cell r="O86">
            <v>0</v>
          </cell>
          <cell r="P86">
            <v>0</v>
          </cell>
          <cell r="Q86">
            <v>0</v>
          </cell>
          <cell r="R86">
            <v>0</v>
          </cell>
          <cell r="S86">
            <v>0</v>
          </cell>
          <cell r="T86">
            <v>0</v>
          </cell>
          <cell r="U86">
            <v>0</v>
          </cell>
          <cell r="V86">
            <v>0</v>
          </cell>
          <cell r="W86">
            <v>0</v>
          </cell>
          <cell r="X86">
            <v>0</v>
          </cell>
          <cell r="Y86">
            <v>0</v>
          </cell>
          <cell r="Z86">
            <v>0</v>
          </cell>
          <cell r="AA86">
            <v>0</v>
          </cell>
          <cell r="AB86">
            <v>0</v>
          </cell>
          <cell r="AC86">
            <v>0</v>
          </cell>
        </row>
        <row r="87">
          <cell r="A87">
            <v>11</v>
          </cell>
          <cell r="B87">
            <v>11</v>
          </cell>
          <cell r="C87" t="str">
            <v>Fania Mutiara Felichia</v>
          </cell>
          <cell r="D87" t="str">
            <v>3.3</v>
          </cell>
          <cell r="E87">
            <v>0</v>
          </cell>
          <cell r="F87">
            <v>0</v>
          </cell>
          <cell r="G87">
            <v>0</v>
          </cell>
          <cell r="H87">
            <v>0</v>
          </cell>
          <cell r="I87">
            <v>0</v>
          </cell>
          <cell r="J87">
            <v>0</v>
          </cell>
          <cell r="K87" t="str">
            <v>1.33</v>
          </cell>
          <cell r="L87" t="str">
            <v>D+</v>
          </cell>
          <cell r="M87" t="str">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t="str">
            <v>D+</v>
          </cell>
        </row>
        <row r="88">
          <cell r="A88">
            <v>0</v>
          </cell>
          <cell r="B88">
            <v>11</v>
          </cell>
          <cell r="C88">
            <v>0</v>
          </cell>
          <cell r="D88" t="str">
            <v>3.7</v>
          </cell>
          <cell r="E88">
            <v>0</v>
          </cell>
          <cell r="F88">
            <v>0</v>
          </cell>
          <cell r="G88">
            <v>0</v>
          </cell>
          <cell r="H88">
            <v>0</v>
          </cell>
          <cell r="I88">
            <v>0</v>
          </cell>
          <cell r="J88">
            <v>0</v>
          </cell>
          <cell r="K88" t="str">
            <v>1.33</v>
          </cell>
          <cell r="L88" t="str">
            <v>D+</v>
          </cell>
          <cell r="M88" t="str">
            <v>0</v>
          </cell>
          <cell r="N88">
            <v>0</v>
          </cell>
          <cell r="O88">
            <v>0</v>
          </cell>
          <cell r="P88">
            <v>0</v>
          </cell>
          <cell r="Q88">
            <v>0</v>
          </cell>
          <cell r="R88">
            <v>0</v>
          </cell>
          <cell r="S88">
            <v>0</v>
          </cell>
          <cell r="T88">
            <v>0</v>
          </cell>
          <cell r="U88">
            <v>0</v>
          </cell>
          <cell r="V88">
            <v>0</v>
          </cell>
          <cell r="W88">
            <v>0</v>
          </cell>
          <cell r="X88">
            <v>0</v>
          </cell>
          <cell r="Y88">
            <v>0</v>
          </cell>
          <cell r="Z88">
            <v>0</v>
          </cell>
          <cell r="AA88">
            <v>0</v>
          </cell>
          <cell r="AB88">
            <v>0</v>
          </cell>
          <cell r="AC88">
            <v>0</v>
          </cell>
        </row>
        <row r="89">
          <cell r="A89">
            <v>0</v>
          </cell>
          <cell r="B89">
            <v>11</v>
          </cell>
          <cell r="C89">
            <v>0</v>
          </cell>
          <cell r="D89" t="str">
            <v>3.9</v>
          </cell>
          <cell r="E89">
            <v>0</v>
          </cell>
          <cell r="F89">
            <v>0</v>
          </cell>
          <cell r="G89">
            <v>0</v>
          </cell>
          <cell r="H89">
            <v>0</v>
          </cell>
          <cell r="I89">
            <v>0</v>
          </cell>
          <cell r="J89">
            <v>0</v>
          </cell>
          <cell r="K89" t="str">
            <v>1.33</v>
          </cell>
          <cell r="L89" t="str">
            <v>D+</v>
          </cell>
          <cell r="M89" t="str">
            <v>0</v>
          </cell>
          <cell r="N89">
            <v>0</v>
          </cell>
          <cell r="O89">
            <v>0</v>
          </cell>
          <cell r="P89">
            <v>0</v>
          </cell>
          <cell r="Q89">
            <v>0</v>
          </cell>
          <cell r="R89">
            <v>0</v>
          </cell>
          <cell r="S89">
            <v>0</v>
          </cell>
          <cell r="T89">
            <v>0</v>
          </cell>
          <cell r="U89">
            <v>0</v>
          </cell>
          <cell r="V89">
            <v>0</v>
          </cell>
          <cell r="W89">
            <v>0</v>
          </cell>
          <cell r="X89">
            <v>0</v>
          </cell>
          <cell r="Y89">
            <v>0</v>
          </cell>
          <cell r="Z89">
            <v>0</v>
          </cell>
          <cell r="AA89">
            <v>0</v>
          </cell>
          <cell r="AB89">
            <v>0</v>
          </cell>
          <cell r="AC89">
            <v>0</v>
          </cell>
        </row>
        <row r="90">
          <cell r="A90">
            <v>0</v>
          </cell>
          <cell r="B90">
            <v>11</v>
          </cell>
          <cell r="C90">
            <v>0</v>
          </cell>
          <cell r="D90" t="str">
            <v>3.10</v>
          </cell>
          <cell r="E90">
            <v>0</v>
          </cell>
          <cell r="F90">
            <v>0</v>
          </cell>
          <cell r="G90">
            <v>0</v>
          </cell>
          <cell r="H90">
            <v>0</v>
          </cell>
          <cell r="I90">
            <v>0</v>
          </cell>
          <cell r="J90">
            <v>0</v>
          </cell>
          <cell r="K90" t="str">
            <v>1.33</v>
          </cell>
          <cell r="L90" t="str">
            <v>D+</v>
          </cell>
          <cell r="M90" t="str">
            <v>0</v>
          </cell>
          <cell r="N90">
            <v>0</v>
          </cell>
          <cell r="O90">
            <v>0</v>
          </cell>
          <cell r="P90">
            <v>0</v>
          </cell>
          <cell r="Q90">
            <v>0</v>
          </cell>
          <cell r="R90">
            <v>0</v>
          </cell>
          <cell r="S90">
            <v>0</v>
          </cell>
          <cell r="T90">
            <v>0</v>
          </cell>
          <cell r="U90">
            <v>0</v>
          </cell>
          <cell r="V90">
            <v>0</v>
          </cell>
          <cell r="W90">
            <v>0</v>
          </cell>
          <cell r="X90">
            <v>0</v>
          </cell>
          <cell r="Y90">
            <v>0</v>
          </cell>
          <cell r="Z90">
            <v>0</v>
          </cell>
          <cell r="AA90">
            <v>0</v>
          </cell>
          <cell r="AB90">
            <v>0</v>
          </cell>
          <cell r="AC90">
            <v>0</v>
          </cell>
        </row>
        <row r="91">
          <cell r="A91">
            <v>0</v>
          </cell>
          <cell r="B91">
            <v>11</v>
          </cell>
          <cell r="C91">
            <v>0</v>
          </cell>
          <cell r="D91" t="str">
            <v>3.11</v>
          </cell>
          <cell r="E91">
            <v>0</v>
          </cell>
          <cell r="F91">
            <v>0</v>
          </cell>
          <cell r="G91">
            <v>0</v>
          </cell>
          <cell r="H91">
            <v>0</v>
          </cell>
          <cell r="I91">
            <v>0</v>
          </cell>
          <cell r="J91">
            <v>0</v>
          </cell>
          <cell r="K91" t="str">
            <v>1.33</v>
          </cell>
          <cell r="L91" t="str">
            <v>D+</v>
          </cell>
          <cell r="M91" t="str">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B91">
            <v>0</v>
          </cell>
          <cell r="AC91">
            <v>0</v>
          </cell>
        </row>
        <row r="92">
          <cell r="A92">
            <v>0</v>
          </cell>
          <cell r="B92">
            <v>11</v>
          </cell>
          <cell r="C92">
            <v>0</v>
          </cell>
          <cell r="D92" t="str">
            <v>3.15</v>
          </cell>
          <cell r="E92">
            <v>0</v>
          </cell>
          <cell r="F92">
            <v>0</v>
          </cell>
          <cell r="G92">
            <v>0</v>
          </cell>
          <cell r="H92">
            <v>0</v>
          </cell>
          <cell r="I92">
            <v>0</v>
          </cell>
          <cell r="J92">
            <v>0</v>
          </cell>
          <cell r="K92" t="str">
            <v>1.33</v>
          </cell>
          <cell r="L92" t="str">
            <v>D+</v>
          </cell>
          <cell r="M92" t="str">
            <v>0</v>
          </cell>
          <cell r="N92">
            <v>0</v>
          </cell>
          <cell r="O92">
            <v>0</v>
          </cell>
          <cell r="P92">
            <v>0</v>
          </cell>
          <cell r="Q92">
            <v>0</v>
          </cell>
          <cell r="R92">
            <v>0</v>
          </cell>
          <cell r="S92">
            <v>0</v>
          </cell>
          <cell r="T92">
            <v>0</v>
          </cell>
          <cell r="U92">
            <v>0</v>
          </cell>
          <cell r="V92">
            <v>0</v>
          </cell>
          <cell r="W92">
            <v>0</v>
          </cell>
          <cell r="X92">
            <v>0</v>
          </cell>
          <cell r="Y92">
            <v>0</v>
          </cell>
          <cell r="Z92">
            <v>0</v>
          </cell>
          <cell r="AA92">
            <v>0</v>
          </cell>
          <cell r="AB92">
            <v>0</v>
          </cell>
          <cell r="AC92">
            <v>0</v>
          </cell>
        </row>
        <row r="93">
          <cell r="A93">
            <v>0</v>
          </cell>
          <cell r="B93">
            <v>11</v>
          </cell>
          <cell r="C93">
            <v>0</v>
          </cell>
          <cell r="D93" t="str">
            <v>3.16</v>
          </cell>
          <cell r="E93">
            <v>0</v>
          </cell>
          <cell r="F93">
            <v>0</v>
          </cell>
          <cell r="G93">
            <v>0</v>
          </cell>
          <cell r="H93">
            <v>0</v>
          </cell>
          <cell r="I93">
            <v>0</v>
          </cell>
          <cell r="J93">
            <v>0</v>
          </cell>
          <cell r="K93" t="str">
            <v>1.33</v>
          </cell>
          <cell r="L93" t="str">
            <v>D+</v>
          </cell>
          <cell r="M93" t="str">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row>
        <row r="94">
          <cell r="A94">
            <v>0</v>
          </cell>
          <cell r="B94">
            <v>0</v>
          </cell>
          <cell r="C94" t="str">
            <v>capaian raport</v>
          </cell>
          <cell r="D94">
            <v>11</v>
          </cell>
          <cell r="E94">
            <v>0</v>
          </cell>
          <cell r="F94">
            <v>0</v>
          </cell>
          <cell r="G94">
            <v>0</v>
          </cell>
          <cell r="H94">
            <v>0</v>
          </cell>
          <cell r="I94">
            <v>0</v>
          </cell>
          <cell r="J94">
            <v>0</v>
          </cell>
          <cell r="K94" t="str">
            <v>1.33</v>
          </cell>
          <cell r="L94" t="str">
            <v>D+</v>
          </cell>
          <cell r="M94" t="str">
            <v>0</v>
          </cell>
          <cell r="N94">
            <v>0</v>
          </cell>
          <cell r="O94">
            <v>0</v>
          </cell>
          <cell r="P94">
            <v>0</v>
          </cell>
          <cell r="Q94">
            <v>0</v>
          </cell>
          <cell r="R94">
            <v>0</v>
          </cell>
          <cell r="S94">
            <v>0</v>
          </cell>
          <cell r="T94">
            <v>0</v>
          </cell>
          <cell r="U94">
            <v>0</v>
          </cell>
          <cell r="V94">
            <v>0</v>
          </cell>
          <cell r="W94">
            <v>0</v>
          </cell>
          <cell r="X94">
            <v>0</v>
          </cell>
          <cell r="Y94">
            <v>0</v>
          </cell>
          <cell r="Z94">
            <v>0</v>
          </cell>
          <cell r="AA94">
            <v>0</v>
          </cell>
          <cell r="AB94">
            <v>0</v>
          </cell>
          <cell r="AC94">
            <v>0</v>
          </cell>
        </row>
        <row r="95">
          <cell r="A95">
            <v>12</v>
          </cell>
          <cell r="B95">
            <v>12</v>
          </cell>
          <cell r="C95" t="str">
            <v>Intan Dyah Nowari</v>
          </cell>
          <cell r="D95" t="str">
            <v>3.3</v>
          </cell>
          <cell r="E95">
            <v>0</v>
          </cell>
          <cell r="F95">
            <v>0</v>
          </cell>
          <cell r="G95">
            <v>0</v>
          </cell>
          <cell r="H95">
            <v>0</v>
          </cell>
          <cell r="I95">
            <v>0</v>
          </cell>
          <cell r="J95">
            <v>0</v>
          </cell>
          <cell r="K95" t="str">
            <v>1.33</v>
          </cell>
          <cell r="L95" t="str">
            <v>D+</v>
          </cell>
          <cell r="M95" t="str">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t="str">
            <v>D+</v>
          </cell>
        </row>
        <row r="96">
          <cell r="A96">
            <v>0</v>
          </cell>
          <cell r="B96">
            <v>12</v>
          </cell>
          <cell r="C96">
            <v>0</v>
          </cell>
          <cell r="D96" t="str">
            <v>3.7</v>
          </cell>
          <cell r="E96">
            <v>0</v>
          </cell>
          <cell r="F96">
            <v>0</v>
          </cell>
          <cell r="G96">
            <v>0</v>
          </cell>
          <cell r="H96">
            <v>0</v>
          </cell>
          <cell r="I96">
            <v>0</v>
          </cell>
          <cell r="J96">
            <v>0</v>
          </cell>
          <cell r="K96" t="str">
            <v>1.33</v>
          </cell>
          <cell r="L96" t="str">
            <v>D+</v>
          </cell>
          <cell r="M96" t="str">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row>
        <row r="97">
          <cell r="A97">
            <v>0</v>
          </cell>
          <cell r="B97">
            <v>12</v>
          </cell>
          <cell r="C97">
            <v>0</v>
          </cell>
          <cell r="D97" t="str">
            <v>3.9</v>
          </cell>
          <cell r="E97">
            <v>0</v>
          </cell>
          <cell r="F97">
            <v>0</v>
          </cell>
          <cell r="G97">
            <v>0</v>
          </cell>
          <cell r="H97">
            <v>0</v>
          </cell>
          <cell r="I97">
            <v>0</v>
          </cell>
          <cell r="J97">
            <v>0</v>
          </cell>
          <cell r="K97" t="str">
            <v>1.33</v>
          </cell>
          <cell r="L97" t="str">
            <v>D+</v>
          </cell>
          <cell r="M97" t="str">
            <v>0</v>
          </cell>
          <cell r="N97">
            <v>0</v>
          </cell>
          <cell r="O97">
            <v>0</v>
          </cell>
          <cell r="P97">
            <v>0</v>
          </cell>
          <cell r="Q97">
            <v>0</v>
          </cell>
          <cell r="R97">
            <v>0</v>
          </cell>
          <cell r="S97">
            <v>0</v>
          </cell>
          <cell r="T97">
            <v>0</v>
          </cell>
          <cell r="U97">
            <v>0</v>
          </cell>
          <cell r="V97">
            <v>0</v>
          </cell>
          <cell r="W97">
            <v>0</v>
          </cell>
          <cell r="X97">
            <v>0</v>
          </cell>
          <cell r="Y97">
            <v>0</v>
          </cell>
          <cell r="Z97">
            <v>0</v>
          </cell>
          <cell r="AA97">
            <v>0</v>
          </cell>
          <cell r="AB97">
            <v>0</v>
          </cell>
          <cell r="AC97">
            <v>0</v>
          </cell>
        </row>
        <row r="98">
          <cell r="A98">
            <v>0</v>
          </cell>
          <cell r="B98">
            <v>12</v>
          </cell>
          <cell r="C98">
            <v>0</v>
          </cell>
          <cell r="D98" t="str">
            <v>3.10</v>
          </cell>
          <cell r="E98">
            <v>0</v>
          </cell>
          <cell r="F98">
            <v>0</v>
          </cell>
          <cell r="G98">
            <v>0</v>
          </cell>
          <cell r="H98">
            <v>0</v>
          </cell>
          <cell r="I98">
            <v>0</v>
          </cell>
          <cell r="J98">
            <v>0</v>
          </cell>
          <cell r="K98" t="str">
            <v>1.33</v>
          </cell>
          <cell r="L98" t="str">
            <v>D+</v>
          </cell>
          <cell r="M98" t="str">
            <v>0</v>
          </cell>
          <cell r="N98">
            <v>0</v>
          </cell>
          <cell r="O98">
            <v>0</v>
          </cell>
          <cell r="P98">
            <v>0</v>
          </cell>
          <cell r="Q98">
            <v>0</v>
          </cell>
          <cell r="R98">
            <v>0</v>
          </cell>
          <cell r="S98">
            <v>0</v>
          </cell>
          <cell r="T98">
            <v>0</v>
          </cell>
          <cell r="U98">
            <v>0</v>
          </cell>
          <cell r="V98">
            <v>0</v>
          </cell>
          <cell r="W98">
            <v>0</v>
          </cell>
          <cell r="X98">
            <v>0</v>
          </cell>
          <cell r="Y98">
            <v>0</v>
          </cell>
          <cell r="Z98">
            <v>0</v>
          </cell>
          <cell r="AA98">
            <v>0</v>
          </cell>
          <cell r="AB98">
            <v>0</v>
          </cell>
          <cell r="AC98">
            <v>0</v>
          </cell>
        </row>
        <row r="99">
          <cell r="A99">
            <v>0</v>
          </cell>
          <cell r="B99">
            <v>12</v>
          </cell>
          <cell r="C99">
            <v>0</v>
          </cell>
          <cell r="D99" t="str">
            <v>3.11</v>
          </cell>
          <cell r="E99">
            <v>0</v>
          </cell>
          <cell r="F99">
            <v>0</v>
          </cell>
          <cell r="G99">
            <v>0</v>
          </cell>
          <cell r="H99">
            <v>0</v>
          </cell>
          <cell r="I99">
            <v>0</v>
          </cell>
          <cell r="J99">
            <v>0</v>
          </cell>
          <cell r="K99" t="str">
            <v>1.33</v>
          </cell>
          <cell r="L99" t="str">
            <v>D+</v>
          </cell>
          <cell r="M99" t="str">
            <v>0</v>
          </cell>
          <cell r="N99">
            <v>0</v>
          </cell>
          <cell r="O99">
            <v>0</v>
          </cell>
          <cell r="P99">
            <v>0</v>
          </cell>
          <cell r="Q99">
            <v>0</v>
          </cell>
          <cell r="R99">
            <v>0</v>
          </cell>
          <cell r="S99">
            <v>0</v>
          </cell>
          <cell r="T99">
            <v>0</v>
          </cell>
          <cell r="U99">
            <v>0</v>
          </cell>
          <cell r="V99">
            <v>0</v>
          </cell>
          <cell r="W99">
            <v>0</v>
          </cell>
          <cell r="X99">
            <v>0</v>
          </cell>
          <cell r="Y99">
            <v>0</v>
          </cell>
          <cell r="Z99">
            <v>0</v>
          </cell>
          <cell r="AA99">
            <v>0</v>
          </cell>
          <cell r="AB99">
            <v>0</v>
          </cell>
          <cell r="AC99">
            <v>0</v>
          </cell>
        </row>
        <row r="100">
          <cell r="A100">
            <v>0</v>
          </cell>
          <cell r="B100">
            <v>12</v>
          </cell>
          <cell r="C100">
            <v>0</v>
          </cell>
          <cell r="D100" t="str">
            <v>3.15</v>
          </cell>
          <cell r="E100">
            <v>0</v>
          </cell>
          <cell r="F100">
            <v>0</v>
          </cell>
          <cell r="G100">
            <v>0</v>
          </cell>
          <cell r="H100">
            <v>0</v>
          </cell>
          <cell r="I100">
            <v>0</v>
          </cell>
          <cell r="J100">
            <v>0</v>
          </cell>
          <cell r="K100" t="str">
            <v>1.33</v>
          </cell>
          <cell r="L100" t="str">
            <v>D+</v>
          </cell>
          <cell r="M100" t="str">
            <v>0</v>
          </cell>
          <cell r="N100">
            <v>0</v>
          </cell>
          <cell r="O100">
            <v>0</v>
          </cell>
          <cell r="P100">
            <v>0</v>
          </cell>
          <cell r="Q100">
            <v>0</v>
          </cell>
          <cell r="R100">
            <v>0</v>
          </cell>
          <cell r="S100">
            <v>0</v>
          </cell>
          <cell r="T100">
            <v>0</v>
          </cell>
          <cell r="U100">
            <v>0</v>
          </cell>
          <cell r="V100">
            <v>0</v>
          </cell>
          <cell r="W100">
            <v>0</v>
          </cell>
          <cell r="X100">
            <v>0</v>
          </cell>
          <cell r="Y100">
            <v>0</v>
          </cell>
          <cell r="Z100">
            <v>0</v>
          </cell>
          <cell r="AA100">
            <v>0</v>
          </cell>
          <cell r="AB100">
            <v>0</v>
          </cell>
          <cell r="AC100">
            <v>0</v>
          </cell>
        </row>
        <row r="101">
          <cell r="A101">
            <v>0</v>
          </cell>
          <cell r="B101">
            <v>12</v>
          </cell>
          <cell r="C101">
            <v>0</v>
          </cell>
          <cell r="D101" t="str">
            <v>3.16</v>
          </cell>
          <cell r="E101">
            <v>0</v>
          </cell>
          <cell r="F101">
            <v>0</v>
          </cell>
          <cell r="G101">
            <v>0</v>
          </cell>
          <cell r="H101">
            <v>0</v>
          </cell>
          <cell r="I101">
            <v>0</v>
          </cell>
          <cell r="J101">
            <v>0</v>
          </cell>
          <cell r="K101" t="str">
            <v>1.33</v>
          </cell>
          <cell r="L101" t="str">
            <v>D+</v>
          </cell>
          <cell r="M101" t="str">
            <v>0</v>
          </cell>
          <cell r="N101">
            <v>0</v>
          </cell>
          <cell r="O101">
            <v>0</v>
          </cell>
          <cell r="P101">
            <v>0</v>
          </cell>
          <cell r="Q101">
            <v>0</v>
          </cell>
          <cell r="R101">
            <v>0</v>
          </cell>
          <cell r="S101">
            <v>0</v>
          </cell>
          <cell r="T101">
            <v>0</v>
          </cell>
          <cell r="U101">
            <v>0</v>
          </cell>
          <cell r="V101">
            <v>0</v>
          </cell>
          <cell r="W101">
            <v>0</v>
          </cell>
          <cell r="X101">
            <v>0</v>
          </cell>
          <cell r="Y101">
            <v>0</v>
          </cell>
          <cell r="Z101">
            <v>0</v>
          </cell>
          <cell r="AA101">
            <v>0</v>
          </cell>
          <cell r="AB101">
            <v>0</v>
          </cell>
          <cell r="AC101">
            <v>0</v>
          </cell>
        </row>
        <row r="102">
          <cell r="A102">
            <v>0</v>
          </cell>
          <cell r="B102">
            <v>0</v>
          </cell>
          <cell r="C102" t="str">
            <v>capaian raport</v>
          </cell>
          <cell r="D102">
            <v>12</v>
          </cell>
          <cell r="E102">
            <v>0</v>
          </cell>
          <cell r="F102">
            <v>0</v>
          </cell>
          <cell r="G102">
            <v>0</v>
          </cell>
          <cell r="H102">
            <v>0</v>
          </cell>
          <cell r="I102">
            <v>0</v>
          </cell>
          <cell r="J102">
            <v>0</v>
          </cell>
          <cell r="K102" t="str">
            <v>1.33</v>
          </cell>
          <cell r="L102" t="str">
            <v>D+</v>
          </cell>
          <cell r="M102" t="str">
            <v>0</v>
          </cell>
          <cell r="N102">
            <v>0</v>
          </cell>
          <cell r="O102">
            <v>0</v>
          </cell>
          <cell r="P102">
            <v>0</v>
          </cell>
          <cell r="Q102">
            <v>0</v>
          </cell>
          <cell r="R102">
            <v>0</v>
          </cell>
          <cell r="S102">
            <v>0</v>
          </cell>
          <cell r="T102">
            <v>0</v>
          </cell>
          <cell r="U102">
            <v>0</v>
          </cell>
          <cell r="V102">
            <v>0</v>
          </cell>
          <cell r="W102">
            <v>0</v>
          </cell>
          <cell r="X102">
            <v>0</v>
          </cell>
          <cell r="Y102">
            <v>0</v>
          </cell>
          <cell r="Z102">
            <v>0</v>
          </cell>
          <cell r="AA102">
            <v>0</v>
          </cell>
          <cell r="AB102">
            <v>0</v>
          </cell>
          <cell r="AC102">
            <v>0</v>
          </cell>
        </row>
        <row r="103">
          <cell r="A103">
            <v>13</v>
          </cell>
          <cell r="B103">
            <v>13</v>
          </cell>
          <cell r="C103" t="str">
            <v>Misyanita Nurfitri S</v>
          </cell>
          <cell r="D103" t="str">
            <v>3.3</v>
          </cell>
          <cell r="E103">
            <v>0</v>
          </cell>
          <cell r="F103">
            <v>0</v>
          </cell>
          <cell r="G103">
            <v>0</v>
          </cell>
          <cell r="H103">
            <v>0</v>
          </cell>
          <cell r="I103">
            <v>0</v>
          </cell>
          <cell r="J103">
            <v>0</v>
          </cell>
          <cell r="K103" t="str">
            <v>1.33</v>
          </cell>
          <cell r="L103" t="str">
            <v>D+</v>
          </cell>
          <cell r="M103" t="str">
            <v>0</v>
          </cell>
          <cell r="N103">
            <v>0</v>
          </cell>
          <cell r="O103">
            <v>0</v>
          </cell>
          <cell r="P103">
            <v>0</v>
          </cell>
          <cell r="Q103">
            <v>0</v>
          </cell>
          <cell r="R103">
            <v>0</v>
          </cell>
          <cell r="S103">
            <v>0</v>
          </cell>
          <cell r="T103">
            <v>0</v>
          </cell>
          <cell r="U103">
            <v>0</v>
          </cell>
          <cell r="V103">
            <v>0</v>
          </cell>
          <cell r="W103">
            <v>0</v>
          </cell>
          <cell r="X103">
            <v>0</v>
          </cell>
          <cell r="Y103">
            <v>0</v>
          </cell>
          <cell r="Z103">
            <v>0</v>
          </cell>
          <cell r="AA103">
            <v>0</v>
          </cell>
          <cell r="AB103">
            <v>0</v>
          </cell>
          <cell r="AC103" t="str">
            <v>D+</v>
          </cell>
        </row>
        <row r="104">
          <cell r="A104">
            <v>0</v>
          </cell>
          <cell r="B104">
            <v>12</v>
          </cell>
          <cell r="C104">
            <v>0</v>
          </cell>
          <cell r="D104" t="str">
            <v>3.7</v>
          </cell>
          <cell r="E104">
            <v>0</v>
          </cell>
          <cell r="F104">
            <v>0</v>
          </cell>
          <cell r="G104">
            <v>0</v>
          </cell>
          <cell r="H104">
            <v>0</v>
          </cell>
          <cell r="I104">
            <v>0</v>
          </cell>
          <cell r="J104">
            <v>0</v>
          </cell>
          <cell r="K104" t="str">
            <v>1.33</v>
          </cell>
          <cell r="L104" t="str">
            <v>D+</v>
          </cell>
          <cell r="M104" t="str">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row>
        <row r="105">
          <cell r="A105">
            <v>0</v>
          </cell>
          <cell r="B105">
            <v>13</v>
          </cell>
          <cell r="C105">
            <v>0</v>
          </cell>
          <cell r="D105" t="str">
            <v>3.9</v>
          </cell>
          <cell r="E105">
            <v>0</v>
          </cell>
          <cell r="F105">
            <v>0</v>
          </cell>
          <cell r="G105">
            <v>0</v>
          </cell>
          <cell r="H105">
            <v>0</v>
          </cell>
          <cell r="I105">
            <v>0</v>
          </cell>
          <cell r="J105">
            <v>0</v>
          </cell>
          <cell r="K105" t="str">
            <v>1.33</v>
          </cell>
          <cell r="L105" t="str">
            <v>D+</v>
          </cell>
          <cell r="M105" t="str">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cell r="AB105">
            <v>0</v>
          </cell>
          <cell r="AC105">
            <v>0</v>
          </cell>
        </row>
        <row r="106">
          <cell r="A106">
            <v>0</v>
          </cell>
          <cell r="B106">
            <v>13</v>
          </cell>
          <cell r="C106">
            <v>0</v>
          </cell>
          <cell r="D106" t="str">
            <v>3.10</v>
          </cell>
          <cell r="E106">
            <v>0</v>
          </cell>
          <cell r="F106">
            <v>0</v>
          </cell>
          <cell r="G106">
            <v>0</v>
          </cell>
          <cell r="H106">
            <v>0</v>
          </cell>
          <cell r="I106">
            <v>0</v>
          </cell>
          <cell r="J106">
            <v>0</v>
          </cell>
          <cell r="K106" t="str">
            <v>1.33</v>
          </cell>
          <cell r="L106" t="str">
            <v>D+</v>
          </cell>
          <cell r="M106" t="str">
            <v>0</v>
          </cell>
          <cell r="N106">
            <v>0</v>
          </cell>
          <cell r="O106">
            <v>0</v>
          </cell>
          <cell r="P106">
            <v>0</v>
          </cell>
          <cell r="Q106">
            <v>0</v>
          </cell>
          <cell r="R106">
            <v>0</v>
          </cell>
          <cell r="S106">
            <v>0</v>
          </cell>
          <cell r="T106">
            <v>0</v>
          </cell>
          <cell r="U106">
            <v>0</v>
          </cell>
          <cell r="V106">
            <v>0</v>
          </cell>
          <cell r="W106">
            <v>0</v>
          </cell>
          <cell r="X106">
            <v>0</v>
          </cell>
          <cell r="Y106">
            <v>0</v>
          </cell>
          <cell r="Z106">
            <v>0</v>
          </cell>
          <cell r="AA106">
            <v>0</v>
          </cell>
          <cell r="AB106">
            <v>0</v>
          </cell>
          <cell r="AC106">
            <v>0</v>
          </cell>
        </row>
        <row r="107">
          <cell r="A107">
            <v>0</v>
          </cell>
          <cell r="B107">
            <v>13</v>
          </cell>
          <cell r="C107">
            <v>0</v>
          </cell>
          <cell r="D107" t="str">
            <v>3.11</v>
          </cell>
          <cell r="E107">
            <v>0</v>
          </cell>
          <cell r="F107">
            <v>0</v>
          </cell>
          <cell r="G107">
            <v>0</v>
          </cell>
          <cell r="H107">
            <v>0</v>
          </cell>
          <cell r="I107">
            <v>0</v>
          </cell>
          <cell r="J107">
            <v>0</v>
          </cell>
          <cell r="K107" t="str">
            <v>1.33</v>
          </cell>
          <cell r="L107" t="str">
            <v>D+</v>
          </cell>
          <cell r="M107" t="str">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row>
        <row r="108">
          <cell r="A108">
            <v>0</v>
          </cell>
          <cell r="B108">
            <v>13</v>
          </cell>
          <cell r="C108">
            <v>0</v>
          </cell>
          <cell r="D108" t="str">
            <v>3.15</v>
          </cell>
          <cell r="E108">
            <v>0</v>
          </cell>
          <cell r="F108">
            <v>0</v>
          </cell>
          <cell r="G108">
            <v>0</v>
          </cell>
          <cell r="H108">
            <v>0</v>
          </cell>
          <cell r="I108">
            <v>0</v>
          </cell>
          <cell r="J108">
            <v>0</v>
          </cell>
          <cell r="K108" t="str">
            <v>1.33</v>
          </cell>
          <cell r="L108" t="str">
            <v>D+</v>
          </cell>
          <cell r="M108" t="str">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0</v>
          </cell>
          <cell r="AB108">
            <v>0</v>
          </cell>
          <cell r="AC108">
            <v>0</v>
          </cell>
        </row>
        <row r="109">
          <cell r="A109">
            <v>0</v>
          </cell>
          <cell r="B109">
            <v>13</v>
          </cell>
          <cell r="C109">
            <v>0</v>
          </cell>
          <cell r="D109" t="str">
            <v>3.16</v>
          </cell>
          <cell r="E109">
            <v>0</v>
          </cell>
          <cell r="F109">
            <v>0</v>
          </cell>
          <cell r="G109">
            <v>0</v>
          </cell>
          <cell r="H109">
            <v>0</v>
          </cell>
          <cell r="I109">
            <v>0</v>
          </cell>
          <cell r="J109">
            <v>0</v>
          </cell>
          <cell r="K109" t="str">
            <v>1.33</v>
          </cell>
          <cell r="L109" t="str">
            <v>D+</v>
          </cell>
          <cell r="M109" t="str">
            <v>0</v>
          </cell>
          <cell r="N109">
            <v>0</v>
          </cell>
          <cell r="O109">
            <v>0</v>
          </cell>
          <cell r="P109">
            <v>0</v>
          </cell>
          <cell r="Q109">
            <v>0</v>
          </cell>
          <cell r="R109">
            <v>0</v>
          </cell>
          <cell r="S109">
            <v>0</v>
          </cell>
          <cell r="T109">
            <v>0</v>
          </cell>
          <cell r="U109">
            <v>0</v>
          </cell>
          <cell r="V109">
            <v>0</v>
          </cell>
          <cell r="W109">
            <v>0</v>
          </cell>
          <cell r="X109">
            <v>0</v>
          </cell>
          <cell r="Y109">
            <v>0</v>
          </cell>
          <cell r="Z109">
            <v>0</v>
          </cell>
          <cell r="AA109">
            <v>0</v>
          </cell>
          <cell r="AB109">
            <v>0</v>
          </cell>
          <cell r="AC109">
            <v>0</v>
          </cell>
        </row>
        <row r="110">
          <cell r="A110">
            <v>0</v>
          </cell>
          <cell r="B110">
            <v>0</v>
          </cell>
          <cell r="C110" t="str">
            <v>capaian raport</v>
          </cell>
          <cell r="D110">
            <v>13</v>
          </cell>
          <cell r="E110">
            <v>0</v>
          </cell>
          <cell r="F110">
            <v>0</v>
          </cell>
          <cell r="G110">
            <v>0</v>
          </cell>
          <cell r="H110">
            <v>0</v>
          </cell>
          <cell r="I110">
            <v>0</v>
          </cell>
          <cell r="J110">
            <v>0</v>
          </cell>
          <cell r="K110" t="str">
            <v>1.33</v>
          </cell>
          <cell r="L110" t="str">
            <v>D+</v>
          </cell>
          <cell r="M110" t="str">
            <v>0</v>
          </cell>
          <cell r="N110">
            <v>0</v>
          </cell>
          <cell r="O110">
            <v>0</v>
          </cell>
          <cell r="P110">
            <v>0</v>
          </cell>
          <cell r="Q110">
            <v>0</v>
          </cell>
          <cell r="R110">
            <v>0</v>
          </cell>
          <cell r="S110">
            <v>0</v>
          </cell>
          <cell r="T110">
            <v>0</v>
          </cell>
          <cell r="U110">
            <v>0</v>
          </cell>
          <cell r="V110">
            <v>0</v>
          </cell>
          <cell r="W110">
            <v>0</v>
          </cell>
          <cell r="X110">
            <v>0</v>
          </cell>
          <cell r="Y110">
            <v>0</v>
          </cell>
          <cell r="Z110">
            <v>0</v>
          </cell>
          <cell r="AA110">
            <v>0</v>
          </cell>
          <cell r="AB110">
            <v>0</v>
          </cell>
          <cell r="AC110">
            <v>0</v>
          </cell>
        </row>
        <row r="111">
          <cell r="A111">
            <v>14</v>
          </cell>
          <cell r="B111">
            <v>14</v>
          </cell>
          <cell r="C111" t="str">
            <v>Moch Zidane Hita L. U</v>
          </cell>
          <cell r="D111" t="str">
            <v>3.3</v>
          </cell>
          <cell r="E111">
            <v>0</v>
          </cell>
          <cell r="F111">
            <v>0</v>
          </cell>
          <cell r="G111">
            <v>0</v>
          </cell>
          <cell r="H111">
            <v>0</v>
          </cell>
          <cell r="I111">
            <v>0</v>
          </cell>
          <cell r="J111">
            <v>0</v>
          </cell>
          <cell r="K111" t="str">
            <v>1.33</v>
          </cell>
          <cell r="L111" t="str">
            <v>D+</v>
          </cell>
          <cell r="M111" t="str">
            <v>0</v>
          </cell>
          <cell r="N111">
            <v>0</v>
          </cell>
          <cell r="O111">
            <v>0</v>
          </cell>
          <cell r="P111">
            <v>0</v>
          </cell>
          <cell r="Q111">
            <v>0</v>
          </cell>
          <cell r="R111">
            <v>0</v>
          </cell>
          <cell r="S111">
            <v>0</v>
          </cell>
          <cell r="T111">
            <v>0</v>
          </cell>
          <cell r="U111">
            <v>0</v>
          </cell>
          <cell r="V111">
            <v>0</v>
          </cell>
          <cell r="W111">
            <v>0</v>
          </cell>
          <cell r="X111">
            <v>0</v>
          </cell>
          <cell r="Y111">
            <v>0</v>
          </cell>
          <cell r="Z111">
            <v>0</v>
          </cell>
          <cell r="AA111">
            <v>0</v>
          </cell>
          <cell r="AB111">
            <v>0</v>
          </cell>
          <cell r="AC111" t="str">
            <v>D+</v>
          </cell>
        </row>
        <row r="112">
          <cell r="A112">
            <v>0</v>
          </cell>
          <cell r="B112">
            <v>14</v>
          </cell>
          <cell r="C112">
            <v>0</v>
          </cell>
          <cell r="D112" t="str">
            <v>3.7</v>
          </cell>
          <cell r="E112">
            <v>0</v>
          </cell>
          <cell r="F112">
            <v>0</v>
          </cell>
          <cell r="G112">
            <v>0</v>
          </cell>
          <cell r="H112">
            <v>0</v>
          </cell>
          <cell r="I112">
            <v>0</v>
          </cell>
          <cell r="J112">
            <v>0</v>
          </cell>
          <cell r="K112" t="str">
            <v>1.33</v>
          </cell>
          <cell r="L112" t="str">
            <v>D+</v>
          </cell>
          <cell r="M112" t="str">
            <v>0</v>
          </cell>
          <cell r="N112">
            <v>0</v>
          </cell>
          <cell r="O112">
            <v>0</v>
          </cell>
          <cell r="P112">
            <v>0</v>
          </cell>
          <cell r="Q112">
            <v>0</v>
          </cell>
          <cell r="R112">
            <v>0</v>
          </cell>
          <cell r="S112">
            <v>0</v>
          </cell>
          <cell r="T112">
            <v>0</v>
          </cell>
          <cell r="U112">
            <v>0</v>
          </cell>
          <cell r="V112">
            <v>0</v>
          </cell>
          <cell r="W112">
            <v>0</v>
          </cell>
          <cell r="X112">
            <v>0</v>
          </cell>
          <cell r="Y112">
            <v>0</v>
          </cell>
          <cell r="Z112">
            <v>0</v>
          </cell>
          <cell r="AA112">
            <v>0</v>
          </cell>
          <cell r="AB112">
            <v>0</v>
          </cell>
          <cell r="AC112">
            <v>0</v>
          </cell>
        </row>
        <row r="113">
          <cell r="A113">
            <v>0</v>
          </cell>
          <cell r="B113">
            <v>14</v>
          </cell>
          <cell r="C113">
            <v>0</v>
          </cell>
          <cell r="D113" t="str">
            <v>3.9</v>
          </cell>
          <cell r="E113">
            <v>0</v>
          </cell>
          <cell r="F113">
            <v>0</v>
          </cell>
          <cell r="G113">
            <v>0</v>
          </cell>
          <cell r="H113">
            <v>0</v>
          </cell>
          <cell r="I113">
            <v>0</v>
          </cell>
          <cell r="J113">
            <v>0</v>
          </cell>
          <cell r="K113" t="str">
            <v>1.33</v>
          </cell>
          <cell r="L113" t="str">
            <v>D+</v>
          </cell>
          <cell r="M113" t="str">
            <v>0</v>
          </cell>
          <cell r="N113">
            <v>0</v>
          </cell>
          <cell r="O113">
            <v>0</v>
          </cell>
          <cell r="P113">
            <v>0</v>
          </cell>
          <cell r="Q113">
            <v>0</v>
          </cell>
          <cell r="R113">
            <v>0</v>
          </cell>
          <cell r="S113">
            <v>0</v>
          </cell>
          <cell r="T113">
            <v>0</v>
          </cell>
          <cell r="U113">
            <v>0</v>
          </cell>
          <cell r="V113">
            <v>0</v>
          </cell>
          <cell r="W113">
            <v>0</v>
          </cell>
          <cell r="X113">
            <v>0</v>
          </cell>
          <cell r="Y113">
            <v>0</v>
          </cell>
          <cell r="Z113">
            <v>0</v>
          </cell>
          <cell r="AA113">
            <v>0</v>
          </cell>
          <cell r="AB113">
            <v>0</v>
          </cell>
          <cell r="AC113">
            <v>0</v>
          </cell>
        </row>
        <row r="114">
          <cell r="A114">
            <v>0</v>
          </cell>
          <cell r="B114">
            <v>14</v>
          </cell>
          <cell r="C114">
            <v>0</v>
          </cell>
          <cell r="D114" t="str">
            <v>3.10</v>
          </cell>
          <cell r="E114">
            <v>0</v>
          </cell>
          <cell r="F114">
            <v>0</v>
          </cell>
          <cell r="G114">
            <v>0</v>
          </cell>
          <cell r="H114">
            <v>0</v>
          </cell>
          <cell r="I114">
            <v>0</v>
          </cell>
          <cell r="J114">
            <v>0</v>
          </cell>
          <cell r="K114" t="str">
            <v>1.33</v>
          </cell>
          <cell r="L114" t="str">
            <v>D+</v>
          </cell>
          <cell r="M114" t="str">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row>
        <row r="115">
          <cell r="A115">
            <v>0</v>
          </cell>
          <cell r="B115">
            <v>14</v>
          </cell>
          <cell r="C115">
            <v>0</v>
          </cell>
          <cell r="D115" t="str">
            <v>3.11</v>
          </cell>
          <cell r="E115">
            <v>0</v>
          </cell>
          <cell r="F115">
            <v>0</v>
          </cell>
          <cell r="G115">
            <v>0</v>
          </cell>
          <cell r="H115">
            <v>0</v>
          </cell>
          <cell r="I115">
            <v>0</v>
          </cell>
          <cell r="J115">
            <v>0</v>
          </cell>
          <cell r="K115" t="str">
            <v>1.33</v>
          </cell>
          <cell r="L115" t="str">
            <v>D+</v>
          </cell>
          <cell r="M115" t="str">
            <v>0</v>
          </cell>
          <cell r="N115">
            <v>0</v>
          </cell>
          <cell r="O115">
            <v>0</v>
          </cell>
          <cell r="P115">
            <v>0</v>
          </cell>
          <cell r="Q115">
            <v>0</v>
          </cell>
          <cell r="R115">
            <v>0</v>
          </cell>
          <cell r="S115">
            <v>0</v>
          </cell>
          <cell r="T115">
            <v>0</v>
          </cell>
          <cell r="U115">
            <v>0</v>
          </cell>
          <cell r="V115">
            <v>0</v>
          </cell>
          <cell r="W115">
            <v>0</v>
          </cell>
          <cell r="X115">
            <v>0</v>
          </cell>
          <cell r="Y115">
            <v>0</v>
          </cell>
          <cell r="Z115">
            <v>0</v>
          </cell>
          <cell r="AA115">
            <v>0</v>
          </cell>
          <cell r="AB115">
            <v>0</v>
          </cell>
          <cell r="AC115">
            <v>0</v>
          </cell>
        </row>
        <row r="116">
          <cell r="A116">
            <v>0</v>
          </cell>
          <cell r="B116">
            <v>14</v>
          </cell>
          <cell r="C116">
            <v>0</v>
          </cell>
          <cell r="D116" t="str">
            <v>3.15</v>
          </cell>
          <cell r="E116">
            <v>0</v>
          </cell>
          <cell r="F116">
            <v>0</v>
          </cell>
          <cell r="G116">
            <v>0</v>
          </cell>
          <cell r="H116">
            <v>0</v>
          </cell>
          <cell r="I116">
            <v>0</v>
          </cell>
          <cell r="J116">
            <v>0</v>
          </cell>
          <cell r="K116" t="str">
            <v>1.33</v>
          </cell>
          <cell r="L116" t="str">
            <v>D+</v>
          </cell>
          <cell r="M116" t="str">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row>
        <row r="117">
          <cell r="A117">
            <v>0</v>
          </cell>
          <cell r="B117">
            <v>14</v>
          </cell>
          <cell r="C117">
            <v>0</v>
          </cell>
          <cell r="D117" t="str">
            <v>3.16</v>
          </cell>
          <cell r="E117">
            <v>0</v>
          </cell>
          <cell r="F117">
            <v>0</v>
          </cell>
          <cell r="G117">
            <v>0</v>
          </cell>
          <cell r="H117">
            <v>0</v>
          </cell>
          <cell r="I117">
            <v>0</v>
          </cell>
          <cell r="J117">
            <v>0</v>
          </cell>
          <cell r="K117" t="str">
            <v>1.33</v>
          </cell>
          <cell r="L117" t="str">
            <v>D+</v>
          </cell>
          <cell r="M117" t="str">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B117">
            <v>0</v>
          </cell>
          <cell r="AC117">
            <v>0</v>
          </cell>
        </row>
        <row r="118">
          <cell r="A118">
            <v>0</v>
          </cell>
          <cell r="B118">
            <v>0</v>
          </cell>
          <cell r="C118" t="str">
            <v>capaian raport</v>
          </cell>
          <cell r="D118">
            <v>14</v>
          </cell>
          <cell r="E118">
            <v>0</v>
          </cell>
          <cell r="F118">
            <v>0</v>
          </cell>
          <cell r="G118">
            <v>0</v>
          </cell>
          <cell r="H118">
            <v>0</v>
          </cell>
          <cell r="I118">
            <v>0</v>
          </cell>
          <cell r="J118">
            <v>0</v>
          </cell>
          <cell r="K118" t="str">
            <v>1.33</v>
          </cell>
          <cell r="L118" t="str">
            <v>D+</v>
          </cell>
          <cell r="M118" t="str">
            <v>0</v>
          </cell>
          <cell r="N118">
            <v>0</v>
          </cell>
          <cell r="O118">
            <v>0</v>
          </cell>
          <cell r="P118">
            <v>0</v>
          </cell>
          <cell r="Q118">
            <v>0</v>
          </cell>
          <cell r="R118">
            <v>0</v>
          </cell>
          <cell r="S118">
            <v>0</v>
          </cell>
          <cell r="T118">
            <v>0</v>
          </cell>
          <cell r="U118">
            <v>0</v>
          </cell>
          <cell r="V118">
            <v>0</v>
          </cell>
          <cell r="W118">
            <v>0</v>
          </cell>
          <cell r="X118">
            <v>0</v>
          </cell>
          <cell r="Y118">
            <v>0</v>
          </cell>
          <cell r="Z118">
            <v>0</v>
          </cell>
          <cell r="AA118">
            <v>0</v>
          </cell>
          <cell r="AB118">
            <v>0</v>
          </cell>
          <cell r="AC118">
            <v>0</v>
          </cell>
        </row>
        <row r="119">
          <cell r="A119">
            <v>15</v>
          </cell>
          <cell r="B119">
            <v>15</v>
          </cell>
          <cell r="C119" t="str">
            <v>Muhammad Ibra Maulana</v>
          </cell>
          <cell r="D119" t="str">
            <v>3.3</v>
          </cell>
          <cell r="E119">
            <v>0</v>
          </cell>
          <cell r="F119">
            <v>0</v>
          </cell>
          <cell r="G119">
            <v>0</v>
          </cell>
          <cell r="H119">
            <v>0</v>
          </cell>
          <cell r="I119">
            <v>0</v>
          </cell>
          <cell r="J119">
            <v>0</v>
          </cell>
          <cell r="K119" t="str">
            <v>1.33</v>
          </cell>
          <cell r="L119" t="str">
            <v>D+</v>
          </cell>
          <cell r="M119" t="str">
            <v>0</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cell r="AB119">
            <v>0</v>
          </cell>
          <cell r="AC119" t="str">
            <v>D+</v>
          </cell>
        </row>
        <row r="120">
          <cell r="A120">
            <v>0</v>
          </cell>
          <cell r="B120">
            <v>15</v>
          </cell>
          <cell r="C120">
            <v>0</v>
          </cell>
          <cell r="D120" t="str">
            <v>3.7</v>
          </cell>
          <cell r="E120">
            <v>0</v>
          </cell>
          <cell r="F120">
            <v>0</v>
          </cell>
          <cell r="G120">
            <v>0</v>
          </cell>
          <cell r="H120">
            <v>0</v>
          </cell>
          <cell r="I120">
            <v>0</v>
          </cell>
          <cell r="J120">
            <v>0</v>
          </cell>
          <cell r="K120" t="str">
            <v>1.33</v>
          </cell>
          <cell r="L120" t="str">
            <v>D+</v>
          </cell>
          <cell r="M120" t="str">
            <v>0</v>
          </cell>
          <cell r="N120">
            <v>0</v>
          </cell>
          <cell r="O120">
            <v>0</v>
          </cell>
          <cell r="P120">
            <v>0</v>
          </cell>
          <cell r="Q120">
            <v>0</v>
          </cell>
          <cell r="R120">
            <v>0</v>
          </cell>
          <cell r="S120">
            <v>0</v>
          </cell>
          <cell r="T120">
            <v>0</v>
          </cell>
          <cell r="U120">
            <v>0</v>
          </cell>
          <cell r="V120">
            <v>0</v>
          </cell>
          <cell r="W120">
            <v>0</v>
          </cell>
          <cell r="X120">
            <v>0</v>
          </cell>
          <cell r="Y120">
            <v>0</v>
          </cell>
          <cell r="Z120">
            <v>0</v>
          </cell>
          <cell r="AA120">
            <v>0</v>
          </cell>
          <cell r="AB120">
            <v>0</v>
          </cell>
          <cell r="AC120">
            <v>0</v>
          </cell>
        </row>
        <row r="121">
          <cell r="A121">
            <v>0</v>
          </cell>
          <cell r="B121">
            <v>15</v>
          </cell>
          <cell r="C121">
            <v>0</v>
          </cell>
          <cell r="D121" t="str">
            <v>3.9</v>
          </cell>
          <cell r="E121">
            <v>0</v>
          </cell>
          <cell r="F121">
            <v>0</v>
          </cell>
          <cell r="G121">
            <v>0</v>
          </cell>
          <cell r="H121">
            <v>0</v>
          </cell>
          <cell r="I121">
            <v>0</v>
          </cell>
          <cell r="J121">
            <v>0</v>
          </cell>
          <cell r="K121" t="str">
            <v>1.33</v>
          </cell>
          <cell r="L121" t="str">
            <v>D+</v>
          </cell>
          <cell r="M121" t="str">
            <v>0</v>
          </cell>
          <cell r="N121">
            <v>0</v>
          </cell>
          <cell r="O121">
            <v>0</v>
          </cell>
          <cell r="P121">
            <v>0</v>
          </cell>
          <cell r="Q121">
            <v>0</v>
          </cell>
          <cell r="R121">
            <v>0</v>
          </cell>
          <cell r="S121">
            <v>0</v>
          </cell>
          <cell r="T121">
            <v>0</v>
          </cell>
          <cell r="U121">
            <v>0</v>
          </cell>
          <cell r="V121">
            <v>0</v>
          </cell>
          <cell r="W121">
            <v>0</v>
          </cell>
          <cell r="X121">
            <v>0</v>
          </cell>
          <cell r="Y121">
            <v>0</v>
          </cell>
          <cell r="Z121">
            <v>0</v>
          </cell>
          <cell r="AA121">
            <v>0</v>
          </cell>
          <cell r="AB121">
            <v>0</v>
          </cell>
          <cell r="AC121">
            <v>0</v>
          </cell>
        </row>
        <row r="122">
          <cell r="A122">
            <v>0</v>
          </cell>
          <cell r="B122">
            <v>15</v>
          </cell>
          <cell r="C122">
            <v>0</v>
          </cell>
          <cell r="D122" t="str">
            <v>3.10</v>
          </cell>
          <cell r="E122">
            <v>0</v>
          </cell>
          <cell r="F122">
            <v>0</v>
          </cell>
          <cell r="G122">
            <v>0</v>
          </cell>
          <cell r="H122">
            <v>0</v>
          </cell>
          <cell r="I122">
            <v>0</v>
          </cell>
          <cell r="J122">
            <v>0</v>
          </cell>
          <cell r="K122" t="str">
            <v>1.33</v>
          </cell>
          <cell r="L122" t="str">
            <v>D+</v>
          </cell>
          <cell r="M122" t="str">
            <v>0</v>
          </cell>
          <cell r="N122">
            <v>0</v>
          </cell>
          <cell r="O122">
            <v>0</v>
          </cell>
          <cell r="P122">
            <v>0</v>
          </cell>
          <cell r="Q122">
            <v>0</v>
          </cell>
          <cell r="R122">
            <v>0</v>
          </cell>
          <cell r="S122">
            <v>0</v>
          </cell>
          <cell r="T122">
            <v>0</v>
          </cell>
          <cell r="U122">
            <v>0</v>
          </cell>
          <cell r="V122">
            <v>0</v>
          </cell>
          <cell r="W122">
            <v>0</v>
          </cell>
          <cell r="X122">
            <v>0</v>
          </cell>
          <cell r="Y122">
            <v>0</v>
          </cell>
          <cell r="Z122">
            <v>0</v>
          </cell>
          <cell r="AA122">
            <v>0</v>
          </cell>
          <cell r="AB122">
            <v>0</v>
          </cell>
          <cell r="AC122">
            <v>0</v>
          </cell>
        </row>
        <row r="123">
          <cell r="A123">
            <v>0</v>
          </cell>
          <cell r="B123">
            <v>15</v>
          </cell>
          <cell r="C123">
            <v>0</v>
          </cell>
          <cell r="D123" t="str">
            <v>3.11</v>
          </cell>
          <cell r="E123">
            <v>0</v>
          </cell>
          <cell r="F123">
            <v>0</v>
          </cell>
          <cell r="G123">
            <v>0</v>
          </cell>
          <cell r="H123">
            <v>0</v>
          </cell>
          <cell r="I123">
            <v>0</v>
          </cell>
          <cell r="J123">
            <v>0</v>
          </cell>
          <cell r="K123" t="str">
            <v>1.33</v>
          </cell>
          <cell r="L123" t="str">
            <v>D+</v>
          </cell>
          <cell r="M123" t="str">
            <v>0</v>
          </cell>
          <cell r="N123">
            <v>0</v>
          </cell>
          <cell r="O123">
            <v>0</v>
          </cell>
          <cell r="P123">
            <v>0</v>
          </cell>
          <cell r="Q123">
            <v>0</v>
          </cell>
          <cell r="R123">
            <v>0</v>
          </cell>
          <cell r="S123">
            <v>0</v>
          </cell>
          <cell r="T123">
            <v>0</v>
          </cell>
          <cell r="U123">
            <v>0</v>
          </cell>
          <cell r="V123">
            <v>0</v>
          </cell>
          <cell r="W123">
            <v>0</v>
          </cell>
          <cell r="X123">
            <v>0</v>
          </cell>
          <cell r="Y123">
            <v>0</v>
          </cell>
          <cell r="Z123">
            <v>0</v>
          </cell>
          <cell r="AA123">
            <v>0</v>
          </cell>
          <cell r="AB123">
            <v>0</v>
          </cell>
          <cell r="AC123">
            <v>0</v>
          </cell>
        </row>
        <row r="124">
          <cell r="A124">
            <v>0</v>
          </cell>
          <cell r="B124">
            <v>15</v>
          </cell>
          <cell r="C124">
            <v>0</v>
          </cell>
          <cell r="D124" t="str">
            <v>3.15</v>
          </cell>
          <cell r="E124">
            <v>0</v>
          </cell>
          <cell r="F124">
            <v>0</v>
          </cell>
          <cell r="G124">
            <v>0</v>
          </cell>
          <cell r="H124">
            <v>0</v>
          </cell>
          <cell r="I124">
            <v>0</v>
          </cell>
          <cell r="J124">
            <v>0</v>
          </cell>
          <cell r="K124" t="str">
            <v>1.33</v>
          </cell>
          <cell r="L124" t="str">
            <v>D+</v>
          </cell>
          <cell r="M124" t="str">
            <v>0</v>
          </cell>
          <cell r="N124">
            <v>0</v>
          </cell>
          <cell r="O124">
            <v>0</v>
          </cell>
          <cell r="P124">
            <v>0</v>
          </cell>
          <cell r="Q124">
            <v>0</v>
          </cell>
          <cell r="R124">
            <v>0</v>
          </cell>
          <cell r="S124">
            <v>0</v>
          </cell>
          <cell r="T124">
            <v>0</v>
          </cell>
          <cell r="U124">
            <v>0</v>
          </cell>
          <cell r="V124">
            <v>0</v>
          </cell>
          <cell r="W124">
            <v>0</v>
          </cell>
          <cell r="X124">
            <v>0</v>
          </cell>
          <cell r="Y124">
            <v>0</v>
          </cell>
          <cell r="Z124">
            <v>0</v>
          </cell>
          <cell r="AA124">
            <v>0</v>
          </cell>
          <cell r="AB124">
            <v>0</v>
          </cell>
          <cell r="AC124">
            <v>0</v>
          </cell>
        </row>
        <row r="125">
          <cell r="A125">
            <v>0</v>
          </cell>
          <cell r="B125">
            <v>15</v>
          </cell>
          <cell r="C125">
            <v>0</v>
          </cell>
          <cell r="D125" t="str">
            <v>3.16</v>
          </cell>
          <cell r="E125">
            <v>0</v>
          </cell>
          <cell r="F125">
            <v>0</v>
          </cell>
          <cell r="G125">
            <v>0</v>
          </cell>
          <cell r="H125">
            <v>0</v>
          </cell>
          <cell r="I125">
            <v>0</v>
          </cell>
          <cell r="J125">
            <v>0</v>
          </cell>
          <cell r="K125" t="str">
            <v>1.33</v>
          </cell>
          <cell r="L125" t="str">
            <v>D+</v>
          </cell>
          <cell r="M125" t="str">
            <v>0</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cell r="AB125">
            <v>0</v>
          </cell>
          <cell r="AC125">
            <v>0</v>
          </cell>
        </row>
        <row r="126">
          <cell r="A126">
            <v>0</v>
          </cell>
          <cell r="B126">
            <v>0</v>
          </cell>
          <cell r="C126" t="str">
            <v>capaian raport</v>
          </cell>
          <cell r="D126">
            <v>15</v>
          </cell>
          <cell r="E126">
            <v>0</v>
          </cell>
          <cell r="F126">
            <v>0</v>
          </cell>
          <cell r="G126">
            <v>0</v>
          </cell>
          <cell r="H126">
            <v>0</v>
          </cell>
          <cell r="I126">
            <v>0</v>
          </cell>
          <cell r="J126">
            <v>0</v>
          </cell>
          <cell r="K126" t="str">
            <v>1.33</v>
          </cell>
          <cell r="L126" t="str">
            <v>D+</v>
          </cell>
          <cell r="M126" t="str">
            <v>0</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cell r="AB126">
            <v>0</v>
          </cell>
          <cell r="AC126">
            <v>0</v>
          </cell>
        </row>
        <row r="127">
          <cell r="A127">
            <v>16</v>
          </cell>
          <cell r="B127">
            <v>16</v>
          </cell>
          <cell r="C127" t="str">
            <v>Nabilla Shiva Putri</v>
          </cell>
          <cell r="D127" t="str">
            <v>3.3</v>
          </cell>
          <cell r="E127">
            <v>0</v>
          </cell>
          <cell r="F127">
            <v>0</v>
          </cell>
          <cell r="G127">
            <v>0</v>
          </cell>
          <cell r="H127">
            <v>0</v>
          </cell>
          <cell r="I127">
            <v>0</v>
          </cell>
          <cell r="J127">
            <v>0</v>
          </cell>
          <cell r="K127" t="str">
            <v>1.33</v>
          </cell>
          <cell r="L127" t="str">
            <v>D+</v>
          </cell>
          <cell r="M127" t="str">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0</v>
          </cell>
          <cell r="AC127" t="str">
            <v>D+</v>
          </cell>
        </row>
        <row r="128">
          <cell r="A128">
            <v>0</v>
          </cell>
          <cell r="B128">
            <v>16</v>
          </cell>
          <cell r="C128">
            <v>0</v>
          </cell>
          <cell r="D128" t="str">
            <v>3.7</v>
          </cell>
          <cell r="E128">
            <v>0</v>
          </cell>
          <cell r="F128">
            <v>0</v>
          </cell>
          <cell r="G128">
            <v>0</v>
          </cell>
          <cell r="H128">
            <v>0</v>
          </cell>
          <cell r="I128">
            <v>0</v>
          </cell>
          <cell r="J128">
            <v>0</v>
          </cell>
          <cell r="K128" t="str">
            <v>1.33</v>
          </cell>
          <cell r="L128" t="str">
            <v>D+</v>
          </cell>
          <cell r="M128" t="str">
            <v>0</v>
          </cell>
          <cell r="N128">
            <v>0</v>
          </cell>
          <cell r="O128">
            <v>0</v>
          </cell>
          <cell r="P128">
            <v>0</v>
          </cell>
          <cell r="Q128">
            <v>0</v>
          </cell>
          <cell r="R128">
            <v>0</v>
          </cell>
          <cell r="S128">
            <v>0</v>
          </cell>
          <cell r="T128">
            <v>0</v>
          </cell>
          <cell r="U128">
            <v>0</v>
          </cell>
          <cell r="V128">
            <v>0</v>
          </cell>
          <cell r="W128">
            <v>0</v>
          </cell>
          <cell r="X128">
            <v>0</v>
          </cell>
          <cell r="Y128">
            <v>0</v>
          </cell>
          <cell r="Z128">
            <v>0</v>
          </cell>
          <cell r="AA128">
            <v>0</v>
          </cell>
          <cell r="AB128">
            <v>0</v>
          </cell>
          <cell r="AC128">
            <v>0</v>
          </cell>
        </row>
        <row r="129">
          <cell r="A129">
            <v>0</v>
          </cell>
          <cell r="B129">
            <v>16</v>
          </cell>
          <cell r="C129">
            <v>0</v>
          </cell>
          <cell r="D129" t="str">
            <v>3.9</v>
          </cell>
          <cell r="E129">
            <v>0</v>
          </cell>
          <cell r="F129">
            <v>0</v>
          </cell>
          <cell r="G129">
            <v>0</v>
          </cell>
          <cell r="H129">
            <v>0</v>
          </cell>
          <cell r="I129">
            <v>0</v>
          </cell>
          <cell r="J129">
            <v>0</v>
          </cell>
          <cell r="K129" t="str">
            <v>1.33</v>
          </cell>
          <cell r="L129" t="str">
            <v>D+</v>
          </cell>
          <cell r="M129" t="str">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row>
        <row r="130">
          <cell r="A130">
            <v>0</v>
          </cell>
          <cell r="B130">
            <v>16</v>
          </cell>
          <cell r="C130">
            <v>0</v>
          </cell>
          <cell r="D130" t="str">
            <v>3.10</v>
          </cell>
          <cell r="E130">
            <v>0</v>
          </cell>
          <cell r="F130">
            <v>0</v>
          </cell>
          <cell r="G130">
            <v>0</v>
          </cell>
          <cell r="H130">
            <v>0</v>
          </cell>
          <cell r="I130">
            <v>0</v>
          </cell>
          <cell r="J130">
            <v>0</v>
          </cell>
          <cell r="K130" t="str">
            <v>1.33</v>
          </cell>
          <cell r="L130" t="str">
            <v>D+</v>
          </cell>
          <cell r="M130" t="str">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row>
        <row r="131">
          <cell r="A131">
            <v>0</v>
          </cell>
          <cell r="B131">
            <v>16</v>
          </cell>
          <cell r="C131">
            <v>0</v>
          </cell>
          <cell r="D131" t="str">
            <v>3.11</v>
          </cell>
          <cell r="E131">
            <v>0</v>
          </cell>
          <cell r="F131">
            <v>0</v>
          </cell>
          <cell r="G131">
            <v>0</v>
          </cell>
          <cell r="H131">
            <v>0</v>
          </cell>
          <cell r="I131">
            <v>0</v>
          </cell>
          <cell r="J131">
            <v>0</v>
          </cell>
          <cell r="K131" t="str">
            <v>1.33</v>
          </cell>
          <cell r="L131" t="str">
            <v>D+</v>
          </cell>
          <cell r="M131" t="str">
            <v>0</v>
          </cell>
          <cell r="N131">
            <v>0</v>
          </cell>
          <cell r="O131">
            <v>0</v>
          </cell>
          <cell r="P131">
            <v>0</v>
          </cell>
          <cell r="Q131">
            <v>0</v>
          </cell>
          <cell r="R131">
            <v>0</v>
          </cell>
          <cell r="S131">
            <v>0</v>
          </cell>
          <cell r="T131">
            <v>0</v>
          </cell>
          <cell r="U131">
            <v>0</v>
          </cell>
          <cell r="V131">
            <v>0</v>
          </cell>
          <cell r="W131">
            <v>0</v>
          </cell>
          <cell r="X131">
            <v>0</v>
          </cell>
          <cell r="Y131">
            <v>0</v>
          </cell>
          <cell r="Z131">
            <v>0</v>
          </cell>
          <cell r="AA131">
            <v>0</v>
          </cell>
          <cell r="AB131">
            <v>0</v>
          </cell>
          <cell r="AC131">
            <v>0</v>
          </cell>
        </row>
        <row r="132">
          <cell r="A132">
            <v>0</v>
          </cell>
          <cell r="B132">
            <v>16</v>
          </cell>
          <cell r="C132">
            <v>0</v>
          </cell>
          <cell r="D132" t="str">
            <v>3.15</v>
          </cell>
          <cell r="E132">
            <v>0</v>
          </cell>
          <cell r="F132">
            <v>0</v>
          </cell>
          <cell r="G132">
            <v>0</v>
          </cell>
          <cell r="H132">
            <v>0</v>
          </cell>
          <cell r="I132">
            <v>0</v>
          </cell>
          <cell r="J132">
            <v>0</v>
          </cell>
          <cell r="K132" t="str">
            <v>1.33</v>
          </cell>
          <cell r="L132" t="str">
            <v>D+</v>
          </cell>
          <cell r="M132" t="str">
            <v>0</v>
          </cell>
          <cell r="N132">
            <v>0</v>
          </cell>
          <cell r="O132">
            <v>0</v>
          </cell>
          <cell r="P132">
            <v>0</v>
          </cell>
          <cell r="Q132">
            <v>0</v>
          </cell>
          <cell r="R132">
            <v>0</v>
          </cell>
          <cell r="S132">
            <v>0</v>
          </cell>
          <cell r="T132">
            <v>0</v>
          </cell>
          <cell r="U132">
            <v>0</v>
          </cell>
          <cell r="V132">
            <v>0</v>
          </cell>
          <cell r="W132">
            <v>0</v>
          </cell>
          <cell r="X132">
            <v>0</v>
          </cell>
          <cell r="Y132">
            <v>0</v>
          </cell>
          <cell r="Z132">
            <v>0</v>
          </cell>
          <cell r="AA132">
            <v>0</v>
          </cell>
          <cell r="AB132">
            <v>0</v>
          </cell>
          <cell r="AC132">
            <v>0</v>
          </cell>
        </row>
        <row r="133">
          <cell r="A133">
            <v>0</v>
          </cell>
          <cell r="B133">
            <v>16</v>
          </cell>
          <cell r="C133">
            <v>0</v>
          </cell>
          <cell r="D133" t="str">
            <v>3.16</v>
          </cell>
          <cell r="E133">
            <v>0</v>
          </cell>
          <cell r="F133">
            <v>0</v>
          </cell>
          <cell r="G133">
            <v>0</v>
          </cell>
          <cell r="H133">
            <v>0</v>
          </cell>
          <cell r="I133">
            <v>0</v>
          </cell>
          <cell r="J133">
            <v>0</v>
          </cell>
          <cell r="K133" t="str">
            <v>1.33</v>
          </cell>
          <cell r="L133" t="str">
            <v>D+</v>
          </cell>
          <cell r="M133" t="str">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row>
        <row r="134">
          <cell r="A134">
            <v>0</v>
          </cell>
          <cell r="B134">
            <v>0</v>
          </cell>
          <cell r="C134" t="str">
            <v>capaian raport</v>
          </cell>
          <cell r="D134">
            <v>16</v>
          </cell>
          <cell r="E134">
            <v>0</v>
          </cell>
          <cell r="F134">
            <v>0</v>
          </cell>
          <cell r="G134">
            <v>0</v>
          </cell>
          <cell r="H134">
            <v>0</v>
          </cell>
          <cell r="I134">
            <v>0</v>
          </cell>
          <cell r="J134">
            <v>0</v>
          </cell>
          <cell r="K134" t="str">
            <v>1.33</v>
          </cell>
          <cell r="L134" t="str">
            <v>D+</v>
          </cell>
          <cell r="M134" t="str">
            <v>0</v>
          </cell>
          <cell r="N134">
            <v>0</v>
          </cell>
          <cell r="O134">
            <v>0</v>
          </cell>
          <cell r="P134">
            <v>0</v>
          </cell>
          <cell r="Q134">
            <v>0</v>
          </cell>
          <cell r="R134">
            <v>0</v>
          </cell>
          <cell r="S134">
            <v>0</v>
          </cell>
          <cell r="T134">
            <v>0</v>
          </cell>
          <cell r="U134">
            <v>0</v>
          </cell>
          <cell r="V134">
            <v>0</v>
          </cell>
          <cell r="W134">
            <v>0</v>
          </cell>
          <cell r="X134">
            <v>0</v>
          </cell>
          <cell r="Y134">
            <v>0</v>
          </cell>
          <cell r="Z134">
            <v>0</v>
          </cell>
          <cell r="AA134">
            <v>0</v>
          </cell>
          <cell r="AB134">
            <v>0</v>
          </cell>
          <cell r="AC134">
            <v>0</v>
          </cell>
        </row>
        <row r="135">
          <cell r="A135">
            <v>17</v>
          </cell>
          <cell r="B135">
            <v>17</v>
          </cell>
          <cell r="C135" t="str">
            <v>Naufal Falih F</v>
          </cell>
          <cell r="D135" t="str">
            <v>3.3</v>
          </cell>
          <cell r="E135">
            <v>0</v>
          </cell>
          <cell r="F135">
            <v>0</v>
          </cell>
          <cell r="G135">
            <v>0</v>
          </cell>
          <cell r="H135">
            <v>0</v>
          </cell>
          <cell r="I135">
            <v>0</v>
          </cell>
          <cell r="J135">
            <v>0</v>
          </cell>
          <cell r="K135" t="str">
            <v>1.33</v>
          </cell>
          <cell r="L135" t="str">
            <v>D+</v>
          </cell>
          <cell r="M135" t="str">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v>0</v>
          </cell>
          <cell r="AB135">
            <v>0</v>
          </cell>
          <cell r="AC135" t="str">
            <v>D+</v>
          </cell>
        </row>
        <row r="136">
          <cell r="A136">
            <v>0</v>
          </cell>
          <cell r="B136">
            <v>17</v>
          </cell>
          <cell r="C136">
            <v>0</v>
          </cell>
          <cell r="D136" t="str">
            <v>3.7</v>
          </cell>
          <cell r="E136">
            <v>0</v>
          </cell>
          <cell r="F136">
            <v>0</v>
          </cell>
          <cell r="G136">
            <v>0</v>
          </cell>
          <cell r="H136">
            <v>0</v>
          </cell>
          <cell r="I136">
            <v>0</v>
          </cell>
          <cell r="J136">
            <v>0</v>
          </cell>
          <cell r="K136" t="str">
            <v>1.33</v>
          </cell>
          <cell r="L136" t="str">
            <v>D+</v>
          </cell>
          <cell r="M136" t="str">
            <v>0</v>
          </cell>
          <cell r="N136">
            <v>0</v>
          </cell>
          <cell r="O136">
            <v>0</v>
          </cell>
          <cell r="P136">
            <v>0</v>
          </cell>
          <cell r="Q136">
            <v>0</v>
          </cell>
          <cell r="R136">
            <v>0</v>
          </cell>
          <cell r="S136">
            <v>0</v>
          </cell>
          <cell r="T136">
            <v>0</v>
          </cell>
          <cell r="U136">
            <v>0</v>
          </cell>
          <cell r="V136">
            <v>0</v>
          </cell>
          <cell r="W136">
            <v>0</v>
          </cell>
          <cell r="X136">
            <v>0</v>
          </cell>
          <cell r="Y136">
            <v>0</v>
          </cell>
          <cell r="Z136">
            <v>0</v>
          </cell>
          <cell r="AA136">
            <v>0</v>
          </cell>
          <cell r="AB136">
            <v>0</v>
          </cell>
          <cell r="AC136">
            <v>0</v>
          </cell>
        </row>
        <row r="137">
          <cell r="A137">
            <v>0</v>
          </cell>
          <cell r="B137">
            <v>17</v>
          </cell>
          <cell r="C137">
            <v>0</v>
          </cell>
          <cell r="D137" t="str">
            <v>3.9</v>
          </cell>
          <cell r="E137">
            <v>0</v>
          </cell>
          <cell r="F137">
            <v>0</v>
          </cell>
          <cell r="G137">
            <v>0</v>
          </cell>
          <cell r="H137">
            <v>0</v>
          </cell>
          <cell r="I137">
            <v>0</v>
          </cell>
          <cell r="J137">
            <v>0</v>
          </cell>
          <cell r="K137" t="str">
            <v>1.33</v>
          </cell>
          <cell r="L137" t="str">
            <v>D+</v>
          </cell>
          <cell r="M137" t="str">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cell r="AB137">
            <v>0</v>
          </cell>
          <cell r="AC137">
            <v>0</v>
          </cell>
        </row>
        <row r="138">
          <cell r="A138">
            <v>0</v>
          </cell>
          <cell r="B138">
            <v>17</v>
          </cell>
          <cell r="C138">
            <v>0</v>
          </cell>
          <cell r="D138" t="str">
            <v>3.10</v>
          </cell>
          <cell r="E138">
            <v>0</v>
          </cell>
          <cell r="F138">
            <v>0</v>
          </cell>
          <cell r="G138">
            <v>0</v>
          </cell>
          <cell r="H138">
            <v>0</v>
          </cell>
          <cell r="I138">
            <v>0</v>
          </cell>
          <cell r="J138">
            <v>0</v>
          </cell>
          <cell r="K138" t="str">
            <v>1.33</v>
          </cell>
          <cell r="L138" t="str">
            <v>D+</v>
          </cell>
          <cell r="M138" t="str">
            <v>0</v>
          </cell>
          <cell r="N138">
            <v>0</v>
          </cell>
          <cell r="O138">
            <v>0</v>
          </cell>
          <cell r="P138">
            <v>0</v>
          </cell>
          <cell r="Q138">
            <v>0</v>
          </cell>
          <cell r="R138">
            <v>0</v>
          </cell>
          <cell r="S138">
            <v>0</v>
          </cell>
          <cell r="T138">
            <v>0</v>
          </cell>
          <cell r="U138">
            <v>0</v>
          </cell>
          <cell r="V138">
            <v>0</v>
          </cell>
          <cell r="W138">
            <v>0</v>
          </cell>
          <cell r="X138">
            <v>0</v>
          </cell>
          <cell r="Y138">
            <v>0</v>
          </cell>
          <cell r="Z138">
            <v>0</v>
          </cell>
          <cell r="AA138">
            <v>0</v>
          </cell>
          <cell r="AB138">
            <v>0</v>
          </cell>
          <cell r="AC138">
            <v>0</v>
          </cell>
        </row>
        <row r="139">
          <cell r="A139">
            <v>0</v>
          </cell>
          <cell r="B139">
            <v>17</v>
          </cell>
          <cell r="C139">
            <v>0</v>
          </cell>
          <cell r="D139" t="str">
            <v>3.11</v>
          </cell>
          <cell r="E139">
            <v>0</v>
          </cell>
          <cell r="F139">
            <v>0</v>
          </cell>
          <cell r="G139">
            <v>0</v>
          </cell>
          <cell r="H139">
            <v>0</v>
          </cell>
          <cell r="I139">
            <v>0</v>
          </cell>
          <cell r="J139">
            <v>0</v>
          </cell>
          <cell r="K139" t="str">
            <v>1.33</v>
          </cell>
          <cell r="L139" t="str">
            <v>D+</v>
          </cell>
          <cell r="M139" t="str">
            <v>0</v>
          </cell>
          <cell r="N139">
            <v>0</v>
          </cell>
          <cell r="O139">
            <v>0</v>
          </cell>
          <cell r="P139">
            <v>0</v>
          </cell>
          <cell r="Q139">
            <v>0</v>
          </cell>
          <cell r="R139">
            <v>0</v>
          </cell>
          <cell r="S139">
            <v>0</v>
          </cell>
          <cell r="T139">
            <v>0</v>
          </cell>
          <cell r="U139">
            <v>0</v>
          </cell>
          <cell r="V139">
            <v>0</v>
          </cell>
          <cell r="W139">
            <v>0</v>
          </cell>
          <cell r="X139">
            <v>0</v>
          </cell>
          <cell r="Y139">
            <v>0</v>
          </cell>
          <cell r="Z139">
            <v>0</v>
          </cell>
          <cell r="AA139">
            <v>0</v>
          </cell>
          <cell r="AB139">
            <v>0</v>
          </cell>
          <cell r="AC139">
            <v>0</v>
          </cell>
        </row>
        <row r="140">
          <cell r="A140">
            <v>0</v>
          </cell>
          <cell r="B140">
            <v>17</v>
          </cell>
          <cell r="C140">
            <v>0</v>
          </cell>
          <cell r="D140" t="str">
            <v>3.15</v>
          </cell>
          <cell r="E140">
            <v>0</v>
          </cell>
          <cell r="F140">
            <v>0</v>
          </cell>
          <cell r="G140">
            <v>0</v>
          </cell>
          <cell r="H140">
            <v>0</v>
          </cell>
          <cell r="I140">
            <v>0</v>
          </cell>
          <cell r="J140">
            <v>0</v>
          </cell>
          <cell r="K140" t="str">
            <v>1.33</v>
          </cell>
          <cell r="L140" t="str">
            <v>D+</v>
          </cell>
          <cell r="M140" t="str">
            <v>0</v>
          </cell>
          <cell r="N140">
            <v>0</v>
          </cell>
          <cell r="O140">
            <v>0</v>
          </cell>
          <cell r="P140">
            <v>0</v>
          </cell>
          <cell r="Q140">
            <v>0</v>
          </cell>
          <cell r="R140">
            <v>0</v>
          </cell>
          <cell r="S140">
            <v>0</v>
          </cell>
          <cell r="T140">
            <v>0</v>
          </cell>
          <cell r="U140">
            <v>0</v>
          </cell>
          <cell r="V140">
            <v>0</v>
          </cell>
          <cell r="W140">
            <v>0</v>
          </cell>
          <cell r="X140">
            <v>0</v>
          </cell>
          <cell r="Y140">
            <v>0</v>
          </cell>
          <cell r="Z140">
            <v>0</v>
          </cell>
          <cell r="AA140">
            <v>0</v>
          </cell>
          <cell r="AB140">
            <v>0</v>
          </cell>
          <cell r="AC140">
            <v>0</v>
          </cell>
        </row>
        <row r="141">
          <cell r="A141">
            <v>0</v>
          </cell>
          <cell r="B141">
            <v>17</v>
          </cell>
          <cell r="C141">
            <v>0</v>
          </cell>
          <cell r="D141" t="str">
            <v>3.16</v>
          </cell>
          <cell r="E141">
            <v>0</v>
          </cell>
          <cell r="F141">
            <v>0</v>
          </cell>
          <cell r="G141">
            <v>0</v>
          </cell>
          <cell r="H141">
            <v>0</v>
          </cell>
          <cell r="I141">
            <v>0</v>
          </cell>
          <cell r="J141">
            <v>0</v>
          </cell>
          <cell r="K141" t="str">
            <v>1.33</v>
          </cell>
          <cell r="L141" t="str">
            <v>D+</v>
          </cell>
          <cell r="M141" t="str">
            <v>0</v>
          </cell>
          <cell r="N141">
            <v>0</v>
          </cell>
          <cell r="O141">
            <v>0</v>
          </cell>
          <cell r="P141">
            <v>0</v>
          </cell>
          <cell r="Q141">
            <v>0</v>
          </cell>
          <cell r="R141">
            <v>0</v>
          </cell>
          <cell r="S141">
            <v>0</v>
          </cell>
          <cell r="T141">
            <v>0</v>
          </cell>
          <cell r="U141">
            <v>0</v>
          </cell>
          <cell r="V141">
            <v>0</v>
          </cell>
          <cell r="W141">
            <v>0</v>
          </cell>
          <cell r="X141">
            <v>0</v>
          </cell>
          <cell r="Y141">
            <v>0</v>
          </cell>
          <cell r="Z141">
            <v>0</v>
          </cell>
          <cell r="AA141">
            <v>0</v>
          </cell>
          <cell r="AB141">
            <v>0</v>
          </cell>
          <cell r="AC141">
            <v>0</v>
          </cell>
        </row>
        <row r="142">
          <cell r="A142">
            <v>0</v>
          </cell>
          <cell r="B142">
            <v>0</v>
          </cell>
          <cell r="C142" t="str">
            <v>capaian raport</v>
          </cell>
          <cell r="D142">
            <v>17</v>
          </cell>
          <cell r="E142">
            <v>0</v>
          </cell>
          <cell r="F142">
            <v>0</v>
          </cell>
          <cell r="G142">
            <v>0</v>
          </cell>
          <cell r="H142">
            <v>0</v>
          </cell>
          <cell r="I142">
            <v>0</v>
          </cell>
          <cell r="J142">
            <v>0</v>
          </cell>
          <cell r="K142" t="str">
            <v>1.33</v>
          </cell>
          <cell r="L142" t="str">
            <v>D+</v>
          </cell>
          <cell r="M142" t="str">
            <v>0</v>
          </cell>
          <cell r="N142">
            <v>0</v>
          </cell>
          <cell r="O142">
            <v>0</v>
          </cell>
          <cell r="P142">
            <v>0</v>
          </cell>
          <cell r="Q142">
            <v>0</v>
          </cell>
          <cell r="R142">
            <v>0</v>
          </cell>
          <cell r="S142">
            <v>0</v>
          </cell>
          <cell r="T142">
            <v>0</v>
          </cell>
          <cell r="U142">
            <v>0</v>
          </cell>
          <cell r="V142">
            <v>0</v>
          </cell>
          <cell r="W142">
            <v>0</v>
          </cell>
          <cell r="X142">
            <v>0</v>
          </cell>
          <cell r="Y142">
            <v>0</v>
          </cell>
          <cell r="Z142">
            <v>0</v>
          </cell>
          <cell r="AA142">
            <v>0</v>
          </cell>
          <cell r="AB142">
            <v>0</v>
          </cell>
          <cell r="AC142">
            <v>0</v>
          </cell>
        </row>
        <row r="143">
          <cell r="A143">
            <v>18</v>
          </cell>
          <cell r="B143">
            <v>18</v>
          </cell>
          <cell r="C143" t="str">
            <v>Nayla Annora Nobel W</v>
          </cell>
          <cell r="D143" t="str">
            <v>3.3</v>
          </cell>
          <cell r="E143">
            <v>0</v>
          </cell>
          <cell r="F143">
            <v>0</v>
          </cell>
          <cell r="G143">
            <v>0</v>
          </cell>
          <cell r="H143">
            <v>0</v>
          </cell>
          <cell r="I143">
            <v>0</v>
          </cell>
          <cell r="J143">
            <v>0</v>
          </cell>
          <cell r="K143" t="str">
            <v>1.33</v>
          </cell>
          <cell r="L143" t="str">
            <v>D+</v>
          </cell>
          <cell r="M143" t="str">
            <v>0</v>
          </cell>
          <cell r="N143">
            <v>0</v>
          </cell>
          <cell r="O143">
            <v>0</v>
          </cell>
          <cell r="P143">
            <v>0</v>
          </cell>
          <cell r="Q143">
            <v>0</v>
          </cell>
          <cell r="R143">
            <v>0</v>
          </cell>
          <cell r="S143">
            <v>0</v>
          </cell>
          <cell r="T143">
            <v>0</v>
          </cell>
          <cell r="U143">
            <v>0</v>
          </cell>
          <cell r="V143">
            <v>0</v>
          </cell>
          <cell r="W143">
            <v>0</v>
          </cell>
          <cell r="X143">
            <v>0</v>
          </cell>
          <cell r="Y143">
            <v>0</v>
          </cell>
          <cell r="Z143">
            <v>0</v>
          </cell>
          <cell r="AA143">
            <v>0</v>
          </cell>
          <cell r="AB143">
            <v>0</v>
          </cell>
          <cell r="AC143" t="str">
            <v>D+</v>
          </cell>
        </row>
        <row r="144">
          <cell r="A144">
            <v>0</v>
          </cell>
          <cell r="B144">
            <v>18</v>
          </cell>
          <cell r="C144">
            <v>0</v>
          </cell>
          <cell r="D144" t="str">
            <v>3.7</v>
          </cell>
          <cell r="E144">
            <v>0</v>
          </cell>
          <cell r="F144">
            <v>0</v>
          </cell>
          <cell r="G144">
            <v>0</v>
          </cell>
          <cell r="H144">
            <v>0</v>
          </cell>
          <cell r="I144">
            <v>0</v>
          </cell>
          <cell r="J144">
            <v>0</v>
          </cell>
          <cell r="K144" t="str">
            <v>1.33</v>
          </cell>
          <cell r="L144" t="str">
            <v>D+</v>
          </cell>
          <cell r="M144" t="str">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cell r="AB144">
            <v>0</v>
          </cell>
          <cell r="AC144">
            <v>0</v>
          </cell>
        </row>
        <row r="145">
          <cell r="A145">
            <v>0</v>
          </cell>
          <cell r="B145">
            <v>18</v>
          </cell>
          <cell r="C145">
            <v>0</v>
          </cell>
          <cell r="D145" t="str">
            <v>3.9</v>
          </cell>
          <cell r="E145">
            <v>0</v>
          </cell>
          <cell r="F145">
            <v>0</v>
          </cell>
          <cell r="G145">
            <v>0</v>
          </cell>
          <cell r="H145">
            <v>0</v>
          </cell>
          <cell r="I145">
            <v>0</v>
          </cell>
          <cell r="J145">
            <v>0</v>
          </cell>
          <cell r="K145" t="str">
            <v>1.33</v>
          </cell>
          <cell r="L145" t="str">
            <v>D+</v>
          </cell>
          <cell r="M145" t="str">
            <v>0</v>
          </cell>
          <cell r="N145">
            <v>0</v>
          </cell>
          <cell r="O145">
            <v>0</v>
          </cell>
          <cell r="P145">
            <v>0</v>
          </cell>
          <cell r="Q145">
            <v>0</v>
          </cell>
          <cell r="R145">
            <v>0</v>
          </cell>
          <cell r="S145">
            <v>0</v>
          </cell>
          <cell r="T145">
            <v>0</v>
          </cell>
          <cell r="U145">
            <v>0</v>
          </cell>
          <cell r="V145">
            <v>0</v>
          </cell>
          <cell r="W145">
            <v>0</v>
          </cell>
          <cell r="X145">
            <v>0</v>
          </cell>
          <cell r="Y145">
            <v>0</v>
          </cell>
          <cell r="Z145">
            <v>0</v>
          </cell>
          <cell r="AA145">
            <v>0</v>
          </cell>
          <cell r="AB145">
            <v>0</v>
          </cell>
          <cell r="AC145">
            <v>0</v>
          </cell>
        </row>
        <row r="146">
          <cell r="A146">
            <v>0</v>
          </cell>
          <cell r="B146">
            <v>18</v>
          </cell>
          <cell r="C146">
            <v>0</v>
          </cell>
          <cell r="D146" t="str">
            <v>3.10</v>
          </cell>
          <cell r="E146">
            <v>0</v>
          </cell>
          <cell r="F146">
            <v>0</v>
          </cell>
          <cell r="G146">
            <v>0</v>
          </cell>
          <cell r="H146">
            <v>0</v>
          </cell>
          <cell r="I146">
            <v>0</v>
          </cell>
          <cell r="J146">
            <v>0</v>
          </cell>
          <cell r="K146" t="str">
            <v>1.33</v>
          </cell>
          <cell r="L146" t="str">
            <v>D+</v>
          </cell>
          <cell r="M146" t="str">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cell r="AB146">
            <v>0</v>
          </cell>
          <cell r="AC146">
            <v>0</v>
          </cell>
        </row>
        <row r="147">
          <cell r="A147">
            <v>0</v>
          </cell>
          <cell r="B147">
            <v>18</v>
          </cell>
          <cell r="C147">
            <v>0</v>
          </cell>
          <cell r="D147" t="str">
            <v>3.11</v>
          </cell>
          <cell r="E147">
            <v>0</v>
          </cell>
          <cell r="F147">
            <v>0</v>
          </cell>
          <cell r="G147">
            <v>0</v>
          </cell>
          <cell r="H147">
            <v>0</v>
          </cell>
          <cell r="I147">
            <v>0</v>
          </cell>
          <cell r="J147">
            <v>0</v>
          </cell>
          <cell r="K147" t="str">
            <v>1.33</v>
          </cell>
          <cell r="L147" t="str">
            <v>D+</v>
          </cell>
          <cell r="M147" t="str">
            <v>0</v>
          </cell>
          <cell r="N147">
            <v>0</v>
          </cell>
          <cell r="O147">
            <v>0</v>
          </cell>
          <cell r="P147">
            <v>0</v>
          </cell>
          <cell r="Q147">
            <v>0</v>
          </cell>
          <cell r="R147">
            <v>0</v>
          </cell>
          <cell r="S147">
            <v>0</v>
          </cell>
          <cell r="T147">
            <v>0</v>
          </cell>
          <cell r="U147">
            <v>0</v>
          </cell>
          <cell r="V147">
            <v>0</v>
          </cell>
          <cell r="W147">
            <v>0</v>
          </cell>
          <cell r="X147">
            <v>0</v>
          </cell>
          <cell r="Y147">
            <v>0</v>
          </cell>
          <cell r="Z147">
            <v>0</v>
          </cell>
          <cell r="AA147">
            <v>0</v>
          </cell>
          <cell r="AB147">
            <v>0</v>
          </cell>
          <cell r="AC147">
            <v>0</v>
          </cell>
        </row>
        <row r="148">
          <cell r="A148">
            <v>0</v>
          </cell>
          <cell r="B148">
            <v>18</v>
          </cell>
          <cell r="C148">
            <v>0</v>
          </cell>
          <cell r="D148" t="str">
            <v>3.15</v>
          </cell>
          <cell r="E148">
            <v>0</v>
          </cell>
          <cell r="F148">
            <v>0</v>
          </cell>
          <cell r="G148">
            <v>0</v>
          </cell>
          <cell r="H148">
            <v>0</v>
          </cell>
          <cell r="I148">
            <v>0</v>
          </cell>
          <cell r="J148">
            <v>0</v>
          </cell>
          <cell r="K148" t="str">
            <v>1.33</v>
          </cell>
          <cell r="L148" t="str">
            <v>D+</v>
          </cell>
          <cell r="M148" t="str">
            <v>0</v>
          </cell>
          <cell r="N148">
            <v>0</v>
          </cell>
          <cell r="O148">
            <v>0</v>
          </cell>
          <cell r="P148">
            <v>0</v>
          </cell>
          <cell r="Q148">
            <v>0</v>
          </cell>
          <cell r="R148">
            <v>0</v>
          </cell>
          <cell r="S148">
            <v>0</v>
          </cell>
          <cell r="T148">
            <v>0</v>
          </cell>
          <cell r="U148">
            <v>0</v>
          </cell>
          <cell r="V148">
            <v>0</v>
          </cell>
          <cell r="W148">
            <v>0</v>
          </cell>
          <cell r="X148">
            <v>0</v>
          </cell>
          <cell r="Y148">
            <v>0</v>
          </cell>
          <cell r="Z148">
            <v>0</v>
          </cell>
          <cell r="AA148">
            <v>0</v>
          </cell>
          <cell r="AB148">
            <v>0</v>
          </cell>
          <cell r="AC148">
            <v>0</v>
          </cell>
        </row>
        <row r="149">
          <cell r="A149">
            <v>0</v>
          </cell>
          <cell r="B149">
            <v>18</v>
          </cell>
          <cell r="C149">
            <v>0</v>
          </cell>
          <cell r="D149" t="str">
            <v>3.16</v>
          </cell>
          <cell r="E149">
            <v>0</v>
          </cell>
          <cell r="F149">
            <v>0</v>
          </cell>
          <cell r="G149">
            <v>0</v>
          </cell>
          <cell r="H149">
            <v>0</v>
          </cell>
          <cell r="I149">
            <v>0</v>
          </cell>
          <cell r="J149">
            <v>0</v>
          </cell>
          <cell r="K149" t="str">
            <v>1.33</v>
          </cell>
          <cell r="L149" t="str">
            <v>D+</v>
          </cell>
          <cell r="M149" t="str">
            <v>0</v>
          </cell>
          <cell r="N149">
            <v>0</v>
          </cell>
          <cell r="O149">
            <v>0</v>
          </cell>
          <cell r="P149">
            <v>0</v>
          </cell>
          <cell r="Q149">
            <v>0</v>
          </cell>
          <cell r="R149">
            <v>0</v>
          </cell>
          <cell r="S149">
            <v>0</v>
          </cell>
          <cell r="T149">
            <v>0</v>
          </cell>
          <cell r="U149">
            <v>0</v>
          </cell>
          <cell r="V149">
            <v>0</v>
          </cell>
          <cell r="W149">
            <v>0</v>
          </cell>
          <cell r="X149">
            <v>0</v>
          </cell>
          <cell r="Y149">
            <v>0</v>
          </cell>
          <cell r="Z149">
            <v>0</v>
          </cell>
          <cell r="AA149">
            <v>0</v>
          </cell>
          <cell r="AB149">
            <v>0</v>
          </cell>
          <cell r="AC149">
            <v>0</v>
          </cell>
        </row>
        <row r="150">
          <cell r="A150">
            <v>0</v>
          </cell>
          <cell r="B150">
            <v>0</v>
          </cell>
          <cell r="C150" t="str">
            <v>capaian raport</v>
          </cell>
          <cell r="D150">
            <v>18</v>
          </cell>
          <cell r="E150">
            <v>0</v>
          </cell>
          <cell r="F150">
            <v>0</v>
          </cell>
          <cell r="G150">
            <v>0</v>
          </cell>
          <cell r="H150">
            <v>0</v>
          </cell>
          <cell r="I150">
            <v>0</v>
          </cell>
          <cell r="J150">
            <v>0</v>
          </cell>
          <cell r="K150" t="str">
            <v>1.33</v>
          </cell>
          <cell r="L150" t="str">
            <v>D+</v>
          </cell>
          <cell r="M150" t="str">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row>
        <row r="151">
          <cell r="A151">
            <v>19</v>
          </cell>
          <cell r="B151">
            <v>19</v>
          </cell>
          <cell r="C151" t="str">
            <v>Raihan Danang P</v>
          </cell>
          <cell r="D151" t="str">
            <v>3.3</v>
          </cell>
          <cell r="E151">
            <v>0</v>
          </cell>
          <cell r="F151">
            <v>0</v>
          </cell>
          <cell r="G151">
            <v>0</v>
          </cell>
          <cell r="H151">
            <v>0</v>
          </cell>
          <cell r="I151">
            <v>0</v>
          </cell>
          <cell r="J151">
            <v>0</v>
          </cell>
          <cell r="K151" t="str">
            <v>1.33</v>
          </cell>
          <cell r="L151" t="str">
            <v>D+</v>
          </cell>
          <cell r="M151" t="str">
            <v>0</v>
          </cell>
          <cell r="N151">
            <v>0</v>
          </cell>
          <cell r="O151">
            <v>0</v>
          </cell>
          <cell r="P151">
            <v>0</v>
          </cell>
          <cell r="Q151">
            <v>0</v>
          </cell>
          <cell r="R151">
            <v>0</v>
          </cell>
          <cell r="S151">
            <v>0</v>
          </cell>
          <cell r="T151">
            <v>0</v>
          </cell>
          <cell r="U151">
            <v>0</v>
          </cell>
          <cell r="V151">
            <v>0</v>
          </cell>
          <cell r="W151">
            <v>0</v>
          </cell>
          <cell r="X151">
            <v>0</v>
          </cell>
          <cell r="Y151">
            <v>0</v>
          </cell>
          <cell r="Z151">
            <v>0</v>
          </cell>
          <cell r="AA151">
            <v>0</v>
          </cell>
          <cell r="AB151">
            <v>0</v>
          </cell>
          <cell r="AC151" t="str">
            <v>D+</v>
          </cell>
        </row>
        <row r="152">
          <cell r="A152">
            <v>0</v>
          </cell>
          <cell r="B152">
            <v>19</v>
          </cell>
          <cell r="C152">
            <v>0</v>
          </cell>
          <cell r="D152" t="str">
            <v>3.7</v>
          </cell>
          <cell r="E152">
            <v>0</v>
          </cell>
          <cell r="F152">
            <v>0</v>
          </cell>
          <cell r="G152">
            <v>0</v>
          </cell>
          <cell r="H152">
            <v>0</v>
          </cell>
          <cell r="I152">
            <v>0</v>
          </cell>
          <cell r="J152">
            <v>0</v>
          </cell>
          <cell r="K152" t="str">
            <v>1.33</v>
          </cell>
          <cell r="L152" t="str">
            <v>D+</v>
          </cell>
          <cell r="M152" t="str">
            <v>0</v>
          </cell>
          <cell r="N152">
            <v>0</v>
          </cell>
          <cell r="O152">
            <v>0</v>
          </cell>
          <cell r="P152">
            <v>0</v>
          </cell>
          <cell r="Q152">
            <v>0</v>
          </cell>
          <cell r="R152">
            <v>0</v>
          </cell>
          <cell r="S152">
            <v>0</v>
          </cell>
          <cell r="T152">
            <v>0</v>
          </cell>
          <cell r="U152">
            <v>0</v>
          </cell>
          <cell r="V152">
            <v>0</v>
          </cell>
          <cell r="W152">
            <v>0</v>
          </cell>
          <cell r="X152">
            <v>0</v>
          </cell>
          <cell r="Y152">
            <v>0</v>
          </cell>
          <cell r="Z152">
            <v>0</v>
          </cell>
          <cell r="AA152">
            <v>0</v>
          </cell>
          <cell r="AB152">
            <v>0</v>
          </cell>
          <cell r="AC152">
            <v>0</v>
          </cell>
        </row>
        <row r="153">
          <cell r="A153">
            <v>0</v>
          </cell>
          <cell r="B153">
            <v>19</v>
          </cell>
          <cell r="C153">
            <v>0</v>
          </cell>
          <cell r="D153" t="str">
            <v>3.9</v>
          </cell>
          <cell r="E153">
            <v>0</v>
          </cell>
          <cell r="F153">
            <v>0</v>
          </cell>
          <cell r="G153">
            <v>0</v>
          </cell>
          <cell r="H153">
            <v>0</v>
          </cell>
          <cell r="I153">
            <v>0</v>
          </cell>
          <cell r="J153">
            <v>0</v>
          </cell>
          <cell r="K153" t="str">
            <v>1.33</v>
          </cell>
          <cell r="L153" t="str">
            <v>D+</v>
          </cell>
          <cell r="M153" t="str">
            <v>0</v>
          </cell>
          <cell r="N153">
            <v>0</v>
          </cell>
          <cell r="O153">
            <v>0</v>
          </cell>
          <cell r="P153">
            <v>0</v>
          </cell>
          <cell r="Q153">
            <v>0</v>
          </cell>
          <cell r="R153">
            <v>0</v>
          </cell>
          <cell r="S153">
            <v>0</v>
          </cell>
          <cell r="T153">
            <v>0</v>
          </cell>
          <cell r="U153">
            <v>0</v>
          </cell>
          <cell r="V153">
            <v>0</v>
          </cell>
          <cell r="W153">
            <v>0</v>
          </cell>
          <cell r="X153">
            <v>0</v>
          </cell>
          <cell r="Y153">
            <v>0</v>
          </cell>
          <cell r="Z153">
            <v>0</v>
          </cell>
          <cell r="AA153">
            <v>0</v>
          </cell>
          <cell r="AB153">
            <v>0</v>
          </cell>
          <cell r="AC153">
            <v>0</v>
          </cell>
        </row>
        <row r="154">
          <cell r="A154">
            <v>0</v>
          </cell>
          <cell r="B154">
            <v>19</v>
          </cell>
          <cell r="C154">
            <v>0</v>
          </cell>
          <cell r="D154" t="str">
            <v>3.10</v>
          </cell>
          <cell r="E154">
            <v>0</v>
          </cell>
          <cell r="F154">
            <v>0</v>
          </cell>
          <cell r="G154">
            <v>0</v>
          </cell>
          <cell r="H154">
            <v>0</v>
          </cell>
          <cell r="I154">
            <v>0</v>
          </cell>
          <cell r="J154">
            <v>0</v>
          </cell>
          <cell r="K154" t="str">
            <v>1.33</v>
          </cell>
          <cell r="L154" t="str">
            <v>D+</v>
          </cell>
          <cell r="M154" t="str">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row>
        <row r="155">
          <cell r="A155">
            <v>0</v>
          </cell>
          <cell r="B155">
            <v>19</v>
          </cell>
          <cell r="C155">
            <v>0</v>
          </cell>
          <cell r="D155" t="str">
            <v>3.11</v>
          </cell>
          <cell r="E155">
            <v>0</v>
          </cell>
          <cell r="F155">
            <v>0</v>
          </cell>
          <cell r="G155">
            <v>0</v>
          </cell>
          <cell r="H155">
            <v>0</v>
          </cell>
          <cell r="I155">
            <v>0</v>
          </cell>
          <cell r="J155">
            <v>0</v>
          </cell>
          <cell r="K155" t="str">
            <v>1.33</v>
          </cell>
          <cell r="L155" t="str">
            <v>D+</v>
          </cell>
          <cell r="M155" t="str">
            <v>0</v>
          </cell>
          <cell r="N155">
            <v>0</v>
          </cell>
          <cell r="O155">
            <v>0</v>
          </cell>
          <cell r="P155">
            <v>0</v>
          </cell>
          <cell r="Q155">
            <v>0</v>
          </cell>
          <cell r="R155">
            <v>0</v>
          </cell>
          <cell r="S155">
            <v>0</v>
          </cell>
          <cell r="T155">
            <v>0</v>
          </cell>
          <cell r="U155">
            <v>0</v>
          </cell>
          <cell r="V155">
            <v>0</v>
          </cell>
          <cell r="W155">
            <v>0</v>
          </cell>
          <cell r="X155">
            <v>0</v>
          </cell>
          <cell r="Y155">
            <v>0</v>
          </cell>
          <cell r="Z155">
            <v>0</v>
          </cell>
          <cell r="AA155">
            <v>0</v>
          </cell>
          <cell r="AB155">
            <v>0</v>
          </cell>
          <cell r="AC155">
            <v>0</v>
          </cell>
        </row>
        <row r="156">
          <cell r="A156">
            <v>0</v>
          </cell>
          <cell r="B156">
            <v>19</v>
          </cell>
          <cell r="C156">
            <v>0</v>
          </cell>
          <cell r="D156" t="str">
            <v>3.15</v>
          </cell>
          <cell r="E156">
            <v>0</v>
          </cell>
          <cell r="F156">
            <v>0</v>
          </cell>
          <cell r="G156">
            <v>0</v>
          </cell>
          <cell r="H156">
            <v>0</v>
          </cell>
          <cell r="I156">
            <v>0</v>
          </cell>
          <cell r="J156">
            <v>0</v>
          </cell>
          <cell r="K156" t="str">
            <v>1.33</v>
          </cell>
          <cell r="L156" t="str">
            <v>D+</v>
          </cell>
          <cell r="M156" t="str">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v>
          </cell>
          <cell r="AC156">
            <v>0</v>
          </cell>
        </row>
        <row r="157">
          <cell r="A157">
            <v>0</v>
          </cell>
          <cell r="B157">
            <v>19</v>
          </cell>
          <cell r="C157">
            <v>0</v>
          </cell>
          <cell r="D157" t="str">
            <v>3.16</v>
          </cell>
          <cell r="E157">
            <v>0</v>
          </cell>
          <cell r="F157">
            <v>0</v>
          </cell>
          <cell r="G157">
            <v>0</v>
          </cell>
          <cell r="H157">
            <v>0</v>
          </cell>
          <cell r="I157">
            <v>0</v>
          </cell>
          <cell r="J157">
            <v>0</v>
          </cell>
          <cell r="K157" t="str">
            <v>1.33</v>
          </cell>
          <cell r="L157" t="str">
            <v>D+</v>
          </cell>
          <cell r="M157" t="str">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row>
        <row r="158">
          <cell r="A158">
            <v>0</v>
          </cell>
          <cell r="B158">
            <v>0</v>
          </cell>
          <cell r="C158" t="str">
            <v>capaian raport</v>
          </cell>
          <cell r="D158">
            <v>19</v>
          </cell>
          <cell r="E158">
            <v>0</v>
          </cell>
          <cell r="F158">
            <v>0</v>
          </cell>
          <cell r="G158">
            <v>0</v>
          </cell>
          <cell r="H158">
            <v>0</v>
          </cell>
          <cell r="I158">
            <v>0</v>
          </cell>
          <cell r="J158">
            <v>0</v>
          </cell>
          <cell r="K158" t="str">
            <v>1.33</v>
          </cell>
          <cell r="L158" t="str">
            <v>D+</v>
          </cell>
          <cell r="M158" t="str">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B158">
            <v>0</v>
          </cell>
          <cell r="AC158">
            <v>0</v>
          </cell>
        </row>
        <row r="159">
          <cell r="A159">
            <v>20</v>
          </cell>
          <cell r="B159">
            <v>20</v>
          </cell>
          <cell r="C159" t="str">
            <v>Roby Ardiyansyah</v>
          </cell>
          <cell r="D159" t="str">
            <v>3.3</v>
          </cell>
          <cell r="E159">
            <v>0</v>
          </cell>
          <cell r="F159">
            <v>0</v>
          </cell>
          <cell r="G159">
            <v>0</v>
          </cell>
          <cell r="H159">
            <v>0</v>
          </cell>
          <cell r="I159">
            <v>0</v>
          </cell>
          <cell r="J159">
            <v>0</v>
          </cell>
          <cell r="K159" t="str">
            <v>1.33</v>
          </cell>
          <cell r="L159" t="str">
            <v>D+</v>
          </cell>
          <cell r="M159" t="str">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t="str">
            <v>D+</v>
          </cell>
        </row>
        <row r="160">
          <cell r="A160">
            <v>0</v>
          </cell>
          <cell r="B160">
            <v>20</v>
          </cell>
          <cell r="C160">
            <v>0</v>
          </cell>
          <cell r="D160" t="str">
            <v>3.7</v>
          </cell>
          <cell r="E160">
            <v>0</v>
          </cell>
          <cell r="F160">
            <v>0</v>
          </cell>
          <cell r="G160">
            <v>0</v>
          </cell>
          <cell r="H160">
            <v>0</v>
          </cell>
          <cell r="I160">
            <v>0</v>
          </cell>
          <cell r="J160">
            <v>0</v>
          </cell>
          <cell r="K160" t="str">
            <v>1.33</v>
          </cell>
          <cell r="L160" t="str">
            <v>D+</v>
          </cell>
          <cell r="M160" t="str">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B160">
            <v>0</v>
          </cell>
          <cell r="AC160">
            <v>0</v>
          </cell>
        </row>
        <row r="161">
          <cell r="A161">
            <v>0</v>
          </cell>
          <cell r="B161">
            <v>20</v>
          </cell>
          <cell r="C161">
            <v>0</v>
          </cell>
          <cell r="D161" t="str">
            <v>3.9</v>
          </cell>
          <cell r="E161">
            <v>0</v>
          </cell>
          <cell r="F161">
            <v>0</v>
          </cell>
          <cell r="G161">
            <v>0</v>
          </cell>
          <cell r="H161">
            <v>0</v>
          </cell>
          <cell r="I161">
            <v>0</v>
          </cell>
          <cell r="J161">
            <v>0</v>
          </cell>
          <cell r="K161" t="str">
            <v>1.33</v>
          </cell>
          <cell r="L161" t="str">
            <v>D+</v>
          </cell>
          <cell r="M161" t="str">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row>
        <row r="162">
          <cell r="A162">
            <v>0</v>
          </cell>
          <cell r="B162">
            <v>20</v>
          </cell>
          <cell r="C162">
            <v>0</v>
          </cell>
          <cell r="D162" t="str">
            <v>3.10</v>
          </cell>
          <cell r="E162">
            <v>0</v>
          </cell>
          <cell r="F162">
            <v>0</v>
          </cell>
          <cell r="G162">
            <v>0</v>
          </cell>
          <cell r="H162">
            <v>0</v>
          </cell>
          <cell r="I162">
            <v>0</v>
          </cell>
          <cell r="J162">
            <v>0</v>
          </cell>
          <cell r="K162" t="str">
            <v>1.33</v>
          </cell>
          <cell r="L162" t="str">
            <v>D+</v>
          </cell>
          <cell r="M162" t="str">
            <v>0</v>
          </cell>
          <cell r="N162">
            <v>0</v>
          </cell>
          <cell r="O162">
            <v>0</v>
          </cell>
          <cell r="P162">
            <v>0</v>
          </cell>
          <cell r="Q162">
            <v>0</v>
          </cell>
          <cell r="R162">
            <v>0</v>
          </cell>
          <cell r="S162">
            <v>0</v>
          </cell>
          <cell r="T162">
            <v>0</v>
          </cell>
          <cell r="U162">
            <v>0</v>
          </cell>
          <cell r="V162">
            <v>0</v>
          </cell>
          <cell r="W162">
            <v>0</v>
          </cell>
          <cell r="X162">
            <v>0</v>
          </cell>
          <cell r="Y162">
            <v>0</v>
          </cell>
          <cell r="Z162">
            <v>0</v>
          </cell>
          <cell r="AA162">
            <v>0</v>
          </cell>
          <cell r="AB162">
            <v>0</v>
          </cell>
          <cell r="AC162">
            <v>0</v>
          </cell>
        </row>
        <row r="163">
          <cell r="A163">
            <v>0</v>
          </cell>
          <cell r="B163">
            <v>20</v>
          </cell>
          <cell r="C163">
            <v>0</v>
          </cell>
          <cell r="D163" t="str">
            <v>3.11</v>
          </cell>
          <cell r="E163">
            <v>0</v>
          </cell>
          <cell r="F163">
            <v>0</v>
          </cell>
          <cell r="G163">
            <v>0</v>
          </cell>
          <cell r="H163">
            <v>0</v>
          </cell>
          <cell r="I163">
            <v>0</v>
          </cell>
          <cell r="J163">
            <v>0</v>
          </cell>
          <cell r="K163" t="str">
            <v>1.33</v>
          </cell>
          <cell r="L163" t="str">
            <v>D+</v>
          </cell>
          <cell r="M163" t="str">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row>
        <row r="164">
          <cell r="A164">
            <v>0</v>
          </cell>
          <cell r="B164">
            <v>20</v>
          </cell>
          <cell r="C164">
            <v>0</v>
          </cell>
          <cell r="D164" t="str">
            <v>3.15</v>
          </cell>
          <cell r="E164">
            <v>0</v>
          </cell>
          <cell r="F164">
            <v>0</v>
          </cell>
          <cell r="G164">
            <v>0</v>
          </cell>
          <cell r="H164">
            <v>0</v>
          </cell>
          <cell r="I164">
            <v>0</v>
          </cell>
          <cell r="J164">
            <v>0</v>
          </cell>
          <cell r="K164" t="str">
            <v>1.33</v>
          </cell>
          <cell r="L164" t="str">
            <v>D+</v>
          </cell>
          <cell r="M164" t="str">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row>
        <row r="165">
          <cell r="A165">
            <v>0</v>
          </cell>
          <cell r="B165">
            <v>20</v>
          </cell>
          <cell r="C165">
            <v>0</v>
          </cell>
          <cell r="D165" t="str">
            <v>3.16</v>
          </cell>
          <cell r="E165">
            <v>0</v>
          </cell>
          <cell r="F165">
            <v>0</v>
          </cell>
          <cell r="G165">
            <v>0</v>
          </cell>
          <cell r="H165">
            <v>0</v>
          </cell>
          <cell r="I165">
            <v>0</v>
          </cell>
          <cell r="J165">
            <v>0</v>
          </cell>
          <cell r="K165" t="str">
            <v>1.33</v>
          </cell>
          <cell r="L165" t="str">
            <v>D+</v>
          </cell>
          <cell r="M165" t="str">
            <v>0</v>
          </cell>
          <cell r="N165">
            <v>0</v>
          </cell>
          <cell r="O165">
            <v>0</v>
          </cell>
          <cell r="P165">
            <v>0</v>
          </cell>
          <cell r="Q165">
            <v>0</v>
          </cell>
          <cell r="R165">
            <v>0</v>
          </cell>
          <cell r="S165">
            <v>0</v>
          </cell>
          <cell r="T165">
            <v>0</v>
          </cell>
          <cell r="U165">
            <v>0</v>
          </cell>
          <cell r="V165">
            <v>0</v>
          </cell>
          <cell r="W165">
            <v>0</v>
          </cell>
          <cell r="X165">
            <v>0</v>
          </cell>
          <cell r="Y165">
            <v>0</v>
          </cell>
          <cell r="Z165">
            <v>0</v>
          </cell>
          <cell r="AA165">
            <v>0</v>
          </cell>
          <cell r="AB165">
            <v>0</v>
          </cell>
          <cell r="AC165">
            <v>0</v>
          </cell>
        </row>
        <row r="166">
          <cell r="A166">
            <v>0</v>
          </cell>
          <cell r="B166">
            <v>0</v>
          </cell>
          <cell r="C166" t="str">
            <v>capaian raport</v>
          </cell>
          <cell r="D166">
            <v>20</v>
          </cell>
          <cell r="E166">
            <v>0</v>
          </cell>
          <cell r="F166">
            <v>0</v>
          </cell>
          <cell r="G166">
            <v>0</v>
          </cell>
          <cell r="H166">
            <v>0</v>
          </cell>
          <cell r="I166">
            <v>0</v>
          </cell>
          <cell r="J166">
            <v>0</v>
          </cell>
          <cell r="K166" t="str">
            <v>1.33</v>
          </cell>
          <cell r="L166" t="str">
            <v>D+</v>
          </cell>
          <cell r="M166" t="str">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row>
        <row r="167">
          <cell r="A167">
            <v>21</v>
          </cell>
          <cell r="B167">
            <v>21</v>
          </cell>
          <cell r="C167" t="str">
            <v>Rojalingga Prana A</v>
          </cell>
          <cell r="D167" t="str">
            <v>3.3</v>
          </cell>
          <cell r="E167">
            <v>0</v>
          </cell>
          <cell r="F167">
            <v>0</v>
          </cell>
          <cell r="G167">
            <v>0</v>
          </cell>
          <cell r="H167">
            <v>0</v>
          </cell>
          <cell r="I167">
            <v>0</v>
          </cell>
          <cell r="J167">
            <v>0</v>
          </cell>
          <cell r="K167" t="str">
            <v>1.33</v>
          </cell>
          <cell r="L167" t="str">
            <v>D+</v>
          </cell>
          <cell r="M167" t="str">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t="str">
            <v>D+</v>
          </cell>
        </row>
        <row r="168">
          <cell r="A168">
            <v>0</v>
          </cell>
          <cell r="B168">
            <v>21</v>
          </cell>
          <cell r="C168">
            <v>0</v>
          </cell>
          <cell r="D168" t="str">
            <v>3.7</v>
          </cell>
          <cell r="E168">
            <v>0</v>
          </cell>
          <cell r="F168">
            <v>0</v>
          </cell>
          <cell r="G168">
            <v>0</v>
          </cell>
          <cell r="H168">
            <v>0</v>
          </cell>
          <cell r="I168">
            <v>0</v>
          </cell>
          <cell r="J168">
            <v>0</v>
          </cell>
          <cell r="K168" t="str">
            <v>1.33</v>
          </cell>
          <cell r="L168" t="str">
            <v>D+</v>
          </cell>
          <cell r="M168" t="str">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row>
        <row r="169">
          <cell r="A169">
            <v>0</v>
          </cell>
          <cell r="B169">
            <v>21</v>
          </cell>
          <cell r="C169">
            <v>0</v>
          </cell>
          <cell r="D169" t="str">
            <v>3.9</v>
          </cell>
          <cell r="E169">
            <v>0</v>
          </cell>
          <cell r="F169">
            <v>0</v>
          </cell>
          <cell r="G169">
            <v>0</v>
          </cell>
          <cell r="H169">
            <v>0</v>
          </cell>
          <cell r="I169">
            <v>0</v>
          </cell>
          <cell r="J169">
            <v>0</v>
          </cell>
          <cell r="K169" t="str">
            <v>1.33</v>
          </cell>
          <cell r="L169" t="str">
            <v>D+</v>
          </cell>
          <cell r="M169" t="str">
            <v>0</v>
          </cell>
          <cell r="N169">
            <v>0</v>
          </cell>
          <cell r="O169">
            <v>0</v>
          </cell>
          <cell r="P169">
            <v>0</v>
          </cell>
          <cell r="Q169">
            <v>0</v>
          </cell>
          <cell r="R169">
            <v>0</v>
          </cell>
          <cell r="S169">
            <v>0</v>
          </cell>
          <cell r="T169">
            <v>0</v>
          </cell>
          <cell r="U169">
            <v>0</v>
          </cell>
          <cell r="V169">
            <v>0</v>
          </cell>
          <cell r="W169">
            <v>0</v>
          </cell>
          <cell r="X169">
            <v>0</v>
          </cell>
          <cell r="Y169">
            <v>0</v>
          </cell>
          <cell r="Z169">
            <v>0</v>
          </cell>
          <cell r="AA169">
            <v>0</v>
          </cell>
          <cell r="AB169">
            <v>0</v>
          </cell>
          <cell r="AC169">
            <v>0</v>
          </cell>
        </row>
        <row r="170">
          <cell r="A170">
            <v>0</v>
          </cell>
          <cell r="B170">
            <v>21</v>
          </cell>
          <cell r="C170">
            <v>0</v>
          </cell>
          <cell r="D170" t="str">
            <v>3.10</v>
          </cell>
          <cell r="E170">
            <v>0</v>
          </cell>
          <cell r="F170">
            <v>0</v>
          </cell>
          <cell r="G170">
            <v>0</v>
          </cell>
          <cell r="H170">
            <v>0</v>
          </cell>
          <cell r="I170">
            <v>0</v>
          </cell>
          <cell r="J170">
            <v>0</v>
          </cell>
          <cell r="K170" t="str">
            <v>1.33</v>
          </cell>
          <cell r="L170" t="str">
            <v>D+</v>
          </cell>
          <cell r="M170" t="str">
            <v>0</v>
          </cell>
          <cell r="N170">
            <v>0</v>
          </cell>
          <cell r="O170">
            <v>0</v>
          </cell>
          <cell r="P170">
            <v>0</v>
          </cell>
          <cell r="Q170">
            <v>0</v>
          </cell>
          <cell r="R170">
            <v>0</v>
          </cell>
          <cell r="S170">
            <v>0</v>
          </cell>
          <cell r="T170">
            <v>0</v>
          </cell>
          <cell r="U170">
            <v>0</v>
          </cell>
          <cell r="V170">
            <v>0</v>
          </cell>
          <cell r="W170">
            <v>0</v>
          </cell>
          <cell r="X170">
            <v>0</v>
          </cell>
          <cell r="Y170">
            <v>0</v>
          </cell>
          <cell r="Z170">
            <v>0</v>
          </cell>
          <cell r="AA170">
            <v>0</v>
          </cell>
          <cell r="AB170">
            <v>0</v>
          </cell>
          <cell r="AC170">
            <v>0</v>
          </cell>
        </row>
        <row r="171">
          <cell r="A171">
            <v>0</v>
          </cell>
          <cell r="B171">
            <v>21</v>
          </cell>
          <cell r="C171">
            <v>0</v>
          </cell>
          <cell r="D171" t="str">
            <v>3.11</v>
          </cell>
          <cell r="E171">
            <v>0</v>
          </cell>
          <cell r="F171">
            <v>0</v>
          </cell>
          <cell r="G171">
            <v>0</v>
          </cell>
          <cell r="H171">
            <v>0</v>
          </cell>
          <cell r="I171">
            <v>0</v>
          </cell>
          <cell r="J171">
            <v>0</v>
          </cell>
          <cell r="K171" t="str">
            <v>1.33</v>
          </cell>
          <cell r="L171" t="str">
            <v>D+</v>
          </cell>
          <cell r="M171" t="str">
            <v>0</v>
          </cell>
          <cell r="N171">
            <v>0</v>
          </cell>
          <cell r="O171">
            <v>0</v>
          </cell>
          <cell r="P171">
            <v>0</v>
          </cell>
          <cell r="Q171">
            <v>0</v>
          </cell>
          <cell r="R171">
            <v>0</v>
          </cell>
          <cell r="S171">
            <v>0</v>
          </cell>
          <cell r="T171">
            <v>0</v>
          </cell>
          <cell r="U171">
            <v>0</v>
          </cell>
          <cell r="V171">
            <v>0</v>
          </cell>
          <cell r="W171">
            <v>0</v>
          </cell>
          <cell r="X171">
            <v>0</v>
          </cell>
          <cell r="Y171">
            <v>0</v>
          </cell>
          <cell r="Z171">
            <v>0</v>
          </cell>
          <cell r="AA171">
            <v>0</v>
          </cell>
          <cell r="AB171">
            <v>0</v>
          </cell>
          <cell r="AC171">
            <v>0</v>
          </cell>
        </row>
        <row r="172">
          <cell r="A172">
            <v>0</v>
          </cell>
          <cell r="B172">
            <v>21</v>
          </cell>
          <cell r="C172">
            <v>0</v>
          </cell>
          <cell r="D172" t="str">
            <v>3.15</v>
          </cell>
          <cell r="E172">
            <v>0</v>
          </cell>
          <cell r="F172">
            <v>0</v>
          </cell>
          <cell r="G172">
            <v>0</v>
          </cell>
          <cell r="H172">
            <v>0</v>
          </cell>
          <cell r="I172">
            <v>0</v>
          </cell>
          <cell r="J172">
            <v>0</v>
          </cell>
          <cell r="K172" t="str">
            <v>1.33</v>
          </cell>
          <cell r="L172" t="str">
            <v>D+</v>
          </cell>
          <cell r="M172" t="str">
            <v>0</v>
          </cell>
          <cell r="N172">
            <v>0</v>
          </cell>
          <cell r="O172">
            <v>0</v>
          </cell>
          <cell r="P172">
            <v>0</v>
          </cell>
          <cell r="Q172">
            <v>0</v>
          </cell>
          <cell r="R172">
            <v>0</v>
          </cell>
          <cell r="S172">
            <v>0</v>
          </cell>
          <cell r="T172">
            <v>0</v>
          </cell>
          <cell r="U172">
            <v>0</v>
          </cell>
          <cell r="V172">
            <v>0</v>
          </cell>
          <cell r="W172">
            <v>0</v>
          </cell>
          <cell r="X172">
            <v>0</v>
          </cell>
          <cell r="Y172">
            <v>0</v>
          </cell>
          <cell r="Z172">
            <v>0</v>
          </cell>
          <cell r="AA172">
            <v>0</v>
          </cell>
          <cell r="AB172">
            <v>0</v>
          </cell>
          <cell r="AC172">
            <v>0</v>
          </cell>
        </row>
        <row r="173">
          <cell r="A173">
            <v>0</v>
          </cell>
          <cell r="B173">
            <v>21</v>
          </cell>
          <cell r="C173">
            <v>0</v>
          </cell>
          <cell r="D173" t="str">
            <v>3.16</v>
          </cell>
          <cell r="E173">
            <v>0</v>
          </cell>
          <cell r="F173">
            <v>0</v>
          </cell>
          <cell r="G173">
            <v>0</v>
          </cell>
          <cell r="H173">
            <v>0</v>
          </cell>
          <cell r="I173">
            <v>0</v>
          </cell>
          <cell r="J173">
            <v>0</v>
          </cell>
          <cell r="K173" t="str">
            <v>1.33</v>
          </cell>
          <cell r="L173" t="str">
            <v>D+</v>
          </cell>
          <cell r="M173" t="str">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row>
        <row r="174">
          <cell r="A174">
            <v>0</v>
          </cell>
          <cell r="B174">
            <v>0</v>
          </cell>
          <cell r="C174" t="str">
            <v>capaian raport</v>
          </cell>
          <cell r="D174">
            <v>21</v>
          </cell>
          <cell r="E174">
            <v>0</v>
          </cell>
          <cell r="F174">
            <v>0</v>
          </cell>
          <cell r="G174">
            <v>0</v>
          </cell>
          <cell r="H174">
            <v>0</v>
          </cell>
          <cell r="I174">
            <v>0</v>
          </cell>
          <cell r="J174">
            <v>0</v>
          </cell>
          <cell r="K174" t="str">
            <v>1.33</v>
          </cell>
          <cell r="L174" t="str">
            <v>D+</v>
          </cell>
          <cell r="M174" t="str">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row>
        <row r="175">
          <cell r="A175">
            <v>22</v>
          </cell>
          <cell r="B175">
            <v>22</v>
          </cell>
          <cell r="C175" t="str">
            <v>Sally Savista A</v>
          </cell>
          <cell r="D175" t="str">
            <v>3.3</v>
          </cell>
          <cell r="E175">
            <v>0</v>
          </cell>
          <cell r="F175">
            <v>0</v>
          </cell>
          <cell r="G175">
            <v>0</v>
          </cell>
          <cell r="H175">
            <v>0</v>
          </cell>
          <cell r="I175">
            <v>0</v>
          </cell>
          <cell r="J175">
            <v>0</v>
          </cell>
          <cell r="K175" t="str">
            <v>1.33</v>
          </cell>
          <cell r="L175" t="str">
            <v>D+</v>
          </cell>
          <cell r="M175" t="str">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t="str">
            <v>D+</v>
          </cell>
        </row>
        <row r="176">
          <cell r="A176">
            <v>0</v>
          </cell>
          <cell r="B176">
            <v>22</v>
          </cell>
          <cell r="C176">
            <v>0</v>
          </cell>
          <cell r="D176" t="str">
            <v>3.7</v>
          </cell>
          <cell r="E176">
            <v>0</v>
          </cell>
          <cell r="F176">
            <v>0</v>
          </cell>
          <cell r="G176">
            <v>0</v>
          </cell>
          <cell r="H176">
            <v>0</v>
          </cell>
          <cell r="I176">
            <v>0</v>
          </cell>
          <cell r="J176">
            <v>0</v>
          </cell>
          <cell r="K176" t="str">
            <v>1.33</v>
          </cell>
          <cell r="L176" t="str">
            <v>D+</v>
          </cell>
          <cell r="M176" t="str">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row>
        <row r="177">
          <cell r="A177">
            <v>0</v>
          </cell>
          <cell r="B177">
            <v>22</v>
          </cell>
          <cell r="C177">
            <v>0</v>
          </cell>
          <cell r="D177" t="str">
            <v>3.9</v>
          </cell>
          <cell r="E177">
            <v>0</v>
          </cell>
          <cell r="F177">
            <v>0</v>
          </cell>
          <cell r="G177">
            <v>0</v>
          </cell>
          <cell r="H177">
            <v>0</v>
          </cell>
          <cell r="I177">
            <v>0</v>
          </cell>
          <cell r="J177">
            <v>0</v>
          </cell>
          <cell r="K177" t="str">
            <v>1.33</v>
          </cell>
          <cell r="L177" t="str">
            <v>D+</v>
          </cell>
          <cell r="M177" t="str">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row>
        <row r="178">
          <cell r="A178">
            <v>0</v>
          </cell>
          <cell r="B178">
            <v>22</v>
          </cell>
          <cell r="C178">
            <v>0</v>
          </cell>
          <cell r="D178" t="str">
            <v>3.10</v>
          </cell>
          <cell r="E178">
            <v>0</v>
          </cell>
          <cell r="F178">
            <v>0</v>
          </cell>
          <cell r="G178">
            <v>0</v>
          </cell>
          <cell r="H178">
            <v>0</v>
          </cell>
          <cell r="I178">
            <v>0</v>
          </cell>
          <cell r="J178">
            <v>0</v>
          </cell>
          <cell r="K178" t="str">
            <v>1.33</v>
          </cell>
          <cell r="L178" t="str">
            <v>D+</v>
          </cell>
          <cell r="M178" t="str">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row>
        <row r="179">
          <cell r="A179">
            <v>0</v>
          </cell>
          <cell r="B179">
            <v>22</v>
          </cell>
          <cell r="C179">
            <v>0</v>
          </cell>
          <cell r="D179" t="str">
            <v>3.11</v>
          </cell>
          <cell r="E179">
            <v>0</v>
          </cell>
          <cell r="F179">
            <v>0</v>
          </cell>
          <cell r="G179">
            <v>0</v>
          </cell>
          <cell r="H179">
            <v>0</v>
          </cell>
          <cell r="I179">
            <v>0</v>
          </cell>
          <cell r="J179">
            <v>0</v>
          </cell>
          <cell r="K179" t="str">
            <v>1.33</v>
          </cell>
          <cell r="L179" t="str">
            <v>D+</v>
          </cell>
          <cell r="M179" t="str">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row>
        <row r="180">
          <cell r="A180">
            <v>0</v>
          </cell>
          <cell r="B180">
            <v>22</v>
          </cell>
          <cell r="C180">
            <v>0</v>
          </cell>
          <cell r="D180" t="str">
            <v>3.15</v>
          </cell>
          <cell r="E180">
            <v>0</v>
          </cell>
          <cell r="F180">
            <v>0</v>
          </cell>
          <cell r="G180">
            <v>0</v>
          </cell>
          <cell r="H180">
            <v>0</v>
          </cell>
          <cell r="I180">
            <v>0</v>
          </cell>
          <cell r="J180">
            <v>0</v>
          </cell>
          <cell r="K180" t="str">
            <v>1.33</v>
          </cell>
          <cell r="L180" t="str">
            <v>D+</v>
          </cell>
          <cell r="M180" t="str">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row>
        <row r="181">
          <cell r="A181">
            <v>0</v>
          </cell>
          <cell r="B181">
            <v>22</v>
          </cell>
          <cell r="C181">
            <v>0</v>
          </cell>
          <cell r="D181" t="str">
            <v>3.16</v>
          </cell>
          <cell r="E181">
            <v>0</v>
          </cell>
          <cell r="F181">
            <v>0</v>
          </cell>
          <cell r="G181">
            <v>0</v>
          </cell>
          <cell r="H181">
            <v>0</v>
          </cell>
          <cell r="I181">
            <v>0</v>
          </cell>
          <cell r="J181">
            <v>0</v>
          </cell>
          <cell r="K181" t="str">
            <v>1.33</v>
          </cell>
          <cell r="L181" t="str">
            <v>D+</v>
          </cell>
          <cell r="M181" t="str">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row>
        <row r="182">
          <cell r="A182">
            <v>0</v>
          </cell>
          <cell r="B182">
            <v>0</v>
          </cell>
          <cell r="C182" t="str">
            <v>capaian raport</v>
          </cell>
          <cell r="D182">
            <v>22</v>
          </cell>
          <cell r="E182">
            <v>0</v>
          </cell>
          <cell r="F182">
            <v>0</v>
          </cell>
          <cell r="G182">
            <v>0</v>
          </cell>
          <cell r="H182">
            <v>0</v>
          </cell>
          <cell r="I182">
            <v>0</v>
          </cell>
          <cell r="J182">
            <v>0</v>
          </cell>
          <cell r="K182" t="str">
            <v>1.33</v>
          </cell>
          <cell r="L182" t="str">
            <v>D+</v>
          </cell>
          <cell r="M182" t="str">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row>
        <row r="183">
          <cell r="A183">
            <v>23</v>
          </cell>
          <cell r="B183">
            <v>23</v>
          </cell>
          <cell r="C183" t="str">
            <v xml:space="preserve">Tania Kaori Angelita </v>
          </cell>
          <cell r="D183" t="str">
            <v>3.3</v>
          </cell>
          <cell r="E183">
            <v>0</v>
          </cell>
          <cell r="F183">
            <v>0</v>
          </cell>
          <cell r="G183">
            <v>0</v>
          </cell>
          <cell r="H183">
            <v>0</v>
          </cell>
          <cell r="I183">
            <v>0</v>
          </cell>
          <cell r="J183">
            <v>0</v>
          </cell>
          <cell r="K183" t="str">
            <v>1.33</v>
          </cell>
          <cell r="L183" t="str">
            <v>D+</v>
          </cell>
          <cell r="M183" t="str">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0</v>
          </cell>
          <cell r="AC183" t="str">
            <v>D+</v>
          </cell>
        </row>
        <row r="184">
          <cell r="A184">
            <v>0</v>
          </cell>
          <cell r="B184">
            <v>23</v>
          </cell>
          <cell r="C184">
            <v>0</v>
          </cell>
          <cell r="D184" t="str">
            <v>3.7</v>
          </cell>
          <cell r="E184">
            <v>0</v>
          </cell>
          <cell r="F184">
            <v>0</v>
          </cell>
          <cell r="G184">
            <v>0</v>
          </cell>
          <cell r="H184">
            <v>0</v>
          </cell>
          <cell r="I184">
            <v>0</v>
          </cell>
          <cell r="J184">
            <v>0</v>
          </cell>
          <cell r="K184" t="str">
            <v>1.33</v>
          </cell>
          <cell r="L184" t="str">
            <v>D+</v>
          </cell>
          <cell r="M184" t="str">
            <v>0</v>
          </cell>
          <cell r="N184">
            <v>0</v>
          </cell>
          <cell r="O184">
            <v>0</v>
          </cell>
          <cell r="P184">
            <v>0</v>
          </cell>
          <cell r="Q184">
            <v>0</v>
          </cell>
          <cell r="R184">
            <v>0</v>
          </cell>
          <cell r="S184">
            <v>0</v>
          </cell>
          <cell r="T184">
            <v>0</v>
          </cell>
          <cell r="U184">
            <v>0</v>
          </cell>
          <cell r="V184">
            <v>0</v>
          </cell>
          <cell r="W184">
            <v>0</v>
          </cell>
          <cell r="X184">
            <v>0</v>
          </cell>
          <cell r="Y184">
            <v>0</v>
          </cell>
          <cell r="Z184">
            <v>0</v>
          </cell>
          <cell r="AA184">
            <v>0</v>
          </cell>
          <cell r="AB184">
            <v>0</v>
          </cell>
          <cell r="AC184">
            <v>0</v>
          </cell>
        </row>
        <row r="185">
          <cell r="A185">
            <v>0</v>
          </cell>
          <cell r="B185">
            <v>23</v>
          </cell>
          <cell r="C185">
            <v>0</v>
          </cell>
          <cell r="D185" t="str">
            <v>3.9</v>
          </cell>
          <cell r="E185">
            <v>0</v>
          </cell>
          <cell r="F185">
            <v>0</v>
          </cell>
          <cell r="G185">
            <v>0</v>
          </cell>
          <cell r="H185">
            <v>0</v>
          </cell>
          <cell r="I185">
            <v>0</v>
          </cell>
          <cell r="J185">
            <v>0</v>
          </cell>
          <cell r="K185" t="str">
            <v>1.33</v>
          </cell>
          <cell r="L185" t="str">
            <v>D+</v>
          </cell>
          <cell r="M185" t="str">
            <v>0</v>
          </cell>
          <cell r="N185">
            <v>0</v>
          </cell>
          <cell r="O185">
            <v>0</v>
          </cell>
          <cell r="P185">
            <v>0</v>
          </cell>
          <cell r="Q185">
            <v>0</v>
          </cell>
          <cell r="R185">
            <v>0</v>
          </cell>
          <cell r="S185">
            <v>0</v>
          </cell>
          <cell r="T185">
            <v>0</v>
          </cell>
          <cell r="U185">
            <v>0</v>
          </cell>
          <cell r="V185">
            <v>0</v>
          </cell>
          <cell r="W185">
            <v>0</v>
          </cell>
          <cell r="X185">
            <v>0</v>
          </cell>
          <cell r="Y185">
            <v>0</v>
          </cell>
          <cell r="Z185">
            <v>0</v>
          </cell>
          <cell r="AA185">
            <v>0</v>
          </cell>
          <cell r="AB185">
            <v>0</v>
          </cell>
          <cell r="AC185">
            <v>0</v>
          </cell>
        </row>
        <row r="186">
          <cell r="A186">
            <v>0</v>
          </cell>
          <cell r="B186">
            <v>23</v>
          </cell>
          <cell r="C186">
            <v>0</v>
          </cell>
          <cell r="D186" t="str">
            <v>3.10</v>
          </cell>
          <cell r="E186">
            <v>0</v>
          </cell>
          <cell r="F186">
            <v>0</v>
          </cell>
          <cell r="G186">
            <v>0</v>
          </cell>
          <cell r="H186">
            <v>0</v>
          </cell>
          <cell r="I186">
            <v>0</v>
          </cell>
          <cell r="J186">
            <v>0</v>
          </cell>
          <cell r="K186" t="str">
            <v>1.33</v>
          </cell>
          <cell r="L186" t="str">
            <v>D+</v>
          </cell>
          <cell r="M186" t="str">
            <v>0</v>
          </cell>
          <cell r="N186">
            <v>0</v>
          </cell>
          <cell r="O186">
            <v>0</v>
          </cell>
          <cell r="P186">
            <v>0</v>
          </cell>
          <cell r="Q186">
            <v>0</v>
          </cell>
          <cell r="R186">
            <v>0</v>
          </cell>
          <cell r="S186">
            <v>0</v>
          </cell>
          <cell r="T186">
            <v>0</v>
          </cell>
          <cell r="U186">
            <v>0</v>
          </cell>
          <cell r="V186">
            <v>0</v>
          </cell>
          <cell r="W186">
            <v>0</v>
          </cell>
          <cell r="X186">
            <v>0</v>
          </cell>
          <cell r="Y186">
            <v>0</v>
          </cell>
          <cell r="Z186">
            <v>0</v>
          </cell>
          <cell r="AA186">
            <v>0</v>
          </cell>
          <cell r="AB186">
            <v>0</v>
          </cell>
          <cell r="AC186">
            <v>0</v>
          </cell>
        </row>
        <row r="187">
          <cell r="A187">
            <v>0</v>
          </cell>
          <cell r="B187">
            <v>23</v>
          </cell>
          <cell r="C187">
            <v>0</v>
          </cell>
          <cell r="D187" t="str">
            <v>3.11</v>
          </cell>
          <cell r="E187">
            <v>0</v>
          </cell>
          <cell r="F187">
            <v>0</v>
          </cell>
          <cell r="G187">
            <v>0</v>
          </cell>
          <cell r="H187">
            <v>0</v>
          </cell>
          <cell r="I187">
            <v>0</v>
          </cell>
          <cell r="J187">
            <v>0</v>
          </cell>
          <cell r="K187" t="str">
            <v>1.33</v>
          </cell>
          <cell r="L187" t="str">
            <v>D+</v>
          </cell>
          <cell r="M187" t="str">
            <v>0</v>
          </cell>
          <cell r="N187">
            <v>0</v>
          </cell>
          <cell r="O187">
            <v>0</v>
          </cell>
          <cell r="P187">
            <v>0</v>
          </cell>
          <cell r="Q187">
            <v>0</v>
          </cell>
          <cell r="R187">
            <v>0</v>
          </cell>
          <cell r="S187">
            <v>0</v>
          </cell>
          <cell r="T187">
            <v>0</v>
          </cell>
          <cell r="U187">
            <v>0</v>
          </cell>
          <cell r="V187">
            <v>0</v>
          </cell>
          <cell r="W187">
            <v>0</v>
          </cell>
          <cell r="X187">
            <v>0</v>
          </cell>
          <cell r="Y187">
            <v>0</v>
          </cell>
          <cell r="Z187">
            <v>0</v>
          </cell>
          <cell r="AA187">
            <v>0</v>
          </cell>
          <cell r="AB187">
            <v>0</v>
          </cell>
          <cell r="AC187">
            <v>0</v>
          </cell>
        </row>
        <row r="188">
          <cell r="A188">
            <v>0</v>
          </cell>
          <cell r="B188">
            <v>23</v>
          </cell>
          <cell r="C188">
            <v>0</v>
          </cell>
          <cell r="D188" t="str">
            <v>3.15</v>
          </cell>
          <cell r="E188">
            <v>0</v>
          </cell>
          <cell r="F188">
            <v>0</v>
          </cell>
          <cell r="G188">
            <v>0</v>
          </cell>
          <cell r="H188">
            <v>0</v>
          </cell>
          <cell r="I188">
            <v>0</v>
          </cell>
          <cell r="J188">
            <v>0</v>
          </cell>
          <cell r="K188" t="str">
            <v>1.33</v>
          </cell>
          <cell r="L188" t="str">
            <v>D+</v>
          </cell>
          <cell r="M188" t="str">
            <v>0</v>
          </cell>
          <cell r="N188">
            <v>0</v>
          </cell>
          <cell r="O188">
            <v>0</v>
          </cell>
          <cell r="P188">
            <v>0</v>
          </cell>
          <cell r="Q188">
            <v>0</v>
          </cell>
          <cell r="R188">
            <v>0</v>
          </cell>
          <cell r="S188">
            <v>0</v>
          </cell>
          <cell r="T188">
            <v>0</v>
          </cell>
          <cell r="U188">
            <v>0</v>
          </cell>
          <cell r="V188">
            <v>0</v>
          </cell>
          <cell r="W188">
            <v>0</v>
          </cell>
          <cell r="X188">
            <v>0</v>
          </cell>
          <cell r="Y188">
            <v>0</v>
          </cell>
          <cell r="Z188">
            <v>0</v>
          </cell>
          <cell r="AA188">
            <v>0</v>
          </cell>
          <cell r="AB188">
            <v>0</v>
          </cell>
          <cell r="AC188">
            <v>0</v>
          </cell>
        </row>
        <row r="189">
          <cell r="A189">
            <v>0</v>
          </cell>
          <cell r="B189">
            <v>23</v>
          </cell>
          <cell r="C189">
            <v>0</v>
          </cell>
          <cell r="D189" t="str">
            <v>3.16</v>
          </cell>
          <cell r="E189">
            <v>0</v>
          </cell>
          <cell r="F189">
            <v>0</v>
          </cell>
          <cell r="G189">
            <v>0</v>
          </cell>
          <cell r="H189">
            <v>0</v>
          </cell>
          <cell r="I189">
            <v>0</v>
          </cell>
          <cell r="J189">
            <v>0</v>
          </cell>
          <cell r="K189" t="str">
            <v>1.33</v>
          </cell>
          <cell r="L189" t="str">
            <v>D+</v>
          </cell>
          <cell r="M189" t="str">
            <v>0</v>
          </cell>
          <cell r="N189">
            <v>0</v>
          </cell>
          <cell r="O189">
            <v>0</v>
          </cell>
          <cell r="P189">
            <v>0</v>
          </cell>
          <cell r="Q189">
            <v>0</v>
          </cell>
          <cell r="R189">
            <v>0</v>
          </cell>
          <cell r="S189">
            <v>0</v>
          </cell>
          <cell r="T189">
            <v>0</v>
          </cell>
          <cell r="U189">
            <v>0</v>
          </cell>
          <cell r="V189">
            <v>0</v>
          </cell>
          <cell r="W189">
            <v>0</v>
          </cell>
          <cell r="X189">
            <v>0</v>
          </cell>
          <cell r="Y189">
            <v>0</v>
          </cell>
          <cell r="Z189">
            <v>0</v>
          </cell>
          <cell r="AA189">
            <v>0</v>
          </cell>
          <cell r="AB189">
            <v>0</v>
          </cell>
          <cell r="AC189">
            <v>0</v>
          </cell>
        </row>
        <row r="190">
          <cell r="A190">
            <v>0</v>
          </cell>
          <cell r="B190">
            <v>0</v>
          </cell>
          <cell r="C190" t="str">
            <v>capaian raport</v>
          </cell>
          <cell r="D190">
            <v>23</v>
          </cell>
          <cell r="E190">
            <v>0</v>
          </cell>
          <cell r="F190">
            <v>0</v>
          </cell>
          <cell r="G190">
            <v>0</v>
          </cell>
          <cell r="H190">
            <v>0</v>
          </cell>
          <cell r="I190">
            <v>0</v>
          </cell>
          <cell r="J190">
            <v>0</v>
          </cell>
          <cell r="K190" t="str">
            <v>1.33</v>
          </cell>
          <cell r="L190" t="str">
            <v>D+</v>
          </cell>
          <cell r="M190" t="str">
            <v>0</v>
          </cell>
          <cell r="N190">
            <v>0</v>
          </cell>
          <cell r="O190">
            <v>0</v>
          </cell>
          <cell r="P190">
            <v>0</v>
          </cell>
          <cell r="Q190">
            <v>0</v>
          </cell>
          <cell r="R190">
            <v>0</v>
          </cell>
          <cell r="S190">
            <v>0</v>
          </cell>
          <cell r="T190">
            <v>0</v>
          </cell>
          <cell r="U190">
            <v>0</v>
          </cell>
          <cell r="V190">
            <v>0</v>
          </cell>
          <cell r="W190">
            <v>0</v>
          </cell>
          <cell r="X190">
            <v>0</v>
          </cell>
          <cell r="Y190">
            <v>0</v>
          </cell>
          <cell r="Z190">
            <v>0</v>
          </cell>
          <cell r="AA190">
            <v>0</v>
          </cell>
          <cell r="AB190">
            <v>0</v>
          </cell>
          <cell r="AC190">
            <v>0</v>
          </cell>
        </row>
        <row r="191">
          <cell r="A191">
            <v>24</v>
          </cell>
          <cell r="B191">
            <v>24</v>
          </cell>
          <cell r="C191" t="str">
            <v>Romzy Oka Ramadhani P</v>
          </cell>
          <cell r="D191" t="str">
            <v>3.3</v>
          </cell>
          <cell r="E191">
            <v>0</v>
          </cell>
          <cell r="F191">
            <v>0</v>
          </cell>
          <cell r="G191">
            <v>0</v>
          </cell>
          <cell r="H191">
            <v>0</v>
          </cell>
          <cell r="I191">
            <v>0</v>
          </cell>
          <cell r="J191">
            <v>0</v>
          </cell>
          <cell r="K191" t="str">
            <v>1.33</v>
          </cell>
          <cell r="L191" t="str">
            <v>D+</v>
          </cell>
          <cell r="M191" t="str">
            <v>0</v>
          </cell>
          <cell r="N191">
            <v>0</v>
          </cell>
          <cell r="O191">
            <v>0</v>
          </cell>
          <cell r="P191">
            <v>0</v>
          </cell>
          <cell r="Q191">
            <v>0</v>
          </cell>
          <cell r="R191">
            <v>0</v>
          </cell>
          <cell r="S191">
            <v>0</v>
          </cell>
          <cell r="T191">
            <v>0</v>
          </cell>
          <cell r="U191">
            <v>0</v>
          </cell>
          <cell r="V191">
            <v>0</v>
          </cell>
          <cell r="W191">
            <v>0</v>
          </cell>
          <cell r="X191">
            <v>0</v>
          </cell>
          <cell r="Y191">
            <v>0</v>
          </cell>
          <cell r="Z191">
            <v>0</v>
          </cell>
          <cell r="AA191">
            <v>0</v>
          </cell>
          <cell r="AB191">
            <v>0</v>
          </cell>
          <cell r="AC191" t="str">
            <v>D+</v>
          </cell>
        </row>
        <row r="192">
          <cell r="A192">
            <v>0</v>
          </cell>
          <cell r="B192">
            <v>24</v>
          </cell>
          <cell r="C192">
            <v>0</v>
          </cell>
          <cell r="D192" t="str">
            <v>3.7</v>
          </cell>
          <cell r="E192">
            <v>0</v>
          </cell>
          <cell r="F192">
            <v>0</v>
          </cell>
          <cell r="G192">
            <v>0</v>
          </cell>
          <cell r="H192">
            <v>0</v>
          </cell>
          <cell r="I192">
            <v>0</v>
          </cell>
          <cell r="J192">
            <v>0</v>
          </cell>
          <cell r="K192" t="str">
            <v>1.33</v>
          </cell>
          <cell r="L192" t="str">
            <v>D+</v>
          </cell>
          <cell r="M192" t="str">
            <v>0</v>
          </cell>
          <cell r="N192">
            <v>0</v>
          </cell>
          <cell r="O192">
            <v>0</v>
          </cell>
          <cell r="P192">
            <v>0</v>
          </cell>
          <cell r="Q192">
            <v>0</v>
          </cell>
          <cell r="R192">
            <v>0</v>
          </cell>
          <cell r="S192">
            <v>0</v>
          </cell>
          <cell r="T192">
            <v>0</v>
          </cell>
          <cell r="U192">
            <v>0</v>
          </cell>
          <cell r="V192">
            <v>0</v>
          </cell>
          <cell r="W192">
            <v>0</v>
          </cell>
          <cell r="X192">
            <v>0</v>
          </cell>
          <cell r="Y192">
            <v>0</v>
          </cell>
          <cell r="Z192">
            <v>0</v>
          </cell>
          <cell r="AA192">
            <v>0</v>
          </cell>
          <cell r="AB192">
            <v>0</v>
          </cell>
          <cell r="AC192">
            <v>0</v>
          </cell>
        </row>
        <row r="193">
          <cell r="A193">
            <v>0</v>
          </cell>
          <cell r="B193">
            <v>24</v>
          </cell>
          <cell r="C193">
            <v>0</v>
          </cell>
          <cell r="D193" t="str">
            <v>3.9</v>
          </cell>
          <cell r="E193">
            <v>0</v>
          </cell>
          <cell r="F193">
            <v>0</v>
          </cell>
          <cell r="G193">
            <v>0</v>
          </cell>
          <cell r="H193">
            <v>0</v>
          </cell>
          <cell r="I193">
            <v>0</v>
          </cell>
          <cell r="J193">
            <v>0</v>
          </cell>
          <cell r="K193" t="str">
            <v>1.33</v>
          </cell>
          <cell r="L193" t="str">
            <v>D+</v>
          </cell>
          <cell r="M193" t="str">
            <v>0</v>
          </cell>
          <cell r="N193">
            <v>0</v>
          </cell>
          <cell r="O193">
            <v>0</v>
          </cell>
          <cell r="P193">
            <v>0</v>
          </cell>
          <cell r="Q193">
            <v>0</v>
          </cell>
          <cell r="R193">
            <v>0</v>
          </cell>
          <cell r="S193">
            <v>0</v>
          </cell>
          <cell r="T193">
            <v>0</v>
          </cell>
          <cell r="U193">
            <v>0</v>
          </cell>
          <cell r="V193">
            <v>0</v>
          </cell>
          <cell r="W193">
            <v>0</v>
          </cell>
          <cell r="X193">
            <v>0</v>
          </cell>
          <cell r="Y193">
            <v>0</v>
          </cell>
          <cell r="Z193">
            <v>0</v>
          </cell>
          <cell r="AA193">
            <v>0</v>
          </cell>
          <cell r="AB193">
            <v>0</v>
          </cell>
          <cell r="AC193">
            <v>0</v>
          </cell>
        </row>
        <row r="194">
          <cell r="A194">
            <v>0</v>
          </cell>
          <cell r="B194">
            <v>24</v>
          </cell>
          <cell r="C194">
            <v>0</v>
          </cell>
          <cell r="D194" t="str">
            <v>3.10</v>
          </cell>
          <cell r="E194">
            <v>0</v>
          </cell>
          <cell r="F194">
            <v>0</v>
          </cell>
          <cell r="G194">
            <v>0</v>
          </cell>
          <cell r="H194">
            <v>0</v>
          </cell>
          <cell r="I194">
            <v>0</v>
          </cell>
          <cell r="J194">
            <v>0</v>
          </cell>
          <cell r="K194" t="str">
            <v>1.33</v>
          </cell>
          <cell r="L194" t="str">
            <v>D+</v>
          </cell>
          <cell r="M194" t="str">
            <v>0</v>
          </cell>
          <cell r="N194">
            <v>0</v>
          </cell>
          <cell r="O194">
            <v>0</v>
          </cell>
          <cell r="P194">
            <v>0</v>
          </cell>
          <cell r="Q194">
            <v>0</v>
          </cell>
          <cell r="R194">
            <v>0</v>
          </cell>
          <cell r="S194">
            <v>0</v>
          </cell>
          <cell r="T194">
            <v>0</v>
          </cell>
          <cell r="U194">
            <v>0</v>
          </cell>
          <cell r="V194">
            <v>0</v>
          </cell>
          <cell r="W194">
            <v>0</v>
          </cell>
          <cell r="X194">
            <v>0</v>
          </cell>
          <cell r="Y194">
            <v>0</v>
          </cell>
          <cell r="Z194">
            <v>0</v>
          </cell>
          <cell r="AA194">
            <v>0</v>
          </cell>
          <cell r="AB194">
            <v>0</v>
          </cell>
          <cell r="AC194">
            <v>0</v>
          </cell>
        </row>
        <row r="195">
          <cell r="A195">
            <v>0</v>
          </cell>
          <cell r="B195">
            <v>24</v>
          </cell>
          <cell r="C195">
            <v>0</v>
          </cell>
          <cell r="D195" t="str">
            <v>3.11</v>
          </cell>
          <cell r="E195">
            <v>0</v>
          </cell>
          <cell r="F195">
            <v>0</v>
          </cell>
          <cell r="G195">
            <v>0</v>
          </cell>
          <cell r="H195">
            <v>0</v>
          </cell>
          <cell r="I195">
            <v>0</v>
          </cell>
          <cell r="J195">
            <v>0</v>
          </cell>
          <cell r="K195" t="str">
            <v>1.33</v>
          </cell>
          <cell r="L195" t="str">
            <v>D+</v>
          </cell>
          <cell r="M195" t="str">
            <v>0</v>
          </cell>
          <cell r="N195">
            <v>0</v>
          </cell>
          <cell r="O195">
            <v>0</v>
          </cell>
          <cell r="P195">
            <v>0</v>
          </cell>
          <cell r="Q195">
            <v>0</v>
          </cell>
          <cell r="R195">
            <v>0</v>
          </cell>
          <cell r="S195">
            <v>0</v>
          </cell>
          <cell r="T195">
            <v>0</v>
          </cell>
          <cell r="U195">
            <v>0</v>
          </cell>
          <cell r="V195">
            <v>0</v>
          </cell>
          <cell r="W195">
            <v>0</v>
          </cell>
          <cell r="X195">
            <v>0</v>
          </cell>
          <cell r="Y195">
            <v>0</v>
          </cell>
          <cell r="Z195">
            <v>0</v>
          </cell>
          <cell r="AA195">
            <v>0</v>
          </cell>
          <cell r="AB195">
            <v>0</v>
          </cell>
          <cell r="AC195">
            <v>0</v>
          </cell>
        </row>
        <row r="196">
          <cell r="A196">
            <v>0</v>
          </cell>
          <cell r="B196">
            <v>24</v>
          </cell>
          <cell r="C196">
            <v>0</v>
          </cell>
          <cell r="D196" t="str">
            <v>3.15</v>
          </cell>
          <cell r="E196">
            <v>0</v>
          </cell>
          <cell r="F196">
            <v>0</v>
          </cell>
          <cell r="G196">
            <v>0</v>
          </cell>
          <cell r="H196">
            <v>0</v>
          </cell>
          <cell r="I196">
            <v>0</v>
          </cell>
          <cell r="J196">
            <v>0</v>
          </cell>
          <cell r="K196" t="str">
            <v>1.33</v>
          </cell>
          <cell r="L196" t="str">
            <v>D+</v>
          </cell>
          <cell r="M196" t="str">
            <v>0</v>
          </cell>
          <cell r="N196">
            <v>0</v>
          </cell>
          <cell r="O196">
            <v>0</v>
          </cell>
          <cell r="P196">
            <v>0</v>
          </cell>
          <cell r="Q196">
            <v>0</v>
          </cell>
          <cell r="R196">
            <v>0</v>
          </cell>
          <cell r="S196">
            <v>0</v>
          </cell>
          <cell r="T196">
            <v>0</v>
          </cell>
          <cell r="U196">
            <v>0</v>
          </cell>
          <cell r="V196">
            <v>0</v>
          </cell>
          <cell r="W196">
            <v>0</v>
          </cell>
          <cell r="X196">
            <v>0</v>
          </cell>
          <cell r="Y196">
            <v>0</v>
          </cell>
          <cell r="Z196">
            <v>0</v>
          </cell>
          <cell r="AA196">
            <v>0</v>
          </cell>
          <cell r="AB196">
            <v>0</v>
          </cell>
          <cell r="AC196">
            <v>0</v>
          </cell>
        </row>
        <row r="197">
          <cell r="A197">
            <v>0</v>
          </cell>
          <cell r="B197">
            <v>24</v>
          </cell>
          <cell r="C197">
            <v>0</v>
          </cell>
          <cell r="D197" t="str">
            <v>3.16</v>
          </cell>
          <cell r="E197">
            <v>0</v>
          </cell>
          <cell r="F197">
            <v>0</v>
          </cell>
          <cell r="G197">
            <v>0</v>
          </cell>
          <cell r="H197">
            <v>0</v>
          </cell>
          <cell r="I197">
            <v>0</v>
          </cell>
          <cell r="J197">
            <v>0</v>
          </cell>
          <cell r="K197" t="str">
            <v>1.33</v>
          </cell>
          <cell r="L197" t="str">
            <v>D+</v>
          </cell>
          <cell r="M197" t="str">
            <v>0</v>
          </cell>
          <cell r="N197">
            <v>0</v>
          </cell>
          <cell r="O197">
            <v>0</v>
          </cell>
          <cell r="P197">
            <v>0</v>
          </cell>
          <cell r="Q197">
            <v>0</v>
          </cell>
          <cell r="R197">
            <v>0</v>
          </cell>
          <cell r="S197">
            <v>0</v>
          </cell>
          <cell r="T197">
            <v>0</v>
          </cell>
          <cell r="U197">
            <v>0</v>
          </cell>
          <cell r="V197">
            <v>0</v>
          </cell>
          <cell r="W197">
            <v>0</v>
          </cell>
          <cell r="X197">
            <v>0</v>
          </cell>
          <cell r="Y197">
            <v>0</v>
          </cell>
          <cell r="Z197">
            <v>0</v>
          </cell>
          <cell r="AA197">
            <v>0</v>
          </cell>
          <cell r="AB197">
            <v>0</v>
          </cell>
          <cell r="AC197">
            <v>0</v>
          </cell>
        </row>
        <row r="198">
          <cell r="A198">
            <v>0</v>
          </cell>
          <cell r="B198">
            <v>0</v>
          </cell>
          <cell r="C198" t="str">
            <v>capaian raport</v>
          </cell>
          <cell r="D198">
            <v>24</v>
          </cell>
          <cell r="E198">
            <v>0</v>
          </cell>
          <cell r="F198">
            <v>0</v>
          </cell>
          <cell r="G198">
            <v>0</v>
          </cell>
          <cell r="H198">
            <v>0</v>
          </cell>
          <cell r="I198">
            <v>0</v>
          </cell>
          <cell r="J198">
            <v>0</v>
          </cell>
          <cell r="K198" t="str">
            <v>1.33</v>
          </cell>
          <cell r="L198" t="str">
            <v>D+</v>
          </cell>
          <cell r="M198" t="str">
            <v>0</v>
          </cell>
          <cell r="N198">
            <v>0</v>
          </cell>
          <cell r="O198">
            <v>0</v>
          </cell>
          <cell r="P198">
            <v>0</v>
          </cell>
          <cell r="Q198">
            <v>0</v>
          </cell>
          <cell r="R198">
            <v>0</v>
          </cell>
          <cell r="S198">
            <v>0</v>
          </cell>
          <cell r="T198">
            <v>0</v>
          </cell>
          <cell r="U198">
            <v>0</v>
          </cell>
          <cell r="V198">
            <v>0</v>
          </cell>
          <cell r="W198">
            <v>0</v>
          </cell>
          <cell r="X198">
            <v>0</v>
          </cell>
          <cell r="Y198">
            <v>0</v>
          </cell>
          <cell r="Z198">
            <v>0</v>
          </cell>
          <cell r="AA198">
            <v>0</v>
          </cell>
          <cell r="AB198">
            <v>0</v>
          </cell>
          <cell r="AC198">
            <v>0</v>
          </cell>
        </row>
        <row r="199">
          <cell r="A199">
            <v>25</v>
          </cell>
          <cell r="B199">
            <v>25</v>
          </cell>
          <cell r="C199" t="str">
            <v>Larasati Jagadhita P</v>
          </cell>
          <cell r="D199" t="str">
            <v>3.3</v>
          </cell>
          <cell r="E199">
            <v>0</v>
          </cell>
          <cell r="F199">
            <v>0</v>
          </cell>
          <cell r="G199">
            <v>0</v>
          </cell>
          <cell r="H199">
            <v>0</v>
          </cell>
          <cell r="I199">
            <v>0</v>
          </cell>
          <cell r="J199">
            <v>0</v>
          </cell>
          <cell r="K199" t="str">
            <v>1.33</v>
          </cell>
          <cell r="L199" t="str">
            <v>D+</v>
          </cell>
          <cell r="M199" t="str">
            <v>0</v>
          </cell>
          <cell r="N199">
            <v>0</v>
          </cell>
          <cell r="O199">
            <v>0</v>
          </cell>
          <cell r="P199">
            <v>0</v>
          </cell>
          <cell r="Q199">
            <v>0</v>
          </cell>
          <cell r="R199">
            <v>0</v>
          </cell>
          <cell r="S199">
            <v>0</v>
          </cell>
          <cell r="T199">
            <v>0</v>
          </cell>
          <cell r="U199">
            <v>0</v>
          </cell>
          <cell r="V199">
            <v>0</v>
          </cell>
          <cell r="W199">
            <v>0</v>
          </cell>
          <cell r="X199">
            <v>0</v>
          </cell>
          <cell r="Y199">
            <v>0</v>
          </cell>
          <cell r="Z199">
            <v>0</v>
          </cell>
          <cell r="AA199">
            <v>0</v>
          </cell>
          <cell r="AB199">
            <v>0</v>
          </cell>
          <cell r="AC199" t="str">
            <v>D+</v>
          </cell>
        </row>
        <row r="200">
          <cell r="A200">
            <v>0</v>
          </cell>
          <cell r="B200">
            <v>25</v>
          </cell>
          <cell r="C200">
            <v>0</v>
          </cell>
          <cell r="D200" t="str">
            <v>3.7</v>
          </cell>
          <cell r="E200">
            <v>0</v>
          </cell>
          <cell r="F200">
            <v>0</v>
          </cell>
          <cell r="G200">
            <v>0</v>
          </cell>
          <cell r="H200">
            <v>0</v>
          </cell>
          <cell r="I200">
            <v>0</v>
          </cell>
          <cell r="J200">
            <v>0</v>
          </cell>
          <cell r="K200" t="str">
            <v>1.33</v>
          </cell>
          <cell r="L200" t="str">
            <v>D+</v>
          </cell>
          <cell r="M200" t="str">
            <v>0</v>
          </cell>
          <cell r="N200">
            <v>0</v>
          </cell>
          <cell r="O200">
            <v>0</v>
          </cell>
          <cell r="P200">
            <v>0</v>
          </cell>
          <cell r="Q200">
            <v>0</v>
          </cell>
          <cell r="R200">
            <v>0</v>
          </cell>
          <cell r="S200">
            <v>0</v>
          </cell>
          <cell r="T200">
            <v>0</v>
          </cell>
          <cell r="U200">
            <v>0</v>
          </cell>
          <cell r="V200">
            <v>0</v>
          </cell>
          <cell r="W200">
            <v>0</v>
          </cell>
          <cell r="X200">
            <v>0</v>
          </cell>
          <cell r="Y200">
            <v>0</v>
          </cell>
          <cell r="Z200">
            <v>0</v>
          </cell>
          <cell r="AA200">
            <v>0</v>
          </cell>
          <cell r="AB200">
            <v>0</v>
          </cell>
          <cell r="AC200">
            <v>0</v>
          </cell>
        </row>
        <row r="201">
          <cell r="A201">
            <v>0</v>
          </cell>
          <cell r="B201">
            <v>25</v>
          </cell>
          <cell r="C201">
            <v>0</v>
          </cell>
          <cell r="D201" t="str">
            <v>3.9</v>
          </cell>
          <cell r="E201">
            <v>0</v>
          </cell>
          <cell r="F201">
            <v>0</v>
          </cell>
          <cell r="G201">
            <v>0</v>
          </cell>
          <cell r="H201">
            <v>0</v>
          </cell>
          <cell r="I201">
            <v>0</v>
          </cell>
          <cell r="J201">
            <v>0</v>
          </cell>
          <cell r="K201" t="str">
            <v>1.33</v>
          </cell>
          <cell r="L201" t="str">
            <v>D+</v>
          </cell>
          <cell r="M201" t="str">
            <v>0</v>
          </cell>
          <cell r="N201">
            <v>0</v>
          </cell>
          <cell r="O201">
            <v>0</v>
          </cell>
          <cell r="P201">
            <v>0</v>
          </cell>
          <cell r="Q201">
            <v>0</v>
          </cell>
          <cell r="R201">
            <v>0</v>
          </cell>
          <cell r="S201">
            <v>0</v>
          </cell>
          <cell r="T201">
            <v>0</v>
          </cell>
          <cell r="U201">
            <v>0</v>
          </cell>
          <cell r="V201">
            <v>0</v>
          </cell>
          <cell r="W201">
            <v>0</v>
          </cell>
          <cell r="X201">
            <v>0</v>
          </cell>
          <cell r="Y201">
            <v>0</v>
          </cell>
          <cell r="Z201">
            <v>0</v>
          </cell>
          <cell r="AA201">
            <v>0</v>
          </cell>
          <cell r="AB201">
            <v>0</v>
          </cell>
          <cell r="AC201">
            <v>0</v>
          </cell>
        </row>
        <row r="202">
          <cell r="A202">
            <v>0</v>
          </cell>
          <cell r="B202">
            <v>25</v>
          </cell>
          <cell r="C202">
            <v>0</v>
          </cell>
          <cell r="D202" t="str">
            <v>3.10</v>
          </cell>
          <cell r="E202">
            <v>0</v>
          </cell>
          <cell r="F202">
            <v>0</v>
          </cell>
          <cell r="G202">
            <v>0</v>
          </cell>
          <cell r="H202">
            <v>0</v>
          </cell>
          <cell r="I202">
            <v>0</v>
          </cell>
          <cell r="J202">
            <v>0</v>
          </cell>
          <cell r="K202" t="str">
            <v>1.33</v>
          </cell>
          <cell r="L202" t="str">
            <v>D+</v>
          </cell>
          <cell r="M202" t="str">
            <v>0</v>
          </cell>
          <cell r="N202">
            <v>0</v>
          </cell>
          <cell r="O202">
            <v>0</v>
          </cell>
          <cell r="P202">
            <v>0</v>
          </cell>
          <cell r="Q202">
            <v>0</v>
          </cell>
          <cell r="R202">
            <v>0</v>
          </cell>
          <cell r="S202">
            <v>0</v>
          </cell>
          <cell r="T202">
            <v>0</v>
          </cell>
          <cell r="U202">
            <v>0</v>
          </cell>
          <cell r="V202">
            <v>0</v>
          </cell>
          <cell r="W202">
            <v>0</v>
          </cell>
          <cell r="X202">
            <v>0</v>
          </cell>
          <cell r="Y202">
            <v>0</v>
          </cell>
          <cell r="Z202">
            <v>0</v>
          </cell>
          <cell r="AA202">
            <v>0</v>
          </cell>
          <cell r="AB202">
            <v>0</v>
          </cell>
          <cell r="AC202">
            <v>0</v>
          </cell>
        </row>
        <row r="203">
          <cell r="A203">
            <v>0</v>
          </cell>
          <cell r="B203">
            <v>25</v>
          </cell>
          <cell r="C203">
            <v>0</v>
          </cell>
          <cell r="D203" t="str">
            <v>3.11</v>
          </cell>
          <cell r="E203">
            <v>0</v>
          </cell>
          <cell r="F203">
            <v>0</v>
          </cell>
          <cell r="G203">
            <v>0</v>
          </cell>
          <cell r="H203">
            <v>0</v>
          </cell>
          <cell r="I203">
            <v>0</v>
          </cell>
          <cell r="J203">
            <v>0</v>
          </cell>
          <cell r="K203" t="str">
            <v>1.33</v>
          </cell>
          <cell r="L203" t="str">
            <v>D+</v>
          </cell>
          <cell r="M203" t="str">
            <v>0</v>
          </cell>
          <cell r="N203">
            <v>0</v>
          </cell>
          <cell r="O203">
            <v>0</v>
          </cell>
          <cell r="P203">
            <v>0</v>
          </cell>
          <cell r="Q203">
            <v>0</v>
          </cell>
          <cell r="R203">
            <v>0</v>
          </cell>
          <cell r="S203">
            <v>0</v>
          </cell>
          <cell r="T203">
            <v>0</v>
          </cell>
          <cell r="U203">
            <v>0</v>
          </cell>
          <cell r="V203">
            <v>0</v>
          </cell>
          <cell r="W203">
            <v>0</v>
          </cell>
          <cell r="X203">
            <v>0</v>
          </cell>
          <cell r="Y203">
            <v>0</v>
          </cell>
          <cell r="Z203">
            <v>0</v>
          </cell>
          <cell r="AA203">
            <v>0</v>
          </cell>
          <cell r="AB203">
            <v>0</v>
          </cell>
          <cell r="AC203">
            <v>0</v>
          </cell>
        </row>
        <row r="204">
          <cell r="A204">
            <v>0</v>
          </cell>
          <cell r="B204">
            <v>25</v>
          </cell>
          <cell r="C204">
            <v>0</v>
          </cell>
          <cell r="D204" t="str">
            <v>3.15</v>
          </cell>
          <cell r="E204">
            <v>0</v>
          </cell>
          <cell r="F204">
            <v>0</v>
          </cell>
          <cell r="G204">
            <v>0</v>
          </cell>
          <cell r="H204">
            <v>0</v>
          </cell>
          <cell r="I204">
            <v>0</v>
          </cell>
          <cell r="J204">
            <v>0</v>
          </cell>
          <cell r="K204" t="str">
            <v>1.33</v>
          </cell>
          <cell r="L204" t="str">
            <v>D+</v>
          </cell>
          <cell r="M204" t="str">
            <v>0</v>
          </cell>
          <cell r="N204">
            <v>0</v>
          </cell>
          <cell r="O204">
            <v>0</v>
          </cell>
          <cell r="P204">
            <v>0</v>
          </cell>
          <cell r="Q204">
            <v>0</v>
          </cell>
          <cell r="R204">
            <v>0</v>
          </cell>
          <cell r="S204">
            <v>0</v>
          </cell>
          <cell r="T204">
            <v>0</v>
          </cell>
          <cell r="U204">
            <v>0</v>
          </cell>
          <cell r="V204">
            <v>0</v>
          </cell>
          <cell r="W204">
            <v>0</v>
          </cell>
          <cell r="X204">
            <v>0</v>
          </cell>
          <cell r="Y204">
            <v>0</v>
          </cell>
          <cell r="Z204">
            <v>0</v>
          </cell>
          <cell r="AA204">
            <v>0</v>
          </cell>
          <cell r="AB204">
            <v>0</v>
          </cell>
          <cell r="AC204">
            <v>0</v>
          </cell>
        </row>
        <row r="205">
          <cell r="A205">
            <v>0</v>
          </cell>
          <cell r="B205">
            <v>25</v>
          </cell>
          <cell r="C205">
            <v>0</v>
          </cell>
          <cell r="D205" t="str">
            <v>3.16</v>
          </cell>
          <cell r="E205">
            <v>0</v>
          </cell>
          <cell r="F205">
            <v>0</v>
          </cell>
          <cell r="G205">
            <v>0</v>
          </cell>
          <cell r="H205">
            <v>0</v>
          </cell>
          <cell r="I205">
            <v>0</v>
          </cell>
          <cell r="J205">
            <v>0</v>
          </cell>
          <cell r="K205" t="str">
            <v>1.33</v>
          </cell>
          <cell r="L205" t="str">
            <v>D+</v>
          </cell>
          <cell r="M205" t="str">
            <v>0</v>
          </cell>
          <cell r="N205">
            <v>0</v>
          </cell>
          <cell r="O205">
            <v>0</v>
          </cell>
          <cell r="P205">
            <v>0</v>
          </cell>
          <cell r="Q205">
            <v>0</v>
          </cell>
          <cell r="R205">
            <v>0</v>
          </cell>
          <cell r="S205">
            <v>0</v>
          </cell>
          <cell r="T205">
            <v>0</v>
          </cell>
          <cell r="U205">
            <v>0</v>
          </cell>
          <cell r="V205">
            <v>0</v>
          </cell>
          <cell r="W205">
            <v>0</v>
          </cell>
          <cell r="X205">
            <v>0</v>
          </cell>
          <cell r="Y205">
            <v>0</v>
          </cell>
          <cell r="Z205">
            <v>0</v>
          </cell>
          <cell r="AA205">
            <v>0</v>
          </cell>
          <cell r="AB205">
            <v>0</v>
          </cell>
          <cell r="AC205">
            <v>0</v>
          </cell>
        </row>
        <row r="206">
          <cell r="A206">
            <v>0</v>
          </cell>
          <cell r="B206">
            <v>0</v>
          </cell>
          <cell r="C206" t="str">
            <v>capaian raport</v>
          </cell>
          <cell r="D206">
            <v>25</v>
          </cell>
          <cell r="E206">
            <v>0</v>
          </cell>
          <cell r="F206">
            <v>0</v>
          </cell>
          <cell r="G206">
            <v>0</v>
          </cell>
          <cell r="H206">
            <v>0</v>
          </cell>
          <cell r="I206">
            <v>0</v>
          </cell>
          <cell r="J206">
            <v>0</v>
          </cell>
          <cell r="K206" t="str">
            <v>1.33</v>
          </cell>
          <cell r="L206" t="str">
            <v>D+</v>
          </cell>
          <cell r="M206" t="str">
            <v>0</v>
          </cell>
          <cell r="N206">
            <v>0</v>
          </cell>
          <cell r="O206">
            <v>0</v>
          </cell>
          <cell r="P206">
            <v>0</v>
          </cell>
          <cell r="Q206">
            <v>0</v>
          </cell>
          <cell r="R206">
            <v>0</v>
          </cell>
          <cell r="S206">
            <v>0</v>
          </cell>
          <cell r="T206">
            <v>0</v>
          </cell>
          <cell r="U206">
            <v>0</v>
          </cell>
          <cell r="V206">
            <v>0</v>
          </cell>
          <cell r="W206">
            <v>0</v>
          </cell>
          <cell r="X206">
            <v>0</v>
          </cell>
          <cell r="Y206">
            <v>0</v>
          </cell>
          <cell r="Z206">
            <v>0</v>
          </cell>
          <cell r="AA206">
            <v>0</v>
          </cell>
          <cell r="AB206">
            <v>0</v>
          </cell>
          <cell r="AC206">
            <v>0</v>
          </cell>
        </row>
        <row r="207">
          <cell r="A207">
            <v>26</v>
          </cell>
          <cell r="B207">
            <v>26</v>
          </cell>
          <cell r="C207" t="str">
            <v>Meliana Citra A</v>
          </cell>
          <cell r="D207" t="str">
            <v>3.3</v>
          </cell>
          <cell r="E207">
            <v>0</v>
          </cell>
          <cell r="F207">
            <v>0</v>
          </cell>
          <cell r="G207">
            <v>0</v>
          </cell>
          <cell r="H207">
            <v>0</v>
          </cell>
          <cell r="I207">
            <v>0</v>
          </cell>
          <cell r="J207">
            <v>0</v>
          </cell>
          <cell r="K207" t="str">
            <v>1.33</v>
          </cell>
          <cell r="L207" t="str">
            <v>D+</v>
          </cell>
          <cell r="M207" t="str">
            <v>0</v>
          </cell>
          <cell r="N207">
            <v>0</v>
          </cell>
          <cell r="O207">
            <v>0</v>
          </cell>
          <cell r="P207">
            <v>0</v>
          </cell>
          <cell r="Q207">
            <v>0</v>
          </cell>
          <cell r="R207">
            <v>0</v>
          </cell>
          <cell r="S207">
            <v>0</v>
          </cell>
          <cell r="T207">
            <v>0</v>
          </cell>
          <cell r="U207">
            <v>0</v>
          </cell>
          <cell r="V207">
            <v>0</v>
          </cell>
          <cell r="W207">
            <v>0</v>
          </cell>
          <cell r="X207">
            <v>0</v>
          </cell>
          <cell r="Y207">
            <v>0</v>
          </cell>
          <cell r="Z207">
            <v>0</v>
          </cell>
          <cell r="AA207">
            <v>0</v>
          </cell>
          <cell r="AB207">
            <v>0</v>
          </cell>
          <cell r="AC207" t="str">
            <v>D+</v>
          </cell>
        </row>
        <row r="208">
          <cell r="A208">
            <v>0</v>
          </cell>
          <cell r="B208">
            <v>26</v>
          </cell>
          <cell r="C208">
            <v>0</v>
          </cell>
          <cell r="D208" t="str">
            <v>3.7</v>
          </cell>
          <cell r="E208">
            <v>0</v>
          </cell>
          <cell r="F208">
            <v>0</v>
          </cell>
          <cell r="G208">
            <v>0</v>
          </cell>
          <cell r="H208">
            <v>0</v>
          </cell>
          <cell r="I208">
            <v>0</v>
          </cell>
          <cell r="J208">
            <v>0</v>
          </cell>
          <cell r="K208" t="str">
            <v>1.33</v>
          </cell>
          <cell r="L208" t="str">
            <v>D+</v>
          </cell>
          <cell r="M208" t="str">
            <v>0</v>
          </cell>
          <cell r="N208">
            <v>0</v>
          </cell>
          <cell r="O208">
            <v>0</v>
          </cell>
          <cell r="P208">
            <v>0</v>
          </cell>
          <cell r="Q208">
            <v>0</v>
          </cell>
          <cell r="R208">
            <v>0</v>
          </cell>
          <cell r="S208">
            <v>0</v>
          </cell>
          <cell r="T208">
            <v>0</v>
          </cell>
          <cell r="U208">
            <v>0</v>
          </cell>
          <cell r="V208">
            <v>0</v>
          </cell>
          <cell r="W208">
            <v>0</v>
          </cell>
          <cell r="X208">
            <v>0</v>
          </cell>
          <cell r="Y208">
            <v>0</v>
          </cell>
          <cell r="Z208">
            <v>0</v>
          </cell>
          <cell r="AA208">
            <v>0</v>
          </cell>
          <cell r="AB208">
            <v>0</v>
          </cell>
          <cell r="AC208">
            <v>0</v>
          </cell>
        </row>
        <row r="209">
          <cell r="A209">
            <v>0</v>
          </cell>
          <cell r="B209">
            <v>26</v>
          </cell>
          <cell r="C209">
            <v>0</v>
          </cell>
          <cell r="D209" t="str">
            <v>3.9</v>
          </cell>
          <cell r="E209">
            <v>0</v>
          </cell>
          <cell r="F209">
            <v>0</v>
          </cell>
          <cell r="G209">
            <v>0</v>
          </cell>
          <cell r="H209">
            <v>0</v>
          </cell>
          <cell r="I209">
            <v>0</v>
          </cell>
          <cell r="J209">
            <v>0</v>
          </cell>
          <cell r="K209" t="str">
            <v>1.33</v>
          </cell>
          <cell r="L209" t="str">
            <v>D+</v>
          </cell>
          <cell r="M209" t="str">
            <v>0</v>
          </cell>
          <cell r="N209">
            <v>0</v>
          </cell>
          <cell r="O209">
            <v>0</v>
          </cell>
          <cell r="P209">
            <v>0</v>
          </cell>
          <cell r="Q209">
            <v>0</v>
          </cell>
          <cell r="R209">
            <v>0</v>
          </cell>
          <cell r="S209">
            <v>0</v>
          </cell>
          <cell r="T209">
            <v>0</v>
          </cell>
          <cell r="U209">
            <v>0</v>
          </cell>
          <cell r="V209">
            <v>0</v>
          </cell>
          <cell r="W209">
            <v>0</v>
          </cell>
          <cell r="X209">
            <v>0</v>
          </cell>
          <cell r="Y209">
            <v>0</v>
          </cell>
          <cell r="Z209">
            <v>0</v>
          </cell>
          <cell r="AA209">
            <v>0</v>
          </cell>
          <cell r="AB209">
            <v>0</v>
          </cell>
          <cell r="AC209">
            <v>0</v>
          </cell>
        </row>
        <row r="210">
          <cell r="A210">
            <v>0</v>
          </cell>
          <cell r="B210">
            <v>26</v>
          </cell>
          <cell r="C210">
            <v>0</v>
          </cell>
          <cell r="D210" t="str">
            <v>3.10</v>
          </cell>
          <cell r="E210">
            <v>0</v>
          </cell>
          <cell r="F210">
            <v>0</v>
          </cell>
          <cell r="G210">
            <v>0</v>
          </cell>
          <cell r="H210">
            <v>0</v>
          </cell>
          <cell r="I210">
            <v>0</v>
          </cell>
          <cell r="J210">
            <v>0</v>
          </cell>
          <cell r="K210" t="str">
            <v>1.33</v>
          </cell>
          <cell r="L210" t="str">
            <v>D+</v>
          </cell>
          <cell r="M210" t="str">
            <v>0</v>
          </cell>
          <cell r="N210">
            <v>0</v>
          </cell>
          <cell r="O210">
            <v>0</v>
          </cell>
          <cell r="P210">
            <v>0</v>
          </cell>
          <cell r="Q210">
            <v>0</v>
          </cell>
          <cell r="R210">
            <v>0</v>
          </cell>
          <cell r="S210">
            <v>0</v>
          </cell>
          <cell r="T210">
            <v>0</v>
          </cell>
          <cell r="U210">
            <v>0</v>
          </cell>
          <cell r="V210">
            <v>0</v>
          </cell>
          <cell r="W210">
            <v>0</v>
          </cell>
          <cell r="X210">
            <v>0</v>
          </cell>
          <cell r="Y210">
            <v>0</v>
          </cell>
          <cell r="Z210">
            <v>0</v>
          </cell>
          <cell r="AA210">
            <v>0</v>
          </cell>
          <cell r="AB210">
            <v>0</v>
          </cell>
          <cell r="AC210">
            <v>0</v>
          </cell>
        </row>
        <row r="211">
          <cell r="A211">
            <v>0</v>
          </cell>
          <cell r="B211">
            <v>26</v>
          </cell>
          <cell r="C211">
            <v>0</v>
          </cell>
          <cell r="D211" t="str">
            <v>3.11</v>
          </cell>
          <cell r="E211">
            <v>0</v>
          </cell>
          <cell r="F211">
            <v>0</v>
          </cell>
          <cell r="G211">
            <v>0</v>
          </cell>
          <cell r="H211">
            <v>0</v>
          </cell>
          <cell r="I211">
            <v>0</v>
          </cell>
          <cell r="J211">
            <v>0</v>
          </cell>
          <cell r="K211" t="str">
            <v>1.33</v>
          </cell>
          <cell r="L211" t="str">
            <v>D+</v>
          </cell>
          <cell r="M211" t="str">
            <v>0</v>
          </cell>
          <cell r="N211">
            <v>0</v>
          </cell>
          <cell r="O211">
            <v>0</v>
          </cell>
          <cell r="P211">
            <v>0</v>
          </cell>
          <cell r="Q211">
            <v>0</v>
          </cell>
          <cell r="R211">
            <v>0</v>
          </cell>
          <cell r="S211">
            <v>0</v>
          </cell>
          <cell r="T211">
            <v>0</v>
          </cell>
          <cell r="U211">
            <v>0</v>
          </cell>
          <cell r="V211">
            <v>0</v>
          </cell>
          <cell r="W211">
            <v>0</v>
          </cell>
          <cell r="X211">
            <v>0</v>
          </cell>
          <cell r="Y211">
            <v>0</v>
          </cell>
          <cell r="Z211">
            <v>0</v>
          </cell>
          <cell r="AA211">
            <v>0</v>
          </cell>
          <cell r="AB211">
            <v>0</v>
          </cell>
          <cell r="AC211">
            <v>0</v>
          </cell>
        </row>
        <row r="212">
          <cell r="A212">
            <v>0</v>
          </cell>
          <cell r="B212">
            <v>26</v>
          </cell>
          <cell r="C212">
            <v>0</v>
          </cell>
          <cell r="D212" t="str">
            <v>3.15</v>
          </cell>
          <cell r="E212">
            <v>0</v>
          </cell>
          <cell r="F212">
            <v>0</v>
          </cell>
          <cell r="G212">
            <v>0</v>
          </cell>
          <cell r="H212">
            <v>0</v>
          </cell>
          <cell r="I212">
            <v>0</v>
          </cell>
          <cell r="J212">
            <v>0</v>
          </cell>
          <cell r="K212" t="str">
            <v>1.33</v>
          </cell>
          <cell r="L212" t="str">
            <v>D+</v>
          </cell>
          <cell r="M212" t="str">
            <v>0</v>
          </cell>
          <cell r="N212">
            <v>0</v>
          </cell>
          <cell r="O212">
            <v>0</v>
          </cell>
          <cell r="P212">
            <v>0</v>
          </cell>
          <cell r="Q212">
            <v>0</v>
          </cell>
          <cell r="R212">
            <v>0</v>
          </cell>
          <cell r="S212">
            <v>0</v>
          </cell>
          <cell r="T212">
            <v>0</v>
          </cell>
          <cell r="U212">
            <v>0</v>
          </cell>
          <cell r="V212">
            <v>0</v>
          </cell>
          <cell r="W212">
            <v>0</v>
          </cell>
          <cell r="X212">
            <v>0</v>
          </cell>
          <cell r="Y212">
            <v>0</v>
          </cell>
          <cell r="Z212">
            <v>0</v>
          </cell>
          <cell r="AA212">
            <v>0</v>
          </cell>
          <cell r="AB212">
            <v>0</v>
          </cell>
          <cell r="AC212">
            <v>0</v>
          </cell>
        </row>
        <row r="213">
          <cell r="A213">
            <v>0</v>
          </cell>
          <cell r="B213">
            <v>26</v>
          </cell>
          <cell r="C213">
            <v>0</v>
          </cell>
          <cell r="D213" t="str">
            <v>3.16</v>
          </cell>
          <cell r="E213">
            <v>0</v>
          </cell>
          <cell r="F213">
            <v>0</v>
          </cell>
          <cell r="G213">
            <v>0</v>
          </cell>
          <cell r="H213">
            <v>0</v>
          </cell>
          <cell r="I213">
            <v>0</v>
          </cell>
          <cell r="J213">
            <v>0</v>
          </cell>
          <cell r="K213" t="str">
            <v>1.33</v>
          </cell>
          <cell r="L213" t="str">
            <v>D+</v>
          </cell>
          <cell r="M213" t="str">
            <v>0</v>
          </cell>
          <cell r="N213">
            <v>0</v>
          </cell>
          <cell r="O213">
            <v>0</v>
          </cell>
          <cell r="P213">
            <v>0</v>
          </cell>
          <cell r="Q213">
            <v>0</v>
          </cell>
          <cell r="R213">
            <v>0</v>
          </cell>
          <cell r="S213">
            <v>0</v>
          </cell>
          <cell r="T213">
            <v>0</v>
          </cell>
          <cell r="U213">
            <v>0</v>
          </cell>
          <cell r="V213">
            <v>0</v>
          </cell>
          <cell r="W213">
            <v>0</v>
          </cell>
          <cell r="X213">
            <v>0</v>
          </cell>
          <cell r="Y213">
            <v>0</v>
          </cell>
          <cell r="Z213">
            <v>0</v>
          </cell>
          <cell r="AA213">
            <v>0</v>
          </cell>
          <cell r="AB213">
            <v>0</v>
          </cell>
          <cell r="AC213">
            <v>0</v>
          </cell>
        </row>
        <row r="214">
          <cell r="A214">
            <v>0</v>
          </cell>
          <cell r="B214">
            <v>0</v>
          </cell>
          <cell r="C214" t="str">
            <v>capaian raport</v>
          </cell>
          <cell r="D214">
            <v>26</v>
          </cell>
          <cell r="E214">
            <v>0</v>
          </cell>
          <cell r="F214">
            <v>0</v>
          </cell>
          <cell r="G214">
            <v>0</v>
          </cell>
          <cell r="H214">
            <v>0</v>
          </cell>
          <cell r="I214">
            <v>0</v>
          </cell>
          <cell r="J214">
            <v>0</v>
          </cell>
          <cell r="K214" t="str">
            <v>1.33</v>
          </cell>
          <cell r="L214" t="str">
            <v>D+</v>
          </cell>
          <cell r="M214" t="str">
            <v>0</v>
          </cell>
          <cell r="N214">
            <v>0</v>
          </cell>
          <cell r="O214">
            <v>0</v>
          </cell>
          <cell r="P214">
            <v>0</v>
          </cell>
          <cell r="Q214">
            <v>0</v>
          </cell>
          <cell r="R214">
            <v>0</v>
          </cell>
          <cell r="S214">
            <v>0</v>
          </cell>
          <cell r="T214">
            <v>0</v>
          </cell>
          <cell r="U214">
            <v>0</v>
          </cell>
          <cell r="V214">
            <v>0</v>
          </cell>
          <cell r="W214">
            <v>0</v>
          </cell>
          <cell r="X214">
            <v>0</v>
          </cell>
          <cell r="Y214">
            <v>0</v>
          </cell>
          <cell r="Z214">
            <v>0</v>
          </cell>
          <cell r="AA214">
            <v>0</v>
          </cell>
          <cell r="AB214">
            <v>0</v>
          </cell>
          <cell r="AC214">
            <v>0</v>
          </cell>
        </row>
        <row r="215">
          <cell r="A215">
            <v>27</v>
          </cell>
          <cell r="B215">
            <v>27</v>
          </cell>
          <cell r="C215" t="str">
            <v>Mohammad Rizky</v>
          </cell>
          <cell r="D215" t="str">
            <v>3.3</v>
          </cell>
          <cell r="E215">
            <v>0</v>
          </cell>
          <cell r="F215">
            <v>0</v>
          </cell>
          <cell r="G215">
            <v>0</v>
          </cell>
          <cell r="H215">
            <v>0</v>
          </cell>
          <cell r="I215">
            <v>0</v>
          </cell>
          <cell r="J215">
            <v>0</v>
          </cell>
          <cell r="K215" t="str">
            <v>1.33</v>
          </cell>
          <cell r="L215" t="str">
            <v>D+</v>
          </cell>
          <cell r="M215" t="str">
            <v>0</v>
          </cell>
          <cell r="N215">
            <v>0</v>
          </cell>
          <cell r="O215">
            <v>0</v>
          </cell>
          <cell r="P215">
            <v>0</v>
          </cell>
          <cell r="Q215">
            <v>0</v>
          </cell>
          <cell r="R215">
            <v>0</v>
          </cell>
          <cell r="S215">
            <v>0</v>
          </cell>
          <cell r="T215">
            <v>0</v>
          </cell>
          <cell r="U215">
            <v>0</v>
          </cell>
          <cell r="V215">
            <v>0</v>
          </cell>
          <cell r="W215">
            <v>0</v>
          </cell>
          <cell r="X215">
            <v>0</v>
          </cell>
          <cell r="Y215">
            <v>0</v>
          </cell>
          <cell r="Z215">
            <v>0</v>
          </cell>
          <cell r="AA215">
            <v>0</v>
          </cell>
          <cell r="AB215">
            <v>0</v>
          </cell>
          <cell r="AC215" t="str">
            <v>D+</v>
          </cell>
        </row>
        <row r="216">
          <cell r="A216">
            <v>0</v>
          </cell>
          <cell r="B216">
            <v>27</v>
          </cell>
          <cell r="C216">
            <v>0</v>
          </cell>
          <cell r="D216" t="str">
            <v>3.7</v>
          </cell>
          <cell r="E216">
            <v>0</v>
          </cell>
          <cell r="F216">
            <v>0</v>
          </cell>
          <cell r="G216">
            <v>0</v>
          </cell>
          <cell r="H216">
            <v>0</v>
          </cell>
          <cell r="I216">
            <v>0</v>
          </cell>
          <cell r="J216">
            <v>0</v>
          </cell>
          <cell r="K216" t="str">
            <v>1.33</v>
          </cell>
          <cell r="L216" t="str">
            <v>D+</v>
          </cell>
          <cell r="M216" t="str">
            <v>0</v>
          </cell>
          <cell r="N216">
            <v>0</v>
          </cell>
          <cell r="O216">
            <v>0</v>
          </cell>
          <cell r="P216">
            <v>0</v>
          </cell>
          <cell r="Q216">
            <v>0</v>
          </cell>
          <cell r="R216">
            <v>0</v>
          </cell>
          <cell r="S216">
            <v>0</v>
          </cell>
          <cell r="T216">
            <v>0</v>
          </cell>
          <cell r="U216">
            <v>0</v>
          </cell>
          <cell r="V216">
            <v>0</v>
          </cell>
          <cell r="W216">
            <v>0</v>
          </cell>
          <cell r="X216">
            <v>0</v>
          </cell>
          <cell r="Y216">
            <v>0</v>
          </cell>
          <cell r="Z216">
            <v>0</v>
          </cell>
          <cell r="AA216">
            <v>0</v>
          </cell>
          <cell r="AB216">
            <v>0</v>
          </cell>
          <cell r="AC216">
            <v>0</v>
          </cell>
        </row>
        <row r="217">
          <cell r="A217">
            <v>0</v>
          </cell>
          <cell r="B217">
            <v>27</v>
          </cell>
          <cell r="C217">
            <v>0</v>
          </cell>
          <cell r="D217" t="str">
            <v>3.9</v>
          </cell>
          <cell r="E217">
            <v>0</v>
          </cell>
          <cell r="F217">
            <v>0</v>
          </cell>
          <cell r="G217">
            <v>0</v>
          </cell>
          <cell r="H217">
            <v>0</v>
          </cell>
          <cell r="I217">
            <v>0</v>
          </cell>
          <cell r="J217">
            <v>0</v>
          </cell>
          <cell r="K217" t="str">
            <v>1.33</v>
          </cell>
          <cell r="L217" t="str">
            <v>D+</v>
          </cell>
          <cell r="M217" t="str">
            <v>0</v>
          </cell>
          <cell r="N217">
            <v>0</v>
          </cell>
          <cell r="O217">
            <v>0</v>
          </cell>
          <cell r="P217">
            <v>0</v>
          </cell>
          <cell r="Q217">
            <v>0</v>
          </cell>
          <cell r="R217">
            <v>0</v>
          </cell>
          <cell r="S217">
            <v>0</v>
          </cell>
          <cell r="T217">
            <v>0</v>
          </cell>
          <cell r="U217">
            <v>0</v>
          </cell>
          <cell r="V217">
            <v>0</v>
          </cell>
          <cell r="W217">
            <v>0</v>
          </cell>
          <cell r="X217">
            <v>0</v>
          </cell>
          <cell r="Y217">
            <v>0</v>
          </cell>
          <cell r="Z217">
            <v>0</v>
          </cell>
          <cell r="AA217">
            <v>0</v>
          </cell>
          <cell r="AB217">
            <v>0</v>
          </cell>
          <cell r="AC217">
            <v>0</v>
          </cell>
        </row>
        <row r="218">
          <cell r="A218">
            <v>0</v>
          </cell>
          <cell r="B218">
            <v>27</v>
          </cell>
          <cell r="C218">
            <v>0</v>
          </cell>
          <cell r="D218" t="str">
            <v>3.10</v>
          </cell>
          <cell r="E218">
            <v>0</v>
          </cell>
          <cell r="F218">
            <v>0</v>
          </cell>
          <cell r="G218">
            <v>0</v>
          </cell>
          <cell r="H218">
            <v>0</v>
          </cell>
          <cell r="I218">
            <v>0</v>
          </cell>
          <cell r="J218">
            <v>0</v>
          </cell>
          <cell r="K218" t="str">
            <v>1.33</v>
          </cell>
          <cell r="L218" t="str">
            <v>D+</v>
          </cell>
          <cell r="M218" t="str">
            <v>0</v>
          </cell>
          <cell r="N218">
            <v>0</v>
          </cell>
          <cell r="O218">
            <v>0</v>
          </cell>
          <cell r="P218">
            <v>0</v>
          </cell>
          <cell r="Q218">
            <v>0</v>
          </cell>
          <cell r="R218">
            <v>0</v>
          </cell>
          <cell r="S218">
            <v>0</v>
          </cell>
          <cell r="T218">
            <v>0</v>
          </cell>
          <cell r="U218">
            <v>0</v>
          </cell>
          <cell r="V218">
            <v>0</v>
          </cell>
          <cell r="W218">
            <v>0</v>
          </cell>
          <cell r="X218">
            <v>0</v>
          </cell>
          <cell r="Y218">
            <v>0</v>
          </cell>
          <cell r="Z218">
            <v>0</v>
          </cell>
          <cell r="AA218">
            <v>0</v>
          </cell>
          <cell r="AB218">
            <v>0</v>
          </cell>
          <cell r="AC218">
            <v>0</v>
          </cell>
        </row>
        <row r="219">
          <cell r="A219">
            <v>0</v>
          </cell>
          <cell r="B219">
            <v>27</v>
          </cell>
          <cell r="C219">
            <v>0</v>
          </cell>
          <cell r="D219" t="str">
            <v>3.11</v>
          </cell>
          <cell r="E219">
            <v>0</v>
          </cell>
          <cell r="F219">
            <v>0</v>
          </cell>
          <cell r="G219">
            <v>0</v>
          </cell>
          <cell r="H219">
            <v>0</v>
          </cell>
          <cell r="I219">
            <v>0</v>
          </cell>
          <cell r="J219">
            <v>0</v>
          </cell>
          <cell r="K219" t="str">
            <v>1.33</v>
          </cell>
          <cell r="L219" t="str">
            <v>D+</v>
          </cell>
          <cell r="M219" t="str">
            <v>0</v>
          </cell>
          <cell r="N219">
            <v>0</v>
          </cell>
          <cell r="O219">
            <v>0</v>
          </cell>
          <cell r="P219">
            <v>0</v>
          </cell>
          <cell r="Q219">
            <v>0</v>
          </cell>
          <cell r="R219">
            <v>0</v>
          </cell>
          <cell r="S219">
            <v>0</v>
          </cell>
          <cell r="T219">
            <v>0</v>
          </cell>
          <cell r="U219">
            <v>0</v>
          </cell>
          <cell r="V219">
            <v>0</v>
          </cell>
          <cell r="W219">
            <v>0</v>
          </cell>
          <cell r="X219">
            <v>0</v>
          </cell>
          <cell r="Y219">
            <v>0</v>
          </cell>
          <cell r="Z219">
            <v>0</v>
          </cell>
          <cell r="AA219">
            <v>0</v>
          </cell>
          <cell r="AB219">
            <v>0</v>
          </cell>
          <cell r="AC219">
            <v>0</v>
          </cell>
        </row>
        <row r="220">
          <cell r="A220">
            <v>0</v>
          </cell>
          <cell r="B220">
            <v>27</v>
          </cell>
          <cell r="C220">
            <v>0</v>
          </cell>
          <cell r="D220" t="str">
            <v>3.15</v>
          </cell>
          <cell r="E220">
            <v>0</v>
          </cell>
          <cell r="F220">
            <v>0</v>
          </cell>
          <cell r="G220">
            <v>0</v>
          </cell>
          <cell r="H220">
            <v>0</v>
          </cell>
          <cell r="I220">
            <v>0</v>
          </cell>
          <cell r="J220">
            <v>0</v>
          </cell>
          <cell r="K220" t="str">
            <v>1.33</v>
          </cell>
          <cell r="L220" t="str">
            <v>D+</v>
          </cell>
          <cell r="M220" t="str">
            <v>0</v>
          </cell>
          <cell r="N220">
            <v>0</v>
          </cell>
          <cell r="O220">
            <v>0</v>
          </cell>
          <cell r="P220">
            <v>0</v>
          </cell>
          <cell r="Q220">
            <v>0</v>
          </cell>
          <cell r="R220">
            <v>0</v>
          </cell>
          <cell r="S220">
            <v>0</v>
          </cell>
          <cell r="T220">
            <v>0</v>
          </cell>
          <cell r="U220">
            <v>0</v>
          </cell>
          <cell r="V220">
            <v>0</v>
          </cell>
          <cell r="W220">
            <v>0</v>
          </cell>
          <cell r="X220">
            <v>0</v>
          </cell>
          <cell r="Y220">
            <v>0</v>
          </cell>
          <cell r="Z220">
            <v>0</v>
          </cell>
          <cell r="AA220">
            <v>0</v>
          </cell>
          <cell r="AB220">
            <v>0</v>
          </cell>
          <cell r="AC220">
            <v>0</v>
          </cell>
        </row>
        <row r="221">
          <cell r="A221">
            <v>0</v>
          </cell>
          <cell r="B221">
            <v>27</v>
          </cell>
          <cell r="C221">
            <v>0</v>
          </cell>
          <cell r="D221" t="str">
            <v>3.16</v>
          </cell>
          <cell r="E221">
            <v>0</v>
          </cell>
          <cell r="F221">
            <v>0</v>
          </cell>
          <cell r="G221">
            <v>0</v>
          </cell>
          <cell r="H221">
            <v>0</v>
          </cell>
          <cell r="I221">
            <v>0</v>
          </cell>
          <cell r="J221">
            <v>0</v>
          </cell>
          <cell r="K221" t="str">
            <v>1.33</v>
          </cell>
          <cell r="L221" t="str">
            <v>D+</v>
          </cell>
          <cell r="M221" t="str">
            <v>0</v>
          </cell>
          <cell r="N221">
            <v>0</v>
          </cell>
          <cell r="O221">
            <v>0</v>
          </cell>
          <cell r="P221">
            <v>0</v>
          </cell>
          <cell r="Q221">
            <v>0</v>
          </cell>
          <cell r="R221">
            <v>0</v>
          </cell>
          <cell r="S221">
            <v>0</v>
          </cell>
          <cell r="T221">
            <v>0</v>
          </cell>
          <cell r="U221">
            <v>0</v>
          </cell>
          <cell r="V221">
            <v>0</v>
          </cell>
          <cell r="W221">
            <v>0</v>
          </cell>
          <cell r="X221">
            <v>0</v>
          </cell>
          <cell r="Y221">
            <v>0</v>
          </cell>
          <cell r="Z221">
            <v>0</v>
          </cell>
          <cell r="AA221">
            <v>0</v>
          </cell>
          <cell r="AB221">
            <v>0</v>
          </cell>
          <cell r="AC221">
            <v>0</v>
          </cell>
        </row>
        <row r="222">
          <cell r="A222">
            <v>0</v>
          </cell>
          <cell r="B222">
            <v>0</v>
          </cell>
          <cell r="C222" t="str">
            <v>capaian raport</v>
          </cell>
          <cell r="D222">
            <v>27</v>
          </cell>
          <cell r="E222">
            <v>0</v>
          </cell>
          <cell r="F222">
            <v>0</v>
          </cell>
          <cell r="G222">
            <v>0</v>
          </cell>
          <cell r="H222">
            <v>0</v>
          </cell>
          <cell r="I222">
            <v>0</v>
          </cell>
          <cell r="J222">
            <v>0</v>
          </cell>
          <cell r="K222" t="str">
            <v>1.33</v>
          </cell>
          <cell r="L222" t="str">
            <v>D+</v>
          </cell>
          <cell r="M222" t="str">
            <v>0</v>
          </cell>
          <cell r="N222">
            <v>0</v>
          </cell>
          <cell r="O222">
            <v>0</v>
          </cell>
          <cell r="P222">
            <v>0</v>
          </cell>
          <cell r="Q222">
            <v>0</v>
          </cell>
          <cell r="R222">
            <v>0</v>
          </cell>
          <cell r="S222">
            <v>0</v>
          </cell>
          <cell r="T222">
            <v>0</v>
          </cell>
          <cell r="U222">
            <v>0</v>
          </cell>
          <cell r="V222">
            <v>0</v>
          </cell>
          <cell r="W222">
            <v>0</v>
          </cell>
          <cell r="X222">
            <v>0</v>
          </cell>
          <cell r="Y222">
            <v>0</v>
          </cell>
          <cell r="Z222">
            <v>0</v>
          </cell>
          <cell r="AA222">
            <v>0</v>
          </cell>
          <cell r="AB222">
            <v>0</v>
          </cell>
          <cell r="AC222">
            <v>0</v>
          </cell>
        </row>
        <row r="223">
          <cell r="A223">
            <v>28</v>
          </cell>
          <cell r="B223">
            <v>28</v>
          </cell>
          <cell r="C223">
            <v>0</v>
          </cell>
          <cell r="D223" t="str">
            <v>3.3</v>
          </cell>
          <cell r="E223">
            <v>0</v>
          </cell>
          <cell r="F223">
            <v>0</v>
          </cell>
          <cell r="G223">
            <v>0</v>
          </cell>
          <cell r="H223">
            <v>0</v>
          </cell>
          <cell r="I223">
            <v>0</v>
          </cell>
          <cell r="J223">
            <v>0</v>
          </cell>
          <cell r="K223" t="str">
            <v>1.33</v>
          </cell>
          <cell r="L223" t="str">
            <v>D+</v>
          </cell>
          <cell r="M223" t="str">
            <v>0</v>
          </cell>
          <cell r="N223">
            <v>0</v>
          </cell>
          <cell r="O223">
            <v>0</v>
          </cell>
          <cell r="P223">
            <v>0</v>
          </cell>
          <cell r="Q223">
            <v>0</v>
          </cell>
          <cell r="R223">
            <v>0</v>
          </cell>
          <cell r="S223">
            <v>0</v>
          </cell>
          <cell r="T223">
            <v>0</v>
          </cell>
          <cell r="U223">
            <v>0</v>
          </cell>
          <cell r="V223">
            <v>0</v>
          </cell>
          <cell r="W223">
            <v>0</v>
          </cell>
          <cell r="X223">
            <v>0</v>
          </cell>
          <cell r="Y223">
            <v>0</v>
          </cell>
          <cell r="Z223">
            <v>0</v>
          </cell>
          <cell r="AA223">
            <v>0</v>
          </cell>
          <cell r="AB223">
            <v>0</v>
          </cell>
          <cell r="AC223" t="str">
            <v>D+</v>
          </cell>
        </row>
        <row r="224">
          <cell r="A224">
            <v>0</v>
          </cell>
          <cell r="B224">
            <v>28</v>
          </cell>
          <cell r="C224">
            <v>0</v>
          </cell>
          <cell r="D224" t="str">
            <v>3.7</v>
          </cell>
          <cell r="E224">
            <v>0</v>
          </cell>
          <cell r="F224">
            <v>0</v>
          </cell>
          <cell r="G224">
            <v>0</v>
          </cell>
          <cell r="H224">
            <v>0</v>
          </cell>
          <cell r="I224">
            <v>0</v>
          </cell>
          <cell r="J224">
            <v>0</v>
          </cell>
          <cell r="K224" t="str">
            <v>1.33</v>
          </cell>
          <cell r="L224" t="str">
            <v>D+</v>
          </cell>
          <cell r="M224" t="str">
            <v>0</v>
          </cell>
          <cell r="N224">
            <v>0</v>
          </cell>
          <cell r="O224">
            <v>0</v>
          </cell>
          <cell r="P224">
            <v>0</v>
          </cell>
          <cell r="Q224">
            <v>0</v>
          </cell>
          <cell r="R224">
            <v>0</v>
          </cell>
          <cell r="S224">
            <v>0</v>
          </cell>
          <cell r="T224">
            <v>0</v>
          </cell>
          <cell r="U224">
            <v>0</v>
          </cell>
          <cell r="V224">
            <v>0</v>
          </cell>
          <cell r="W224">
            <v>0</v>
          </cell>
          <cell r="X224">
            <v>0</v>
          </cell>
          <cell r="Y224">
            <v>0</v>
          </cell>
          <cell r="Z224">
            <v>0</v>
          </cell>
          <cell r="AA224">
            <v>0</v>
          </cell>
          <cell r="AB224">
            <v>0</v>
          </cell>
          <cell r="AC224">
            <v>0</v>
          </cell>
        </row>
        <row r="225">
          <cell r="A225">
            <v>0</v>
          </cell>
          <cell r="B225">
            <v>28</v>
          </cell>
          <cell r="C225">
            <v>0</v>
          </cell>
          <cell r="D225" t="str">
            <v>3.9</v>
          </cell>
          <cell r="E225">
            <v>0</v>
          </cell>
          <cell r="F225">
            <v>0</v>
          </cell>
          <cell r="G225">
            <v>0</v>
          </cell>
          <cell r="H225">
            <v>0</v>
          </cell>
          <cell r="I225">
            <v>0</v>
          </cell>
          <cell r="J225">
            <v>0</v>
          </cell>
          <cell r="K225" t="str">
            <v>1.33</v>
          </cell>
          <cell r="L225" t="str">
            <v>D+</v>
          </cell>
          <cell r="M225" t="str">
            <v>0</v>
          </cell>
          <cell r="N225">
            <v>0</v>
          </cell>
          <cell r="O225">
            <v>0</v>
          </cell>
          <cell r="P225">
            <v>0</v>
          </cell>
          <cell r="Q225">
            <v>0</v>
          </cell>
          <cell r="R225">
            <v>0</v>
          </cell>
          <cell r="S225">
            <v>0</v>
          </cell>
          <cell r="T225">
            <v>0</v>
          </cell>
          <cell r="U225">
            <v>0</v>
          </cell>
          <cell r="V225">
            <v>0</v>
          </cell>
          <cell r="W225">
            <v>0</v>
          </cell>
          <cell r="X225">
            <v>0</v>
          </cell>
          <cell r="Y225">
            <v>0</v>
          </cell>
          <cell r="Z225">
            <v>0</v>
          </cell>
          <cell r="AA225">
            <v>0</v>
          </cell>
          <cell r="AB225">
            <v>0</v>
          </cell>
          <cell r="AC225">
            <v>0</v>
          </cell>
        </row>
        <row r="226">
          <cell r="A226">
            <v>0</v>
          </cell>
          <cell r="B226">
            <v>28</v>
          </cell>
          <cell r="C226">
            <v>0</v>
          </cell>
          <cell r="D226" t="str">
            <v>3.10</v>
          </cell>
          <cell r="E226">
            <v>0</v>
          </cell>
          <cell r="F226">
            <v>0</v>
          </cell>
          <cell r="G226">
            <v>0</v>
          </cell>
          <cell r="H226">
            <v>0</v>
          </cell>
          <cell r="I226">
            <v>0</v>
          </cell>
          <cell r="J226">
            <v>0</v>
          </cell>
          <cell r="K226" t="str">
            <v>1.33</v>
          </cell>
          <cell r="L226" t="str">
            <v>D+</v>
          </cell>
          <cell r="M226" t="str">
            <v>0</v>
          </cell>
          <cell r="N226">
            <v>0</v>
          </cell>
          <cell r="O226">
            <v>0</v>
          </cell>
          <cell r="P226">
            <v>0</v>
          </cell>
          <cell r="Q226">
            <v>0</v>
          </cell>
          <cell r="R226">
            <v>0</v>
          </cell>
          <cell r="S226">
            <v>0</v>
          </cell>
          <cell r="T226">
            <v>0</v>
          </cell>
          <cell r="U226">
            <v>0</v>
          </cell>
          <cell r="V226">
            <v>0</v>
          </cell>
          <cell r="W226">
            <v>0</v>
          </cell>
          <cell r="X226">
            <v>0</v>
          </cell>
          <cell r="Y226">
            <v>0</v>
          </cell>
          <cell r="Z226">
            <v>0</v>
          </cell>
          <cell r="AA226">
            <v>0</v>
          </cell>
          <cell r="AB226">
            <v>0</v>
          </cell>
          <cell r="AC226">
            <v>0</v>
          </cell>
        </row>
        <row r="227">
          <cell r="A227">
            <v>0</v>
          </cell>
          <cell r="B227">
            <v>28</v>
          </cell>
          <cell r="C227">
            <v>0</v>
          </cell>
          <cell r="D227" t="str">
            <v>3.11</v>
          </cell>
          <cell r="E227">
            <v>0</v>
          </cell>
          <cell r="F227">
            <v>0</v>
          </cell>
          <cell r="G227">
            <v>0</v>
          </cell>
          <cell r="H227">
            <v>0</v>
          </cell>
          <cell r="I227">
            <v>0</v>
          </cell>
          <cell r="J227">
            <v>0</v>
          </cell>
          <cell r="K227" t="str">
            <v>1.33</v>
          </cell>
          <cell r="L227" t="str">
            <v>D+</v>
          </cell>
          <cell r="M227" t="str">
            <v>0</v>
          </cell>
          <cell r="N227">
            <v>0</v>
          </cell>
          <cell r="O227">
            <v>0</v>
          </cell>
          <cell r="P227">
            <v>0</v>
          </cell>
          <cell r="Q227">
            <v>0</v>
          </cell>
          <cell r="R227">
            <v>0</v>
          </cell>
          <cell r="S227">
            <v>0</v>
          </cell>
          <cell r="T227">
            <v>0</v>
          </cell>
          <cell r="U227">
            <v>0</v>
          </cell>
          <cell r="V227">
            <v>0</v>
          </cell>
          <cell r="W227">
            <v>0</v>
          </cell>
          <cell r="X227">
            <v>0</v>
          </cell>
          <cell r="Y227">
            <v>0</v>
          </cell>
          <cell r="Z227">
            <v>0</v>
          </cell>
          <cell r="AA227">
            <v>0</v>
          </cell>
          <cell r="AB227">
            <v>0</v>
          </cell>
          <cell r="AC227">
            <v>0</v>
          </cell>
        </row>
        <row r="228">
          <cell r="A228">
            <v>0</v>
          </cell>
          <cell r="B228">
            <v>28</v>
          </cell>
          <cell r="C228">
            <v>0</v>
          </cell>
          <cell r="D228" t="str">
            <v>3.15</v>
          </cell>
          <cell r="E228">
            <v>0</v>
          </cell>
          <cell r="F228">
            <v>0</v>
          </cell>
          <cell r="G228">
            <v>0</v>
          </cell>
          <cell r="H228">
            <v>0</v>
          </cell>
          <cell r="I228">
            <v>0</v>
          </cell>
          <cell r="J228">
            <v>0</v>
          </cell>
          <cell r="K228" t="str">
            <v>1.33</v>
          </cell>
          <cell r="L228" t="str">
            <v>D+</v>
          </cell>
          <cell r="M228" t="str">
            <v>0</v>
          </cell>
          <cell r="N228">
            <v>0</v>
          </cell>
          <cell r="O228">
            <v>0</v>
          </cell>
          <cell r="P228">
            <v>0</v>
          </cell>
          <cell r="Q228">
            <v>0</v>
          </cell>
          <cell r="R228">
            <v>0</v>
          </cell>
          <cell r="S228">
            <v>0</v>
          </cell>
          <cell r="T228">
            <v>0</v>
          </cell>
          <cell r="U228">
            <v>0</v>
          </cell>
          <cell r="V228">
            <v>0</v>
          </cell>
          <cell r="W228">
            <v>0</v>
          </cell>
          <cell r="X228">
            <v>0</v>
          </cell>
          <cell r="Y228">
            <v>0</v>
          </cell>
          <cell r="Z228">
            <v>0</v>
          </cell>
          <cell r="AA228">
            <v>0</v>
          </cell>
          <cell r="AB228">
            <v>0</v>
          </cell>
          <cell r="AC228">
            <v>0</v>
          </cell>
        </row>
        <row r="229">
          <cell r="A229">
            <v>0</v>
          </cell>
          <cell r="B229">
            <v>28</v>
          </cell>
          <cell r="C229">
            <v>0</v>
          </cell>
          <cell r="D229" t="str">
            <v>3.16</v>
          </cell>
          <cell r="E229">
            <v>0</v>
          </cell>
          <cell r="F229">
            <v>0</v>
          </cell>
          <cell r="G229">
            <v>0</v>
          </cell>
          <cell r="H229">
            <v>0</v>
          </cell>
          <cell r="I229">
            <v>0</v>
          </cell>
          <cell r="J229">
            <v>0</v>
          </cell>
          <cell r="K229" t="str">
            <v>1.33</v>
          </cell>
          <cell r="L229" t="str">
            <v>D+</v>
          </cell>
          <cell r="M229" t="str">
            <v>0</v>
          </cell>
          <cell r="N229">
            <v>0</v>
          </cell>
          <cell r="O229">
            <v>0</v>
          </cell>
          <cell r="P229">
            <v>0</v>
          </cell>
          <cell r="Q229">
            <v>0</v>
          </cell>
          <cell r="R229">
            <v>0</v>
          </cell>
          <cell r="S229">
            <v>0</v>
          </cell>
          <cell r="T229">
            <v>0</v>
          </cell>
          <cell r="U229">
            <v>0</v>
          </cell>
          <cell r="V229">
            <v>0</v>
          </cell>
          <cell r="W229">
            <v>0</v>
          </cell>
          <cell r="X229">
            <v>0</v>
          </cell>
          <cell r="Y229">
            <v>0</v>
          </cell>
          <cell r="Z229">
            <v>0</v>
          </cell>
          <cell r="AA229">
            <v>0</v>
          </cell>
          <cell r="AB229">
            <v>0</v>
          </cell>
          <cell r="AC229">
            <v>0</v>
          </cell>
        </row>
        <row r="230">
          <cell r="A230">
            <v>0</v>
          </cell>
          <cell r="B230">
            <v>0</v>
          </cell>
          <cell r="C230" t="str">
            <v>capaian raport</v>
          </cell>
          <cell r="D230">
            <v>28</v>
          </cell>
          <cell r="E230">
            <v>0</v>
          </cell>
          <cell r="F230">
            <v>0</v>
          </cell>
          <cell r="G230">
            <v>0</v>
          </cell>
          <cell r="H230">
            <v>0</v>
          </cell>
          <cell r="I230">
            <v>0</v>
          </cell>
          <cell r="J230">
            <v>0</v>
          </cell>
          <cell r="K230" t="str">
            <v>1.33</v>
          </cell>
          <cell r="L230" t="str">
            <v>D+</v>
          </cell>
          <cell r="M230" t="str">
            <v>0</v>
          </cell>
          <cell r="N230">
            <v>0</v>
          </cell>
          <cell r="O230">
            <v>0</v>
          </cell>
          <cell r="P230">
            <v>0</v>
          </cell>
          <cell r="Q230">
            <v>0</v>
          </cell>
          <cell r="R230">
            <v>0</v>
          </cell>
          <cell r="S230">
            <v>0</v>
          </cell>
          <cell r="T230">
            <v>0</v>
          </cell>
          <cell r="U230">
            <v>0</v>
          </cell>
          <cell r="V230">
            <v>0</v>
          </cell>
          <cell r="W230">
            <v>0</v>
          </cell>
          <cell r="X230">
            <v>0</v>
          </cell>
          <cell r="Y230">
            <v>0</v>
          </cell>
          <cell r="Z230">
            <v>0</v>
          </cell>
          <cell r="AA230">
            <v>0</v>
          </cell>
          <cell r="AB230">
            <v>0</v>
          </cell>
          <cell r="AC230">
            <v>0</v>
          </cell>
        </row>
        <row r="231">
          <cell r="A231">
            <v>29</v>
          </cell>
          <cell r="B231">
            <v>29</v>
          </cell>
          <cell r="C231">
            <v>0</v>
          </cell>
          <cell r="D231" t="str">
            <v>3.3</v>
          </cell>
          <cell r="E231">
            <v>0</v>
          </cell>
          <cell r="F231">
            <v>0</v>
          </cell>
          <cell r="G231">
            <v>0</v>
          </cell>
          <cell r="H231">
            <v>0</v>
          </cell>
          <cell r="I231">
            <v>0</v>
          </cell>
          <cell r="J231">
            <v>0</v>
          </cell>
          <cell r="K231" t="str">
            <v>1.33</v>
          </cell>
          <cell r="L231" t="str">
            <v>D+</v>
          </cell>
          <cell r="M231" t="str">
            <v>0</v>
          </cell>
          <cell r="N231">
            <v>0</v>
          </cell>
          <cell r="O231">
            <v>0</v>
          </cell>
          <cell r="P231">
            <v>0</v>
          </cell>
          <cell r="Q231">
            <v>0</v>
          </cell>
          <cell r="R231">
            <v>0</v>
          </cell>
          <cell r="S231">
            <v>0</v>
          </cell>
          <cell r="T231">
            <v>0</v>
          </cell>
          <cell r="U231">
            <v>0</v>
          </cell>
          <cell r="V231">
            <v>0</v>
          </cell>
          <cell r="W231">
            <v>0</v>
          </cell>
          <cell r="X231">
            <v>0</v>
          </cell>
          <cell r="Y231">
            <v>0</v>
          </cell>
          <cell r="Z231">
            <v>0</v>
          </cell>
          <cell r="AA231">
            <v>0</v>
          </cell>
          <cell r="AB231">
            <v>0</v>
          </cell>
          <cell r="AC231" t="str">
            <v>D+</v>
          </cell>
        </row>
        <row r="232">
          <cell r="A232">
            <v>0</v>
          </cell>
          <cell r="B232">
            <v>29</v>
          </cell>
          <cell r="C232">
            <v>0</v>
          </cell>
          <cell r="D232" t="str">
            <v>3.7</v>
          </cell>
          <cell r="E232">
            <v>0</v>
          </cell>
          <cell r="F232">
            <v>0</v>
          </cell>
          <cell r="G232">
            <v>0</v>
          </cell>
          <cell r="H232">
            <v>0</v>
          </cell>
          <cell r="I232">
            <v>0</v>
          </cell>
          <cell r="J232">
            <v>0</v>
          </cell>
          <cell r="K232" t="str">
            <v>1.33</v>
          </cell>
          <cell r="L232" t="str">
            <v>D+</v>
          </cell>
          <cell r="M232" t="str">
            <v>0</v>
          </cell>
          <cell r="N232">
            <v>0</v>
          </cell>
          <cell r="O232">
            <v>0</v>
          </cell>
          <cell r="P232">
            <v>0</v>
          </cell>
          <cell r="Q232">
            <v>0</v>
          </cell>
          <cell r="R232">
            <v>0</v>
          </cell>
          <cell r="S232">
            <v>0</v>
          </cell>
          <cell r="T232">
            <v>0</v>
          </cell>
          <cell r="U232">
            <v>0</v>
          </cell>
          <cell r="V232">
            <v>0</v>
          </cell>
          <cell r="W232">
            <v>0</v>
          </cell>
          <cell r="X232">
            <v>0</v>
          </cell>
          <cell r="Y232">
            <v>0</v>
          </cell>
          <cell r="Z232">
            <v>0</v>
          </cell>
          <cell r="AA232">
            <v>0</v>
          </cell>
          <cell r="AB232">
            <v>0</v>
          </cell>
          <cell r="AC232">
            <v>0</v>
          </cell>
        </row>
        <row r="233">
          <cell r="A233">
            <v>0</v>
          </cell>
          <cell r="B233">
            <v>29</v>
          </cell>
          <cell r="C233">
            <v>0</v>
          </cell>
          <cell r="D233" t="str">
            <v>3.9</v>
          </cell>
          <cell r="E233">
            <v>0</v>
          </cell>
          <cell r="F233">
            <v>0</v>
          </cell>
          <cell r="G233">
            <v>0</v>
          </cell>
          <cell r="H233">
            <v>0</v>
          </cell>
          <cell r="I233">
            <v>0</v>
          </cell>
          <cell r="J233">
            <v>0</v>
          </cell>
          <cell r="K233" t="str">
            <v>1.33</v>
          </cell>
          <cell r="L233" t="str">
            <v>D+</v>
          </cell>
          <cell r="M233" t="str">
            <v>0</v>
          </cell>
          <cell r="N233">
            <v>0</v>
          </cell>
          <cell r="O233">
            <v>0</v>
          </cell>
          <cell r="P233">
            <v>0</v>
          </cell>
          <cell r="Q233">
            <v>0</v>
          </cell>
          <cell r="R233">
            <v>0</v>
          </cell>
          <cell r="S233">
            <v>0</v>
          </cell>
          <cell r="T233">
            <v>0</v>
          </cell>
          <cell r="U233">
            <v>0</v>
          </cell>
          <cell r="V233">
            <v>0</v>
          </cell>
          <cell r="W233">
            <v>0</v>
          </cell>
          <cell r="X233">
            <v>0</v>
          </cell>
          <cell r="Y233">
            <v>0</v>
          </cell>
          <cell r="Z233">
            <v>0</v>
          </cell>
          <cell r="AA233">
            <v>0</v>
          </cell>
          <cell r="AB233">
            <v>0</v>
          </cell>
          <cell r="AC233">
            <v>0</v>
          </cell>
        </row>
        <row r="234">
          <cell r="A234">
            <v>0</v>
          </cell>
          <cell r="B234">
            <v>29</v>
          </cell>
          <cell r="C234">
            <v>0</v>
          </cell>
          <cell r="D234" t="str">
            <v>3.10</v>
          </cell>
          <cell r="E234">
            <v>0</v>
          </cell>
          <cell r="F234">
            <v>0</v>
          </cell>
          <cell r="G234">
            <v>0</v>
          </cell>
          <cell r="H234">
            <v>0</v>
          </cell>
          <cell r="I234">
            <v>0</v>
          </cell>
          <cell r="J234">
            <v>0</v>
          </cell>
          <cell r="K234" t="str">
            <v>1.33</v>
          </cell>
          <cell r="L234" t="str">
            <v>D+</v>
          </cell>
          <cell r="M234" t="str">
            <v>0</v>
          </cell>
          <cell r="N234">
            <v>0</v>
          </cell>
          <cell r="O234">
            <v>0</v>
          </cell>
          <cell r="P234">
            <v>0</v>
          </cell>
          <cell r="Q234">
            <v>0</v>
          </cell>
          <cell r="R234">
            <v>0</v>
          </cell>
          <cell r="S234">
            <v>0</v>
          </cell>
          <cell r="T234">
            <v>0</v>
          </cell>
          <cell r="U234">
            <v>0</v>
          </cell>
          <cell r="V234">
            <v>0</v>
          </cell>
          <cell r="W234">
            <v>0</v>
          </cell>
          <cell r="X234">
            <v>0</v>
          </cell>
          <cell r="Y234">
            <v>0</v>
          </cell>
          <cell r="Z234">
            <v>0</v>
          </cell>
          <cell r="AA234">
            <v>0</v>
          </cell>
          <cell r="AB234">
            <v>0</v>
          </cell>
          <cell r="AC234">
            <v>0</v>
          </cell>
        </row>
        <row r="235">
          <cell r="A235">
            <v>0</v>
          </cell>
          <cell r="B235">
            <v>29</v>
          </cell>
          <cell r="C235">
            <v>0</v>
          </cell>
          <cell r="D235" t="str">
            <v>3.11</v>
          </cell>
          <cell r="E235">
            <v>0</v>
          </cell>
          <cell r="F235">
            <v>0</v>
          </cell>
          <cell r="G235">
            <v>0</v>
          </cell>
          <cell r="H235">
            <v>0</v>
          </cell>
          <cell r="I235">
            <v>0</v>
          </cell>
          <cell r="J235">
            <v>0</v>
          </cell>
          <cell r="K235" t="str">
            <v>1.33</v>
          </cell>
          <cell r="L235" t="str">
            <v>D+</v>
          </cell>
          <cell r="M235" t="str">
            <v>0</v>
          </cell>
          <cell r="N235">
            <v>0</v>
          </cell>
          <cell r="O235">
            <v>0</v>
          </cell>
          <cell r="P235">
            <v>0</v>
          </cell>
          <cell r="Q235">
            <v>0</v>
          </cell>
          <cell r="R235">
            <v>0</v>
          </cell>
          <cell r="S235">
            <v>0</v>
          </cell>
          <cell r="T235">
            <v>0</v>
          </cell>
          <cell r="U235">
            <v>0</v>
          </cell>
          <cell r="V235">
            <v>0</v>
          </cell>
          <cell r="W235">
            <v>0</v>
          </cell>
          <cell r="X235">
            <v>0</v>
          </cell>
          <cell r="Y235">
            <v>0</v>
          </cell>
          <cell r="Z235">
            <v>0</v>
          </cell>
          <cell r="AA235">
            <v>0</v>
          </cell>
          <cell r="AB235">
            <v>0</v>
          </cell>
          <cell r="AC235">
            <v>0</v>
          </cell>
        </row>
        <row r="236">
          <cell r="A236">
            <v>0</v>
          </cell>
          <cell r="B236">
            <v>29</v>
          </cell>
          <cell r="C236">
            <v>0</v>
          </cell>
          <cell r="D236" t="str">
            <v>3.15</v>
          </cell>
          <cell r="E236">
            <v>0</v>
          </cell>
          <cell r="F236">
            <v>0</v>
          </cell>
          <cell r="G236">
            <v>0</v>
          </cell>
          <cell r="H236">
            <v>0</v>
          </cell>
          <cell r="I236">
            <v>0</v>
          </cell>
          <cell r="J236">
            <v>0</v>
          </cell>
          <cell r="K236" t="str">
            <v>1.33</v>
          </cell>
          <cell r="L236" t="str">
            <v>D+</v>
          </cell>
          <cell r="M236" t="str">
            <v>0</v>
          </cell>
          <cell r="N236">
            <v>0</v>
          </cell>
          <cell r="O236">
            <v>0</v>
          </cell>
          <cell r="P236">
            <v>0</v>
          </cell>
          <cell r="Q236">
            <v>0</v>
          </cell>
          <cell r="R236">
            <v>0</v>
          </cell>
          <cell r="S236">
            <v>0</v>
          </cell>
          <cell r="T236">
            <v>0</v>
          </cell>
          <cell r="U236">
            <v>0</v>
          </cell>
          <cell r="V236">
            <v>0</v>
          </cell>
          <cell r="W236">
            <v>0</v>
          </cell>
          <cell r="X236">
            <v>0</v>
          </cell>
          <cell r="Y236">
            <v>0</v>
          </cell>
          <cell r="Z236">
            <v>0</v>
          </cell>
          <cell r="AA236">
            <v>0</v>
          </cell>
          <cell r="AB236">
            <v>0</v>
          </cell>
          <cell r="AC236">
            <v>0</v>
          </cell>
        </row>
        <row r="237">
          <cell r="A237">
            <v>0</v>
          </cell>
          <cell r="B237">
            <v>29</v>
          </cell>
          <cell r="C237">
            <v>0</v>
          </cell>
          <cell r="D237" t="str">
            <v>3.16</v>
          </cell>
          <cell r="E237">
            <v>0</v>
          </cell>
          <cell r="F237">
            <v>0</v>
          </cell>
          <cell r="G237">
            <v>0</v>
          </cell>
          <cell r="H237">
            <v>0</v>
          </cell>
          <cell r="I237">
            <v>0</v>
          </cell>
          <cell r="J237">
            <v>0</v>
          </cell>
          <cell r="K237" t="str">
            <v>1.33</v>
          </cell>
          <cell r="L237" t="str">
            <v>D+</v>
          </cell>
          <cell r="M237" t="str">
            <v>0</v>
          </cell>
          <cell r="N237">
            <v>0</v>
          </cell>
          <cell r="O237">
            <v>0</v>
          </cell>
          <cell r="P237">
            <v>0</v>
          </cell>
          <cell r="Q237">
            <v>0</v>
          </cell>
          <cell r="R237">
            <v>0</v>
          </cell>
          <cell r="S237">
            <v>0</v>
          </cell>
          <cell r="T237">
            <v>0</v>
          </cell>
          <cell r="U237">
            <v>0</v>
          </cell>
          <cell r="V237">
            <v>0</v>
          </cell>
          <cell r="W237">
            <v>0</v>
          </cell>
          <cell r="X237">
            <v>0</v>
          </cell>
          <cell r="Y237">
            <v>0</v>
          </cell>
          <cell r="Z237">
            <v>0</v>
          </cell>
          <cell r="AA237">
            <v>0</v>
          </cell>
          <cell r="AB237">
            <v>0</v>
          </cell>
          <cell r="AC237">
            <v>0</v>
          </cell>
        </row>
        <row r="238">
          <cell r="A238">
            <v>0</v>
          </cell>
          <cell r="B238">
            <v>0</v>
          </cell>
          <cell r="C238" t="str">
            <v>capaian raport</v>
          </cell>
          <cell r="D238">
            <v>29</v>
          </cell>
          <cell r="E238">
            <v>0</v>
          </cell>
          <cell r="F238">
            <v>0</v>
          </cell>
          <cell r="G238">
            <v>0</v>
          </cell>
          <cell r="H238">
            <v>0</v>
          </cell>
          <cell r="I238">
            <v>0</v>
          </cell>
          <cell r="J238">
            <v>0</v>
          </cell>
          <cell r="K238" t="str">
            <v>1.33</v>
          </cell>
          <cell r="L238" t="str">
            <v>D+</v>
          </cell>
          <cell r="M238" t="str">
            <v>0</v>
          </cell>
          <cell r="N238">
            <v>0</v>
          </cell>
          <cell r="O238">
            <v>0</v>
          </cell>
          <cell r="P238">
            <v>0</v>
          </cell>
          <cell r="Q238">
            <v>0</v>
          </cell>
          <cell r="R238">
            <v>0</v>
          </cell>
          <cell r="S238">
            <v>0</v>
          </cell>
          <cell r="T238">
            <v>0</v>
          </cell>
          <cell r="U238">
            <v>0</v>
          </cell>
          <cell r="V238">
            <v>0</v>
          </cell>
          <cell r="W238">
            <v>0</v>
          </cell>
          <cell r="X238">
            <v>0</v>
          </cell>
          <cell r="Y238">
            <v>0</v>
          </cell>
          <cell r="Z238">
            <v>0</v>
          </cell>
          <cell r="AA238">
            <v>0</v>
          </cell>
          <cell r="AB238">
            <v>0</v>
          </cell>
          <cell r="AC238">
            <v>0</v>
          </cell>
        </row>
        <row r="239">
          <cell r="A239">
            <v>30</v>
          </cell>
          <cell r="B239">
            <v>30</v>
          </cell>
          <cell r="C239">
            <v>0</v>
          </cell>
          <cell r="D239" t="str">
            <v>3.3</v>
          </cell>
          <cell r="E239">
            <v>0</v>
          </cell>
          <cell r="F239">
            <v>0</v>
          </cell>
          <cell r="G239">
            <v>0</v>
          </cell>
          <cell r="H239">
            <v>0</v>
          </cell>
          <cell r="I239">
            <v>0</v>
          </cell>
          <cell r="J239">
            <v>0</v>
          </cell>
          <cell r="K239" t="str">
            <v>1.33</v>
          </cell>
          <cell r="L239" t="str">
            <v>D+</v>
          </cell>
          <cell r="M239" t="str">
            <v>0</v>
          </cell>
          <cell r="N239">
            <v>0</v>
          </cell>
          <cell r="O239">
            <v>0</v>
          </cell>
          <cell r="P239">
            <v>0</v>
          </cell>
          <cell r="Q239">
            <v>0</v>
          </cell>
          <cell r="R239">
            <v>0</v>
          </cell>
          <cell r="S239">
            <v>0</v>
          </cell>
          <cell r="T239">
            <v>0</v>
          </cell>
          <cell r="U239">
            <v>0</v>
          </cell>
          <cell r="V239">
            <v>0</v>
          </cell>
          <cell r="W239">
            <v>0</v>
          </cell>
          <cell r="X239">
            <v>0</v>
          </cell>
          <cell r="Y239">
            <v>0</v>
          </cell>
          <cell r="Z239">
            <v>0</v>
          </cell>
          <cell r="AA239">
            <v>0</v>
          </cell>
          <cell r="AB239">
            <v>0</v>
          </cell>
          <cell r="AC239" t="str">
            <v>D+</v>
          </cell>
        </row>
        <row r="240">
          <cell r="A240">
            <v>0</v>
          </cell>
          <cell r="B240">
            <v>30</v>
          </cell>
          <cell r="C240">
            <v>0</v>
          </cell>
          <cell r="D240" t="str">
            <v>3.7</v>
          </cell>
          <cell r="E240">
            <v>0</v>
          </cell>
          <cell r="F240">
            <v>0</v>
          </cell>
          <cell r="G240">
            <v>0</v>
          </cell>
          <cell r="H240">
            <v>0</v>
          </cell>
          <cell r="I240">
            <v>0</v>
          </cell>
          <cell r="J240">
            <v>0</v>
          </cell>
          <cell r="K240" t="str">
            <v>1.33</v>
          </cell>
          <cell r="L240" t="str">
            <v>D+</v>
          </cell>
          <cell r="M240" t="str">
            <v>0</v>
          </cell>
          <cell r="N240">
            <v>0</v>
          </cell>
          <cell r="O240">
            <v>0</v>
          </cell>
          <cell r="P240">
            <v>0</v>
          </cell>
          <cell r="Q240">
            <v>0</v>
          </cell>
          <cell r="R240">
            <v>0</v>
          </cell>
          <cell r="S240">
            <v>0</v>
          </cell>
          <cell r="T240">
            <v>0</v>
          </cell>
          <cell r="U240">
            <v>0</v>
          </cell>
          <cell r="V240">
            <v>0</v>
          </cell>
          <cell r="W240">
            <v>0</v>
          </cell>
          <cell r="X240">
            <v>0</v>
          </cell>
          <cell r="Y240">
            <v>0</v>
          </cell>
          <cell r="Z240">
            <v>0</v>
          </cell>
          <cell r="AA240">
            <v>0</v>
          </cell>
          <cell r="AB240">
            <v>0</v>
          </cell>
          <cell r="AC240">
            <v>0</v>
          </cell>
        </row>
        <row r="241">
          <cell r="A241">
            <v>0</v>
          </cell>
          <cell r="B241">
            <v>30</v>
          </cell>
          <cell r="C241">
            <v>0</v>
          </cell>
          <cell r="D241" t="str">
            <v>3.9</v>
          </cell>
          <cell r="E241">
            <v>0</v>
          </cell>
          <cell r="F241">
            <v>0</v>
          </cell>
          <cell r="G241">
            <v>0</v>
          </cell>
          <cell r="H241">
            <v>0</v>
          </cell>
          <cell r="I241">
            <v>0</v>
          </cell>
          <cell r="J241">
            <v>0</v>
          </cell>
          <cell r="K241" t="str">
            <v>1.33</v>
          </cell>
          <cell r="L241" t="str">
            <v>D+</v>
          </cell>
          <cell r="M241" t="str">
            <v>0</v>
          </cell>
          <cell r="N241">
            <v>0</v>
          </cell>
          <cell r="O241">
            <v>0</v>
          </cell>
          <cell r="P241">
            <v>0</v>
          </cell>
          <cell r="Q241">
            <v>0</v>
          </cell>
          <cell r="R241">
            <v>0</v>
          </cell>
          <cell r="S241">
            <v>0</v>
          </cell>
          <cell r="T241">
            <v>0</v>
          </cell>
          <cell r="U241">
            <v>0</v>
          </cell>
          <cell r="V241">
            <v>0</v>
          </cell>
          <cell r="W241">
            <v>0</v>
          </cell>
          <cell r="X241">
            <v>0</v>
          </cell>
          <cell r="Y241">
            <v>0</v>
          </cell>
          <cell r="Z241">
            <v>0</v>
          </cell>
          <cell r="AA241">
            <v>0</v>
          </cell>
          <cell r="AB241">
            <v>0</v>
          </cell>
          <cell r="AC241">
            <v>0</v>
          </cell>
        </row>
        <row r="242">
          <cell r="A242">
            <v>0</v>
          </cell>
          <cell r="B242">
            <v>30</v>
          </cell>
          <cell r="C242">
            <v>0</v>
          </cell>
          <cell r="D242" t="str">
            <v>3.10</v>
          </cell>
          <cell r="E242">
            <v>0</v>
          </cell>
          <cell r="F242">
            <v>0</v>
          </cell>
          <cell r="G242">
            <v>0</v>
          </cell>
          <cell r="H242">
            <v>0</v>
          </cell>
          <cell r="I242">
            <v>0</v>
          </cell>
          <cell r="J242">
            <v>0</v>
          </cell>
          <cell r="K242" t="str">
            <v>1.33</v>
          </cell>
          <cell r="L242" t="str">
            <v>D+</v>
          </cell>
          <cell r="M242" t="str">
            <v>0</v>
          </cell>
          <cell r="N242">
            <v>0</v>
          </cell>
          <cell r="O242">
            <v>0</v>
          </cell>
          <cell r="P242">
            <v>0</v>
          </cell>
          <cell r="Q242">
            <v>0</v>
          </cell>
          <cell r="R242">
            <v>0</v>
          </cell>
          <cell r="S242">
            <v>0</v>
          </cell>
          <cell r="T242">
            <v>0</v>
          </cell>
          <cell r="U242">
            <v>0</v>
          </cell>
          <cell r="V242">
            <v>0</v>
          </cell>
          <cell r="W242">
            <v>0</v>
          </cell>
          <cell r="X242">
            <v>0</v>
          </cell>
          <cell r="Y242">
            <v>0</v>
          </cell>
          <cell r="Z242">
            <v>0</v>
          </cell>
          <cell r="AA242">
            <v>0</v>
          </cell>
          <cell r="AB242">
            <v>0</v>
          </cell>
          <cell r="AC242">
            <v>0</v>
          </cell>
        </row>
        <row r="243">
          <cell r="A243">
            <v>0</v>
          </cell>
          <cell r="B243">
            <v>30</v>
          </cell>
          <cell r="C243">
            <v>0</v>
          </cell>
          <cell r="D243" t="str">
            <v>3.11</v>
          </cell>
          <cell r="E243">
            <v>0</v>
          </cell>
          <cell r="F243">
            <v>0</v>
          </cell>
          <cell r="G243">
            <v>0</v>
          </cell>
          <cell r="H243">
            <v>0</v>
          </cell>
          <cell r="I243">
            <v>0</v>
          </cell>
          <cell r="J243">
            <v>0</v>
          </cell>
          <cell r="K243" t="str">
            <v>1.33</v>
          </cell>
          <cell r="L243" t="str">
            <v>D+</v>
          </cell>
          <cell r="M243" t="str">
            <v>0</v>
          </cell>
          <cell r="N243">
            <v>0</v>
          </cell>
          <cell r="O243">
            <v>0</v>
          </cell>
          <cell r="P243">
            <v>0</v>
          </cell>
          <cell r="Q243">
            <v>0</v>
          </cell>
          <cell r="R243">
            <v>0</v>
          </cell>
          <cell r="S243">
            <v>0</v>
          </cell>
          <cell r="T243">
            <v>0</v>
          </cell>
          <cell r="U243">
            <v>0</v>
          </cell>
          <cell r="V243">
            <v>0</v>
          </cell>
          <cell r="W243">
            <v>0</v>
          </cell>
          <cell r="X243">
            <v>0</v>
          </cell>
          <cell r="Y243">
            <v>0</v>
          </cell>
          <cell r="Z243">
            <v>0</v>
          </cell>
          <cell r="AA243">
            <v>0</v>
          </cell>
          <cell r="AB243">
            <v>0</v>
          </cell>
          <cell r="AC243">
            <v>0</v>
          </cell>
        </row>
        <row r="244">
          <cell r="A244">
            <v>0</v>
          </cell>
          <cell r="B244">
            <v>30</v>
          </cell>
          <cell r="C244">
            <v>0</v>
          </cell>
          <cell r="D244" t="str">
            <v>3.15</v>
          </cell>
          <cell r="E244">
            <v>0</v>
          </cell>
          <cell r="F244">
            <v>0</v>
          </cell>
          <cell r="G244">
            <v>0</v>
          </cell>
          <cell r="H244">
            <v>0</v>
          </cell>
          <cell r="I244">
            <v>0</v>
          </cell>
          <cell r="J244">
            <v>0</v>
          </cell>
          <cell r="K244" t="str">
            <v>1.33</v>
          </cell>
          <cell r="L244" t="str">
            <v>D+</v>
          </cell>
          <cell r="M244" t="str">
            <v>0</v>
          </cell>
          <cell r="N244">
            <v>0</v>
          </cell>
          <cell r="O244">
            <v>0</v>
          </cell>
          <cell r="P244">
            <v>0</v>
          </cell>
          <cell r="Q244">
            <v>0</v>
          </cell>
          <cell r="R244">
            <v>0</v>
          </cell>
          <cell r="S244">
            <v>0</v>
          </cell>
          <cell r="T244">
            <v>0</v>
          </cell>
          <cell r="U244">
            <v>0</v>
          </cell>
          <cell r="V244">
            <v>0</v>
          </cell>
          <cell r="W244">
            <v>0</v>
          </cell>
          <cell r="X244">
            <v>0</v>
          </cell>
          <cell r="Y244">
            <v>0</v>
          </cell>
          <cell r="Z244">
            <v>0</v>
          </cell>
          <cell r="AA244">
            <v>0</v>
          </cell>
          <cell r="AB244">
            <v>0</v>
          </cell>
          <cell r="AC244">
            <v>0</v>
          </cell>
        </row>
        <row r="245">
          <cell r="A245">
            <v>0</v>
          </cell>
          <cell r="B245">
            <v>30</v>
          </cell>
          <cell r="C245">
            <v>0</v>
          </cell>
          <cell r="D245" t="str">
            <v>3.16</v>
          </cell>
          <cell r="E245">
            <v>0</v>
          </cell>
          <cell r="F245">
            <v>0</v>
          </cell>
          <cell r="G245">
            <v>0</v>
          </cell>
          <cell r="H245">
            <v>0</v>
          </cell>
          <cell r="I245">
            <v>0</v>
          </cell>
          <cell r="J245">
            <v>0</v>
          </cell>
          <cell r="K245" t="str">
            <v>1.33</v>
          </cell>
          <cell r="L245" t="str">
            <v>D+</v>
          </cell>
          <cell r="M245" t="str">
            <v>0</v>
          </cell>
          <cell r="N245">
            <v>0</v>
          </cell>
          <cell r="O245">
            <v>0</v>
          </cell>
          <cell r="P245">
            <v>0</v>
          </cell>
          <cell r="Q245">
            <v>0</v>
          </cell>
          <cell r="R245">
            <v>0</v>
          </cell>
          <cell r="S245">
            <v>0</v>
          </cell>
          <cell r="T245">
            <v>0</v>
          </cell>
          <cell r="U245">
            <v>0</v>
          </cell>
          <cell r="V245">
            <v>0</v>
          </cell>
          <cell r="W245">
            <v>0</v>
          </cell>
          <cell r="X245">
            <v>0</v>
          </cell>
          <cell r="Y245">
            <v>0</v>
          </cell>
          <cell r="Z245">
            <v>0</v>
          </cell>
          <cell r="AA245">
            <v>0</v>
          </cell>
          <cell r="AB245">
            <v>0</v>
          </cell>
          <cell r="AC245">
            <v>0</v>
          </cell>
        </row>
        <row r="246">
          <cell r="A246">
            <v>0</v>
          </cell>
          <cell r="B246">
            <v>0</v>
          </cell>
          <cell r="C246" t="str">
            <v>capaian raport</v>
          </cell>
          <cell r="D246">
            <v>30</v>
          </cell>
          <cell r="E246">
            <v>0</v>
          </cell>
          <cell r="F246">
            <v>0</v>
          </cell>
          <cell r="G246">
            <v>0</v>
          </cell>
          <cell r="H246">
            <v>0</v>
          </cell>
          <cell r="I246">
            <v>0</v>
          </cell>
          <cell r="J246">
            <v>0</v>
          </cell>
          <cell r="K246" t="str">
            <v>1.33</v>
          </cell>
          <cell r="L246" t="str">
            <v>D+</v>
          </cell>
          <cell r="M246" t="str">
            <v>0</v>
          </cell>
          <cell r="N246">
            <v>0</v>
          </cell>
          <cell r="O246">
            <v>0</v>
          </cell>
          <cell r="P246">
            <v>0</v>
          </cell>
          <cell r="Q246">
            <v>0</v>
          </cell>
          <cell r="R246">
            <v>0</v>
          </cell>
          <cell r="S246">
            <v>0</v>
          </cell>
          <cell r="T246">
            <v>0</v>
          </cell>
          <cell r="U246">
            <v>0</v>
          </cell>
          <cell r="V246">
            <v>0</v>
          </cell>
          <cell r="W246">
            <v>0</v>
          </cell>
          <cell r="X246">
            <v>0</v>
          </cell>
          <cell r="Y246">
            <v>0</v>
          </cell>
          <cell r="Z246">
            <v>0</v>
          </cell>
          <cell r="AA246">
            <v>0</v>
          </cell>
          <cell r="AB246">
            <v>0</v>
          </cell>
          <cell r="AC246">
            <v>0</v>
          </cell>
        </row>
        <row r="247">
          <cell r="A247">
            <v>31</v>
          </cell>
          <cell r="B247">
            <v>31</v>
          </cell>
          <cell r="C247">
            <v>0</v>
          </cell>
          <cell r="D247" t="str">
            <v>3.3</v>
          </cell>
          <cell r="E247">
            <v>0</v>
          </cell>
          <cell r="F247">
            <v>0</v>
          </cell>
          <cell r="G247">
            <v>0</v>
          </cell>
          <cell r="H247">
            <v>0</v>
          </cell>
          <cell r="I247">
            <v>0</v>
          </cell>
          <cell r="J247">
            <v>0</v>
          </cell>
          <cell r="K247" t="str">
            <v>1.33</v>
          </cell>
          <cell r="L247" t="str">
            <v>D+</v>
          </cell>
          <cell r="M247" t="str">
            <v>0</v>
          </cell>
          <cell r="N247">
            <v>0</v>
          </cell>
          <cell r="O247">
            <v>0</v>
          </cell>
          <cell r="P247">
            <v>0</v>
          </cell>
          <cell r="Q247">
            <v>0</v>
          </cell>
          <cell r="R247">
            <v>0</v>
          </cell>
          <cell r="S247">
            <v>0</v>
          </cell>
          <cell r="T247">
            <v>0</v>
          </cell>
          <cell r="U247">
            <v>0</v>
          </cell>
          <cell r="V247">
            <v>0</v>
          </cell>
          <cell r="W247">
            <v>0</v>
          </cell>
          <cell r="X247">
            <v>0</v>
          </cell>
          <cell r="Y247">
            <v>0</v>
          </cell>
          <cell r="Z247">
            <v>0</v>
          </cell>
          <cell r="AA247">
            <v>0</v>
          </cell>
          <cell r="AB247">
            <v>0</v>
          </cell>
          <cell r="AC247" t="str">
            <v>D+</v>
          </cell>
        </row>
        <row r="248">
          <cell r="A248">
            <v>0</v>
          </cell>
          <cell r="B248">
            <v>31</v>
          </cell>
          <cell r="C248">
            <v>0</v>
          </cell>
          <cell r="D248" t="str">
            <v>3.7</v>
          </cell>
          <cell r="E248">
            <v>0</v>
          </cell>
          <cell r="F248">
            <v>0</v>
          </cell>
          <cell r="G248">
            <v>0</v>
          </cell>
          <cell r="H248">
            <v>0</v>
          </cell>
          <cell r="I248">
            <v>0</v>
          </cell>
          <cell r="J248">
            <v>0</v>
          </cell>
          <cell r="K248" t="str">
            <v>1.33</v>
          </cell>
          <cell r="L248" t="str">
            <v>D+</v>
          </cell>
          <cell r="M248" t="str">
            <v>0</v>
          </cell>
          <cell r="N248">
            <v>0</v>
          </cell>
          <cell r="O248">
            <v>0</v>
          </cell>
          <cell r="P248">
            <v>0</v>
          </cell>
          <cell r="Q248">
            <v>0</v>
          </cell>
          <cell r="R248">
            <v>0</v>
          </cell>
          <cell r="S248">
            <v>0</v>
          </cell>
          <cell r="T248">
            <v>0</v>
          </cell>
          <cell r="U248">
            <v>0</v>
          </cell>
          <cell r="V248">
            <v>0</v>
          </cell>
          <cell r="W248">
            <v>0</v>
          </cell>
          <cell r="X248">
            <v>0</v>
          </cell>
          <cell r="Y248">
            <v>0</v>
          </cell>
          <cell r="Z248">
            <v>0</v>
          </cell>
          <cell r="AA248">
            <v>0</v>
          </cell>
          <cell r="AB248">
            <v>0</v>
          </cell>
          <cell r="AC248">
            <v>0</v>
          </cell>
        </row>
        <row r="249">
          <cell r="A249">
            <v>0</v>
          </cell>
          <cell r="B249">
            <v>31</v>
          </cell>
          <cell r="C249">
            <v>0</v>
          </cell>
          <cell r="D249" t="str">
            <v>3.9</v>
          </cell>
          <cell r="E249">
            <v>0</v>
          </cell>
          <cell r="F249">
            <v>0</v>
          </cell>
          <cell r="G249">
            <v>0</v>
          </cell>
          <cell r="H249">
            <v>0</v>
          </cell>
          <cell r="I249">
            <v>0</v>
          </cell>
          <cell r="J249">
            <v>0</v>
          </cell>
          <cell r="K249" t="str">
            <v>1.33</v>
          </cell>
          <cell r="L249" t="str">
            <v>D+</v>
          </cell>
          <cell r="M249" t="str">
            <v>0</v>
          </cell>
          <cell r="N249">
            <v>0</v>
          </cell>
          <cell r="O249">
            <v>0</v>
          </cell>
          <cell r="P249">
            <v>0</v>
          </cell>
          <cell r="Q249">
            <v>0</v>
          </cell>
          <cell r="R249">
            <v>0</v>
          </cell>
          <cell r="S249">
            <v>0</v>
          </cell>
          <cell r="T249">
            <v>0</v>
          </cell>
          <cell r="U249">
            <v>0</v>
          </cell>
          <cell r="V249">
            <v>0</v>
          </cell>
          <cell r="W249">
            <v>0</v>
          </cell>
          <cell r="X249">
            <v>0</v>
          </cell>
          <cell r="Y249">
            <v>0</v>
          </cell>
          <cell r="Z249">
            <v>0</v>
          </cell>
          <cell r="AA249">
            <v>0</v>
          </cell>
          <cell r="AB249">
            <v>0</v>
          </cell>
          <cell r="AC249">
            <v>0</v>
          </cell>
        </row>
        <row r="250">
          <cell r="A250">
            <v>0</v>
          </cell>
          <cell r="B250">
            <v>31</v>
          </cell>
          <cell r="C250">
            <v>0</v>
          </cell>
          <cell r="D250" t="str">
            <v>3.10</v>
          </cell>
          <cell r="E250">
            <v>0</v>
          </cell>
          <cell r="F250">
            <v>0</v>
          </cell>
          <cell r="G250">
            <v>0</v>
          </cell>
          <cell r="H250">
            <v>0</v>
          </cell>
          <cell r="I250">
            <v>0</v>
          </cell>
          <cell r="J250">
            <v>0</v>
          </cell>
          <cell r="K250" t="str">
            <v>1.33</v>
          </cell>
          <cell r="L250" t="str">
            <v>D+</v>
          </cell>
          <cell r="M250" t="str">
            <v>0</v>
          </cell>
          <cell r="N250">
            <v>0</v>
          </cell>
          <cell r="O250">
            <v>0</v>
          </cell>
          <cell r="P250">
            <v>0</v>
          </cell>
          <cell r="Q250">
            <v>0</v>
          </cell>
          <cell r="R250">
            <v>0</v>
          </cell>
          <cell r="S250">
            <v>0</v>
          </cell>
          <cell r="T250">
            <v>0</v>
          </cell>
          <cell r="U250">
            <v>0</v>
          </cell>
          <cell r="V250">
            <v>0</v>
          </cell>
          <cell r="W250">
            <v>0</v>
          </cell>
          <cell r="X250">
            <v>0</v>
          </cell>
          <cell r="Y250">
            <v>0</v>
          </cell>
          <cell r="Z250">
            <v>0</v>
          </cell>
          <cell r="AA250">
            <v>0</v>
          </cell>
          <cell r="AB250">
            <v>0</v>
          </cell>
          <cell r="AC250">
            <v>0</v>
          </cell>
        </row>
        <row r="251">
          <cell r="A251">
            <v>0</v>
          </cell>
          <cell r="B251">
            <v>31</v>
          </cell>
          <cell r="C251">
            <v>0</v>
          </cell>
          <cell r="D251" t="str">
            <v>3.11</v>
          </cell>
          <cell r="E251">
            <v>0</v>
          </cell>
          <cell r="F251">
            <v>0</v>
          </cell>
          <cell r="G251">
            <v>0</v>
          </cell>
          <cell r="H251">
            <v>0</v>
          </cell>
          <cell r="I251">
            <v>0</v>
          </cell>
          <cell r="J251">
            <v>0</v>
          </cell>
          <cell r="K251" t="str">
            <v>1.33</v>
          </cell>
          <cell r="L251" t="str">
            <v>D+</v>
          </cell>
          <cell r="M251" t="str">
            <v>0</v>
          </cell>
          <cell r="N251">
            <v>0</v>
          </cell>
          <cell r="O251">
            <v>0</v>
          </cell>
          <cell r="P251">
            <v>0</v>
          </cell>
          <cell r="Q251">
            <v>0</v>
          </cell>
          <cell r="R251">
            <v>0</v>
          </cell>
          <cell r="S251">
            <v>0</v>
          </cell>
          <cell r="T251">
            <v>0</v>
          </cell>
          <cell r="U251">
            <v>0</v>
          </cell>
          <cell r="V251">
            <v>0</v>
          </cell>
          <cell r="W251">
            <v>0</v>
          </cell>
          <cell r="X251">
            <v>0</v>
          </cell>
          <cell r="Y251">
            <v>0</v>
          </cell>
          <cell r="Z251">
            <v>0</v>
          </cell>
          <cell r="AA251">
            <v>0</v>
          </cell>
          <cell r="AB251">
            <v>0</v>
          </cell>
          <cell r="AC251">
            <v>0</v>
          </cell>
        </row>
        <row r="252">
          <cell r="A252">
            <v>0</v>
          </cell>
          <cell r="B252">
            <v>31</v>
          </cell>
          <cell r="C252">
            <v>0</v>
          </cell>
          <cell r="D252" t="str">
            <v>3.15</v>
          </cell>
          <cell r="E252">
            <v>0</v>
          </cell>
          <cell r="F252">
            <v>0</v>
          </cell>
          <cell r="G252">
            <v>0</v>
          </cell>
          <cell r="H252">
            <v>0</v>
          </cell>
          <cell r="I252">
            <v>0</v>
          </cell>
          <cell r="J252">
            <v>0</v>
          </cell>
          <cell r="K252" t="str">
            <v>1.33</v>
          </cell>
          <cell r="L252" t="str">
            <v>D+</v>
          </cell>
          <cell r="M252" t="str">
            <v>0</v>
          </cell>
          <cell r="N252">
            <v>0</v>
          </cell>
          <cell r="O252">
            <v>0</v>
          </cell>
          <cell r="P252">
            <v>0</v>
          </cell>
          <cell r="Q252">
            <v>0</v>
          </cell>
          <cell r="R252">
            <v>0</v>
          </cell>
          <cell r="S252">
            <v>0</v>
          </cell>
          <cell r="T252">
            <v>0</v>
          </cell>
          <cell r="U252">
            <v>0</v>
          </cell>
          <cell r="V252">
            <v>0</v>
          </cell>
          <cell r="W252">
            <v>0</v>
          </cell>
          <cell r="X252">
            <v>0</v>
          </cell>
          <cell r="Y252">
            <v>0</v>
          </cell>
          <cell r="Z252">
            <v>0</v>
          </cell>
          <cell r="AA252">
            <v>0</v>
          </cell>
          <cell r="AB252">
            <v>0</v>
          </cell>
          <cell r="AC252">
            <v>0</v>
          </cell>
        </row>
        <row r="253">
          <cell r="A253">
            <v>0</v>
          </cell>
          <cell r="B253">
            <v>31</v>
          </cell>
          <cell r="C253">
            <v>0</v>
          </cell>
          <cell r="D253" t="str">
            <v>3.16</v>
          </cell>
          <cell r="E253">
            <v>0</v>
          </cell>
          <cell r="F253">
            <v>0</v>
          </cell>
          <cell r="G253">
            <v>0</v>
          </cell>
          <cell r="H253">
            <v>0</v>
          </cell>
          <cell r="I253">
            <v>0</v>
          </cell>
          <cell r="J253">
            <v>0</v>
          </cell>
          <cell r="K253" t="str">
            <v>1.33</v>
          </cell>
          <cell r="L253" t="str">
            <v>D+</v>
          </cell>
          <cell r="M253" t="str">
            <v>0</v>
          </cell>
          <cell r="N253">
            <v>0</v>
          </cell>
          <cell r="O253">
            <v>0</v>
          </cell>
          <cell r="P253">
            <v>0</v>
          </cell>
          <cell r="Q253">
            <v>0</v>
          </cell>
          <cell r="R253">
            <v>0</v>
          </cell>
          <cell r="S253">
            <v>0</v>
          </cell>
          <cell r="T253">
            <v>0</v>
          </cell>
          <cell r="U253">
            <v>0</v>
          </cell>
          <cell r="V253">
            <v>0</v>
          </cell>
          <cell r="W253">
            <v>0</v>
          </cell>
          <cell r="X253">
            <v>0</v>
          </cell>
          <cell r="Y253">
            <v>0</v>
          </cell>
          <cell r="Z253">
            <v>0</v>
          </cell>
          <cell r="AA253">
            <v>0</v>
          </cell>
          <cell r="AB253">
            <v>0</v>
          </cell>
          <cell r="AC253">
            <v>0</v>
          </cell>
        </row>
        <row r="254">
          <cell r="A254">
            <v>0</v>
          </cell>
          <cell r="B254">
            <v>0</v>
          </cell>
          <cell r="C254" t="str">
            <v>capaian raport</v>
          </cell>
          <cell r="D254">
            <v>31</v>
          </cell>
          <cell r="E254">
            <v>0</v>
          </cell>
          <cell r="F254">
            <v>0</v>
          </cell>
          <cell r="G254">
            <v>0</v>
          </cell>
          <cell r="H254">
            <v>0</v>
          </cell>
          <cell r="I254">
            <v>0</v>
          </cell>
          <cell r="J254">
            <v>0</v>
          </cell>
          <cell r="K254" t="str">
            <v>1.33</v>
          </cell>
          <cell r="L254" t="str">
            <v>D+</v>
          </cell>
          <cell r="M254" t="str">
            <v>0</v>
          </cell>
          <cell r="N254">
            <v>0</v>
          </cell>
          <cell r="O254">
            <v>0</v>
          </cell>
          <cell r="P254">
            <v>0</v>
          </cell>
          <cell r="Q254">
            <v>0</v>
          </cell>
          <cell r="R254">
            <v>0</v>
          </cell>
          <cell r="S254">
            <v>0</v>
          </cell>
          <cell r="T254">
            <v>0</v>
          </cell>
          <cell r="U254">
            <v>0</v>
          </cell>
          <cell r="V254">
            <v>0</v>
          </cell>
          <cell r="W254">
            <v>0</v>
          </cell>
          <cell r="X254">
            <v>0</v>
          </cell>
          <cell r="Y254">
            <v>0</v>
          </cell>
          <cell r="Z254">
            <v>0</v>
          </cell>
          <cell r="AA254">
            <v>0</v>
          </cell>
          <cell r="AB254">
            <v>0</v>
          </cell>
          <cell r="AC254">
            <v>0</v>
          </cell>
        </row>
        <row r="255">
          <cell r="A255">
            <v>32</v>
          </cell>
          <cell r="B255">
            <v>32</v>
          </cell>
          <cell r="C255">
            <v>0</v>
          </cell>
          <cell r="D255" t="str">
            <v>3.3</v>
          </cell>
          <cell r="E255">
            <v>0</v>
          </cell>
          <cell r="F255">
            <v>0</v>
          </cell>
          <cell r="G255">
            <v>0</v>
          </cell>
          <cell r="H255">
            <v>0</v>
          </cell>
          <cell r="I255">
            <v>0</v>
          </cell>
          <cell r="J255">
            <v>0</v>
          </cell>
          <cell r="K255" t="str">
            <v>1.33</v>
          </cell>
          <cell r="L255" t="str">
            <v>D+</v>
          </cell>
          <cell r="M255" t="str">
            <v>0</v>
          </cell>
          <cell r="N255">
            <v>0</v>
          </cell>
          <cell r="O255">
            <v>0</v>
          </cell>
          <cell r="P255">
            <v>0</v>
          </cell>
          <cell r="Q255">
            <v>0</v>
          </cell>
          <cell r="R255">
            <v>0</v>
          </cell>
          <cell r="S255">
            <v>0</v>
          </cell>
          <cell r="T255">
            <v>0</v>
          </cell>
          <cell r="U255">
            <v>0</v>
          </cell>
          <cell r="V255">
            <v>0</v>
          </cell>
          <cell r="W255">
            <v>0</v>
          </cell>
          <cell r="X255">
            <v>0</v>
          </cell>
          <cell r="Y255">
            <v>0</v>
          </cell>
          <cell r="Z255">
            <v>0</v>
          </cell>
          <cell r="AA255">
            <v>0</v>
          </cell>
          <cell r="AB255">
            <v>0</v>
          </cell>
          <cell r="AC255" t="str">
            <v>D+</v>
          </cell>
        </row>
        <row r="256">
          <cell r="A256">
            <v>0</v>
          </cell>
          <cell r="B256">
            <v>32</v>
          </cell>
          <cell r="C256">
            <v>0</v>
          </cell>
          <cell r="D256" t="str">
            <v>3.7</v>
          </cell>
          <cell r="E256">
            <v>0</v>
          </cell>
          <cell r="F256">
            <v>0</v>
          </cell>
          <cell r="G256">
            <v>0</v>
          </cell>
          <cell r="H256">
            <v>0</v>
          </cell>
          <cell r="I256">
            <v>0</v>
          </cell>
          <cell r="J256">
            <v>0</v>
          </cell>
          <cell r="K256" t="str">
            <v>1.33</v>
          </cell>
          <cell r="L256" t="str">
            <v>D+</v>
          </cell>
          <cell r="M256" t="str">
            <v>0</v>
          </cell>
          <cell r="N256">
            <v>0</v>
          </cell>
          <cell r="O256">
            <v>0</v>
          </cell>
          <cell r="P256">
            <v>0</v>
          </cell>
          <cell r="Q256">
            <v>0</v>
          </cell>
          <cell r="R256">
            <v>0</v>
          </cell>
          <cell r="S256">
            <v>0</v>
          </cell>
          <cell r="T256">
            <v>0</v>
          </cell>
          <cell r="U256">
            <v>0</v>
          </cell>
          <cell r="V256">
            <v>0</v>
          </cell>
          <cell r="W256">
            <v>0</v>
          </cell>
          <cell r="X256">
            <v>0</v>
          </cell>
          <cell r="Y256">
            <v>0</v>
          </cell>
          <cell r="Z256">
            <v>0</v>
          </cell>
          <cell r="AA256">
            <v>0</v>
          </cell>
          <cell r="AB256">
            <v>0</v>
          </cell>
          <cell r="AC256">
            <v>0</v>
          </cell>
        </row>
        <row r="257">
          <cell r="A257">
            <v>0</v>
          </cell>
          <cell r="B257">
            <v>32</v>
          </cell>
          <cell r="C257">
            <v>0</v>
          </cell>
          <cell r="D257" t="str">
            <v>3.9</v>
          </cell>
          <cell r="E257">
            <v>0</v>
          </cell>
          <cell r="F257">
            <v>0</v>
          </cell>
          <cell r="G257">
            <v>0</v>
          </cell>
          <cell r="H257">
            <v>0</v>
          </cell>
          <cell r="I257">
            <v>0</v>
          </cell>
          <cell r="J257">
            <v>0</v>
          </cell>
          <cell r="K257" t="str">
            <v>1.33</v>
          </cell>
          <cell r="L257" t="str">
            <v>D+</v>
          </cell>
          <cell r="M257" t="str">
            <v>0</v>
          </cell>
          <cell r="N257">
            <v>0</v>
          </cell>
          <cell r="O257">
            <v>0</v>
          </cell>
          <cell r="P257">
            <v>0</v>
          </cell>
          <cell r="Q257">
            <v>0</v>
          </cell>
          <cell r="R257">
            <v>0</v>
          </cell>
          <cell r="S257">
            <v>0</v>
          </cell>
          <cell r="T257">
            <v>0</v>
          </cell>
          <cell r="U257">
            <v>0</v>
          </cell>
          <cell r="V257">
            <v>0</v>
          </cell>
          <cell r="W257">
            <v>0</v>
          </cell>
          <cell r="X257">
            <v>0</v>
          </cell>
          <cell r="Y257">
            <v>0</v>
          </cell>
          <cell r="Z257">
            <v>0</v>
          </cell>
          <cell r="AA257">
            <v>0</v>
          </cell>
          <cell r="AB257">
            <v>0</v>
          </cell>
          <cell r="AC257">
            <v>0</v>
          </cell>
        </row>
        <row r="258">
          <cell r="A258">
            <v>0</v>
          </cell>
          <cell r="B258">
            <v>32</v>
          </cell>
          <cell r="C258">
            <v>0</v>
          </cell>
          <cell r="D258" t="str">
            <v>3.10</v>
          </cell>
          <cell r="E258">
            <v>0</v>
          </cell>
          <cell r="F258">
            <v>0</v>
          </cell>
          <cell r="G258">
            <v>0</v>
          </cell>
          <cell r="H258">
            <v>0</v>
          </cell>
          <cell r="I258">
            <v>0</v>
          </cell>
          <cell r="J258">
            <v>0</v>
          </cell>
          <cell r="K258" t="str">
            <v>1.33</v>
          </cell>
          <cell r="L258" t="str">
            <v>D+</v>
          </cell>
          <cell r="M258" t="str">
            <v>0</v>
          </cell>
          <cell r="N258">
            <v>0</v>
          </cell>
          <cell r="O258">
            <v>0</v>
          </cell>
          <cell r="P258">
            <v>0</v>
          </cell>
          <cell r="Q258">
            <v>0</v>
          </cell>
          <cell r="R258">
            <v>0</v>
          </cell>
          <cell r="S258">
            <v>0</v>
          </cell>
          <cell r="T258">
            <v>0</v>
          </cell>
          <cell r="U258">
            <v>0</v>
          </cell>
          <cell r="V258">
            <v>0</v>
          </cell>
          <cell r="W258">
            <v>0</v>
          </cell>
          <cell r="X258">
            <v>0</v>
          </cell>
          <cell r="Y258">
            <v>0</v>
          </cell>
          <cell r="Z258">
            <v>0</v>
          </cell>
          <cell r="AA258">
            <v>0</v>
          </cell>
          <cell r="AB258">
            <v>0</v>
          </cell>
          <cell r="AC258">
            <v>0</v>
          </cell>
        </row>
        <row r="259">
          <cell r="A259">
            <v>0</v>
          </cell>
          <cell r="B259">
            <v>32</v>
          </cell>
          <cell r="C259">
            <v>0</v>
          </cell>
          <cell r="D259" t="str">
            <v>3.11</v>
          </cell>
          <cell r="E259">
            <v>0</v>
          </cell>
          <cell r="F259">
            <v>0</v>
          </cell>
          <cell r="G259">
            <v>0</v>
          </cell>
          <cell r="H259">
            <v>0</v>
          </cell>
          <cell r="I259">
            <v>0</v>
          </cell>
          <cell r="J259">
            <v>0</v>
          </cell>
          <cell r="K259" t="str">
            <v>1.33</v>
          </cell>
          <cell r="L259" t="str">
            <v>D+</v>
          </cell>
          <cell r="M259" t="str">
            <v>0</v>
          </cell>
          <cell r="N259">
            <v>0</v>
          </cell>
          <cell r="O259">
            <v>0</v>
          </cell>
          <cell r="P259">
            <v>0</v>
          </cell>
          <cell r="Q259">
            <v>0</v>
          </cell>
          <cell r="R259">
            <v>0</v>
          </cell>
          <cell r="S259">
            <v>0</v>
          </cell>
          <cell r="T259">
            <v>0</v>
          </cell>
          <cell r="U259">
            <v>0</v>
          </cell>
          <cell r="V259">
            <v>0</v>
          </cell>
          <cell r="W259">
            <v>0</v>
          </cell>
          <cell r="X259">
            <v>0</v>
          </cell>
          <cell r="Y259">
            <v>0</v>
          </cell>
          <cell r="Z259">
            <v>0</v>
          </cell>
          <cell r="AA259">
            <v>0</v>
          </cell>
          <cell r="AB259">
            <v>0</v>
          </cell>
          <cell r="AC259">
            <v>0</v>
          </cell>
        </row>
        <row r="260">
          <cell r="A260">
            <v>0</v>
          </cell>
          <cell r="B260">
            <v>32</v>
          </cell>
          <cell r="C260">
            <v>0</v>
          </cell>
          <cell r="D260" t="str">
            <v>3.15</v>
          </cell>
          <cell r="E260">
            <v>0</v>
          </cell>
          <cell r="F260">
            <v>0</v>
          </cell>
          <cell r="G260">
            <v>0</v>
          </cell>
          <cell r="H260">
            <v>0</v>
          </cell>
          <cell r="I260">
            <v>0</v>
          </cell>
          <cell r="J260">
            <v>0</v>
          </cell>
          <cell r="K260" t="str">
            <v>1.33</v>
          </cell>
          <cell r="L260" t="str">
            <v>D+</v>
          </cell>
          <cell r="M260" t="str">
            <v>0</v>
          </cell>
          <cell r="N260">
            <v>0</v>
          </cell>
          <cell r="O260">
            <v>0</v>
          </cell>
          <cell r="P260">
            <v>0</v>
          </cell>
          <cell r="Q260">
            <v>0</v>
          </cell>
          <cell r="R260">
            <v>0</v>
          </cell>
          <cell r="S260">
            <v>0</v>
          </cell>
          <cell r="T260">
            <v>0</v>
          </cell>
          <cell r="U260">
            <v>0</v>
          </cell>
          <cell r="V260">
            <v>0</v>
          </cell>
          <cell r="W260">
            <v>0</v>
          </cell>
          <cell r="X260">
            <v>0</v>
          </cell>
          <cell r="Y260">
            <v>0</v>
          </cell>
          <cell r="Z260">
            <v>0</v>
          </cell>
          <cell r="AA260">
            <v>0</v>
          </cell>
          <cell r="AB260">
            <v>0</v>
          </cell>
          <cell r="AC260">
            <v>0</v>
          </cell>
        </row>
        <row r="261">
          <cell r="A261">
            <v>0</v>
          </cell>
          <cell r="B261">
            <v>32</v>
          </cell>
          <cell r="C261">
            <v>0</v>
          </cell>
          <cell r="D261" t="str">
            <v>3.16</v>
          </cell>
          <cell r="E261">
            <v>0</v>
          </cell>
          <cell r="F261">
            <v>0</v>
          </cell>
          <cell r="G261">
            <v>0</v>
          </cell>
          <cell r="H261">
            <v>0</v>
          </cell>
          <cell r="I261">
            <v>0</v>
          </cell>
          <cell r="J261">
            <v>0</v>
          </cell>
          <cell r="K261" t="str">
            <v>1.33</v>
          </cell>
          <cell r="L261" t="str">
            <v>D+</v>
          </cell>
          <cell r="M261" t="str">
            <v>0</v>
          </cell>
          <cell r="N261">
            <v>0</v>
          </cell>
          <cell r="O261">
            <v>0</v>
          </cell>
          <cell r="P261">
            <v>0</v>
          </cell>
          <cell r="Q261">
            <v>0</v>
          </cell>
          <cell r="R261">
            <v>0</v>
          </cell>
          <cell r="S261">
            <v>0</v>
          </cell>
          <cell r="T261">
            <v>0</v>
          </cell>
          <cell r="U261">
            <v>0</v>
          </cell>
          <cell r="V261">
            <v>0</v>
          </cell>
          <cell r="W261">
            <v>0</v>
          </cell>
          <cell r="X261">
            <v>0</v>
          </cell>
          <cell r="Y261">
            <v>0</v>
          </cell>
          <cell r="Z261">
            <v>0</v>
          </cell>
          <cell r="AA261">
            <v>0</v>
          </cell>
          <cell r="AB261">
            <v>0</v>
          </cell>
          <cell r="AC261">
            <v>0</v>
          </cell>
        </row>
        <row r="262">
          <cell r="A262">
            <v>0</v>
          </cell>
          <cell r="B262">
            <v>0</v>
          </cell>
          <cell r="C262" t="str">
            <v>capaian raport</v>
          </cell>
          <cell r="D262">
            <v>32</v>
          </cell>
          <cell r="E262">
            <v>0</v>
          </cell>
          <cell r="F262">
            <v>0</v>
          </cell>
          <cell r="G262">
            <v>0</v>
          </cell>
          <cell r="H262">
            <v>0</v>
          </cell>
          <cell r="I262">
            <v>0</v>
          </cell>
          <cell r="J262">
            <v>0</v>
          </cell>
          <cell r="K262" t="str">
            <v>1.33</v>
          </cell>
          <cell r="L262" t="str">
            <v>D+</v>
          </cell>
          <cell r="M262" t="str">
            <v>0</v>
          </cell>
          <cell r="N262">
            <v>0</v>
          </cell>
          <cell r="O262">
            <v>0</v>
          </cell>
          <cell r="P262">
            <v>0</v>
          </cell>
          <cell r="Q262">
            <v>0</v>
          </cell>
          <cell r="R262">
            <v>0</v>
          </cell>
          <cell r="S262">
            <v>0</v>
          </cell>
          <cell r="T262">
            <v>0</v>
          </cell>
          <cell r="U262">
            <v>0</v>
          </cell>
          <cell r="V262">
            <v>0</v>
          </cell>
          <cell r="W262">
            <v>0</v>
          </cell>
          <cell r="X262">
            <v>0</v>
          </cell>
          <cell r="Y262">
            <v>0</v>
          </cell>
          <cell r="Z262">
            <v>0</v>
          </cell>
          <cell r="AA262">
            <v>0</v>
          </cell>
          <cell r="AB262">
            <v>0</v>
          </cell>
          <cell r="AC262">
            <v>0</v>
          </cell>
        </row>
        <row r="263">
          <cell r="A263">
            <v>33</v>
          </cell>
          <cell r="B263">
            <v>33</v>
          </cell>
          <cell r="C263">
            <v>0</v>
          </cell>
          <cell r="D263" t="str">
            <v>3.3</v>
          </cell>
          <cell r="E263">
            <v>0</v>
          </cell>
          <cell r="F263">
            <v>0</v>
          </cell>
          <cell r="G263">
            <v>0</v>
          </cell>
          <cell r="H263">
            <v>0</v>
          </cell>
          <cell r="I263">
            <v>0</v>
          </cell>
          <cell r="J263">
            <v>0</v>
          </cell>
          <cell r="K263" t="str">
            <v>1.33</v>
          </cell>
          <cell r="L263" t="str">
            <v>D+</v>
          </cell>
          <cell r="M263" t="str">
            <v>0</v>
          </cell>
          <cell r="N263">
            <v>0</v>
          </cell>
          <cell r="O263">
            <v>0</v>
          </cell>
          <cell r="P263">
            <v>0</v>
          </cell>
          <cell r="Q263">
            <v>0</v>
          </cell>
          <cell r="R263">
            <v>0</v>
          </cell>
          <cell r="S263">
            <v>0</v>
          </cell>
          <cell r="T263">
            <v>0</v>
          </cell>
          <cell r="U263">
            <v>0</v>
          </cell>
          <cell r="V263">
            <v>0</v>
          </cell>
          <cell r="W263">
            <v>0</v>
          </cell>
          <cell r="X263">
            <v>0</v>
          </cell>
          <cell r="Y263">
            <v>0</v>
          </cell>
          <cell r="Z263">
            <v>0</v>
          </cell>
          <cell r="AA263">
            <v>0</v>
          </cell>
          <cell r="AB263">
            <v>0</v>
          </cell>
          <cell r="AC263" t="str">
            <v>D+</v>
          </cell>
        </row>
        <row r="264">
          <cell r="A264">
            <v>0</v>
          </cell>
          <cell r="B264">
            <v>33</v>
          </cell>
          <cell r="C264">
            <v>0</v>
          </cell>
          <cell r="D264" t="str">
            <v>3.7</v>
          </cell>
          <cell r="E264">
            <v>0</v>
          </cell>
          <cell r="F264">
            <v>0</v>
          </cell>
          <cell r="G264">
            <v>0</v>
          </cell>
          <cell r="H264">
            <v>0</v>
          </cell>
          <cell r="I264">
            <v>0</v>
          </cell>
          <cell r="J264">
            <v>0</v>
          </cell>
          <cell r="K264" t="str">
            <v>1.33</v>
          </cell>
          <cell r="L264" t="str">
            <v>D+</v>
          </cell>
          <cell r="M264" t="str">
            <v>0</v>
          </cell>
          <cell r="N264">
            <v>0</v>
          </cell>
          <cell r="O264">
            <v>0</v>
          </cell>
          <cell r="P264">
            <v>0</v>
          </cell>
          <cell r="Q264">
            <v>0</v>
          </cell>
          <cell r="R264">
            <v>0</v>
          </cell>
          <cell r="S264">
            <v>0</v>
          </cell>
          <cell r="T264">
            <v>0</v>
          </cell>
          <cell r="U264">
            <v>0</v>
          </cell>
          <cell r="V264">
            <v>0</v>
          </cell>
          <cell r="W264">
            <v>0</v>
          </cell>
          <cell r="X264">
            <v>0</v>
          </cell>
          <cell r="Y264">
            <v>0</v>
          </cell>
          <cell r="Z264">
            <v>0</v>
          </cell>
          <cell r="AA264">
            <v>0</v>
          </cell>
          <cell r="AB264">
            <v>0</v>
          </cell>
          <cell r="AC264">
            <v>0</v>
          </cell>
        </row>
        <row r="265">
          <cell r="A265">
            <v>0</v>
          </cell>
          <cell r="B265">
            <v>33</v>
          </cell>
          <cell r="C265">
            <v>0</v>
          </cell>
          <cell r="D265" t="str">
            <v>3.9</v>
          </cell>
          <cell r="E265">
            <v>0</v>
          </cell>
          <cell r="F265">
            <v>0</v>
          </cell>
          <cell r="G265">
            <v>0</v>
          </cell>
          <cell r="H265">
            <v>0</v>
          </cell>
          <cell r="I265">
            <v>0</v>
          </cell>
          <cell r="J265">
            <v>0</v>
          </cell>
          <cell r="K265" t="str">
            <v>1.33</v>
          </cell>
          <cell r="L265" t="str">
            <v>D+</v>
          </cell>
          <cell r="M265" t="str">
            <v>0</v>
          </cell>
          <cell r="N265">
            <v>0</v>
          </cell>
          <cell r="O265">
            <v>0</v>
          </cell>
          <cell r="P265">
            <v>0</v>
          </cell>
          <cell r="Q265">
            <v>0</v>
          </cell>
          <cell r="R265">
            <v>0</v>
          </cell>
          <cell r="S265">
            <v>0</v>
          </cell>
          <cell r="T265">
            <v>0</v>
          </cell>
          <cell r="U265">
            <v>0</v>
          </cell>
          <cell r="V265">
            <v>0</v>
          </cell>
          <cell r="W265">
            <v>0</v>
          </cell>
          <cell r="X265">
            <v>0</v>
          </cell>
          <cell r="Y265">
            <v>0</v>
          </cell>
          <cell r="Z265">
            <v>0</v>
          </cell>
          <cell r="AA265">
            <v>0</v>
          </cell>
          <cell r="AB265">
            <v>0</v>
          </cell>
          <cell r="AC265">
            <v>0</v>
          </cell>
        </row>
        <row r="266">
          <cell r="A266">
            <v>0</v>
          </cell>
          <cell r="B266">
            <v>33</v>
          </cell>
          <cell r="C266">
            <v>0</v>
          </cell>
          <cell r="D266" t="str">
            <v>3.10</v>
          </cell>
          <cell r="E266">
            <v>0</v>
          </cell>
          <cell r="F266">
            <v>0</v>
          </cell>
          <cell r="G266">
            <v>0</v>
          </cell>
          <cell r="H266">
            <v>0</v>
          </cell>
          <cell r="I266">
            <v>0</v>
          </cell>
          <cell r="J266">
            <v>0</v>
          </cell>
          <cell r="K266" t="str">
            <v>1.33</v>
          </cell>
          <cell r="L266" t="str">
            <v>D+</v>
          </cell>
          <cell r="M266" t="str">
            <v>0</v>
          </cell>
          <cell r="N266">
            <v>0</v>
          </cell>
          <cell r="O266">
            <v>0</v>
          </cell>
          <cell r="P266">
            <v>0</v>
          </cell>
          <cell r="Q266">
            <v>0</v>
          </cell>
          <cell r="R266">
            <v>0</v>
          </cell>
          <cell r="S266">
            <v>0</v>
          </cell>
          <cell r="T266">
            <v>0</v>
          </cell>
          <cell r="U266">
            <v>0</v>
          </cell>
          <cell r="V266">
            <v>0</v>
          </cell>
          <cell r="W266">
            <v>0</v>
          </cell>
          <cell r="X266">
            <v>0</v>
          </cell>
          <cell r="Y266">
            <v>0</v>
          </cell>
          <cell r="Z266">
            <v>0</v>
          </cell>
          <cell r="AA266">
            <v>0</v>
          </cell>
          <cell r="AB266">
            <v>0</v>
          </cell>
          <cell r="AC266">
            <v>0</v>
          </cell>
        </row>
        <row r="267">
          <cell r="A267">
            <v>0</v>
          </cell>
          <cell r="B267">
            <v>33</v>
          </cell>
          <cell r="C267">
            <v>0</v>
          </cell>
          <cell r="D267" t="str">
            <v>3.11</v>
          </cell>
          <cell r="E267">
            <v>0</v>
          </cell>
          <cell r="F267">
            <v>0</v>
          </cell>
          <cell r="G267">
            <v>0</v>
          </cell>
          <cell r="H267">
            <v>0</v>
          </cell>
          <cell r="I267">
            <v>0</v>
          </cell>
          <cell r="J267">
            <v>0</v>
          </cell>
          <cell r="K267" t="str">
            <v>1.33</v>
          </cell>
          <cell r="L267" t="str">
            <v>D+</v>
          </cell>
          <cell r="M267" t="str">
            <v>0</v>
          </cell>
          <cell r="N267">
            <v>0</v>
          </cell>
          <cell r="O267">
            <v>0</v>
          </cell>
          <cell r="P267">
            <v>0</v>
          </cell>
          <cell r="Q267">
            <v>0</v>
          </cell>
          <cell r="R267">
            <v>0</v>
          </cell>
          <cell r="S267">
            <v>0</v>
          </cell>
          <cell r="T267">
            <v>0</v>
          </cell>
          <cell r="U267">
            <v>0</v>
          </cell>
          <cell r="V267">
            <v>0</v>
          </cell>
          <cell r="W267">
            <v>0</v>
          </cell>
          <cell r="X267">
            <v>0</v>
          </cell>
          <cell r="Y267">
            <v>0</v>
          </cell>
          <cell r="Z267">
            <v>0</v>
          </cell>
          <cell r="AA267">
            <v>0</v>
          </cell>
          <cell r="AB267">
            <v>0</v>
          </cell>
          <cell r="AC267">
            <v>0</v>
          </cell>
        </row>
        <row r="268">
          <cell r="A268">
            <v>0</v>
          </cell>
          <cell r="B268">
            <v>33</v>
          </cell>
          <cell r="C268">
            <v>0</v>
          </cell>
          <cell r="D268" t="str">
            <v>3.15</v>
          </cell>
          <cell r="E268">
            <v>0</v>
          </cell>
          <cell r="F268">
            <v>0</v>
          </cell>
          <cell r="G268">
            <v>0</v>
          </cell>
          <cell r="H268">
            <v>0</v>
          </cell>
          <cell r="I268">
            <v>0</v>
          </cell>
          <cell r="J268">
            <v>0</v>
          </cell>
          <cell r="K268" t="str">
            <v>1.33</v>
          </cell>
          <cell r="L268" t="str">
            <v>D+</v>
          </cell>
          <cell r="M268" t="str">
            <v>0</v>
          </cell>
          <cell r="N268">
            <v>0</v>
          </cell>
          <cell r="O268">
            <v>0</v>
          </cell>
          <cell r="P268">
            <v>0</v>
          </cell>
          <cell r="Q268">
            <v>0</v>
          </cell>
          <cell r="R268">
            <v>0</v>
          </cell>
          <cell r="S268">
            <v>0</v>
          </cell>
          <cell r="T268">
            <v>0</v>
          </cell>
          <cell r="U268">
            <v>0</v>
          </cell>
          <cell r="V268">
            <v>0</v>
          </cell>
          <cell r="W268">
            <v>0</v>
          </cell>
          <cell r="X268">
            <v>0</v>
          </cell>
          <cell r="Y268">
            <v>0</v>
          </cell>
          <cell r="Z268">
            <v>0</v>
          </cell>
          <cell r="AA268">
            <v>0</v>
          </cell>
          <cell r="AB268">
            <v>0</v>
          </cell>
          <cell r="AC268">
            <v>0</v>
          </cell>
        </row>
        <row r="269">
          <cell r="A269">
            <v>0</v>
          </cell>
          <cell r="B269">
            <v>33</v>
          </cell>
          <cell r="C269">
            <v>0</v>
          </cell>
          <cell r="D269" t="str">
            <v>3.16</v>
          </cell>
          <cell r="E269">
            <v>0</v>
          </cell>
          <cell r="F269">
            <v>0</v>
          </cell>
          <cell r="G269">
            <v>0</v>
          </cell>
          <cell r="H269">
            <v>0</v>
          </cell>
          <cell r="I269">
            <v>0</v>
          </cell>
          <cell r="J269">
            <v>0</v>
          </cell>
          <cell r="K269" t="str">
            <v>1.33</v>
          </cell>
          <cell r="L269" t="str">
            <v>D+</v>
          </cell>
          <cell r="M269" t="str">
            <v>0</v>
          </cell>
          <cell r="N269">
            <v>0</v>
          </cell>
          <cell r="O269">
            <v>0</v>
          </cell>
          <cell r="P269">
            <v>0</v>
          </cell>
          <cell r="Q269">
            <v>0</v>
          </cell>
          <cell r="R269">
            <v>0</v>
          </cell>
          <cell r="S269">
            <v>0</v>
          </cell>
          <cell r="T269">
            <v>0</v>
          </cell>
          <cell r="U269">
            <v>0</v>
          </cell>
          <cell r="V269">
            <v>0</v>
          </cell>
          <cell r="W269">
            <v>0</v>
          </cell>
          <cell r="X269">
            <v>0</v>
          </cell>
          <cell r="Y269">
            <v>0</v>
          </cell>
          <cell r="Z269">
            <v>0</v>
          </cell>
          <cell r="AA269">
            <v>0</v>
          </cell>
          <cell r="AB269">
            <v>0</v>
          </cell>
          <cell r="AC269">
            <v>0</v>
          </cell>
        </row>
        <row r="270">
          <cell r="A270">
            <v>0</v>
          </cell>
          <cell r="B270">
            <v>0</v>
          </cell>
          <cell r="C270" t="str">
            <v>capaian raport</v>
          </cell>
          <cell r="D270">
            <v>33</v>
          </cell>
          <cell r="E270">
            <v>0</v>
          </cell>
          <cell r="F270">
            <v>0</v>
          </cell>
          <cell r="G270">
            <v>0</v>
          </cell>
          <cell r="H270">
            <v>0</v>
          </cell>
          <cell r="I270">
            <v>0</v>
          </cell>
          <cell r="J270">
            <v>0</v>
          </cell>
          <cell r="K270" t="str">
            <v>1.33</v>
          </cell>
          <cell r="L270" t="str">
            <v>D+</v>
          </cell>
          <cell r="M270" t="str">
            <v>0</v>
          </cell>
          <cell r="N270">
            <v>0</v>
          </cell>
          <cell r="O270">
            <v>0</v>
          </cell>
          <cell r="P270">
            <v>0</v>
          </cell>
          <cell r="Q270">
            <v>0</v>
          </cell>
          <cell r="R270">
            <v>0</v>
          </cell>
          <cell r="S270">
            <v>0</v>
          </cell>
          <cell r="T270">
            <v>0</v>
          </cell>
          <cell r="U270">
            <v>0</v>
          </cell>
          <cell r="V270">
            <v>0</v>
          </cell>
          <cell r="W270">
            <v>0</v>
          </cell>
          <cell r="X270">
            <v>0</v>
          </cell>
          <cell r="Y270">
            <v>0</v>
          </cell>
          <cell r="Z270">
            <v>0</v>
          </cell>
          <cell r="AA270">
            <v>0</v>
          </cell>
          <cell r="AB270">
            <v>0</v>
          </cell>
          <cell r="AC270">
            <v>0</v>
          </cell>
        </row>
        <row r="271">
          <cell r="A271">
            <v>34</v>
          </cell>
          <cell r="B271">
            <v>34</v>
          </cell>
          <cell r="C271">
            <v>0</v>
          </cell>
          <cell r="D271" t="str">
            <v>3.3</v>
          </cell>
          <cell r="E271">
            <v>0</v>
          </cell>
          <cell r="F271">
            <v>0</v>
          </cell>
          <cell r="G271">
            <v>0</v>
          </cell>
          <cell r="H271">
            <v>0</v>
          </cell>
          <cell r="I271">
            <v>0</v>
          </cell>
          <cell r="J271">
            <v>0</v>
          </cell>
          <cell r="K271" t="str">
            <v>1.33</v>
          </cell>
          <cell r="L271" t="str">
            <v>D+</v>
          </cell>
          <cell r="M271" t="str">
            <v>0</v>
          </cell>
          <cell r="N271">
            <v>0</v>
          </cell>
          <cell r="O271">
            <v>0</v>
          </cell>
          <cell r="P271">
            <v>0</v>
          </cell>
          <cell r="Q271">
            <v>0</v>
          </cell>
          <cell r="R271">
            <v>0</v>
          </cell>
          <cell r="S271">
            <v>0</v>
          </cell>
          <cell r="T271">
            <v>0</v>
          </cell>
          <cell r="U271">
            <v>0</v>
          </cell>
          <cell r="V271">
            <v>0</v>
          </cell>
          <cell r="W271">
            <v>0</v>
          </cell>
          <cell r="X271">
            <v>0</v>
          </cell>
          <cell r="Y271">
            <v>0</v>
          </cell>
          <cell r="Z271">
            <v>0</v>
          </cell>
          <cell r="AA271">
            <v>0</v>
          </cell>
          <cell r="AB271">
            <v>0</v>
          </cell>
          <cell r="AC271" t="str">
            <v>D+</v>
          </cell>
        </row>
        <row r="272">
          <cell r="A272">
            <v>0</v>
          </cell>
          <cell r="B272">
            <v>34</v>
          </cell>
          <cell r="C272">
            <v>0</v>
          </cell>
          <cell r="D272" t="str">
            <v>3.7</v>
          </cell>
          <cell r="E272">
            <v>0</v>
          </cell>
          <cell r="F272">
            <v>0</v>
          </cell>
          <cell r="G272">
            <v>0</v>
          </cell>
          <cell r="H272">
            <v>0</v>
          </cell>
          <cell r="I272">
            <v>0</v>
          </cell>
          <cell r="J272">
            <v>0</v>
          </cell>
          <cell r="K272" t="str">
            <v>1.33</v>
          </cell>
          <cell r="L272" t="str">
            <v>D+</v>
          </cell>
          <cell r="M272" t="str">
            <v>0</v>
          </cell>
          <cell r="N272">
            <v>0</v>
          </cell>
          <cell r="O272">
            <v>0</v>
          </cell>
          <cell r="P272">
            <v>0</v>
          </cell>
          <cell r="Q272">
            <v>0</v>
          </cell>
          <cell r="R272">
            <v>0</v>
          </cell>
          <cell r="S272">
            <v>0</v>
          </cell>
          <cell r="T272">
            <v>0</v>
          </cell>
          <cell r="U272">
            <v>0</v>
          </cell>
          <cell r="V272">
            <v>0</v>
          </cell>
          <cell r="W272">
            <v>0</v>
          </cell>
          <cell r="X272">
            <v>0</v>
          </cell>
          <cell r="Y272">
            <v>0</v>
          </cell>
          <cell r="Z272">
            <v>0</v>
          </cell>
          <cell r="AA272">
            <v>0</v>
          </cell>
          <cell r="AB272">
            <v>0</v>
          </cell>
          <cell r="AC272">
            <v>0</v>
          </cell>
        </row>
        <row r="273">
          <cell r="A273">
            <v>0</v>
          </cell>
          <cell r="B273">
            <v>34</v>
          </cell>
          <cell r="C273">
            <v>0</v>
          </cell>
          <cell r="D273" t="str">
            <v>3.9</v>
          </cell>
          <cell r="E273">
            <v>0</v>
          </cell>
          <cell r="F273">
            <v>0</v>
          </cell>
          <cell r="G273">
            <v>0</v>
          </cell>
          <cell r="H273">
            <v>0</v>
          </cell>
          <cell r="I273">
            <v>0</v>
          </cell>
          <cell r="J273">
            <v>0</v>
          </cell>
          <cell r="K273" t="str">
            <v>1.33</v>
          </cell>
          <cell r="L273" t="str">
            <v>D+</v>
          </cell>
          <cell r="M273" t="str">
            <v>0</v>
          </cell>
          <cell r="N273">
            <v>0</v>
          </cell>
          <cell r="O273">
            <v>0</v>
          </cell>
          <cell r="P273">
            <v>0</v>
          </cell>
          <cell r="Q273">
            <v>0</v>
          </cell>
          <cell r="R273">
            <v>0</v>
          </cell>
          <cell r="S273">
            <v>0</v>
          </cell>
          <cell r="T273">
            <v>0</v>
          </cell>
          <cell r="U273">
            <v>0</v>
          </cell>
          <cell r="V273">
            <v>0</v>
          </cell>
          <cell r="W273">
            <v>0</v>
          </cell>
          <cell r="X273">
            <v>0</v>
          </cell>
          <cell r="Y273">
            <v>0</v>
          </cell>
          <cell r="Z273">
            <v>0</v>
          </cell>
          <cell r="AA273">
            <v>0</v>
          </cell>
          <cell r="AB273">
            <v>0</v>
          </cell>
          <cell r="AC273">
            <v>0</v>
          </cell>
        </row>
        <row r="274">
          <cell r="A274">
            <v>0</v>
          </cell>
          <cell r="B274">
            <v>34</v>
          </cell>
          <cell r="C274">
            <v>0</v>
          </cell>
          <cell r="D274" t="str">
            <v>3.10</v>
          </cell>
          <cell r="E274">
            <v>0</v>
          </cell>
          <cell r="F274">
            <v>0</v>
          </cell>
          <cell r="G274">
            <v>0</v>
          </cell>
          <cell r="H274">
            <v>0</v>
          </cell>
          <cell r="I274">
            <v>0</v>
          </cell>
          <cell r="J274">
            <v>0</v>
          </cell>
          <cell r="K274" t="str">
            <v>1.33</v>
          </cell>
          <cell r="L274" t="str">
            <v>D+</v>
          </cell>
          <cell r="M274" t="str">
            <v>0</v>
          </cell>
          <cell r="N274">
            <v>0</v>
          </cell>
          <cell r="O274">
            <v>0</v>
          </cell>
          <cell r="P274">
            <v>0</v>
          </cell>
          <cell r="Q274">
            <v>0</v>
          </cell>
          <cell r="R274">
            <v>0</v>
          </cell>
          <cell r="S274">
            <v>0</v>
          </cell>
          <cell r="T274">
            <v>0</v>
          </cell>
          <cell r="U274">
            <v>0</v>
          </cell>
          <cell r="V274">
            <v>0</v>
          </cell>
          <cell r="W274">
            <v>0</v>
          </cell>
          <cell r="X274">
            <v>0</v>
          </cell>
          <cell r="Y274">
            <v>0</v>
          </cell>
          <cell r="Z274">
            <v>0</v>
          </cell>
          <cell r="AA274">
            <v>0</v>
          </cell>
          <cell r="AB274">
            <v>0</v>
          </cell>
          <cell r="AC274">
            <v>0</v>
          </cell>
        </row>
        <row r="275">
          <cell r="A275">
            <v>0</v>
          </cell>
          <cell r="B275">
            <v>34</v>
          </cell>
          <cell r="C275">
            <v>0</v>
          </cell>
          <cell r="D275" t="str">
            <v>3.11</v>
          </cell>
          <cell r="E275">
            <v>0</v>
          </cell>
          <cell r="F275">
            <v>0</v>
          </cell>
          <cell r="G275">
            <v>0</v>
          </cell>
          <cell r="H275">
            <v>0</v>
          </cell>
          <cell r="I275">
            <v>0</v>
          </cell>
          <cell r="J275">
            <v>0</v>
          </cell>
          <cell r="K275" t="str">
            <v>1.33</v>
          </cell>
          <cell r="L275" t="str">
            <v>D+</v>
          </cell>
          <cell r="M275" t="str">
            <v>0</v>
          </cell>
          <cell r="N275">
            <v>0</v>
          </cell>
          <cell r="O275">
            <v>0</v>
          </cell>
          <cell r="P275">
            <v>0</v>
          </cell>
          <cell r="Q275">
            <v>0</v>
          </cell>
          <cell r="R275">
            <v>0</v>
          </cell>
          <cell r="S275">
            <v>0</v>
          </cell>
          <cell r="T275">
            <v>0</v>
          </cell>
          <cell r="U275">
            <v>0</v>
          </cell>
          <cell r="V275">
            <v>0</v>
          </cell>
          <cell r="W275">
            <v>0</v>
          </cell>
          <cell r="X275">
            <v>0</v>
          </cell>
          <cell r="Y275">
            <v>0</v>
          </cell>
          <cell r="Z275">
            <v>0</v>
          </cell>
          <cell r="AA275">
            <v>0</v>
          </cell>
          <cell r="AB275">
            <v>0</v>
          </cell>
          <cell r="AC275">
            <v>0</v>
          </cell>
        </row>
        <row r="276">
          <cell r="A276">
            <v>0</v>
          </cell>
          <cell r="B276">
            <v>34</v>
          </cell>
          <cell r="C276">
            <v>0</v>
          </cell>
          <cell r="D276" t="str">
            <v>3.15</v>
          </cell>
          <cell r="E276">
            <v>0</v>
          </cell>
          <cell r="F276">
            <v>0</v>
          </cell>
          <cell r="G276">
            <v>0</v>
          </cell>
          <cell r="H276">
            <v>0</v>
          </cell>
          <cell r="I276">
            <v>0</v>
          </cell>
          <cell r="J276">
            <v>0</v>
          </cell>
          <cell r="K276" t="str">
            <v>1.33</v>
          </cell>
          <cell r="L276" t="str">
            <v>D+</v>
          </cell>
          <cell r="M276" t="str">
            <v>0</v>
          </cell>
          <cell r="N276">
            <v>0</v>
          </cell>
          <cell r="O276">
            <v>0</v>
          </cell>
          <cell r="P276">
            <v>0</v>
          </cell>
          <cell r="Q276">
            <v>0</v>
          </cell>
          <cell r="R276">
            <v>0</v>
          </cell>
          <cell r="S276">
            <v>0</v>
          </cell>
          <cell r="T276">
            <v>0</v>
          </cell>
          <cell r="U276">
            <v>0</v>
          </cell>
          <cell r="V276">
            <v>0</v>
          </cell>
          <cell r="W276">
            <v>0</v>
          </cell>
          <cell r="X276">
            <v>0</v>
          </cell>
          <cell r="Y276">
            <v>0</v>
          </cell>
          <cell r="Z276">
            <v>0</v>
          </cell>
          <cell r="AA276">
            <v>0</v>
          </cell>
          <cell r="AB276">
            <v>0</v>
          </cell>
          <cell r="AC276">
            <v>0</v>
          </cell>
        </row>
        <row r="277">
          <cell r="A277">
            <v>0</v>
          </cell>
          <cell r="B277">
            <v>34</v>
          </cell>
          <cell r="C277">
            <v>0</v>
          </cell>
          <cell r="D277" t="str">
            <v>3.16</v>
          </cell>
          <cell r="E277">
            <v>0</v>
          </cell>
          <cell r="F277">
            <v>0</v>
          </cell>
          <cell r="G277">
            <v>0</v>
          </cell>
          <cell r="H277">
            <v>0</v>
          </cell>
          <cell r="I277">
            <v>0</v>
          </cell>
          <cell r="J277">
            <v>0</v>
          </cell>
          <cell r="K277" t="str">
            <v>1.33</v>
          </cell>
          <cell r="L277" t="str">
            <v>D+</v>
          </cell>
          <cell r="M277" t="str">
            <v>0</v>
          </cell>
          <cell r="N277">
            <v>0</v>
          </cell>
          <cell r="O277">
            <v>0</v>
          </cell>
          <cell r="P277">
            <v>0</v>
          </cell>
          <cell r="Q277">
            <v>0</v>
          </cell>
          <cell r="R277">
            <v>0</v>
          </cell>
          <cell r="S277">
            <v>0</v>
          </cell>
          <cell r="T277">
            <v>0</v>
          </cell>
          <cell r="U277">
            <v>0</v>
          </cell>
          <cell r="V277">
            <v>0</v>
          </cell>
          <cell r="W277">
            <v>0</v>
          </cell>
          <cell r="X277">
            <v>0</v>
          </cell>
          <cell r="Y277">
            <v>0</v>
          </cell>
          <cell r="Z277">
            <v>0</v>
          </cell>
          <cell r="AA277">
            <v>0</v>
          </cell>
          <cell r="AB277">
            <v>0</v>
          </cell>
          <cell r="AC277">
            <v>0</v>
          </cell>
        </row>
        <row r="278">
          <cell r="A278">
            <v>0</v>
          </cell>
          <cell r="B278">
            <v>0</v>
          </cell>
          <cell r="C278" t="str">
            <v>capaian raport</v>
          </cell>
          <cell r="D278">
            <v>34</v>
          </cell>
          <cell r="E278">
            <v>0</v>
          </cell>
          <cell r="F278">
            <v>0</v>
          </cell>
          <cell r="G278">
            <v>0</v>
          </cell>
          <cell r="H278">
            <v>0</v>
          </cell>
          <cell r="I278">
            <v>0</v>
          </cell>
          <cell r="J278">
            <v>0</v>
          </cell>
          <cell r="K278" t="str">
            <v>1.33</v>
          </cell>
          <cell r="L278" t="str">
            <v>D+</v>
          </cell>
          <cell r="M278" t="str">
            <v>0</v>
          </cell>
          <cell r="N278">
            <v>0</v>
          </cell>
          <cell r="O278">
            <v>0</v>
          </cell>
          <cell r="P278">
            <v>0</v>
          </cell>
          <cell r="Q278">
            <v>0</v>
          </cell>
          <cell r="R278">
            <v>0</v>
          </cell>
          <cell r="S278">
            <v>0</v>
          </cell>
          <cell r="T278">
            <v>0</v>
          </cell>
          <cell r="U278">
            <v>0</v>
          </cell>
          <cell r="V278">
            <v>0</v>
          </cell>
          <cell r="W278">
            <v>0</v>
          </cell>
          <cell r="X278">
            <v>0</v>
          </cell>
          <cell r="Y278">
            <v>0</v>
          </cell>
          <cell r="Z278">
            <v>0</v>
          </cell>
          <cell r="AA278">
            <v>0</v>
          </cell>
          <cell r="AB278">
            <v>0</v>
          </cell>
          <cell r="AC278">
            <v>0</v>
          </cell>
        </row>
        <row r="279">
          <cell r="A279">
            <v>35</v>
          </cell>
          <cell r="B279">
            <v>35</v>
          </cell>
          <cell r="C279">
            <v>0</v>
          </cell>
          <cell r="D279" t="str">
            <v>3.3</v>
          </cell>
          <cell r="E279">
            <v>0</v>
          </cell>
          <cell r="F279">
            <v>0</v>
          </cell>
          <cell r="G279">
            <v>0</v>
          </cell>
          <cell r="H279">
            <v>0</v>
          </cell>
          <cell r="I279">
            <v>0</v>
          </cell>
          <cell r="J279">
            <v>0</v>
          </cell>
          <cell r="K279" t="str">
            <v>1.33</v>
          </cell>
          <cell r="L279" t="str">
            <v>D+</v>
          </cell>
          <cell r="M279" t="str">
            <v>0</v>
          </cell>
          <cell r="N279">
            <v>0</v>
          </cell>
          <cell r="O279">
            <v>0</v>
          </cell>
          <cell r="P279">
            <v>0</v>
          </cell>
          <cell r="Q279">
            <v>0</v>
          </cell>
          <cell r="R279">
            <v>0</v>
          </cell>
          <cell r="S279">
            <v>0</v>
          </cell>
          <cell r="T279">
            <v>0</v>
          </cell>
          <cell r="U279">
            <v>0</v>
          </cell>
          <cell r="V279">
            <v>0</v>
          </cell>
          <cell r="W279">
            <v>0</v>
          </cell>
          <cell r="X279">
            <v>0</v>
          </cell>
          <cell r="Y279">
            <v>0</v>
          </cell>
          <cell r="Z279">
            <v>0</v>
          </cell>
          <cell r="AA279">
            <v>0</v>
          </cell>
          <cell r="AB279">
            <v>0</v>
          </cell>
          <cell r="AC279" t="str">
            <v>D+</v>
          </cell>
        </row>
        <row r="280">
          <cell r="A280">
            <v>0</v>
          </cell>
          <cell r="B280">
            <v>35</v>
          </cell>
          <cell r="C280">
            <v>0</v>
          </cell>
          <cell r="D280" t="str">
            <v>3.7</v>
          </cell>
          <cell r="E280">
            <v>0</v>
          </cell>
          <cell r="F280">
            <v>0</v>
          </cell>
          <cell r="G280">
            <v>0</v>
          </cell>
          <cell r="H280">
            <v>0</v>
          </cell>
          <cell r="I280">
            <v>0</v>
          </cell>
          <cell r="J280">
            <v>0</v>
          </cell>
          <cell r="K280" t="str">
            <v>1.33</v>
          </cell>
          <cell r="L280" t="str">
            <v>D+</v>
          </cell>
          <cell r="M280" t="str">
            <v>0</v>
          </cell>
          <cell r="N280">
            <v>0</v>
          </cell>
          <cell r="O280">
            <v>0</v>
          </cell>
          <cell r="P280">
            <v>0</v>
          </cell>
          <cell r="Q280">
            <v>0</v>
          </cell>
          <cell r="R280">
            <v>0</v>
          </cell>
          <cell r="S280">
            <v>0</v>
          </cell>
          <cell r="T280">
            <v>0</v>
          </cell>
          <cell r="U280">
            <v>0</v>
          </cell>
          <cell r="V280">
            <v>0</v>
          </cell>
          <cell r="W280">
            <v>0</v>
          </cell>
          <cell r="X280">
            <v>0</v>
          </cell>
          <cell r="Y280">
            <v>0</v>
          </cell>
          <cell r="Z280">
            <v>0</v>
          </cell>
          <cell r="AA280">
            <v>0</v>
          </cell>
          <cell r="AB280">
            <v>0</v>
          </cell>
          <cell r="AC280">
            <v>0</v>
          </cell>
        </row>
        <row r="281">
          <cell r="A281">
            <v>0</v>
          </cell>
          <cell r="B281">
            <v>35</v>
          </cell>
          <cell r="C281">
            <v>0</v>
          </cell>
          <cell r="D281" t="str">
            <v>3.9</v>
          </cell>
          <cell r="E281">
            <v>0</v>
          </cell>
          <cell r="F281">
            <v>0</v>
          </cell>
          <cell r="G281">
            <v>0</v>
          </cell>
          <cell r="H281">
            <v>0</v>
          </cell>
          <cell r="I281">
            <v>0</v>
          </cell>
          <cell r="J281">
            <v>0</v>
          </cell>
          <cell r="K281" t="str">
            <v>1.33</v>
          </cell>
          <cell r="L281" t="str">
            <v>D+</v>
          </cell>
          <cell r="M281" t="str">
            <v>0</v>
          </cell>
          <cell r="N281">
            <v>0</v>
          </cell>
          <cell r="O281">
            <v>0</v>
          </cell>
          <cell r="P281">
            <v>0</v>
          </cell>
          <cell r="Q281">
            <v>0</v>
          </cell>
          <cell r="R281">
            <v>0</v>
          </cell>
          <cell r="S281">
            <v>0</v>
          </cell>
          <cell r="T281">
            <v>0</v>
          </cell>
          <cell r="U281">
            <v>0</v>
          </cell>
          <cell r="V281">
            <v>0</v>
          </cell>
          <cell r="W281">
            <v>0</v>
          </cell>
          <cell r="X281">
            <v>0</v>
          </cell>
          <cell r="Y281">
            <v>0</v>
          </cell>
          <cell r="Z281">
            <v>0</v>
          </cell>
          <cell r="AA281">
            <v>0</v>
          </cell>
          <cell r="AB281">
            <v>0</v>
          </cell>
          <cell r="AC281">
            <v>0</v>
          </cell>
        </row>
        <row r="282">
          <cell r="A282">
            <v>0</v>
          </cell>
          <cell r="B282">
            <v>35</v>
          </cell>
          <cell r="C282">
            <v>0</v>
          </cell>
          <cell r="D282" t="str">
            <v>3.10</v>
          </cell>
          <cell r="E282">
            <v>0</v>
          </cell>
          <cell r="F282">
            <v>0</v>
          </cell>
          <cell r="G282">
            <v>0</v>
          </cell>
          <cell r="H282">
            <v>0</v>
          </cell>
          <cell r="I282">
            <v>0</v>
          </cell>
          <cell r="J282">
            <v>0</v>
          </cell>
          <cell r="K282" t="str">
            <v>1.33</v>
          </cell>
          <cell r="L282" t="str">
            <v>D+</v>
          </cell>
          <cell r="M282" t="str">
            <v>0</v>
          </cell>
          <cell r="N282">
            <v>0</v>
          </cell>
          <cell r="O282">
            <v>0</v>
          </cell>
          <cell r="P282">
            <v>0</v>
          </cell>
          <cell r="Q282">
            <v>0</v>
          </cell>
          <cell r="R282">
            <v>0</v>
          </cell>
          <cell r="S282">
            <v>0</v>
          </cell>
          <cell r="T282">
            <v>0</v>
          </cell>
          <cell r="U282">
            <v>0</v>
          </cell>
          <cell r="V282">
            <v>0</v>
          </cell>
          <cell r="W282">
            <v>0</v>
          </cell>
          <cell r="X282">
            <v>0</v>
          </cell>
          <cell r="Y282">
            <v>0</v>
          </cell>
          <cell r="Z282">
            <v>0</v>
          </cell>
          <cell r="AA282">
            <v>0</v>
          </cell>
          <cell r="AB282">
            <v>0</v>
          </cell>
          <cell r="AC282">
            <v>0</v>
          </cell>
        </row>
        <row r="283">
          <cell r="A283">
            <v>0</v>
          </cell>
          <cell r="B283">
            <v>35</v>
          </cell>
          <cell r="C283">
            <v>0</v>
          </cell>
          <cell r="D283" t="str">
            <v>3.11</v>
          </cell>
          <cell r="E283">
            <v>0</v>
          </cell>
          <cell r="F283">
            <v>0</v>
          </cell>
          <cell r="G283">
            <v>0</v>
          </cell>
          <cell r="H283">
            <v>0</v>
          </cell>
          <cell r="I283">
            <v>0</v>
          </cell>
          <cell r="J283">
            <v>0</v>
          </cell>
          <cell r="K283" t="str">
            <v>1.33</v>
          </cell>
          <cell r="L283" t="str">
            <v>D+</v>
          </cell>
          <cell r="M283" t="str">
            <v>0</v>
          </cell>
          <cell r="N283">
            <v>0</v>
          </cell>
          <cell r="O283">
            <v>0</v>
          </cell>
          <cell r="P283">
            <v>0</v>
          </cell>
          <cell r="Q283">
            <v>0</v>
          </cell>
          <cell r="R283">
            <v>0</v>
          </cell>
          <cell r="S283">
            <v>0</v>
          </cell>
          <cell r="T283">
            <v>0</v>
          </cell>
          <cell r="U283">
            <v>0</v>
          </cell>
          <cell r="V283">
            <v>0</v>
          </cell>
          <cell r="W283">
            <v>0</v>
          </cell>
          <cell r="X283">
            <v>0</v>
          </cell>
          <cell r="Y283">
            <v>0</v>
          </cell>
          <cell r="Z283">
            <v>0</v>
          </cell>
          <cell r="AA283">
            <v>0</v>
          </cell>
          <cell r="AB283">
            <v>0</v>
          </cell>
          <cell r="AC283">
            <v>0</v>
          </cell>
        </row>
        <row r="284">
          <cell r="A284">
            <v>0</v>
          </cell>
          <cell r="B284">
            <v>35</v>
          </cell>
          <cell r="C284">
            <v>0</v>
          </cell>
          <cell r="D284" t="str">
            <v>3.15</v>
          </cell>
          <cell r="E284">
            <v>0</v>
          </cell>
          <cell r="F284">
            <v>0</v>
          </cell>
          <cell r="G284">
            <v>0</v>
          </cell>
          <cell r="H284">
            <v>0</v>
          </cell>
          <cell r="I284">
            <v>0</v>
          </cell>
          <cell r="J284">
            <v>0</v>
          </cell>
          <cell r="K284" t="str">
            <v>1.33</v>
          </cell>
          <cell r="L284" t="str">
            <v>D+</v>
          </cell>
          <cell r="M284" t="str">
            <v>0</v>
          </cell>
          <cell r="N284">
            <v>0</v>
          </cell>
          <cell r="O284">
            <v>0</v>
          </cell>
          <cell r="P284">
            <v>0</v>
          </cell>
          <cell r="Q284">
            <v>0</v>
          </cell>
          <cell r="R284">
            <v>0</v>
          </cell>
          <cell r="S284">
            <v>0</v>
          </cell>
          <cell r="T284">
            <v>0</v>
          </cell>
          <cell r="U284">
            <v>0</v>
          </cell>
          <cell r="V284">
            <v>0</v>
          </cell>
          <cell r="W284">
            <v>0</v>
          </cell>
          <cell r="X284">
            <v>0</v>
          </cell>
          <cell r="Y284">
            <v>0</v>
          </cell>
          <cell r="Z284">
            <v>0</v>
          </cell>
          <cell r="AA284">
            <v>0</v>
          </cell>
          <cell r="AB284">
            <v>0</v>
          </cell>
          <cell r="AC284">
            <v>0</v>
          </cell>
        </row>
        <row r="285">
          <cell r="A285">
            <v>0</v>
          </cell>
          <cell r="B285">
            <v>35</v>
          </cell>
          <cell r="C285">
            <v>0</v>
          </cell>
          <cell r="D285" t="str">
            <v>3.16</v>
          </cell>
          <cell r="E285">
            <v>0</v>
          </cell>
          <cell r="F285">
            <v>0</v>
          </cell>
          <cell r="G285">
            <v>0</v>
          </cell>
          <cell r="H285">
            <v>0</v>
          </cell>
          <cell r="I285">
            <v>0</v>
          </cell>
          <cell r="J285">
            <v>0</v>
          </cell>
          <cell r="K285" t="str">
            <v>1.33</v>
          </cell>
          <cell r="L285" t="str">
            <v>D+</v>
          </cell>
          <cell r="M285" t="str">
            <v>0</v>
          </cell>
          <cell r="N285">
            <v>0</v>
          </cell>
          <cell r="O285">
            <v>0</v>
          </cell>
          <cell r="P285">
            <v>0</v>
          </cell>
          <cell r="Q285">
            <v>0</v>
          </cell>
          <cell r="R285">
            <v>0</v>
          </cell>
          <cell r="S285">
            <v>0</v>
          </cell>
          <cell r="T285">
            <v>0</v>
          </cell>
          <cell r="U285">
            <v>0</v>
          </cell>
          <cell r="V285">
            <v>0</v>
          </cell>
          <cell r="W285">
            <v>0</v>
          </cell>
          <cell r="X285">
            <v>0</v>
          </cell>
          <cell r="Y285">
            <v>0</v>
          </cell>
          <cell r="Z285">
            <v>0</v>
          </cell>
          <cell r="AA285">
            <v>0</v>
          </cell>
          <cell r="AB285">
            <v>0</v>
          </cell>
          <cell r="AC285">
            <v>0</v>
          </cell>
        </row>
        <row r="286">
          <cell r="A286">
            <v>0</v>
          </cell>
          <cell r="B286">
            <v>0</v>
          </cell>
          <cell r="C286" t="str">
            <v>capaian raport</v>
          </cell>
          <cell r="D286">
            <v>35</v>
          </cell>
          <cell r="E286">
            <v>0</v>
          </cell>
          <cell r="F286">
            <v>0</v>
          </cell>
          <cell r="G286">
            <v>0</v>
          </cell>
          <cell r="H286">
            <v>0</v>
          </cell>
          <cell r="I286">
            <v>0</v>
          </cell>
          <cell r="J286">
            <v>0</v>
          </cell>
          <cell r="K286" t="str">
            <v>1.33</v>
          </cell>
          <cell r="L286" t="str">
            <v>D+</v>
          </cell>
          <cell r="M286" t="str">
            <v>0</v>
          </cell>
          <cell r="N286">
            <v>0</v>
          </cell>
          <cell r="O286">
            <v>0</v>
          </cell>
          <cell r="P286">
            <v>0</v>
          </cell>
          <cell r="Q286">
            <v>0</v>
          </cell>
          <cell r="R286">
            <v>0</v>
          </cell>
          <cell r="S286">
            <v>0</v>
          </cell>
          <cell r="T286">
            <v>0</v>
          </cell>
          <cell r="U286">
            <v>0</v>
          </cell>
          <cell r="V286">
            <v>0</v>
          </cell>
          <cell r="W286">
            <v>0</v>
          </cell>
          <cell r="X286">
            <v>0</v>
          </cell>
          <cell r="Y286">
            <v>0</v>
          </cell>
          <cell r="Z286">
            <v>0</v>
          </cell>
          <cell r="AA286">
            <v>0</v>
          </cell>
          <cell r="AB286">
            <v>0</v>
          </cell>
          <cell r="AC286">
            <v>0</v>
          </cell>
        </row>
        <row r="287">
          <cell r="A287">
            <v>36</v>
          </cell>
          <cell r="B287">
            <v>36</v>
          </cell>
          <cell r="C287">
            <v>0</v>
          </cell>
          <cell r="D287" t="str">
            <v>3.3</v>
          </cell>
          <cell r="E287">
            <v>0</v>
          </cell>
          <cell r="F287">
            <v>0</v>
          </cell>
          <cell r="G287">
            <v>0</v>
          </cell>
          <cell r="H287">
            <v>0</v>
          </cell>
          <cell r="I287">
            <v>0</v>
          </cell>
          <cell r="J287">
            <v>0</v>
          </cell>
          <cell r="K287" t="str">
            <v>1.33</v>
          </cell>
          <cell r="L287" t="str">
            <v>D+</v>
          </cell>
          <cell r="M287" t="str">
            <v>0</v>
          </cell>
          <cell r="N287">
            <v>0</v>
          </cell>
          <cell r="O287">
            <v>0</v>
          </cell>
          <cell r="P287">
            <v>0</v>
          </cell>
          <cell r="Q287">
            <v>0</v>
          </cell>
          <cell r="R287">
            <v>0</v>
          </cell>
          <cell r="S287">
            <v>0</v>
          </cell>
          <cell r="T287">
            <v>0</v>
          </cell>
          <cell r="U287">
            <v>0</v>
          </cell>
          <cell r="V287">
            <v>0</v>
          </cell>
          <cell r="W287">
            <v>0</v>
          </cell>
          <cell r="X287">
            <v>0</v>
          </cell>
          <cell r="Y287">
            <v>0</v>
          </cell>
          <cell r="Z287">
            <v>0</v>
          </cell>
          <cell r="AA287">
            <v>0</v>
          </cell>
          <cell r="AB287">
            <v>0</v>
          </cell>
          <cell r="AC287" t="str">
            <v>D+</v>
          </cell>
        </row>
        <row r="288">
          <cell r="A288">
            <v>0</v>
          </cell>
          <cell r="B288">
            <v>36</v>
          </cell>
          <cell r="C288">
            <v>0</v>
          </cell>
          <cell r="D288" t="str">
            <v>3.7</v>
          </cell>
          <cell r="E288">
            <v>0</v>
          </cell>
          <cell r="F288">
            <v>0</v>
          </cell>
          <cell r="G288">
            <v>0</v>
          </cell>
          <cell r="H288">
            <v>0</v>
          </cell>
          <cell r="I288">
            <v>0</v>
          </cell>
          <cell r="J288">
            <v>0</v>
          </cell>
          <cell r="K288" t="str">
            <v>1.33</v>
          </cell>
          <cell r="L288" t="str">
            <v>D+</v>
          </cell>
          <cell r="M288" t="str">
            <v>0</v>
          </cell>
          <cell r="N288">
            <v>0</v>
          </cell>
          <cell r="O288">
            <v>0</v>
          </cell>
          <cell r="P288">
            <v>0</v>
          </cell>
          <cell r="Q288">
            <v>0</v>
          </cell>
          <cell r="R288">
            <v>0</v>
          </cell>
          <cell r="S288">
            <v>0</v>
          </cell>
          <cell r="T288">
            <v>0</v>
          </cell>
          <cell r="U288">
            <v>0</v>
          </cell>
          <cell r="V288">
            <v>0</v>
          </cell>
          <cell r="W288">
            <v>0</v>
          </cell>
          <cell r="X288">
            <v>0</v>
          </cell>
          <cell r="Y288">
            <v>0</v>
          </cell>
          <cell r="Z288">
            <v>0</v>
          </cell>
          <cell r="AA288">
            <v>0</v>
          </cell>
          <cell r="AB288">
            <v>0</v>
          </cell>
          <cell r="AC288">
            <v>0</v>
          </cell>
        </row>
        <row r="289">
          <cell r="A289">
            <v>0</v>
          </cell>
          <cell r="B289">
            <v>36</v>
          </cell>
          <cell r="C289">
            <v>0</v>
          </cell>
          <cell r="D289" t="str">
            <v>3.9</v>
          </cell>
          <cell r="E289">
            <v>0</v>
          </cell>
          <cell r="F289">
            <v>0</v>
          </cell>
          <cell r="G289">
            <v>0</v>
          </cell>
          <cell r="H289">
            <v>0</v>
          </cell>
          <cell r="I289">
            <v>0</v>
          </cell>
          <cell r="J289">
            <v>0</v>
          </cell>
          <cell r="K289" t="str">
            <v>1.33</v>
          </cell>
          <cell r="L289" t="str">
            <v>D+</v>
          </cell>
          <cell r="M289" t="str">
            <v>0</v>
          </cell>
          <cell r="N289">
            <v>0</v>
          </cell>
          <cell r="O289">
            <v>0</v>
          </cell>
          <cell r="P289">
            <v>0</v>
          </cell>
          <cell r="Q289">
            <v>0</v>
          </cell>
          <cell r="R289">
            <v>0</v>
          </cell>
          <cell r="S289">
            <v>0</v>
          </cell>
          <cell r="T289">
            <v>0</v>
          </cell>
          <cell r="U289">
            <v>0</v>
          </cell>
          <cell r="V289">
            <v>0</v>
          </cell>
          <cell r="W289">
            <v>0</v>
          </cell>
          <cell r="X289">
            <v>0</v>
          </cell>
          <cell r="Y289">
            <v>0</v>
          </cell>
          <cell r="Z289">
            <v>0</v>
          </cell>
          <cell r="AA289">
            <v>0</v>
          </cell>
          <cell r="AB289">
            <v>0</v>
          </cell>
          <cell r="AC289">
            <v>0</v>
          </cell>
        </row>
        <row r="290">
          <cell r="A290">
            <v>0</v>
          </cell>
          <cell r="B290">
            <v>36</v>
          </cell>
          <cell r="C290">
            <v>0</v>
          </cell>
          <cell r="D290" t="str">
            <v>3.10</v>
          </cell>
          <cell r="E290">
            <v>0</v>
          </cell>
          <cell r="F290">
            <v>0</v>
          </cell>
          <cell r="G290">
            <v>0</v>
          </cell>
          <cell r="H290">
            <v>0</v>
          </cell>
          <cell r="I290">
            <v>0</v>
          </cell>
          <cell r="J290">
            <v>0</v>
          </cell>
          <cell r="K290" t="str">
            <v>1.33</v>
          </cell>
          <cell r="L290" t="str">
            <v>D+</v>
          </cell>
          <cell r="M290" t="str">
            <v>0</v>
          </cell>
          <cell r="N290">
            <v>0</v>
          </cell>
          <cell r="O290">
            <v>0</v>
          </cell>
          <cell r="P290">
            <v>0</v>
          </cell>
          <cell r="Q290">
            <v>0</v>
          </cell>
          <cell r="R290">
            <v>0</v>
          </cell>
          <cell r="S290">
            <v>0</v>
          </cell>
          <cell r="T290">
            <v>0</v>
          </cell>
          <cell r="U290">
            <v>0</v>
          </cell>
          <cell r="V290">
            <v>0</v>
          </cell>
          <cell r="W290">
            <v>0</v>
          </cell>
          <cell r="X290">
            <v>0</v>
          </cell>
          <cell r="Y290">
            <v>0</v>
          </cell>
          <cell r="Z290">
            <v>0</v>
          </cell>
          <cell r="AA290">
            <v>0</v>
          </cell>
          <cell r="AB290">
            <v>0</v>
          </cell>
          <cell r="AC290">
            <v>0</v>
          </cell>
        </row>
        <row r="291">
          <cell r="A291">
            <v>0</v>
          </cell>
          <cell r="B291">
            <v>36</v>
          </cell>
          <cell r="C291">
            <v>0</v>
          </cell>
          <cell r="D291" t="str">
            <v>3.11</v>
          </cell>
          <cell r="E291">
            <v>0</v>
          </cell>
          <cell r="F291">
            <v>0</v>
          </cell>
          <cell r="G291">
            <v>0</v>
          </cell>
          <cell r="H291">
            <v>0</v>
          </cell>
          <cell r="I291">
            <v>0</v>
          </cell>
          <cell r="J291">
            <v>0</v>
          </cell>
          <cell r="K291" t="str">
            <v>1.33</v>
          </cell>
          <cell r="L291" t="str">
            <v>D+</v>
          </cell>
          <cell r="M291" t="str">
            <v>0</v>
          </cell>
          <cell r="N291">
            <v>0</v>
          </cell>
          <cell r="O291">
            <v>0</v>
          </cell>
          <cell r="P291">
            <v>0</v>
          </cell>
          <cell r="Q291">
            <v>0</v>
          </cell>
          <cell r="R291">
            <v>0</v>
          </cell>
          <cell r="S291">
            <v>0</v>
          </cell>
          <cell r="T291">
            <v>0</v>
          </cell>
          <cell r="U291">
            <v>0</v>
          </cell>
          <cell r="V291">
            <v>0</v>
          </cell>
          <cell r="W291">
            <v>0</v>
          </cell>
          <cell r="X291">
            <v>0</v>
          </cell>
          <cell r="Y291">
            <v>0</v>
          </cell>
          <cell r="Z291">
            <v>0</v>
          </cell>
          <cell r="AA291">
            <v>0</v>
          </cell>
          <cell r="AB291">
            <v>0</v>
          </cell>
          <cell r="AC291">
            <v>0</v>
          </cell>
        </row>
        <row r="292">
          <cell r="A292">
            <v>0</v>
          </cell>
          <cell r="B292">
            <v>36</v>
          </cell>
          <cell r="C292">
            <v>0</v>
          </cell>
          <cell r="D292" t="str">
            <v>3.15</v>
          </cell>
          <cell r="E292">
            <v>0</v>
          </cell>
          <cell r="F292">
            <v>0</v>
          </cell>
          <cell r="G292">
            <v>0</v>
          </cell>
          <cell r="H292">
            <v>0</v>
          </cell>
          <cell r="I292">
            <v>0</v>
          </cell>
          <cell r="J292">
            <v>0</v>
          </cell>
          <cell r="K292" t="str">
            <v>1.33</v>
          </cell>
          <cell r="L292" t="str">
            <v>D+</v>
          </cell>
          <cell r="M292" t="str">
            <v>0</v>
          </cell>
          <cell r="N292">
            <v>0</v>
          </cell>
          <cell r="O292">
            <v>0</v>
          </cell>
          <cell r="P292">
            <v>0</v>
          </cell>
          <cell r="Q292">
            <v>0</v>
          </cell>
          <cell r="R292">
            <v>0</v>
          </cell>
          <cell r="S292">
            <v>0</v>
          </cell>
          <cell r="T292">
            <v>0</v>
          </cell>
          <cell r="U292">
            <v>0</v>
          </cell>
          <cell r="V292">
            <v>0</v>
          </cell>
          <cell r="W292">
            <v>0</v>
          </cell>
          <cell r="X292">
            <v>0</v>
          </cell>
          <cell r="Y292">
            <v>0</v>
          </cell>
          <cell r="Z292">
            <v>0</v>
          </cell>
          <cell r="AA292">
            <v>0</v>
          </cell>
          <cell r="AB292">
            <v>0</v>
          </cell>
          <cell r="AC292">
            <v>0</v>
          </cell>
        </row>
        <row r="293">
          <cell r="A293">
            <v>0</v>
          </cell>
          <cell r="B293">
            <v>36</v>
          </cell>
          <cell r="C293">
            <v>0</v>
          </cell>
          <cell r="D293" t="str">
            <v>3.16</v>
          </cell>
          <cell r="E293">
            <v>0</v>
          </cell>
          <cell r="F293">
            <v>0</v>
          </cell>
          <cell r="G293">
            <v>0</v>
          </cell>
          <cell r="H293">
            <v>0</v>
          </cell>
          <cell r="I293">
            <v>0</v>
          </cell>
          <cell r="J293">
            <v>0</v>
          </cell>
          <cell r="K293" t="str">
            <v>1.33</v>
          </cell>
          <cell r="L293" t="str">
            <v>D+</v>
          </cell>
          <cell r="M293" t="str">
            <v>0</v>
          </cell>
          <cell r="N293">
            <v>0</v>
          </cell>
          <cell r="O293">
            <v>0</v>
          </cell>
          <cell r="P293">
            <v>0</v>
          </cell>
          <cell r="Q293">
            <v>0</v>
          </cell>
          <cell r="R293">
            <v>0</v>
          </cell>
          <cell r="S293">
            <v>0</v>
          </cell>
          <cell r="T293">
            <v>0</v>
          </cell>
          <cell r="U293">
            <v>0</v>
          </cell>
          <cell r="V293">
            <v>0</v>
          </cell>
          <cell r="W293">
            <v>0</v>
          </cell>
          <cell r="X293">
            <v>0</v>
          </cell>
          <cell r="Y293">
            <v>0</v>
          </cell>
          <cell r="Z293">
            <v>0</v>
          </cell>
          <cell r="AA293">
            <v>0</v>
          </cell>
          <cell r="AB293">
            <v>0</v>
          </cell>
          <cell r="AC293">
            <v>0</v>
          </cell>
        </row>
        <row r="294">
          <cell r="A294">
            <v>0</v>
          </cell>
          <cell r="B294">
            <v>0</v>
          </cell>
          <cell r="C294" t="str">
            <v>capaian raport</v>
          </cell>
          <cell r="D294">
            <v>36</v>
          </cell>
          <cell r="E294">
            <v>0</v>
          </cell>
          <cell r="F294">
            <v>0</v>
          </cell>
          <cell r="G294">
            <v>0</v>
          </cell>
          <cell r="H294">
            <v>0</v>
          </cell>
          <cell r="I294">
            <v>0</v>
          </cell>
          <cell r="J294">
            <v>0</v>
          </cell>
          <cell r="K294" t="str">
            <v>1.33</v>
          </cell>
          <cell r="L294" t="str">
            <v>D+</v>
          </cell>
          <cell r="M294" t="str">
            <v>0</v>
          </cell>
          <cell r="N294">
            <v>0</v>
          </cell>
          <cell r="O294">
            <v>0</v>
          </cell>
          <cell r="P294">
            <v>0</v>
          </cell>
          <cell r="Q294">
            <v>0</v>
          </cell>
          <cell r="R294">
            <v>0</v>
          </cell>
          <cell r="S294">
            <v>0</v>
          </cell>
          <cell r="T294">
            <v>0</v>
          </cell>
          <cell r="U294">
            <v>0</v>
          </cell>
          <cell r="V294">
            <v>0</v>
          </cell>
          <cell r="W294">
            <v>0</v>
          </cell>
          <cell r="X294">
            <v>0</v>
          </cell>
          <cell r="Y294">
            <v>0</v>
          </cell>
          <cell r="Z294">
            <v>0</v>
          </cell>
          <cell r="AA294">
            <v>0</v>
          </cell>
          <cell r="AB294">
            <v>0</v>
          </cell>
          <cell r="AC294">
            <v>0</v>
          </cell>
        </row>
        <row r="295">
          <cell r="A295">
            <v>37</v>
          </cell>
          <cell r="B295">
            <v>37</v>
          </cell>
          <cell r="C295">
            <v>0</v>
          </cell>
          <cell r="D295" t="str">
            <v>3.3</v>
          </cell>
          <cell r="E295">
            <v>0</v>
          </cell>
          <cell r="F295">
            <v>0</v>
          </cell>
          <cell r="G295">
            <v>0</v>
          </cell>
          <cell r="H295">
            <v>0</v>
          </cell>
          <cell r="I295">
            <v>0</v>
          </cell>
          <cell r="J295">
            <v>0</v>
          </cell>
          <cell r="K295" t="str">
            <v>1.33</v>
          </cell>
          <cell r="L295" t="str">
            <v>D+</v>
          </cell>
          <cell r="M295" t="str">
            <v>0</v>
          </cell>
          <cell r="N295">
            <v>0</v>
          </cell>
          <cell r="O295">
            <v>0</v>
          </cell>
          <cell r="P295">
            <v>0</v>
          </cell>
          <cell r="Q295">
            <v>0</v>
          </cell>
          <cell r="R295">
            <v>0</v>
          </cell>
          <cell r="S295">
            <v>0</v>
          </cell>
          <cell r="T295">
            <v>0</v>
          </cell>
          <cell r="U295">
            <v>0</v>
          </cell>
          <cell r="V295">
            <v>0</v>
          </cell>
          <cell r="W295">
            <v>0</v>
          </cell>
          <cell r="X295">
            <v>0</v>
          </cell>
          <cell r="Y295">
            <v>0</v>
          </cell>
          <cell r="Z295">
            <v>0</v>
          </cell>
          <cell r="AA295">
            <v>0</v>
          </cell>
          <cell r="AB295">
            <v>0</v>
          </cell>
          <cell r="AC295" t="str">
            <v>D+</v>
          </cell>
        </row>
        <row r="296">
          <cell r="A296">
            <v>0</v>
          </cell>
          <cell r="B296">
            <v>37</v>
          </cell>
          <cell r="C296">
            <v>0</v>
          </cell>
          <cell r="D296" t="str">
            <v>3.7</v>
          </cell>
          <cell r="E296">
            <v>0</v>
          </cell>
          <cell r="F296">
            <v>0</v>
          </cell>
          <cell r="G296">
            <v>0</v>
          </cell>
          <cell r="H296">
            <v>0</v>
          </cell>
          <cell r="I296">
            <v>0</v>
          </cell>
          <cell r="J296">
            <v>0</v>
          </cell>
          <cell r="K296" t="str">
            <v>1.33</v>
          </cell>
          <cell r="L296" t="str">
            <v>D+</v>
          </cell>
          <cell r="M296" t="str">
            <v>0</v>
          </cell>
          <cell r="N296">
            <v>0</v>
          </cell>
          <cell r="O296">
            <v>0</v>
          </cell>
          <cell r="P296">
            <v>0</v>
          </cell>
          <cell r="Q296">
            <v>0</v>
          </cell>
          <cell r="R296">
            <v>0</v>
          </cell>
          <cell r="S296">
            <v>0</v>
          </cell>
          <cell r="T296">
            <v>0</v>
          </cell>
          <cell r="U296">
            <v>0</v>
          </cell>
          <cell r="V296">
            <v>0</v>
          </cell>
          <cell r="W296">
            <v>0</v>
          </cell>
          <cell r="X296">
            <v>0</v>
          </cell>
          <cell r="Y296">
            <v>0</v>
          </cell>
          <cell r="Z296">
            <v>0</v>
          </cell>
          <cell r="AA296">
            <v>0</v>
          </cell>
          <cell r="AB296">
            <v>0</v>
          </cell>
          <cell r="AC296">
            <v>0</v>
          </cell>
        </row>
        <row r="297">
          <cell r="A297">
            <v>0</v>
          </cell>
          <cell r="B297">
            <v>37</v>
          </cell>
          <cell r="C297">
            <v>0</v>
          </cell>
          <cell r="D297" t="str">
            <v>3.9</v>
          </cell>
          <cell r="E297">
            <v>0</v>
          </cell>
          <cell r="F297">
            <v>0</v>
          </cell>
          <cell r="G297">
            <v>0</v>
          </cell>
          <cell r="H297">
            <v>0</v>
          </cell>
          <cell r="I297">
            <v>0</v>
          </cell>
          <cell r="J297">
            <v>0</v>
          </cell>
          <cell r="K297" t="str">
            <v>1.33</v>
          </cell>
          <cell r="L297" t="str">
            <v>D+</v>
          </cell>
          <cell r="M297" t="str">
            <v>0</v>
          </cell>
          <cell r="N297">
            <v>0</v>
          </cell>
          <cell r="O297">
            <v>0</v>
          </cell>
          <cell r="P297">
            <v>0</v>
          </cell>
          <cell r="Q297">
            <v>0</v>
          </cell>
          <cell r="R297">
            <v>0</v>
          </cell>
          <cell r="S297">
            <v>0</v>
          </cell>
          <cell r="T297">
            <v>0</v>
          </cell>
          <cell r="U297">
            <v>0</v>
          </cell>
          <cell r="V297">
            <v>0</v>
          </cell>
          <cell r="W297">
            <v>0</v>
          </cell>
          <cell r="X297">
            <v>0</v>
          </cell>
          <cell r="Y297">
            <v>0</v>
          </cell>
          <cell r="Z297">
            <v>0</v>
          </cell>
          <cell r="AA297">
            <v>0</v>
          </cell>
          <cell r="AB297">
            <v>0</v>
          </cell>
          <cell r="AC297">
            <v>0</v>
          </cell>
        </row>
        <row r="298">
          <cell r="A298">
            <v>0</v>
          </cell>
          <cell r="B298">
            <v>37</v>
          </cell>
          <cell r="C298">
            <v>0</v>
          </cell>
          <cell r="D298" t="str">
            <v>3.10</v>
          </cell>
          <cell r="E298">
            <v>0</v>
          </cell>
          <cell r="F298">
            <v>0</v>
          </cell>
          <cell r="G298">
            <v>0</v>
          </cell>
          <cell r="H298">
            <v>0</v>
          </cell>
          <cell r="I298">
            <v>0</v>
          </cell>
          <cell r="J298">
            <v>0</v>
          </cell>
          <cell r="K298" t="str">
            <v>1.33</v>
          </cell>
          <cell r="L298" t="str">
            <v>D+</v>
          </cell>
          <cell r="M298" t="str">
            <v>0</v>
          </cell>
          <cell r="N298">
            <v>0</v>
          </cell>
          <cell r="O298">
            <v>0</v>
          </cell>
          <cell r="P298">
            <v>0</v>
          </cell>
          <cell r="Q298">
            <v>0</v>
          </cell>
          <cell r="R298">
            <v>0</v>
          </cell>
          <cell r="S298">
            <v>0</v>
          </cell>
          <cell r="T298">
            <v>0</v>
          </cell>
          <cell r="U298">
            <v>0</v>
          </cell>
          <cell r="V298">
            <v>0</v>
          </cell>
          <cell r="W298">
            <v>0</v>
          </cell>
          <cell r="X298">
            <v>0</v>
          </cell>
          <cell r="Y298">
            <v>0</v>
          </cell>
          <cell r="Z298">
            <v>0</v>
          </cell>
          <cell r="AA298">
            <v>0</v>
          </cell>
          <cell r="AB298">
            <v>0</v>
          </cell>
          <cell r="AC298">
            <v>0</v>
          </cell>
        </row>
        <row r="299">
          <cell r="A299">
            <v>0</v>
          </cell>
          <cell r="B299">
            <v>37</v>
          </cell>
          <cell r="C299">
            <v>0</v>
          </cell>
          <cell r="D299" t="str">
            <v>3.11</v>
          </cell>
          <cell r="E299">
            <v>0</v>
          </cell>
          <cell r="F299">
            <v>0</v>
          </cell>
          <cell r="G299">
            <v>0</v>
          </cell>
          <cell r="H299">
            <v>0</v>
          </cell>
          <cell r="I299">
            <v>0</v>
          </cell>
          <cell r="J299">
            <v>0</v>
          </cell>
          <cell r="K299" t="str">
            <v>1.33</v>
          </cell>
          <cell r="L299" t="str">
            <v>D+</v>
          </cell>
          <cell r="M299" t="str">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row>
        <row r="300">
          <cell r="A300">
            <v>0</v>
          </cell>
          <cell r="B300">
            <v>37</v>
          </cell>
          <cell r="C300">
            <v>0</v>
          </cell>
          <cell r="D300" t="str">
            <v>3.15</v>
          </cell>
          <cell r="E300">
            <v>0</v>
          </cell>
          <cell r="F300">
            <v>0</v>
          </cell>
          <cell r="G300">
            <v>0</v>
          </cell>
          <cell r="H300">
            <v>0</v>
          </cell>
          <cell r="I300">
            <v>0</v>
          </cell>
          <cell r="J300">
            <v>0</v>
          </cell>
          <cell r="K300" t="str">
            <v>1.33</v>
          </cell>
          <cell r="L300" t="str">
            <v>D+</v>
          </cell>
          <cell r="M300" t="str">
            <v>0</v>
          </cell>
          <cell r="N300">
            <v>0</v>
          </cell>
          <cell r="O300">
            <v>0</v>
          </cell>
          <cell r="P300">
            <v>0</v>
          </cell>
          <cell r="Q300">
            <v>0</v>
          </cell>
          <cell r="R300">
            <v>0</v>
          </cell>
          <cell r="S300">
            <v>0</v>
          </cell>
          <cell r="T300">
            <v>0</v>
          </cell>
          <cell r="U300">
            <v>0</v>
          </cell>
          <cell r="V300">
            <v>0</v>
          </cell>
          <cell r="W300">
            <v>0</v>
          </cell>
          <cell r="X300">
            <v>0</v>
          </cell>
          <cell r="Y300">
            <v>0</v>
          </cell>
          <cell r="Z300">
            <v>0</v>
          </cell>
          <cell r="AA300">
            <v>0</v>
          </cell>
          <cell r="AB300">
            <v>0</v>
          </cell>
          <cell r="AC300">
            <v>0</v>
          </cell>
        </row>
        <row r="301">
          <cell r="A301">
            <v>0</v>
          </cell>
          <cell r="B301">
            <v>37</v>
          </cell>
          <cell r="C301">
            <v>0</v>
          </cell>
          <cell r="D301" t="str">
            <v>3.16</v>
          </cell>
          <cell r="E301">
            <v>0</v>
          </cell>
          <cell r="F301">
            <v>0</v>
          </cell>
          <cell r="G301">
            <v>0</v>
          </cell>
          <cell r="H301">
            <v>0</v>
          </cell>
          <cell r="I301">
            <v>0</v>
          </cell>
          <cell r="J301">
            <v>0</v>
          </cell>
          <cell r="K301" t="str">
            <v>1.33</v>
          </cell>
          <cell r="L301" t="str">
            <v>D+</v>
          </cell>
          <cell r="M301" t="str">
            <v>0</v>
          </cell>
          <cell r="N301">
            <v>0</v>
          </cell>
          <cell r="O301">
            <v>0</v>
          </cell>
          <cell r="P301">
            <v>0</v>
          </cell>
          <cell r="Q301">
            <v>0</v>
          </cell>
          <cell r="R301">
            <v>0</v>
          </cell>
          <cell r="S301">
            <v>0</v>
          </cell>
          <cell r="T301">
            <v>0</v>
          </cell>
          <cell r="U301">
            <v>0</v>
          </cell>
          <cell r="V301">
            <v>0</v>
          </cell>
          <cell r="W301">
            <v>0</v>
          </cell>
          <cell r="X301">
            <v>0</v>
          </cell>
          <cell r="Y301">
            <v>0</v>
          </cell>
          <cell r="Z301">
            <v>0</v>
          </cell>
          <cell r="AA301">
            <v>0</v>
          </cell>
          <cell r="AB301">
            <v>0</v>
          </cell>
          <cell r="AC301">
            <v>0</v>
          </cell>
        </row>
        <row r="302">
          <cell r="A302">
            <v>0</v>
          </cell>
          <cell r="B302">
            <v>0</v>
          </cell>
          <cell r="C302" t="str">
            <v>capaian raport</v>
          </cell>
          <cell r="D302">
            <v>37</v>
          </cell>
          <cell r="E302">
            <v>0</v>
          </cell>
          <cell r="F302">
            <v>0</v>
          </cell>
          <cell r="G302">
            <v>0</v>
          </cell>
          <cell r="H302">
            <v>0</v>
          </cell>
          <cell r="I302">
            <v>0</v>
          </cell>
          <cell r="J302">
            <v>0</v>
          </cell>
          <cell r="K302" t="str">
            <v>1.33</v>
          </cell>
          <cell r="L302" t="str">
            <v>D+</v>
          </cell>
          <cell r="M302" t="str">
            <v>0</v>
          </cell>
          <cell r="N302">
            <v>0</v>
          </cell>
          <cell r="O302">
            <v>0</v>
          </cell>
          <cell r="P302">
            <v>0</v>
          </cell>
          <cell r="Q302">
            <v>0</v>
          </cell>
          <cell r="R302">
            <v>0</v>
          </cell>
          <cell r="S302">
            <v>0</v>
          </cell>
          <cell r="T302">
            <v>0</v>
          </cell>
          <cell r="U302">
            <v>0</v>
          </cell>
          <cell r="V302">
            <v>0</v>
          </cell>
          <cell r="W302">
            <v>0</v>
          </cell>
          <cell r="X302">
            <v>0</v>
          </cell>
          <cell r="Y302">
            <v>0</v>
          </cell>
          <cell r="Z302">
            <v>0</v>
          </cell>
          <cell r="AA302">
            <v>0</v>
          </cell>
          <cell r="AB302">
            <v>0</v>
          </cell>
          <cell r="AC302">
            <v>0</v>
          </cell>
        </row>
        <row r="303">
          <cell r="A303">
            <v>38</v>
          </cell>
          <cell r="B303">
            <v>38</v>
          </cell>
          <cell r="C303">
            <v>0</v>
          </cell>
          <cell r="D303" t="str">
            <v>3.3</v>
          </cell>
          <cell r="E303">
            <v>0</v>
          </cell>
          <cell r="F303">
            <v>0</v>
          </cell>
          <cell r="G303">
            <v>0</v>
          </cell>
          <cell r="H303">
            <v>0</v>
          </cell>
          <cell r="I303">
            <v>0</v>
          </cell>
          <cell r="J303">
            <v>0</v>
          </cell>
          <cell r="K303" t="str">
            <v>1.33</v>
          </cell>
          <cell r="L303" t="str">
            <v>D+</v>
          </cell>
          <cell r="M303" t="str">
            <v>0</v>
          </cell>
          <cell r="N303">
            <v>0</v>
          </cell>
          <cell r="O303">
            <v>0</v>
          </cell>
          <cell r="P303">
            <v>0</v>
          </cell>
          <cell r="Q303">
            <v>0</v>
          </cell>
          <cell r="R303">
            <v>0</v>
          </cell>
          <cell r="S303">
            <v>0</v>
          </cell>
          <cell r="T303">
            <v>0</v>
          </cell>
          <cell r="U303">
            <v>0</v>
          </cell>
          <cell r="V303">
            <v>0</v>
          </cell>
          <cell r="W303">
            <v>0</v>
          </cell>
          <cell r="X303">
            <v>0</v>
          </cell>
          <cell r="Y303">
            <v>0</v>
          </cell>
          <cell r="Z303">
            <v>0</v>
          </cell>
          <cell r="AA303">
            <v>0</v>
          </cell>
          <cell r="AB303">
            <v>0</v>
          </cell>
          <cell r="AC303" t="str">
            <v>D+</v>
          </cell>
        </row>
        <row r="304">
          <cell r="A304">
            <v>0</v>
          </cell>
          <cell r="B304">
            <v>38</v>
          </cell>
          <cell r="C304">
            <v>0</v>
          </cell>
          <cell r="D304" t="str">
            <v>3.7</v>
          </cell>
          <cell r="E304">
            <v>0</v>
          </cell>
          <cell r="F304">
            <v>0</v>
          </cell>
          <cell r="G304">
            <v>0</v>
          </cell>
          <cell r="H304">
            <v>0</v>
          </cell>
          <cell r="I304">
            <v>0</v>
          </cell>
          <cell r="J304">
            <v>0</v>
          </cell>
          <cell r="K304" t="str">
            <v>1.33</v>
          </cell>
          <cell r="L304" t="str">
            <v>D+</v>
          </cell>
          <cell r="M304" t="str">
            <v>0</v>
          </cell>
          <cell r="N304">
            <v>0</v>
          </cell>
          <cell r="O304">
            <v>0</v>
          </cell>
          <cell r="P304">
            <v>0</v>
          </cell>
          <cell r="Q304">
            <v>0</v>
          </cell>
          <cell r="R304">
            <v>0</v>
          </cell>
          <cell r="S304">
            <v>0</v>
          </cell>
          <cell r="T304">
            <v>0</v>
          </cell>
          <cell r="U304">
            <v>0</v>
          </cell>
          <cell r="V304">
            <v>0</v>
          </cell>
          <cell r="W304">
            <v>0</v>
          </cell>
          <cell r="X304">
            <v>0</v>
          </cell>
          <cell r="Y304">
            <v>0</v>
          </cell>
          <cell r="Z304">
            <v>0</v>
          </cell>
          <cell r="AA304">
            <v>0</v>
          </cell>
          <cell r="AB304">
            <v>0</v>
          </cell>
          <cell r="AC304">
            <v>0</v>
          </cell>
        </row>
        <row r="305">
          <cell r="A305">
            <v>0</v>
          </cell>
          <cell r="B305">
            <v>38</v>
          </cell>
          <cell r="C305">
            <v>0</v>
          </cell>
          <cell r="D305" t="str">
            <v>3.9</v>
          </cell>
          <cell r="E305">
            <v>0</v>
          </cell>
          <cell r="F305">
            <v>0</v>
          </cell>
          <cell r="G305">
            <v>0</v>
          </cell>
          <cell r="H305">
            <v>0</v>
          </cell>
          <cell r="I305">
            <v>0</v>
          </cell>
          <cell r="J305">
            <v>0</v>
          </cell>
          <cell r="K305" t="str">
            <v>1.33</v>
          </cell>
          <cell r="L305" t="str">
            <v>D+</v>
          </cell>
          <cell r="M305" t="str">
            <v>0</v>
          </cell>
          <cell r="N305">
            <v>0</v>
          </cell>
          <cell r="O305">
            <v>0</v>
          </cell>
          <cell r="P305">
            <v>0</v>
          </cell>
          <cell r="Q305">
            <v>0</v>
          </cell>
          <cell r="R305">
            <v>0</v>
          </cell>
          <cell r="S305">
            <v>0</v>
          </cell>
          <cell r="T305">
            <v>0</v>
          </cell>
          <cell r="U305">
            <v>0</v>
          </cell>
          <cell r="V305">
            <v>0</v>
          </cell>
          <cell r="W305">
            <v>0</v>
          </cell>
          <cell r="X305">
            <v>0</v>
          </cell>
          <cell r="Y305">
            <v>0</v>
          </cell>
          <cell r="Z305">
            <v>0</v>
          </cell>
          <cell r="AA305">
            <v>0</v>
          </cell>
          <cell r="AB305">
            <v>0</v>
          </cell>
          <cell r="AC305">
            <v>0</v>
          </cell>
        </row>
        <row r="306">
          <cell r="A306">
            <v>0</v>
          </cell>
          <cell r="B306">
            <v>38</v>
          </cell>
          <cell r="C306">
            <v>0</v>
          </cell>
          <cell r="D306" t="str">
            <v>3.10</v>
          </cell>
          <cell r="E306">
            <v>0</v>
          </cell>
          <cell r="F306">
            <v>0</v>
          </cell>
          <cell r="G306">
            <v>0</v>
          </cell>
          <cell r="H306">
            <v>0</v>
          </cell>
          <cell r="I306">
            <v>0</v>
          </cell>
          <cell r="J306">
            <v>0</v>
          </cell>
          <cell r="K306" t="str">
            <v>1.33</v>
          </cell>
          <cell r="L306" t="str">
            <v>D+</v>
          </cell>
          <cell r="M306" t="str">
            <v>0</v>
          </cell>
          <cell r="N306">
            <v>0</v>
          </cell>
          <cell r="O306">
            <v>0</v>
          </cell>
          <cell r="P306">
            <v>0</v>
          </cell>
          <cell r="Q306">
            <v>0</v>
          </cell>
          <cell r="R306">
            <v>0</v>
          </cell>
          <cell r="S306">
            <v>0</v>
          </cell>
          <cell r="T306">
            <v>0</v>
          </cell>
          <cell r="U306">
            <v>0</v>
          </cell>
          <cell r="V306">
            <v>0</v>
          </cell>
          <cell r="W306">
            <v>0</v>
          </cell>
          <cell r="X306">
            <v>0</v>
          </cell>
          <cell r="Y306">
            <v>0</v>
          </cell>
          <cell r="Z306">
            <v>0</v>
          </cell>
          <cell r="AA306">
            <v>0</v>
          </cell>
          <cell r="AB306">
            <v>0</v>
          </cell>
          <cell r="AC306">
            <v>0</v>
          </cell>
        </row>
        <row r="307">
          <cell r="A307">
            <v>0</v>
          </cell>
          <cell r="B307">
            <v>38</v>
          </cell>
          <cell r="C307">
            <v>0</v>
          </cell>
          <cell r="D307" t="str">
            <v>3.11</v>
          </cell>
          <cell r="E307">
            <v>0</v>
          </cell>
          <cell r="F307">
            <v>0</v>
          </cell>
          <cell r="G307">
            <v>0</v>
          </cell>
          <cell r="H307">
            <v>0</v>
          </cell>
          <cell r="I307">
            <v>0</v>
          </cell>
          <cell r="J307">
            <v>0</v>
          </cell>
          <cell r="K307" t="str">
            <v>1.33</v>
          </cell>
          <cell r="L307" t="str">
            <v>D+</v>
          </cell>
          <cell r="M307" t="str">
            <v>0</v>
          </cell>
          <cell r="N307">
            <v>0</v>
          </cell>
          <cell r="O307">
            <v>0</v>
          </cell>
          <cell r="P307">
            <v>0</v>
          </cell>
          <cell r="Q307">
            <v>0</v>
          </cell>
          <cell r="R307">
            <v>0</v>
          </cell>
          <cell r="S307">
            <v>0</v>
          </cell>
          <cell r="T307">
            <v>0</v>
          </cell>
          <cell r="U307">
            <v>0</v>
          </cell>
          <cell r="V307">
            <v>0</v>
          </cell>
          <cell r="W307">
            <v>0</v>
          </cell>
          <cell r="X307">
            <v>0</v>
          </cell>
          <cell r="Y307">
            <v>0</v>
          </cell>
          <cell r="Z307">
            <v>0</v>
          </cell>
          <cell r="AA307">
            <v>0</v>
          </cell>
          <cell r="AB307">
            <v>0</v>
          </cell>
          <cell r="AC307">
            <v>0</v>
          </cell>
        </row>
        <row r="308">
          <cell r="A308">
            <v>0</v>
          </cell>
          <cell r="B308">
            <v>38</v>
          </cell>
          <cell r="C308">
            <v>0</v>
          </cell>
          <cell r="D308" t="str">
            <v>3.15</v>
          </cell>
          <cell r="E308">
            <v>0</v>
          </cell>
          <cell r="F308">
            <v>0</v>
          </cell>
          <cell r="G308">
            <v>0</v>
          </cell>
          <cell r="H308">
            <v>0</v>
          </cell>
          <cell r="I308">
            <v>0</v>
          </cell>
          <cell r="J308">
            <v>0</v>
          </cell>
          <cell r="K308" t="str">
            <v>1.33</v>
          </cell>
          <cell r="L308" t="str">
            <v>D+</v>
          </cell>
          <cell r="M308" t="str">
            <v>0</v>
          </cell>
          <cell r="N308">
            <v>0</v>
          </cell>
          <cell r="O308">
            <v>0</v>
          </cell>
          <cell r="P308">
            <v>0</v>
          </cell>
          <cell r="Q308">
            <v>0</v>
          </cell>
          <cell r="R308">
            <v>0</v>
          </cell>
          <cell r="S308">
            <v>0</v>
          </cell>
          <cell r="T308">
            <v>0</v>
          </cell>
          <cell r="U308">
            <v>0</v>
          </cell>
          <cell r="V308">
            <v>0</v>
          </cell>
          <cell r="W308">
            <v>0</v>
          </cell>
          <cell r="X308">
            <v>0</v>
          </cell>
          <cell r="Y308">
            <v>0</v>
          </cell>
          <cell r="Z308">
            <v>0</v>
          </cell>
          <cell r="AA308">
            <v>0</v>
          </cell>
          <cell r="AB308">
            <v>0</v>
          </cell>
          <cell r="AC308">
            <v>0</v>
          </cell>
        </row>
        <row r="309">
          <cell r="A309">
            <v>0</v>
          </cell>
          <cell r="B309">
            <v>38</v>
          </cell>
          <cell r="C309">
            <v>0</v>
          </cell>
          <cell r="D309" t="str">
            <v>3.16</v>
          </cell>
          <cell r="E309">
            <v>0</v>
          </cell>
          <cell r="F309">
            <v>0</v>
          </cell>
          <cell r="G309">
            <v>0</v>
          </cell>
          <cell r="H309">
            <v>0</v>
          </cell>
          <cell r="I309">
            <v>0</v>
          </cell>
          <cell r="J309">
            <v>0</v>
          </cell>
          <cell r="K309" t="str">
            <v>1.33</v>
          </cell>
          <cell r="L309" t="str">
            <v>D+</v>
          </cell>
          <cell r="M309" t="str">
            <v>0</v>
          </cell>
          <cell r="N309">
            <v>0</v>
          </cell>
          <cell r="O309">
            <v>0</v>
          </cell>
          <cell r="P309">
            <v>0</v>
          </cell>
          <cell r="Q309">
            <v>0</v>
          </cell>
          <cell r="R309">
            <v>0</v>
          </cell>
          <cell r="S309">
            <v>0</v>
          </cell>
          <cell r="T309">
            <v>0</v>
          </cell>
          <cell r="U309">
            <v>0</v>
          </cell>
          <cell r="V309">
            <v>0</v>
          </cell>
          <cell r="W309">
            <v>0</v>
          </cell>
          <cell r="X309">
            <v>0</v>
          </cell>
          <cell r="Y309">
            <v>0</v>
          </cell>
          <cell r="Z309">
            <v>0</v>
          </cell>
          <cell r="AA309">
            <v>0</v>
          </cell>
          <cell r="AB309">
            <v>0</v>
          </cell>
          <cell r="AC309">
            <v>0</v>
          </cell>
        </row>
        <row r="310">
          <cell r="A310">
            <v>0</v>
          </cell>
          <cell r="B310">
            <v>0</v>
          </cell>
          <cell r="C310" t="str">
            <v>capaian raport</v>
          </cell>
          <cell r="D310">
            <v>38</v>
          </cell>
          <cell r="E310">
            <v>0</v>
          </cell>
          <cell r="F310">
            <v>0</v>
          </cell>
          <cell r="G310">
            <v>0</v>
          </cell>
          <cell r="H310">
            <v>0</v>
          </cell>
          <cell r="I310">
            <v>0</v>
          </cell>
          <cell r="J310">
            <v>0</v>
          </cell>
          <cell r="K310" t="str">
            <v>1.33</v>
          </cell>
          <cell r="L310" t="str">
            <v>D+</v>
          </cell>
          <cell r="M310" t="str">
            <v>0</v>
          </cell>
          <cell r="N310">
            <v>0</v>
          </cell>
          <cell r="O310">
            <v>0</v>
          </cell>
          <cell r="P310">
            <v>0</v>
          </cell>
          <cell r="Q310">
            <v>0</v>
          </cell>
          <cell r="R310">
            <v>0</v>
          </cell>
          <cell r="S310">
            <v>0</v>
          </cell>
          <cell r="T310">
            <v>0</v>
          </cell>
          <cell r="U310">
            <v>0</v>
          </cell>
          <cell r="V310">
            <v>0</v>
          </cell>
          <cell r="W310">
            <v>0</v>
          </cell>
          <cell r="X310">
            <v>0</v>
          </cell>
          <cell r="Y310">
            <v>0</v>
          </cell>
          <cell r="Z310">
            <v>0</v>
          </cell>
          <cell r="AA310">
            <v>0</v>
          </cell>
          <cell r="AB310">
            <v>0</v>
          </cell>
          <cell r="AC310">
            <v>0</v>
          </cell>
        </row>
        <row r="311">
          <cell r="A311">
            <v>39</v>
          </cell>
          <cell r="B311">
            <v>39</v>
          </cell>
          <cell r="C311">
            <v>0</v>
          </cell>
          <cell r="D311" t="str">
            <v>3.3</v>
          </cell>
          <cell r="E311">
            <v>0</v>
          </cell>
          <cell r="F311">
            <v>0</v>
          </cell>
          <cell r="G311">
            <v>0</v>
          </cell>
          <cell r="H311">
            <v>0</v>
          </cell>
          <cell r="I311">
            <v>0</v>
          </cell>
          <cell r="J311">
            <v>0</v>
          </cell>
          <cell r="K311" t="str">
            <v>1.33</v>
          </cell>
          <cell r="L311" t="str">
            <v>D+</v>
          </cell>
          <cell r="M311" t="str">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t="str">
            <v>D+</v>
          </cell>
        </row>
        <row r="312">
          <cell r="A312">
            <v>0</v>
          </cell>
          <cell r="B312">
            <v>39</v>
          </cell>
          <cell r="C312">
            <v>0</v>
          </cell>
          <cell r="D312" t="str">
            <v>3.7</v>
          </cell>
          <cell r="E312">
            <v>0</v>
          </cell>
          <cell r="F312">
            <v>0</v>
          </cell>
          <cell r="G312">
            <v>0</v>
          </cell>
          <cell r="H312">
            <v>0</v>
          </cell>
          <cell r="I312">
            <v>0</v>
          </cell>
          <cell r="J312">
            <v>0</v>
          </cell>
          <cell r="K312" t="str">
            <v>1.33</v>
          </cell>
          <cell r="L312" t="str">
            <v>D+</v>
          </cell>
          <cell r="M312" t="str">
            <v>0</v>
          </cell>
          <cell r="N312">
            <v>0</v>
          </cell>
          <cell r="O312">
            <v>0</v>
          </cell>
          <cell r="P312">
            <v>0</v>
          </cell>
          <cell r="Q312">
            <v>0</v>
          </cell>
          <cell r="R312">
            <v>0</v>
          </cell>
          <cell r="S312">
            <v>0</v>
          </cell>
          <cell r="T312">
            <v>0</v>
          </cell>
          <cell r="U312">
            <v>0</v>
          </cell>
          <cell r="V312">
            <v>0</v>
          </cell>
          <cell r="W312">
            <v>0</v>
          </cell>
          <cell r="X312">
            <v>0</v>
          </cell>
          <cell r="Y312">
            <v>0</v>
          </cell>
          <cell r="Z312">
            <v>0</v>
          </cell>
          <cell r="AA312">
            <v>0</v>
          </cell>
          <cell r="AB312">
            <v>0</v>
          </cell>
          <cell r="AC312">
            <v>0</v>
          </cell>
        </row>
        <row r="313">
          <cell r="A313">
            <v>0</v>
          </cell>
          <cell r="B313">
            <v>39</v>
          </cell>
          <cell r="C313">
            <v>0</v>
          </cell>
          <cell r="D313" t="str">
            <v>3.9</v>
          </cell>
          <cell r="E313">
            <v>0</v>
          </cell>
          <cell r="F313">
            <v>0</v>
          </cell>
          <cell r="G313">
            <v>0</v>
          </cell>
          <cell r="H313">
            <v>0</v>
          </cell>
          <cell r="I313">
            <v>0</v>
          </cell>
          <cell r="J313">
            <v>0</v>
          </cell>
          <cell r="K313" t="str">
            <v>1.33</v>
          </cell>
          <cell r="L313" t="str">
            <v>D+</v>
          </cell>
          <cell r="M313" t="str">
            <v>0</v>
          </cell>
          <cell r="N313">
            <v>0</v>
          </cell>
          <cell r="O313">
            <v>0</v>
          </cell>
          <cell r="P313">
            <v>0</v>
          </cell>
          <cell r="Q313">
            <v>0</v>
          </cell>
          <cell r="R313">
            <v>0</v>
          </cell>
          <cell r="S313">
            <v>0</v>
          </cell>
          <cell r="T313">
            <v>0</v>
          </cell>
          <cell r="U313">
            <v>0</v>
          </cell>
          <cell r="V313">
            <v>0</v>
          </cell>
          <cell r="W313">
            <v>0</v>
          </cell>
          <cell r="X313">
            <v>0</v>
          </cell>
          <cell r="Y313">
            <v>0</v>
          </cell>
          <cell r="Z313">
            <v>0</v>
          </cell>
          <cell r="AA313">
            <v>0</v>
          </cell>
          <cell r="AB313">
            <v>0</v>
          </cell>
          <cell r="AC313">
            <v>0</v>
          </cell>
        </row>
        <row r="314">
          <cell r="A314">
            <v>0</v>
          </cell>
          <cell r="B314">
            <v>39</v>
          </cell>
          <cell r="C314">
            <v>0</v>
          </cell>
          <cell r="D314" t="str">
            <v>3.10</v>
          </cell>
          <cell r="E314">
            <v>0</v>
          </cell>
          <cell r="F314">
            <v>0</v>
          </cell>
          <cell r="G314">
            <v>0</v>
          </cell>
          <cell r="H314">
            <v>0</v>
          </cell>
          <cell r="I314">
            <v>0</v>
          </cell>
          <cell r="J314">
            <v>0</v>
          </cell>
          <cell r="K314" t="str">
            <v>1.33</v>
          </cell>
          <cell r="L314" t="str">
            <v>D+</v>
          </cell>
          <cell r="M314" t="str">
            <v>0</v>
          </cell>
          <cell r="N314">
            <v>0</v>
          </cell>
          <cell r="O314">
            <v>0</v>
          </cell>
          <cell r="P314">
            <v>0</v>
          </cell>
          <cell r="Q314">
            <v>0</v>
          </cell>
          <cell r="R314">
            <v>0</v>
          </cell>
          <cell r="S314">
            <v>0</v>
          </cell>
          <cell r="T314">
            <v>0</v>
          </cell>
          <cell r="U314">
            <v>0</v>
          </cell>
          <cell r="V314">
            <v>0</v>
          </cell>
          <cell r="W314">
            <v>0</v>
          </cell>
          <cell r="X314">
            <v>0</v>
          </cell>
          <cell r="Y314">
            <v>0</v>
          </cell>
          <cell r="Z314">
            <v>0</v>
          </cell>
          <cell r="AA314">
            <v>0</v>
          </cell>
          <cell r="AB314">
            <v>0</v>
          </cell>
          <cell r="AC314">
            <v>0</v>
          </cell>
        </row>
        <row r="315">
          <cell r="A315">
            <v>0</v>
          </cell>
          <cell r="B315">
            <v>39</v>
          </cell>
          <cell r="C315">
            <v>0</v>
          </cell>
          <cell r="D315" t="str">
            <v>3.11</v>
          </cell>
          <cell r="E315">
            <v>0</v>
          </cell>
          <cell r="F315">
            <v>0</v>
          </cell>
          <cell r="G315">
            <v>0</v>
          </cell>
          <cell r="H315">
            <v>0</v>
          </cell>
          <cell r="I315">
            <v>0</v>
          </cell>
          <cell r="J315">
            <v>0</v>
          </cell>
          <cell r="K315" t="str">
            <v>1.33</v>
          </cell>
          <cell r="L315" t="str">
            <v>D+</v>
          </cell>
          <cell r="M315" t="str">
            <v>0</v>
          </cell>
          <cell r="N315">
            <v>0</v>
          </cell>
          <cell r="O315">
            <v>0</v>
          </cell>
          <cell r="P315">
            <v>0</v>
          </cell>
          <cell r="Q315">
            <v>0</v>
          </cell>
          <cell r="R315">
            <v>0</v>
          </cell>
          <cell r="S315">
            <v>0</v>
          </cell>
          <cell r="T315">
            <v>0</v>
          </cell>
          <cell r="U315">
            <v>0</v>
          </cell>
          <cell r="V315">
            <v>0</v>
          </cell>
          <cell r="W315">
            <v>0</v>
          </cell>
          <cell r="X315">
            <v>0</v>
          </cell>
          <cell r="Y315">
            <v>0</v>
          </cell>
          <cell r="Z315">
            <v>0</v>
          </cell>
          <cell r="AA315">
            <v>0</v>
          </cell>
          <cell r="AB315">
            <v>0</v>
          </cell>
          <cell r="AC315">
            <v>0</v>
          </cell>
        </row>
        <row r="316">
          <cell r="A316">
            <v>0</v>
          </cell>
          <cell r="B316">
            <v>39</v>
          </cell>
          <cell r="C316">
            <v>0</v>
          </cell>
          <cell r="D316" t="str">
            <v>3.15</v>
          </cell>
          <cell r="E316">
            <v>0</v>
          </cell>
          <cell r="F316">
            <v>0</v>
          </cell>
          <cell r="G316">
            <v>0</v>
          </cell>
          <cell r="H316">
            <v>0</v>
          </cell>
          <cell r="I316">
            <v>0</v>
          </cell>
          <cell r="J316">
            <v>0</v>
          </cell>
          <cell r="K316" t="str">
            <v>1.33</v>
          </cell>
          <cell r="L316" t="str">
            <v>D+</v>
          </cell>
          <cell r="M316" t="str">
            <v>0</v>
          </cell>
          <cell r="N316">
            <v>0</v>
          </cell>
          <cell r="O316">
            <v>0</v>
          </cell>
          <cell r="P316">
            <v>0</v>
          </cell>
          <cell r="Q316">
            <v>0</v>
          </cell>
          <cell r="R316">
            <v>0</v>
          </cell>
          <cell r="S316">
            <v>0</v>
          </cell>
          <cell r="T316">
            <v>0</v>
          </cell>
          <cell r="U316">
            <v>0</v>
          </cell>
          <cell r="V316">
            <v>0</v>
          </cell>
          <cell r="W316">
            <v>0</v>
          </cell>
          <cell r="X316">
            <v>0</v>
          </cell>
          <cell r="Y316">
            <v>0</v>
          </cell>
          <cell r="Z316">
            <v>0</v>
          </cell>
          <cell r="AA316">
            <v>0</v>
          </cell>
          <cell r="AB316">
            <v>0</v>
          </cell>
          <cell r="AC316">
            <v>0</v>
          </cell>
        </row>
        <row r="317">
          <cell r="A317">
            <v>0</v>
          </cell>
          <cell r="B317">
            <v>39</v>
          </cell>
          <cell r="C317">
            <v>0</v>
          </cell>
          <cell r="D317" t="str">
            <v>3.16</v>
          </cell>
          <cell r="E317">
            <v>0</v>
          </cell>
          <cell r="F317">
            <v>0</v>
          </cell>
          <cell r="G317">
            <v>0</v>
          </cell>
          <cell r="H317">
            <v>0</v>
          </cell>
          <cell r="I317">
            <v>0</v>
          </cell>
          <cell r="J317">
            <v>0</v>
          </cell>
          <cell r="K317" t="str">
            <v>1.33</v>
          </cell>
          <cell r="L317" t="str">
            <v>D+</v>
          </cell>
          <cell r="M317" t="str">
            <v>0</v>
          </cell>
          <cell r="N317">
            <v>0</v>
          </cell>
          <cell r="O317">
            <v>0</v>
          </cell>
          <cell r="P317">
            <v>0</v>
          </cell>
          <cell r="Q317">
            <v>0</v>
          </cell>
          <cell r="R317">
            <v>0</v>
          </cell>
          <cell r="S317">
            <v>0</v>
          </cell>
          <cell r="T317">
            <v>0</v>
          </cell>
          <cell r="U317">
            <v>0</v>
          </cell>
          <cell r="V317">
            <v>0</v>
          </cell>
          <cell r="W317">
            <v>0</v>
          </cell>
          <cell r="X317">
            <v>0</v>
          </cell>
          <cell r="Y317">
            <v>0</v>
          </cell>
          <cell r="Z317">
            <v>0</v>
          </cell>
          <cell r="AA317">
            <v>0</v>
          </cell>
          <cell r="AB317">
            <v>0</v>
          </cell>
          <cell r="AC317">
            <v>0</v>
          </cell>
        </row>
        <row r="318">
          <cell r="A318">
            <v>0</v>
          </cell>
          <cell r="B318">
            <v>0</v>
          </cell>
          <cell r="C318" t="str">
            <v>capaian raport</v>
          </cell>
          <cell r="D318">
            <v>39</v>
          </cell>
          <cell r="E318">
            <v>0</v>
          </cell>
          <cell r="F318">
            <v>0</v>
          </cell>
          <cell r="G318">
            <v>0</v>
          </cell>
          <cell r="H318">
            <v>0</v>
          </cell>
          <cell r="I318">
            <v>0</v>
          </cell>
          <cell r="J318">
            <v>0</v>
          </cell>
          <cell r="K318" t="str">
            <v>1.33</v>
          </cell>
          <cell r="L318" t="str">
            <v>D+</v>
          </cell>
          <cell r="M318" t="str">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row>
        <row r="319">
          <cell r="A319">
            <v>40</v>
          </cell>
          <cell r="B319">
            <v>40</v>
          </cell>
          <cell r="C319">
            <v>0</v>
          </cell>
          <cell r="D319" t="str">
            <v>3.3</v>
          </cell>
          <cell r="E319">
            <v>0</v>
          </cell>
          <cell r="F319">
            <v>0</v>
          </cell>
          <cell r="G319">
            <v>0</v>
          </cell>
          <cell r="H319">
            <v>0</v>
          </cell>
          <cell r="I319">
            <v>0</v>
          </cell>
          <cell r="J319">
            <v>0</v>
          </cell>
          <cell r="K319" t="str">
            <v>1.33</v>
          </cell>
          <cell r="L319" t="str">
            <v>D+</v>
          </cell>
          <cell r="M319" t="str">
            <v>0</v>
          </cell>
          <cell r="N319">
            <v>0</v>
          </cell>
          <cell r="O319">
            <v>0</v>
          </cell>
          <cell r="P319">
            <v>0</v>
          </cell>
          <cell r="Q319">
            <v>0</v>
          </cell>
          <cell r="R319">
            <v>0</v>
          </cell>
          <cell r="S319">
            <v>0</v>
          </cell>
          <cell r="T319">
            <v>0</v>
          </cell>
          <cell r="U319">
            <v>0</v>
          </cell>
          <cell r="V319">
            <v>0</v>
          </cell>
          <cell r="W319">
            <v>0</v>
          </cell>
          <cell r="X319">
            <v>0</v>
          </cell>
          <cell r="Y319">
            <v>0</v>
          </cell>
          <cell r="Z319">
            <v>0</v>
          </cell>
          <cell r="AA319">
            <v>0</v>
          </cell>
          <cell r="AB319">
            <v>1.7316017316017318</v>
          </cell>
          <cell r="AC319" t="str">
            <v>D+</v>
          </cell>
        </row>
        <row r="320">
          <cell r="A320">
            <v>0</v>
          </cell>
          <cell r="B320">
            <v>40</v>
          </cell>
          <cell r="C320">
            <v>0</v>
          </cell>
          <cell r="D320" t="str">
            <v>3.7</v>
          </cell>
          <cell r="E320">
            <v>0</v>
          </cell>
          <cell r="F320">
            <v>0</v>
          </cell>
          <cell r="G320">
            <v>0</v>
          </cell>
          <cell r="H320">
            <v>24.242424242424246</v>
          </cell>
          <cell r="I320">
            <v>24.242424242424246</v>
          </cell>
          <cell r="J320">
            <v>6.0606060606060614</v>
          </cell>
          <cell r="K320" t="str">
            <v>1.33</v>
          </cell>
          <cell r="L320" t="str">
            <v>D+</v>
          </cell>
          <cell r="M320" t="str">
            <v>K</v>
          </cell>
          <cell r="N320">
            <v>0</v>
          </cell>
          <cell r="O320">
            <v>0</v>
          </cell>
          <cell r="P320">
            <v>0</v>
          </cell>
          <cell r="Q320">
            <v>0</v>
          </cell>
          <cell r="R320">
            <v>0</v>
          </cell>
          <cell r="S320">
            <v>0</v>
          </cell>
          <cell r="T320">
            <v>0</v>
          </cell>
          <cell r="U320">
            <v>0</v>
          </cell>
          <cell r="V320">
            <v>0</v>
          </cell>
          <cell r="W320">
            <v>0</v>
          </cell>
          <cell r="X320">
            <v>0</v>
          </cell>
          <cell r="Y320">
            <v>0</v>
          </cell>
          <cell r="Z320">
            <v>0</v>
          </cell>
          <cell r="AA320">
            <v>0</v>
          </cell>
          <cell r="AB320">
            <v>0</v>
          </cell>
          <cell r="AC320">
            <v>0</v>
          </cell>
        </row>
        <row r="321">
          <cell r="A321">
            <v>0</v>
          </cell>
          <cell r="B321">
            <v>40</v>
          </cell>
          <cell r="C321">
            <v>0</v>
          </cell>
          <cell r="D321" t="str">
            <v>3.9</v>
          </cell>
          <cell r="E321">
            <v>0</v>
          </cell>
          <cell r="F321">
            <v>0</v>
          </cell>
          <cell r="G321">
            <v>0</v>
          </cell>
          <cell r="H321">
            <v>0</v>
          </cell>
          <cell r="I321">
            <v>0</v>
          </cell>
          <cell r="J321">
            <v>0</v>
          </cell>
          <cell r="K321" t="str">
            <v>1.33</v>
          </cell>
          <cell r="L321" t="str">
            <v>D+</v>
          </cell>
          <cell r="M321" t="str">
            <v>0</v>
          </cell>
          <cell r="N321">
            <v>0</v>
          </cell>
          <cell r="O321">
            <v>0</v>
          </cell>
          <cell r="P321">
            <v>0</v>
          </cell>
          <cell r="Q321">
            <v>0</v>
          </cell>
          <cell r="R321">
            <v>0</v>
          </cell>
          <cell r="S321">
            <v>0</v>
          </cell>
          <cell r="T321">
            <v>0</v>
          </cell>
          <cell r="U321">
            <v>0</v>
          </cell>
          <cell r="V321">
            <v>0</v>
          </cell>
          <cell r="W321">
            <v>0</v>
          </cell>
          <cell r="X321">
            <v>0</v>
          </cell>
          <cell r="Y321">
            <v>0</v>
          </cell>
          <cell r="Z321">
            <v>0</v>
          </cell>
          <cell r="AA321">
            <v>0</v>
          </cell>
          <cell r="AB321">
            <v>0</v>
          </cell>
          <cell r="AC321">
            <v>0</v>
          </cell>
        </row>
        <row r="322">
          <cell r="A322">
            <v>0</v>
          </cell>
          <cell r="B322">
            <v>40</v>
          </cell>
          <cell r="C322">
            <v>0</v>
          </cell>
          <cell r="D322" t="str">
            <v>3.10</v>
          </cell>
          <cell r="E322">
            <v>0</v>
          </cell>
          <cell r="F322">
            <v>0</v>
          </cell>
          <cell r="G322">
            <v>0</v>
          </cell>
          <cell r="H322">
            <v>24.242424242424246</v>
          </cell>
          <cell r="I322">
            <v>24.242424242424246</v>
          </cell>
          <cell r="J322">
            <v>6.0606060606060614</v>
          </cell>
          <cell r="K322" t="str">
            <v>1.33</v>
          </cell>
          <cell r="L322" t="str">
            <v>D+</v>
          </cell>
          <cell r="M322" t="str">
            <v>K</v>
          </cell>
          <cell r="N322">
            <v>0</v>
          </cell>
          <cell r="O322">
            <v>0</v>
          </cell>
          <cell r="P322">
            <v>0</v>
          </cell>
          <cell r="Q322">
            <v>0</v>
          </cell>
          <cell r="R322">
            <v>0</v>
          </cell>
          <cell r="S322">
            <v>0</v>
          </cell>
          <cell r="T322">
            <v>0</v>
          </cell>
          <cell r="U322">
            <v>0</v>
          </cell>
          <cell r="V322">
            <v>0</v>
          </cell>
          <cell r="W322">
            <v>0</v>
          </cell>
          <cell r="X322">
            <v>0</v>
          </cell>
          <cell r="Y322">
            <v>0</v>
          </cell>
          <cell r="Z322">
            <v>0</v>
          </cell>
          <cell r="AA322">
            <v>0</v>
          </cell>
          <cell r="AB322">
            <v>0</v>
          </cell>
          <cell r="AC322">
            <v>0</v>
          </cell>
        </row>
        <row r="323">
          <cell r="A323">
            <v>0</v>
          </cell>
          <cell r="B323">
            <v>40</v>
          </cell>
          <cell r="C323">
            <v>0</v>
          </cell>
          <cell r="D323" t="str">
            <v>3.11</v>
          </cell>
          <cell r="E323">
            <v>0</v>
          </cell>
          <cell r="F323">
            <v>0</v>
          </cell>
          <cell r="G323">
            <v>0</v>
          </cell>
          <cell r="H323">
            <v>0</v>
          </cell>
          <cell r="I323">
            <v>0</v>
          </cell>
          <cell r="J323">
            <v>0</v>
          </cell>
          <cell r="K323" t="str">
            <v>1.33</v>
          </cell>
          <cell r="L323" t="str">
            <v>D+</v>
          </cell>
          <cell r="M323" t="str">
            <v>0</v>
          </cell>
          <cell r="N323">
            <v>0</v>
          </cell>
          <cell r="O323">
            <v>0</v>
          </cell>
          <cell r="P323">
            <v>0</v>
          </cell>
          <cell r="Q323">
            <v>0</v>
          </cell>
          <cell r="R323">
            <v>0</v>
          </cell>
          <cell r="S323">
            <v>0</v>
          </cell>
          <cell r="T323">
            <v>0</v>
          </cell>
          <cell r="U323">
            <v>0</v>
          </cell>
          <cell r="V323">
            <v>0</v>
          </cell>
          <cell r="W323">
            <v>0</v>
          </cell>
          <cell r="X323">
            <v>0</v>
          </cell>
          <cell r="Y323">
            <v>0</v>
          </cell>
          <cell r="Z323">
            <v>0</v>
          </cell>
          <cell r="AA323">
            <v>0</v>
          </cell>
          <cell r="AB323">
            <v>0</v>
          </cell>
          <cell r="AC323">
            <v>0</v>
          </cell>
        </row>
        <row r="324">
          <cell r="A324">
            <v>0</v>
          </cell>
          <cell r="B324">
            <v>40</v>
          </cell>
          <cell r="C324">
            <v>0</v>
          </cell>
          <cell r="D324" t="str">
            <v>3.15</v>
          </cell>
          <cell r="E324">
            <v>0</v>
          </cell>
          <cell r="F324">
            <v>0</v>
          </cell>
          <cell r="G324">
            <v>0</v>
          </cell>
          <cell r="H324">
            <v>0</v>
          </cell>
          <cell r="I324">
            <v>0</v>
          </cell>
          <cell r="J324">
            <v>0</v>
          </cell>
          <cell r="K324" t="str">
            <v>1.33</v>
          </cell>
          <cell r="L324" t="str">
            <v>D+</v>
          </cell>
          <cell r="M324" t="str">
            <v>0</v>
          </cell>
          <cell r="N324">
            <v>0</v>
          </cell>
          <cell r="O324">
            <v>0</v>
          </cell>
          <cell r="P324">
            <v>0</v>
          </cell>
          <cell r="Q324">
            <v>0</v>
          </cell>
          <cell r="R324">
            <v>0</v>
          </cell>
          <cell r="S324">
            <v>0</v>
          </cell>
          <cell r="T324">
            <v>0</v>
          </cell>
          <cell r="U324">
            <v>0</v>
          </cell>
          <cell r="V324">
            <v>0</v>
          </cell>
          <cell r="W324">
            <v>0</v>
          </cell>
          <cell r="X324">
            <v>0</v>
          </cell>
          <cell r="Y324">
            <v>0</v>
          </cell>
          <cell r="Z324">
            <v>0</v>
          </cell>
          <cell r="AA324">
            <v>0</v>
          </cell>
          <cell r="AB324">
            <v>0</v>
          </cell>
          <cell r="AC324">
            <v>0</v>
          </cell>
        </row>
        <row r="325">
          <cell r="A325">
            <v>0</v>
          </cell>
          <cell r="B325">
            <v>40</v>
          </cell>
          <cell r="C325">
            <v>0</v>
          </cell>
          <cell r="D325" t="str">
            <v>3.16</v>
          </cell>
          <cell r="E325">
            <v>0</v>
          </cell>
          <cell r="F325">
            <v>0</v>
          </cell>
          <cell r="G325">
            <v>0</v>
          </cell>
          <cell r="H325">
            <v>0</v>
          </cell>
          <cell r="I325">
            <v>0</v>
          </cell>
          <cell r="J325">
            <v>0</v>
          </cell>
          <cell r="K325" t="str">
            <v>1.33</v>
          </cell>
          <cell r="L325" t="str">
            <v>D+</v>
          </cell>
          <cell r="M325" t="str">
            <v>0</v>
          </cell>
          <cell r="N325">
            <v>0</v>
          </cell>
          <cell r="O325">
            <v>0</v>
          </cell>
          <cell r="P325">
            <v>0</v>
          </cell>
          <cell r="Q325">
            <v>0</v>
          </cell>
          <cell r="R325">
            <v>0</v>
          </cell>
          <cell r="S325">
            <v>0</v>
          </cell>
          <cell r="T325">
            <v>0</v>
          </cell>
          <cell r="U325">
            <v>0</v>
          </cell>
          <cell r="V325">
            <v>0</v>
          </cell>
          <cell r="W325">
            <v>0</v>
          </cell>
          <cell r="X325">
            <v>0</v>
          </cell>
          <cell r="Y325">
            <v>0</v>
          </cell>
          <cell r="Z325">
            <v>0</v>
          </cell>
          <cell r="AA325">
            <v>0</v>
          </cell>
          <cell r="AB325">
            <v>0</v>
          </cell>
          <cell r="AC325">
            <v>0</v>
          </cell>
        </row>
        <row r="326">
          <cell r="A326">
            <v>0</v>
          </cell>
          <cell r="B326">
            <v>0</v>
          </cell>
          <cell r="C326" t="str">
            <v>capaian raport</v>
          </cell>
          <cell r="D326">
            <v>40</v>
          </cell>
          <cell r="E326">
            <v>0</v>
          </cell>
          <cell r="F326">
            <v>0</v>
          </cell>
          <cell r="G326">
            <v>0</v>
          </cell>
          <cell r="H326">
            <v>6.9264069264069272</v>
          </cell>
          <cell r="I326">
            <v>0</v>
          </cell>
          <cell r="J326">
            <v>1.7316017316017318</v>
          </cell>
          <cell r="K326" t="str">
            <v>1.33</v>
          </cell>
          <cell r="L326" t="str">
            <v>D+</v>
          </cell>
          <cell r="M326" t="str">
            <v>K</v>
          </cell>
          <cell r="N326">
            <v>0</v>
          </cell>
          <cell r="O326">
            <v>0</v>
          </cell>
          <cell r="P326">
            <v>0</v>
          </cell>
          <cell r="Q326">
            <v>0</v>
          </cell>
          <cell r="R326">
            <v>0</v>
          </cell>
          <cell r="S326">
            <v>0</v>
          </cell>
          <cell r="T326">
            <v>0</v>
          </cell>
          <cell r="U326">
            <v>0</v>
          </cell>
          <cell r="V326">
            <v>0</v>
          </cell>
          <cell r="W326">
            <v>0</v>
          </cell>
          <cell r="X326">
            <v>0</v>
          </cell>
          <cell r="Y326">
            <v>0</v>
          </cell>
          <cell r="Z326">
            <v>0</v>
          </cell>
          <cell r="AA326">
            <v>0</v>
          </cell>
          <cell r="AB326">
            <v>0</v>
          </cell>
          <cell r="AC326">
            <v>0</v>
          </cell>
        </row>
      </sheetData>
      <sheetData sheetId="17">
        <row r="7">
          <cell r="A7">
            <v>1</v>
          </cell>
          <cell r="B7">
            <v>1</v>
          </cell>
          <cell r="C7" t="str">
            <v>Achmad Zacky</v>
          </cell>
          <cell r="D7" t="str">
            <v>3.5</v>
          </cell>
          <cell r="E7">
            <v>68.416666666666671</v>
          </cell>
          <cell r="F7">
            <v>136.83333333333334</v>
          </cell>
          <cell r="G7">
            <v>67</v>
          </cell>
          <cell r="H7">
            <v>90.909090909090907</v>
          </cell>
          <cell r="I7">
            <v>294.74242424242425</v>
          </cell>
          <cell r="J7">
            <v>73.685606060606062</v>
          </cell>
          <cell r="K7" t="str">
            <v>3.00</v>
          </cell>
          <cell r="L7" t="str">
            <v>B</v>
          </cell>
          <cell r="M7" t="str">
            <v>B</v>
          </cell>
          <cell r="N7">
            <v>0</v>
          </cell>
          <cell r="O7">
            <v>3</v>
          </cell>
          <cell r="P7">
            <v>3</v>
          </cell>
          <cell r="Q7">
            <v>0</v>
          </cell>
          <cell r="R7">
            <v>74.846590909090907</v>
          </cell>
          <cell r="S7" t="str">
            <v>B</v>
          </cell>
        </row>
        <row r="8">
          <cell r="A8">
            <v>0</v>
          </cell>
          <cell r="B8">
            <v>1</v>
          </cell>
          <cell r="C8">
            <v>0</v>
          </cell>
          <cell r="D8" t="str">
            <v>3.7</v>
          </cell>
          <cell r="E8">
            <v>69.833333333333329</v>
          </cell>
          <cell r="F8">
            <v>139.66666666666666</v>
          </cell>
          <cell r="G8">
            <v>78</v>
          </cell>
          <cell r="H8">
            <v>86.36363636363636</v>
          </cell>
          <cell r="I8">
            <v>304.030303030303</v>
          </cell>
          <cell r="J8">
            <v>76.007575757575751</v>
          </cell>
          <cell r="K8" t="str">
            <v>3.33</v>
          </cell>
          <cell r="L8" t="str">
            <v>B+</v>
          </cell>
          <cell r="M8" t="str">
            <v>B</v>
          </cell>
          <cell r="N8">
            <v>0</v>
          </cell>
          <cell r="O8">
            <v>0</v>
          </cell>
          <cell r="P8">
            <v>0</v>
          </cell>
          <cell r="Q8">
            <v>0</v>
          </cell>
          <cell r="R8">
            <v>0</v>
          </cell>
          <cell r="S8">
            <v>0</v>
          </cell>
        </row>
        <row r="9">
          <cell r="A9">
            <v>0</v>
          </cell>
          <cell r="B9">
            <v>1</v>
          </cell>
          <cell r="C9" t="str">
            <v>capaian raport</v>
          </cell>
          <cell r="D9">
            <v>1</v>
          </cell>
          <cell r="E9">
            <v>0</v>
          </cell>
          <cell r="F9">
            <v>0</v>
          </cell>
          <cell r="G9">
            <v>0</v>
          </cell>
          <cell r="H9">
            <v>88.636363636363626</v>
          </cell>
          <cell r="I9">
            <v>0</v>
          </cell>
          <cell r="J9">
            <v>74.846590909090907</v>
          </cell>
          <cell r="K9" t="str">
            <v>3.00</v>
          </cell>
          <cell r="L9" t="str">
            <v>B</v>
          </cell>
          <cell r="M9" t="str">
            <v>B</v>
          </cell>
          <cell r="N9">
            <v>0</v>
          </cell>
          <cell r="O9">
            <v>0</v>
          </cell>
          <cell r="P9">
            <v>0</v>
          </cell>
          <cell r="Q9">
            <v>0</v>
          </cell>
          <cell r="R9">
            <v>0</v>
          </cell>
          <cell r="S9">
            <v>0</v>
          </cell>
        </row>
        <row r="10">
          <cell r="A10">
            <v>2</v>
          </cell>
          <cell r="B10">
            <v>2</v>
          </cell>
          <cell r="C10" t="str">
            <v>Angelia Vabel R</v>
          </cell>
          <cell r="D10" t="str">
            <v>3.5</v>
          </cell>
          <cell r="E10">
            <v>0</v>
          </cell>
          <cell r="F10">
            <v>0</v>
          </cell>
          <cell r="G10">
            <v>0</v>
          </cell>
          <cell r="H10">
            <v>0</v>
          </cell>
          <cell r="I10">
            <v>0</v>
          </cell>
          <cell r="J10">
            <v>0</v>
          </cell>
          <cell r="K10" t="str">
            <v>1.33</v>
          </cell>
          <cell r="L10" t="str">
            <v>D+</v>
          </cell>
          <cell r="M10" t="str">
            <v>0</v>
          </cell>
          <cell r="N10">
            <v>4</v>
          </cell>
          <cell r="O10">
            <v>0</v>
          </cell>
          <cell r="P10">
            <v>0</v>
          </cell>
          <cell r="Q10">
            <v>2</v>
          </cell>
          <cell r="R10">
            <v>0</v>
          </cell>
          <cell r="S10" t="str">
            <v>D+</v>
          </cell>
        </row>
        <row r="11">
          <cell r="A11">
            <v>0</v>
          </cell>
          <cell r="B11">
            <v>2</v>
          </cell>
          <cell r="C11">
            <v>0</v>
          </cell>
          <cell r="D11" t="str">
            <v>3.7</v>
          </cell>
          <cell r="E11">
            <v>0</v>
          </cell>
          <cell r="F11">
            <v>0</v>
          </cell>
          <cell r="G11">
            <v>0</v>
          </cell>
          <cell r="H11">
            <v>0</v>
          </cell>
          <cell r="I11">
            <v>0</v>
          </cell>
          <cell r="J11">
            <v>0</v>
          </cell>
          <cell r="K11" t="str">
            <v>1.33</v>
          </cell>
          <cell r="L11" t="str">
            <v>D+</v>
          </cell>
          <cell r="M11" t="str">
            <v>0</v>
          </cell>
          <cell r="N11">
            <v>0</v>
          </cell>
          <cell r="O11">
            <v>0</v>
          </cell>
          <cell r="P11">
            <v>0</v>
          </cell>
          <cell r="Q11">
            <v>0</v>
          </cell>
          <cell r="R11">
            <v>0</v>
          </cell>
          <cell r="S11">
            <v>0</v>
          </cell>
        </row>
        <row r="12">
          <cell r="A12">
            <v>0</v>
          </cell>
          <cell r="B12">
            <v>2</v>
          </cell>
          <cell r="C12" t="str">
            <v>capaian raport</v>
          </cell>
          <cell r="D12">
            <v>2</v>
          </cell>
          <cell r="E12">
            <v>0</v>
          </cell>
          <cell r="F12">
            <v>0</v>
          </cell>
          <cell r="G12">
            <v>0</v>
          </cell>
          <cell r="H12">
            <v>0</v>
          </cell>
          <cell r="I12">
            <v>0</v>
          </cell>
          <cell r="J12">
            <v>0</v>
          </cell>
          <cell r="K12" t="str">
            <v>1.33</v>
          </cell>
          <cell r="L12" t="str">
            <v>D+</v>
          </cell>
          <cell r="M12" t="str">
            <v>0</v>
          </cell>
          <cell r="N12">
            <v>0</v>
          </cell>
          <cell r="O12">
            <v>0</v>
          </cell>
          <cell r="P12">
            <v>0</v>
          </cell>
          <cell r="Q12">
            <v>0</v>
          </cell>
          <cell r="R12">
            <v>0</v>
          </cell>
          <cell r="S12">
            <v>0</v>
          </cell>
        </row>
        <row r="13">
          <cell r="A13">
            <v>3</v>
          </cell>
          <cell r="B13">
            <v>3</v>
          </cell>
          <cell r="C13" t="str">
            <v>Anggun Dwi P.I</v>
          </cell>
          <cell r="D13" t="str">
            <v>3.5</v>
          </cell>
          <cell r="E13">
            <v>0</v>
          </cell>
          <cell r="F13">
            <v>0</v>
          </cell>
          <cell r="G13">
            <v>0</v>
          </cell>
          <cell r="H13">
            <v>0</v>
          </cell>
          <cell r="I13">
            <v>0</v>
          </cell>
          <cell r="J13">
            <v>0</v>
          </cell>
          <cell r="K13" t="str">
            <v>1.33</v>
          </cell>
          <cell r="L13" t="str">
            <v>D+</v>
          </cell>
          <cell r="M13" t="str">
            <v>0</v>
          </cell>
          <cell r="N13">
            <v>0</v>
          </cell>
          <cell r="O13">
            <v>0</v>
          </cell>
          <cell r="P13">
            <v>0</v>
          </cell>
          <cell r="Q13">
            <v>0</v>
          </cell>
          <cell r="R13">
            <v>0</v>
          </cell>
          <cell r="S13" t="str">
            <v>D+</v>
          </cell>
        </row>
        <row r="14">
          <cell r="A14">
            <v>0</v>
          </cell>
          <cell r="B14">
            <v>3</v>
          </cell>
          <cell r="C14">
            <v>0</v>
          </cell>
          <cell r="D14" t="str">
            <v>3.7</v>
          </cell>
          <cell r="E14">
            <v>0</v>
          </cell>
          <cell r="F14">
            <v>0</v>
          </cell>
          <cell r="G14">
            <v>0</v>
          </cell>
          <cell r="H14">
            <v>0</v>
          </cell>
          <cell r="I14">
            <v>0</v>
          </cell>
          <cell r="J14">
            <v>0</v>
          </cell>
          <cell r="K14" t="str">
            <v>1.33</v>
          </cell>
          <cell r="L14" t="str">
            <v>D+</v>
          </cell>
          <cell r="M14" t="str">
            <v>0</v>
          </cell>
          <cell r="N14">
            <v>0</v>
          </cell>
          <cell r="O14">
            <v>0</v>
          </cell>
          <cell r="P14">
            <v>0</v>
          </cell>
          <cell r="Q14">
            <v>0</v>
          </cell>
          <cell r="R14">
            <v>0</v>
          </cell>
          <cell r="S14">
            <v>0</v>
          </cell>
        </row>
        <row r="15">
          <cell r="A15">
            <v>0</v>
          </cell>
          <cell r="B15">
            <v>0</v>
          </cell>
          <cell r="C15" t="str">
            <v>capaian raport</v>
          </cell>
          <cell r="D15">
            <v>3</v>
          </cell>
          <cell r="E15">
            <v>0</v>
          </cell>
          <cell r="F15">
            <v>0</v>
          </cell>
          <cell r="G15">
            <v>0</v>
          </cell>
          <cell r="H15">
            <v>0</v>
          </cell>
          <cell r="I15">
            <v>0</v>
          </cell>
          <cell r="J15">
            <v>0</v>
          </cell>
          <cell r="K15" t="str">
            <v>1.33</v>
          </cell>
          <cell r="L15" t="str">
            <v>D+</v>
          </cell>
          <cell r="M15" t="str">
            <v>0</v>
          </cell>
          <cell r="N15">
            <v>0</v>
          </cell>
          <cell r="O15">
            <v>0</v>
          </cell>
          <cell r="P15">
            <v>0</v>
          </cell>
          <cell r="Q15">
            <v>0</v>
          </cell>
          <cell r="R15">
            <v>0</v>
          </cell>
          <cell r="S15">
            <v>0</v>
          </cell>
        </row>
        <row r="16">
          <cell r="A16">
            <v>4</v>
          </cell>
          <cell r="B16">
            <v>4</v>
          </cell>
          <cell r="C16" t="str">
            <v>Antonio Permata A</v>
          </cell>
          <cell r="D16" t="str">
            <v>3.5</v>
          </cell>
          <cell r="E16">
            <v>0</v>
          </cell>
          <cell r="F16">
            <v>0</v>
          </cell>
          <cell r="G16">
            <v>0</v>
          </cell>
          <cell r="H16">
            <v>0</v>
          </cell>
          <cell r="I16">
            <v>0</v>
          </cell>
          <cell r="J16">
            <v>0</v>
          </cell>
          <cell r="K16" t="str">
            <v>1.33</v>
          </cell>
          <cell r="L16" t="str">
            <v>D+</v>
          </cell>
          <cell r="M16" t="str">
            <v>0</v>
          </cell>
          <cell r="N16">
            <v>0</v>
          </cell>
          <cell r="O16">
            <v>0</v>
          </cell>
          <cell r="P16">
            <v>0</v>
          </cell>
          <cell r="Q16">
            <v>0</v>
          </cell>
          <cell r="R16">
            <v>0</v>
          </cell>
          <cell r="S16" t="str">
            <v>D+</v>
          </cell>
        </row>
        <row r="17">
          <cell r="A17">
            <v>0</v>
          </cell>
          <cell r="B17">
            <v>4</v>
          </cell>
          <cell r="C17">
            <v>0</v>
          </cell>
          <cell r="D17" t="str">
            <v>3.7</v>
          </cell>
          <cell r="E17">
            <v>0</v>
          </cell>
          <cell r="F17">
            <v>0</v>
          </cell>
          <cell r="G17">
            <v>0</v>
          </cell>
          <cell r="H17">
            <v>0</v>
          </cell>
          <cell r="I17">
            <v>0</v>
          </cell>
          <cell r="J17">
            <v>0</v>
          </cell>
          <cell r="K17" t="str">
            <v>1.33</v>
          </cell>
          <cell r="L17" t="str">
            <v>D+</v>
          </cell>
          <cell r="M17" t="str">
            <v>0</v>
          </cell>
          <cell r="N17">
            <v>0</v>
          </cell>
          <cell r="O17">
            <v>0</v>
          </cell>
          <cell r="P17">
            <v>0</v>
          </cell>
          <cell r="Q17">
            <v>0</v>
          </cell>
          <cell r="R17">
            <v>0</v>
          </cell>
          <cell r="S17">
            <v>0</v>
          </cell>
        </row>
        <row r="18">
          <cell r="A18">
            <v>0</v>
          </cell>
          <cell r="B18">
            <v>0</v>
          </cell>
          <cell r="C18" t="str">
            <v>capaian raport</v>
          </cell>
          <cell r="D18">
            <v>4</v>
          </cell>
          <cell r="E18">
            <v>0</v>
          </cell>
          <cell r="F18">
            <v>0</v>
          </cell>
          <cell r="G18">
            <v>0</v>
          </cell>
          <cell r="H18">
            <v>0</v>
          </cell>
          <cell r="I18">
            <v>0</v>
          </cell>
          <cell r="J18">
            <v>0</v>
          </cell>
          <cell r="K18" t="str">
            <v>1.33</v>
          </cell>
          <cell r="L18" t="str">
            <v>D+</v>
          </cell>
          <cell r="M18" t="str">
            <v>0</v>
          </cell>
          <cell r="N18">
            <v>0</v>
          </cell>
          <cell r="O18">
            <v>0</v>
          </cell>
          <cell r="P18">
            <v>0</v>
          </cell>
          <cell r="Q18">
            <v>0</v>
          </cell>
          <cell r="R18">
            <v>0</v>
          </cell>
          <cell r="S18">
            <v>0</v>
          </cell>
        </row>
        <row r="19">
          <cell r="A19">
            <v>5</v>
          </cell>
          <cell r="B19">
            <v>5</v>
          </cell>
          <cell r="C19" t="str">
            <v>Arya Pratama G</v>
          </cell>
          <cell r="D19" t="str">
            <v>3.5</v>
          </cell>
          <cell r="E19">
            <v>0</v>
          </cell>
          <cell r="F19">
            <v>0</v>
          </cell>
          <cell r="G19">
            <v>0</v>
          </cell>
          <cell r="H19">
            <v>0</v>
          </cell>
          <cell r="I19">
            <v>0</v>
          </cell>
          <cell r="J19">
            <v>0</v>
          </cell>
          <cell r="K19" t="str">
            <v>1.33</v>
          </cell>
          <cell r="L19" t="str">
            <v>D+</v>
          </cell>
          <cell r="M19" t="str">
            <v>0</v>
          </cell>
          <cell r="N19">
            <v>0</v>
          </cell>
          <cell r="O19">
            <v>0</v>
          </cell>
          <cell r="P19">
            <v>0</v>
          </cell>
          <cell r="Q19">
            <v>0</v>
          </cell>
          <cell r="R19">
            <v>0</v>
          </cell>
          <cell r="S19" t="str">
            <v>D+</v>
          </cell>
        </row>
        <row r="20">
          <cell r="A20">
            <v>0</v>
          </cell>
          <cell r="B20">
            <v>5</v>
          </cell>
          <cell r="C20">
            <v>0</v>
          </cell>
          <cell r="D20" t="str">
            <v>3.7</v>
          </cell>
          <cell r="E20">
            <v>0</v>
          </cell>
          <cell r="F20">
            <v>0</v>
          </cell>
          <cell r="G20">
            <v>0</v>
          </cell>
          <cell r="H20">
            <v>0</v>
          </cell>
          <cell r="I20">
            <v>0</v>
          </cell>
          <cell r="J20">
            <v>0</v>
          </cell>
          <cell r="K20" t="str">
            <v>1.33</v>
          </cell>
          <cell r="L20" t="str">
            <v>D+</v>
          </cell>
          <cell r="M20" t="str">
            <v>0</v>
          </cell>
          <cell r="N20">
            <v>0</v>
          </cell>
          <cell r="O20">
            <v>0</v>
          </cell>
          <cell r="P20">
            <v>0</v>
          </cell>
          <cell r="Q20">
            <v>0</v>
          </cell>
          <cell r="R20">
            <v>0</v>
          </cell>
          <cell r="S20">
            <v>0</v>
          </cell>
        </row>
        <row r="21">
          <cell r="A21">
            <v>0</v>
          </cell>
          <cell r="B21">
            <v>0</v>
          </cell>
          <cell r="C21" t="str">
            <v>capaian raport</v>
          </cell>
          <cell r="D21">
            <v>5</v>
          </cell>
          <cell r="E21">
            <v>0</v>
          </cell>
          <cell r="F21">
            <v>0</v>
          </cell>
          <cell r="G21">
            <v>0</v>
          </cell>
          <cell r="H21">
            <v>0</v>
          </cell>
          <cell r="I21">
            <v>0</v>
          </cell>
          <cell r="J21">
            <v>0</v>
          </cell>
          <cell r="K21" t="str">
            <v>1.33</v>
          </cell>
          <cell r="L21" t="str">
            <v>D+</v>
          </cell>
          <cell r="M21" t="str">
            <v>0</v>
          </cell>
          <cell r="N21">
            <v>0</v>
          </cell>
          <cell r="O21">
            <v>0</v>
          </cell>
          <cell r="P21">
            <v>0</v>
          </cell>
          <cell r="Q21">
            <v>0</v>
          </cell>
          <cell r="R21">
            <v>0</v>
          </cell>
          <cell r="S21">
            <v>0</v>
          </cell>
        </row>
        <row r="22">
          <cell r="A22">
            <v>6</v>
          </cell>
          <cell r="B22">
            <v>6</v>
          </cell>
          <cell r="C22" t="str">
            <v>Asyam Hanif Ihsan H</v>
          </cell>
          <cell r="D22" t="str">
            <v>3.5</v>
          </cell>
          <cell r="E22">
            <v>0</v>
          </cell>
          <cell r="F22">
            <v>0</v>
          </cell>
          <cell r="G22">
            <v>0</v>
          </cell>
          <cell r="H22">
            <v>0</v>
          </cell>
          <cell r="I22">
            <v>0</v>
          </cell>
          <cell r="J22">
            <v>0</v>
          </cell>
          <cell r="K22" t="str">
            <v>1.33</v>
          </cell>
          <cell r="L22" t="str">
            <v>D+</v>
          </cell>
          <cell r="M22" t="str">
            <v>0</v>
          </cell>
          <cell r="N22">
            <v>0</v>
          </cell>
          <cell r="O22">
            <v>0</v>
          </cell>
          <cell r="P22">
            <v>0</v>
          </cell>
          <cell r="Q22">
            <v>0</v>
          </cell>
          <cell r="R22">
            <v>0</v>
          </cell>
          <cell r="S22" t="str">
            <v>D+</v>
          </cell>
        </row>
        <row r="23">
          <cell r="A23">
            <v>0</v>
          </cell>
          <cell r="B23">
            <v>6</v>
          </cell>
          <cell r="C23">
            <v>0</v>
          </cell>
          <cell r="D23" t="str">
            <v>3.7</v>
          </cell>
          <cell r="E23">
            <v>0</v>
          </cell>
          <cell r="F23">
            <v>0</v>
          </cell>
          <cell r="G23">
            <v>0</v>
          </cell>
          <cell r="H23">
            <v>0</v>
          </cell>
          <cell r="I23">
            <v>0</v>
          </cell>
          <cell r="J23">
            <v>0</v>
          </cell>
          <cell r="K23" t="str">
            <v>1.33</v>
          </cell>
          <cell r="L23" t="str">
            <v>D+</v>
          </cell>
          <cell r="M23" t="str">
            <v>0</v>
          </cell>
          <cell r="N23">
            <v>0</v>
          </cell>
          <cell r="O23">
            <v>0</v>
          </cell>
          <cell r="P23">
            <v>0</v>
          </cell>
          <cell r="Q23">
            <v>0</v>
          </cell>
          <cell r="R23">
            <v>0</v>
          </cell>
          <cell r="S23">
            <v>0</v>
          </cell>
        </row>
        <row r="24">
          <cell r="A24">
            <v>0</v>
          </cell>
          <cell r="B24">
            <v>0</v>
          </cell>
          <cell r="C24" t="str">
            <v>capaian raport</v>
          </cell>
          <cell r="D24">
            <v>6</v>
          </cell>
          <cell r="E24">
            <v>0</v>
          </cell>
          <cell r="F24">
            <v>0</v>
          </cell>
          <cell r="G24">
            <v>0</v>
          </cell>
          <cell r="H24">
            <v>0</v>
          </cell>
          <cell r="I24">
            <v>0</v>
          </cell>
          <cell r="J24">
            <v>0</v>
          </cell>
          <cell r="K24" t="str">
            <v>1.33</v>
          </cell>
          <cell r="L24" t="str">
            <v>D+</v>
          </cell>
          <cell r="M24" t="str">
            <v>0</v>
          </cell>
          <cell r="N24">
            <v>0</v>
          </cell>
          <cell r="O24">
            <v>0</v>
          </cell>
          <cell r="P24">
            <v>0</v>
          </cell>
          <cell r="Q24">
            <v>0</v>
          </cell>
          <cell r="R24">
            <v>0</v>
          </cell>
          <cell r="S24">
            <v>0</v>
          </cell>
        </row>
        <row r="25">
          <cell r="A25">
            <v>7</v>
          </cell>
          <cell r="B25">
            <v>7</v>
          </cell>
          <cell r="C25" t="str">
            <v>Athaya Salsabilla Z</v>
          </cell>
          <cell r="D25" t="str">
            <v>3.5</v>
          </cell>
          <cell r="E25">
            <v>0</v>
          </cell>
          <cell r="F25">
            <v>0</v>
          </cell>
          <cell r="G25">
            <v>0</v>
          </cell>
          <cell r="H25">
            <v>0</v>
          </cell>
          <cell r="I25">
            <v>0</v>
          </cell>
          <cell r="J25">
            <v>0</v>
          </cell>
          <cell r="K25" t="str">
            <v>1.33</v>
          </cell>
          <cell r="L25" t="str">
            <v>D+</v>
          </cell>
          <cell r="M25" t="str">
            <v>0</v>
          </cell>
          <cell r="N25">
            <v>0</v>
          </cell>
          <cell r="O25">
            <v>0</v>
          </cell>
          <cell r="P25">
            <v>0</v>
          </cell>
          <cell r="Q25">
            <v>0</v>
          </cell>
          <cell r="R25">
            <v>0</v>
          </cell>
          <cell r="S25" t="str">
            <v>D+</v>
          </cell>
        </row>
        <row r="26">
          <cell r="A26">
            <v>0</v>
          </cell>
          <cell r="B26">
            <v>7</v>
          </cell>
          <cell r="C26">
            <v>0</v>
          </cell>
          <cell r="D26" t="str">
            <v>3.7</v>
          </cell>
          <cell r="E26">
            <v>0</v>
          </cell>
          <cell r="F26">
            <v>0</v>
          </cell>
          <cell r="G26">
            <v>0</v>
          </cell>
          <cell r="H26">
            <v>0</v>
          </cell>
          <cell r="I26">
            <v>0</v>
          </cell>
          <cell r="J26">
            <v>0</v>
          </cell>
          <cell r="K26" t="str">
            <v>1.33</v>
          </cell>
          <cell r="L26" t="str">
            <v>D+</v>
          </cell>
          <cell r="M26" t="str">
            <v>0</v>
          </cell>
          <cell r="N26">
            <v>0</v>
          </cell>
          <cell r="O26">
            <v>0</v>
          </cell>
          <cell r="P26">
            <v>0</v>
          </cell>
          <cell r="Q26">
            <v>0</v>
          </cell>
          <cell r="R26">
            <v>0</v>
          </cell>
          <cell r="S26">
            <v>0</v>
          </cell>
        </row>
        <row r="27">
          <cell r="A27">
            <v>0</v>
          </cell>
          <cell r="B27">
            <v>0</v>
          </cell>
          <cell r="C27" t="str">
            <v>capaian raport</v>
          </cell>
          <cell r="D27">
            <v>7</v>
          </cell>
          <cell r="E27">
            <v>0</v>
          </cell>
          <cell r="F27">
            <v>0</v>
          </cell>
          <cell r="G27">
            <v>0</v>
          </cell>
          <cell r="H27">
            <v>0</v>
          </cell>
          <cell r="I27">
            <v>0</v>
          </cell>
          <cell r="J27">
            <v>0</v>
          </cell>
          <cell r="K27" t="str">
            <v>1.33</v>
          </cell>
          <cell r="L27" t="str">
            <v>D+</v>
          </cell>
          <cell r="M27" t="str">
            <v>0</v>
          </cell>
          <cell r="N27">
            <v>0</v>
          </cell>
          <cell r="O27">
            <v>0</v>
          </cell>
          <cell r="P27">
            <v>0</v>
          </cell>
          <cell r="Q27">
            <v>0</v>
          </cell>
          <cell r="R27">
            <v>0</v>
          </cell>
          <cell r="S27">
            <v>0</v>
          </cell>
        </row>
        <row r="28">
          <cell r="A28">
            <v>8</v>
          </cell>
          <cell r="B28">
            <v>8</v>
          </cell>
          <cell r="C28" t="str">
            <v>Aulia Dea Rosalinda</v>
          </cell>
          <cell r="D28" t="str">
            <v>3.5</v>
          </cell>
          <cell r="E28">
            <v>0</v>
          </cell>
          <cell r="F28">
            <v>0</v>
          </cell>
          <cell r="G28">
            <v>0</v>
          </cell>
          <cell r="H28">
            <v>0</v>
          </cell>
          <cell r="I28">
            <v>0</v>
          </cell>
          <cell r="J28">
            <v>0</v>
          </cell>
          <cell r="K28" t="str">
            <v>1.33</v>
          </cell>
          <cell r="L28" t="str">
            <v>D+</v>
          </cell>
          <cell r="M28" t="str">
            <v>0</v>
          </cell>
          <cell r="N28">
            <v>0</v>
          </cell>
          <cell r="O28">
            <v>0</v>
          </cell>
          <cell r="P28">
            <v>0</v>
          </cell>
          <cell r="Q28">
            <v>0</v>
          </cell>
          <cell r="R28">
            <v>0</v>
          </cell>
          <cell r="S28" t="str">
            <v>D+</v>
          </cell>
        </row>
        <row r="29">
          <cell r="A29">
            <v>0</v>
          </cell>
          <cell r="B29">
            <v>8</v>
          </cell>
          <cell r="C29">
            <v>0</v>
          </cell>
          <cell r="D29" t="str">
            <v>3.7</v>
          </cell>
          <cell r="E29">
            <v>0</v>
          </cell>
          <cell r="F29">
            <v>0</v>
          </cell>
          <cell r="G29">
            <v>0</v>
          </cell>
          <cell r="H29">
            <v>0</v>
          </cell>
          <cell r="I29">
            <v>0</v>
          </cell>
          <cell r="J29">
            <v>0</v>
          </cell>
          <cell r="K29" t="str">
            <v>1.33</v>
          </cell>
          <cell r="L29" t="str">
            <v>D+</v>
          </cell>
          <cell r="M29" t="str">
            <v>0</v>
          </cell>
          <cell r="N29">
            <v>0</v>
          </cell>
          <cell r="O29">
            <v>0</v>
          </cell>
          <cell r="P29">
            <v>0</v>
          </cell>
          <cell r="Q29">
            <v>0</v>
          </cell>
          <cell r="R29">
            <v>0</v>
          </cell>
          <cell r="S29">
            <v>0</v>
          </cell>
        </row>
        <row r="30">
          <cell r="A30">
            <v>0</v>
          </cell>
          <cell r="B30">
            <v>0</v>
          </cell>
          <cell r="C30" t="str">
            <v>capaian raport</v>
          </cell>
          <cell r="D30">
            <v>8</v>
          </cell>
          <cell r="E30">
            <v>0</v>
          </cell>
          <cell r="F30">
            <v>0</v>
          </cell>
          <cell r="G30">
            <v>0</v>
          </cell>
          <cell r="H30">
            <v>0</v>
          </cell>
          <cell r="I30">
            <v>0</v>
          </cell>
          <cell r="J30">
            <v>0</v>
          </cell>
          <cell r="K30" t="str">
            <v>1.33</v>
          </cell>
          <cell r="L30" t="str">
            <v>D+</v>
          </cell>
          <cell r="M30" t="str">
            <v>0</v>
          </cell>
          <cell r="N30">
            <v>0</v>
          </cell>
          <cell r="O30">
            <v>0</v>
          </cell>
          <cell r="P30">
            <v>0</v>
          </cell>
          <cell r="Q30">
            <v>0</v>
          </cell>
          <cell r="R30">
            <v>0</v>
          </cell>
          <cell r="S30">
            <v>0</v>
          </cell>
        </row>
        <row r="31">
          <cell r="A31">
            <v>9</v>
          </cell>
          <cell r="B31">
            <v>9</v>
          </cell>
          <cell r="C31" t="str">
            <v>Claudia Gabriella L</v>
          </cell>
          <cell r="D31" t="str">
            <v>3.5</v>
          </cell>
          <cell r="E31">
            <v>0</v>
          </cell>
          <cell r="F31">
            <v>0</v>
          </cell>
          <cell r="G31">
            <v>0</v>
          </cell>
          <cell r="H31">
            <v>0</v>
          </cell>
          <cell r="I31">
            <v>0</v>
          </cell>
          <cell r="J31">
            <v>0</v>
          </cell>
          <cell r="K31" t="str">
            <v>1.33</v>
          </cell>
          <cell r="L31" t="str">
            <v>D+</v>
          </cell>
          <cell r="M31" t="str">
            <v>0</v>
          </cell>
          <cell r="N31">
            <v>0</v>
          </cell>
          <cell r="O31">
            <v>0</v>
          </cell>
          <cell r="P31">
            <v>0</v>
          </cell>
          <cell r="Q31">
            <v>0</v>
          </cell>
          <cell r="R31">
            <v>0</v>
          </cell>
          <cell r="S31" t="str">
            <v>D+</v>
          </cell>
        </row>
        <row r="32">
          <cell r="A32">
            <v>0</v>
          </cell>
          <cell r="B32">
            <v>9</v>
          </cell>
          <cell r="C32">
            <v>0</v>
          </cell>
          <cell r="D32" t="str">
            <v>3.7</v>
          </cell>
          <cell r="E32">
            <v>0</v>
          </cell>
          <cell r="F32">
            <v>0</v>
          </cell>
          <cell r="G32">
            <v>0</v>
          </cell>
          <cell r="H32">
            <v>0</v>
          </cell>
          <cell r="I32">
            <v>0</v>
          </cell>
          <cell r="J32">
            <v>0</v>
          </cell>
          <cell r="K32" t="str">
            <v>1.33</v>
          </cell>
          <cell r="L32" t="str">
            <v>D+</v>
          </cell>
          <cell r="M32" t="str">
            <v>0</v>
          </cell>
          <cell r="N32">
            <v>0</v>
          </cell>
          <cell r="O32">
            <v>0</v>
          </cell>
          <cell r="P32">
            <v>0</v>
          </cell>
          <cell r="Q32">
            <v>0</v>
          </cell>
          <cell r="R32">
            <v>0</v>
          </cell>
          <cell r="S32">
            <v>0</v>
          </cell>
        </row>
        <row r="33">
          <cell r="A33">
            <v>0</v>
          </cell>
          <cell r="B33">
            <v>0</v>
          </cell>
          <cell r="C33" t="str">
            <v>capaian raport</v>
          </cell>
          <cell r="D33">
            <v>9</v>
          </cell>
          <cell r="E33">
            <v>0</v>
          </cell>
          <cell r="F33">
            <v>0</v>
          </cell>
          <cell r="G33">
            <v>0</v>
          </cell>
          <cell r="H33">
            <v>0</v>
          </cell>
          <cell r="I33">
            <v>0</v>
          </cell>
          <cell r="J33">
            <v>0</v>
          </cell>
          <cell r="K33" t="str">
            <v>1.33</v>
          </cell>
          <cell r="L33" t="str">
            <v>D+</v>
          </cell>
          <cell r="M33" t="str">
            <v>0</v>
          </cell>
          <cell r="N33">
            <v>0</v>
          </cell>
          <cell r="O33">
            <v>0</v>
          </cell>
          <cell r="P33">
            <v>0</v>
          </cell>
          <cell r="Q33">
            <v>0</v>
          </cell>
          <cell r="R33">
            <v>0</v>
          </cell>
          <cell r="S33">
            <v>0</v>
          </cell>
        </row>
        <row r="34">
          <cell r="A34">
            <v>10</v>
          </cell>
          <cell r="B34">
            <v>10</v>
          </cell>
          <cell r="C34" t="str">
            <v xml:space="preserve">Deco Badarus Zaman </v>
          </cell>
          <cell r="D34" t="str">
            <v>3.5</v>
          </cell>
          <cell r="E34">
            <v>0</v>
          </cell>
          <cell r="F34">
            <v>0</v>
          </cell>
          <cell r="G34">
            <v>0</v>
          </cell>
          <cell r="H34">
            <v>0</v>
          </cell>
          <cell r="I34">
            <v>0</v>
          </cell>
          <cell r="J34">
            <v>0</v>
          </cell>
          <cell r="K34" t="str">
            <v>1.33</v>
          </cell>
          <cell r="L34" t="str">
            <v>D+</v>
          </cell>
          <cell r="M34" t="str">
            <v>0</v>
          </cell>
          <cell r="N34">
            <v>0</v>
          </cell>
          <cell r="O34">
            <v>0</v>
          </cell>
          <cell r="P34">
            <v>0</v>
          </cell>
          <cell r="Q34">
            <v>0</v>
          </cell>
          <cell r="R34">
            <v>0</v>
          </cell>
          <cell r="S34" t="str">
            <v>D+</v>
          </cell>
        </row>
        <row r="35">
          <cell r="A35">
            <v>0</v>
          </cell>
          <cell r="B35">
            <v>10</v>
          </cell>
          <cell r="C35">
            <v>0</v>
          </cell>
          <cell r="D35" t="str">
            <v>3.7</v>
          </cell>
          <cell r="E35">
            <v>0</v>
          </cell>
          <cell r="F35">
            <v>0</v>
          </cell>
          <cell r="G35">
            <v>0</v>
          </cell>
          <cell r="H35">
            <v>0</v>
          </cell>
          <cell r="I35">
            <v>0</v>
          </cell>
          <cell r="J35">
            <v>0</v>
          </cell>
          <cell r="K35" t="str">
            <v>1.33</v>
          </cell>
          <cell r="L35" t="str">
            <v>D+</v>
          </cell>
          <cell r="M35" t="str">
            <v>0</v>
          </cell>
          <cell r="N35">
            <v>0</v>
          </cell>
          <cell r="O35">
            <v>0</v>
          </cell>
          <cell r="P35">
            <v>0</v>
          </cell>
          <cell r="Q35">
            <v>0</v>
          </cell>
          <cell r="R35">
            <v>0</v>
          </cell>
          <cell r="S35">
            <v>0</v>
          </cell>
        </row>
        <row r="36">
          <cell r="A36">
            <v>0</v>
          </cell>
          <cell r="B36">
            <v>0</v>
          </cell>
          <cell r="C36" t="str">
            <v>capaian raport</v>
          </cell>
          <cell r="D36">
            <v>10</v>
          </cell>
          <cell r="E36">
            <v>0</v>
          </cell>
          <cell r="F36">
            <v>0</v>
          </cell>
          <cell r="G36">
            <v>0</v>
          </cell>
          <cell r="H36">
            <v>0</v>
          </cell>
          <cell r="I36">
            <v>0</v>
          </cell>
          <cell r="J36">
            <v>0</v>
          </cell>
          <cell r="K36" t="str">
            <v>1.33</v>
          </cell>
          <cell r="L36" t="str">
            <v>D+</v>
          </cell>
          <cell r="M36" t="str">
            <v>0</v>
          </cell>
          <cell r="N36">
            <v>0</v>
          </cell>
          <cell r="O36">
            <v>0</v>
          </cell>
          <cell r="P36">
            <v>0</v>
          </cell>
          <cell r="Q36">
            <v>0</v>
          </cell>
          <cell r="R36">
            <v>0</v>
          </cell>
          <cell r="S36">
            <v>0</v>
          </cell>
        </row>
        <row r="37">
          <cell r="A37">
            <v>11</v>
          </cell>
          <cell r="B37">
            <v>11</v>
          </cell>
          <cell r="C37" t="str">
            <v>Fania Mutiara Felichia</v>
          </cell>
          <cell r="D37" t="str">
            <v>3.5</v>
          </cell>
          <cell r="E37">
            <v>0</v>
          </cell>
          <cell r="F37">
            <v>0</v>
          </cell>
          <cell r="G37">
            <v>0</v>
          </cell>
          <cell r="H37">
            <v>0</v>
          </cell>
          <cell r="I37">
            <v>0</v>
          </cell>
          <cell r="J37">
            <v>0</v>
          </cell>
          <cell r="K37" t="str">
            <v>1.33</v>
          </cell>
          <cell r="L37" t="str">
            <v>D+</v>
          </cell>
          <cell r="M37" t="str">
            <v>0</v>
          </cell>
          <cell r="N37">
            <v>0</v>
          </cell>
          <cell r="O37">
            <v>0</v>
          </cell>
          <cell r="P37">
            <v>0</v>
          </cell>
          <cell r="Q37">
            <v>0</v>
          </cell>
          <cell r="R37">
            <v>0</v>
          </cell>
          <cell r="S37" t="str">
            <v>D+</v>
          </cell>
        </row>
        <row r="38">
          <cell r="A38">
            <v>0</v>
          </cell>
          <cell r="B38">
            <v>11</v>
          </cell>
          <cell r="C38">
            <v>0</v>
          </cell>
          <cell r="D38" t="str">
            <v>3.7</v>
          </cell>
          <cell r="E38">
            <v>0</v>
          </cell>
          <cell r="F38">
            <v>0</v>
          </cell>
          <cell r="G38">
            <v>0</v>
          </cell>
          <cell r="H38">
            <v>0</v>
          </cell>
          <cell r="I38">
            <v>0</v>
          </cell>
          <cell r="J38">
            <v>0</v>
          </cell>
          <cell r="K38" t="str">
            <v>1.33</v>
          </cell>
          <cell r="L38" t="str">
            <v>D+</v>
          </cell>
          <cell r="M38" t="str">
            <v>0</v>
          </cell>
          <cell r="N38">
            <v>0</v>
          </cell>
          <cell r="O38">
            <v>0</v>
          </cell>
          <cell r="P38">
            <v>0</v>
          </cell>
          <cell r="Q38">
            <v>0</v>
          </cell>
          <cell r="R38">
            <v>0</v>
          </cell>
          <cell r="S38">
            <v>0</v>
          </cell>
        </row>
        <row r="39">
          <cell r="A39">
            <v>0</v>
          </cell>
          <cell r="B39">
            <v>0</v>
          </cell>
          <cell r="C39" t="str">
            <v>capaian raport</v>
          </cell>
          <cell r="D39">
            <v>11</v>
          </cell>
          <cell r="E39">
            <v>0</v>
          </cell>
          <cell r="F39">
            <v>0</v>
          </cell>
          <cell r="G39">
            <v>0</v>
          </cell>
          <cell r="H39">
            <v>0</v>
          </cell>
          <cell r="I39">
            <v>0</v>
          </cell>
          <cell r="J39">
            <v>0</v>
          </cell>
          <cell r="K39" t="str">
            <v>1.33</v>
          </cell>
          <cell r="L39" t="str">
            <v>D+</v>
          </cell>
          <cell r="M39" t="str">
            <v>0</v>
          </cell>
          <cell r="N39">
            <v>0</v>
          </cell>
          <cell r="O39">
            <v>0</v>
          </cell>
          <cell r="P39">
            <v>0</v>
          </cell>
          <cell r="Q39">
            <v>0</v>
          </cell>
          <cell r="R39">
            <v>0</v>
          </cell>
          <cell r="S39">
            <v>0</v>
          </cell>
        </row>
        <row r="40">
          <cell r="A40">
            <v>12</v>
          </cell>
          <cell r="B40">
            <v>12</v>
          </cell>
          <cell r="C40" t="str">
            <v>Intan Dyah Nowari</v>
          </cell>
          <cell r="D40" t="str">
            <v>3.5</v>
          </cell>
          <cell r="E40">
            <v>0</v>
          </cell>
          <cell r="F40">
            <v>0</v>
          </cell>
          <cell r="G40">
            <v>0</v>
          </cell>
          <cell r="H40">
            <v>0</v>
          </cell>
          <cell r="I40">
            <v>0</v>
          </cell>
          <cell r="J40">
            <v>0</v>
          </cell>
          <cell r="K40" t="str">
            <v>1.33</v>
          </cell>
          <cell r="L40" t="str">
            <v>D+</v>
          </cell>
          <cell r="M40" t="str">
            <v>0</v>
          </cell>
          <cell r="N40">
            <v>0</v>
          </cell>
          <cell r="O40">
            <v>0</v>
          </cell>
          <cell r="P40">
            <v>0</v>
          </cell>
          <cell r="Q40">
            <v>0</v>
          </cell>
          <cell r="R40">
            <v>0</v>
          </cell>
          <cell r="S40" t="str">
            <v>D+</v>
          </cell>
        </row>
        <row r="41">
          <cell r="A41">
            <v>0</v>
          </cell>
          <cell r="B41">
            <v>12</v>
          </cell>
          <cell r="C41">
            <v>0</v>
          </cell>
          <cell r="D41" t="str">
            <v>3.7</v>
          </cell>
          <cell r="E41">
            <v>0</v>
          </cell>
          <cell r="F41">
            <v>0</v>
          </cell>
          <cell r="G41">
            <v>0</v>
          </cell>
          <cell r="H41">
            <v>0</v>
          </cell>
          <cell r="I41">
            <v>0</v>
          </cell>
          <cell r="J41">
            <v>0</v>
          </cell>
          <cell r="K41" t="str">
            <v>1.33</v>
          </cell>
          <cell r="L41" t="str">
            <v>D+</v>
          </cell>
          <cell r="M41" t="str">
            <v>0</v>
          </cell>
          <cell r="N41">
            <v>0</v>
          </cell>
          <cell r="O41">
            <v>0</v>
          </cell>
          <cell r="P41">
            <v>0</v>
          </cell>
          <cell r="Q41">
            <v>0</v>
          </cell>
          <cell r="R41">
            <v>0</v>
          </cell>
          <cell r="S41">
            <v>0</v>
          </cell>
        </row>
        <row r="42">
          <cell r="A42">
            <v>0</v>
          </cell>
          <cell r="B42">
            <v>0</v>
          </cell>
          <cell r="C42" t="str">
            <v>capaian raport</v>
          </cell>
          <cell r="D42">
            <v>12</v>
          </cell>
          <cell r="E42">
            <v>0</v>
          </cell>
          <cell r="F42">
            <v>0</v>
          </cell>
          <cell r="G42">
            <v>0</v>
          </cell>
          <cell r="H42">
            <v>0</v>
          </cell>
          <cell r="I42">
            <v>0</v>
          </cell>
          <cell r="J42">
            <v>0</v>
          </cell>
          <cell r="K42" t="str">
            <v>1.33</v>
          </cell>
          <cell r="L42" t="str">
            <v>D+</v>
          </cell>
          <cell r="M42" t="str">
            <v>0</v>
          </cell>
          <cell r="N42">
            <v>0</v>
          </cell>
          <cell r="O42">
            <v>0</v>
          </cell>
          <cell r="P42">
            <v>0</v>
          </cell>
          <cell r="Q42">
            <v>0</v>
          </cell>
          <cell r="R42">
            <v>0</v>
          </cell>
          <cell r="S42">
            <v>0</v>
          </cell>
        </row>
        <row r="43">
          <cell r="A43">
            <v>13</v>
          </cell>
          <cell r="B43">
            <v>13</v>
          </cell>
          <cell r="C43" t="str">
            <v>Misyanita Nurfitri S</v>
          </cell>
          <cell r="D43" t="str">
            <v>3.5</v>
          </cell>
          <cell r="E43">
            <v>0</v>
          </cell>
          <cell r="F43">
            <v>0</v>
          </cell>
          <cell r="G43">
            <v>0</v>
          </cell>
          <cell r="H43">
            <v>0</v>
          </cell>
          <cell r="I43">
            <v>0</v>
          </cell>
          <cell r="J43">
            <v>0</v>
          </cell>
          <cell r="K43" t="str">
            <v>1.33</v>
          </cell>
          <cell r="L43" t="str">
            <v>D+</v>
          </cell>
          <cell r="M43" t="str">
            <v>0</v>
          </cell>
          <cell r="N43">
            <v>0</v>
          </cell>
          <cell r="O43">
            <v>0</v>
          </cell>
          <cell r="P43">
            <v>0</v>
          </cell>
          <cell r="Q43">
            <v>0</v>
          </cell>
          <cell r="R43">
            <v>0</v>
          </cell>
          <cell r="S43" t="str">
            <v>D+</v>
          </cell>
        </row>
        <row r="44">
          <cell r="A44">
            <v>0</v>
          </cell>
          <cell r="B44">
            <v>13</v>
          </cell>
          <cell r="C44">
            <v>0</v>
          </cell>
          <cell r="D44" t="str">
            <v>3.7</v>
          </cell>
          <cell r="E44">
            <v>0</v>
          </cell>
          <cell r="F44">
            <v>0</v>
          </cell>
          <cell r="G44">
            <v>0</v>
          </cell>
          <cell r="H44">
            <v>0</v>
          </cell>
          <cell r="I44">
            <v>0</v>
          </cell>
          <cell r="J44">
            <v>0</v>
          </cell>
          <cell r="K44" t="str">
            <v>1.33</v>
          </cell>
          <cell r="L44" t="str">
            <v>D+</v>
          </cell>
          <cell r="M44" t="str">
            <v>0</v>
          </cell>
          <cell r="N44">
            <v>0</v>
          </cell>
          <cell r="O44">
            <v>0</v>
          </cell>
          <cell r="P44">
            <v>0</v>
          </cell>
          <cell r="Q44">
            <v>0</v>
          </cell>
          <cell r="R44">
            <v>0</v>
          </cell>
          <cell r="S44">
            <v>0</v>
          </cell>
        </row>
        <row r="45">
          <cell r="A45">
            <v>0</v>
          </cell>
          <cell r="B45">
            <v>0</v>
          </cell>
          <cell r="C45" t="str">
            <v>capaian raport</v>
          </cell>
          <cell r="D45">
            <v>13</v>
          </cell>
          <cell r="E45">
            <v>0</v>
          </cell>
          <cell r="F45">
            <v>0</v>
          </cell>
          <cell r="G45">
            <v>0</v>
          </cell>
          <cell r="H45">
            <v>0</v>
          </cell>
          <cell r="I45">
            <v>0</v>
          </cell>
          <cell r="J45">
            <v>0</v>
          </cell>
          <cell r="K45" t="str">
            <v>1.33</v>
          </cell>
          <cell r="L45" t="str">
            <v>D+</v>
          </cell>
          <cell r="M45" t="str">
            <v>0</v>
          </cell>
          <cell r="N45">
            <v>0</v>
          </cell>
          <cell r="O45">
            <v>0</v>
          </cell>
          <cell r="P45">
            <v>0</v>
          </cell>
          <cell r="Q45">
            <v>0</v>
          </cell>
          <cell r="R45">
            <v>0</v>
          </cell>
          <cell r="S45">
            <v>0</v>
          </cell>
        </row>
        <row r="46">
          <cell r="A46">
            <v>14</v>
          </cell>
          <cell r="B46">
            <v>14</v>
          </cell>
          <cell r="C46" t="str">
            <v>Moch Zidane Hita L. U</v>
          </cell>
          <cell r="D46" t="str">
            <v>3.5</v>
          </cell>
          <cell r="E46">
            <v>0</v>
          </cell>
          <cell r="F46">
            <v>0</v>
          </cell>
          <cell r="G46">
            <v>0</v>
          </cell>
          <cell r="H46">
            <v>0</v>
          </cell>
          <cell r="I46">
            <v>0</v>
          </cell>
          <cell r="J46">
            <v>0</v>
          </cell>
          <cell r="K46" t="str">
            <v>1.33</v>
          </cell>
          <cell r="L46" t="str">
            <v>D+</v>
          </cell>
          <cell r="M46" t="str">
            <v>0</v>
          </cell>
          <cell r="N46">
            <v>0</v>
          </cell>
          <cell r="O46">
            <v>0</v>
          </cell>
          <cell r="P46">
            <v>0</v>
          </cell>
          <cell r="Q46">
            <v>0</v>
          </cell>
          <cell r="R46">
            <v>0</v>
          </cell>
          <cell r="S46" t="str">
            <v>D+</v>
          </cell>
        </row>
        <row r="47">
          <cell r="A47">
            <v>0</v>
          </cell>
          <cell r="B47">
            <v>14</v>
          </cell>
          <cell r="C47">
            <v>0</v>
          </cell>
          <cell r="D47" t="str">
            <v>3.7</v>
          </cell>
          <cell r="E47">
            <v>0</v>
          </cell>
          <cell r="F47">
            <v>0</v>
          </cell>
          <cell r="G47">
            <v>0</v>
          </cell>
          <cell r="H47">
            <v>0</v>
          </cell>
          <cell r="I47">
            <v>0</v>
          </cell>
          <cell r="J47">
            <v>0</v>
          </cell>
          <cell r="K47" t="str">
            <v>1.33</v>
          </cell>
          <cell r="L47" t="str">
            <v>D+</v>
          </cell>
          <cell r="M47" t="str">
            <v>0</v>
          </cell>
          <cell r="N47">
            <v>0</v>
          </cell>
          <cell r="O47">
            <v>0</v>
          </cell>
          <cell r="P47">
            <v>0</v>
          </cell>
          <cell r="Q47">
            <v>0</v>
          </cell>
          <cell r="R47">
            <v>0</v>
          </cell>
          <cell r="S47">
            <v>0</v>
          </cell>
        </row>
        <row r="48">
          <cell r="A48">
            <v>0</v>
          </cell>
          <cell r="B48">
            <v>0</v>
          </cell>
          <cell r="C48" t="str">
            <v>capaian raport</v>
          </cell>
          <cell r="D48">
            <v>14</v>
          </cell>
          <cell r="E48">
            <v>0</v>
          </cell>
          <cell r="F48">
            <v>0</v>
          </cell>
          <cell r="G48">
            <v>0</v>
          </cell>
          <cell r="H48">
            <v>0</v>
          </cell>
          <cell r="I48">
            <v>0</v>
          </cell>
          <cell r="J48">
            <v>0</v>
          </cell>
          <cell r="K48" t="str">
            <v>1.33</v>
          </cell>
          <cell r="L48" t="str">
            <v>D+</v>
          </cell>
          <cell r="M48" t="str">
            <v>0</v>
          </cell>
          <cell r="N48">
            <v>0</v>
          </cell>
          <cell r="O48">
            <v>0</v>
          </cell>
          <cell r="P48">
            <v>0</v>
          </cell>
          <cell r="Q48">
            <v>0</v>
          </cell>
          <cell r="R48">
            <v>0</v>
          </cell>
          <cell r="S48">
            <v>0</v>
          </cell>
        </row>
        <row r="49">
          <cell r="A49">
            <v>15</v>
          </cell>
          <cell r="B49">
            <v>15</v>
          </cell>
          <cell r="C49" t="str">
            <v>Muhammad Ibra Maulana</v>
          </cell>
          <cell r="D49" t="str">
            <v>3.5</v>
          </cell>
          <cell r="E49">
            <v>0</v>
          </cell>
          <cell r="F49">
            <v>0</v>
          </cell>
          <cell r="G49">
            <v>0</v>
          </cell>
          <cell r="H49">
            <v>0</v>
          </cell>
          <cell r="I49">
            <v>0</v>
          </cell>
          <cell r="J49">
            <v>0</v>
          </cell>
          <cell r="K49" t="str">
            <v>1.33</v>
          </cell>
          <cell r="L49" t="str">
            <v>D+</v>
          </cell>
          <cell r="M49" t="str">
            <v>0</v>
          </cell>
          <cell r="N49">
            <v>0</v>
          </cell>
          <cell r="O49">
            <v>0</v>
          </cell>
          <cell r="P49">
            <v>0</v>
          </cell>
          <cell r="Q49">
            <v>0</v>
          </cell>
          <cell r="R49">
            <v>0</v>
          </cell>
          <cell r="S49" t="str">
            <v>D+</v>
          </cell>
        </row>
        <row r="50">
          <cell r="A50">
            <v>0</v>
          </cell>
          <cell r="B50">
            <v>15</v>
          </cell>
          <cell r="C50">
            <v>0</v>
          </cell>
          <cell r="D50" t="str">
            <v>3.7</v>
          </cell>
          <cell r="E50">
            <v>0</v>
          </cell>
          <cell r="F50">
            <v>0</v>
          </cell>
          <cell r="G50">
            <v>0</v>
          </cell>
          <cell r="H50">
            <v>0</v>
          </cell>
          <cell r="I50">
            <v>0</v>
          </cell>
          <cell r="J50">
            <v>0</v>
          </cell>
          <cell r="K50" t="str">
            <v>1.33</v>
          </cell>
          <cell r="L50" t="str">
            <v>D+</v>
          </cell>
          <cell r="M50" t="str">
            <v>0</v>
          </cell>
          <cell r="N50">
            <v>0</v>
          </cell>
          <cell r="O50">
            <v>0</v>
          </cell>
          <cell r="P50">
            <v>0</v>
          </cell>
          <cell r="Q50">
            <v>0</v>
          </cell>
          <cell r="R50">
            <v>0</v>
          </cell>
          <cell r="S50">
            <v>0</v>
          </cell>
        </row>
        <row r="51">
          <cell r="A51">
            <v>0</v>
          </cell>
          <cell r="B51">
            <v>0</v>
          </cell>
          <cell r="C51" t="str">
            <v>capaian raport</v>
          </cell>
          <cell r="D51">
            <v>15</v>
          </cell>
          <cell r="E51">
            <v>0</v>
          </cell>
          <cell r="F51">
            <v>0</v>
          </cell>
          <cell r="G51">
            <v>0</v>
          </cell>
          <cell r="H51">
            <v>0</v>
          </cell>
          <cell r="I51">
            <v>0</v>
          </cell>
          <cell r="J51">
            <v>0</v>
          </cell>
          <cell r="K51" t="str">
            <v>1.33</v>
          </cell>
          <cell r="L51" t="str">
            <v>D+</v>
          </cell>
          <cell r="M51" t="str">
            <v>0</v>
          </cell>
          <cell r="N51">
            <v>0</v>
          </cell>
          <cell r="O51">
            <v>0</v>
          </cell>
          <cell r="P51">
            <v>0</v>
          </cell>
          <cell r="Q51">
            <v>0</v>
          </cell>
          <cell r="R51">
            <v>0</v>
          </cell>
          <cell r="S51">
            <v>0</v>
          </cell>
        </row>
        <row r="52">
          <cell r="A52">
            <v>16</v>
          </cell>
          <cell r="B52">
            <v>16</v>
          </cell>
          <cell r="C52" t="str">
            <v>Nabilla Shiva Putri</v>
          </cell>
          <cell r="D52" t="str">
            <v>3.5</v>
          </cell>
          <cell r="E52">
            <v>0</v>
          </cell>
          <cell r="F52">
            <v>0</v>
          </cell>
          <cell r="G52">
            <v>0</v>
          </cell>
          <cell r="H52">
            <v>0</v>
          </cell>
          <cell r="I52">
            <v>0</v>
          </cell>
          <cell r="J52">
            <v>0</v>
          </cell>
          <cell r="K52" t="str">
            <v>1.33</v>
          </cell>
          <cell r="L52" t="str">
            <v>D+</v>
          </cell>
          <cell r="M52" t="str">
            <v>0</v>
          </cell>
          <cell r="N52">
            <v>0</v>
          </cell>
          <cell r="O52">
            <v>0</v>
          </cell>
          <cell r="P52">
            <v>0</v>
          </cell>
          <cell r="Q52">
            <v>0</v>
          </cell>
          <cell r="R52">
            <v>0</v>
          </cell>
          <cell r="S52" t="str">
            <v>D+</v>
          </cell>
        </row>
        <row r="53">
          <cell r="A53">
            <v>0</v>
          </cell>
          <cell r="B53">
            <v>16</v>
          </cell>
          <cell r="C53">
            <v>0</v>
          </cell>
          <cell r="D53" t="str">
            <v>3.7</v>
          </cell>
          <cell r="E53">
            <v>0</v>
          </cell>
          <cell r="F53">
            <v>0</v>
          </cell>
          <cell r="G53">
            <v>0</v>
          </cell>
          <cell r="H53">
            <v>0</v>
          </cell>
          <cell r="I53">
            <v>0</v>
          </cell>
          <cell r="J53">
            <v>0</v>
          </cell>
          <cell r="K53" t="str">
            <v>1.33</v>
          </cell>
          <cell r="L53" t="str">
            <v>D+</v>
          </cell>
          <cell r="M53" t="str">
            <v>0</v>
          </cell>
          <cell r="N53">
            <v>0</v>
          </cell>
          <cell r="O53">
            <v>0</v>
          </cell>
          <cell r="P53">
            <v>0</v>
          </cell>
          <cell r="Q53">
            <v>0</v>
          </cell>
          <cell r="R53">
            <v>0</v>
          </cell>
          <cell r="S53">
            <v>0</v>
          </cell>
        </row>
        <row r="54">
          <cell r="A54">
            <v>0</v>
          </cell>
          <cell r="B54">
            <v>0</v>
          </cell>
          <cell r="C54" t="str">
            <v>capaian raport</v>
          </cell>
          <cell r="D54">
            <v>16</v>
          </cell>
          <cell r="E54">
            <v>0</v>
          </cell>
          <cell r="F54">
            <v>0</v>
          </cell>
          <cell r="G54">
            <v>0</v>
          </cell>
          <cell r="H54">
            <v>0</v>
          </cell>
          <cell r="I54">
            <v>0</v>
          </cell>
          <cell r="J54">
            <v>0</v>
          </cell>
          <cell r="K54" t="str">
            <v>1.33</v>
          </cell>
          <cell r="L54" t="str">
            <v>D+</v>
          </cell>
          <cell r="M54" t="str">
            <v>0</v>
          </cell>
          <cell r="N54">
            <v>0</v>
          </cell>
          <cell r="O54">
            <v>0</v>
          </cell>
          <cell r="P54">
            <v>0</v>
          </cell>
          <cell r="Q54">
            <v>0</v>
          </cell>
          <cell r="R54">
            <v>0</v>
          </cell>
          <cell r="S54">
            <v>0</v>
          </cell>
        </row>
        <row r="55">
          <cell r="A55">
            <v>17</v>
          </cell>
          <cell r="B55">
            <v>17</v>
          </cell>
          <cell r="C55" t="str">
            <v>Naufal Falih F</v>
          </cell>
          <cell r="D55" t="str">
            <v>3.5</v>
          </cell>
          <cell r="E55">
            <v>0</v>
          </cell>
          <cell r="F55">
            <v>0</v>
          </cell>
          <cell r="G55">
            <v>0</v>
          </cell>
          <cell r="H55">
            <v>0</v>
          </cell>
          <cell r="I55">
            <v>0</v>
          </cell>
          <cell r="J55">
            <v>0</v>
          </cell>
          <cell r="K55" t="str">
            <v>1.33</v>
          </cell>
          <cell r="L55" t="str">
            <v>D+</v>
          </cell>
          <cell r="M55" t="str">
            <v>0</v>
          </cell>
          <cell r="N55">
            <v>0</v>
          </cell>
          <cell r="O55">
            <v>0</v>
          </cell>
          <cell r="P55">
            <v>0</v>
          </cell>
          <cell r="Q55">
            <v>0</v>
          </cell>
          <cell r="R55">
            <v>0</v>
          </cell>
          <cell r="S55" t="str">
            <v>D+</v>
          </cell>
        </row>
        <row r="56">
          <cell r="A56">
            <v>0</v>
          </cell>
          <cell r="B56">
            <v>17</v>
          </cell>
          <cell r="C56">
            <v>0</v>
          </cell>
          <cell r="D56" t="str">
            <v>3.7</v>
          </cell>
          <cell r="E56">
            <v>0</v>
          </cell>
          <cell r="F56">
            <v>0</v>
          </cell>
          <cell r="G56">
            <v>0</v>
          </cell>
          <cell r="H56">
            <v>0</v>
          </cell>
          <cell r="I56">
            <v>0</v>
          </cell>
          <cell r="J56">
            <v>0</v>
          </cell>
          <cell r="K56" t="str">
            <v>1.33</v>
          </cell>
          <cell r="L56" t="str">
            <v>D+</v>
          </cell>
          <cell r="M56" t="str">
            <v>0</v>
          </cell>
          <cell r="N56">
            <v>0</v>
          </cell>
          <cell r="O56">
            <v>0</v>
          </cell>
          <cell r="P56">
            <v>0</v>
          </cell>
          <cell r="Q56">
            <v>0</v>
          </cell>
          <cell r="R56">
            <v>0</v>
          </cell>
          <cell r="S56">
            <v>0</v>
          </cell>
        </row>
        <row r="57">
          <cell r="A57">
            <v>0</v>
          </cell>
          <cell r="B57">
            <v>0</v>
          </cell>
          <cell r="C57" t="str">
            <v>capaian raport</v>
          </cell>
          <cell r="D57">
            <v>17</v>
          </cell>
          <cell r="E57">
            <v>0</v>
          </cell>
          <cell r="F57">
            <v>0</v>
          </cell>
          <cell r="G57">
            <v>0</v>
          </cell>
          <cell r="H57">
            <v>0</v>
          </cell>
          <cell r="I57">
            <v>0</v>
          </cell>
          <cell r="J57">
            <v>0</v>
          </cell>
          <cell r="K57" t="str">
            <v>1.33</v>
          </cell>
          <cell r="L57" t="str">
            <v>D+</v>
          </cell>
          <cell r="M57" t="str">
            <v>0</v>
          </cell>
          <cell r="N57">
            <v>0</v>
          </cell>
          <cell r="O57">
            <v>0</v>
          </cell>
          <cell r="P57">
            <v>0</v>
          </cell>
          <cell r="Q57">
            <v>0</v>
          </cell>
          <cell r="R57">
            <v>0</v>
          </cell>
          <cell r="S57">
            <v>0</v>
          </cell>
        </row>
        <row r="58">
          <cell r="A58">
            <v>18</v>
          </cell>
          <cell r="B58">
            <v>18</v>
          </cell>
          <cell r="C58" t="str">
            <v>Nayla Annora Nobel W</v>
          </cell>
          <cell r="D58" t="str">
            <v>3.5</v>
          </cell>
          <cell r="E58">
            <v>0</v>
          </cell>
          <cell r="F58">
            <v>0</v>
          </cell>
          <cell r="G58">
            <v>0</v>
          </cell>
          <cell r="H58">
            <v>0</v>
          </cell>
          <cell r="I58">
            <v>0</v>
          </cell>
          <cell r="J58">
            <v>0</v>
          </cell>
          <cell r="K58" t="str">
            <v>1.33</v>
          </cell>
          <cell r="L58" t="str">
            <v>D+</v>
          </cell>
          <cell r="M58" t="str">
            <v>0</v>
          </cell>
          <cell r="N58">
            <v>0</v>
          </cell>
          <cell r="O58">
            <v>0</v>
          </cell>
          <cell r="P58">
            <v>0</v>
          </cell>
          <cell r="Q58">
            <v>0</v>
          </cell>
          <cell r="R58">
            <v>0</v>
          </cell>
          <cell r="S58" t="str">
            <v>D+</v>
          </cell>
        </row>
        <row r="59">
          <cell r="A59">
            <v>0</v>
          </cell>
          <cell r="B59">
            <v>18</v>
          </cell>
          <cell r="C59">
            <v>0</v>
          </cell>
          <cell r="D59" t="str">
            <v>3.7</v>
          </cell>
          <cell r="E59">
            <v>0</v>
          </cell>
          <cell r="F59">
            <v>0</v>
          </cell>
          <cell r="G59">
            <v>0</v>
          </cell>
          <cell r="H59">
            <v>0</v>
          </cell>
          <cell r="I59">
            <v>0</v>
          </cell>
          <cell r="J59">
            <v>0</v>
          </cell>
          <cell r="K59" t="str">
            <v>1.33</v>
          </cell>
          <cell r="L59" t="str">
            <v>D+</v>
          </cell>
          <cell r="M59" t="str">
            <v>0</v>
          </cell>
          <cell r="N59">
            <v>0</v>
          </cell>
          <cell r="O59">
            <v>0</v>
          </cell>
          <cell r="P59">
            <v>0</v>
          </cell>
          <cell r="Q59">
            <v>0</v>
          </cell>
          <cell r="R59">
            <v>0</v>
          </cell>
          <cell r="S59">
            <v>0</v>
          </cell>
        </row>
        <row r="60">
          <cell r="A60">
            <v>0</v>
          </cell>
          <cell r="B60">
            <v>0</v>
          </cell>
          <cell r="C60" t="str">
            <v>capaian raport</v>
          </cell>
          <cell r="D60">
            <v>18</v>
          </cell>
          <cell r="E60">
            <v>0</v>
          </cell>
          <cell r="F60">
            <v>0</v>
          </cell>
          <cell r="G60">
            <v>0</v>
          </cell>
          <cell r="H60">
            <v>0</v>
          </cell>
          <cell r="I60">
            <v>0</v>
          </cell>
          <cell r="J60">
            <v>0</v>
          </cell>
          <cell r="K60" t="str">
            <v>1.33</v>
          </cell>
          <cell r="L60" t="str">
            <v>D+</v>
          </cell>
          <cell r="M60" t="str">
            <v>0</v>
          </cell>
          <cell r="N60">
            <v>0</v>
          </cell>
          <cell r="O60">
            <v>0</v>
          </cell>
          <cell r="P60">
            <v>0</v>
          </cell>
          <cell r="Q60">
            <v>0</v>
          </cell>
          <cell r="R60">
            <v>0</v>
          </cell>
          <cell r="S60">
            <v>0</v>
          </cell>
        </row>
        <row r="61">
          <cell r="A61">
            <v>19</v>
          </cell>
          <cell r="B61">
            <v>19</v>
          </cell>
          <cell r="C61" t="str">
            <v>Raihan Danang P</v>
          </cell>
          <cell r="D61" t="str">
            <v>3.5</v>
          </cell>
          <cell r="E61">
            <v>0</v>
          </cell>
          <cell r="F61">
            <v>0</v>
          </cell>
          <cell r="G61">
            <v>0</v>
          </cell>
          <cell r="H61">
            <v>0</v>
          </cell>
          <cell r="I61">
            <v>0</v>
          </cell>
          <cell r="J61">
            <v>0</v>
          </cell>
          <cell r="K61" t="str">
            <v>1.33</v>
          </cell>
          <cell r="L61" t="str">
            <v>D+</v>
          </cell>
          <cell r="M61" t="str">
            <v>0</v>
          </cell>
          <cell r="N61">
            <v>0</v>
          </cell>
          <cell r="O61">
            <v>0</v>
          </cell>
          <cell r="P61">
            <v>0</v>
          </cell>
          <cell r="Q61">
            <v>0</v>
          </cell>
          <cell r="R61">
            <v>0</v>
          </cell>
          <cell r="S61" t="str">
            <v>D+</v>
          </cell>
        </row>
        <row r="62">
          <cell r="A62">
            <v>0</v>
          </cell>
          <cell r="B62">
            <v>19</v>
          </cell>
          <cell r="C62">
            <v>0</v>
          </cell>
          <cell r="D62" t="str">
            <v>3.7</v>
          </cell>
          <cell r="E62">
            <v>0</v>
          </cell>
          <cell r="F62">
            <v>0</v>
          </cell>
          <cell r="G62">
            <v>0</v>
          </cell>
          <cell r="H62">
            <v>0</v>
          </cell>
          <cell r="I62">
            <v>0</v>
          </cell>
          <cell r="J62">
            <v>0</v>
          </cell>
          <cell r="K62" t="str">
            <v>1.33</v>
          </cell>
          <cell r="L62" t="str">
            <v>D+</v>
          </cell>
          <cell r="M62" t="str">
            <v>0</v>
          </cell>
          <cell r="N62">
            <v>0</v>
          </cell>
          <cell r="O62">
            <v>0</v>
          </cell>
          <cell r="P62">
            <v>0</v>
          </cell>
          <cell r="Q62">
            <v>0</v>
          </cell>
          <cell r="R62">
            <v>0</v>
          </cell>
          <cell r="S62">
            <v>0</v>
          </cell>
        </row>
        <row r="63">
          <cell r="A63">
            <v>0</v>
          </cell>
          <cell r="B63">
            <v>0</v>
          </cell>
          <cell r="C63" t="str">
            <v>capaian raport</v>
          </cell>
          <cell r="D63">
            <v>19</v>
          </cell>
          <cell r="E63">
            <v>0</v>
          </cell>
          <cell r="F63">
            <v>0</v>
          </cell>
          <cell r="G63">
            <v>0</v>
          </cell>
          <cell r="H63">
            <v>0</v>
          </cell>
          <cell r="I63">
            <v>0</v>
          </cell>
          <cell r="J63">
            <v>0</v>
          </cell>
          <cell r="K63" t="str">
            <v>1.33</v>
          </cell>
          <cell r="L63" t="str">
            <v>D+</v>
          </cell>
          <cell r="M63" t="str">
            <v>0</v>
          </cell>
          <cell r="N63">
            <v>0</v>
          </cell>
          <cell r="O63">
            <v>0</v>
          </cell>
          <cell r="P63">
            <v>0</v>
          </cell>
          <cell r="Q63">
            <v>0</v>
          </cell>
          <cell r="R63">
            <v>0</v>
          </cell>
          <cell r="S63">
            <v>0</v>
          </cell>
        </row>
        <row r="64">
          <cell r="A64">
            <v>20</v>
          </cell>
          <cell r="B64">
            <v>20</v>
          </cell>
          <cell r="C64" t="str">
            <v>Roby Ardiyansyah</v>
          </cell>
          <cell r="D64" t="str">
            <v>3.5</v>
          </cell>
          <cell r="E64">
            <v>0</v>
          </cell>
          <cell r="F64">
            <v>0</v>
          </cell>
          <cell r="G64">
            <v>0</v>
          </cell>
          <cell r="H64">
            <v>0</v>
          </cell>
          <cell r="I64">
            <v>0</v>
          </cell>
          <cell r="J64">
            <v>0</v>
          </cell>
          <cell r="K64" t="str">
            <v>1.33</v>
          </cell>
          <cell r="L64" t="str">
            <v>D+</v>
          </cell>
          <cell r="M64" t="str">
            <v>0</v>
          </cell>
          <cell r="N64">
            <v>0</v>
          </cell>
          <cell r="O64">
            <v>0</v>
          </cell>
          <cell r="P64">
            <v>0</v>
          </cell>
          <cell r="Q64">
            <v>0</v>
          </cell>
          <cell r="R64">
            <v>0</v>
          </cell>
          <cell r="S64" t="str">
            <v>D+</v>
          </cell>
        </row>
        <row r="65">
          <cell r="A65">
            <v>0</v>
          </cell>
          <cell r="B65">
            <v>20</v>
          </cell>
          <cell r="C65">
            <v>0</v>
          </cell>
          <cell r="D65" t="str">
            <v>3.7</v>
          </cell>
          <cell r="E65">
            <v>0</v>
          </cell>
          <cell r="F65">
            <v>0</v>
          </cell>
          <cell r="G65">
            <v>0</v>
          </cell>
          <cell r="H65">
            <v>0</v>
          </cell>
          <cell r="I65">
            <v>0</v>
          </cell>
          <cell r="J65">
            <v>0</v>
          </cell>
          <cell r="K65" t="str">
            <v>1.33</v>
          </cell>
          <cell r="L65" t="str">
            <v>D+</v>
          </cell>
          <cell r="M65" t="str">
            <v>0</v>
          </cell>
          <cell r="N65">
            <v>0</v>
          </cell>
          <cell r="O65">
            <v>0</v>
          </cell>
          <cell r="P65">
            <v>0</v>
          </cell>
          <cell r="Q65">
            <v>0</v>
          </cell>
          <cell r="R65">
            <v>0</v>
          </cell>
          <cell r="S65">
            <v>0</v>
          </cell>
        </row>
        <row r="66">
          <cell r="A66">
            <v>0</v>
          </cell>
          <cell r="B66">
            <v>0</v>
          </cell>
          <cell r="C66" t="str">
            <v>capaian raport</v>
          </cell>
          <cell r="D66">
            <v>20</v>
          </cell>
          <cell r="E66">
            <v>0</v>
          </cell>
          <cell r="F66">
            <v>0</v>
          </cell>
          <cell r="G66">
            <v>0</v>
          </cell>
          <cell r="H66">
            <v>0</v>
          </cell>
          <cell r="I66">
            <v>0</v>
          </cell>
          <cell r="J66">
            <v>0</v>
          </cell>
          <cell r="K66" t="str">
            <v>1.33</v>
          </cell>
          <cell r="L66" t="str">
            <v>D+</v>
          </cell>
          <cell r="M66" t="str">
            <v>0</v>
          </cell>
          <cell r="N66">
            <v>0</v>
          </cell>
          <cell r="O66">
            <v>0</v>
          </cell>
          <cell r="P66">
            <v>0</v>
          </cell>
          <cell r="Q66">
            <v>0</v>
          </cell>
          <cell r="R66">
            <v>0</v>
          </cell>
          <cell r="S66">
            <v>0</v>
          </cell>
        </row>
        <row r="67">
          <cell r="A67">
            <v>21</v>
          </cell>
          <cell r="B67">
            <v>21</v>
          </cell>
          <cell r="C67" t="str">
            <v>Rojalingga Prana A</v>
          </cell>
          <cell r="D67" t="str">
            <v>3.5</v>
          </cell>
          <cell r="E67">
            <v>0</v>
          </cell>
          <cell r="F67">
            <v>0</v>
          </cell>
          <cell r="G67">
            <v>0</v>
          </cell>
          <cell r="H67">
            <v>0</v>
          </cell>
          <cell r="I67">
            <v>0</v>
          </cell>
          <cell r="J67">
            <v>0</v>
          </cell>
          <cell r="K67" t="str">
            <v>1.33</v>
          </cell>
          <cell r="L67" t="str">
            <v>D+</v>
          </cell>
          <cell r="M67" t="str">
            <v>0</v>
          </cell>
          <cell r="N67">
            <v>0</v>
          </cell>
          <cell r="O67">
            <v>0</v>
          </cell>
          <cell r="P67">
            <v>0</v>
          </cell>
          <cell r="Q67">
            <v>0</v>
          </cell>
          <cell r="R67">
            <v>0</v>
          </cell>
          <cell r="S67" t="str">
            <v>D+</v>
          </cell>
        </row>
        <row r="68">
          <cell r="A68">
            <v>0</v>
          </cell>
          <cell r="B68">
            <v>21</v>
          </cell>
          <cell r="C68">
            <v>0</v>
          </cell>
          <cell r="D68" t="str">
            <v>3.7</v>
          </cell>
          <cell r="E68">
            <v>0</v>
          </cell>
          <cell r="F68">
            <v>0</v>
          </cell>
          <cell r="G68">
            <v>0</v>
          </cell>
          <cell r="H68">
            <v>0</v>
          </cell>
          <cell r="I68">
            <v>0</v>
          </cell>
          <cell r="J68">
            <v>0</v>
          </cell>
          <cell r="K68" t="str">
            <v>1.33</v>
          </cell>
          <cell r="L68" t="str">
            <v>D+</v>
          </cell>
          <cell r="M68" t="str">
            <v>0</v>
          </cell>
          <cell r="N68">
            <v>0</v>
          </cell>
          <cell r="O68">
            <v>0</v>
          </cell>
          <cell r="P68">
            <v>0</v>
          </cell>
          <cell r="Q68">
            <v>0</v>
          </cell>
          <cell r="R68">
            <v>0</v>
          </cell>
          <cell r="S68">
            <v>0</v>
          </cell>
        </row>
        <row r="69">
          <cell r="A69">
            <v>0</v>
          </cell>
          <cell r="B69">
            <v>0</v>
          </cell>
          <cell r="C69" t="str">
            <v>capaian raport</v>
          </cell>
          <cell r="D69">
            <v>21</v>
          </cell>
          <cell r="E69">
            <v>0</v>
          </cell>
          <cell r="F69">
            <v>0</v>
          </cell>
          <cell r="G69">
            <v>0</v>
          </cell>
          <cell r="H69">
            <v>0</v>
          </cell>
          <cell r="I69">
            <v>0</v>
          </cell>
          <cell r="J69">
            <v>0</v>
          </cell>
          <cell r="K69" t="str">
            <v>1.33</v>
          </cell>
          <cell r="L69" t="str">
            <v>D+</v>
          </cell>
          <cell r="M69" t="str">
            <v>0</v>
          </cell>
          <cell r="N69">
            <v>0</v>
          </cell>
          <cell r="O69">
            <v>0</v>
          </cell>
          <cell r="P69">
            <v>0</v>
          </cell>
          <cell r="Q69">
            <v>0</v>
          </cell>
          <cell r="R69">
            <v>0</v>
          </cell>
          <cell r="S69">
            <v>0</v>
          </cell>
        </row>
        <row r="70">
          <cell r="A70">
            <v>22</v>
          </cell>
          <cell r="B70">
            <v>22</v>
          </cell>
          <cell r="C70" t="str">
            <v>Sally Savista A</v>
          </cell>
          <cell r="D70" t="str">
            <v>3.5</v>
          </cell>
          <cell r="E70">
            <v>0</v>
          </cell>
          <cell r="F70">
            <v>0</v>
          </cell>
          <cell r="G70">
            <v>0</v>
          </cell>
          <cell r="H70">
            <v>0</v>
          </cell>
          <cell r="I70">
            <v>0</v>
          </cell>
          <cell r="J70">
            <v>0</v>
          </cell>
          <cell r="K70" t="str">
            <v>1.33</v>
          </cell>
          <cell r="L70" t="str">
            <v>D+</v>
          </cell>
          <cell r="M70" t="str">
            <v>0</v>
          </cell>
          <cell r="N70">
            <v>0</v>
          </cell>
          <cell r="O70">
            <v>0</v>
          </cell>
          <cell r="P70">
            <v>0</v>
          </cell>
          <cell r="Q70">
            <v>0</v>
          </cell>
          <cell r="R70">
            <v>0</v>
          </cell>
          <cell r="S70" t="str">
            <v>D+</v>
          </cell>
        </row>
        <row r="71">
          <cell r="A71">
            <v>0</v>
          </cell>
          <cell r="B71">
            <v>22</v>
          </cell>
          <cell r="C71">
            <v>0</v>
          </cell>
          <cell r="D71" t="str">
            <v>3.7</v>
          </cell>
          <cell r="E71">
            <v>0</v>
          </cell>
          <cell r="F71">
            <v>0</v>
          </cell>
          <cell r="G71">
            <v>0</v>
          </cell>
          <cell r="H71">
            <v>0</v>
          </cell>
          <cell r="I71">
            <v>0</v>
          </cell>
          <cell r="J71">
            <v>0</v>
          </cell>
          <cell r="K71" t="str">
            <v>1.33</v>
          </cell>
          <cell r="L71" t="str">
            <v>D+</v>
          </cell>
          <cell r="M71" t="str">
            <v>0</v>
          </cell>
          <cell r="N71">
            <v>0</v>
          </cell>
          <cell r="O71">
            <v>0</v>
          </cell>
          <cell r="P71">
            <v>0</v>
          </cell>
          <cell r="Q71">
            <v>0</v>
          </cell>
          <cell r="R71">
            <v>0</v>
          </cell>
          <cell r="S71">
            <v>0</v>
          </cell>
        </row>
        <row r="72">
          <cell r="A72">
            <v>0</v>
          </cell>
          <cell r="B72">
            <v>0</v>
          </cell>
          <cell r="C72" t="str">
            <v>capaian raport</v>
          </cell>
          <cell r="D72">
            <v>22</v>
          </cell>
          <cell r="E72">
            <v>0</v>
          </cell>
          <cell r="F72">
            <v>0</v>
          </cell>
          <cell r="G72">
            <v>0</v>
          </cell>
          <cell r="H72">
            <v>0</v>
          </cell>
          <cell r="I72">
            <v>0</v>
          </cell>
          <cell r="J72">
            <v>0</v>
          </cell>
          <cell r="K72" t="str">
            <v>1.33</v>
          </cell>
          <cell r="L72" t="str">
            <v>D+</v>
          </cell>
          <cell r="M72" t="str">
            <v>0</v>
          </cell>
          <cell r="N72">
            <v>0</v>
          </cell>
          <cell r="O72">
            <v>0</v>
          </cell>
          <cell r="P72">
            <v>0</v>
          </cell>
          <cell r="Q72">
            <v>0</v>
          </cell>
          <cell r="R72">
            <v>0</v>
          </cell>
          <cell r="S72">
            <v>0</v>
          </cell>
        </row>
        <row r="73">
          <cell r="A73">
            <v>23</v>
          </cell>
          <cell r="B73">
            <v>23</v>
          </cell>
          <cell r="C73" t="str">
            <v xml:space="preserve">Tania Kaori Angelita </v>
          </cell>
          <cell r="D73" t="str">
            <v>3.5</v>
          </cell>
          <cell r="E73">
            <v>0</v>
          </cell>
          <cell r="F73">
            <v>0</v>
          </cell>
          <cell r="G73">
            <v>0</v>
          </cell>
          <cell r="H73">
            <v>0</v>
          </cell>
          <cell r="I73">
            <v>0</v>
          </cell>
          <cell r="J73">
            <v>0</v>
          </cell>
          <cell r="K73" t="str">
            <v>1.33</v>
          </cell>
          <cell r="L73" t="str">
            <v>D+</v>
          </cell>
          <cell r="M73" t="str">
            <v>0</v>
          </cell>
          <cell r="N73">
            <v>0</v>
          </cell>
          <cell r="O73">
            <v>0</v>
          </cell>
          <cell r="P73">
            <v>0</v>
          </cell>
          <cell r="Q73">
            <v>0</v>
          </cell>
          <cell r="R73">
            <v>0</v>
          </cell>
          <cell r="S73" t="str">
            <v>D+</v>
          </cell>
        </row>
        <row r="74">
          <cell r="A74">
            <v>0</v>
          </cell>
          <cell r="B74">
            <v>23</v>
          </cell>
          <cell r="C74">
            <v>0</v>
          </cell>
          <cell r="D74" t="str">
            <v>3.7</v>
          </cell>
          <cell r="E74">
            <v>0</v>
          </cell>
          <cell r="F74">
            <v>0</v>
          </cell>
          <cell r="G74">
            <v>0</v>
          </cell>
          <cell r="H74">
            <v>0</v>
          </cell>
          <cell r="I74">
            <v>0</v>
          </cell>
          <cell r="J74">
            <v>0</v>
          </cell>
          <cell r="K74" t="str">
            <v>1.33</v>
          </cell>
          <cell r="L74" t="str">
            <v>D+</v>
          </cell>
          <cell r="M74" t="str">
            <v>0</v>
          </cell>
          <cell r="N74">
            <v>0</v>
          </cell>
          <cell r="O74">
            <v>0</v>
          </cell>
          <cell r="P74">
            <v>0</v>
          </cell>
          <cell r="Q74">
            <v>0</v>
          </cell>
          <cell r="R74">
            <v>0</v>
          </cell>
          <cell r="S74">
            <v>0</v>
          </cell>
        </row>
        <row r="75">
          <cell r="A75">
            <v>0</v>
          </cell>
          <cell r="B75">
            <v>0</v>
          </cell>
          <cell r="C75" t="str">
            <v>capaian raport</v>
          </cell>
          <cell r="D75">
            <v>23</v>
          </cell>
          <cell r="E75">
            <v>0</v>
          </cell>
          <cell r="F75">
            <v>0</v>
          </cell>
          <cell r="G75">
            <v>0</v>
          </cell>
          <cell r="H75">
            <v>0</v>
          </cell>
          <cell r="I75">
            <v>0</v>
          </cell>
          <cell r="J75">
            <v>0</v>
          </cell>
          <cell r="K75" t="str">
            <v>1.33</v>
          </cell>
          <cell r="L75" t="str">
            <v>D+</v>
          </cell>
          <cell r="M75" t="str">
            <v>0</v>
          </cell>
          <cell r="N75">
            <v>0</v>
          </cell>
          <cell r="O75">
            <v>0</v>
          </cell>
          <cell r="P75">
            <v>0</v>
          </cell>
          <cell r="Q75">
            <v>0</v>
          </cell>
          <cell r="R75">
            <v>0</v>
          </cell>
          <cell r="S75">
            <v>0</v>
          </cell>
        </row>
        <row r="76">
          <cell r="A76">
            <v>24</v>
          </cell>
          <cell r="B76">
            <v>24</v>
          </cell>
          <cell r="C76" t="str">
            <v>Romzy Oka Ramadhani P</v>
          </cell>
          <cell r="D76" t="str">
            <v>3.5</v>
          </cell>
          <cell r="E76">
            <v>0</v>
          </cell>
          <cell r="F76">
            <v>0</v>
          </cell>
          <cell r="G76">
            <v>0</v>
          </cell>
          <cell r="H76">
            <v>0</v>
          </cell>
          <cell r="I76">
            <v>0</v>
          </cell>
          <cell r="J76">
            <v>0</v>
          </cell>
          <cell r="K76" t="str">
            <v>1.33</v>
          </cell>
          <cell r="L76" t="str">
            <v>D+</v>
          </cell>
          <cell r="M76" t="str">
            <v>0</v>
          </cell>
          <cell r="N76">
            <v>0</v>
          </cell>
          <cell r="O76">
            <v>0</v>
          </cell>
          <cell r="P76">
            <v>0</v>
          </cell>
          <cell r="Q76">
            <v>0</v>
          </cell>
          <cell r="R76">
            <v>0</v>
          </cell>
          <cell r="S76" t="str">
            <v>D+</v>
          </cell>
        </row>
        <row r="77">
          <cell r="A77">
            <v>0</v>
          </cell>
          <cell r="B77">
            <v>24</v>
          </cell>
          <cell r="C77">
            <v>0</v>
          </cell>
          <cell r="D77" t="str">
            <v>3.7</v>
          </cell>
          <cell r="E77">
            <v>0</v>
          </cell>
          <cell r="F77">
            <v>0</v>
          </cell>
          <cell r="G77">
            <v>0</v>
          </cell>
          <cell r="H77">
            <v>0</v>
          </cell>
          <cell r="I77">
            <v>0</v>
          </cell>
          <cell r="J77">
            <v>0</v>
          </cell>
          <cell r="K77" t="str">
            <v>1.33</v>
          </cell>
          <cell r="L77" t="str">
            <v>D+</v>
          </cell>
          <cell r="M77" t="str">
            <v>0</v>
          </cell>
          <cell r="N77">
            <v>0</v>
          </cell>
          <cell r="O77">
            <v>0</v>
          </cell>
          <cell r="P77">
            <v>0</v>
          </cell>
          <cell r="Q77">
            <v>0</v>
          </cell>
          <cell r="R77">
            <v>0</v>
          </cell>
          <cell r="S77">
            <v>0</v>
          </cell>
        </row>
        <row r="78">
          <cell r="A78">
            <v>0</v>
          </cell>
          <cell r="B78">
            <v>0</v>
          </cell>
          <cell r="C78" t="str">
            <v>capaian raport</v>
          </cell>
          <cell r="D78">
            <v>24</v>
          </cell>
          <cell r="E78">
            <v>0</v>
          </cell>
          <cell r="F78">
            <v>0</v>
          </cell>
          <cell r="G78">
            <v>0</v>
          </cell>
          <cell r="H78">
            <v>0</v>
          </cell>
          <cell r="I78">
            <v>0</v>
          </cell>
          <cell r="J78">
            <v>0</v>
          </cell>
          <cell r="K78" t="str">
            <v>1.33</v>
          </cell>
          <cell r="L78" t="str">
            <v>D+</v>
          </cell>
          <cell r="M78" t="str">
            <v>0</v>
          </cell>
          <cell r="N78">
            <v>0</v>
          </cell>
          <cell r="O78">
            <v>0</v>
          </cell>
          <cell r="P78">
            <v>0</v>
          </cell>
          <cell r="Q78">
            <v>0</v>
          </cell>
          <cell r="R78">
            <v>0</v>
          </cell>
          <cell r="S78">
            <v>0</v>
          </cell>
        </row>
        <row r="79">
          <cell r="A79">
            <v>25</v>
          </cell>
          <cell r="B79">
            <v>25</v>
          </cell>
          <cell r="C79" t="str">
            <v>Larasati Jagadhita P</v>
          </cell>
          <cell r="D79" t="str">
            <v>3.5</v>
          </cell>
          <cell r="E79">
            <v>0</v>
          </cell>
          <cell r="F79">
            <v>0</v>
          </cell>
          <cell r="G79">
            <v>0</v>
          </cell>
          <cell r="H79">
            <v>0</v>
          </cell>
          <cell r="I79">
            <v>0</v>
          </cell>
          <cell r="J79">
            <v>0</v>
          </cell>
          <cell r="K79" t="str">
            <v>1.33</v>
          </cell>
          <cell r="L79" t="str">
            <v>D+</v>
          </cell>
          <cell r="M79" t="str">
            <v>0</v>
          </cell>
          <cell r="N79">
            <v>0</v>
          </cell>
          <cell r="O79">
            <v>0</v>
          </cell>
          <cell r="P79">
            <v>0</v>
          </cell>
          <cell r="Q79">
            <v>0</v>
          </cell>
          <cell r="R79">
            <v>0</v>
          </cell>
          <cell r="S79" t="str">
            <v>D+</v>
          </cell>
        </row>
        <row r="80">
          <cell r="A80">
            <v>0</v>
          </cell>
          <cell r="B80">
            <v>25</v>
          </cell>
          <cell r="C80">
            <v>0</v>
          </cell>
          <cell r="D80" t="str">
            <v>3.7</v>
          </cell>
          <cell r="E80">
            <v>0</v>
          </cell>
          <cell r="F80">
            <v>0</v>
          </cell>
          <cell r="G80">
            <v>0</v>
          </cell>
          <cell r="H80">
            <v>0</v>
          </cell>
          <cell r="I80">
            <v>0</v>
          </cell>
          <cell r="J80">
            <v>0</v>
          </cell>
          <cell r="K80" t="str">
            <v>1.33</v>
          </cell>
          <cell r="L80" t="str">
            <v>D+</v>
          </cell>
          <cell r="M80" t="str">
            <v>0</v>
          </cell>
          <cell r="N80">
            <v>0</v>
          </cell>
          <cell r="O80">
            <v>0</v>
          </cell>
          <cell r="P80">
            <v>0</v>
          </cell>
          <cell r="Q80">
            <v>0</v>
          </cell>
          <cell r="R80">
            <v>0</v>
          </cell>
          <cell r="S80">
            <v>0</v>
          </cell>
        </row>
        <row r="81">
          <cell r="A81">
            <v>0</v>
          </cell>
          <cell r="B81">
            <v>0</v>
          </cell>
          <cell r="C81" t="str">
            <v>capaian raport</v>
          </cell>
          <cell r="D81">
            <v>25</v>
          </cell>
          <cell r="E81">
            <v>0</v>
          </cell>
          <cell r="F81">
            <v>0</v>
          </cell>
          <cell r="G81">
            <v>0</v>
          </cell>
          <cell r="H81">
            <v>0</v>
          </cell>
          <cell r="I81">
            <v>0</v>
          </cell>
          <cell r="J81">
            <v>0</v>
          </cell>
          <cell r="K81" t="str">
            <v>1.33</v>
          </cell>
          <cell r="L81" t="str">
            <v>D+</v>
          </cell>
          <cell r="M81" t="str">
            <v>0</v>
          </cell>
          <cell r="N81">
            <v>0</v>
          </cell>
          <cell r="O81">
            <v>0</v>
          </cell>
          <cell r="P81">
            <v>0</v>
          </cell>
          <cell r="Q81">
            <v>0</v>
          </cell>
          <cell r="R81">
            <v>0</v>
          </cell>
          <cell r="S81">
            <v>0</v>
          </cell>
        </row>
        <row r="82">
          <cell r="A82">
            <v>26</v>
          </cell>
          <cell r="B82">
            <v>26</v>
          </cell>
          <cell r="C82" t="str">
            <v>Meliana Citra A</v>
          </cell>
          <cell r="D82" t="str">
            <v>3.5</v>
          </cell>
          <cell r="E82">
            <v>0</v>
          </cell>
          <cell r="F82">
            <v>0</v>
          </cell>
          <cell r="G82">
            <v>0</v>
          </cell>
          <cell r="H82">
            <v>0</v>
          </cell>
          <cell r="I82">
            <v>0</v>
          </cell>
          <cell r="J82">
            <v>0</v>
          </cell>
          <cell r="K82" t="str">
            <v>1.33</v>
          </cell>
          <cell r="L82" t="str">
            <v>D+</v>
          </cell>
          <cell r="M82" t="str">
            <v>0</v>
          </cell>
          <cell r="N82">
            <v>0</v>
          </cell>
          <cell r="O82">
            <v>0</v>
          </cell>
          <cell r="P82">
            <v>0</v>
          </cell>
          <cell r="Q82">
            <v>0</v>
          </cell>
          <cell r="R82">
            <v>0</v>
          </cell>
          <cell r="S82" t="str">
            <v>D+</v>
          </cell>
        </row>
        <row r="83">
          <cell r="A83">
            <v>0</v>
          </cell>
          <cell r="B83">
            <v>26</v>
          </cell>
          <cell r="C83">
            <v>0</v>
          </cell>
          <cell r="D83" t="str">
            <v>3.7</v>
          </cell>
          <cell r="E83">
            <v>0</v>
          </cell>
          <cell r="F83">
            <v>0</v>
          </cell>
          <cell r="G83">
            <v>0</v>
          </cell>
          <cell r="H83">
            <v>0</v>
          </cell>
          <cell r="I83">
            <v>0</v>
          </cell>
          <cell r="J83">
            <v>0</v>
          </cell>
          <cell r="K83" t="str">
            <v>1.33</v>
          </cell>
          <cell r="L83" t="str">
            <v>D+</v>
          </cell>
          <cell r="M83" t="str">
            <v>0</v>
          </cell>
          <cell r="N83">
            <v>0</v>
          </cell>
          <cell r="O83">
            <v>0</v>
          </cell>
          <cell r="P83">
            <v>0</v>
          </cell>
          <cell r="Q83">
            <v>0</v>
          </cell>
          <cell r="R83">
            <v>0</v>
          </cell>
          <cell r="S83">
            <v>0</v>
          </cell>
        </row>
        <row r="84">
          <cell r="A84">
            <v>0</v>
          </cell>
          <cell r="B84">
            <v>0</v>
          </cell>
          <cell r="C84" t="str">
            <v>capaian raport</v>
          </cell>
          <cell r="D84">
            <v>26</v>
          </cell>
          <cell r="E84">
            <v>0</v>
          </cell>
          <cell r="F84">
            <v>0</v>
          </cell>
          <cell r="G84">
            <v>0</v>
          </cell>
          <cell r="H84">
            <v>0</v>
          </cell>
          <cell r="I84">
            <v>0</v>
          </cell>
          <cell r="J84">
            <v>0</v>
          </cell>
          <cell r="K84" t="str">
            <v>1.33</v>
          </cell>
          <cell r="L84" t="str">
            <v>D+</v>
          </cell>
          <cell r="M84" t="str">
            <v>0</v>
          </cell>
          <cell r="N84">
            <v>0</v>
          </cell>
          <cell r="O84">
            <v>0</v>
          </cell>
          <cell r="P84">
            <v>0</v>
          </cell>
          <cell r="Q84">
            <v>0</v>
          </cell>
          <cell r="R84">
            <v>0</v>
          </cell>
          <cell r="S84">
            <v>0</v>
          </cell>
        </row>
        <row r="85">
          <cell r="A85">
            <v>27</v>
          </cell>
          <cell r="B85">
            <v>27</v>
          </cell>
          <cell r="C85" t="str">
            <v>Mohammad Rizky</v>
          </cell>
          <cell r="D85" t="str">
            <v>3.5</v>
          </cell>
          <cell r="E85">
            <v>0</v>
          </cell>
          <cell r="F85">
            <v>0</v>
          </cell>
          <cell r="G85">
            <v>0</v>
          </cell>
          <cell r="H85">
            <v>0</v>
          </cell>
          <cell r="I85">
            <v>0</v>
          </cell>
          <cell r="J85">
            <v>0</v>
          </cell>
          <cell r="K85" t="str">
            <v>1.33</v>
          </cell>
          <cell r="L85" t="str">
            <v>D+</v>
          </cell>
          <cell r="M85" t="str">
            <v>0</v>
          </cell>
          <cell r="N85">
            <v>0</v>
          </cell>
          <cell r="O85">
            <v>0</v>
          </cell>
          <cell r="P85">
            <v>0</v>
          </cell>
          <cell r="Q85">
            <v>0</v>
          </cell>
          <cell r="R85">
            <v>0</v>
          </cell>
          <cell r="S85" t="str">
            <v>D+</v>
          </cell>
        </row>
        <row r="86">
          <cell r="A86">
            <v>0</v>
          </cell>
          <cell r="B86">
            <v>27</v>
          </cell>
          <cell r="C86">
            <v>0</v>
          </cell>
          <cell r="D86" t="str">
            <v>3.7</v>
          </cell>
          <cell r="E86">
            <v>0</v>
          </cell>
          <cell r="F86">
            <v>0</v>
          </cell>
          <cell r="G86">
            <v>0</v>
          </cell>
          <cell r="H86">
            <v>0</v>
          </cell>
          <cell r="I86">
            <v>0</v>
          </cell>
          <cell r="J86">
            <v>0</v>
          </cell>
          <cell r="K86" t="str">
            <v>1.33</v>
          </cell>
          <cell r="L86" t="str">
            <v>D+</v>
          </cell>
          <cell r="M86" t="str">
            <v>0</v>
          </cell>
          <cell r="N86">
            <v>0</v>
          </cell>
          <cell r="O86">
            <v>0</v>
          </cell>
          <cell r="P86">
            <v>0</v>
          </cell>
          <cell r="Q86">
            <v>0</v>
          </cell>
          <cell r="R86">
            <v>0</v>
          </cell>
          <cell r="S86">
            <v>0</v>
          </cell>
        </row>
        <row r="87">
          <cell r="A87">
            <v>0</v>
          </cell>
          <cell r="B87">
            <v>0</v>
          </cell>
          <cell r="C87" t="str">
            <v>capaian raport</v>
          </cell>
          <cell r="D87">
            <v>27</v>
          </cell>
          <cell r="E87">
            <v>0</v>
          </cell>
          <cell r="F87">
            <v>0</v>
          </cell>
          <cell r="G87">
            <v>0</v>
          </cell>
          <cell r="H87">
            <v>0</v>
          </cell>
          <cell r="I87">
            <v>0</v>
          </cell>
          <cell r="J87">
            <v>0</v>
          </cell>
          <cell r="K87" t="str">
            <v>1.33</v>
          </cell>
          <cell r="L87" t="str">
            <v>D+</v>
          </cell>
          <cell r="M87" t="str">
            <v>0</v>
          </cell>
          <cell r="N87">
            <v>0</v>
          </cell>
          <cell r="O87">
            <v>0</v>
          </cell>
          <cell r="P87">
            <v>0</v>
          </cell>
          <cell r="Q87">
            <v>0</v>
          </cell>
          <cell r="R87">
            <v>0</v>
          </cell>
          <cell r="S87">
            <v>0</v>
          </cell>
        </row>
        <row r="88">
          <cell r="A88">
            <v>28</v>
          </cell>
          <cell r="B88">
            <v>28</v>
          </cell>
          <cell r="C88" t="e">
            <v>#N/A</v>
          </cell>
          <cell r="D88" t="str">
            <v>3.5</v>
          </cell>
          <cell r="E88">
            <v>0</v>
          </cell>
          <cell r="F88">
            <v>0</v>
          </cell>
          <cell r="G88">
            <v>0</v>
          </cell>
          <cell r="H88">
            <v>0</v>
          </cell>
          <cell r="I88">
            <v>0</v>
          </cell>
          <cell r="J88">
            <v>0</v>
          </cell>
          <cell r="K88" t="str">
            <v>1.33</v>
          </cell>
          <cell r="L88" t="str">
            <v>D+</v>
          </cell>
          <cell r="M88" t="str">
            <v>0</v>
          </cell>
          <cell r="N88">
            <v>0</v>
          </cell>
          <cell r="O88">
            <v>0</v>
          </cell>
          <cell r="P88">
            <v>0</v>
          </cell>
          <cell r="Q88">
            <v>0</v>
          </cell>
          <cell r="R88">
            <v>0</v>
          </cell>
          <cell r="S88" t="str">
            <v>D+</v>
          </cell>
        </row>
        <row r="89">
          <cell r="A89">
            <v>0</v>
          </cell>
          <cell r="B89">
            <v>28</v>
          </cell>
          <cell r="C89">
            <v>0</v>
          </cell>
          <cell r="D89" t="str">
            <v>3.7</v>
          </cell>
          <cell r="E89">
            <v>0</v>
          </cell>
          <cell r="F89">
            <v>0</v>
          </cell>
          <cell r="G89">
            <v>0</v>
          </cell>
          <cell r="H89">
            <v>0</v>
          </cell>
          <cell r="I89">
            <v>0</v>
          </cell>
          <cell r="J89">
            <v>0</v>
          </cell>
          <cell r="K89" t="str">
            <v>1.33</v>
          </cell>
          <cell r="L89" t="str">
            <v>D+</v>
          </cell>
          <cell r="M89" t="str">
            <v>0</v>
          </cell>
          <cell r="N89">
            <v>0</v>
          </cell>
          <cell r="O89">
            <v>0</v>
          </cell>
          <cell r="P89">
            <v>0</v>
          </cell>
          <cell r="Q89">
            <v>0</v>
          </cell>
          <cell r="R89">
            <v>0</v>
          </cell>
          <cell r="S89">
            <v>0</v>
          </cell>
        </row>
        <row r="90">
          <cell r="A90">
            <v>0</v>
          </cell>
          <cell r="B90">
            <v>0</v>
          </cell>
          <cell r="C90" t="str">
            <v>capaian raport</v>
          </cell>
          <cell r="D90">
            <v>28</v>
          </cell>
          <cell r="E90">
            <v>0</v>
          </cell>
          <cell r="F90">
            <v>0</v>
          </cell>
          <cell r="G90">
            <v>0</v>
          </cell>
          <cell r="H90">
            <v>0</v>
          </cell>
          <cell r="I90">
            <v>0</v>
          </cell>
          <cell r="J90">
            <v>0</v>
          </cell>
          <cell r="K90" t="str">
            <v>1.33</v>
          </cell>
          <cell r="L90" t="str">
            <v>D+</v>
          </cell>
          <cell r="M90" t="str">
            <v>0</v>
          </cell>
          <cell r="N90">
            <v>0</v>
          </cell>
          <cell r="O90">
            <v>0</v>
          </cell>
          <cell r="P90">
            <v>0</v>
          </cell>
          <cell r="Q90">
            <v>0</v>
          </cell>
          <cell r="R90">
            <v>0</v>
          </cell>
          <cell r="S90">
            <v>0</v>
          </cell>
        </row>
        <row r="91">
          <cell r="A91">
            <v>29</v>
          </cell>
          <cell r="B91">
            <v>29</v>
          </cell>
          <cell r="C91" t="e">
            <v>#N/A</v>
          </cell>
          <cell r="D91" t="str">
            <v>3.5</v>
          </cell>
          <cell r="E91">
            <v>0</v>
          </cell>
          <cell r="F91">
            <v>0</v>
          </cell>
          <cell r="G91">
            <v>0</v>
          </cell>
          <cell r="H91">
            <v>0</v>
          </cell>
          <cell r="I91">
            <v>0</v>
          </cell>
          <cell r="J91">
            <v>0</v>
          </cell>
          <cell r="K91" t="str">
            <v>1.33</v>
          </cell>
          <cell r="L91" t="str">
            <v>D+</v>
          </cell>
          <cell r="M91" t="str">
            <v>0</v>
          </cell>
          <cell r="N91">
            <v>0</v>
          </cell>
          <cell r="O91">
            <v>0</v>
          </cell>
          <cell r="P91">
            <v>0</v>
          </cell>
          <cell r="Q91">
            <v>0</v>
          </cell>
          <cell r="R91">
            <v>0</v>
          </cell>
          <cell r="S91" t="str">
            <v>D+</v>
          </cell>
        </row>
        <row r="92">
          <cell r="A92">
            <v>0</v>
          </cell>
          <cell r="B92">
            <v>29</v>
          </cell>
          <cell r="C92">
            <v>0</v>
          </cell>
          <cell r="D92" t="str">
            <v>3.7</v>
          </cell>
          <cell r="E92">
            <v>0</v>
          </cell>
          <cell r="F92">
            <v>0</v>
          </cell>
          <cell r="G92">
            <v>0</v>
          </cell>
          <cell r="H92">
            <v>0</v>
          </cell>
          <cell r="I92">
            <v>0</v>
          </cell>
          <cell r="J92">
            <v>0</v>
          </cell>
          <cell r="K92" t="str">
            <v>1.33</v>
          </cell>
          <cell r="L92" t="str">
            <v>D+</v>
          </cell>
          <cell r="M92" t="str">
            <v>0</v>
          </cell>
          <cell r="N92">
            <v>0</v>
          </cell>
          <cell r="O92">
            <v>0</v>
          </cell>
          <cell r="P92">
            <v>0</v>
          </cell>
          <cell r="Q92">
            <v>0</v>
          </cell>
          <cell r="R92">
            <v>0</v>
          </cell>
          <cell r="S92">
            <v>0</v>
          </cell>
        </row>
        <row r="93">
          <cell r="A93">
            <v>0</v>
          </cell>
          <cell r="B93">
            <v>0</v>
          </cell>
          <cell r="C93" t="str">
            <v>capaian raport</v>
          </cell>
          <cell r="D93">
            <v>29</v>
          </cell>
          <cell r="E93">
            <v>0</v>
          </cell>
          <cell r="F93">
            <v>0</v>
          </cell>
          <cell r="G93">
            <v>0</v>
          </cell>
          <cell r="H93">
            <v>0</v>
          </cell>
          <cell r="I93">
            <v>0</v>
          </cell>
          <cell r="J93">
            <v>0</v>
          </cell>
          <cell r="K93" t="str">
            <v>1.33</v>
          </cell>
          <cell r="L93" t="str">
            <v>D+</v>
          </cell>
          <cell r="M93" t="str">
            <v>0</v>
          </cell>
          <cell r="N93">
            <v>0</v>
          </cell>
          <cell r="O93">
            <v>0</v>
          </cell>
          <cell r="P93">
            <v>0</v>
          </cell>
          <cell r="Q93">
            <v>0</v>
          </cell>
          <cell r="R93">
            <v>0</v>
          </cell>
          <cell r="S93">
            <v>0</v>
          </cell>
        </row>
        <row r="94">
          <cell r="A94">
            <v>30</v>
          </cell>
          <cell r="B94">
            <v>30</v>
          </cell>
          <cell r="C94" t="e">
            <v>#N/A</v>
          </cell>
          <cell r="D94" t="str">
            <v>3.5</v>
          </cell>
          <cell r="E94">
            <v>0</v>
          </cell>
          <cell r="F94">
            <v>0</v>
          </cell>
          <cell r="G94">
            <v>0</v>
          </cell>
          <cell r="H94">
            <v>0</v>
          </cell>
          <cell r="I94">
            <v>0</v>
          </cell>
          <cell r="J94">
            <v>0</v>
          </cell>
          <cell r="K94" t="str">
            <v>1.33</v>
          </cell>
          <cell r="L94" t="str">
            <v>D+</v>
          </cell>
          <cell r="M94" t="str">
            <v>0</v>
          </cell>
          <cell r="N94">
            <v>0</v>
          </cell>
          <cell r="O94">
            <v>0</v>
          </cell>
          <cell r="P94">
            <v>0</v>
          </cell>
          <cell r="Q94">
            <v>0</v>
          </cell>
          <cell r="R94">
            <v>0</v>
          </cell>
          <cell r="S94" t="str">
            <v>D+</v>
          </cell>
        </row>
        <row r="95">
          <cell r="A95">
            <v>0</v>
          </cell>
          <cell r="B95">
            <v>30</v>
          </cell>
          <cell r="C95">
            <v>0</v>
          </cell>
          <cell r="D95" t="str">
            <v>3.7</v>
          </cell>
          <cell r="E95">
            <v>0</v>
          </cell>
          <cell r="F95">
            <v>0</v>
          </cell>
          <cell r="G95">
            <v>0</v>
          </cell>
          <cell r="H95">
            <v>0</v>
          </cell>
          <cell r="I95">
            <v>0</v>
          </cell>
          <cell r="J95">
            <v>0</v>
          </cell>
          <cell r="K95" t="str">
            <v>1.33</v>
          </cell>
          <cell r="L95" t="str">
            <v>D+</v>
          </cell>
          <cell r="M95" t="str">
            <v>0</v>
          </cell>
          <cell r="N95">
            <v>0</v>
          </cell>
          <cell r="O95">
            <v>0</v>
          </cell>
          <cell r="P95">
            <v>0</v>
          </cell>
          <cell r="Q95">
            <v>0</v>
          </cell>
          <cell r="R95">
            <v>0</v>
          </cell>
          <cell r="S95">
            <v>0</v>
          </cell>
        </row>
        <row r="96">
          <cell r="A96">
            <v>0</v>
          </cell>
          <cell r="B96">
            <v>0</v>
          </cell>
          <cell r="C96" t="str">
            <v>capaian raport</v>
          </cell>
          <cell r="D96">
            <v>30</v>
          </cell>
          <cell r="E96">
            <v>0</v>
          </cell>
          <cell r="F96">
            <v>0</v>
          </cell>
          <cell r="G96">
            <v>0</v>
          </cell>
          <cell r="H96">
            <v>0</v>
          </cell>
          <cell r="I96">
            <v>0</v>
          </cell>
          <cell r="J96">
            <v>0</v>
          </cell>
          <cell r="K96" t="str">
            <v>1.33</v>
          </cell>
          <cell r="L96" t="str">
            <v>D+</v>
          </cell>
          <cell r="M96" t="str">
            <v>0</v>
          </cell>
          <cell r="N96">
            <v>0</v>
          </cell>
          <cell r="O96">
            <v>0</v>
          </cell>
          <cell r="P96">
            <v>0</v>
          </cell>
          <cell r="Q96">
            <v>0</v>
          </cell>
          <cell r="R96">
            <v>0</v>
          </cell>
          <cell r="S96">
            <v>0</v>
          </cell>
        </row>
        <row r="97">
          <cell r="A97">
            <v>31</v>
          </cell>
          <cell r="B97">
            <v>31</v>
          </cell>
          <cell r="C97" t="e">
            <v>#N/A</v>
          </cell>
          <cell r="D97" t="str">
            <v>3.5</v>
          </cell>
          <cell r="E97">
            <v>0</v>
          </cell>
          <cell r="F97">
            <v>0</v>
          </cell>
          <cell r="G97">
            <v>0</v>
          </cell>
          <cell r="H97">
            <v>0</v>
          </cell>
          <cell r="I97">
            <v>0</v>
          </cell>
          <cell r="J97">
            <v>0</v>
          </cell>
          <cell r="K97" t="str">
            <v>1.33</v>
          </cell>
          <cell r="L97" t="str">
            <v>D+</v>
          </cell>
          <cell r="M97" t="str">
            <v>0</v>
          </cell>
          <cell r="N97">
            <v>0</v>
          </cell>
          <cell r="O97">
            <v>0</v>
          </cell>
          <cell r="P97">
            <v>0</v>
          </cell>
          <cell r="Q97">
            <v>0</v>
          </cell>
          <cell r="R97">
            <v>0</v>
          </cell>
          <cell r="S97" t="str">
            <v>D+</v>
          </cell>
        </row>
        <row r="98">
          <cell r="A98">
            <v>0</v>
          </cell>
          <cell r="B98">
            <v>31</v>
          </cell>
          <cell r="C98">
            <v>0</v>
          </cell>
          <cell r="D98" t="str">
            <v>3.7</v>
          </cell>
          <cell r="E98">
            <v>0</v>
          </cell>
          <cell r="F98">
            <v>0</v>
          </cell>
          <cell r="G98">
            <v>0</v>
          </cell>
          <cell r="H98">
            <v>0</v>
          </cell>
          <cell r="I98">
            <v>0</v>
          </cell>
          <cell r="J98">
            <v>0</v>
          </cell>
          <cell r="K98" t="str">
            <v>1.33</v>
          </cell>
          <cell r="L98" t="str">
            <v>D+</v>
          </cell>
          <cell r="M98" t="str">
            <v>0</v>
          </cell>
          <cell r="N98">
            <v>0</v>
          </cell>
          <cell r="O98">
            <v>0</v>
          </cell>
          <cell r="P98">
            <v>0</v>
          </cell>
          <cell r="Q98">
            <v>0</v>
          </cell>
          <cell r="R98">
            <v>0</v>
          </cell>
          <cell r="S98">
            <v>0</v>
          </cell>
        </row>
        <row r="99">
          <cell r="A99">
            <v>0</v>
          </cell>
          <cell r="B99">
            <v>0</v>
          </cell>
          <cell r="C99" t="str">
            <v>capaian raport</v>
          </cell>
          <cell r="D99">
            <v>31</v>
          </cell>
          <cell r="E99">
            <v>0</v>
          </cell>
          <cell r="F99">
            <v>0</v>
          </cell>
          <cell r="G99">
            <v>0</v>
          </cell>
          <cell r="H99">
            <v>0</v>
          </cell>
          <cell r="I99">
            <v>0</v>
          </cell>
          <cell r="J99">
            <v>0</v>
          </cell>
          <cell r="K99" t="str">
            <v>1.33</v>
          </cell>
          <cell r="L99" t="str">
            <v>D+</v>
          </cell>
          <cell r="M99" t="str">
            <v>0</v>
          </cell>
          <cell r="N99">
            <v>0</v>
          </cell>
          <cell r="O99">
            <v>0</v>
          </cell>
          <cell r="P99">
            <v>0</v>
          </cell>
          <cell r="Q99">
            <v>0</v>
          </cell>
          <cell r="R99">
            <v>0</v>
          </cell>
          <cell r="S99">
            <v>0</v>
          </cell>
        </row>
        <row r="100">
          <cell r="A100">
            <v>32</v>
          </cell>
          <cell r="B100">
            <v>32</v>
          </cell>
          <cell r="C100" t="e">
            <v>#N/A</v>
          </cell>
          <cell r="D100" t="str">
            <v>3.5</v>
          </cell>
          <cell r="E100">
            <v>0</v>
          </cell>
          <cell r="F100">
            <v>0</v>
          </cell>
          <cell r="G100">
            <v>0</v>
          </cell>
          <cell r="H100">
            <v>0</v>
          </cell>
          <cell r="I100">
            <v>0</v>
          </cell>
          <cell r="J100">
            <v>0</v>
          </cell>
          <cell r="K100" t="str">
            <v>1.33</v>
          </cell>
          <cell r="L100" t="str">
            <v>D+</v>
          </cell>
          <cell r="M100" t="str">
            <v>0</v>
          </cell>
          <cell r="N100">
            <v>0</v>
          </cell>
          <cell r="O100">
            <v>0</v>
          </cell>
          <cell r="P100">
            <v>0</v>
          </cell>
          <cell r="Q100">
            <v>0</v>
          </cell>
          <cell r="R100">
            <v>0</v>
          </cell>
          <cell r="S100" t="str">
            <v>D+</v>
          </cell>
        </row>
        <row r="101">
          <cell r="A101">
            <v>0</v>
          </cell>
          <cell r="B101">
            <v>32</v>
          </cell>
          <cell r="C101">
            <v>0</v>
          </cell>
          <cell r="D101" t="str">
            <v>3.7</v>
          </cell>
          <cell r="E101">
            <v>0</v>
          </cell>
          <cell r="F101">
            <v>0</v>
          </cell>
          <cell r="G101">
            <v>0</v>
          </cell>
          <cell r="H101">
            <v>0</v>
          </cell>
          <cell r="I101">
            <v>0</v>
          </cell>
          <cell r="J101">
            <v>0</v>
          </cell>
          <cell r="K101" t="str">
            <v>1.33</v>
          </cell>
          <cell r="L101" t="str">
            <v>D+</v>
          </cell>
          <cell r="M101" t="str">
            <v>0</v>
          </cell>
          <cell r="N101">
            <v>0</v>
          </cell>
          <cell r="O101">
            <v>0</v>
          </cell>
          <cell r="P101">
            <v>0</v>
          </cell>
          <cell r="Q101">
            <v>0</v>
          </cell>
          <cell r="R101">
            <v>0</v>
          </cell>
          <cell r="S101">
            <v>0</v>
          </cell>
        </row>
        <row r="102">
          <cell r="A102">
            <v>0</v>
          </cell>
          <cell r="B102">
            <v>0</v>
          </cell>
          <cell r="C102" t="str">
            <v>capaian raport</v>
          </cell>
          <cell r="D102">
            <v>32</v>
          </cell>
          <cell r="E102">
            <v>0</v>
          </cell>
          <cell r="F102">
            <v>0</v>
          </cell>
          <cell r="G102">
            <v>0</v>
          </cell>
          <cell r="H102">
            <v>0</v>
          </cell>
          <cell r="I102">
            <v>0</v>
          </cell>
          <cell r="J102">
            <v>0</v>
          </cell>
          <cell r="K102" t="str">
            <v>1.33</v>
          </cell>
          <cell r="L102" t="str">
            <v>D+</v>
          </cell>
          <cell r="M102" t="str">
            <v>0</v>
          </cell>
          <cell r="N102">
            <v>0</v>
          </cell>
          <cell r="O102">
            <v>0</v>
          </cell>
          <cell r="P102">
            <v>0</v>
          </cell>
          <cell r="Q102">
            <v>0</v>
          </cell>
          <cell r="R102">
            <v>0</v>
          </cell>
          <cell r="S102">
            <v>0</v>
          </cell>
        </row>
        <row r="103">
          <cell r="A103">
            <v>33</v>
          </cell>
          <cell r="B103">
            <v>33</v>
          </cell>
          <cell r="C103" t="e">
            <v>#N/A</v>
          </cell>
          <cell r="D103" t="str">
            <v>3.5</v>
          </cell>
          <cell r="E103">
            <v>0</v>
          </cell>
          <cell r="F103">
            <v>0</v>
          </cell>
          <cell r="G103">
            <v>0</v>
          </cell>
          <cell r="H103">
            <v>0</v>
          </cell>
          <cell r="I103">
            <v>0</v>
          </cell>
          <cell r="J103">
            <v>0</v>
          </cell>
          <cell r="K103" t="str">
            <v>1.33</v>
          </cell>
          <cell r="L103" t="str">
            <v>D+</v>
          </cell>
          <cell r="M103" t="str">
            <v>0</v>
          </cell>
          <cell r="N103">
            <v>0</v>
          </cell>
          <cell r="O103">
            <v>0</v>
          </cell>
          <cell r="P103">
            <v>0</v>
          </cell>
          <cell r="Q103">
            <v>0</v>
          </cell>
          <cell r="R103">
            <v>0</v>
          </cell>
          <cell r="S103" t="str">
            <v>D+</v>
          </cell>
        </row>
        <row r="104">
          <cell r="A104">
            <v>0</v>
          </cell>
          <cell r="B104">
            <v>33</v>
          </cell>
          <cell r="C104">
            <v>0</v>
          </cell>
          <cell r="D104" t="str">
            <v>3.7</v>
          </cell>
          <cell r="E104">
            <v>0</v>
          </cell>
          <cell r="F104">
            <v>0</v>
          </cell>
          <cell r="G104">
            <v>0</v>
          </cell>
          <cell r="H104">
            <v>0</v>
          </cell>
          <cell r="I104">
            <v>0</v>
          </cell>
          <cell r="J104">
            <v>0</v>
          </cell>
          <cell r="K104" t="str">
            <v>1.33</v>
          </cell>
          <cell r="L104" t="str">
            <v>D+</v>
          </cell>
          <cell r="M104" t="str">
            <v>0</v>
          </cell>
          <cell r="N104">
            <v>0</v>
          </cell>
          <cell r="O104">
            <v>0</v>
          </cell>
          <cell r="P104">
            <v>0</v>
          </cell>
          <cell r="Q104">
            <v>0</v>
          </cell>
          <cell r="R104">
            <v>0</v>
          </cell>
          <cell r="S104">
            <v>0</v>
          </cell>
        </row>
        <row r="105">
          <cell r="A105">
            <v>0</v>
          </cell>
          <cell r="B105">
            <v>0</v>
          </cell>
          <cell r="C105" t="str">
            <v>capaian raport</v>
          </cell>
          <cell r="D105">
            <v>33</v>
          </cell>
          <cell r="E105">
            <v>0</v>
          </cell>
          <cell r="F105">
            <v>0</v>
          </cell>
          <cell r="G105">
            <v>0</v>
          </cell>
          <cell r="H105">
            <v>0</v>
          </cell>
          <cell r="I105">
            <v>0</v>
          </cell>
          <cell r="J105">
            <v>0</v>
          </cell>
          <cell r="K105" t="str">
            <v>1.33</v>
          </cell>
          <cell r="L105" t="str">
            <v>D+</v>
          </cell>
          <cell r="M105" t="str">
            <v>0</v>
          </cell>
          <cell r="N105">
            <v>0</v>
          </cell>
          <cell r="O105">
            <v>0</v>
          </cell>
          <cell r="P105">
            <v>0</v>
          </cell>
          <cell r="Q105">
            <v>0</v>
          </cell>
          <cell r="R105">
            <v>0</v>
          </cell>
          <cell r="S105">
            <v>0</v>
          </cell>
        </row>
        <row r="106">
          <cell r="A106">
            <v>34</v>
          </cell>
          <cell r="B106">
            <v>34</v>
          </cell>
          <cell r="C106" t="e">
            <v>#N/A</v>
          </cell>
          <cell r="D106" t="str">
            <v>3.5</v>
          </cell>
          <cell r="E106">
            <v>0</v>
          </cell>
          <cell r="F106">
            <v>0</v>
          </cell>
          <cell r="G106">
            <v>0</v>
          </cell>
          <cell r="H106">
            <v>0</v>
          </cell>
          <cell r="I106">
            <v>0</v>
          </cell>
          <cell r="J106">
            <v>0</v>
          </cell>
          <cell r="K106" t="str">
            <v>1.33</v>
          </cell>
          <cell r="L106" t="str">
            <v>D+</v>
          </cell>
          <cell r="M106" t="str">
            <v>0</v>
          </cell>
          <cell r="N106">
            <v>0</v>
          </cell>
          <cell r="O106">
            <v>0</v>
          </cell>
          <cell r="P106">
            <v>0</v>
          </cell>
          <cell r="Q106">
            <v>0</v>
          </cell>
          <cell r="R106">
            <v>0</v>
          </cell>
          <cell r="S106" t="str">
            <v>D+</v>
          </cell>
        </row>
        <row r="107">
          <cell r="A107">
            <v>0</v>
          </cell>
          <cell r="B107">
            <v>34</v>
          </cell>
          <cell r="C107">
            <v>0</v>
          </cell>
          <cell r="D107" t="str">
            <v>3.7</v>
          </cell>
          <cell r="E107">
            <v>0</v>
          </cell>
          <cell r="F107">
            <v>0</v>
          </cell>
          <cell r="G107">
            <v>0</v>
          </cell>
          <cell r="H107">
            <v>0</v>
          </cell>
          <cell r="I107">
            <v>0</v>
          </cell>
          <cell r="J107">
            <v>0</v>
          </cell>
          <cell r="K107" t="str">
            <v>1.33</v>
          </cell>
          <cell r="L107" t="str">
            <v>D+</v>
          </cell>
          <cell r="M107" t="str">
            <v>0</v>
          </cell>
          <cell r="N107">
            <v>0</v>
          </cell>
          <cell r="O107">
            <v>0</v>
          </cell>
          <cell r="P107">
            <v>0</v>
          </cell>
          <cell r="Q107">
            <v>0</v>
          </cell>
          <cell r="R107">
            <v>0</v>
          </cell>
          <cell r="S107">
            <v>0</v>
          </cell>
        </row>
        <row r="108">
          <cell r="A108">
            <v>0</v>
          </cell>
          <cell r="B108">
            <v>0</v>
          </cell>
          <cell r="C108" t="str">
            <v>capaian raport</v>
          </cell>
          <cell r="D108">
            <v>34</v>
          </cell>
          <cell r="E108">
            <v>0</v>
          </cell>
          <cell r="F108">
            <v>0</v>
          </cell>
          <cell r="G108">
            <v>0</v>
          </cell>
          <cell r="H108">
            <v>0</v>
          </cell>
          <cell r="I108">
            <v>0</v>
          </cell>
          <cell r="J108">
            <v>0</v>
          </cell>
          <cell r="K108" t="str">
            <v>1.33</v>
          </cell>
          <cell r="L108" t="str">
            <v>D+</v>
          </cell>
          <cell r="M108" t="str">
            <v>0</v>
          </cell>
          <cell r="N108">
            <v>0</v>
          </cell>
          <cell r="O108">
            <v>0</v>
          </cell>
          <cell r="P108">
            <v>0</v>
          </cell>
          <cell r="Q108">
            <v>0</v>
          </cell>
          <cell r="R108">
            <v>0</v>
          </cell>
          <cell r="S108">
            <v>0</v>
          </cell>
        </row>
        <row r="109">
          <cell r="A109">
            <v>35</v>
          </cell>
          <cell r="B109">
            <v>35</v>
          </cell>
          <cell r="C109" t="e">
            <v>#N/A</v>
          </cell>
          <cell r="D109" t="str">
            <v>3.5</v>
          </cell>
          <cell r="E109">
            <v>0</v>
          </cell>
          <cell r="F109">
            <v>0</v>
          </cell>
          <cell r="G109">
            <v>0</v>
          </cell>
          <cell r="H109">
            <v>0</v>
          </cell>
          <cell r="I109">
            <v>0</v>
          </cell>
          <cell r="J109">
            <v>0</v>
          </cell>
          <cell r="K109" t="str">
            <v>1.33</v>
          </cell>
          <cell r="L109" t="str">
            <v>D+</v>
          </cell>
          <cell r="M109" t="str">
            <v>0</v>
          </cell>
          <cell r="N109">
            <v>0</v>
          </cell>
          <cell r="O109">
            <v>0</v>
          </cell>
          <cell r="P109">
            <v>0</v>
          </cell>
          <cell r="Q109">
            <v>0</v>
          </cell>
          <cell r="R109">
            <v>0</v>
          </cell>
          <cell r="S109" t="str">
            <v>D+</v>
          </cell>
        </row>
        <row r="110">
          <cell r="A110">
            <v>0</v>
          </cell>
          <cell r="B110">
            <v>35</v>
          </cell>
          <cell r="C110">
            <v>0</v>
          </cell>
          <cell r="D110" t="str">
            <v>3.7</v>
          </cell>
          <cell r="E110">
            <v>0</v>
          </cell>
          <cell r="F110">
            <v>0</v>
          </cell>
          <cell r="G110">
            <v>0</v>
          </cell>
          <cell r="H110">
            <v>0</v>
          </cell>
          <cell r="I110">
            <v>0</v>
          </cell>
          <cell r="J110">
            <v>0</v>
          </cell>
          <cell r="K110" t="str">
            <v>1.33</v>
          </cell>
          <cell r="L110" t="str">
            <v>D+</v>
          </cell>
          <cell r="M110" t="str">
            <v>0</v>
          </cell>
          <cell r="N110">
            <v>0</v>
          </cell>
          <cell r="O110">
            <v>0</v>
          </cell>
          <cell r="P110">
            <v>0</v>
          </cell>
          <cell r="Q110">
            <v>0</v>
          </cell>
          <cell r="R110">
            <v>0</v>
          </cell>
          <cell r="S110">
            <v>0</v>
          </cell>
        </row>
        <row r="111">
          <cell r="A111">
            <v>0</v>
          </cell>
          <cell r="B111">
            <v>0</v>
          </cell>
          <cell r="C111" t="str">
            <v>capaian raport</v>
          </cell>
          <cell r="D111">
            <v>35</v>
          </cell>
          <cell r="E111">
            <v>0</v>
          </cell>
          <cell r="F111">
            <v>0</v>
          </cell>
          <cell r="G111">
            <v>0</v>
          </cell>
          <cell r="H111">
            <v>0</v>
          </cell>
          <cell r="I111">
            <v>0</v>
          </cell>
          <cell r="J111">
            <v>0</v>
          </cell>
          <cell r="K111" t="str">
            <v>1.33</v>
          </cell>
          <cell r="L111" t="str">
            <v>D+</v>
          </cell>
          <cell r="M111" t="str">
            <v>0</v>
          </cell>
          <cell r="N111">
            <v>0</v>
          </cell>
          <cell r="O111">
            <v>0</v>
          </cell>
          <cell r="P111">
            <v>0</v>
          </cell>
          <cell r="Q111">
            <v>0</v>
          </cell>
          <cell r="R111">
            <v>0</v>
          </cell>
          <cell r="S111">
            <v>0</v>
          </cell>
        </row>
        <row r="112">
          <cell r="A112">
            <v>36</v>
          </cell>
          <cell r="B112">
            <v>36</v>
          </cell>
          <cell r="C112" t="e">
            <v>#N/A</v>
          </cell>
          <cell r="D112" t="str">
            <v>3.5</v>
          </cell>
          <cell r="E112">
            <v>0</v>
          </cell>
          <cell r="F112">
            <v>0</v>
          </cell>
          <cell r="G112">
            <v>0</v>
          </cell>
          <cell r="H112">
            <v>0</v>
          </cell>
          <cell r="I112">
            <v>0</v>
          </cell>
          <cell r="J112">
            <v>0</v>
          </cell>
          <cell r="K112" t="str">
            <v>1.33</v>
          </cell>
          <cell r="L112" t="str">
            <v>D+</v>
          </cell>
          <cell r="M112" t="str">
            <v>0</v>
          </cell>
          <cell r="N112">
            <v>0</v>
          </cell>
          <cell r="O112">
            <v>0</v>
          </cell>
          <cell r="P112">
            <v>0</v>
          </cell>
          <cell r="Q112">
            <v>0</v>
          </cell>
          <cell r="R112">
            <v>0</v>
          </cell>
          <cell r="S112" t="str">
            <v>D+</v>
          </cell>
        </row>
        <row r="113">
          <cell r="A113">
            <v>0</v>
          </cell>
          <cell r="B113">
            <v>36</v>
          </cell>
          <cell r="C113">
            <v>0</v>
          </cell>
          <cell r="D113" t="str">
            <v>3.7</v>
          </cell>
          <cell r="E113">
            <v>0</v>
          </cell>
          <cell r="F113">
            <v>0</v>
          </cell>
          <cell r="G113">
            <v>0</v>
          </cell>
          <cell r="H113">
            <v>0</v>
          </cell>
          <cell r="I113">
            <v>0</v>
          </cell>
          <cell r="J113">
            <v>0</v>
          </cell>
          <cell r="K113" t="str">
            <v>1.33</v>
          </cell>
          <cell r="L113" t="str">
            <v>D+</v>
          </cell>
          <cell r="M113" t="str">
            <v>0</v>
          </cell>
          <cell r="N113">
            <v>0</v>
          </cell>
          <cell r="O113">
            <v>0</v>
          </cell>
          <cell r="P113">
            <v>0</v>
          </cell>
          <cell r="Q113">
            <v>0</v>
          </cell>
          <cell r="R113">
            <v>0</v>
          </cell>
          <cell r="S113">
            <v>0</v>
          </cell>
        </row>
        <row r="114">
          <cell r="A114">
            <v>0</v>
          </cell>
          <cell r="B114">
            <v>0</v>
          </cell>
          <cell r="C114" t="str">
            <v>capaian raport</v>
          </cell>
          <cell r="D114">
            <v>36</v>
          </cell>
          <cell r="E114">
            <v>0</v>
          </cell>
          <cell r="F114">
            <v>0</v>
          </cell>
          <cell r="G114">
            <v>0</v>
          </cell>
          <cell r="H114">
            <v>0</v>
          </cell>
          <cell r="I114">
            <v>0</v>
          </cell>
          <cell r="J114">
            <v>0</v>
          </cell>
          <cell r="K114" t="str">
            <v>1.33</v>
          </cell>
          <cell r="L114" t="str">
            <v>D+</v>
          </cell>
          <cell r="M114" t="str">
            <v>0</v>
          </cell>
          <cell r="N114">
            <v>0</v>
          </cell>
          <cell r="O114">
            <v>0</v>
          </cell>
          <cell r="P114">
            <v>0</v>
          </cell>
          <cell r="Q114">
            <v>0</v>
          </cell>
          <cell r="R114">
            <v>0</v>
          </cell>
          <cell r="S114">
            <v>0</v>
          </cell>
        </row>
        <row r="115">
          <cell r="A115">
            <v>37</v>
          </cell>
          <cell r="B115">
            <v>37</v>
          </cell>
          <cell r="C115" t="e">
            <v>#N/A</v>
          </cell>
          <cell r="D115" t="str">
            <v>3.5</v>
          </cell>
          <cell r="E115">
            <v>0</v>
          </cell>
          <cell r="F115">
            <v>0</v>
          </cell>
          <cell r="G115">
            <v>0</v>
          </cell>
          <cell r="H115">
            <v>0</v>
          </cell>
          <cell r="I115">
            <v>0</v>
          </cell>
          <cell r="J115">
            <v>0</v>
          </cell>
          <cell r="K115" t="str">
            <v>1.33</v>
          </cell>
          <cell r="L115" t="str">
            <v>D+</v>
          </cell>
          <cell r="M115" t="str">
            <v>0</v>
          </cell>
          <cell r="N115">
            <v>0</v>
          </cell>
          <cell r="O115">
            <v>0</v>
          </cell>
          <cell r="P115">
            <v>0</v>
          </cell>
          <cell r="Q115">
            <v>0</v>
          </cell>
          <cell r="R115">
            <v>0</v>
          </cell>
          <cell r="S115" t="str">
            <v>D+</v>
          </cell>
        </row>
        <row r="116">
          <cell r="A116">
            <v>0</v>
          </cell>
          <cell r="B116">
            <v>37</v>
          </cell>
          <cell r="C116">
            <v>0</v>
          </cell>
          <cell r="D116" t="str">
            <v>3.7</v>
          </cell>
          <cell r="E116">
            <v>0</v>
          </cell>
          <cell r="F116">
            <v>0</v>
          </cell>
          <cell r="G116">
            <v>0</v>
          </cell>
          <cell r="H116">
            <v>0</v>
          </cell>
          <cell r="I116">
            <v>0</v>
          </cell>
          <cell r="J116">
            <v>0</v>
          </cell>
          <cell r="K116" t="str">
            <v>1.33</v>
          </cell>
          <cell r="L116" t="str">
            <v>D+</v>
          </cell>
          <cell r="M116" t="str">
            <v>0</v>
          </cell>
          <cell r="N116">
            <v>0</v>
          </cell>
          <cell r="O116">
            <v>0</v>
          </cell>
          <cell r="P116">
            <v>0</v>
          </cell>
          <cell r="Q116">
            <v>0</v>
          </cell>
          <cell r="R116">
            <v>0</v>
          </cell>
          <cell r="S116">
            <v>0</v>
          </cell>
        </row>
        <row r="117">
          <cell r="A117">
            <v>0</v>
          </cell>
          <cell r="B117">
            <v>0</v>
          </cell>
          <cell r="C117" t="str">
            <v>capaian raport</v>
          </cell>
          <cell r="D117">
            <v>37</v>
          </cell>
          <cell r="E117">
            <v>0</v>
          </cell>
          <cell r="F117">
            <v>0</v>
          </cell>
          <cell r="G117">
            <v>0</v>
          </cell>
          <cell r="H117">
            <v>0</v>
          </cell>
          <cell r="I117">
            <v>0</v>
          </cell>
          <cell r="J117">
            <v>0</v>
          </cell>
          <cell r="K117" t="str">
            <v>1.33</v>
          </cell>
          <cell r="L117" t="str">
            <v>D+</v>
          </cell>
          <cell r="M117" t="str">
            <v>0</v>
          </cell>
          <cell r="N117">
            <v>0</v>
          </cell>
          <cell r="O117">
            <v>0</v>
          </cell>
          <cell r="P117">
            <v>0</v>
          </cell>
          <cell r="Q117">
            <v>0</v>
          </cell>
          <cell r="R117">
            <v>0</v>
          </cell>
          <cell r="S117">
            <v>0</v>
          </cell>
        </row>
        <row r="118">
          <cell r="A118">
            <v>38</v>
          </cell>
          <cell r="B118">
            <v>38</v>
          </cell>
          <cell r="C118" t="e">
            <v>#N/A</v>
          </cell>
          <cell r="D118" t="str">
            <v>3.5</v>
          </cell>
          <cell r="E118">
            <v>0</v>
          </cell>
          <cell r="F118">
            <v>0</v>
          </cell>
          <cell r="G118">
            <v>0</v>
          </cell>
          <cell r="H118">
            <v>0</v>
          </cell>
          <cell r="I118">
            <v>0</v>
          </cell>
          <cell r="J118">
            <v>0</v>
          </cell>
          <cell r="K118" t="str">
            <v>1.33</v>
          </cell>
          <cell r="L118" t="str">
            <v>D+</v>
          </cell>
          <cell r="M118" t="str">
            <v>0</v>
          </cell>
          <cell r="N118">
            <v>0</v>
          </cell>
          <cell r="O118">
            <v>0</v>
          </cell>
          <cell r="P118">
            <v>0</v>
          </cell>
          <cell r="Q118">
            <v>0</v>
          </cell>
          <cell r="R118">
            <v>0</v>
          </cell>
          <cell r="S118" t="str">
            <v>D+</v>
          </cell>
        </row>
        <row r="119">
          <cell r="A119">
            <v>0</v>
          </cell>
          <cell r="B119">
            <v>38</v>
          </cell>
          <cell r="C119">
            <v>0</v>
          </cell>
          <cell r="D119" t="str">
            <v>3.7</v>
          </cell>
          <cell r="E119">
            <v>0</v>
          </cell>
          <cell r="F119">
            <v>0</v>
          </cell>
          <cell r="G119">
            <v>0</v>
          </cell>
          <cell r="H119">
            <v>0</v>
          </cell>
          <cell r="I119">
            <v>0</v>
          </cell>
          <cell r="J119">
            <v>0</v>
          </cell>
          <cell r="K119" t="str">
            <v>1.33</v>
          </cell>
          <cell r="L119" t="str">
            <v>D+</v>
          </cell>
          <cell r="M119" t="str">
            <v>0</v>
          </cell>
          <cell r="N119">
            <v>0</v>
          </cell>
          <cell r="O119">
            <v>0</v>
          </cell>
          <cell r="P119">
            <v>0</v>
          </cell>
          <cell r="Q119">
            <v>0</v>
          </cell>
          <cell r="R119">
            <v>0</v>
          </cell>
          <cell r="S119">
            <v>0</v>
          </cell>
        </row>
        <row r="120">
          <cell r="A120">
            <v>0</v>
          </cell>
          <cell r="B120">
            <v>0</v>
          </cell>
          <cell r="C120" t="str">
            <v>capaian raport</v>
          </cell>
          <cell r="D120">
            <v>38</v>
          </cell>
          <cell r="E120">
            <v>0</v>
          </cell>
          <cell r="F120">
            <v>0</v>
          </cell>
          <cell r="G120">
            <v>0</v>
          </cell>
          <cell r="H120">
            <v>0</v>
          </cell>
          <cell r="I120">
            <v>0</v>
          </cell>
          <cell r="J120">
            <v>0</v>
          </cell>
          <cell r="K120" t="str">
            <v>1.33</v>
          </cell>
          <cell r="L120" t="str">
            <v>D+</v>
          </cell>
          <cell r="M120" t="str">
            <v>0</v>
          </cell>
          <cell r="N120">
            <v>0</v>
          </cell>
          <cell r="O120">
            <v>0</v>
          </cell>
          <cell r="P120">
            <v>0</v>
          </cell>
          <cell r="Q120">
            <v>0</v>
          </cell>
          <cell r="R120">
            <v>0</v>
          </cell>
          <cell r="S120">
            <v>0</v>
          </cell>
        </row>
        <row r="121">
          <cell r="A121">
            <v>39</v>
          </cell>
          <cell r="B121">
            <v>39</v>
          </cell>
          <cell r="C121" t="e">
            <v>#N/A</v>
          </cell>
          <cell r="D121" t="str">
            <v>3.5</v>
          </cell>
          <cell r="E121">
            <v>0</v>
          </cell>
          <cell r="F121">
            <v>0</v>
          </cell>
          <cell r="G121">
            <v>0</v>
          </cell>
          <cell r="H121">
            <v>0</v>
          </cell>
          <cell r="I121">
            <v>0</v>
          </cell>
          <cell r="J121">
            <v>0</v>
          </cell>
          <cell r="K121" t="str">
            <v>1.33</v>
          </cell>
          <cell r="L121" t="str">
            <v>D+</v>
          </cell>
          <cell r="M121" t="str">
            <v>0</v>
          </cell>
          <cell r="N121">
            <v>0</v>
          </cell>
          <cell r="O121">
            <v>0</v>
          </cell>
          <cell r="P121">
            <v>0</v>
          </cell>
          <cell r="Q121">
            <v>0</v>
          </cell>
          <cell r="R121">
            <v>0</v>
          </cell>
          <cell r="S121" t="str">
            <v>D+</v>
          </cell>
        </row>
        <row r="122">
          <cell r="A122">
            <v>0</v>
          </cell>
          <cell r="B122">
            <v>39</v>
          </cell>
          <cell r="C122">
            <v>0</v>
          </cell>
          <cell r="D122" t="str">
            <v>3.7</v>
          </cell>
          <cell r="E122">
            <v>0</v>
          </cell>
          <cell r="F122">
            <v>0</v>
          </cell>
          <cell r="G122">
            <v>0</v>
          </cell>
          <cell r="H122">
            <v>0</v>
          </cell>
          <cell r="I122">
            <v>0</v>
          </cell>
          <cell r="J122">
            <v>0</v>
          </cell>
          <cell r="K122" t="str">
            <v>1.33</v>
          </cell>
          <cell r="L122" t="str">
            <v>D+</v>
          </cell>
          <cell r="M122" t="str">
            <v>0</v>
          </cell>
          <cell r="N122">
            <v>0</v>
          </cell>
          <cell r="O122">
            <v>0</v>
          </cell>
          <cell r="P122">
            <v>0</v>
          </cell>
          <cell r="Q122">
            <v>0</v>
          </cell>
          <cell r="R122">
            <v>0</v>
          </cell>
          <cell r="S122">
            <v>0</v>
          </cell>
        </row>
        <row r="123">
          <cell r="A123">
            <v>0</v>
          </cell>
          <cell r="B123">
            <v>0</v>
          </cell>
          <cell r="C123" t="str">
            <v>capaian raport</v>
          </cell>
          <cell r="D123">
            <v>39</v>
          </cell>
          <cell r="E123">
            <v>0</v>
          </cell>
          <cell r="F123">
            <v>0</v>
          </cell>
          <cell r="G123">
            <v>0</v>
          </cell>
          <cell r="H123">
            <v>0</v>
          </cell>
          <cell r="I123">
            <v>0</v>
          </cell>
          <cell r="J123">
            <v>0</v>
          </cell>
          <cell r="K123" t="str">
            <v>1.33</v>
          </cell>
          <cell r="L123" t="str">
            <v>D+</v>
          </cell>
          <cell r="M123" t="str">
            <v>0</v>
          </cell>
          <cell r="N123">
            <v>0</v>
          </cell>
          <cell r="O123">
            <v>0</v>
          </cell>
          <cell r="P123">
            <v>0</v>
          </cell>
          <cell r="Q123">
            <v>0</v>
          </cell>
          <cell r="R123">
            <v>0</v>
          </cell>
          <cell r="S123">
            <v>0</v>
          </cell>
        </row>
        <row r="124">
          <cell r="A124">
            <v>40</v>
          </cell>
          <cell r="B124">
            <v>40</v>
          </cell>
          <cell r="C124" t="e">
            <v>#N/A</v>
          </cell>
          <cell r="D124" t="str">
            <v>3.5</v>
          </cell>
          <cell r="E124">
            <v>0</v>
          </cell>
          <cell r="F124">
            <v>0</v>
          </cell>
          <cell r="G124">
            <v>0</v>
          </cell>
          <cell r="H124">
            <v>0</v>
          </cell>
          <cell r="I124">
            <v>0</v>
          </cell>
          <cell r="J124">
            <v>0</v>
          </cell>
          <cell r="K124" t="str">
            <v>1.33</v>
          </cell>
          <cell r="L124" t="str">
            <v>D+</v>
          </cell>
          <cell r="M124" t="str">
            <v>0</v>
          </cell>
          <cell r="N124">
            <v>0</v>
          </cell>
          <cell r="O124">
            <v>0</v>
          </cell>
          <cell r="P124">
            <v>0</v>
          </cell>
          <cell r="Q124">
            <v>0</v>
          </cell>
          <cell r="R124">
            <v>0</v>
          </cell>
          <cell r="S124" t="str">
            <v>D+</v>
          </cell>
        </row>
        <row r="125">
          <cell r="A125">
            <v>0</v>
          </cell>
          <cell r="B125">
            <v>40</v>
          </cell>
          <cell r="C125">
            <v>0</v>
          </cell>
          <cell r="D125" t="str">
            <v>3.7</v>
          </cell>
          <cell r="E125">
            <v>0</v>
          </cell>
          <cell r="F125">
            <v>0</v>
          </cell>
          <cell r="G125">
            <v>0</v>
          </cell>
          <cell r="H125">
            <v>0</v>
          </cell>
          <cell r="I125">
            <v>0</v>
          </cell>
          <cell r="J125">
            <v>0</v>
          </cell>
          <cell r="K125" t="str">
            <v>1.33</v>
          </cell>
          <cell r="L125" t="str">
            <v>D+</v>
          </cell>
          <cell r="M125" t="str">
            <v>0</v>
          </cell>
          <cell r="N125">
            <v>0</v>
          </cell>
          <cell r="O125">
            <v>0</v>
          </cell>
          <cell r="P125">
            <v>0</v>
          </cell>
          <cell r="Q125">
            <v>0</v>
          </cell>
          <cell r="R125">
            <v>0</v>
          </cell>
          <cell r="S125">
            <v>0</v>
          </cell>
        </row>
        <row r="126">
          <cell r="A126">
            <v>0</v>
          </cell>
          <cell r="B126">
            <v>0</v>
          </cell>
          <cell r="C126" t="str">
            <v>capaian raport</v>
          </cell>
          <cell r="D126">
            <v>40</v>
          </cell>
          <cell r="E126">
            <v>0</v>
          </cell>
          <cell r="F126">
            <v>0</v>
          </cell>
          <cell r="G126">
            <v>0</v>
          </cell>
          <cell r="H126">
            <v>0</v>
          </cell>
          <cell r="I126">
            <v>0</v>
          </cell>
          <cell r="J126">
            <v>0</v>
          </cell>
          <cell r="K126" t="str">
            <v>1.33</v>
          </cell>
          <cell r="L126" t="str">
            <v>D+</v>
          </cell>
          <cell r="M126" t="str">
            <v>0</v>
          </cell>
          <cell r="N126">
            <v>0</v>
          </cell>
          <cell r="O126">
            <v>0</v>
          </cell>
          <cell r="P126">
            <v>0</v>
          </cell>
          <cell r="Q126">
            <v>0</v>
          </cell>
          <cell r="R126">
            <v>0</v>
          </cell>
          <cell r="S126">
            <v>0</v>
          </cell>
        </row>
      </sheetData>
      <sheetData sheetId="18">
        <row r="7">
          <cell r="A7">
            <v>1</v>
          </cell>
          <cell r="B7">
            <v>1</v>
          </cell>
          <cell r="C7" t="str">
            <v>Achmad Zacky</v>
          </cell>
          <cell r="D7" t="str">
            <v>3.3</v>
          </cell>
          <cell r="E7">
            <v>66.222222222222229</v>
          </cell>
          <cell r="F7">
            <v>132.44444444444446</v>
          </cell>
          <cell r="G7">
            <v>76</v>
          </cell>
          <cell r="H7">
            <v>78.787878787878782</v>
          </cell>
          <cell r="I7">
            <v>287.23232323232321</v>
          </cell>
          <cell r="J7">
            <v>71.808080808080803</v>
          </cell>
          <cell r="K7" t="str">
            <v>3.00</v>
          </cell>
          <cell r="L7" t="str">
            <v>B</v>
          </cell>
          <cell r="M7" t="str">
            <v>B</v>
          </cell>
          <cell r="N7">
            <v>0</v>
          </cell>
          <cell r="O7">
            <v>3</v>
          </cell>
          <cell r="P7">
            <v>0</v>
          </cell>
          <cell r="Q7">
            <v>3</v>
          </cell>
          <cell r="R7">
            <v>0</v>
          </cell>
          <cell r="S7">
            <v>0</v>
          </cell>
          <cell r="T7">
            <v>73.539562289562284</v>
          </cell>
          <cell r="U7" t="str">
            <v>B</v>
          </cell>
        </row>
        <row r="8">
          <cell r="A8">
            <v>0</v>
          </cell>
          <cell r="B8">
            <v>1</v>
          </cell>
          <cell r="C8">
            <v>0</v>
          </cell>
          <cell r="D8" t="str">
            <v>3.4</v>
          </cell>
          <cell r="E8">
            <v>71.416666666666657</v>
          </cell>
          <cell r="F8">
            <v>142.83333333333331</v>
          </cell>
          <cell r="G8">
            <v>75</v>
          </cell>
          <cell r="H8">
            <v>86.36363636363636</v>
          </cell>
          <cell r="I8">
            <v>304.19696969696969</v>
          </cell>
          <cell r="J8">
            <v>76.049242424242422</v>
          </cell>
          <cell r="K8" t="str">
            <v>3.33</v>
          </cell>
          <cell r="L8" t="str">
            <v>B+</v>
          </cell>
          <cell r="M8" t="str">
            <v>B</v>
          </cell>
          <cell r="N8">
            <v>0</v>
          </cell>
          <cell r="O8">
            <v>0</v>
          </cell>
          <cell r="P8">
            <v>0</v>
          </cell>
          <cell r="Q8">
            <v>0</v>
          </cell>
          <cell r="R8">
            <v>0</v>
          </cell>
          <cell r="S8">
            <v>0</v>
          </cell>
          <cell r="T8">
            <v>0</v>
          </cell>
          <cell r="U8">
            <v>0</v>
          </cell>
        </row>
        <row r="9">
          <cell r="A9">
            <v>0</v>
          </cell>
          <cell r="B9">
            <v>1</v>
          </cell>
          <cell r="C9">
            <v>0</v>
          </cell>
          <cell r="D9" t="str">
            <v>3.5</v>
          </cell>
          <cell r="E9">
            <v>65.75</v>
          </cell>
          <cell r="F9">
            <v>131.5</v>
          </cell>
          <cell r="G9">
            <v>80</v>
          </cell>
          <cell r="H9">
            <v>79.545454545454547</v>
          </cell>
          <cell r="I9">
            <v>291.04545454545456</v>
          </cell>
          <cell r="J9">
            <v>72.76136363636364</v>
          </cell>
          <cell r="K9" t="str">
            <v>3.00</v>
          </cell>
          <cell r="L9" t="str">
            <v>B</v>
          </cell>
          <cell r="M9" t="str">
            <v>B</v>
          </cell>
          <cell r="N9">
            <v>0</v>
          </cell>
          <cell r="O9">
            <v>0</v>
          </cell>
          <cell r="P9">
            <v>0</v>
          </cell>
          <cell r="Q9">
            <v>0</v>
          </cell>
          <cell r="R9">
            <v>0</v>
          </cell>
          <cell r="S9">
            <v>0</v>
          </cell>
          <cell r="T9">
            <v>0</v>
          </cell>
          <cell r="U9">
            <v>0</v>
          </cell>
        </row>
        <row r="10">
          <cell r="A10">
            <v>0</v>
          </cell>
          <cell r="B10">
            <v>0</v>
          </cell>
          <cell r="C10" t="str">
            <v>capaian raport</v>
          </cell>
          <cell r="D10">
            <v>1</v>
          </cell>
          <cell r="E10">
            <v>0</v>
          </cell>
          <cell r="F10">
            <v>0</v>
          </cell>
          <cell r="G10">
            <v>0</v>
          </cell>
          <cell r="H10">
            <v>81.565656565656568</v>
          </cell>
          <cell r="I10">
            <v>0</v>
          </cell>
          <cell r="J10">
            <v>73.539562289562284</v>
          </cell>
          <cell r="K10" t="str">
            <v>3.00</v>
          </cell>
          <cell r="L10" t="str">
            <v>B</v>
          </cell>
          <cell r="M10" t="str">
            <v>B</v>
          </cell>
          <cell r="N10">
            <v>0</v>
          </cell>
          <cell r="O10">
            <v>0</v>
          </cell>
          <cell r="P10">
            <v>0</v>
          </cell>
          <cell r="Q10">
            <v>0</v>
          </cell>
          <cell r="R10">
            <v>0</v>
          </cell>
          <cell r="S10">
            <v>0</v>
          </cell>
          <cell r="T10">
            <v>0</v>
          </cell>
          <cell r="U10">
            <v>0</v>
          </cell>
        </row>
        <row r="11">
          <cell r="A11">
            <v>2</v>
          </cell>
          <cell r="B11">
            <v>2</v>
          </cell>
          <cell r="C11" t="str">
            <v>Angelia Vabel R</v>
          </cell>
          <cell r="D11" t="str">
            <v>3.3</v>
          </cell>
          <cell r="E11">
            <v>0</v>
          </cell>
          <cell r="F11">
            <v>0</v>
          </cell>
          <cell r="G11">
            <v>0</v>
          </cell>
          <cell r="H11">
            <v>0</v>
          </cell>
          <cell r="I11">
            <v>0</v>
          </cell>
          <cell r="J11">
            <v>0</v>
          </cell>
          <cell r="K11" t="str">
            <v>1.33</v>
          </cell>
          <cell r="L11" t="str">
            <v>D+</v>
          </cell>
          <cell r="M11" t="str">
            <v>0</v>
          </cell>
          <cell r="N11">
            <v>4</v>
          </cell>
          <cell r="O11">
            <v>0</v>
          </cell>
          <cell r="P11">
            <v>0</v>
          </cell>
          <cell r="Q11">
            <v>0</v>
          </cell>
          <cell r="R11">
            <v>2</v>
          </cell>
          <cell r="S11">
            <v>0</v>
          </cell>
          <cell r="T11">
            <v>0</v>
          </cell>
          <cell r="U11" t="str">
            <v>D+</v>
          </cell>
        </row>
        <row r="12">
          <cell r="A12">
            <v>0</v>
          </cell>
          <cell r="B12">
            <v>2</v>
          </cell>
          <cell r="C12">
            <v>0</v>
          </cell>
          <cell r="D12" t="str">
            <v>3.4</v>
          </cell>
          <cell r="E12">
            <v>0</v>
          </cell>
          <cell r="F12">
            <v>0</v>
          </cell>
          <cell r="G12">
            <v>0</v>
          </cell>
          <cell r="H12">
            <v>0</v>
          </cell>
          <cell r="I12">
            <v>0</v>
          </cell>
          <cell r="J12">
            <v>0</v>
          </cell>
          <cell r="K12" t="str">
            <v>1.33</v>
          </cell>
          <cell r="L12" t="str">
            <v>D+</v>
          </cell>
          <cell r="M12" t="str">
            <v>0</v>
          </cell>
          <cell r="N12">
            <v>0</v>
          </cell>
          <cell r="O12">
            <v>0</v>
          </cell>
          <cell r="P12">
            <v>0</v>
          </cell>
          <cell r="Q12">
            <v>0</v>
          </cell>
          <cell r="R12">
            <v>0</v>
          </cell>
          <cell r="S12">
            <v>0</v>
          </cell>
          <cell r="T12">
            <v>0</v>
          </cell>
          <cell r="U12">
            <v>0</v>
          </cell>
        </row>
        <row r="13">
          <cell r="A13">
            <v>0</v>
          </cell>
          <cell r="B13">
            <v>2</v>
          </cell>
          <cell r="C13">
            <v>0</v>
          </cell>
          <cell r="D13" t="str">
            <v>3.5</v>
          </cell>
          <cell r="E13">
            <v>0</v>
          </cell>
          <cell r="F13">
            <v>0</v>
          </cell>
          <cell r="G13">
            <v>0</v>
          </cell>
          <cell r="H13">
            <v>0</v>
          </cell>
          <cell r="I13">
            <v>0</v>
          </cell>
          <cell r="J13">
            <v>0</v>
          </cell>
          <cell r="K13" t="str">
            <v>1.33</v>
          </cell>
          <cell r="L13" t="str">
            <v>D+</v>
          </cell>
          <cell r="M13" t="str">
            <v>0</v>
          </cell>
          <cell r="N13">
            <v>0</v>
          </cell>
          <cell r="O13">
            <v>0</v>
          </cell>
          <cell r="P13">
            <v>0</v>
          </cell>
          <cell r="Q13">
            <v>0</v>
          </cell>
          <cell r="R13">
            <v>0</v>
          </cell>
          <cell r="S13">
            <v>0</v>
          </cell>
          <cell r="T13">
            <v>0</v>
          </cell>
          <cell r="U13">
            <v>0</v>
          </cell>
        </row>
        <row r="14">
          <cell r="A14">
            <v>0</v>
          </cell>
          <cell r="B14">
            <v>0</v>
          </cell>
          <cell r="C14" t="str">
            <v>capaian raport</v>
          </cell>
          <cell r="D14">
            <v>2</v>
          </cell>
          <cell r="E14">
            <v>0</v>
          </cell>
          <cell r="F14">
            <v>0</v>
          </cell>
          <cell r="G14">
            <v>0</v>
          </cell>
          <cell r="H14">
            <v>0</v>
          </cell>
          <cell r="I14">
            <v>0</v>
          </cell>
          <cell r="J14">
            <v>0</v>
          </cell>
          <cell r="K14" t="str">
            <v>1.33</v>
          </cell>
          <cell r="L14" t="str">
            <v>D+</v>
          </cell>
          <cell r="M14" t="str">
            <v>0</v>
          </cell>
          <cell r="N14">
            <v>0</v>
          </cell>
          <cell r="O14">
            <v>0</v>
          </cell>
          <cell r="P14">
            <v>0</v>
          </cell>
          <cell r="Q14">
            <v>0</v>
          </cell>
          <cell r="R14">
            <v>0</v>
          </cell>
          <cell r="S14">
            <v>0</v>
          </cell>
          <cell r="T14">
            <v>0</v>
          </cell>
          <cell r="U14">
            <v>0</v>
          </cell>
        </row>
        <row r="15">
          <cell r="A15">
            <v>3</v>
          </cell>
          <cell r="B15">
            <v>3</v>
          </cell>
          <cell r="C15" t="str">
            <v>Anggun Dwi P.I</v>
          </cell>
          <cell r="D15" t="str">
            <v>3.3</v>
          </cell>
          <cell r="E15">
            <v>0</v>
          </cell>
          <cell r="F15">
            <v>0</v>
          </cell>
          <cell r="G15">
            <v>0</v>
          </cell>
          <cell r="H15">
            <v>0</v>
          </cell>
          <cell r="I15">
            <v>0</v>
          </cell>
          <cell r="J15">
            <v>0</v>
          </cell>
          <cell r="K15" t="str">
            <v>1.33</v>
          </cell>
          <cell r="L15" t="str">
            <v>D+</v>
          </cell>
          <cell r="M15" t="str">
            <v>0</v>
          </cell>
          <cell r="N15">
            <v>0</v>
          </cell>
          <cell r="O15">
            <v>4</v>
          </cell>
          <cell r="P15">
            <v>0</v>
          </cell>
          <cell r="Q15">
            <v>0</v>
          </cell>
          <cell r="R15">
            <v>0</v>
          </cell>
          <cell r="S15">
            <v>2</v>
          </cell>
          <cell r="T15">
            <v>0</v>
          </cell>
          <cell r="U15" t="str">
            <v>D+</v>
          </cell>
        </row>
        <row r="16">
          <cell r="A16">
            <v>0</v>
          </cell>
          <cell r="B16">
            <v>3</v>
          </cell>
          <cell r="C16">
            <v>0</v>
          </cell>
          <cell r="D16" t="str">
            <v>3.4</v>
          </cell>
          <cell r="E16">
            <v>0</v>
          </cell>
          <cell r="F16">
            <v>0</v>
          </cell>
          <cell r="G16">
            <v>0</v>
          </cell>
          <cell r="H16">
            <v>0</v>
          </cell>
          <cell r="I16">
            <v>0</v>
          </cell>
          <cell r="J16">
            <v>0</v>
          </cell>
          <cell r="K16" t="str">
            <v>1.33</v>
          </cell>
          <cell r="L16" t="str">
            <v>D+</v>
          </cell>
          <cell r="M16" t="str">
            <v>0</v>
          </cell>
          <cell r="N16">
            <v>0</v>
          </cell>
          <cell r="O16">
            <v>0</v>
          </cell>
          <cell r="P16">
            <v>0</v>
          </cell>
          <cell r="Q16">
            <v>0</v>
          </cell>
          <cell r="R16">
            <v>0</v>
          </cell>
          <cell r="S16">
            <v>0</v>
          </cell>
          <cell r="T16">
            <v>0</v>
          </cell>
          <cell r="U16">
            <v>0</v>
          </cell>
        </row>
        <row r="17">
          <cell r="A17">
            <v>0</v>
          </cell>
          <cell r="B17">
            <v>3</v>
          </cell>
          <cell r="C17">
            <v>0</v>
          </cell>
          <cell r="D17" t="str">
            <v>3.5</v>
          </cell>
          <cell r="E17">
            <v>0</v>
          </cell>
          <cell r="F17">
            <v>0</v>
          </cell>
          <cell r="G17">
            <v>0</v>
          </cell>
          <cell r="H17">
            <v>0</v>
          </cell>
          <cell r="I17">
            <v>0</v>
          </cell>
          <cell r="J17">
            <v>0</v>
          </cell>
          <cell r="K17" t="str">
            <v>1.33</v>
          </cell>
          <cell r="L17" t="str">
            <v>D+</v>
          </cell>
          <cell r="M17" t="str">
            <v>0</v>
          </cell>
          <cell r="N17">
            <v>0</v>
          </cell>
          <cell r="O17">
            <v>0</v>
          </cell>
          <cell r="P17">
            <v>0</v>
          </cell>
          <cell r="Q17">
            <v>0</v>
          </cell>
          <cell r="R17">
            <v>0</v>
          </cell>
          <cell r="S17">
            <v>0</v>
          </cell>
          <cell r="T17">
            <v>0</v>
          </cell>
          <cell r="U17">
            <v>0</v>
          </cell>
        </row>
        <row r="18">
          <cell r="A18">
            <v>0</v>
          </cell>
          <cell r="B18">
            <v>0</v>
          </cell>
          <cell r="C18" t="str">
            <v>capaian raport</v>
          </cell>
          <cell r="D18">
            <v>3</v>
          </cell>
          <cell r="E18">
            <v>0</v>
          </cell>
          <cell r="F18">
            <v>0</v>
          </cell>
          <cell r="G18">
            <v>0</v>
          </cell>
          <cell r="H18">
            <v>0</v>
          </cell>
          <cell r="I18">
            <v>0</v>
          </cell>
          <cell r="J18">
            <v>0</v>
          </cell>
          <cell r="K18" t="str">
            <v>1.33</v>
          </cell>
          <cell r="L18" t="str">
            <v>D+</v>
          </cell>
          <cell r="M18" t="str">
            <v>0</v>
          </cell>
          <cell r="N18">
            <v>0</v>
          </cell>
          <cell r="O18">
            <v>0</v>
          </cell>
          <cell r="P18">
            <v>0</v>
          </cell>
          <cell r="Q18">
            <v>0</v>
          </cell>
          <cell r="R18">
            <v>0</v>
          </cell>
          <cell r="S18">
            <v>0</v>
          </cell>
          <cell r="T18">
            <v>0</v>
          </cell>
          <cell r="U18">
            <v>0</v>
          </cell>
        </row>
        <row r="19">
          <cell r="A19">
            <v>4</v>
          </cell>
          <cell r="B19">
            <v>4</v>
          </cell>
          <cell r="C19" t="str">
            <v>Antonio Permata A</v>
          </cell>
          <cell r="D19" t="str">
            <v>3.3</v>
          </cell>
          <cell r="E19">
            <v>0</v>
          </cell>
          <cell r="F19">
            <v>0</v>
          </cell>
          <cell r="G19">
            <v>0</v>
          </cell>
          <cell r="H19">
            <v>0</v>
          </cell>
          <cell r="I19">
            <v>0</v>
          </cell>
          <cell r="J19">
            <v>0</v>
          </cell>
          <cell r="K19" t="str">
            <v>1.33</v>
          </cell>
          <cell r="L19" t="str">
            <v>D+</v>
          </cell>
          <cell r="M19" t="str">
            <v>0</v>
          </cell>
          <cell r="N19">
            <v>0</v>
          </cell>
          <cell r="O19">
            <v>0</v>
          </cell>
          <cell r="P19">
            <v>0</v>
          </cell>
          <cell r="Q19">
            <v>0</v>
          </cell>
          <cell r="R19">
            <v>0</v>
          </cell>
          <cell r="S19">
            <v>0</v>
          </cell>
          <cell r="T19">
            <v>0</v>
          </cell>
          <cell r="U19" t="str">
            <v>D+</v>
          </cell>
        </row>
        <row r="20">
          <cell r="A20">
            <v>0</v>
          </cell>
          <cell r="B20">
            <v>4</v>
          </cell>
          <cell r="C20">
            <v>0</v>
          </cell>
          <cell r="D20" t="str">
            <v>3.4</v>
          </cell>
          <cell r="E20">
            <v>0</v>
          </cell>
          <cell r="F20">
            <v>0</v>
          </cell>
          <cell r="G20">
            <v>0</v>
          </cell>
          <cell r="H20">
            <v>0</v>
          </cell>
          <cell r="I20">
            <v>0</v>
          </cell>
          <cell r="J20">
            <v>0</v>
          </cell>
          <cell r="K20" t="str">
            <v>1.33</v>
          </cell>
          <cell r="L20" t="str">
            <v>D+</v>
          </cell>
          <cell r="M20" t="str">
            <v>0</v>
          </cell>
          <cell r="N20">
            <v>0</v>
          </cell>
          <cell r="O20">
            <v>0</v>
          </cell>
          <cell r="P20">
            <v>0</v>
          </cell>
          <cell r="Q20">
            <v>0</v>
          </cell>
          <cell r="R20">
            <v>0</v>
          </cell>
          <cell r="S20">
            <v>0</v>
          </cell>
          <cell r="T20">
            <v>0</v>
          </cell>
          <cell r="U20">
            <v>0</v>
          </cell>
        </row>
        <row r="21">
          <cell r="A21">
            <v>0</v>
          </cell>
          <cell r="B21">
            <v>4</v>
          </cell>
          <cell r="C21">
            <v>0</v>
          </cell>
          <cell r="D21" t="str">
            <v>3.5</v>
          </cell>
          <cell r="E21">
            <v>0</v>
          </cell>
          <cell r="F21">
            <v>0</v>
          </cell>
          <cell r="G21">
            <v>0</v>
          </cell>
          <cell r="H21">
            <v>0</v>
          </cell>
          <cell r="I21">
            <v>0</v>
          </cell>
          <cell r="J21">
            <v>0</v>
          </cell>
          <cell r="K21" t="str">
            <v>1.33</v>
          </cell>
          <cell r="L21" t="str">
            <v>D+</v>
          </cell>
          <cell r="M21" t="str">
            <v>0</v>
          </cell>
          <cell r="N21">
            <v>0</v>
          </cell>
          <cell r="O21">
            <v>0</v>
          </cell>
          <cell r="P21">
            <v>0</v>
          </cell>
          <cell r="Q21">
            <v>0</v>
          </cell>
          <cell r="R21">
            <v>0</v>
          </cell>
          <cell r="S21">
            <v>0</v>
          </cell>
          <cell r="T21">
            <v>0</v>
          </cell>
          <cell r="U21">
            <v>0</v>
          </cell>
        </row>
        <row r="22">
          <cell r="A22">
            <v>0</v>
          </cell>
          <cell r="B22">
            <v>0</v>
          </cell>
          <cell r="C22" t="str">
            <v>capaian raport</v>
          </cell>
          <cell r="D22">
            <v>4</v>
          </cell>
          <cell r="E22">
            <v>0</v>
          </cell>
          <cell r="F22">
            <v>0</v>
          </cell>
          <cell r="G22">
            <v>0</v>
          </cell>
          <cell r="H22">
            <v>0</v>
          </cell>
          <cell r="I22">
            <v>0</v>
          </cell>
          <cell r="J22">
            <v>0</v>
          </cell>
          <cell r="K22" t="str">
            <v>1.33</v>
          </cell>
          <cell r="L22" t="str">
            <v>D+</v>
          </cell>
          <cell r="M22" t="str">
            <v>0</v>
          </cell>
          <cell r="N22">
            <v>0</v>
          </cell>
          <cell r="O22">
            <v>0</v>
          </cell>
          <cell r="P22">
            <v>0</v>
          </cell>
          <cell r="Q22">
            <v>0</v>
          </cell>
          <cell r="R22">
            <v>0</v>
          </cell>
          <cell r="S22">
            <v>0</v>
          </cell>
          <cell r="T22">
            <v>0</v>
          </cell>
          <cell r="U22">
            <v>0</v>
          </cell>
        </row>
        <row r="23">
          <cell r="A23">
            <v>5</v>
          </cell>
          <cell r="B23">
            <v>5</v>
          </cell>
          <cell r="C23" t="str">
            <v>Arya Pratama G</v>
          </cell>
          <cell r="D23" t="str">
            <v>3.3</v>
          </cell>
          <cell r="E23">
            <v>0</v>
          </cell>
          <cell r="F23">
            <v>0</v>
          </cell>
          <cell r="G23">
            <v>0</v>
          </cell>
          <cell r="H23">
            <v>0</v>
          </cell>
          <cell r="I23">
            <v>0</v>
          </cell>
          <cell r="J23">
            <v>0</v>
          </cell>
          <cell r="K23" t="str">
            <v>1.33</v>
          </cell>
          <cell r="L23" t="str">
            <v>D+</v>
          </cell>
          <cell r="M23" t="str">
            <v>0</v>
          </cell>
          <cell r="N23">
            <v>0</v>
          </cell>
          <cell r="O23">
            <v>0</v>
          </cell>
          <cell r="P23">
            <v>0</v>
          </cell>
          <cell r="Q23">
            <v>0</v>
          </cell>
          <cell r="R23">
            <v>0</v>
          </cell>
          <cell r="S23">
            <v>0</v>
          </cell>
          <cell r="T23">
            <v>0</v>
          </cell>
          <cell r="U23" t="str">
            <v>D+</v>
          </cell>
        </row>
        <row r="24">
          <cell r="A24">
            <v>0</v>
          </cell>
          <cell r="B24">
            <v>5</v>
          </cell>
          <cell r="C24">
            <v>0</v>
          </cell>
          <cell r="D24" t="str">
            <v>3.4</v>
          </cell>
          <cell r="E24">
            <v>0</v>
          </cell>
          <cell r="F24">
            <v>0</v>
          </cell>
          <cell r="G24">
            <v>0</v>
          </cell>
          <cell r="H24">
            <v>0</v>
          </cell>
          <cell r="I24">
            <v>0</v>
          </cell>
          <cell r="J24">
            <v>0</v>
          </cell>
          <cell r="K24" t="str">
            <v>1.33</v>
          </cell>
          <cell r="L24" t="str">
            <v>D+</v>
          </cell>
          <cell r="M24" t="str">
            <v>0</v>
          </cell>
          <cell r="N24">
            <v>0</v>
          </cell>
          <cell r="O24">
            <v>0</v>
          </cell>
          <cell r="P24">
            <v>0</v>
          </cell>
          <cell r="Q24">
            <v>0</v>
          </cell>
          <cell r="R24">
            <v>0</v>
          </cell>
          <cell r="S24">
            <v>0</v>
          </cell>
          <cell r="T24">
            <v>0</v>
          </cell>
          <cell r="U24">
            <v>0</v>
          </cell>
        </row>
        <row r="25">
          <cell r="A25">
            <v>0</v>
          </cell>
          <cell r="B25">
            <v>5</v>
          </cell>
          <cell r="C25">
            <v>0</v>
          </cell>
          <cell r="D25" t="str">
            <v>3.5</v>
          </cell>
          <cell r="E25">
            <v>0</v>
          </cell>
          <cell r="F25">
            <v>0</v>
          </cell>
          <cell r="G25">
            <v>0</v>
          </cell>
          <cell r="H25">
            <v>0</v>
          </cell>
          <cell r="I25">
            <v>0</v>
          </cell>
          <cell r="J25">
            <v>0</v>
          </cell>
          <cell r="K25" t="str">
            <v>1.33</v>
          </cell>
          <cell r="L25" t="str">
            <v>D+</v>
          </cell>
          <cell r="M25" t="str">
            <v>0</v>
          </cell>
          <cell r="N25">
            <v>0</v>
          </cell>
          <cell r="O25">
            <v>0</v>
          </cell>
          <cell r="P25">
            <v>0</v>
          </cell>
          <cell r="Q25">
            <v>0</v>
          </cell>
          <cell r="R25">
            <v>0</v>
          </cell>
          <cell r="S25">
            <v>0</v>
          </cell>
          <cell r="T25">
            <v>0</v>
          </cell>
          <cell r="U25">
            <v>0</v>
          </cell>
        </row>
        <row r="26">
          <cell r="A26">
            <v>0</v>
          </cell>
          <cell r="B26">
            <v>0</v>
          </cell>
          <cell r="C26" t="str">
            <v>capaian raport</v>
          </cell>
          <cell r="D26">
            <v>5</v>
          </cell>
          <cell r="E26">
            <v>0</v>
          </cell>
          <cell r="F26">
            <v>0</v>
          </cell>
          <cell r="G26">
            <v>0</v>
          </cell>
          <cell r="H26">
            <v>0</v>
          </cell>
          <cell r="I26">
            <v>0</v>
          </cell>
          <cell r="J26">
            <v>0</v>
          </cell>
          <cell r="K26" t="str">
            <v>1.33</v>
          </cell>
          <cell r="L26" t="str">
            <v>D+</v>
          </cell>
          <cell r="M26" t="str">
            <v>0</v>
          </cell>
          <cell r="N26">
            <v>0</v>
          </cell>
          <cell r="O26">
            <v>0</v>
          </cell>
          <cell r="P26">
            <v>0</v>
          </cell>
          <cell r="Q26">
            <v>0</v>
          </cell>
          <cell r="R26">
            <v>0</v>
          </cell>
          <cell r="S26">
            <v>0</v>
          </cell>
          <cell r="T26">
            <v>0</v>
          </cell>
          <cell r="U26">
            <v>0</v>
          </cell>
        </row>
        <row r="27">
          <cell r="A27">
            <v>6</v>
          </cell>
          <cell r="B27">
            <v>6</v>
          </cell>
          <cell r="C27" t="str">
            <v>Asyam Hanif Ihsan H</v>
          </cell>
          <cell r="D27" t="str">
            <v>3.3</v>
          </cell>
          <cell r="E27">
            <v>0</v>
          </cell>
          <cell r="F27">
            <v>0</v>
          </cell>
          <cell r="G27">
            <v>0</v>
          </cell>
          <cell r="H27">
            <v>0</v>
          </cell>
          <cell r="I27">
            <v>0</v>
          </cell>
          <cell r="J27">
            <v>0</v>
          </cell>
          <cell r="K27" t="str">
            <v>1.33</v>
          </cell>
          <cell r="L27" t="str">
            <v>D+</v>
          </cell>
          <cell r="M27" t="str">
            <v>0</v>
          </cell>
          <cell r="N27">
            <v>0</v>
          </cell>
          <cell r="O27">
            <v>0</v>
          </cell>
          <cell r="P27">
            <v>0</v>
          </cell>
          <cell r="Q27">
            <v>0</v>
          </cell>
          <cell r="R27">
            <v>0</v>
          </cell>
          <cell r="S27">
            <v>0</v>
          </cell>
          <cell r="T27">
            <v>0</v>
          </cell>
          <cell r="U27" t="str">
            <v>D+</v>
          </cell>
        </row>
        <row r="28">
          <cell r="A28">
            <v>0</v>
          </cell>
          <cell r="B28">
            <v>6</v>
          </cell>
          <cell r="C28">
            <v>0</v>
          </cell>
          <cell r="D28" t="str">
            <v>3.4</v>
          </cell>
          <cell r="E28">
            <v>0</v>
          </cell>
          <cell r="F28">
            <v>0</v>
          </cell>
          <cell r="G28">
            <v>0</v>
          </cell>
          <cell r="H28">
            <v>0</v>
          </cell>
          <cell r="I28">
            <v>0</v>
          </cell>
          <cell r="J28">
            <v>0</v>
          </cell>
          <cell r="K28" t="str">
            <v>1.33</v>
          </cell>
          <cell r="L28" t="str">
            <v>D+</v>
          </cell>
          <cell r="M28" t="str">
            <v>0</v>
          </cell>
          <cell r="N28">
            <v>0</v>
          </cell>
          <cell r="O28">
            <v>0</v>
          </cell>
          <cell r="P28">
            <v>0</v>
          </cell>
          <cell r="Q28">
            <v>0</v>
          </cell>
          <cell r="R28">
            <v>0</v>
          </cell>
          <cell r="S28">
            <v>0</v>
          </cell>
          <cell r="T28">
            <v>0</v>
          </cell>
          <cell r="U28">
            <v>0</v>
          </cell>
        </row>
        <row r="29">
          <cell r="A29">
            <v>0</v>
          </cell>
          <cell r="B29">
            <v>6</v>
          </cell>
          <cell r="C29">
            <v>0</v>
          </cell>
          <cell r="D29" t="str">
            <v>3.5</v>
          </cell>
          <cell r="E29">
            <v>0</v>
          </cell>
          <cell r="F29">
            <v>0</v>
          </cell>
          <cell r="G29">
            <v>0</v>
          </cell>
          <cell r="H29">
            <v>0</v>
          </cell>
          <cell r="I29">
            <v>0</v>
          </cell>
          <cell r="J29">
            <v>0</v>
          </cell>
          <cell r="K29" t="str">
            <v>1.33</v>
          </cell>
          <cell r="L29" t="str">
            <v>D+</v>
          </cell>
          <cell r="M29" t="str">
            <v>0</v>
          </cell>
          <cell r="N29">
            <v>0</v>
          </cell>
          <cell r="O29">
            <v>0</v>
          </cell>
          <cell r="P29">
            <v>0</v>
          </cell>
          <cell r="Q29">
            <v>0</v>
          </cell>
          <cell r="R29">
            <v>0</v>
          </cell>
          <cell r="S29">
            <v>0</v>
          </cell>
          <cell r="T29">
            <v>0</v>
          </cell>
          <cell r="U29">
            <v>0</v>
          </cell>
        </row>
        <row r="30">
          <cell r="A30">
            <v>0</v>
          </cell>
          <cell r="B30">
            <v>0</v>
          </cell>
          <cell r="C30" t="str">
            <v>capaian raport</v>
          </cell>
          <cell r="D30">
            <v>6</v>
          </cell>
          <cell r="E30">
            <v>0</v>
          </cell>
          <cell r="F30">
            <v>0</v>
          </cell>
          <cell r="G30">
            <v>0</v>
          </cell>
          <cell r="H30">
            <v>0</v>
          </cell>
          <cell r="I30">
            <v>0</v>
          </cell>
          <cell r="J30">
            <v>0</v>
          </cell>
          <cell r="K30" t="str">
            <v>1.33</v>
          </cell>
          <cell r="L30" t="str">
            <v>D+</v>
          </cell>
          <cell r="M30" t="str">
            <v>0</v>
          </cell>
          <cell r="N30">
            <v>0</v>
          </cell>
          <cell r="O30">
            <v>0</v>
          </cell>
          <cell r="P30">
            <v>0</v>
          </cell>
          <cell r="Q30">
            <v>0</v>
          </cell>
          <cell r="R30">
            <v>0</v>
          </cell>
          <cell r="S30">
            <v>0</v>
          </cell>
          <cell r="T30">
            <v>0</v>
          </cell>
          <cell r="U30">
            <v>0</v>
          </cell>
        </row>
        <row r="31">
          <cell r="A31">
            <v>7</v>
          </cell>
          <cell r="B31">
            <v>7</v>
          </cell>
          <cell r="C31" t="str">
            <v>Athaya Salsabilla Z</v>
          </cell>
          <cell r="D31" t="str">
            <v>3.3</v>
          </cell>
          <cell r="E31">
            <v>0</v>
          </cell>
          <cell r="F31">
            <v>0</v>
          </cell>
          <cell r="G31">
            <v>0</v>
          </cell>
          <cell r="H31">
            <v>0</v>
          </cell>
          <cell r="I31">
            <v>0</v>
          </cell>
          <cell r="J31">
            <v>0</v>
          </cell>
          <cell r="K31" t="str">
            <v>1.33</v>
          </cell>
          <cell r="L31" t="str">
            <v>D+</v>
          </cell>
          <cell r="M31" t="str">
            <v>0</v>
          </cell>
          <cell r="N31">
            <v>0</v>
          </cell>
          <cell r="O31">
            <v>0</v>
          </cell>
          <cell r="P31">
            <v>0</v>
          </cell>
          <cell r="Q31">
            <v>0</v>
          </cell>
          <cell r="R31">
            <v>0</v>
          </cell>
          <cell r="S31">
            <v>0</v>
          </cell>
          <cell r="T31">
            <v>0</v>
          </cell>
          <cell r="U31" t="str">
            <v>D+</v>
          </cell>
        </row>
        <row r="32">
          <cell r="A32">
            <v>0</v>
          </cell>
          <cell r="B32">
            <v>7</v>
          </cell>
          <cell r="C32">
            <v>0</v>
          </cell>
          <cell r="D32" t="str">
            <v>3.4</v>
          </cell>
          <cell r="E32">
            <v>0</v>
          </cell>
          <cell r="F32">
            <v>0</v>
          </cell>
          <cell r="G32">
            <v>0</v>
          </cell>
          <cell r="H32">
            <v>0</v>
          </cell>
          <cell r="I32">
            <v>0</v>
          </cell>
          <cell r="J32">
            <v>0</v>
          </cell>
          <cell r="K32" t="str">
            <v>1.33</v>
          </cell>
          <cell r="L32" t="str">
            <v>D+</v>
          </cell>
          <cell r="M32" t="str">
            <v>0</v>
          </cell>
          <cell r="N32">
            <v>0</v>
          </cell>
          <cell r="O32">
            <v>0</v>
          </cell>
          <cell r="P32">
            <v>0</v>
          </cell>
          <cell r="Q32">
            <v>0</v>
          </cell>
          <cell r="R32">
            <v>0</v>
          </cell>
          <cell r="S32">
            <v>0</v>
          </cell>
          <cell r="T32">
            <v>0</v>
          </cell>
          <cell r="U32">
            <v>0</v>
          </cell>
        </row>
        <row r="33">
          <cell r="A33">
            <v>0</v>
          </cell>
          <cell r="B33">
            <v>7</v>
          </cell>
          <cell r="C33">
            <v>0</v>
          </cell>
          <cell r="D33" t="str">
            <v>3.5</v>
          </cell>
          <cell r="E33">
            <v>0</v>
          </cell>
          <cell r="F33">
            <v>0</v>
          </cell>
          <cell r="G33">
            <v>0</v>
          </cell>
          <cell r="H33">
            <v>0</v>
          </cell>
          <cell r="I33">
            <v>0</v>
          </cell>
          <cell r="J33">
            <v>0</v>
          </cell>
          <cell r="K33" t="str">
            <v>1.33</v>
          </cell>
          <cell r="L33" t="str">
            <v>D+</v>
          </cell>
          <cell r="M33" t="str">
            <v>0</v>
          </cell>
          <cell r="N33">
            <v>0</v>
          </cell>
          <cell r="O33">
            <v>0</v>
          </cell>
          <cell r="P33">
            <v>0</v>
          </cell>
          <cell r="Q33">
            <v>0</v>
          </cell>
          <cell r="R33">
            <v>0</v>
          </cell>
          <cell r="S33">
            <v>0</v>
          </cell>
          <cell r="T33">
            <v>0</v>
          </cell>
          <cell r="U33">
            <v>0</v>
          </cell>
        </row>
        <row r="34">
          <cell r="A34">
            <v>0</v>
          </cell>
          <cell r="B34">
            <v>0</v>
          </cell>
          <cell r="C34" t="str">
            <v>capaian raport</v>
          </cell>
          <cell r="D34">
            <v>7</v>
          </cell>
          <cell r="E34">
            <v>0</v>
          </cell>
          <cell r="F34">
            <v>0</v>
          </cell>
          <cell r="G34">
            <v>0</v>
          </cell>
          <cell r="H34">
            <v>0</v>
          </cell>
          <cell r="I34">
            <v>0</v>
          </cell>
          <cell r="J34">
            <v>0</v>
          </cell>
          <cell r="K34" t="str">
            <v>1.33</v>
          </cell>
          <cell r="L34" t="str">
            <v>D+</v>
          </cell>
          <cell r="M34" t="str">
            <v>0</v>
          </cell>
          <cell r="N34">
            <v>0</v>
          </cell>
          <cell r="O34">
            <v>0</v>
          </cell>
          <cell r="P34">
            <v>0</v>
          </cell>
          <cell r="Q34">
            <v>0</v>
          </cell>
          <cell r="R34">
            <v>0</v>
          </cell>
          <cell r="S34">
            <v>0</v>
          </cell>
          <cell r="T34">
            <v>0</v>
          </cell>
          <cell r="U34">
            <v>0</v>
          </cell>
        </row>
        <row r="35">
          <cell r="A35">
            <v>8</v>
          </cell>
          <cell r="B35">
            <v>8</v>
          </cell>
          <cell r="C35" t="str">
            <v>Aulia Dea Rosalinda</v>
          </cell>
          <cell r="D35" t="str">
            <v>3.3</v>
          </cell>
          <cell r="E35">
            <v>0</v>
          </cell>
          <cell r="F35">
            <v>0</v>
          </cell>
          <cell r="G35">
            <v>0</v>
          </cell>
          <cell r="H35">
            <v>0</v>
          </cell>
          <cell r="I35">
            <v>0</v>
          </cell>
          <cell r="J35">
            <v>0</v>
          </cell>
          <cell r="K35" t="str">
            <v>1.33</v>
          </cell>
          <cell r="L35" t="str">
            <v>D+</v>
          </cell>
          <cell r="M35" t="str">
            <v>0</v>
          </cell>
          <cell r="N35">
            <v>0</v>
          </cell>
          <cell r="O35">
            <v>0</v>
          </cell>
          <cell r="P35">
            <v>0</v>
          </cell>
          <cell r="Q35">
            <v>0</v>
          </cell>
          <cell r="R35">
            <v>0</v>
          </cell>
          <cell r="S35">
            <v>0</v>
          </cell>
          <cell r="T35">
            <v>0</v>
          </cell>
          <cell r="U35" t="str">
            <v>D+</v>
          </cell>
        </row>
        <row r="36">
          <cell r="A36">
            <v>0</v>
          </cell>
          <cell r="B36">
            <v>8</v>
          </cell>
          <cell r="C36">
            <v>0</v>
          </cell>
          <cell r="D36" t="str">
            <v>3.4</v>
          </cell>
          <cell r="E36">
            <v>0</v>
          </cell>
          <cell r="F36">
            <v>0</v>
          </cell>
          <cell r="G36">
            <v>0</v>
          </cell>
          <cell r="H36">
            <v>0</v>
          </cell>
          <cell r="I36">
            <v>0</v>
          </cell>
          <cell r="J36">
            <v>0</v>
          </cell>
          <cell r="K36" t="str">
            <v>1.33</v>
          </cell>
          <cell r="L36" t="str">
            <v>D+</v>
          </cell>
          <cell r="M36" t="str">
            <v>0</v>
          </cell>
          <cell r="N36">
            <v>0</v>
          </cell>
          <cell r="O36">
            <v>0</v>
          </cell>
          <cell r="P36">
            <v>0</v>
          </cell>
          <cell r="Q36">
            <v>0</v>
          </cell>
          <cell r="R36">
            <v>0</v>
          </cell>
          <cell r="S36">
            <v>0</v>
          </cell>
          <cell r="T36">
            <v>0</v>
          </cell>
          <cell r="U36">
            <v>0</v>
          </cell>
        </row>
        <row r="37">
          <cell r="A37">
            <v>0</v>
          </cell>
          <cell r="B37">
            <v>8</v>
          </cell>
          <cell r="C37">
            <v>0</v>
          </cell>
          <cell r="D37" t="str">
            <v>3.5</v>
          </cell>
          <cell r="E37">
            <v>0</v>
          </cell>
          <cell r="F37">
            <v>0</v>
          </cell>
          <cell r="G37">
            <v>0</v>
          </cell>
          <cell r="H37">
            <v>0</v>
          </cell>
          <cell r="I37">
            <v>0</v>
          </cell>
          <cell r="J37">
            <v>0</v>
          </cell>
          <cell r="K37" t="str">
            <v>1.33</v>
          </cell>
          <cell r="L37" t="str">
            <v>D+</v>
          </cell>
          <cell r="M37" t="str">
            <v>0</v>
          </cell>
          <cell r="N37">
            <v>0</v>
          </cell>
          <cell r="O37">
            <v>0</v>
          </cell>
          <cell r="P37">
            <v>0</v>
          </cell>
          <cell r="Q37">
            <v>0</v>
          </cell>
          <cell r="R37">
            <v>0</v>
          </cell>
          <cell r="S37">
            <v>0</v>
          </cell>
          <cell r="T37">
            <v>0</v>
          </cell>
          <cell r="U37">
            <v>0</v>
          </cell>
        </row>
        <row r="38">
          <cell r="A38">
            <v>0</v>
          </cell>
          <cell r="B38">
            <v>0</v>
          </cell>
          <cell r="C38" t="str">
            <v>capaian raport</v>
          </cell>
          <cell r="D38">
            <v>8</v>
          </cell>
          <cell r="E38">
            <v>0</v>
          </cell>
          <cell r="F38">
            <v>0</v>
          </cell>
          <cell r="G38">
            <v>0</v>
          </cell>
          <cell r="H38">
            <v>0</v>
          </cell>
          <cell r="I38">
            <v>0</v>
          </cell>
          <cell r="J38">
            <v>0</v>
          </cell>
          <cell r="K38" t="str">
            <v>1.33</v>
          </cell>
          <cell r="L38" t="str">
            <v>D+</v>
          </cell>
          <cell r="M38" t="str">
            <v>0</v>
          </cell>
          <cell r="N38">
            <v>0</v>
          </cell>
          <cell r="O38">
            <v>0</v>
          </cell>
          <cell r="P38">
            <v>0</v>
          </cell>
          <cell r="Q38">
            <v>0</v>
          </cell>
          <cell r="R38">
            <v>0</v>
          </cell>
          <cell r="S38">
            <v>0</v>
          </cell>
          <cell r="T38">
            <v>0</v>
          </cell>
          <cell r="U38">
            <v>0</v>
          </cell>
        </row>
        <row r="39">
          <cell r="A39">
            <v>9</v>
          </cell>
          <cell r="B39">
            <v>9</v>
          </cell>
          <cell r="C39" t="str">
            <v>Claudia Gabriella L</v>
          </cell>
          <cell r="D39" t="str">
            <v>3.3</v>
          </cell>
          <cell r="E39">
            <v>0</v>
          </cell>
          <cell r="F39">
            <v>0</v>
          </cell>
          <cell r="G39">
            <v>0</v>
          </cell>
          <cell r="H39">
            <v>0</v>
          </cell>
          <cell r="I39">
            <v>0</v>
          </cell>
          <cell r="J39">
            <v>0</v>
          </cell>
          <cell r="K39" t="str">
            <v>1.33</v>
          </cell>
          <cell r="L39" t="str">
            <v>D+</v>
          </cell>
          <cell r="M39" t="str">
            <v>0</v>
          </cell>
          <cell r="N39">
            <v>0</v>
          </cell>
          <cell r="O39">
            <v>0</v>
          </cell>
          <cell r="P39">
            <v>0</v>
          </cell>
          <cell r="Q39">
            <v>0</v>
          </cell>
          <cell r="R39">
            <v>0</v>
          </cell>
          <cell r="S39">
            <v>0</v>
          </cell>
          <cell r="T39">
            <v>0</v>
          </cell>
          <cell r="U39" t="str">
            <v>D+</v>
          </cell>
        </row>
        <row r="40">
          <cell r="A40">
            <v>0</v>
          </cell>
          <cell r="B40">
            <v>9</v>
          </cell>
          <cell r="C40">
            <v>0</v>
          </cell>
          <cell r="D40" t="str">
            <v>3.4</v>
          </cell>
          <cell r="E40">
            <v>0</v>
          </cell>
          <cell r="F40">
            <v>0</v>
          </cell>
          <cell r="G40">
            <v>0</v>
          </cell>
          <cell r="H40">
            <v>0</v>
          </cell>
          <cell r="I40">
            <v>0</v>
          </cell>
          <cell r="J40">
            <v>0</v>
          </cell>
          <cell r="K40" t="str">
            <v>1.33</v>
          </cell>
          <cell r="L40" t="str">
            <v>D+</v>
          </cell>
          <cell r="M40" t="str">
            <v>0</v>
          </cell>
          <cell r="N40">
            <v>0</v>
          </cell>
          <cell r="O40">
            <v>0</v>
          </cell>
          <cell r="P40">
            <v>0</v>
          </cell>
          <cell r="Q40">
            <v>0</v>
          </cell>
          <cell r="R40">
            <v>0</v>
          </cell>
          <cell r="S40">
            <v>0</v>
          </cell>
          <cell r="T40">
            <v>0</v>
          </cell>
          <cell r="U40">
            <v>0</v>
          </cell>
        </row>
        <row r="41">
          <cell r="A41">
            <v>0</v>
          </cell>
          <cell r="B41">
            <v>9</v>
          </cell>
          <cell r="C41">
            <v>0</v>
          </cell>
          <cell r="D41" t="str">
            <v>3.5</v>
          </cell>
          <cell r="E41">
            <v>0</v>
          </cell>
          <cell r="F41">
            <v>0</v>
          </cell>
          <cell r="G41">
            <v>0</v>
          </cell>
          <cell r="H41">
            <v>0</v>
          </cell>
          <cell r="I41">
            <v>0</v>
          </cell>
          <cell r="J41">
            <v>0</v>
          </cell>
          <cell r="K41" t="str">
            <v>1.33</v>
          </cell>
          <cell r="L41" t="str">
            <v>D+</v>
          </cell>
          <cell r="M41" t="str">
            <v>0</v>
          </cell>
          <cell r="N41">
            <v>0</v>
          </cell>
          <cell r="O41">
            <v>0</v>
          </cell>
          <cell r="P41">
            <v>0</v>
          </cell>
          <cell r="Q41">
            <v>0</v>
          </cell>
          <cell r="R41">
            <v>0</v>
          </cell>
          <cell r="S41">
            <v>0</v>
          </cell>
          <cell r="T41">
            <v>0</v>
          </cell>
          <cell r="U41">
            <v>0</v>
          </cell>
        </row>
        <row r="42">
          <cell r="A42">
            <v>0</v>
          </cell>
          <cell r="B42">
            <v>0</v>
          </cell>
          <cell r="C42" t="str">
            <v>capaian raport</v>
          </cell>
          <cell r="D42">
            <v>9</v>
          </cell>
          <cell r="E42">
            <v>0</v>
          </cell>
          <cell r="F42">
            <v>0</v>
          </cell>
          <cell r="G42">
            <v>0</v>
          </cell>
          <cell r="H42">
            <v>0</v>
          </cell>
          <cell r="I42">
            <v>0</v>
          </cell>
          <cell r="J42">
            <v>0</v>
          </cell>
          <cell r="K42" t="str">
            <v>1.33</v>
          </cell>
          <cell r="L42" t="str">
            <v>D+</v>
          </cell>
          <cell r="M42" t="str">
            <v>0</v>
          </cell>
          <cell r="N42">
            <v>0</v>
          </cell>
          <cell r="O42">
            <v>0</v>
          </cell>
          <cell r="P42">
            <v>0</v>
          </cell>
          <cell r="Q42">
            <v>0</v>
          </cell>
          <cell r="R42">
            <v>0</v>
          </cell>
          <cell r="S42">
            <v>0</v>
          </cell>
          <cell r="T42">
            <v>0</v>
          </cell>
          <cell r="U42">
            <v>0</v>
          </cell>
        </row>
        <row r="43">
          <cell r="A43">
            <v>10</v>
          </cell>
          <cell r="B43">
            <v>10</v>
          </cell>
          <cell r="C43" t="str">
            <v xml:space="preserve">Deco Badarus Zaman </v>
          </cell>
          <cell r="D43" t="str">
            <v>3.3</v>
          </cell>
          <cell r="E43">
            <v>0</v>
          </cell>
          <cell r="F43">
            <v>0</v>
          </cell>
          <cell r="G43">
            <v>0</v>
          </cell>
          <cell r="H43">
            <v>0</v>
          </cell>
          <cell r="I43">
            <v>0</v>
          </cell>
          <cell r="J43">
            <v>0</v>
          </cell>
          <cell r="K43" t="str">
            <v>1.33</v>
          </cell>
          <cell r="L43" t="str">
            <v>D+</v>
          </cell>
          <cell r="M43" t="str">
            <v>0</v>
          </cell>
          <cell r="N43">
            <v>0</v>
          </cell>
          <cell r="O43">
            <v>0</v>
          </cell>
          <cell r="P43">
            <v>0</v>
          </cell>
          <cell r="Q43">
            <v>0</v>
          </cell>
          <cell r="R43">
            <v>0</v>
          </cell>
          <cell r="S43">
            <v>0</v>
          </cell>
          <cell r="T43">
            <v>0</v>
          </cell>
          <cell r="U43" t="str">
            <v>D+</v>
          </cell>
        </row>
        <row r="44">
          <cell r="A44">
            <v>0</v>
          </cell>
          <cell r="B44">
            <v>10</v>
          </cell>
          <cell r="C44">
            <v>0</v>
          </cell>
          <cell r="D44" t="str">
            <v>3.4</v>
          </cell>
          <cell r="E44">
            <v>0</v>
          </cell>
          <cell r="F44">
            <v>0</v>
          </cell>
          <cell r="G44">
            <v>0</v>
          </cell>
          <cell r="H44">
            <v>0</v>
          </cell>
          <cell r="I44">
            <v>0</v>
          </cell>
          <cell r="J44">
            <v>0</v>
          </cell>
          <cell r="K44" t="str">
            <v>1.33</v>
          </cell>
          <cell r="L44" t="str">
            <v>D+</v>
          </cell>
          <cell r="M44" t="str">
            <v>0</v>
          </cell>
          <cell r="N44">
            <v>0</v>
          </cell>
          <cell r="O44">
            <v>0</v>
          </cell>
          <cell r="P44">
            <v>0</v>
          </cell>
          <cell r="Q44">
            <v>0</v>
          </cell>
          <cell r="R44">
            <v>0</v>
          </cell>
          <cell r="S44">
            <v>0</v>
          </cell>
          <cell r="T44">
            <v>0</v>
          </cell>
          <cell r="U44">
            <v>0</v>
          </cell>
        </row>
        <row r="45">
          <cell r="A45">
            <v>0</v>
          </cell>
          <cell r="B45">
            <v>10</v>
          </cell>
          <cell r="C45">
            <v>0</v>
          </cell>
          <cell r="D45" t="str">
            <v>3.5</v>
          </cell>
          <cell r="E45">
            <v>0</v>
          </cell>
          <cell r="F45">
            <v>0</v>
          </cell>
          <cell r="G45">
            <v>0</v>
          </cell>
          <cell r="H45">
            <v>0</v>
          </cell>
          <cell r="I45">
            <v>0</v>
          </cell>
          <cell r="J45">
            <v>0</v>
          </cell>
          <cell r="K45" t="str">
            <v>1.33</v>
          </cell>
          <cell r="L45" t="str">
            <v>D+</v>
          </cell>
          <cell r="M45" t="str">
            <v>0</v>
          </cell>
          <cell r="N45">
            <v>0</v>
          </cell>
          <cell r="O45">
            <v>0</v>
          </cell>
          <cell r="P45">
            <v>0</v>
          </cell>
          <cell r="Q45">
            <v>0</v>
          </cell>
          <cell r="R45">
            <v>0</v>
          </cell>
          <cell r="S45">
            <v>0</v>
          </cell>
          <cell r="T45">
            <v>0</v>
          </cell>
          <cell r="U45">
            <v>0</v>
          </cell>
        </row>
        <row r="46">
          <cell r="A46">
            <v>0</v>
          </cell>
          <cell r="B46">
            <v>0</v>
          </cell>
          <cell r="C46" t="str">
            <v>capaian raport</v>
          </cell>
          <cell r="D46">
            <v>10</v>
          </cell>
          <cell r="E46">
            <v>0</v>
          </cell>
          <cell r="F46">
            <v>0</v>
          </cell>
          <cell r="G46">
            <v>0</v>
          </cell>
          <cell r="H46">
            <v>0</v>
          </cell>
          <cell r="I46">
            <v>0</v>
          </cell>
          <cell r="J46">
            <v>0</v>
          </cell>
          <cell r="K46" t="str">
            <v>1.33</v>
          </cell>
          <cell r="L46" t="str">
            <v>D+</v>
          </cell>
          <cell r="M46" t="str">
            <v>0</v>
          </cell>
          <cell r="N46">
            <v>0</v>
          </cell>
          <cell r="O46">
            <v>0</v>
          </cell>
          <cell r="P46">
            <v>0</v>
          </cell>
          <cell r="Q46">
            <v>0</v>
          </cell>
          <cell r="R46">
            <v>0</v>
          </cell>
          <cell r="S46">
            <v>0</v>
          </cell>
          <cell r="T46">
            <v>0</v>
          </cell>
          <cell r="U46">
            <v>0</v>
          </cell>
        </row>
        <row r="47">
          <cell r="A47">
            <v>11</v>
          </cell>
          <cell r="B47">
            <v>11</v>
          </cell>
          <cell r="C47" t="str">
            <v>Fania Mutiara Felichia</v>
          </cell>
          <cell r="D47" t="str">
            <v>3.3</v>
          </cell>
          <cell r="E47">
            <v>0</v>
          </cell>
          <cell r="F47">
            <v>0</v>
          </cell>
          <cell r="G47">
            <v>0</v>
          </cell>
          <cell r="H47">
            <v>0</v>
          </cell>
          <cell r="I47">
            <v>0</v>
          </cell>
          <cell r="J47">
            <v>0</v>
          </cell>
          <cell r="K47" t="str">
            <v>1.33</v>
          </cell>
          <cell r="L47" t="str">
            <v>D+</v>
          </cell>
          <cell r="M47" t="str">
            <v>0</v>
          </cell>
          <cell r="N47">
            <v>0</v>
          </cell>
          <cell r="O47">
            <v>0</v>
          </cell>
          <cell r="P47">
            <v>0</v>
          </cell>
          <cell r="Q47">
            <v>0</v>
          </cell>
          <cell r="R47">
            <v>0</v>
          </cell>
          <cell r="S47">
            <v>0</v>
          </cell>
          <cell r="T47">
            <v>0</v>
          </cell>
          <cell r="U47" t="str">
            <v>D+</v>
          </cell>
        </row>
        <row r="48">
          <cell r="A48">
            <v>0</v>
          </cell>
          <cell r="B48">
            <v>11</v>
          </cell>
          <cell r="C48">
            <v>0</v>
          </cell>
          <cell r="D48" t="str">
            <v>3.4</v>
          </cell>
          <cell r="E48">
            <v>0</v>
          </cell>
          <cell r="F48">
            <v>0</v>
          </cell>
          <cell r="G48">
            <v>0</v>
          </cell>
          <cell r="H48">
            <v>0</v>
          </cell>
          <cell r="I48">
            <v>0</v>
          </cell>
          <cell r="J48">
            <v>0</v>
          </cell>
          <cell r="K48" t="str">
            <v>1.33</v>
          </cell>
          <cell r="L48" t="str">
            <v>D+</v>
          </cell>
          <cell r="M48" t="str">
            <v>0</v>
          </cell>
          <cell r="N48">
            <v>0</v>
          </cell>
          <cell r="O48">
            <v>0</v>
          </cell>
          <cell r="P48">
            <v>0</v>
          </cell>
          <cell r="Q48">
            <v>0</v>
          </cell>
          <cell r="R48">
            <v>0</v>
          </cell>
          <cell r="S48">
            <v>0</v>
          </cell>
          <cell r="T48">
            <v>0</v>
          </cell>
          <cell r="U48">
            <v>0</v>
          </cell>
        </row>
        <row r="49">
          <cell r="A49">
            <v>0</v>
          </cell>
          <cell r="B49">
            <v>11</v>
          </cell>
          <cell r="C49">
            <v>0</v>
          </cell>
          <cell r="D49" t="str">
            <v>3.5</v>
          </cell>
          <cell r="E49">
            <v>0</v>
          </cell>
          <cell r="F49">
            <v>0</v>
          </cell>
          <cell r="G49">
            <v>0</v>
          </cell>
          <cell r="H49">
            <v>0</v>
          </cell>
          <cell r="I49">
            <v>0</v>
          </cell>
          <cell r="J49">
            <v>0</v>
          </cell>
          <cell r="K49" t="str">
            <v>1.33</v>
          </cell>
          <cell r="L49" t="str">
            <v>D+</v>
          </cell>
          <cell r="M49" t="str">
            <v>0</v>
          </cell>
          <cell r="N49">
            <v>0</v>
          </cell>
          <cell r="O49">
            <v>0</v>
          </cell>
          <cell r="P49">
            <v>0</v>
          </cell>
          <cell r="Q49">
            <v>0</v>
          </cell>
          <cell r="R49">
            <v>0</v>
          </cell>
          <cell r="S49">
            <v>0</v>
          </cell>
          <cell r="T49">
            <v>0</v>
          </cell>
          <cell r="U49">
            <v>0</v>
          </cell>
        </row>
        <row r="50">
          <cell r="A50">
            <v>0</v>
          </cell>
          <cell r="B50">
            <v>0</v>
          </cell>
          <cell r="C50" t="str">
            <v>capaian raport</v>
          </cell>
          <cell r="D50">
            <v>11</v>
          </cell>
          <cell r="E50">
            <v>0</v>
          </cell>
          <cell r="F50">
            <v>0</v>
          </cell>
          <cell r="G50">
            <v>0</v>
          </cell>
          <cell r="H50">
            <v>0</v>
          </cell>
          <cell r="I50">
            <v>0</v>
          </cell>
          <cell r="J50">
            <v>0</v>
          </cell>
          <cell r="K50" t="str">
            <v>1.33</v>
          </cell>
          <cell r="L50" t="str">
            <v>D+</v>
          </cell>
          <cell r="M50" t="str">
            <v>0</v>
          </cell>
          <cell r="N50">
            <v>0</v>
          </cell>
          <cell r="O50">
            <v>0</v>
          </cell>
          <cell r="P50">
            <v>0</v>
          </cell>
          <cell r="Q50">
            <v>0</v>
          </cell>
          <cell r="R50">
            <v>0</v>
          </cell>
          <cell r="S50">
            <v>0</v>
          </cell>
          <cell r="T50">
            <v>0</v>
          </cell>
          <cell r="U50">
            <v>0</v>
          </cell>
        </row>
        <row r="51">
          <cell r="A51">
            <v>12</v>
          </cell>
          <cell r="B51">
            <v>12</v>
          </cell>
          <cell r="C51" t="str">
            <v>Intan Dyah Nowari</v>
          </cell>
          <cell r="D51" t="str">
            <v>3.3</v>
          </cell>
          <cell r="E51">
            <v>0</v>
          </cell>
          <cell r="F51">
            <v>0</v>
          </cell>
          <cell r="G51">
            <v>0</v>
          </cell>
          <cell r="H51">
            <v>0</v>
          </cell>
          <cell r="I51">
            <v>0</v>
          </cell>
          <cell r="J51">
            <v>0</v>
          </cell>
          <cell r="K51" t="str">
            <v>1.33</v>
          </cell>
          <cell r="L51" t="str">
            <v>D+</v>
          </cell>
          <cell r="M51" t="str">
            <v>0</v>
          </cell>
          <cell r="N51">
            <v>0</v>
          </cell>
          <cell r="O51">
            <v>0</v>
          </cell>
          <cell r="P51">
            <v>0</v>
          </cell>
          <cell r="Q51">
            <v>0</v>
          </cell>
          <cell r="R51">
            <v>0</v>
          </cell>
          <cell r="S51">
            <v>0</v>
          </cell>
          <cell r="T51">
            <v>0</v>
          </cell>
          <cell r="U51" t="str">
            <v>D+</v>
          </cell>
        </row>
        <row r="52">
          <cell r="A52">
            <v>0</v>
          </cell>
          <cell r="B52">
            <v>12</v>
          </cell>
          <cell r="C52">
            <v>0</v>
          </cell>
          <cell r="D52" t="str">
            <v>3.4</v>
          </cell>
          <cell r="E52">
            <v>0</v>
          </cell>
          <cell r="F52">
            <v>0</v>
          </cell>
          <cell r="G52">
            <v>0</v>
          </cell>
          <cell r="H52">
            <v>0</v>
          </cell>
          <cell r="I52">
            <v>0</v>
          </cell>
          <cell r="J52">
            <v>0</v>
          </cell>
          <cell r="K52" t="str">
            <v>1.33</v>
          </cell>
          <cell r="L52" t="str">
            <v>D+</v>
          </cell>
          <cell r="M52" t="str">
            <v>0</v>
          </cell>
          <cell r="N52">
            <v>0</v>
          </cell>
          <cell r="O52">
            <v>0</v>
          </cell>
          <cell r="P52">
            <v>0</v>
          </cell>
          <cell r="Q52">
            <v>0</v>
          </cell>
          <cell r="R52">
            <v>0</v>
          </cell>
          <cell r="S52">
            <v>0</v>
          </cell>
          <cell r="T52">
            <v>0</v>
          </cell>
          <cell r="U52">
            <v>0</v>
          </cell>
        </row>
        <row r="53">
          <cell r="A53">
            <v>0</v>
          </cell>
          <cell r="B53">
            <v>12</v>
          </cell>
          <cell r="C53">
            <v>0</v>
          </cell>
          <cell r="D53" t="str">
            <v>3.5</v>
          </cell>
          <cell r="E53">
            <v>0</v>
          </cell>
          <cell r="F53">
            <v>0</v>
          </cell>
          <cell r="G53">
            <v>0</v>
          </cell>
          <cell r="H53">
            <v>0</v>
          </cell>
          <cell r="I53">
            <v>0</v>
          </cell>
          <cell r="J53">
            <v>0</v>
          </cell>
          <cell r="K53" t="str">
            <v>1.33</v>
          </cell>
          <cell r="L53" t="str">
            <v>D+</v>
          </cell>
          <cell r="M53" t="str">
            <v>0</v>
          </cell>
          <cell r="N53">
            <v>0</v>
          </cell>
          <cell r="O53">
            <v>0</v>
          </cell>
          <cell r="P53">
            <v>0</v>
          </cell>
          <cell r="Q53">
            <v>0</v>
          </cell>
          <cell r="R53">
            <v>0</v>
          </cell>
          <cell r="S53">
            <v>0</v>
          </cell>
          <cell r="T53">
            <v>0</v>
          </cell>
          <cell r="U53">
            <v>0</v>
          </cell>
        </row>
        <row r="54">
          <cell r="A54">
            <v>0</v>
          </cell>
          <cell r="B54">
            <v>0</v>
          </cell>
          <cell r="C54" t="str">
            <v>capaian raport</v>
          </cell>
          <cell r="D54">
            <v>12</v>
          </cell>
          <cell r="E54">
            <v>0</v>
          </cell>
          <cell r="F54">
            <v>0</v>
          </cell>
          <cell r="G54">
            <v>0</v>
          </cell>
          <cell r="H54">
            <v>0</v>
          </cell>
          <cell r="I54">
            <v>0</v>
          </cell>
          <cell r="J54">
            <v>0</v>
          </cell>
          <cell r="K54" t="str">
            <v>1.33</v>
          </cell>
          <cell r="L54" t="str">
            <v>D+</v>
          </cell>
          <cell r="M54" t="str">
            <v>0</v>
          </cell>
          <cell r="N54">
            <v>0</v>
          </cell>
          <cell r="O54">
            <v>0</v>
          </cell>
          <cell r="P54">
            <v>0</v>
          </cell>
          <cell r="Q54">
            <v>0</v>
          </cell>
          <cell r="R54">
            <v>0</v>
          </cell>
          <cell r="S54">
            <v>0</v>
          </cell>
          <cell r="T54">
            <v>0</v>
          </cell>
          <cell r="U54">
            <v>0</v>
          </cell>
        </row>
        <row r="55">
          <cell r="A55">
            <v>13</v>
          </cell>
          <cell r="B55">
            <v>13</v>
          </cell>
          <cell r="C55" t="str">
            <v>Misyanita Nurfitri S</v>
          </cell>
          <cell r="D55" t="str">
            <v>3.3</v>
          </cell>
          <cell r="E55">
            <v>0</v>
          </cell>
          <cell r="F55">
            <v>0</v>
          </cell>
          <cell r="G55">
            <v>0</v>
          </cell>
          <cell r="H55">
            <v>0</v>
          </cell>
          <cell r="I55">
            <v>0</v>
          </cell>
          <cell r="J55">
            <v>0</v>
          </cell>
          <cell r="K55" t="str">
            <v>1.33</v>
          </cell>
          <cell r="L55" t="str">
            <v>D+</v>
          </cell>
          <cell r="M55" t="str">
            <v>0</v>
          </cell>
          <cell r="N55">
            <v>0</v>
          </cell>
          <cell r="O55">
            <v>0</v>
          </cell>
          <cell r="P55">
            <v>0</v>
          </cell>
          <cell r="Q55">
            <v>0</v>
          </cell>
          <cell r="R55">
            <v>0</v>
          </cell>
          <cell r="S55">
            <v>0</v>
          </cell>
          <cell r="T55">
            <v>0</v>
          </cell>
          <cell r="U55" t="str">
            <v>D+</v>
          </cell>
        </row>
        <row r="56">
          <cell r="A56">
            <v>0</v>
          </cell>
          <cell r="B56">
            <v>13</v>
          </cell>
          <cell r="C56">
            <v>0</v>
          </cell>
          <cell r="D56" t="str">
            <v>3.4</v>
          </cell>
          <cell r="E56">
            <v>0</v>
          </cell>
          <cell r="F56">
            <v>0</v>
          </cell>
          <cell r="G56">
            <v>0</v>
          </cell>
          <cell r="H56">
            <v>0</v>
          </cell>
          <cell r="I56">
            <v>0</v>
          </cell>
          <cell r="J56">
            <v>0</v>
          </cell>
          <cell r="K56" t="str">
            <v>1.33</v>
          </cell>
          <cell r="L56" t="str">
            <v>D+</v>
          </cell>
          <cell r="M56" t="str">
            <v>0</v>
          </cell>
          <cell r="N56">
            <v>0</v>
          </cell>
          <cell r="O56">
            <v>0</v>
          </cell>
          <cell r="P56">
            <v>0</v>
          </cell>
          <cell r="Q56">
            <v>0</v>
          </cell>
          <cell r="R56">
            <v>0</v>
          </cell>
          <cell r="S56">
            <v>0</v>
          </cell>
          <cell r="T56">
            <v>0</v>
          </cell>
          <cell r="U56">
            <v>0</v>
          </cell>
        </row>
        <row r="57">
          <cell r="A57">
            <v>0</v>
          </cell>
          <cell r="B57">
            <v>13</v>
          </cell>
          <cell r="C57">
            <v>0</v>
          </cell>
          <cell r="D57" t="str">
            <v>3.5</v>
          </cell>
          <cell r="E57">
            <v>0</v>
          </cell>
          <cell r="F57">
            <v>0</v>
          </cell>
          <cell r="G57">
            <v>0</v>
          </cell>
          <cell r="H57">
            <v>0</v>
          </cell>
          <cell r="I57">
            <v>0</v>
          </cell>
          <cell r="J57">
            <v>0</v>
          </cell>
          <cell r="K57" t="str">
            <v>1.33</v>
          </cell>
          <cell r="L57" t="str">
            <v>D+</v>
          </cell>
          <cell r="M57" t="str">
            <v>0</v>
          </cell>
          <cell r="N57">
            <v>0</v>
          </cell>
          <cell r="O57">
            <v>0</v>
          </cell>
          <cell r="P57">
            <v>0</v>
          </cell>
          <cell r="Q57">
            <v>0</v>
          </cell>
          <cell r="R57">
            <v>0</v>
          </cell>
          <cell r="S57">
            <v>0</v>
          </cell>
          <cell r="T57">
            <v>0</v>
          </cell>
          <cell r="U57">
            <v>0</v>
          </cell>
        </row>
        <row r="58">
          <cell r="A58">
            <v>0</v>
          </cell>
          <cell r="B58">
            <v>0</v>
          </cell>
          <cell r="C58" t="str">
            <v>capaian raport</v>
          </cell>
          <cell r="D58">
            <v>13</v>
          </cell>
          <cell r="E58">
            <v>0</v>
          </cell>
          <cell r="F58">
            <v>0</v>
          </cell>
          <cell r="G58">
            <v>0</v>
          </cell>
          <cell r="H58">
            <v>0</v>
          </cell>
          <cell r="I58">
            <v>0</v>
          </cell>
          <cell r="J58">
            <v>0</v>
          </cell>
          <cell r="K58" t="str">
            <v>1.33</v>
          </cell>
          <cell r="L58" t="str">
            <v>D+</v>
          </cell>
          <cell r="M58" t="str">
            <v>0</v>
          </cell>
          <cell r="N58">
            <v>0</v>
          </cell>
          <cell r="O58">
            <v>0</v>
          </cell>
          <cell r="P58">
            <v>0</v>
          </cell>
          <cell r="Q58">
            <v>0</v>
          </cell>
          <cell r="R58">
            <v>0</v>
          </cell>
          <cell r="S58">
            <v>0</v>
          </cell>
          <cell r="T58">
            <v>0</v>
          </cell>
          <cell r="U58">
            <v>0</v>
          </cell>
        </row>
        <row r="59">
          <cell r="A59">
            <v>14</v>
          </cell>
          <cell r="B59">
            <v>14</v>
          </cell>
          <cell r="C59" t="str">
            <v>Moch Zidane Hita L. U</v>
          </cell>
          <cell r="D59" t="str">
            <v>3.3</v>
          </cell>
          <cell r="E59">
            <v>0</v>
          </cell>
          <cell r="F59">
            <v>0</v>
          </cell>
          <cell r="G59">
            <v>0</v>
          </cell>
          <cell r="H59">
            <v>0</v>
          </cell>
          <cell r="I59">
            <v>0</v>
          </cell>
          <cell r="J59">
            <v>0</v>
          </cell>
          <cell r="K59" t="str">
            <v>1.33</v>
          </cell>
          <cell r="L59" t="str">
            <v>D+</v>
          </cell>
          <cell r="M59" t="str">
            <v>0</v>
          </cell>
          <cell r="N59">
            <v>0</v>
          </cell>
          <cell r="O59">
            <v>0</v>
          </cell>
          <cell r="P59">
            <v>0</v>
          </cell>
          <cell r="Q59">
            <v>0</v>
          </cell>
          <cell r="R59">
            <v>0</v>
          </cell>
          <cell r="S59">
            <v>0</v>
          </cell>
          <cell r="T59">
            <v>0</v>
          </cell>
          <cell r="U59" t="str">
            <v>D+</v>
          </cell>
        </row>
        <row r="60">
          <cell r="A60">
            <v>0</v>
          </cell>
          <cell r="B60">
            <v>14</v>
          </cell>
          <cell r="C60">
            <v>0</v>
          </cell>
          <cell r="D60" t="str">
            <v>3.4</v>
          </cell>
          <cell r="E60">
            <v>0</v>
          </cell>
          <cell r="F60">
            <v>0</v>
          </cell>
          <cell r="G60">
            <v>0</v>
          </cell>
          <cell r="H60">
            <v>0</v>
          </cell>
          <cell r="I60">
            <v>0</v>
          </cell>
          <cell r="J60">
            <v>0</v>
          </cell>
          <cell r="K60" t="str">
            <v>1.33</v>
          </cell>
          <cell r="L60" t="str">
            <v>D+</v>
          </cell>
          <cell r="M60" t="str">
            <v>0</v>
          </cell>
          <cell r="N60">
            <v>0</v>
          </cell>
          <cell r="O60">
            <v>0</v>
          </cell>
          <cell r="P60">
            <v>0</v>
          </cell>
          <cell r="Q60">
            <v>0</v>
          </cell>
          <cell r="R60">
            <v>0</v>
          </cell>
          <cell r="S60">
            <v>0</v>
          </cell>
          <cell r="T60">
            <v>0</v>
          </cell>
          <cell r="U60">
            <v>0</v>
          </cell>
        </row>
        <row r="61">
          <cell r="A61">
            <v>0</v>
          </cell>
          <cell r="B61">
            <v>14</v>
          </cell>
          <cell r="C61">
            <v>0</v>
          </cell>
          <cell r="D61" t="str">
            <v>3.5</v>
          </cell>
          <cell r="E61">
            <v>0</v>
          </cell>
          <cell r="F61">
            <v>0</v>
          </cell>
          <cell r="G61">
            <v>0</v>
          </cell>
          <cell r="H61">
            <v>0</v>
          </cell>
          <cell r="I61">
            <v>0</v>
          </cell>
          <cell r="J61">
            <v>0</v>
          </cell>
          <cell r="K61" t="str">
            <v>1.33</v>
          </cell>
          <cell r="L61" t="str">
            <v>D+</v>
          </cell>
          <cell r="M61" t="str">
            <v>0</v>
          </cell>
          <cell r="N61">
            <v>0</v>
          </cell>
          <cell r="O61">
            <v>0</v>
          </cell>
          <cell r="P61">
            <v>0</v>
          </cell>
          <cell r="Q61">
            <v>0</v>
          </cell>
          <cell r="R61">
            <v>0</v>
          </cell>
          <cell r="S61">
            <v>0</v>
          </cell>
          <cell r="T61">
            <v>0</v>
          </cell>
          <cell r="U61">
            <v>0</v>
          </cell>
        </row>
        <row r="62">
          <cell r="A62">
            <v>0</v>
          </cell>
          <cell r="B62">
            <v>0</v>
          </cell>
          <cell r="C62" t="str">
            <v>capaian raport</v>
          </cell>
          <cell r="D62">
            <v>14</v>
          </cell>
          <cell r="E62">
            <v>0</v>
          </cell>
          <cell r="F62">
            <v>0</v>
          </cell>
          <cell r="G62">
            <v>0</v>
          </cell>
          <cell r="H62">
            <v>0</v>
          </cell>
          <cell r="I62">
            <v>0</v>
          </cell>
          <cell r="J62">
            <v>0</v>
          </cell>
          <cell r="K62" t="str">
            <v>1.33</v>
          </cell>
          <cell r="L62" t="str">
            <v>D+</v>
          </cell>
          <cell r="M62" t="str">
            <v>0</v>
          </cell>
          <cell r="N62">
            <v>0</v>
          </cell>
          <cell r="O62">
            <v>0</v>
          </cell>
          <cell r="P62">
            <v>0</v>
          </cell>
          <cell r="Q62">
            <v>0</v>
          </cell>
          <cell r="R62">
            <v>0</v>
          </cell>
          <cell r="S62">
            <v>0</v>
          </cell>
          <cell r="T62">
            <v>0</v>
          </cell>
          <cell r="U62">
            <v>0</v>
          </cell>
        </row>
        <row r="63">
          <cell r="A63">
            <v>15</v>
          </cell>
          <cell r="B63">
            <v>15</v>
          </cell>
          <cell r="C63" t="str">
            <v>Muhammad Ibra Maulana</v>
          </cell>
          <cell r="D63" t="str">
            <v>3.3</v>
          </cell>
          <cell r="E63">
            <v>0</v>
          </cell>
          <cell r="F63">
            <v>0</v>
          </cell>
          <cell r="G63">
            <v>0</v>
          </cell>
          <cell r="H63">
            <v>0</v>
          </cell>
          <cell r="I63">
            <v>0</v>
          </cell>
          <cell r="J63">
            <v>0</v>
          </cell>
          <cell r="K63" t="str">
            <v>1.33</v>
          </cell>
          <cell r="L63" t="str">
            <v>D+</v>
          </cell>
          <cell r="M63" t="str">
            <v>0</v>
          </cell>
          <cell r="N63">
            <v>0</v>
          </cell>
          <cell r="O63">
            <v>0</v>
          </cell>
          <cell r="P63">
            <v>0</v>
          </cell>
          <cell r="Q63">
            <v>0</v>
          </cell>
          <cell r="R63">
            <v>0</v>
          </cell>
          <cell r="S63">
            <v>0</v>
          </cell>
          <cell r="T63">
            <v>0</v>
          </cell>
          <cell r="U63" t="str">
            <v>D+</v>
          </cell>
        </row>
        <row r="64">
          <cell r="A64">
            <v>0</v>
          </cell>
          <cell r="B64">
            <v>15</v>
          </cell>
          <cell r="C64">
            <v>0</v>
          </cell>
          <cell r="D64" t="str">
            <v>3.4</v>
          </cell>
          <cell r="E64">
            <v>0</v>
          </cell>
          <cell r="F64">
            <v>0</v>
          </cell>
          <cell r="G64">
            <v>0</v>
          </cell>
          <cell r="H64">
            <v>0</v>
          </cell>
          <cell r="I64">
            <v>0</v>
          </cell>
          <cell r="J64">
            <v>0</v>
          </cell>
          <cell r="K64" t="str">
            <v>1.33</v>
          </cell>
          <cell r="L64" t="str">
            <v>D+</v>
          </cell>
          <cell r="M64" t="str">
            <v>0</v>
          </cell>
          <cell r="N64">
            <v>0</v>
          </cell>
          <cell r="O64">
            <v>0</v>
          </cell>
          <cell r="P64">
            <v>0</v>
          </cell>
          <cell r="Q64">
            <v>0</v>
          </cell>
          <cell r="R64">
            <v>0</v>
          </cell>
          <cell r="S64">
            <v>0</v>
          </cell>
          <cell r="T64">
            <v>0</v>
          </cell>
          <cell r="U64">
            <v>0</v>
          </cell>
        </row>
        <row r="65">
          <cell r="A65">
            <v>0</v>
          </cell>
          <cell r="B65">
            <v>15</v>
          </cell>
          <cell r="C65">
            <v>0</v>
          </cell>
          <cell r="D65" t="str">
            <v>3.5</v>
          </cell>
          <cell r="E65">
            <v>0</v>
          </cell>
          <cell r="F65">
            <v>0</v>
          </cell>
          <cell r="G65">
            <v>0</v>
          </cell>
          <cell r="H65">
            <v>0</v>
          </cell>
          <cell r="I65">
            <v>0</v>
          </cell>
          <cell r="J65">
            <v>0</v>
          </cell>
          <cell r="K65" t="str">
            <v>1.33</v>
          </cell>
          <cell r="L65" t="str">
            <v>D+</v>
          </cell>
          <cell r="M65" t="str">
            <v>0</v>
          </cell>
          <cell r="N65">
            <v>0</v>
          </cell>
          <cell r="O65">
            <v>0</v>
          </cell>
          <cell r="P65">
            <v>0</v>
          </cell>
          <cell r="Q65">
            <v>0</v>
          </cell>
          <cell r="R65">
            <v>0</v>
          </cell>
          <cell r="S65">
            <v>0</v>
          </cell>
          <cell r="T65">
            <v>0</v>
          </cell>
          <cell r="U65">
            <v>0</v>
          </cell>
        </row>
        <row r="66">
          <cell r="A66">
            <v>0</v>
          </cell>
          <cell r="B66">
            <v>0</v>
          </cell>
          <cell r="C66" t="str">
            <v>capaian raport</v>
          </cell>
          <cell r="D66">
            <v>15</v>
          </cell>
          <cell r="E66">
            <v>0</v>
          </cell>
          <cell r="F66">
            <v>0</v>
          </cell>
          <cell r="G66">
            <v>0</v>
          </cell>
          <cell r="H66">
            <v>0</v>
          </cell>
          <cell r="I66">
            <v>0</v>
          </cell>
          <cell r="J66">
            <v>0</v>
          </cell>
          <cell r="K66" t="str">
            <v>1.33</v>
          </cell>
          <cell r="L66" t="str">
            <v>D+</v>
          </cell>
          <cell r="M66" t="str">
            <v>0</v>
          </cell>
          <cell r="N66">
            <v>0</v>
          </cell>
          <cell r="O66">
            <v>0</v>
          </cell>
          <cell r="P66">
            <v>0</v>
          </cell>
          <cell r="Q66">
            <v>0</v>
          </cell>
          <cell r="R66">
            <v>0</v>
          </cell>
          <cell r="S66">
            <v>0</v>
          </cell>
          <cell r="T66">
            <v>0</v>
          </cell>
          <cell r="U66">
            <v>0</v>
          </cell>
        </row>
        <row r="67">
          <cell r="A67">
            <v>16</v>
          </cell>
          <cell r="B67">
            <v>16</v>
          </cell>
          <cell r="C67" t="str">
            <v>Nabilla Shiva Putri</v>
          </cell>
          <cell r="D67" t="str">
            <v>3.3</v>
          </cell>
          <cell r="E67">
            <v>0</v>
          </cell>
          <cell r="F67">
            <v>0</v>
          </cell>
          <cell r="G67">
            <v>0</v>
          </cell>
          <cell r="H67">
            <v>0</v>
          </cell>
          <cell r="I67">
            <v>0</v>
          </cell>
          <cell r="J67">
            <v>0</v>
          </cell>
          <cell r="K67" t="str">
            <v>1.33</v>
          </cell>
          <cell r="L67" t="str">
            <v>D+</v>
          </cell>
          <cell r="M67" t="str">
            <v>0</v>
          </cell>
          <cell r="N67">
            <v>0</v>
          </cell>
          <cell r="O67">
            <v>0</v>
          </cell>
          <cell r="P67">
            <v>0</v>
          </cell>
          <cell r="Q67">
            <v>0</v>
          </cell>
          <cell r="R67">
            <v>0</v>
          </cell>
          <cell r="S67">
            <v>0</v>
          </cell>
          <cell r="T67">
            <v>0</v>
          </cell>
          <cell r="U67" t="str">
            <v>D+</v>
          </cell>
        </row>
        <row r="68">
          <cell r="A68">
            <v>0</v>
          </cell>
          <cell r="B68">
            <v>16</v>
          </cell>
          <cell r="C68">
            <v>0</v>
          </cell>
          <cell r="D68" t="str">
            <v>3.4</v>
          </cell>
          <cell r="E68">
            <v>0</v>
          </cell>
          <cell r="F68">
            <v>0</v>
          </cell>
          <cell r="G68">
            <v>0</v>
          </cell>
          <cell r="H68">
            <v>0</v>
          </cell>
          <cell r="I68">
            <v>0</v>
          </cell>
          <cell r="J68">
            <v>0</v>
          </cell>
          <cell r="K68" t="str">
            <v>1.33</v>
          </cell>
          <cell r="L68" t="str">
            <v>D+</v>
          </cell>
          <cell r="M68" t="str">
            <v>0</v>
          </cell>
          <cell r="N68">
            <v>0</v>
          </cell>
          <cell r="O68">
            <v>0</v>
          </cell>
          <cell r="P68">
            <v>0</v>
          </cell>
          <cell r="Q68">
            <v>0</v>
          </cell>
          <cell r="R68">
            <v>0</v>
          </cell>
          <cell r="S68">
            <v>0</v>
          </cell>
          <cell r="T68">
            <v>0</v>
          </cell>
          <cell r="U68">
            <v>0</v>
          </cell>
        </row>
        <row r="69">
          <cell r="A69">
            <v>0</v>
          </cell>
          <cell r="B69">
            <v>16</v>
          </cell>
          <cell r="C69">
            <v>0</v>
          </cell>
          <cell r="D69" t="str">
            <v>3.5</v>
          </cell>
          <cell r="E69">
            <v>0</v>
          </cell>
          <cell r="F69">
            <v>0</v>
          </cell>
          <cell r="G69">
            <v>0</v>
          </cell>
          <cell r="H69">
            <v>0</v>
          </cell>
          <cell r="I69">
            <v>0</v>
          </cell>
          <cell r="J69">
            <v>0</v>
          </cell>
          <cell r="K69" t="str">
            <v>1.33</v>
          </cell>
          <cell r="L69" t="str">
            <v>D+</v>
          </cell>
          <cell r="M69" t="str">
            <v>0</v>
          </cell>
          <cell r="N69">
            <v>0</v>
          </cell>
          <cell r="O69">
            <v>0</v>
          </cell>
          <cell r="P69">
            <v>0</v>
          </cell>
          <cell r="Q69">
            <v>0</v>
          </cell>
          <cell r="R69">
            <v>0</v>
          </cell>
          <cell r="S69">
            <v>0</v>
          </cell>
          <cell r="T69">
            <v>0</v>
          </cell>
          <cell r="U69">
            <v>0</v>
          </cell>
        </row>
        <row r="70">
          <cell r="A70">
            <v>0</v>
          </cell>
          <cell r="B70">
            <v>0</v>
          </cell>
          <cell r="C70" t="str">
            <v>capaian raport</v>
          </cell>
          <cell r="D70">
            <v>16</v>
          </cell>
          <cell r="E70">
            <v>0</v>
          </cell>
          <cell r="F70">
            <v>0</v>
          </cell>
          <cell r="G70">
            <v>0</v>
          </cell>
          <cell r="H70">
            <v>0</v>
          </cell>
          <cell r="I70">
            <v>0</v>
          </cell>
          <cell r="J70">
            <v>0</v>
          </cell>
          <cell r="K70" t="str">
            <v>1.33</v>
          </cell>
          <cell r="L70" t="str">
            <v>D+</v>
          </cell>
          <cell r="M70" t="str">
            <v>0</v>
          </cell>
          <cell r="N70">
            <v>0</v>
          </cell>
          <cell r="O70">
            <v>0</v>
          </cell>
          <cell r="P70">
            <v>0</v>
          </cell>
          <cell r="Q70">
            <v>0</v>
          </cell>
          <cell r="R70">
            <v>0</v>
          </cell>
          <cell r="S70">
            <v>0</v>
          </cell>
          <cell r="T70">
            <v>0</v>
          </cell>
          <cell r="U70">
            <v>0</v>
          </cell>
        </row>
        <row r="71">
          <cell r="A71">
            <v>17</v>
          </cell>
          <cell r="B71">
            <v>17</v>
          </cell>
          <cell r="C71" t="str">
            <v>Naufal Falih F</v>
          </cell>
          <cell r="D71" t="str">
            <v>3.3</v>
          </cell>
          <cell r="E71">
            <v>0</v>
          </cell>
          <cell r="F71">
            <v>0</v>
          </cell>
          <cell r="G71">
            <v>0</v>
          </cell>
          <cell r="H71">
            <v>0</v>
          </cell>
          <cell r="I71">
            <v>0</v>
          </cell>
          <cell r="J71">
            <v>0</v>
          </cell>
          <cell r="K71" t="str">
            <v>1.33</v>
          </cell>
          <cell r="L71" t="str">
            <v>D+</v>
          </cell>
          <cell r="M71" t="str">
            <v>0</v>
          </cell>
          <cell r="N71">
            <v>0</v>
          </cell>
          <cell r="O71">
            <v>0</v>
          </cell>
          <cell r="P71">
            <v>0</v>
          </cell>
          <cell r="Q71">
            <v>0</v>
          </cell>
          <cell r="R71">
            <v>0</v>
          </cell>
          <cell r="S71">
            <v>0</v>
          </cell>
          <cell r="T71">
            <v>0</v>
          </cell>
          <cell r="U71" t="str">
            <v>D+</v>
          </cell>
        </row>
        <row r="72">
          <cell r="A72">
            <v>0</v>
          </cell>
          <cell r="B72">
            <v>17</v>
          </cell>
          <cell r="C72">
            <v>0</v>
          </cell>
          <cell r="D72" t="str">
            <v>3.4</v>
          </cell>
          <cell r="E72">
            <v>0</v>
          </cell>
          <cell r="F72">
            <v>0</v>
          </cell>
          <cell r="G72">
            <v>0</v>
          </cell>
          <cell r="H72">
            <v>0</v>
          </cell>
          <cell r="I72">
            <v>0</v>
          </cell>
          <cell r="J72">
            <v>0</v>
          </cell>
          <cell r="K72" t="str">
            <v>1.33</v>
          </cell>
          <cell r="L72" t="str">
            <v>D+</v>
          </cell>
          <cell r="M72" t="str">
            <v>0</v>
          </cell>
          <cell r="N72">
            <v>0</v>
          </cell>
          <cell r="O72">
            <v>0</v>
          </cell>
          <cell r="P72">
            <v>0</v>
          </cell>
          <cell r="Q72">
            <v>0</v>
          </cell>
          <cell r="R72">
            <v>0</v>
          </cell>
          <cell r="S72">
            <v>0</v>
          </cell>
          <cell r="T72">
            <v>0</v>
          </cell>
          <cell r="U72">
            <v>0</v>
          </cell>
        </row>
        <row r="73">
          <cell r="A73">
            <v>0</v>
          </cell>
          <cell r="B73">
            <v>17</v>
          </cell>
          <cell r="C73">
            <v>0</v>
          </cell>
          <cell r="D73" t="str">
            <v>3.5</v>
          </cell>
          <cell r="E73">
            <v>0</v>
          </cell>
          <cell r="F73">
            <v>0</v>
          </cell>
          <cell r="G73">
            <v>0</v>
          </cell>
          <cell r="H73">
            <v>0</v>
          </cell>
          <cell r="I73">
            <v>0</v>
          </cell>
          <cell r="J73">
            <v>0</v>
          </cell>
          <cell r="K73" t="str">
            <v>1.33</v>
          </cell>
          <cell r="L73" t="str">
            <v>D+</v>
          </cell>
          <cell r="M73" t="str">
            <v>0</v>
          </cell>
          <cell r="N73">
            <v>0</v>
          </cell>
          <cell r="O73">
            <v>0</v>
          </cell>
          <cell r="P73">
            <v>0</v>
          </cell>
          <cell r="Q73">
            <v>0</v>
          </cell>
          <cell r="R73">
            <v>0</v>
          </cell>
          <cell r="S73">
            <v>0</v>
          </cell>
          <cell r="T73">
            <v>0</v>
          </cell>
          <cell r="U73">
            <v>0</v>
          </cell>
        </row>
        <row r="74">
          <cell r="A74">
            <v>0</v>
          </cell>
          <cell r="B74">
            <v>0</v>
          </cell>
          <cell r="C74" t="str">
            <v>capaian raport</v>
          </cell>
          <cell r="D74">
            <v>17</v>
          </cell>
          <cell r="E74">
            <v>0</v>
          </cell>
          <cell r="F74">
            <v>0</v>
          </cell>
          <cell r="G74">
            <v>0</v>
          </cell>
          <cell r="H74">
            <v>0</v>
          </cell>
          <cell r="I74">
            <v>0</v>
          </cell>
          <cell r="J74">
            <v>0</v>
          </cell>
          <cell r="K74" t="str">
            <v>1.33</v>
          </cell>
          <cell r="L74" t="str">
            <v>D+</v>
          </cell>
          <cell r="M74" t="str">
            <v>0</v>
          </cell>
          <cell r="N74">
            <v>0</v>
          </cell>
          <cell r="O74">
            <v>0</v>
          </cell>
          <cell r="P74">
            <v>0</v>
          </cell>
          <cell r="Q74">
            <v>0</v>
          </cell>
          <cell r="R74">
            <v>0</v>
          </cell>
          <cell r="S74">
            <v>0</v>
          </cell>
          <cell r="T74">
            <v>0</v>
          </cell>
          <cell r="U74">
            <v>0</v>
          </cell>
        </row>
        <row r="75">
          <cell r="A75">
            <v>18</v>
          </cell>
          <cell r="B75">
            <v>18</v>
          </cell>
          <cell r="C75" t="str">
            <v>Nayla Annora Nobel W</v>
          </cell>
          <cell r="D75" t="str">
            <v>3.3</v>
          </cell>
          <cell r="E75">
            <v>0</v>
          </cell>
          <cell r="F75">
            <v>0</v>
          </cell>
          <cell r="G75">
            <v>0</v>
          </cell>
          <cell r="H75">
            <v>0</v>
          </cell>
          <cell r="I75">
            <v>0</v>
          </cell>
          <cell r="J75">
            <v>0</v>
          </cell>
          <cell r="K75" t="str">
            <v>1.33</v>
          </cell>
          <cell r="L75" t="str">
            <v>D+</v>
          </cell>
          <cell r="M75" t="str">
            <v>0</v>
          </cell>
          <cell r="N75">
            <v>0</v>
          </cell>
          <cell r="O75">
            <v>0</v>
          </cell>
          <cell r="P75">
            <v>0</v>
          </cell>
          <cell r="Q75">
            <v>0</v>
          </cell>
          <cell r="R75">
            <v>0</v>
          </cell>
          <cell r="S75">
            <v>0</v>
          </cell>
          <cell r="T75">
            <v>0</v>
          </cell>
          <cell r="U75" t="str">
            <v>D+</v>
          </cell>
        </row>
        <row r="76">
          <cell r="A76">
            <v>0</v>
          </cell>
          <cell r="B76">
            <v>18</v>
          </cell>
          <cell r="C76">
            <v>0</v>
          </cell>
          <cell r="D76" t="str">
            <v>3.4</v>
          </cell>
          <cell r="E76">
            <v>0</v>
          </cell>
          <cell r="F76">
            <v>0</v>
          </cell>
          <cell r="G76">
            <v>0</v>
          </cell>
          <cell r="H76">
            <v>0</v>
          </cell>
          <cell r="I76">
            <v>0</v>
          </cell>
          <cell r="J76">
            <v>0</v>
          </cell>
          <cell r="K76" t="str">
            <v>1.33</v>
          </cell>
          <cell r="L76" t="str">
            <v>D+</v>
          </cell>
          <cell r="M76" t="str">
            <v>0</v>
          </cell>
          <cell r="N76">
            <v>0</v>
          </cell>
          <cell r="O76">
            <v>0</v>
          </cell>
          <cell r="P76">
            <v>0</v>
          </cell>
          <cell r="Q76">
            <v>0</v>
          </cell>
          <cell r="R76">
            <v>0</v>
          </cell>
          <cell r="S76">
            <v>0</v>
          </cell>
          <cell r="T76">
            <v>0</v>
          </cell>
          <cell r="U76">
            <v>0</v>
          </cell>
        </row>
        <row r="77">
          <cell r="A77">
            <v>0</v>
          </cell>
          <cell r="B77">
            <v>18</v>
          </cell>
          <cell r="C77">
            <v>0</v>
          </cell>
          <cell r="D77" t="str">
            <v>3.5</v>
          </cell>
          <cell r="E77">
            <v>0</v>
          </cell>
          <cell r="F77">
            <v>0</v>
          </cell>
          <cell r="G77">
            <v>0</v>
          </cell>
          <cell r="H77">
            <v>0</v>
          </cell>
          <cell r="I77">
            <v>0</v>
          </cell>
          <cell r="J77">
            <v>0</v>
          </cell>
          <cell r="K77" t="str">
            <v>1.33</v>
          </cell>
          <cell r="L77" t="str">
            <v>D+</v>
          </cell>
          <cell r="M77" t="str">
            <v>0</v>
          </cell>
          <cell r="N77">
            <v>0</v>
          </cell>
          <cell r="O77">
            <v>0</v>
          </cell>
          <cell r="P77">
            <v>0</v>
          </cell>
          <cell r="Q77">
            <v>0</v>
          </cell>
          <cell r="R77">
            <v>0</v>
          </cell>
          <cell r="S77">
            <v>0</v>
          </cell>
          <cell r="T77">
            <v>0</v>
          </cell>
          <cell r="U77">
            <v>0</v>
          </cell>
        </row>
        <row r="78">
          <cell r="A78">
            <v>0</v>
          </cell>
          <cell r="B78">
            <v>0</v>
          </cell>
          <cell r="C78" t="str">
            <v>capaian raport</v>
          </cell>
          <cell r="D78">
            <v>18</v>
          </cell>
          <cell r="E78">
            <v>0</v>
          </cell>
          <cell r="F78">
            <v>0</v>
          </cell>
          <cell r="G78">
            <v>0</v>
          </cell>
          <cell r="H78">
            <v>0</v>
          </cell>
          <cell r="I78">
            <v>0</v>
          </cell>
          <cell r="J78">
            <v>0</v>
          </cell>
          <cell r="K78" t="str">
            <v>1.33</v>
          </cell>
          <cell r="L78" t="str">
            <v>D+</v>
          </cell>
          <cell r="M78" t="str">
            <v>0</v>
          </cell>
          <cell r="N78">
            <v>0</v>
          </cell>
          <cell r="O78">
            <v>0</v>
          </cell>
          <cell r="P78">
            <v>0</v>
          </cell>
          <cell r="Q78">
            <v>0</v>
          </cell>
          <cell r="R78">
            <v>0</v>
          </cell>
          <cell r="S78">
            <v>0</v>
          </cell>
          <cell r="T78">
            <v>0</v>
          </cell>
          <cell r="U78">
            <v>0</v>
          </cell>
        </row>
        <row r="79">
          <cell r="A79">
            <v>19</v>
          </cell>
          <cell r="B79">
            <v>19</v>
          </cell>
          <cell r="C79" t="str">
            <v>Raihan Danang P</v>
          </cell>
          <cell r="D79" t="str">
            <v>3.3</v>
          </cell>
          <cell r="E79">
            <v>0</v>
          </cell>
          <cell r="F79">
            <v>0</v>
          </cell>
          <cell r="G79">
            <v>0</v>
          </cell>
          <cell r="H79">
            <v>0</v>
          </cell>
          <cell r="I79">
            <v>0</v>
          </cell>
          <cell r="J79">
            <v>0</v>
          </cell>
          <cell r="K79" t="str">
            <v>1.33</v>
          </cell>
          <cell r="L79" t="str">
            <v>D+</v>
          </cell>
          <cell r="M79" t="str">
            <v>0</v>
          </cell>
          <cell r="N79">
            <v>0</v>
          </cell>
          <cell r="O79">
            <v>0</v>
          </cell>
          <cell r="P79">
            <v>0</v>
          </cell>
          <cell r="Q79">
            <v>0</v>
          </cell>
          <cell r="R79">
            <v>0</v>
          </cell>
          <cell r="S79">
            <v>0</v>
          </cell>
          <cell r="T79">
            <v>0</v>
          </cell>
          <cell r="U79" t="str">
            <v>D+</v>
          </cell>
        </row>
        <row r="80">
          <cell r="A80">
            <v>0</v>
          </cell>
          <cell r="B80">
            <v>19</v>
          </cell>
          <cell r="C80">
            <v>0</v>
          </cell>
          <cell r="D80" t="str">
            <v>3.4</v>
          </cell>
          <cell r="E80">
            <v>0</v>
          </cell>
          <cell r="F80">
            <v>0</v>
          </cell>
          <cell r="G80">
            <v>0</v>
          </cell>
          <cell r="H80">
            <v>0</v>
          </cell>
          <cell r="I80">
            <v>0</v>
          </cell>
          <cell r="J80">
            <v>0</v>
          </cell>
          <cell r="K80" t="str">
            <v>1.33</v>
          </cell>
          <cell r="L80" t="str">
            <v>D+</v>
          </cell>
          <cell r="M80" t="str">
            <v>0</v>
          </cell>
          <cell r="N80">
            <v>0</v>
          </cell>
          <cell r="O80">
            <v>0</v>
          </cell>
          <cell r="P80">
            <v>0</v>
          </cell>
          <cell r="Q80">
            <v>0</v>
          </cell>
          <cell r="R80">
            <v>0</v>
          </cell>
          <cell r="S80">
            <v>0</v>
          </cell>
          <cell r="T80">
            <v>0</v>
          </cell>
          <cell r="U80">
            <v>0</v>
          </cell>
        </row>
        <row r="81">
          <cell r="A81">
            <v>0</v>
          </cell>
          <cell r="B81">
            <v>19</v>
          </cell>
          <cell r="C81">
            <v>0</v>
          </cell>
          <cell r="D81" t="str">
            <v>3.5</v>
          </cell>
          <cell r="E81">
            <v>0</v>
          </cell>
          <cell r="F81">
            <v>0</v>
          </cell>
          <cell r="G81">
            <v>0</v>
          </cell>
          <cell r="H81">
            <v>0</v>
          </cell>
          <cell r="I81">
            <v>0</v>
          </cell>
          <cell r="J81">
            <v>0</v>
          </cell>
          <cell r="K81" t="str">
            <v>1.33</v>
          </cell>
          <cell r="L81" t="str">
            <v>D+</v>
          </cell>
          <cell r="M81" t="str">
            <v>0</v>
          </cell>
          <cell r="N81">
            <v>0</v>
          </cell>
          <cell r="O81">
            <v>0</v>
          </cell>
          <cell r="P81">
            <v>0</v>
          </cell>
          <cell r="Q81">
            <v>0</v>
          </cell>
          <cell r="R81">
            <v>0</v>
          </cell>
          <cell r="S81">
            <v>0</v>
          </cell>
          <cell r="T81">
            <v>0</v>
          </cell>
          <cell r="U81">
            <v>0</v>
          </cell>
        </row>
        <row r="82">
          <cell r="A82">
            <v>0</v>
          </cell>
          <cell r="B82">
            <v>0</v>
          </cell>
          <cell r="C82" t="str">
            <v>capaian raport</v>
          </cell>
          <cell r="D82">
            <v>19</v>
          </cell>
          <cell r="E82">
            <v>0</v>
          </cell>
          <cell r="F82">
            <v>0</v>
          </cell>
          <cell r="G82">
            <v>0</v>
          </cell>
          <cell r="H82">
            <v>0</v>
          </cell>
          <cell r="I82">
            <v>0</v>
          </cell>
          <cell r="J82">
            <v>0</v>
          </cell>
          <cell r="K82" t="str">
            <v>1.33</v>
          </cell>
          <cell r="L82" t="str">
            <v>D+</v>
          </cell>
          <cell r="M82" t="str">
            <v>0</v>
          </cell>
          <cell r="N82">
            <v>0</v>
          </cell>
          <cell r="O82">
            <v>0</v>
          </cell>
          <cell r="P82">
            <v>0</v>
          </cell>
          <cell r="Q82">
            <v>0</v>
          </cell>
          <cell r="R82">
            <v>0</v>
          </cell>
          <cell r="S82">
            <v>0</v>
          </cell>
          <cell r="T82">
            <v>0</v>
          </cell>
          <cell r="U82">
            <v>0</v>
          </cell>
        </row>
        <row r="83">
          <cell r="A83">
            <v>20</v>
          </cell>
          <cell r="B83">
            <v>20</v>
          </cell>
          <cell r="C83" t="str">
            <v>Roby Ardiyansyah</v>
          </cell>
          <cell r="D83" t="str">
            <v>3.3</v>
          </cell>
          <cell r="E83">
            <v>0</v>
          </cell>
          <cell r="F83">
            <v>0</v>
          </cell>
          <cell r="G83">
            <v>0</v>
          </cell>
          <cell r="H83">
            <v>0</v>
          </cell>
          <cell r="I83">
            <v>0</v>
          </cell>
          <cell r="J83">
            <v>0</v>
          </cell>
          <cell r="K83" t="str">
            <v>1.33</v>
          </cell>
          <cell r="L83" t="str">
            <v>D+</v>
          </cell>
          <cell r="M83" t="str">
            <v>0</v>
          </cell>
          <cell r="N83">
            <v>0</v>
          </cell>
          <cell r="O83">
            <v>0</v>
          </cell>
          <cell r="P83">
            <v>0</v>
          </cell>
          <cell r="Q83">
            <v>0</v>
          </cell>
          <cell r="R83">
            <v>0</v>
          </cell>
          <cell r="S83">
            <v>0</v>
          </cell>
          <cell r="T83">
            <v>0</v>
          </cell>
          <cell r="U83" t="str">
            <v>D+</v>
          </cell>
        </row>
        <row r="84">
          <cell r="A84">
            <v>0</v>
          </cell>
          <cell r="B84">
            <v>20</v>
          </cell>
          <cell r="C84">
            <v>0</v>
          </cell>
          <cell r="D84" t="str">
            <v>3.4</v>
          </cell>
          <cell r="E84">
            <v>0</v>
          </cell>
          <cell r="F84">
            <v>0</v>
          </cell>
          <cell r="G84">
            <v>0</v>
          </cell>
          <cell r="H84">
            <v>0</v>
          </cell>
          <cell r="I84">
            <v>0</v>
          </cell>
          <cell r="J84">
            <v>0</v>
          </cell>
          <cell r="K84" t="str">
            <v>1.33</v>
          </cell>
          <cell r="L84" t="str">
            <v>D+</v>
          </cell>
          <cell r="M84" t="str">
            <v>0</v>
          </cell>
          <cell r="N84">
            <v>0</v>
          </cell>
          <cell r="O84">
            <v>0</v>
          </cell>
          <cell r="P84">
            <v>0</v>
          </cell>
          <cell r="Q84">
            <v>0</v>
          </cell>
          <cell r="R84">
            <v>0</v>
          </cell>
          <cell r="S84">
            <v>0</v>
          </cell>
          <cell r="T84">
            <v>0</v>
          </cell>
          <cell r="U84">
            <v>0</v>
          </cell>
        </row>
        <row r="85">
          <cell r="A85">
            <v>0</v>
          </cell>
          <cell r="B85">
            <v>20</v>
          </cell>
          <cell r="C85">
            <v>0</v>
          </cell>
          <cell r="D85" t="str">
            <v>3.5</v>
          </cell>
          <cell r="E85">
            <v>0</v>
          </cell>
          <cell r="F85">
            <v>0</v>
          </cell>
          <cell r="G85">
            <v>0</v>
          </cell>
          <cell r="H85">
            <v>0</v>
          </cell>
          <cell r="I85">
            <v>0</v>
          </cell>
          <cell r="J85">
            <v>0</v>
          </cell>
          <cell r="K85" t="str">
            <v>1.33</v>
          </cell>
          <cell r="L85" t="str">
            <v>D+</v>
          </cell>
          <cell r="M85" t="str">
            <v>0</v>
          </cell>
          <cell r="N85">
            <v>0</v>
          </cell>
          <cell r="O85">
            <v>0</v>
          </cell>
          <cell r="P85">
            <v>0</v>
          </cell>
          <cell r="Q85">
            <v>0</v>
          </cell>
          <cell r="R85">
            <v>0</v>
          </cell>
          <cell r="S85">
            <v>0</v>
          </cell>
          <cell r="T85">
            <v>0</v>
          </cell>
          <cell r="U85">
            <v>0</v>
          </cell>
        </row>
        <row r="86">
          <cell r="A86">
            <v>0</v>
          </cell>
          <cell r="B86">
            <v>0</v>
          </cell>
          <cell r="C86" t="str">
            <v>capaian raport</v>
          </cell>
          <cell r="D86">
            <v>20</v>
          </cell>
          <cell r="E86">
            <v>0</v>
          </cell>
          <cell r="F86">
            <v>0</v>
          </cell>
          <cell r="G86">
            <v>0</v>
          </cell>
          <cell r="H86">
            <v>0</v>
          </cell>
          <cell r="I86">
            <v>0</v>
          </cell>
          <cell r="J86">
            <v>0</v>
          </cell>
          <cell r="K86" t="str">
            <v>1.33</v>
          </cell>
          <cell r="L86" t="str">
            <v>D+</v>
          </cell>
          <cell r="M86" t="str">
            <v>0</v>
          </cell>
          <cell r="N86">
            <v>0</v>
          </cell>
          <cell r="O86">
            <v>0</v>
          </cell>
          <cell r="P86">
            <v>0</v>
          </cell>
          <cell r="Q86">
            <v>0</v>
          </cell>
          <cell r="R86">
            <v>0</v>
          </cell>
          <cell r="S86">
            <v>0</v>
          </cell>
          <cell r="T86">
            <v>0</v>
          </cell>
          <cell r="U86">
            <v>0</v>
          </cell>
        </row>
        <row r="87">
          <cell r="A87">
            <v>21</v>
          </cell>
          <cell r="B87">
            <v>21</v>
          </cell>
          <cell r="C87" t="str">
            <v>Rojalingga Prana A</v>
          </cell>
          <cell r="D87" t="str">
            <v>3.3</v>
          </cell>
          <cell r="E87">
            <v>0</v>
          </cell>
          <cell r="F87">
            <v>0</v>
          </cell>
          <cell r="G87">
            <v>0</v>
          </cell>
          <cell r="H87">
            <v>0</v>
          </cell>
          <cell r="I87">
            <v>0</v>
          </cell>
          <cell r="J87">
            <v>0</v>
          </cell>
          <cell r="K87" t="str">
            <v>1.33</v>
          </cell>
          <cell r="L87" t="str">
            <v>D+</v>
          </cell>
          <cell r="M87" t="str">
            <v>0</v>
          </cell>
          <cell r="N87">
            <v>0</v>
          </cell>
          <cell r="O87">
            <v>0</v>
          </cell>
          <cell r="P87">
            <v>0</v>
          </cell>
          <cell r="Q87">
            <v>0</v>
          </cell>
          <cell r="R87">
            <v>0</v>
          </cell>
          <cell r="S87">
            <v>0</v>
          </cell>
          <cell r="T87">
            <v>0</v>
          </cell>
          <cell r="U87" t="str">
            <v>D+</v>
          </cell>
        </row>
        <row r="88">
          <cell r="A88">
            <v>0</v>
          </cell>
          <cell r="B88">
            <v>21</v>
          </cell>
          <cell r="C88">
            <v>0</v>
          </cell>
          <cell r="D88" t="str">
            <v>3.4</v>
          </cell>
          <cell r="E88">
            <v>0</v>
          </cell>
          <cell r="F88">
            <v>0</v>
          </cell>
          <cell r="G88">
            <v>0</v>
          </cell>
          <cell r="H88">
            <v>0</v>
          </cell>
          <cell r="I88">
            <v>0</v>
          </cell>
          <cell r="J88">
            <v>0</v>
          </cell>
          <cell r="K88" t="str">
            <v>1.33</v>
          </cell>
          <cell r="L88" t="str">
            <v>D+</v>
          </cell>
          <cell r="M88" t="str">
            <v>0</v>
          </cell>
          <cell r="N88">
            <v>0</v>
          </cell>
          <cell r="O88">
            <v>0</v>
          </cell>
          <cell r="P88">
            <v>0</v>
          </cell>
          <cell r="Q88">
            <v>0</v>
          </cell>
          <cell r="R88">
            <v>0</v>
          </cell>
          <cell r="S88">
            <v>0</v>
          </cell>
          <cell r="T88">
            <v>0</v>
          </cell>
          <cell r="U88">
            <v>0</v>
          </cell>
        </row>
        <row r="89">
          <cell r="A89">
            <v>0</v>
          </cell>
          <cell r="B89">
            <v>21</v>
          </cell>
          <cell r="C89">
            <v>0</v>
          </cell>
          <cell r="D89" t="str">
            <v>3.5</v>
          </cell>
          <cell r="E89">
            <v>0</v>
          </cell>
          <cell r="F89">
            <v>0</v>
          </cell>
          <cell r="G89">
            <v>0</v>
          </cell>
          <cell r="H89">
            <v>0</v>
          </cell>
          <cell r="I89">
            <v>0</v>
          </cell>
          <cell r="J89">
            <v>0</v>
          </cell>
          <cell r="K89" t="str">
            <v>1.33</v>
          </cell>
          <cell r="L89" t="str">
            <v>D+</v>
          </cell>
          <cell r="M89" t="str">
            <v>0</v>
          </cell>
          <cell r="N89">
            <v>0</v>
          </cell>
          <cell r="O89">
            <v>0</v>
          </cell>
          <cell r="P89">
            <v>0</v>
          </cell>
          <cell r="Q89">
            <v>0</v>
          </cell>
          <cell r="R89">
            <v>0</v>
          </cell>
          <cell r="S89">
            <v>0</v>
          </cell>
          <cell r="T89">
            <v>0</v>
          </cell>
          <cell r="U89">
            <v>0</v>
          </cell>
        </row>
        <row r="90">
          <cell r="A90">
            <v>0</v>
          </cell>
          <cell r="B90">
            <v>0</v>
          </cell>
          <cell r="C90" t="str">
            <v>capaian raport</v>
          </cell>
          <cell r="D90">
            <v>21</v>
          </cell>
          <cell r="E90">
            <v>0</v>
          </cell>
          <cell r="F90">
            <v>0</v>
          </cell>
          <cell r="G90">
            <v>0</v>
          </cell>
          <cell r="H90">
            <v>0</v>
          </cell>
          <cell r="I90">
            <v>0</v>
          </cell>
          <cell r="J90">
            <v>0</v>
          </cell>
          <cell r="K90" t="str">
            <v>1.33</v>
          </cell>
          <cell r="L90" t="str">
            <v>D+</v>
          </cell>
          <cell r="M90" t="str">
            <v>0</v>
          </cell>
          <cell r="N90">
            <v>0</v>
          </cell>
          <cell r="O90">
            <v>0</v>
          </cell>
          <cell r="P90">
            <v>0</v>
          </cell>
          <cell r="Q90">
            <v>0</v>
          </cell>
          <cell r="R90">
            <v>0</v>
          </cell>
          <cell r="S90">
            <v>0</v>
          </cell>
          <cell r="T90">
            <v>0</v>
          </cell>
          <cell r="U90">
            <v>0</v>
          </cell>
        </row>
        <row r="91">
          <cell r="A91">
            <v>22</v>
          </cell>
          <cell r="B91">
            <v>22</v>
          </cell>
          <cell r="C91" t="str">
            <v>Sally Savista A</v>
          </cell>
          <cell r="D91" t="str">
            <v>3.3</v>
          </cell>
          <cell r="E91">
            <v>0</v>
          </cell>
          <cell r="F91">
            <v>0</v>
          </cell>
          <cell r="G91">
            <v>0</v>
          </cell>
          <cell r="H91">
            <v>0</v>
          </cell>
          <cell r="I91">
            <v>0</v>
          </cell>
          <cell r="J91">
            <v>0</v>
          </cell>
          <cell r="K91" t="str">
            <v>1.33</v>
          </cell>
          <cell r="L91" t="str">
            <v>D+</v>
          </cell>
          <cell r="M91" t="str">
            <v>0</v>
          </cell>
          <cell r="N91">
            <v>0</v>
          </cell>
          <cell r="O91">
            <v>0</v>
          </cell>
          <cell r="P91">
            <v>0</v>
          </cell>
          <cell r="Q91">
            <v>0</v>
          </cell>
          <cell r="R91">
            <v>0</v>
          </cell>
          <cell r="S91">
            <v>0</v>
          </cell>
          <cell r="T91">
            <v>0</v>
          </cell>
          <cell r="U91" t="str">
            <v>D+</v>
          </cell>
        </row>
        <row r="92">
          <cell r="A92">
            <v>0</v>
          </cell>
          <cell r="B92">
            <v>22</v>
          </cell>
          <cell r="C92">
            <v>0</v>
          </cell>
          <cell r="D92" t="str">
            <v>3.4</v>
          </cell>
          <cell r="E92">
            <v>0</v>
          </cell>
          <cell r="F92">
            <v>0</v>
          </cell>
          <cell r="G92">
            <v>0</v>
          </cell>
          <cell r="H92">
            <v>0</v>
          </cell>
          <cell r="I92">
            <v>0</v>
          </cell>
          <cell r="J92">
            <v>0</v>
          </cell>
          <cell r="K92" t="str">
            <v>1.33</v>
          </cell>
          <cell r="L92" t="str">
            <v>D+</v>
          </cell>
          <cell r="M92" t="str">
            <v>0</v>
          </cell>
          <cell r="N92">
            <v>0</v>
          </cell>
          <cell r="O92">
            <v>0</v>
          </cell>
          <cell r="P92">
            <v>0</v>
          </cell>
          <cell r="Q92">
            <v>0</v>
          </cell>
          <cell r="R92">
            <v>0</v>
          </cell>
          <cell r="S92">
            <v>0</v>
          </cell>
          <cell r="T92">
            <v>0</v>
          </cell>
          <cell r="U92">
            <v>0</v>
          </cell>
        </row>
        <row r="93">
          <cell r="A93">
            <v>0</v>
          </cell>
          <cell r="B93">
            <v>22</v>
          </cell>
          <cell r="C93">
            <v>0</v>
          </cell>
          <cell r="D93" t="str">
            <v>3.5</v>
          </cell>
          <cell r="E93">
            <v>0</v>
          </cell>
          <cell r="F93">
            <v>0</v>
          </cell>
          <cell r="G93">
            <v>0</v>
          </cell>
          <cell r="H93">
            <v>0</v>
          </cell>
          <cell r="I93">
            <v>0</v>
          </cell>
          <cell r="J93">
            <v>0</v>
          </cell>
          <cell r="K93" t="str">
            <v>1.33</v>
          </cell>
          <cell r="L93" t="str">
            <v>D+</v>
          </cell>
          <cell r="M93" t="str">
            <v>0</v>
          </cell>
          <cell r="N93">
            <v>0</v>
          </cell>
          <cell r="O93">
            <v>0</v>
          </cell>
          <cell r="P93">
            <v>0</v>
          </cell>
          <cell r="Q93">
            <v>0</v>
          </cell>
          <cell r="R93">
            <v>0</v>
          </cell>
          <cell r="S93">
            <v>0</v>
          </cell>
          <cell r="T93">
            <v>0</v>
          </cell>
          <cell r="U93">
            <v>0</v>
          </cell>
        </row>
        <row r="94">
          <cell r="A94">
            <v>0</v>
          </cell>
          <cell r="B94">
            <v>0</v>
          </cell>
          <cell r="C94" t="str">
            <v>capaian raport</v>
          </cell>
          <cell r="D94">
            <v>22</v>
          </cell>
          <cell r="E94">
            <v>0</v>
          </cell>
          <cell r="F94">
            <v>0</v>
          </cell>
          <cell r="G94">
            <v>0</v>
          </cell>
          <cell r="H94">
            <v>0</v>
          </cell>
          <cell r="I94">
            <v>0</v>
          </cell>
          <cell r="J94">
            <v>0</v>
          </cell>
          <cell r="K94" t="str">
            <v>1.33</v>
          </cell>
          <cell r="L94" t="str">
            <v>D+</v>
          </cell>
          <cell r="M94" t="str">
            <v>0</v>
          </cell>
          <cell r="N94">
            <v>0</v>
          </cell>
          <cell r="O94">
            <v>0</v>
          </cell>
          <cell r="P94">
            <v>0</v>
          </cell>
          <cell r="Q94">
            <v>0</v>
          </cell>
          <cell r="R94">
            <v>0</v>
          </cell>
          <cell r="S94">
            <v>0</v>
          </cell>
          <cell r="T94">
            <v>0</v>
          </cell>
          <cell r="U94">
            <v>0</v>
          </cell>
        </row>
        <row r="95">
          <cell r="A95">
            <v>23</v>
          </cell>
          <cell r="B95">
            <v>23</v>
          </cell>
          <cell r="C95" t="str">
            <v xml:space="preserve">Tania Kaori Angelita </v>
          </cell>
          <cell r="D95" t="str">
            <v>3.3</v>
          </cell>
          <cell r="E95">
            <v>0</v>
          </cell>
          <cell r="F95">
            <v>0</v>
          </cell>
          <cell r="G95">
            <v>0</v>
          </cell>
          <cell r="H95">
            <v>0</v>
          </cell>
          <cell r="I95">
            <v>0</v>
          </cell>
          <cell r="J95">
            <v>0</v>
          </cell>
          <cell r="K95" t="str">
            <v>1.33</v>
          </cell>
          <cell r="L95" t="str">
            <v>D+</v>
          </cell>
          <cell r="M95" t="str">
            <v>0</v>
          </cell>
          <cell r="N95">
            <v>0</v>
          </cell>
          <cell r="O95">
            <v>0</v>
          </cell>
          <cell r="P95">
            <v>0</v>
          </cell>
          <cell r="Q95">
            <v>0</v>
          </cell>
          <cell r="R95">
            <v>0</v>
          </cell>
          <cell r="S95">
            <v>0</v>
          </cell>
          <cell r="T95">
            <v>0</v>
          </cell>
          <cell r="U95" t="str">
            <v>D+</v>
          </cell>
        </row>
        <row r="96">
          <cell r="A96">
            <v>0</v>
          </cell>
          <cell r="B96">
            <v>23</v>
          </cell>
          <cell r="C96">
            <v>0</v>
          </cell>
          <cell r="D96" t="str">
            <v>3.4</v>
          </cell>
          <cell r="E96">
            <v>0</v>
          </cell>
          <cell r="F96">
            <v>0</v>
          </cell>
          <cell r="G96">
            <v>0</v>
          </cell>
          <cell r="H96">
            <v>0</v>
          </cell>
          <cell r="I96">
            <v>0</v>
          </cell>
          <cell r="J96">
            <v>0</v>
          </cell>
          <cell r="K96" t="str">
            <v>1.33</v>
          </cell>
          <cell r="L96" t="str">
            <v>D+</v>
          </cell>
          <cell r="M96" t="str">
            <v>0</v>
          </cell>
          <cell r="N96">
            <v>0</v>
          </cell>
          <cell r="O96">
            <v>0</v>
          </cell>
          <cell r="P96">
            <v>0</v>
          </cell>
          <cell r="Q96">
            <v>0</v>
          </cell>
          <cell r="R96">
            <v>0</v>
          </cell>
          <cell r="S96">
            <v>0</v>
          </cell>
          <cell r="T96">
            <v>0</v>
          </cell>
          <cell r="U96">
            <v>0</v>
          </cell>
        </row>
        <row r="97">
          <cell r="A97">
            <v>0</v>
          </cell>
          <cell r="B97">
            <v>23</v>
          </cell>
          <cell r="C97">
            <v>0</v>
          </cell>
          <cell r="D97" t="str">
            <v>3.5</v>
          </cell>
          <cell r="E97">
            <v>0</v>
          </cell>
          <cell r="F97">
            <v>0</v>
          </cell>
          <cell r="G97">
            <v>0</v>
          </cell>
          <cell r="H97">
            <v>0</v>
          </cell>
          <cell r="I97">
            <v>0</v>
          </cell>
          <cell r="J97">
            <v>0</v>
          </cell>
          <cell r="K97" t="str">
            <v>1.33</v>
          </cell>
          <cell r="L97" t="str">
            <v>D+</v>
          </cell>
          <cell r="M97" t="str">
            <v>0</v>
          </cell>
          <cell r="N97">
            <v>0</v>
          </cell>
          <cell r="O97">
            <v>0</v>
          </cell>
          <cell r="P97">
            <v>0</v>
          </cell>
          <cell r="Q97">
            <v>0</v>
          </cell>
          <cell r="R97">
            <v>0</v>
          </cell>
          <cell r="S97">
            <v>0</v>
          </cell>
          <cell r="T97">
            <v>0</v>
          </cell>
          <cell r="U97">
            <v>0</v>
          </cell>
        </row>
        <row r="98">
          <cell r="A98">
            <v>0</v>
          </cell>
          <cell r="B98">
            <v>0</v>
          </cell>
          <cell r="C98" t="str">
            <v>capaian raport</v>
          </cell>
          <cell r="D98">
            <v>23</v>
          </cell>
          <cell r="E98">
            <v>0</v>
          </cell>
          <cell r="F98">
            <v>0</v>
          </cell>
          <cell r="G98">
            <v>0</v>
          </cell>
          <cell r="H98">
            <v>0</v>
          </cell>
          <cell r="I98">
            <v>0</v>
          </cell>
          <cell r="J98">
            <v>0</v>
          </cell>
          <cell r="K98" t="str">
            <v>1.33</v>
          </cell>
          <cell r="L98" t="str">
            <v>D+</v>
          </cell>
          <cell r="M98" t="str">
            <v>0</v>
          </cell>
          <cell r="N98">
            <v>0</v>
          </cell>
          <cell r="O98">
            <v>0</v>
          </cell>
          <cell r="P98">
            <v>0</v>
          </cell>
          <cell r="Q98">
            <v>0</v>
          </cell>
          <cell r="R98">
            <v>0</v>
          </cell>
          <cell r="S98">
            <v>0</v>
          </cell>
          <cell r="T98">
            <v>0</v>
          </cell>
          <cell r="U98">
            <v>0</v>
          </cell>
        </row>
        <row r="99">
          <cell r="A99">
            <v>24</v>
          </cell>
          <cell r="B99">
            <v>24</v>
          </cell>
          <cell r="C99" t="str">
            <v>Romzy Oka Ramadhani P</v>
          </cell>
          <cell r="D99" t="str">
            <v>3.3</v>
          </cell>
          <cell r="E99">
            <v>0</v>
          </cell>
          <cell r="F99">
            <v>0</v>
          </cell>
          <cell r="G99">
            <v>0</v>
          </cell>
          <cell r="H99">
            <v>0</v>
          </cell>
          <cell r="I99">
            <v>0</v>
          </cell>
          <cell r="J99">
            <v>0</v>
          </cell>
          <cell r="K99" t="str">
            <v>1.33</v>
          </cell>
          <cell r="L99" t="str">
            <v>D+</v>
          </cell>
          <cell r="M99" t="str">
            <v>0</v>
          </cell>
          <cell r="N99">
            <v>0</v>
          </cell>
          <cell r="O99">
            <v>0</v>
          </cell>
          <cell r="P99">
            <v>0</v>
          </cell>
          <cell r="Q99">
            <v>0</v>
          </cell>
          <cell r="R99">
            <v>0</v>
          </cell>
          <cell r="S99">
            <v>0</v>
          </cell>
          <cell r="T99">
            <v>0</v>
          </cell>
          <cell r="U99" t="str">
            <v>D+</v>
          </cell>
        </row>
        <row r="100">
          <cell r="A100">
            <v>0</v>
          </cell>
          <cell r="B100">
            <v>24</v>
          </cell>
          <cell r="C100">
            <v>0</v>
          </cell>
          <cell r="D100" t="str">
            <v>3.4</v>
          </cell>
          <cell r="E100">
            <v>0</v>
          </cell>
          <cell r="F100">
            <v>0</v>
          </cell>
          <cell r="G100">
            <v>0</v>
          </cell>
          <cell r="H100">
            <v>0</v>
          </cell>
          <cell r="I100">
            <v>0</v>
          </cell>
          <cell r="J100">
            <v>0</v>
          </cell>
          <cell r="K100" t="str">
            <v>1.33</v>
          </cell>
          <cell r="L100" t="str">
            <v>D+</v>
          </cell>
          <cell r="M100" t="str">
            <v>0</v>
          </cell>
          <cell r="N100">
            <v>0</v>
          </cell>
          <cell r="O100">
            <v>0</v>
          </cell>
          <cell r="P100">
            <v>0</v>
          </cell>
          <cell r="Q100">
            <v>0</v>
          </cell>
          <cell r="R100">
            <v>0</v>
          </cell>
          <cell r="S100">
            <v>0</v>
          </cell>
          <cell r="T100">
            <v>0</v>
          </cell>
          <cell r="U100">
            <v>0</v>
          </cell>
        </row>
        <row r="101">
          <cell r="A101">
            <v>0</v>
          </cell>
          <cell r="B101">
            <v>24</v>
          </cell>
          <cell r="C101">
            <v>0</v>
          </cell>
          <cell r="D101" t="str">
            <v>3.5</v>
          </cell>
          <cell r="E101">
            <v>0</v>
          </cell>
          <cell r="F101">
            <v>0</v>
          </cell>
          <cell r="G101">
            <v>0</v>
          </cell>
          <cell r="H101">
            <v>0</v>
          </cell>
          <cell r="I101">
            <v>0</v>
          </cell>
          <cell r="J101">
            <v>0</v>
          </cell>
          <cell r="K101" t="str">
            <v>1.33</v>
          </cell>
          <cell r="L101" t="str">
            <v>D+</v>
          </cell>
          <cell r="M101" t="str">
            <v>0</v>
          </cell>
          <cell r="N101">
            <v>0</v>
          </cell>
          <cell r="O101">
            <v>0</v>
          </cell>
          <cell r="P101">
            <v>0</v>
          </cell>
          <cell r="Q101">
            <v>0</v>
          </cell>
          <cell r="R101">
            <v>0</v>
          </cell>
          <cell r="S101">
            <v>0</v>
          </cell>
          <cell r="T101">
            <v>0</v>
          </cell>
          <cell r="U101">
            <v>0</v>
          </cell>
        </row>
        <row r="102">
          <cell r="A102">
            <v>0</v>
          </cell>
          <cell r="B102">
            <v>0</v>
          </cell>
          <cell r="C102" t="str">
            <v>capaian raport</v>
          </cell>
          <cell r="D102">
            <v>24</v>
          </cell>
          <cell r="E102">
            <v>0</v>
          </cell>
          <cell r="F102">
            <v>0</v>
          </cell>
          <cell r="G102">
            <v>0</v>
          </cell>
          <cell r="H102">
            <v>0</v>
          </cell>
          <cell r="I102">
            <v>0</v>
          </cell>
          <cell r="J102">
            <v>0</v>
          </cell>
          <cell r="K102" t="str">
            <v>1.33</v>
          </cell>
          <cell r="L102" t="str">
            <v>D+</v>
          </cell>
          <cell r="M102" t="str">
            <v>0</v>
          </cell>
          <cell r="N102">
            <v>0</v>
          </cell>
          <cell r="O102">
            <v>0</v>
          </cell>
          <cell r="P102">
            <v>0</v>
          </cell>
          <cell r="Q102">
            <v>0</v>
          </cell>
          <cell r="R102">
            <v>0</v>
          </cell>
          <cell r="S102">
            <v>0</v>
          </cell>
          <cell r="T102">
            <v>0</v>
          </cell>
          <cell r="U102">
            <v>0</v>
          </cell>
        </row>
        <row r="103">
          <cell r="A103">
            <v>25</v>
          </cell>
          <cell r="B103">
            <v>25</v>
          </cell>
          <cell r="C103" t="str">
            <v>Larasati Jagadhita P</v>
          </cell>
          <cell r="D103" t="str">
            <v>3.3</v>
          </cell>
          <cell r="E103">
            <v>0</v>
          </cell>
          <cell r="F103">
            <v>0</v>
          </cell>
          <cell r="G103">
            <v>0</v>
          </cell>
          <cell r="H103">
            <v>0</v>
          </cell>
          <cell r="I103">
            <v>0</v>
          </cell>
          <cell r="J103">
            <v>0</v>
          </cell>
          <cell r="K103" t="str">
            <v>1.33</v>
          </cell>
          <cell r="L103" t="str">
            <v>D+</v>
          </cell>
          <cell r="M103" t="str">
            <v>0</v>
          </cell>
          <cell r="N103">
            <v>0</v>
          </cell>
          <cell r="O103">
            <v>0</v>
          </cell>
          <cell r="P103">
            <v>0</v>
          </cell>
          <cell r="Q103">
            <v>0</v>
          </cell>
          <cell r="R103">
            <v>0</v>
          </cell>
          <cell r="S103">
            <v>0</v>
          </cell>
          <cell r="T103">
            <v>0</v>
          </cell>
          <cell r="U103" t="str">
            <v>D+</v>
          </cell>
        </row>
        <row r="104">
          <cell r="A104">
            <v>0</v>
          </cell>
          <cell r="B104">
            <v>25</v>
          </cell>
          <cell r="C104">
            <v>0</v>
          </cell>
          <cell r="D104" t="str">
            <v>3.4</v>
          </cell>
          <cell r="E104">
            <v>0</v>
          </cell>
          <cell r="F104">
            <v>0</v>
          </cell>
          <cell r="G104">
            <v>0</v>
          </cell>
          <cell r="H104">
            <v>0</v>
          </cell>
          <cell r="I104">
            <v>0</v>
          </cell>
          <cell r="J104">
            <v>0</v>
          </cell>
          <cell r="K104" t="str">
            <v>1.33</v>
          </cell>
          <cell r="L104" t="str">
            <v>D+</v>
          </cell>
          <cell r="M104" t="str">
            <v>0</v>
          </cell>
          <cell r="N104">
            <v>0</v>
          </cell>
          <cell r="O104">
            <v>0</v>
          </cell>
          <cell r="P104">
            <v>0</v>
          </cell>
          <cell r="Q104">
            <v>0</v>
          </cell>
          <cell r="R104">
            <v>0</v>
          </cell>
          <cell r="S104">
            <v>0</v>
          </cell>
          <cell r="T104">
            <v>0</v>
          </cell>
          <cell r="U104">
            <v>0</v>
          </cell>
        </row>
        <row r="105">
          <cell r="A105">
            <v>0</v>
          </cell>
          <cell r="B105">
            <v>25</v>
          </cell>
          <cell r="C105">
            <v>0</v>
          </cell>
          <cell r="D105" t="str">
            <v>3.5</v>
          </cell>
          <cell r="E105">
            <v>0</v>
          </cell>
          <cell r="F105">
            <v>0</v>
          </cell>
          <cell r="G105">
            <v>0</v>
          </cell>
          <cell r="H105">
            <v>0</v>
          </cell>
          <cell r="I105">
            <v>0</v>
          </cell>
          <cell r="J105">
            <v>0</v>
          </cell>
          <cell r="K105" t="str">
            <v>1.33</v>
          </cell>
          <cell r="L105" t="str">
            <v>D+</v>
          </cell>
          <cell r="M105" t="str">
            <v>0</v>
          </cell>
          <cell r="N105">
            <v>0</v>
          </cell>
          <cell r="O105">
            <v>0</v>
          </cell>
          <cell r="P105">
            <v>0</v>
          </cell>
          <cell r="Q105">
            <v>0</v>
          </cell>
          <cell r="R105">
            <v>0</v>
          </cell>
          <cell r="S105">
            <v>0</v>
          </cell>
          <cell r="T105">
            <v>0</v>
          </cell>
          <cell r="U105">
            <v>0</v>
          </cell>
        </row>
        <row r="106">
          <cell r="A106">
            <v>0</v>
          </cell>
          <cell r="B106">
            <v>0</v>
          </cell>
          <cell r="C106" t="str">
            <v>capaian raport</v>
          </cell>
          <cell r="D106">
            <v>25</v>
          </cell>
          <cell r="E106">
            <v>0</v>
          </cell>
          <cell r="F106">
            <v>0</v>
          </cell>
          <cell r="G106">
            <v>0</v>
          </cell>
          <cell r="H106">
            <v>0</v>
          </cell>
          <cell r="I106">
            <v>0</v>
          </cell>
          <cell r="J106">
            <v>0</v>
          </cell>
          <cell r="K106" t="str">
            <v>1.33</v>
          </cell>
          <cell r="L106" t="str">
            <v>D+</v>
          </cell>
          <cell r="M106" t="str">
            <v>0</v>
          </cell>
          <cell r="N106">
            <v>0</v>
          </cell>
          <cell r="O106">
            <v>0</v>
          </cell>
          <cell r="P106">
            <v>0</v>
          </cell>
          <cell r="Q106">
            <v>0</v>
          </cell>
          <cell r="R106">
            <v>0</v>
          </cell>
          <cell r="S106">
            <v>0</v>
          </cell>
          <cell r="T106">
            <v>0</v>
          </cell>
          <cell r="U106">
            <v>0</v>
          </cell>
        </row>
        <row r="107">
          <cell r="A107">
            <v>26</v>
          </cell>
          <cell r="B107">
            <v>26</v>
          </cell>
          <cell r="C107" t="str">
            <v>Meliana Citra A</v>
          </cell>
          <cell r="D107" t="str">
            <v>3.3</v>
          </cell>
          <cell r="E107">
            <v>0</v>
          </cell>
          <cell r="F107">
            <v>0</v>
          </cell>
          <cell r="G107">
            <v>0</v>
          </cell>
          <cell r="H107">
            <v>0</v>
          </cell>
          <cell r="I107">
            <v>0</v>
          </cell>
          <cell r="J107">
            <v>0</v>
          </cell>
          <cell r="K107" t="str">
            <v>1.33</v>
          </cell>
          <cell r="L107" t="str">
            <v>D+</v>
          </cell>
          <cell r="M107" t="str">
            <v>0</v>
          </cell>
          <cell r="N107">
            <v>0</v>
          </cell>
          <cell r="O107">
            <v>0</v>
          </cell>
          <cell r="P107">
            <v>0</v>
          </cell>
          <cell r="Q107">
            <v>0</v>
          </cell>
          <cell r="R107">
            <v>0</v>
          </cell>
          <cell r="S107">
            <v>0</v>
          </cell>
          <cell r="T107">
            <v>0</v>
          </cell>
          <cell r="U107" t="str">
            <v>D+</v>
          </cell>
        </row>
        <row r="108">
          <cell r="A108">
            <v>0</v>
          </cell>
          <cell r="B108">
            <v>26</v>
          </cell>
          <cell r="C108">
            <v>0</v>
          </cell>
          <cell r="D108" t="str">
            <v>3.4</v>
          </cell>
          <cell r="E108">
            <v>0</v>
          </cell>
          <cell r="F108">
            <v>0</v>
          </cell>
          <cell r="G108">
            <v>0</v>
          </cell>
          <cell r="H108">
            <v>0</v>
          </cell>
          <cell r="I108">
            <v>0</v>
          </cell>
          <cell r="J108">
            <v>0</v>
          </cell>
          <cell r="K108" t="str">
            <v>1.33</v>
          </cell>
          <cell r="L108" t="str">
            <v>D+</v>
          </cell>
          <cell r="M108" t="str">
            <v>0</v>
          </cell>
          <cell r="N108">
            <v>0</v>
          </cell>
          <cell r="O108">
            <v>0</v>
          </cell>
          <cell r="P108">
            <v>0</v>
          </cell>
          <cell r="Q108">
            <v>0</v>
          </cell>
          <cell r="R108">
            <v>0</v>
          </cell>
          <cell r="S108">
            <v>0</v>
          </cell>
          <cell r="T108">
            <v>0</v>
          </cell>
          <cell r="U108">
            <v>0</v>
          </cell>
        </row>
        <row r="109">
          <cell r="A109">
            <v>0</v>
          </cell>
          <cell r="B109">
            <v>26</v>
          </cell>
          <cell r="C109">
            <v>0</v>
          </cell>
          <cell r="D109" t="str">
            <v>3.5</v>
          </cell>
          <cell r="E109">
            <v>0</v>
          </cell>
          <cell r="F109">
            <v>0</v>
          </cell>
          <cell r="G109">
            <v>0</v>
          </cell>
          <cell r="H109">
            <v>0</v>
          </cell>
          <cell r="I109">
            <v>0</v>
          </cell>
          <cell r="J109">
            <v>0</v>
          </cell>
          <cell r="K109" t="str">
            <v>1.33</v>
          </cell>
          <cell r="L109" t="str">
            <v>D+</v>
          </cell>
          <cell r="M109" t="str">
            <v>0</v>
          </cell>
          <cell r="N109">
            <v>0</v>
          </cell>
          <cell r="O109">
            <v>0</v>
          </cell>
          <cell r="P109">
            <v>0</v>
          </cell>
          <cell r="Q109">
            <v>0</v>
          </cell>
          <cell r="R109">
            <v>0</v>
          </cell>
          <cell r="S109">
            <v>0</v>
          </cell>
          <cell r="T109">
            <v>0</v>
          </cell>
          <cell r="U109">
            <v>0</v>
          </cell>
        </row>
        <row r="110">
          <cell r="A110">
            <v>0</v>
          </cell>
          <cell r="B110">
            <v>0</v>
          </cell>
          <cell r="C110" t="str">
            <v>capaian raport</v>
          </cell>
          <cell r="D110">
            <v>26</v>
          </cell>
          <cell r="E110">
            <v>0</v>
          </cell>
          <cell r="F110">
            <v>0</v>
          </cell>
          <cell r="G110">
            <v>0</v>
          </cell>
          <cell r="H110">
            <v>0</v>
          </cell>
          <cell r="I110">
            <v>0</v>
          </cell>
          <cell r="J110">
            <v>0</v>
          </cell>
          <cell r="K110" t="str">
            <v>1.33</v>
          </cell>
          <cell r="L110" t="str">
            <v>D+</v>
          </cell>
          <cell r="M110" t="str">
            <v>0</v>
          </cell>
          <cell r="N110">
            <v>0</v>
          </cell>
          <cell r="O110">
            <v>0</v>
          </cell>
          <cell r="P110">
            <v>0</v>
          </cell>
          <cell r="Q110">
            <v>0</v>
          </cell>
          <cell r="R110">
            <v>0</v>
          </cell>
          <cell r="S110">
            <v>0</v>
          </cell>
          <cell r="T110">
            <v>0</v>
          </cell>
          <cell r="U110">
            <v>0</v>
          </cell>
        </row>
        <row r="111">
          <cell r="A111">
            <v>27</v>
          </cell>
          <cell r="B111">
            <v>27</v>
          </cell>
          <cell r="C111" t="str">
            <v>Mohammad Rizky</v>
          </cell>
          <cell r="D111" t="str">
            <v>3.3</v>
          </cell>
          <cell r="E111">
            <v>0</v>
          </cell>
          <cell r="F111">
            <v>0</v>
          </cell>
          <cell r="G111">
            <v>0</v>
          </cell>
          <cell r="H111">
            <v>0</v>
          </cell>
          <cell r="I111">
            <v>0</v>
          </cell>
          <cell r="J111">
            <v>0</v>
          </cell>
          <cell r="K111" t="str">
            <v>1.33</v>
          </cell>
          <cell r="L111" t="str">
            <v>D+</v>
          </cell>
          <cell r="M111" t="str">
            <v>0</v>
          </cell>
          <cell r="N111">
            <v>0</v>
          </cell>
          <cell r="O111">
            <v>0</v>
          </cell>
          <cell r="P111">
            <v>0</v>
          </cell>
          <cell r="Q111">
            <v>0</v>
          </cell>
          <cell r="R111">
            <v>0</v>
          </cell>
          <cell r="S111">
            <v>0</v>
          </cell>
          <cell r="T111">
            <v>0</v>
          </cell>
          <cell r="U111" t="str">
            <v>D+</v>
          </cell>
        </row>
        <row r="112">
          <cell r="A112">
            <v>0</v>
          </cell>
          <cell r="B112">
            <v>27</v>
          </cell>
          <cell r="C112">
            <v>0</v>
          </cell>
          <cell r="D112" t="str">
            <v>3.4</v>
          </cell>
          <cell r="E112">
            <v>0</v>
          </cell>
          <cell r="F112">
            <v>0</v>
          </cell>
          <cell r="G112">
            <v>0</v>
          </cell>
          <cell r="H112">
            <v>0</v>
          </cell>
          <cell r="I112">
            <v>0</v>
          </cell>
          <cell r="J112">
            <v>0</v>
          </cell>
          <cell r="K112" t="str">
            <v>1.33</v>
          </cell>
          <cell r="L112" t="str">
            <v>D+</v>
          </cell>
          <cell r="M112" t="str">
            <v>0</v>
          </cell>
          <cell r="N112">
            <v>0</v>
          </cell>
          <cell r="O112">
            <v>0</v>
          </cell>
          <cell r="P112">
            <v>0</v>
          </cell>
          <cell r="Q112">
            <v>0</v>
          </cell>
          <cell r="R112">
            <v>0</v>
          </cell>
          <cell r="S112">
            <v>0</v>
          </cell>
          <cell r="T112">
            <v>0</v>
          </cell>
          <cell r="U112">
            <v>0</v>
          </cell>
        </row>
        <row r="113">
          <cell r="A113">
            <v>0</v>
          </cell>
          <cell r="B113">
            <v>27</v>
          </cell>
          <cell r="C113">
            <v>0</v>
          </cell>
          <cell r="D113" t="str">
            <v>3.5</v>
          </cell>
          <cell r="E113">
            <v>0</v>
          </cell>
          <cell r="F113">
            <v>0</v>
          </cell>
          <cell r="G113">
            <v>0</v>
          </cell>
          <cell r="H113">
            <v>0</v>
          </cell>
          <cell r="I113">
            <v>0</v>
          </cell>
          <cell r="J113">
            <v>0</v>
          </cell>
          <cell r="K113" t="str">
            <v>1.33</v>
          </cell>
          <cell r="L113" t="str">
            <v>D+</v>
          </cell>
          <cell r="M113" t="str">
            <v>0</v>
          </cell>
          <cell r="N113">
            <v>0</v>
          </cell>
          <cell r="O113">
            <v>0</v>
          </cell>
          <cell r="P113">
            <v>0</v>
          </cell>
          <cell r="Q113">
            <v>0</v>
          </cell>
          <cell r="R113">
            <v>0</v>
          </cell>
          <cell r="S113">
            <v>0</v>
          </cell>
          <cell r="T113">
            <v>0</v>
          </cell>
          <cell r="U113">
            <v>0</v>
          </cell>
        </row>
        <row r="114">
          <cell r="A114">
            <v>0</v>
          </cell>
          <cell r="B114">
            <v>0</v>
          </cell>
          <cell r="C114" t="str">
            <v>capaian raport</v>
          </cell>
          <cell r="D114">
            <v>27</v>
          </cell>
          <cell r="E114">
            <v>0</v>
          </cell>
          <cell r="F114">
            <v>0</v>
          </cell>
          <cell r="G114">
            <v>0</v>
          </cell>
          <cell r="H114">
            <v>0</v>
          </cell>
          <cell r="I114">
            <v>0</v>
          </cell>
          <cell r="J114">
            <v>0</v>
          </cell>
          <cell r="K114" t="str">
            <v>1.33</v>
          </cell>
          <cell r="L114" t="str">
            <v>D+</v>
          </cell>
          <cell r="M114" t="str">
            <v>0</v>
          </cell>
          <cell r="N114">
            <v>0</v>
          </cell>
          <cell r="O114">
            <v>0</v>
          </cell>
          <cell r="P114">
            <v>0</v>
          </cell>
          <cell r="Q114">
            <v>0</v>
          </cell>
          <cell r="R114">
            <v>0</v>
          </cell>
          <cell r="S114">
            <v>0</v>
          </cell>
          <cell r="T114">
            <v>0</v>
          </cell>
          <cell r="U114">
            <v>0</v>
          </cell>
        </row>
        <row r="115">
          <cell r="A115">
            <v>28</v>
          </cell>
          <cell r="B115">
            <v>28</v>
          </cell>
          <cell r="C115" t="e">
            <v>#N/A</v>
          </cell>
          <cell r="D115" t="str">
            <v>3.3</v>
          </cell>
          <cell r="E115">
            <v>0</v>
          </cell>
          <cell r="F115">
            <v>0</v>
          </cell>
          <cell r="G115">
            <v>0</v>
          </cell>
          <cell r="H115">
            <v>0</v>
          </cell>
          <cell r="I115">
            <v>0</v>
          </cell>
          <cell r="J115">
            <v>0</v>
          </cell>
          <cell r="K115" t="str">
            <v>1.33</v>
          </cell>
          <cell r="L115" t="str">
            <v>D+</v>
          </cell>
          <cell r="M115" t="str">
            <v>0</v>
          </cell>
          <cell r="N115">
            <v>0</v>
          </cell>
          <cell r="O115">
            <v>0</v>
          </cell>
          <cell r="P115">
            <v>0</v>
          </cell>
          <cell r="Q115">
            <v>0</v>
          </cell>
          <cell r="R115">
            <v>0</v>
          </cell>
          <cell r="S115">
            <v>0</v>
          </cell>
          <cell r="T115">
            <v>0</v>
          </cell>
          <cell r="U115" t="str">
            <v>D+</v>
          </cell>
        </row>
        <row r="116">
          <cell r="A116">
            <v>0</v>
          </cell>
          <cell r="B116">
            <v>28</v>
          </cell>
          <cell r="C116">
            <v>0</v>
          </cell>
          <cell r="D116" t="str">
            <v>3.4</v>
          </cell>
          <cell r="E116">
            <v>0</v>
          </cell>
          <cell r="F116">
            <v>0</v>
          </cell>
          <cell r="G116">
            <v>0</v>
          </cell>
          <cell r="H116">
            <v>0</v>
          </cell>
          <cell r="I116">
            <v>0</v>
          </cell>
          <cell r="J116">
            <v>0</v>
          </cell>
          <cell r="K116" t="str">
            <v>1.33</v>
          </cell>
          <cell r="L116" t="str">
            <v>D+</v>
          </cell>
          <cell r="M116" t="str">
            <v>0</v>
          </cell>
          <cell r="N116">
            <v>0</v>
          </cell>
          <cell r="O116">
            <v>0</v>
          </cell>
          <cell r="P116">
            <v>0</v>
          </cell>
          <cell r="Q116">
            <v>0</v>
          </cell>
          <cell r="R116">
            <v>0</v>
          </cell>
          <cell r="S116">
            <v>0</v>
          </cell>
          <cell r="T116">
            <v>0</v>
          </cell>
          <cell r="U116">
            <v>0</v>
          </cell>
        </row>
        <row r="117">
          <cell r="A117">
            <v>0</v>
          </cell>
          <cell r="B117">
            <v>28</v>
          </cell>
          <cell r="C117">
            <v>0</v>
          </cell>
          <cell r="D117" t="str">
            <v>3.5</v>
          </cell>
          <cell r="E117">
            <v>0</v>
          </cell>
          <cell r="F117">
            <v>0</v>
          </cell>
          <cell r="G117">
            <v>0</v>
          </cell>
          <cell r="H117">
            <v>0</v>
          </cell>
          <cell r="I117">
            <v>0</v>
          </cell>
          <cell r="J117">
            <v>0</v>
          </cell>
          <cell r="K117" t="str">
            <v>1.33</v>
          </cell>
          <cell r="L117" t="str">
            <v>D+</v>
          </cell>
          <cell r="M117" t="str">
            <v>0</v>
          </cell>
          <cell r="N117">
            <v>0</v>
          </cell>
          <cell r="O117">
            <v>0</v>
          </cell>
          <cell r="P117">
            <v>0</v>
          </cell>
          <cell r="Q117">
            <v>0</v>
          </cell>
          <cell r="R117">
            <v>0</v>
          </cell>
          <cell r="S117">
            <v>0</v>
          </cell>
          <cell r="T117">
            <v>0</v>
          </cell>
          <cell r="U117">
            <v>0</v>
          </cell>
        </row>
        <row r="118">
          <cell r="A118">
            <v>0</v>
          </cell>
          <cell r="B118">
            <v>0</v>
          </cell>
          <cell r="C118" t="str">
            <v>capaian raport</v>
          </cell>
          <cell r="D118">
            <v>28</v>
          </cell>
          <cell r="E118">
            <v>0</v>
          </cell>
          <cell r="F118">
            <v>0</v>
          </cell>
          <cell r="G118">
            <v>0</v>
          </cell>
          <cell r="H118">
            <v>0</v>
          </cell>
          <cell r="I118">
            <v>0</v>
          </cell>
          <cell r="J118">
            <v>0</v>
          </cell>
          <cell r="K118" t="str">
            <v>1.33</v>
          </cell>
          <cell r="L118" t="str">
            <v>D+</v>
          </cell>
          <cell r="M118" t="str">
            <v>0</v>
          </cell>
          <cell r="N118">
            <v>0</v>
          </cell>
          <cell r="O118">
            <v>0</v>
          </cell>
          <cell r="P118">
            <v>0</v>
          </cell>
          <cell r="Q118">
            <v>0</v>
          </cell>
          <cell r="R118">
            <v>0</v>
          </cell>
          <cell r="S118">
            <v>0</v>
          </cell>
          <cell r="T118">
            <v>0</v>
          </cell>
          <cell r="U118">
            <v>0</v>
          </cell>
        </row>
        <row r="119">
          <cell r="A119">
            <v>29</v>
          </cell>
          <cell r="B119">
            <v>29</v>
          </cell>
          <cell r="C119" t="e">
            <v>#N/A</v>
          </cell>
          <cell r="D119" t="str">
            <v>3.3</v>
          </cell>
          <cell r="E119">
            <v>0</v>
          </cell>
          <cell r="F119">
            <v>0</v>
          </cell>
          <cell r="G119">
            <v>0</v>
          </cell>
          <cell r="H119">
            <v>0</v>
          </cell>
          <cell r="I119">
            <v>0</v>
          </cell>
          <cell r="J119">
            <v>0</v>
          </cell>
          <cell r="K119" t="str">
            <v>1.33</v>
          </cell>
          <cell r="L119" t="str">
            <v>D+</v>
          </cell>
          <cell r="M119" t="str">
            <v>0</v>
          </cell>
          <cell r="N119">
            <v>0</v>
          </cell>
          <cell r="O119">
            <v>0</v>
          </cell>
          <cell r="P119">
            <v>0</v>
          </cell>
          <cell r="Q119">
            <v>0</v>
          </cell>
          <cell r="R119">
            <v>0</v>
          </cell>
          <cell r="S119">
            <v>0</v>
          </cell>
          <cell r="T119">
            <v>0</v>
          </cell>
          <cell r="U119" t="str">
            <v>D+</v>
          </cell>
        </row>
        <row r="120">
          <cell r="A120">
            <v>0</v>
          </cell>
          <cell r="B120">
            <v>29</v>
          </cell>
          <cell r="C120">
            <v>0</v>
          </cell>
          <cell r="D120" t="str">
            <v>3.4</v>
          </cell>
          <cell r="E120">
            <v>0</v>
          </cell>
          <cell r="F120">
            <v>0</v>
          </cell>
          <cell r="G120">
            <v>0</v>
          </cell>
          <cell r="H120">
            <v>0</v>
          </cell>
          <cell r="I120">
            <v>0</v>
          </cell>
          <cell r="J120">
            <v>0</v>
          </cell>
          <cell r="K120" t="str">
            <v>1.33</v>
          </cell>
          <cell r="L120" t="str">
            <v>D+</v>
          </cell>
          <cell r="M120" t="str">
            <v>0</v>
          </cell>
          <cell r="N120">
            <v>0</v>
          </cell>
          <cell r="O120">
            <v>0</v>
          </cell>
          <cell r="P120">
            <v>0</v>
          </cell>
          <cell r="Q120">
            <v>0</v>
          </cell>
          <cell r="R120">
            <v>0</v>
          </cell>
          <cell r="S120">
            <v>0</v>
          </cell>
          <cell r="T120">
            <v>0</v>
          </cell>
          <cell r="U120">
            <v>0</v>
          </cell>
        </row>
        <row r="121">
          <cell r="A121">
            <v>0</v>
          </cell>
          <cell r="B121">
            <v>29</v>
          </cell>
          <cell r="C121">
            <v>0</v>
          </cell>
          <cell r="D121" t="str">
            <v>3.5</v>
          </cell>
          <cell r="E121">
            <v>0</v>
          </cell>
          <cell r="F121">
            <v>0</v>
          </cell>
          <cell r="G121">
            <v>0</v>
          </cell>
          <cell r="H121">
            <v>0</v>
          </cell>
          <cell r="I121">
            <v>0</v>
          </cell>
          <cell r="J121">
            <v>0</v>
          </cell>
          <cell r="K121" t="str">
            <v>1.33</v>
          </cell>
          <cell r="L121" t="str">
            <v>D+</v>
          </cell>
          <cell r="M121" t="str">
            <v>0</v>
          </cell>
          <cell r="N121">
            <v>0</v>
          </cell>
          <cell r="O121">
            <v>0</v>
          </cell>
          <cell r="P121">
            <v>0</v>
          </cell>
          <cell r="Q121">
            <v>0</v>
          </cell>
          <cell r="R121">
            <v>0</v>
          </cell>
          <cell r="S121">
            <v>0</v>
          </cell>
          <cell r="T121">
            <v>0</v>
          </cell>
          <cell r="U121">
            <v>0</v>
          </cell>
        </row>
        <row r="122">
          <cell r="A122">
            <v>0</v>
          </cell>
          <cell r="B122">
            <v>0</v>
          </cell>
          <cell r="C122" t="str">
            <v>capaian raport</v>
          </cell>
          <cell r="D122">
            <v>29</v>
          </cell>
          <cell r="E122">
            <v>0</v>
          </cell>
          <cell r="F122">
            <v>0</v>
          </cell>
          <cell r="G122">
            <v>0</v>
          </cell>
          <cell r="H122">
            <v>0</v>
          </cell>
          <cell r="I122">
            <v>0</v>
          </cell>
          <cell r="J122">
            <v>0</v>
          </cell>
          <cell r="K122" t="str">
            <v>1.33</v>
          </cell>
          <cell r="L122" t="str">
            <v>D+</v>
          </cell>
          <cell r="M122" t="str">
            <v>0</v>
          </cell>
          <cell r="N122">
            <v>0</v>
          </cell>
          <cell r="O122">
            <v>0</v>
          </cell>
          <cell r="P122">
            <v>0</v>
          </cell>
          <cell r="Q122">
            <v>0</v>
          </cell>
          <cell r="R122">
            <v>0</v>
          </cell>
          <cell r="S122">
            <v>0</v>
          </cell>
          <cell r="T122">
            <v>0</v>
          </cell>
          <cell r="U122">
            <v>0</v>
          </cell>
        </row>
        <row r="123">
          <cell r="A123">
            <v>30</v>
          </cell>
          <cell r="B123">
            <v>30</v>
          </cell>
          <cell r="C123" t="e">
            <v>#N/A</v>
          </cell>
          <cell r="D123" t="str">
            <v>3.3</v>
          </cell>
          <cell r="E123">
            <v>0</v>
          </cell>
          <cell r="F123">
            <v>0</v>
          </cell>
          <cell r="G123">
            <v>0</v>
          </cell>
          <cell r="H123">
            <v>0</v>
          </cell>
          <cell r="I123">
            <v>0</v>
          </cell>
          <cell r="J123">
            <v>0</v>
          </cell>
          <cell r="K123" t="str">
            <v>1.33</v>
          </cell>
          <cell r="L123" t="str">
            <v>D+</v>
          </cell>
          <cell r="M123" t="str">
            <v>0</v>
          </cell>
          <cell r="N123">
            <v>0</v>
          </cell>
          <cell r="O123">
            <v>0</v>
          </cell>
          <cell r="P123">
            <v>0</v>
          </cell>
          <cell r="Q123">
            <v>0</v>
          </cell>
          <cell r="R123">
            <v>0</v>
          </cell>
          <cell r="S123">
            <v>0</v>
          </cell>
          <cell r="T123">
            <v>0</v>
          </cell>
          <cell r="U123" t="str">
            <v>D+</v>
          </cell>
        </row>
        <row r="124">
          <cell r="A124">
            <v>0</v>
          </cell>
          <cell r="B124">
            <v>30</v>
          </cell>
          <cell r="C124">
            <v>0</v>
          </cell>
          <cell r="D124" t="str">
            <v>3.4</v>
          </cell>
          <cell r="E124">
            <v>0</v>
          </cell>
          <cell r="F124">
            <v>0</v>
          </cell>
          <cell r="G124">
            <v>0</v>
          </cell>
          <cell r="H124">
            <v>0</v>
          </cell>
          <cell r="I124">
            <v>0</v>
          </cell>
          <cell r="J124">
            <v>0</v>
          </cell>
          <cell r="K124" t="str">
            <v>1.33</v>
          </cell>
          <cell r="L124" t="str">
            <v>D+</v>
          </cell>
          <cell r="M124" t="str">
            <v>0</v>
          </cell>
          <cell r="N124">
            <v>0</v>
          </cell>
          <cell r="O124">
            <v>0</v>
          </cell>
          <cell r="P124">
            <v>0</v>
          </cell>
          <cell r="Q124">
            <v>0</v>
          </cell>
          <cell r="R124">
            <v>0</v>
          </cell>
          <cell r="S124">
            <v>0</v>
          </cell>
          <cell r="T124">
            <v>0</v>
          </cell>
          <cell r="U124">
            <v>0</v>
          </cell>
        </row>
        <row r="125">
          <cell r="A125">
            <v>0</v>
          </cell>
          <cell r="B125">
            <v>30</v>
          </cell>
          <cell r="C125">
            <v>0</v>
          </cell>
          <cell r="D125" t="str">
            <v>3.5</v>
          </cell>
          <cell r="E125">
            <v>0</v>
          </cell>
          <cell r="F125">
            <v>0</v>
          </cell>
          <cell r="G125">
            <v>0</v>
          </cell>
          <cell r="H125">
            <v>0</v>
          </cell>
          <cell r="I125">
            <v>0</v>
          </cell>
          <cell r="J125">
            <v>0</v>
          </cell>
          <cell r="K125" t="str">
            <v>1.33</v>
          </cell>
          <cell r="L125" t="str">
            <v>D+</v>
          </cell>
          <cell r="M125" t="str">
            <v>0</v>
          </cell>
          <cell r="N125">
            <v>0</v>
          </cell>
          <cell r="O125">
            <v>0</v>
          </cell>
          <cell r="P125">
            <v>0</v>
          </cell>
          <cell r="Q125">
            <v>0</v>
          </cell>
          <cell r="R125">
            <v>0</v>
          </cell>
          <cell r="S125">
            <v>0</v>
          </cell>
          <cell r="T125">
            <v>0</v>
          </cell>
          <cell r="U125">
            <v>0</v>
          </cell>
        </row>
        <row r="126">
          <cell r="A126">
            <v>0</v>
          </cell>
          <cell r="B126">
            <v>0</v>
          </cell>
          <cell r="C126" t="str">
            <v>capaian raport</v>
          </cell>
          <cell r="D126">
            <v>30</v>
          </cell>
          <cell r="E126">
            <v>0</v>
          </cell>
          <cell r="F126">
            <v>0</v>
          </cell>
          <cell r="G126">
            <v>0</v>
          </cell>
          <cell r="H126">
            <v>0</v>
          </cell>
          <cell r="I126">
            <v>0</v>
          </cell>
          <cell r="J126">
            <v>0</v>
          </cell>
          <cell r="K126" t="str">
            <v>1.33</v>
          </cell>
          <cell r="L126" t="str">
            <v>D+</v>
          </cell>
          <cell r="M126" t="str">
            <v>0</v>
          </cell>
          <cell r="N126">
            <v>0</v>
          </cell>
          <cell r="O126">
            <v>0</v>
          </cell>
          <cell r="P126">
            <v>0</v>
          </cell>
          <cell r="Q126">
            <v>0</v>
          </cell>
          <cell r="R126">
            <v>0</v>
          </cell>
          <cell r="S126">
            <v>0</v>
          </cell>
          <cell r="T126">
            <v>0</v>
          </cell>
          <cell r="U126">
            <v>0</v>
          </cell>
        </row>
        <row r="127">
          <cell r="A127">
            <v>31</v>
          </cell>
          <cell r="B127">
            <v>31</v>
          </cell>
          <cell r="C127" t="e">
            <v>#N/A</v>
          </cell>
          <cell r="D127" t="str">
            <v>3.3</v>
          </cell>
          <cell r="E127">
            <v>0</v>
          </cell>
          <cell r="F127">
            <v>0</v>
          </cell>
          <cell r="G127">
            <v>0</v>
          </cell>
          <cell r="H127">
            <v>0</v>
          </cell>
          <cell r="I127">
            <v>0</v>
          </cell>
          <cell r="J127">
            <v>0</v>
          </cell>
          <cell r="K127" t="str">
            <v>1.33</v>
          </cell>
          <cell r="L127" t="str">
            <v>D+</v>
          </cell>
          <cell r="M127" t="str">
            <v>0</v>
          </cell>
          <cell r="N127">
            <v>0</v>
          </cell>
          <cell r="O127">
            <v>0</v>
          </cell>
          <cell r="P127">
            <v>0</v>
          </cell>
          <cell r="Q127">
            <v>0</v>
          </cell>
          <cell r="R127">
            <v>0</v>
          </cell>
          <cell r="S127">
            <v>0</v>
          </cell>
          <cell r="T127">
            <v>0</v>
          </cell>
          <cell r="U127" t="str">
            <v>D+</v>
          </cell>
        </row>
        <row r="128">
          <cell r="A128">
            <v>0</v>
          </cell>
          <cell r="B128">
            <v>31</v>
          </cell>
          <cell r="C128">
            <v>0</v>
          </cell>
          <cell r="D128" t="str">
            <v>3.4</v>
          </cell>
          <cell r="E128">
            <v>0</v>
          </cell>
          <cell r="F128">
            <v>0</v>
          </cell>
          <cell r="G128">
            <v>0</v>
          </cell>
          <cell r="H128">
            <v>0</v>
          </cell>
          <cell r="I128">
            <v>0</v>
          </cell>
          <cell r="J128">
            <v>0</v>
          </cell>
          <cell r="K128" t="str">
            <v>1.33</v>
          </cell>
          <cell r="L128" t="str">
            <v>D+</v>
          </cell>
          <cell r="M128" t="str">
            <v>0</v>
          </cell>
          <cell r="N128">
            <v>0</v>
          </cell>
          <cell r="O128">
            <v>0</v>
          </cell>
          <cell r="P128">
            <v>0</v>
          </cell>
          <cell r="Q128">
            <v>0</v>
          </cell>
          <cell r="R128">
            <v>0</v>
          </cell>
          <cell r="S128">
            <v>0</v>
          </cell>
          <cell r="T128">
            <v>0</v>
          </cell>
          <cell r="U128">
            <v>0</v>
          </cell>
        </row>
        <row r="129">
          <cell r="A129">
            <v>0</v>
          </cell>
          <cell r="B129">
            <v>31</v>
          </cell>
          <cell r="C129">
            <v>0</v>
          </cell>
          <cell r="D129" t="str">
            <v>3.5</v>
          </cell>
          <cell r="E129">
            <v>0</v>
          </cell>
          <cell r="F129">
            <v>0</v>
          </cell>
          <cell r="G129">
            <v>0</v>
          </cell>
          <cell r="H129">
            <v>0</v>
          </cell>
          <cell r="I129">
            <v>0</v>
          </cell>
          <cell r="J129">
            <v>0</v>
          </cell>
          <cell r="K129" t="str">
            <v>1.33</v>
          </cell>
          <cell r="L129" t="str">
            <v>D+</v>
          </cell>
          <cell r="M129" t="str">
            <v>0</v>
          </cell>
          <cell r="N129">
            <v>0</v>
          </cell>
          <cell r="O129">
            <v>0</v>
          </cell>
          <cell r="P129">
            <v>0</v>
          </cell>
          <cell r="Q129">
            <v>0</v>
          </cell>
          <cell r="R129">
            <v>0</v>
          </cell>
          <cell r="S129">
            <v>0</v>
          </cell>
          <cell r="T129">
            <v>0</v>
          </cell>
          <cell r="U129">
            <v>0</v>
          </cell>
        </row>
        <row r="130">
          <cell r="A130">
            <v>0</v>
          </cell>
          <cell r="B130">
            <v>0</v>
          </cell>
          <cell r="C130" t="str">
            <v>capaian raport</v>
          </cell>
          <cell r="D130">
            <v>31</v>
          </cell>
          <cell r="E130">
            <v>0</v>
          </cell>
          <cell r="F130">
            <v>0</v>
          </cell>
          <cell r="G130">
            <v>0</v>
          </cell>
          <cell r="H130">
            <v>0</v>
          </cell>
          <cell r="I130">
            <v>0</v>
          </cell>
          <cell r="J130">
            <v>0</v>
          </cell>
          <cell r="K130" t="str">
            <v>1.33</v>
          </cell>
          <cell r="L130" t="str">
            <v>D+</v>
          </cell>
          <cell r="M130" t="str">
            <v>0</v>
          </cell>
          <cell r="N130">
            <v>0</v>
          </cell>
          <cell r="O130">
            <v>0</v>
          </cell>
          <cell r="P130">
            <v>0</v>
          </cell>
          <cell r="Q130">
            <v>0</v>
          </cell>
          <cell r="R130">
            <v>0</v>
          </cell>
          <cell r="S130">
            <v>0</v>
          </cell>
          <cell r="T130">
            <v>0</v>
          </cell>
          <cell r="U130">
            <v>0</v>
          </cell>
        </row>
        <row r="131">
          <cell r="A131">
            <v>32</v>
          </cell>
          <cell r="B131">
            <v>32</v>
          </cell>
          <cell r="C131" t="e">
            <v>#N/A</v>
          </cell>
          <cell r="D131" t="str">
            <v>3.3</v>
          </cell>
          <cell r="E131">
            <v>0</v>
          </cell>
          <cell r="F131">
            <v>0</v>
          </cell>
          <cell r="G131">
            <v>0</v>
          </cell>
          <cell r="H131">
            <v>0</v>
          </cell>
          <cell r="I131">
            <v>0</v>
          </cell>
          <cell r="J131">
            <v>0</v>
          </cell>
          <cell r="K131" t="str">
            <v>1.33</v>
          </cell>
          <cell r="L131" t="str">
            <v>D+</v>
          </cell>
          <cell r="M131" t="str">
            <v>0</v>
          </cell>
          <cell r="N131">
            <v>0</v>
          </cell>
          <cell r="O131">
            <v>0</v>
          </cell>
          <cell r="P131">
            <v>0</v>
          </cell>
          <cell r="Q131">
            <v>0</v>
          </cell>
          <cell r="R131">
            <v>0</v>
          </cell>
          <cell r="S131">
            <v>0</v>
          </cell>
          <cell r="T131">
            <v>0</v>
          </cell>
          <cell r="U131" t="str">
            <v>D+</v>
          </cell>
        </row>
        <row r="132">
          <cell r="A132">
            <v>0</v>
          </cell>
          <cell r="B132">
            <v>32</v>
          </cell>
          <cell r="C132">
            <v>0</v>
          </cell>
          <cell r="D132" t="str">
            <v>3.4</v>
          </cell>
          <cell r="E132">
            <v>0</v>
          </cell>
          <cell r="F132">
            <v>0</v>
          </cell>
          <cell r="G132">
            <v>0</v>
          </cell>
          <cell r="H132">
            <v>0</v>
          </cell>
          <cell r="I132">
            <v>0</v>
          </cell>
          <cell r="J132">
            <v>0</v>
          </cell>
          <cell r="K132" t="str">
            <v>1.33</v>
          </cell>
          <cell r="L132" t="str">
            <v>D+</v>
          </cell>
          <cell r="M132" t="str">
            <v>0</v>
          </cell>
          <cell r="N132">
            <v>0</v>
          </cell>
          <cell r="O132">
            <v>0</v>
          </cell>
          <cell r="P132">
            <v>0</v>
          </cell>
          <cell r="Q132">
            <v>0</v>
          </cell>
          <cell r="R132">
            <v>0</v>
          </cell>
          <cell r="S132">
            <v>0</v>
          </cell>
          <cell r="T132">
            <v>0</v>
          </cell>
          <cell r="U132">
            <v>0</v>
          </cell>
        </row>
        <row r="133">
          <cell r="A133">
            <v>0</v>
          </cell>
          <cell r="B133">
            <v>32</v>
          </cell>
          <cell r="C133">
            <v>0</v>
          </cell>
          <cell r="D133" t="str">
            <v>3.5</v>
          </cell>
          <cell r="E133">
            <v>0</v>
          </cell>
          <cell r="F133">
            <v>0</v>
          </cell>
          <cell r="G133">
            <v>0</v>
          </cell>
          <cell r="H133">
            <v>0</v>
          </cell>
          <cell r="I133">
            <v>0</v>
          </cell>
          <cell r="J133">
            <v>0</v>
          </cell>
          <cell r="K133" t="str">
            <v>1.33</v>
          </cell>
          <cell r="L133" t="str">
            <v>D+</v>
          </cell>
          <cell r="M133" t="str">
            <v>0</v>
          </cell>
          <cell r="N133">
            <v>0</v>
          </cell>
          <cell r="O133">
            <v>0</v>
          </cell>
          <cell r="P133">
            <v>0</v>
          </cell>
          <cell r="Q133">
            <v>0</v>
          </cell>
          <cell r="R133">
            <v>0</v>
          </cell>
          <cell r="S133">
            <v>0</v>
          </cell>
          <cell r="T133">
            <v>0</v>
          </cell>
          <cell r="U133">
            <v>0</v>
          </cell>
        </row>
        <row r="134">
          <cell r="A134">
            <v>0</v>
          </cell>
          <cell r="B134">
            <v>0</v>
          </cell>
          <cell r="C134" t="str">
            <v>capaian raport</v>
          </cell>
          <cell r="D134">
            <v>32</v>
          </cell>
          <cell r="E134">
            <v>0</v>
          </cell>
          <cell r="F134">
            <v>0</v>
          </cell>
          <cell r="G134">
            <v>0</v>
          </cell>
          <cell r="H134">
            <v>0</v>
          </cell>
          <cell r="I134">
            <v>0</v>
          </cell>
          <cell r="J134">
            <v>0</v>
          </cell>
          <cell r="K134" t="str">
            <v>1.33</v>
          </cell>
          <cell r="L134" t="str">
            <v>D+</v>
          </cell>
          <cell r="M134" t="str">
            <v>0</v>
          </cell>
          <cell r="N134">
            <v>0</v>
          </cell>
          <cell r="O134">
            <v>0</v>
          </cell>
          <cell r="P134">
            <v>0</v>
          </cell>
          <cell r="Q134">
            <v>0</v>
          </cell>
          <cell r="R134">
            <v>0</v>
          </cell>
          <cell r="S134">
            <v>0</v>
          </cell>
          <cell r="T134">
            <v>0</v>
          </cell>
          <cell r="U134">
            <v>0</v>
          </cell>
        </row>
        <row r="135">
          <cell r="A135">
            <v>33</v>
          </cell>
          <cell r="B135">
            <v>33</v>
          </cell>
          <cell r="C135" t="e">
            <v>#N/A</v>
          </cell>
          <cell r="D135" t="str">
            <v>3.3</v>
          </cell>
          <cell r="E135">
            <v>0</v>
          </cell>
          <cell r="F135">
            <v>0</v>
          </cell>
          <cell r="G135">
            <v>0</v>
          </cell>
          <cell r="H135">
            <v>0</v>
          </cell>
          <cell r="I135">
            <v>0</v>
          </cell>
          <cell r="J135">
            <v>0</v>
          </cell>
          <cell r="K135" t="str">
            <v>1.33</v>
          </cell>
          <cell r="L135" t="str">
            <v>D+</v>
          </cell>
          <cell r="M135" t="str">
            <v>0</v>
          </cell>
          <cell r="N135">
            <v>0</v>
          </cell>
          <cell r="O135">
            <v>0</v>
          </cell>
          <cell r="P135">
            <v>0</v>
          </cell>
          <cell r="Q135">
            <v>0</v>
          </cell>
          <cell r="R135">
            <v>0</v>
          </cell>
          <cell r="S135">
            <v>0</v>
          </cell>
          <cell r="T135">
            <v>0</v>
          </cell>
          <cell r="U135" t="str">
            <v>D+</v>
          </cell>
        </row>
        <row r="136">
          <cell r="A136">
            <v>0</v>
          </cell>
          <cell r="B136">
            <v>33</v>
          </cell>
          <cell r="C136">
            <v>0</v>
          </cell>
          <cell r="D136" t="str">
            <v>3.4</v>
          </cell>
          <cell r="E136">
            <v>0</v>
          </cell>
          <cell r="F136">
            <v>0</v>
          </cell>
          <cell r="G136">
            <v>0</v>
          </cell>
          <cell r="H136">
            <v>0</v>
          </cell>
          <cell r="I136">
            <v>0</v>
          </cell>
          <cell r="J136">
            <v>0</v>
          </cell>
          <cell r="K136" t="str">
            <v>1.33</v>
          </cell>
          <cell r="L136" t="str">
            <v>D+</v>
          </cell>
          <cell r="M136" t="str">
            <v>0</v>
          </cell>
          <cell r="N136">
            <v>0</v>
          </cell>
          <cell r="O136">
            <v>0</v>
          </cell>
          <cell r="P136">
            <v>0</v>
          </cell>
          <cell r="Q136">
            <v>0</v>
          </cell>
          <cell r="R136">
            <v>0</v>
          </cell>
          <cell r="S136">
            <v>0</v>
          </cell>
          <cell r="T136">
            <v>0</v>
          </cell>
          <cell r="U136">
            <v>0</v>
          </cell>
        </row>
        <row r="137">
          <cell r="A137">
            <v>0</v>
          </cell>
          <cell r="B137">
            <v>33</v>
          </cell>
          <cell r="C137">
            <v>0</v>
          </cell>
          <cell r="D137" t="str">
            <v>3.5</v>
          </cell>
          <cell r="E137">
            <v>0</v>
          </cell>
          <cell r="F137">
            <v>0</v>
          </cell>
          <cell r="G137">
            <v>0</v>
          </cell>
          <cell r="H137">
            <v>0</v>
          </cell>
          <cell r="I137">
            <v>0</v>
          </cell>
          <cell r="J137">
            <v>0</v>
          </cell>
          <cell r="K137" t="str">
            <v>1.33</v>
          </cell>
          <cell r="L137" t="str">
            <v>D+</v>
          </cell>
          <cell r="M137" t="str">
            <v>0</v>
          </cell>
          <cell r="N137">
            <v>0</v>
          </cell>
          <cell r="O137">
            <v>0</v>
          </cell>
          <cell r="P137">
            <v>0</v>
          </cell>
          <cell r="Q137">
            <v>0</v>
          </cell>
          <cell r="R137">
            <v>0</v>
          </cell>
          <cell r="S137">
            <v>0</v>
          </cell>
          <cell r="T137">
            <v>0</v>
          </cell>
          <cell r="U137">
            <v>0</v>
          </cell>
        </row>
        <row r="138">
          <cell r="A138">
            <v>0</v>
          </cell>
          <cell r="B138">
            <v>0</v>
          </cell>
          <cell r="C138" t="str">
            <v>capaian raport</v>
          </cell>
          <cell r="D138">
            <v>33</v>
          </cell>
          <cell r="E138">
            <v>0</v>
          </cell>
          <cell r="F138">
            <v>0</v>
          </cell>
          <cell r="G138">
            <v>0</v>
          </cell>
          <cell r="H138">
            <v>0</v>
          </cell>
          <cell r="I138">
            <v>0</v>
          </cell>
          <cell r="J138">
            <v>0</v>
          </cell>
          <cell r="K138" t="str">
            <v>1.33</v>
          </cell>
          <cell r="L138" t="str">
            <v>D+</v>
          </cell>
          <cell r="M138" t="str">
            <v>0</v>
          </cell>
          <cell r="N138">
            <v>0</v>
          </cell>
          <cell r="O138">
            <v>0</v>
          </cell>
          <cell r="P138">
            <v>0</v>
          </cell>
          <cell r="Q138">
            <v>0</v>
          </cell>
          <cell r="R138">
            <v>0</v>
          </cell>
          <cell r="S138">
            <v>0</v>
          </cell>
          <cell r="T138">
            <v>0</v>
          </cell>
          <cell r="U138">
            <v>0</v>
          </cell>
        </row>
        <row r="139">
          <cell r="A139">
            <v>34</v>
          </cell>
          <cell r="B139">
            <v>34</v>
          </cell>
          <cell r="C139" t="e">
            <v>#N/A</v>
          </cell>
          <cell r="D139" t="str">
            <v>3.3</v>
          </cell>
          <cell r="E139">
            <v>0</v>
          </cell>
          <cell r="F139">
            <v>0</v>
          </cell>
          <cell r="G139">
            <v>0</v>
          </cell>
          <cell r="H139">
            <v>0</v>
          </cell>
          <cell r="I139">
            <v>0</v>
          </cell>
          <cell r="J139">
            <v>0</v>
          </cell>
          <cell r="K139" t="str">
            <v>1.33</v>
          </cell>
          <cell r="L139" t="str">
            <v>D+</v>
          </cell>
          <cell r="M139" t="str">
            <v>0</v>
          </cell>
          <cell r="N139">
            <v>0</v>
          </cell>
          <cell r="O139">
            <v>0</v>
          </cell>
          <cell r="P139">
            <v>0</v>
          </cell>
          <cell r="Q139">
            <v>0</v>
          </cell>
          <cell r="R139">
            <v>0</v>
          </cell>
          <cell r="S139">
            <v>0</v>
          </cell>
          <cell r="T139">
            <v>0</v>
          </cell>
          <cell r="U139" t="str">
            <v>D+</v>
          </cell>
        </row>
        <row r="140">
          <cell r="A140">
            <v>0</v>
          </cell>
          <cell r="B140">
            <v>34</v>
          </cell>
          <cell r="C140">
            <v>0</v>
          </cell>
          <cell r="D140" t="str">
            <v>3.4</v>
          </cell>
          <cell r="E140">
            <v>0</v>
          </cell>
          <cell r="F140">
            <v>0</v>
          </cell>
          <cell r="G140">
            <v>0</v>
          </cell>
          <cell r="H140">
            <v>0</v>
          </cell>
          <cell r="I140">
            <v>0</v>
          </cell>
          <cell r="J140">
            <v>0</v>
          </cell>
          <cell r="K140" t="str">
            <v>1.33</v>
          </cell>
          <cell r="L140" t="str">
            <v>D+</v>
          </cell>
          <cell r="M140" t="str">
            <v>0</v>
          </cell>
          <cell r="N140">
            <v>0</v>
          </cell>
          <cell r="O140">
            <v>0</v>
          </cell>
          <cell r="P140">
            <v>0</v>
          </cell>
          <cell r="Q140">
            <v>0</v>
          </cell>
          <cell r="R140">
            <v>0</v>
          </cell>
          <cell r="S140">
            <v>0</v>
          </cell>
          <cell r="T140">
            <v>0</v>
          </cell>
          <cell r="U140">
            <v>0</v>
          </cell>
        </row>
        <row r="141">
          <cell r="A141">
            <v>0</v>
          </cell>
          <cell r="B141">
            <v>34</v>
          </cell>
          <cell r="C141">
            <v>0</v>
          </cell>
          <cell r="D141" t="str">
            <v>3.5</v>
          </cell>
          <cell r="E141">
            <v>0</v>
          </cell>
          <cell r="F141">
            <v>0</v>
          </cell>
          <cell r="G141">
            <v>0</v>
          </cell>
          <cell r="H141">
            <v>0</v>
          </cell>
          <cell r="I141">
            <v>0</v>
          </cell>
          <cell r="J141">
            <v>0</v>
          </cell>
          <cell r="K141" t="str">
            <v>1.33</v>
          </cell>
          <cell r="L141" t="str">
            <v>D+</v>
          </cell>
          <cell r="M141" t="str">
            <v>0</v>
          </cell>
          <cell r="N141">
            <v>0</v>
          </cell>
          <cell r="O141">
            <v>0</v>
          </cell>
          <cell r="P141">
            <v>0</v>
          </cell>
          <cell r="Q141">
            <v>0</v>
          </cell>
          <cell r="R141">
            <v>0</v>
          </cell>
          <cell r="S141">
            <v>0</v>
          </cell>
          <cell r="T141">
            <v>0</v>
          </cell>
          <cell r="U141">
            <v>0</v>
          </cell>
        </row>
        <row r="142">
          <cell r="A142">
            <v>0</v>
          </cell>
          <cell r="B142">
            <v>0</v>
          </cell>
          <cell r="C142" t="str">
            <v>capaian raport</v>
          </cell>
          <cell r="D142">
            <v>34</v>
          </cell>
          <cell r="E142">
            <v>0</v>
          </cell>
          <cell r="F142">
            <v>0</v>
          </cell>
          <cell r="G142">
            <v>0</v>
          </cell>
          <cell r="H142">
            <v>0</v>
          </cell>
          <cell r="I142">
            <v>0</v>
          </cell>
          <cell r="J142">
            <v>0</v>
          </cell>
          <cell r="K142" t="str">
            <v>1.33</v>
          </cell>
          <cell r="L142" t="str">
            <v>D+</v>
          </cell>
          <cell r="M142" t="str">
            <v>0</v>
          </cell>
          <cell r="N142">
            <v>0</v>
          </cell>
          <cell r="O142">
            <v>0</v>
          </cell>
          <cell r="P142">
            <v>0</v>
          </cell>
          <cell r="Q142">
            <v>0</v>
          </cell>
          <cell r="R142">
            <v>0</v>
          </cell>
          <cell r="S142">
            <v>0</v>
          </cell>
          <cell r="T142">
            <v>0</v>
          </cell>
          <cell r="U142">
            <v>0</v>
          </cell>
        </row>
        <row r="143">
          <cell r="A143">
            <v>35</v>
          </cell>
          <cell r="B143">
            <v>35</v>
          </cell>
          <cell r="C143" t="e">
            <v>#N/A</v>
          </cell>
          <cell r="D143" t="str">
            <v>3.3</v>
          </cell>
          <cell r="E143">
            <v>0</v>
          </cell>
          <cell r="F143">
            <v>0</v>
          </cell>
          <cell r="G143">
            <v>0</v>
          </cell>
          <cell r="H143">
            <v>0</v>
          </cell>
          <cell r="I143">
            <v>0</v>
          </cell>
          <cell r="J143">
            <v>0</v>
          </cell>
          <cell r="K143" t="str">
            <v>1.33</v>
          </cell>
          <cell r="L143" t="str">
            <v>D+</v>
          </cell>
          <cell r="M143" t="str">
            <v>0</v>
          </cell>
          <cell r="N143">
            <v>0</v>
          </cell>
          <cell r="O143">
            <v>0</v>
          </cell>
          <cell r="P143">
            <v>0</v>
          </cell>
          <cell r="Q143">
            <v>0</v>
          </cell>
          <cell r="R143">
            <v>0</v>
          </cell>
          <cell r="S143">
            <v>0</v>
          </cell>
          <cell r="T143">
            <v>0</v>
          </cell>
          <cell r="U143" t="str">
            <v>D+</v>
          </cell>
        </row>
        <row r="144">
          <cell r="A144">
            <v>0</v>
          </cell>
          <cell r="B144">
            <v>35</v>
          </cell>
          <cell r="C144">
            <v>0</v>
          </cell>
          <cell r="D144" t="str">
            <v>3.4</v>
          </cell>
          <cell r="E144">
            <v>0</v>
          </cell>
          <cell r="F144">
            <v>0</v>
          </cell>
          <cell r="G144">
            <v>0</v>
          </cell>
          <cell r="H144">
            <v>0</v>
          </cell>
          <cell r="I144">
            <v>0</v>
          </cell>
          <cell r="J144">
            <v>0</v>
          </cell>
          <cell r="K144" t="str">
            <v>1.33</v>
          </cell>
          <cell r="L144" t="str">
            <v>D+</v>
          </cell>
          <cell r="M144" t="str">
            <v>0</v>
          </cell>
          <cell r="N144">
            <v>0</v>
          </cell>
          <cell r="O144">
            <v>0</v>
          </cell>
          <cell r="P144">
            <v>0</v>
          </cell>
          <cell r="Q144">
            <v>0</v>
          </cell>
          <cell r="R144">
            <v>0</v>
          </cell>
          <cell r="S144">
            <v>0</v>
          </cell>
          <cell r="T144">
            <v>0</v>
          </cell>
          <cell r="U144">
            <v>0</v>
          </cell>
        </row>
        <row r="145">
          <cell r="A145">
            <v>0</v>
          </cell>
          <cell r="B145">
            <v>35</v>
          </cell>
          <cell r="C145">
            <v>0</v>
          </cell>
          <cell r="D145" t="str">
            <v>3.5</v>
          </cell>
          <cell r="E145">
            <v>0</v>
          </cell>
          <cell r="F145">
            <v>0</v>
          </cell>
          <cell r="G145">
            <v>0</v>
          </cell>
          <cell r="H145">
            <v>0</v>
          </cell>
          <cell r="I145">
            <v>0</v>
          </cell>
          <cell r="J145">
            <v>0</v>
          </cell>
          <cell r="K145" t="str">
            <v>1.33</v>
          </cell>
          <cell r="L145" t="str">
            <v>D+</v>
          </cell>
          <cell r="M145" t="str">
            <v>0</v>
          </cell>
          <cell r="N145">
            <v>0</v>
          </cell>
          <cell r="O145">
            <v>0</v>
          </cell>
          <cell r="P145">
            <v>0</v>
          </cell>
          <cell r="Q145">
            <v>0</v>
          </cell>
          <cell r="R145">
            <v>0</v>
          </cell>
          <cell r="S145">
            <v>0</v>
          </cell>
          <cell r="T145">
            <v>0</v>
          </cell>
          <cell r="U145">
            <v>0</v>
          </cell>
        </row>
        <row r="146">
          <cell r="A146">
            <v>0</v>
          </cell>
          <cell r="B146">
            <v>0</v>
          </cell>
          <cell r="C146" t="str">
            <v>capaian raport</v>
          </cell>
          <cell r="D146">
            <v>35</v>
          </cell>
          <cell r="E146">
            <v>0</v>
          </cell>
          <cell r="F146">
            <v>0</v>
          </cell>
          <cell r="G146">
            <v>0</v>
          </cell>
          <cell r="H146">
            <v>0</v>
          </cell>
          <cell r="I146">
            <v>0</v>
          </cell>
          <cell r="J146">
            <v>0</v>
          </cell>
          <cell r="K146" t="str">
            <v>1.33</v>
          </cell>
          <cell r="L146" t="str">
            <v>D+</v>
          </cell>
          <cell r="M146" t="str">
            <v>0</v>
          </cell>
          <cell r="N146">
            <v>0</v>
          </cell>
          <cell r="O146">
            <v>0</v>
          </cell>
          <cell r="P146">
            <v>0</v>
          </cell>
          <cell r="Q146">
            <v>0</v>
          </cell>
          <cell r="R146">
            <v>0</v>
          </cell>
          <cell r="S146">
            <v>0</v>
          </cell>
          <cell r="T146">
            <v>0</v>
          </cell>
          <cell r="U146">
            <v>0</v>
          </cell>
        </row>
        <row r="147">
          <cell r="A147">
            <v>36</v>
          </cell>
          <cell r="B147">
            <v>36</v>
          </cell>
          <cell r="C147" t="e">
            <v>#N/A</v>
          </cell>
          <cell r="D147" t="str">
            <v>3.3</v>
          </cell>
          <cell r="E147">
            <v>0</v>
          </cell>
          <cell r="F147">
            <v>0</v>
          </cell>
          <cell r="G147">
            <v>0</v>
          </cell>
          <cell r="H147">
            <v>0</v>
          </cell>
          <cell r="I147">
            <v>0</v>
          </cell>
          <cell r="J147">
            <v>0</v>
          </cell>
          <cell r="K147" t="str">
            <v>1.33</v>
          </cell>
          <cell r="L147" t="str">
            <v>D+</v>
          </cell>
          <cell r="M147" t="str">
            <v>0</v>
          </cell>
          <cell r="N147">
            <v>0</v>
          </cell>
          <cell r="O147">
            <v>0</v>
          </cell>
          <cell r="P147">
            <v>0</v>
          </cell>
          <cell r="Q147">
            <v>0</v>
          </cell>
          <cell r="R147">
            <v>0</v>
          </cell>
          <cell r="S147">
            <v>0</v>
          </cell>
          <cell r="T147">
            <v>0</v>
          </cell>
          <cell r="U147" t="str">
            <v>D+</v>
          </cell>
        </row>
        <row r="148">
          <cell r="A148">
            <v>0</v>
          </cell>
          <cell r="B148">
            <v>36</v>
          </cell>
          <cell r="C148">
            <v>0</v>
          </cell>
          <cell r="D148" t="str">
            <v>3.4</v>
          </cell>
          <cell r="E148">
            <v>0</v>
          </cell>
          <cell r="F148">
            <v>0</v>
          </cell>
          <cell r="G148">
            <v>0</v>
          </cell>
          <cell r="H148">
            <v>0</v>
          </cell>
          <cell r="I148">
            <v>0</v>
          </cell>
          <cell r="J148">
            <v>0</v>
          </cell>
          <cell r="K148" t="str">
            <v>1.33</v>
          </cell>
          <cell r="L148" t="str">
            <v>D+</v>
          </cell>
          <cell r="M148" t="str">
            <v>0</v>
          </cell>
          <cell r="N148">
            <v>0</v>
          </cell>
          <cell r="O148">
            <v>0</v>
          </cell>
          <cell r="P148">
            <v>0</v>
          </cell>
          <cell r="Q148">
            <v>0</v>
          </cell>
          <cell r="R148">
            <v>0</v>
          </cell>
          <cell r="S148">
            <v>0</v>
          </cell>
          <cell r="T148">
            <v>0</v>
          </cell>
          <cell r="U148">
            <v>0</v>
          </cell>
        </row>
        <row r="149">
          <cell r="A149">
            <v>0</v>
          </cell>
          <cell r="B149">
            <v>36</v>
          </cell>
          <cell r="C149">
            <v>0</v>
          </cell>
          <cell r="D149" t="str">
            <v>3.5</v>
          </cell>
          <cell r="E149">
            <v>0</v>
          </cell>
          <cell r="F149">
            <v>0</v>
          </cell>
          <cell r="G149">
            <v>0</v>
          </cell>
          <cell r="H149">
            <v>0</v>
          </cell>
          <cell r="I149">
            <v>0</v>
          </cell>
          <cell r="J149">
            <v>0</v>
          </cell>
          <cell r="K149" t="str">
            <v>1.33</v>
          </cell>
          <cell r="L149" t="str">
            <v>D+</v>
          </cell>
          <cell r="M149" t="str">
            <v>0</v>
          </cell>
          <cell r="N149">
            <v>0</v>
          </cell>
          <cell r="O149">
            <v>0</v>
          </cell>
          <cell r="P149">
            <v>0</v>
          </cell>
          <cell r="Q149">
            <v>0</v>
          </cell>
          <cell r="R149">
            <v>0</v>
          </cell>
          <cell r="S149">
            <v>0</v>
          </cell>
          <cell r="T149">
            <v>0</v>
          </cell>
          <cell r="U149">
            <v>0</v>
          </cell>
        </row>
        <row r="150">
          <cell r="A150">
            <v>0</v>
          </cell>
          <cell r="B150">
            <v>0</v>
          </cell>
          <cell r="C150" t="str">
            <v>capaian raport</v>
          </cell>
          <cell r="D150">
            <v>36</v>
          </cell>
          <cell r="E150">
            <v>0</v>
          </cell>
          <cell r="F150">
            <v>0</v>
          </cell>
          <cell r="G150">
            <v>0</v>
          </cell>
          <cell r="H150">
            <v>0</v>
          </cell>
          <cell r="I150">
            <v>0</v>
          </cell>
          <cell r="J150">
            <v>0</v>
          </cell>
          <cell r="K150" t="str">
            <v>1.33</v>
          </cell>
          <cell r="L150" t="str">
            <v>D+</v>
          </cell>
          <cell r="M150" t="str">
            <v>0</v>
          </cell>
          <cell r="N150">
            <v>0</v>
          </cell>
          <cell r="O150">
            <v>0</v>
          </cell>
          <cell r="P150">
            <v>0</v>
          </cell>
          <cell r="Q150">
            <v>0</v>
          </cell>
          <cell r="R150">
            <v>0</v>
          </cell>
          <cell r="S150">
            <v>0</v>
          </cell>
          <cell r="T150">
            <v>0</v>
          </cell>
          <cell r="U150">
            <v>0</v>
          </cell>
        </row>
        <row r="151">
          <cell r="A151">
            <v>37</v>
          </cell>
          <cell r="B151">
            <v>37</v>
          </cell>
          <cell r="C151" t="e">
            <v>#N/A</v>
          </cell>
          <cell r="D151" t="str">
            <v>3.3</v>
          </cell>
          <cell r="E151">
            <v>0</v>
          </cell>
          <cell r="F151">
            <v>0</v>
          </cell>
          <cell r="G151">
            <v>0</v>
          </cell>
          <cell r="H151">
            <v>0</v>
          </cell>
          <cell r="I151">
            <v>0</v>
          </cell>
          <cell r="J151">
            <v>0</v>
          </cell>
          <cell r="K151" t="str">
            <v>1.33</v>
          </cell>
          <cell r="L151" t="str">
            <v>D+</v>
          </cell>
          <cell r="M151" t="str">
            <v>0</v>
          </cell>
          <cell r="N151">
            <v>0</v>
          </cell>
          <cell r="O151">
            <v>0</v>
          </cell>
          <cell r="P151">
            <v>0</v>
          </cell>
          <cell r="Q151">
            <v>0</v>
          </cell>
          <cell r="R151">
            <v>0</v>
          </cell>
          <cell r="S151">
            <v>0</v>
          </cell>
          <cell r="T151">
            <v>0</v>
          </cell>
          <cell r="U151" t="str">
            <v>D+</v>
          </cell>
        </row>
        <row r="152">
          <cell r="A152">
            <v>0</v>
          </cell>
          <cell r="B152">
            <v>37</v>
          </cell>
          <cell r="C152">
            <v>0</v>
          </cell>
          <cell r="D152" t="str">
            <v>3.4</v>
          </cell>
          <cell r="E152">
            <v>0</v>
          </cell>
          <cell r="F152">
            <v>0</v>
          </cell>
          <cell r="G152">
            <v>0</v>
          </cell>
          <cell r="H152">
            <v>0</v>
          </cell>
          <cell r="I152">
            <v>0</v>
          </cell>
          <cell r="J152">
            <v>0</v>
          </cell>
          <cell r="K152" t="str">
            <v>1.33</v>
          </cell>
          <cell r="L152" t="str">
            <v>D+</v>
          </cell>
          <cell r="M152" t="str">
            <v>0</v>
          </cell>
          <cell r="N152">
            <v>0</v>
          </cell>
          <cell r="O152">
            <v>0</v>
          </cell>
          <cell r="P152">
            <v>0</v>
          </cell>
          <cell r="Q152">
            <v>0</v>
          </cell>
          <cell r="R152">
            <v>0</v>
          </cell>
          <cell r="S152">
            <v>0</v>
          </cell>
          <cell r="T152">
            <v>0</v>
          </cell>
          <cell r="U152">
            <v>0</v>
          </cell>
        </row>
        <row r="153">
          <cell r="A153">
            <v>0</v>
          </cell>
          <cell r="B153">
            <v>37</v>
          </cell>
          <cell r="C153">
            <v>0</v>
          </cell>
          <cell r="D153" t="str">
            <v>3.5</v>
          </cell>
          <cell r="E153">
            <v>0</v>
          </cell>
          <cell r="F153">
            <v>0</v>
          </cell>
          <cell r="G153">
            <v>0</v>
          </cell>
          <cell r="H153">
            <v>0</v>
          </cell>
          <cell r="I153">
            <v>0</v>
          </cell>
          <cell r="J153">
            <v>0</v>
          </cell>
          <cell r="K153" t="str">
            <v>1.33</v>
          </cell>
          <cell r="L153" t="str">
            <v>D+</v>
          </cell>
          <cell r="M153" t="str">
            <v>0</v>
          </cell>
          <cell r="N153">
            <v>0</v>
          </cell>
          <cell r="O153">
            <v>0</v>
          </cell>
          <cell r="P153">
            <v>0</v>
          </cell>
          <cell r="Q153">
            <v>0</v>
          </cell>
          <cell r="R153">
            <v>0</v>
          </cell>
          <cell r="S153">
            <v>0</v>
          </cell>
          <cell r="T153">
            <v>0</v>
          </cell>
          <cell r="U153">
            <v>0</v>
          </cell>
        </row>
        <row r="154">
          <cell r="A154">
            <v>0</v>
          </cell>
          <cell r="B154">
            <v>0</v>
          </cell>
          <cell r="C154" t="str">
            <v>capaian raport</v>
          </cell>
          <cell r="D154">
            <v>37</v>
          </cell>
          <cell r="E154">
            <v>0</v>
          </cell>
          <cell r="F154">
            <v>0</v>
          </cell>
          <cell r="G154">
            <v>0</v>
          </cell>
          <cell r="H154">
            <v>0</v>
          </cell>
          <cell r="I154">
            <v>0</v>
          </cell>
          <cell r="J154">
            <v>0</v>
          </cell>
          <cell r="K154" t="str">
            <v>1.33</v>
          </cell>
          <cell r="L154" t="str">
            <v>D+</v>
          </cell>
          <cell r="M154" t="str">
            <v>0</v>
          </cell>
          <cell r="N154">
            <v>0</v>
          </cell>
          <cell r="O154">
            <v>0</v>
          </cell>
          <cell r="P154">
            <v>0</v>
          </cell>
          <cell r="Q154">
            <v>0</v>
          </cell>
          <cell r="R154">
            <v>0</v>
          </cell>
          <cell r="S154">
            <v>0</v>
          </cell>
          <cell r="T154">
            <v>0</v>
          </cell>
          <cell r="U154">
            <v>0</v>
          </cell>
        </row>
        <row r="155">
          <cell r="A155">
            <v>38</v>
          </cell>
          <cell r="B155">
            <v>38</v>
          </cell>
          <cell r="C155" t="e">
            <v>#N/A</v>
          </cell>
          <cell r="D155" t="str">
            <v>3.3</v>
          </cell>
          <cell r="E155">
            <v>0</v>
          </cell>
          <cell r="F155">
            <v>0</v>
          </cell>
          <cell r="G155">
            <v>0</v>
          </cell>
          <cell r="H155">
            <v>0</v>
          </cell>
          <cell r="I155">
            <v>0</v>
          </cell>
          <cell r="J155">
            <v>0</v>
          </cell>
          <cell r="K155" t="str">
            <v>1.33</v>
          </cell>
          <cell r="L155" t="str">
            <v>D+</v>
          </cell>
          <cell r="M155" t="str">
            <v>0</v>
          </cell>
          <cell r="N155">
            <v>0</v>
          </cell>
          <cell r="O155">
            <v>0</v>
          </cell>
          <cell r="P155">
            <v>0</v>
          </cell>
          <cell r="Q155">
            <v>0</v>
          </cell>
          <cell r="R155">
            <v>0</v>
          </cell>
          <cell r="S155">
            <v>0</v>
          </cell>
          <cell r="T155">
            <v>0</v>
          </cell>
          <cell r="U155" t="str">
            <v>D+</v>
          </cell>
        </row>
        <row r="156">
          <cell r="A156">
            <v>0</v>
          </cell>
          <cell r="B156">
            <v>38</v>
          </cell>
          <cell r="C156">
            <v>0</v>
          </cell>
          <cell r="D156" t="str">
            <v>3.4</v>
          </cell>
          <cell r="E156">
            <v>0</v>
          </cell>
          <cell r="F156">
            <v>0</v>
          </cell>
          <cell r="G156">
            <v>0</v>
          </cell>
          <cell r="H156">
            <v>0</v>
          </cell>
          <cell r="I156">
            <v>0</v>
          </cell>
          <cell r="J156">
            <v>0</v>
          </cell>
          <cell r="K156" t="str">
            <v>1.33</v>
          </cell>
          <cell r="L156" t="str">
            <v>D+</v>
          </cell>
          <cell r="M156" t="str">
            <v>0</v>
          </cell>
          <cell r="N156">
            <v>0</v>
          </cell>
          <cell r="O156">
            <v>0</v>
          </cell>
          <cell r="P156">
            <v>0</v>
          </cell>
          <cell r="Q156">
            <v>0</v>
          </cell>
          <cell r="R156">
            <v>0</v>
          </cell>
          <cell r="S156">
            <v>0</v>
          </cell>
          <cell r="T156">
            <v>0</v>
          </cell>
          <cell r="U156">
            <v>0</v>
          </cell>
        </row>
        <row r="157">
          <cell r="A157">
            <v>0</v>
          </cell>
          <cell r="B157">
            <v>38</v>
          </cell>
          <cell r="C157">
            <v>0</v>
          </cell>
          <cell r="D157" t="str">
            <v>3.5</v>
          </cell>
          <cell r="E157">
            <v>0</v>
          </cell>
          <cell r="F157">
            <v>0</v>
          </cell>
          <cell r="G157">
            <v>0</v>
          </cell>
          <cell r="H157">
            <v>0</v>
          </cell>
          <cell r="I157">
            <v>0</v>
          </cell>
          <cell r="J157">
            <v>0</v>
          </cell>
          <cell r="K157" t="str">
            <v>1.33</v>
          </cell>
          <cell r="L157" t="str">
            <v>D+</v>
          </cell>
          <cell r="M157" t="str">
            <v>0</v>
          </cell>
          <cell r="N157">
            <v>0</v>
          </cell>
          <cell r="O157">
            <v>0</v>
          </cell>
          <cell r="P157">
            <v>0</v>
          </cell>
          <cell r="Q157">
            <v>0</v>
          </cell>
          <cell r="R157">
            <v>0</v>
          </cell>
          <cell r="S157">
            <v>0</v>
          </cell>
          <cell r="T157">
            <v>0</v>
          </cell>
          <cell r="U157">
            <v>0</v>
          </cell>
        </row>
        <row r="158">
          <cell r="A158">
            <v>0</v>
          </cell>
          <cell r="B158">
            <v>0</v>
          </cell>
          <cell r="C158" t="str">
            <v>capaian raport</v>
          </cell>
          <cell r="D158">
            <v>38</v>
          </cell>
          <cell r="E158">
            <v>0</v>
          </cell>
          <cell r="F158">
            <v>0</v>
          </cell>
          <cell r="G158">
            <v>0</v>
          </cell>
          <cell r="H158">
            <v>0</v>
          </cell>
          <cell r="I158">
            <v>0</v>
          </cell>
          <cell r="J158">
            <v>0</v>
          </cell>
          <cell r="K158" t="str">
            <v>1.33</v>
          </cell>
          <cell r="L158" t="str">
            <v>D+</v>
          </cell>
          <cell r="M158" t="str">
            <v>0</v>
          </cell>
          <cell r="N158">
            <v>0</v>
          </cell>
          <cell r="O158">
            <v>0</v>
          </cell>
          <cell r="P158">
            <v>0</v>
          </cell>
          <cell r="Q158">
            <v>0</v>
          </cell>
          <cell r="R158">
            <v>0</v>
          </cell>
          <cell r="S158">
            <v>0</v>
          </cell>
          <cell r="T158">
            <v>0</v>
          </cell>
          <cell r="U158">
            <v>0</v>
          </cell>
        </row>
        <row r="159">
          <cell r="A159">
            <v>39</v>
          </cell>
          <cell r="B159">
            <v>39</v>
          </cell>
          <cell r="C159" t="e">
            <v>#N/A</v>
          </cell>
          <cell r="D159" t="str">
            <v>3.3</v>
          </cell>
          <cell r="E159">
            <v>0</v>
          </cell>
          <cell r="F159">
            <v>0</v>
          </cell>
          <cell r="G159">
            <v>0</v>
          </cell>
          <cell r="H159">
            <v>0</v>
          </cell>
          <cell r="I159">
            <v>0</v>
          </cell>
          <cell r="J159">
            <v>0</v>
          </cell>
          <cell r="K159" t="str">
            <v>1.33</v>
          </cell>
          <cell r="L159" t="str">
            <v>D+</v>
          </cell>
          <cell r="M159" t="str">
            <v>0</v>
          </cell>
          <cell r="N159">
            <v>0</v>
          </cell>
          <cell r="O159">
            <v>0</v>
          </cell>
          <cell r="P159">
            <v>0</v>
          </cell>
          <cell r="Q159">
            <v>0</v>
          </cell>
          <cell r="R159">
            <v>0</v>
          </cell>
          <cell r="S159">
            <v>0</v>
          </cell>
          <cell r="T159">
            <v>0</v>
          </cell>
          <cell r="U159" t="str">
            <v>D+</v>
          </cell>
        </row>
        <row r="160">
          <cell r="A160">
            <v>0</v>
          </cell>
          <cell r="B160">
            <v>39</v>
          </cell>
          <cell r="C160">
            <v>0</v>
          </cell>
          <cell r="D160" t="str">
            <v>3.4</v>
          </cell>
          <cell r="E160">
            <v>0</v>
          </cell>
          <cell r="F160">
            <v>0</v>
          </cell>
          <cell r="G160">
            <v>0</v>
          </cell>
          <cell r="H160">
            <v>0</v>
          </cell>
          <cell r="I160">
            <v>0</v>
          </cell>
          <cell r="J160">
            <v>0</v>
          </cell>
          <cell r="K160" t="str">
            <v>1.33</v>
          </cell>
          <cell r="L160" t="str">
            <v>D+</v>
          </cell>
          <cell r="M160" t="str">
            <v>0</v>
          </cell>
          <cell r="N160">
            <v>0</v>
          </cell>
          <cell r="O160">
            <v>0</v>
          </cell>
          <cell r="P160">
            <v>0</v>
          </cell>
          <cell r="Q160">
            <v>0</v>
          </cell>
          <cell r="R160">
            <v>0</v>
          </cell>
          <cell r="S160">
            <v>0</v>
          </cell>
          <cell r="T160">
            <v>0</v>
          </cell>
          <cell r="U160">
            <v>0</v>
          </cell>
        </row>
        <row r="161">
          <cell r="A161">
            <v>0</v>
          </cell>
          <cell r="B161">
            <v>39</v>
          </cell>
          <cell r="C161">
            <v>0</v>
          </cell>
          <cell r="D161" t="str">
            <v>3.5</v>
          </cell>
          <cell r="E161">
            <v>0</v>
          </cell>
          <cell r="F161">
            <v>0</v>
          </cell>
          <cell r="G161">
            <v>0</v>
          </cell>
          <cell r="H161">
            <v>0</v>
          </cell>
          <cell r="I161">
            <v>0</v>
          </cell>
          <cell r="J161">
            <v>0</v>
          </cell>
          <cell r="K161" t="str">
            <v>1.33</v>
          </cell>
          <cell r="L161" t="str">
            <v>D+</v>
          </cell>
          <cell r="M161" t="str">
            <v>0</v>
          </cell>
          <cell r="N161">
            <v>0</v>
          </cell>
          <cell r="O161">
            <v>0</v>
          </cell>
          <cell r="P161">
            <v>0</v>
          </cell>
          <cell r="Q161">
            <v>0</v>
          </cell>
          <cell r="R161">
            <v>0</v>
          </cell>
          <cell r="S161">
            <v>0</v>
          </cell>
          <cell r="T161">
            <v>0</v>
          </cell>
          <cell r="U161">
            <v>0</v>
          </cell>
        </row>
        <row r="162">
          <cell r="A162">
            <v>0</v>
          </cell>
          <cell r="B162">
            <v>0</v>
          </cell>
          <cell r="C162" t="str">
            <v>capaian raport</v>
          </cell>
          <cell r="D162">
            <v>39</v>
          </cell>
          <cell r="E162">
            <v>0</v>
          </cell>
          <cell r="F162">
            <v>0</v>
          </cell>
          <cell r="G162">
            <v>0</v>
          </cell>
          <cell r="H162">
            <v>0</v>
          </cell>
          <cell r="I162">
            <v>0</v>
          </cell>
          <cell r="J162">
            <v>0</v>
          </cell>
          <cell r="K162" t="str">
            <v>1.33</v>
          </cell>
          <cell r="L162" t="str">
            <v>D+</v>
          </cell>
          <cell r="M162" t="str">
            <v>0</v>
          </cell>
          <cell r="N162">
            <v>0</v>
          </cell>
          <cell r="O162">
            <v>0</v>
          </cell>
          <cell r="P162">
            <v>0</v>
          </cell>
          <cell r="Q162">
            <v>0</v>
          </cell>
          <cell r="R162">
            <v>0</v>
          </cell>
          <cell r="S162">
            <v>0</v>
          </cell>
          <cell r="T162">
            <v>0</v>
          </cell>
          <cell r="U162">
            <v>0</v>
          </cell>
        </row>
        <row r="163">
          <cell r="A163">
            <v>40</v>
          </cell>
          <cell r="B163">
            <v>40</v>
          </cell>
          <cell r="C163" t="e">
            <v>#N/A</v>
          </cell>
          <cell r="D163" t="str">
            <v>3.3</v>
          </cell>
          <cell r="E163">
            <v>0</v>
          </cell>
          <cell r="F163">
            <v>0</v>
          </cell>
          <cell r="G163">
            <v>0</v>
          </cell>
          <cell r="H163">
            <v>0</v>
          </cell>
          <cell r="I163">
            <v>0</v>
          </cell>
          <cell r="J163">
            <v>0</v>
          </cell>
          <cell r="K163" t="str">
            <v>1.33</v>
          </cell>
          <cell r="L163" t="str">
            <v>D+</v>
          </cell>
          <cell r="M163" t="str">
            <v>0</v>
          </cell>
          <cell r="N163">
            <v>0</v>
          </cell>
          <cell r="O163">
            <v>0</v>
          </cell>
          <cell r="P163">
            <v>0</v>
          </cell>
          <cell r="Q163">
            <v>0</v>
          </cell>
          <cell r="R163">
            <v>0</v>
          </cell>
          <cell r="S163">
            <v>0</v>
          </cell>
          <cell r="T163">
            <v>0</v>
          </cell>
          <cell r="U163" t="str">
            <v>D+</v>
          </cell>
        </row>
        <row r="164">
          <cell r="A164">
            <v>0</v>
          </cell>
          <cell r="B164">
            <v>40</v>
          </cell>
          <cell r="C164">
            <v>0</v>
          </cell>
          <cell r="D164" t="str">
            <v>3.4</v>
          </cell>
          <cell r="E164">
            <v>0</v>
          </cell>
          <cell r="F164">
            <v>0</v>
          </cell>
          <cell r="G164">
            <v>0</v>
          </cell>
          <cell r="H164">
            <v>0</v>
          </cell>
          <cell r="I164">
            <v>0</v>
          </cell>
          <cell r="J164">
            <v>0</v>
          </cell>
          <cell r="K164" t="str">
            <v>1.33</v>
          </cell>
          <cell r="L164" t="str">
            <v>D+</v>
          </cell>
          <cell r="M164" t="str">
            <v>0</v>
          </cell>
          <cell r="N164">
            <v>0</v>
          </cell>
          <cell r="O164">
            <v>0</v>
          </cell>
          <cell r="P164">
            <v>0</v>
          </cell>
          <cell r="Q164">
            <v>0</v>
          </cell>
          <cell r="R164">
            <v>0</v>
          </cell>
          <cell r="S164">
            <v>0</v>
          </cell>
          <cell r="T164">
            <v>0</v>
          </cell>
          <cell r="U164">
            <v>0</v>
          </cell>
        </row>
        <row r="165">
          <cell r="A165">
            <v>0</v>
          </cell>
          <cell r="B165">
            <v>40</v>
          </cell>
          <cell r="C165">
            <v>0</v>
          </cell>
          <cell r="D165" t="str">
            <v>3.5</v>
          </cell>
          <cell r="E165">
            <v>0</v>
          </cell>
          <cell r="F165">
            <v>0</v>
          </cell>
          <cell r="G165">
            <v>0</v>
          </cell>
          <cell r="H165">
            <v>0</v>
          </cell>
          <cell r="I165">
            <v>0</v>
          </cell>
          <cell r="J165">
            <v>0</v>
          </cell>
          <cell r="K165" t="str">
            <v>1.33</v>
          </cell>
          <cell r="L165" t="str">
            <v>D+</v>
          </cell>
          <cell r="M165" t="str">
            <v>0</v>
          </cell>
          <cell r="N165">
            <v>0</v>
          </cell>
          <cell r="O165">
            <v>0</v>
          </cell>
          <cell r="P165">
            <v>0</v>
          </cell>
          <cell r="Q165">
            <v>0</v>
          </cell>
          <cell r="R165">
            <v>0</v>
          </cell>
          <cell r="S165">
            <v>0</v>
          </cell>
          <cell r="T165">
            <v>0</v>
          </cell>
          <cell r="U165">
            <v>0</v>
          </cell>
        </row>
        <row r="166">
          <cell r="A166">
            <v>0</v>
          </cell>
          <cell r="B166">
            <v>0</v>
          </cell>
          <cell r="C166" t="str">
            <v>capaian raport</v>
          </cell>
          <cell r="D166">
            <v>40</v>
          </cell>
          <cell r="E166">
            <v>0</v>
          </cell>
          <cell r="F166">
            <v>0</v>
          </cell>
          <cell r="G166">
            <v>0</v>
          </cell>
          <cell r="H166">
            <v>0</v>
          </cell>
          <cell r="I166">
            <v>0</v>
          </cell>
          <cell r="J166">
            <v>0</v>
          </cell>
          <cell r="K166" t="str">
            <v>1.33</v>
          </cell>
          <cell r="L166" t="str">
            <v>D+</v>
          </cell>
          <cell r="M166" t="str">
            <v>0</v>
          </cell>
          <cell r="N166">
            <v>0</v>
          </cell>
          <cell r="O166">
            <v>0</v>
          </cell>
          <cell r="P166">
            <v>0</v>
          </cell>
          <cell r="Q166">
            <v>0</v>
          </cell>
          <cell r="R166">
            <v>0</v>
          </cell>
          <cell r="S166">
            <v>0</v>
          </cell>
          <cell r="T166">
            <v>0</v>
          </cell>
          <cell r="U166">
            <v>0</v>
          </cell>
        </row>
      </sheetData>
      <sheetData sheetId="19">
        <row r="7">
          <cell r="A7">
            <v>1</v>
          </cell>
          <cell r="B7">
            <v>1</v>
          </cell>
          <cell r="C7" t="str">
            <v>Achmad Zacky</v>
          </cell>
          <cell r="D7" t="str">
            <v>3.1</v>
          </cell>
          <cell r="E7">
            <v>77</v>
          </cell>
          <cell r="F7">
            <v>154</v>
          </cell>
          <cell r="G7">
            <v>78</v>
          </cell>
          <cell r="H7">
            <v>83.333333333333329</v>
          </cell>
          <cell r="I7">
            <v>315.33333333333331</v>
          </cell>
          <cell r="J7">
            <v>78.833333333333329</v>
          </cell>
          <cell r="K7" t="str">
            <v>3.33</v>
          </cell>
          <cell r="L7" t="str">
            <v>B+</v>
          </cell>
          <cell r="M7" t="str">
            <v>B</v>
          </cell>
          <cell r="N7">
            <v>0</v>
          </cell>
          <cell r="O7">
            <v>0</v>
          </cell>
          <cell r="P7">
            <v>3</v>
          </cell>
          <cell r="Q7">
            <v>0</v>
          </cell>
          <cell r="R7">
            <v>0</v>
          </cell>
          <cell r="S7">
            <v>0</v>
          </cell>
          <cell r="T7">
            <v>0</v>
          </cell>
          <cell r="U7">
            <v>3</v>
          </cell>
          <cell r="V7">
            <v>78.713147095959584</v>
          </cell>
          <cell r="W7" t="str">
            <v>B+</v>
          </cell>
        </row>
        <row r="8">
          <cell r="A8">
            <v>0</v>
          </cell>
          <cell r="B8">
            <v>1</v>
          </cell>
          <cell r="C8">
            <v>0</v>
          </cell>
          <cell r="D8" t="str">
            <v>3.2</v>
          </cell>
          <cell r="E8">
            <v>79.166666666666657</v>
          </cell>
          <cell r="F8">
            <v>158.33333333333331</v>
          </cell>
          <cell r="G8">
            <v>78</v>
          </cell>
          <cell r="H8">
            <v>80.050505050505038</v>
          </cell>
          <cell r="I8">
            <v>316.38383838383834</v>
          </cell>
          <cell r="J8">
            <v>79.095959595959584</v>
          </cell>
          <cell r="K8" t="str">
            <v>3.33</v>
          </cell>
          <cell r="L8" t="str">
            <v>B+</v>
          </cell>
          <cell r="M8" t="str">
            <v>B</v>
          </cell>
          <cell r="N8">
            <v>0</v>
          </cell>
          <cell r="O8">
            <v>0</v>
          </cell>
          <cell r="P8">
            <v>0</v>
          </cell>
          <cell r="Q8">
            <v>0</v>
          </cell>
          <cell r="R8">
            <v>0</v>
          </cell>
          <cell r="S8">
            <v>0</v>
          </cell>
          <cell r="T8">
            <v>0</v>
          </cell>
          <cell r="U8">
            <v>0</v>
          </cell>
          <cell r="V8">
            <v>0</v>
          </cell>
          <cell r="W8">
            <v>0</v>
          </cell>
        </row>
        <row r="9">
          <cell r="A9">
            <v>0</v>
          </cell>
          <cell r="B9">
            <v>1</v>
          </cell>
          <cell r="C9">
            <v>0</v>
          </cell>
          <cell r="D9" t="str">
            <v>3.3</v>
          </cell>
          <cell r="E9">
            <v>78.75</v>
          </cell>
          <cell r="F9">
            <v>157.5</v>
          </cell>
          <cell r="G9">
            <v>78</v>
          </cell>
          <cell r="H9">
            <v>81.818181818181813</v>
          </cell>
          <cell r="I9">
            <v>317.31818181818181</v>
          </cell>
          <cell r="J9">
            <v>79.329545454545453</v>
          </cell>
          <cell r="K9" t="str">
            <v>3.33</v>
          </cell>
          <cell r="L9" t="str">
            <v>B+</v>
          </cell>
          <cell r="M9" t="str">
            <v>B</v>
          </cell>
          <cell r="N9">
            <v>0</v>
          </cell>
          <cell r="O9">
            <v>0</v>
          </cell>
          <cell r="P9">
            <v>0</v>
          </cell>
          <cell r="Q9">
            <v>0</v>
          </cell>
          <cell r="R9">
            <v>0</v>
          </cell>
          <cell r="S9">
            <v>0</v>
          </cell>
          <cell r="T9">
            <v>0</v>
          </cell>
          <cell r="U9">
            <v>0</v>
          </cell>
          <cell r="V9">
            <v>0</v>
          </cell>
          <cell r="W9">
            <v>0</v>
          </cell>
        </row>
        <row r="10">
          <cell r="A10">
            <v>0</v>
          </cell>
          <cell r="B10">
            <v>1</v>
          </cell>
          <cell r="C10">
            <v>0</v>
          </cell>
          <cell r="D10" t="str">
            <v>3.4</v>
          </cell>
          <cell r="E10">
            <v>78.6875</v>
          </cell>
          <cell r="F10">
            <v>157.375</v>
          </cell>
          <cell r="G10">
            <v>78</v>
          </cell>
          <cell r="H10">
            <v>75</v>
          </cell>
          <cell r="I10">
            <v>310.375</v>
          </cell>
          <cell r="J10">
            <v>77.59375</v>
          </cell>
          <cell r="K10" t="str">
            <v>3.33</v>
          </cell>
          <cell r="L10" t="str">
            <v>B+</v>
          </cell>
          <cell r="M10" t="str">
            <v>B</v>
          </cell>
          <cell r="N10">
            <v>0</v>
          </cell>
          <cell r="O10">
            <v>0</v>
          </cell>
          <cell r="P10">
            <v>0</v>
          </cell>
          <cell r="Q10">
            <v>0</v>
          </cell>
          <cell r="R10">
            <v>0</v>
          </cell>
          <cell r="S10">
            <v>0</v>
          </cell>
          <cell r="T10">
            <v>0</v>
          </cell>
          <cell r="U10">
            <v>0</v>
          </cell>
          <cell r="V10">
            <v>0</v>
          </cell>
          <cell r="W10">
            <v>0</v>
          </cell>
        </row>
        <row r="11">
          <cell r="A11">
            <v>0</v>
          </cell>
          <cell r="B11">
            <v>0</v>
          </cell>
          <cell r="C11" t="str">
            <v>capaian raport</v>
          </cell>
          <cell r="D11">
            <v>1</v>
          </cell>
          <cell r="E11">
            <v>0</v>
          </cell>
          <cell r="F11">
            <v>0</v>
          </cell>
          <cell r="G11">
            <v>0</v>
          </cell>
          <cell r="H11">
            <v>80.050505050505052</v>
          </cell>
          <cell r="I11">
            <v>0</v>
          </cell>
          <cell r="J11">
            <v>78.713147095959584</v>
          </cell>
          <cell r="K11" t="str">
            <v>3.33</v>
          </cell>
          <cell r="L11" t="str">
            <v>B+</v>
          </cell>
          <cell r="M11" t="str">
            <v>B</v>
          </cell>
          <cell r="N11">
            <v>0</v>
          </cell>
          <cell r="O11">
            <v>0</v>
          </cell>
          <cell r="P11">
            <v>0</v>
          </cell>
          <cell r="Q11">
            <v>0</v>
          </cell>
          <cell r="R11">
            <v>0</v>
          </cell>
          <cell r="S11">
            <v>0</v>
          </cell>
          <cell r="T11">
            <v>0</v>
          </cell>
          <cell r="U11">
            <v>0</v>
          </cell>
          <cell r="V11">
            <v>0</v>
          </cell>
          <cell r="W11">
            <v>0</v>
          </cell>
        </row>
        <row r="12">
          <cell r="A12">
            <v>2</v>
          </cell>
          <cell r="B12">
            <v>2</v>
          </cell>
          <cell r="C12" t="str">
            <v>Angelia Vabel R</v>
          </cell>
          <cell r="D12" t="str">
            <v>3.1</v>
          </cell>
          <cell r="E12">
            <v>0</v>
          </cell>
          <cell r="F12">
            <v>0</v>
          </cell>
          <cell r="G12">
            <v>0</v>
          </cell>
          <cell r="H12">
            <v>0</v>
          </cell>
          <cell r="I12">
            <v>0</v>
          </cell>
          <cell r="J12">
            <v>0</v>
          </cell>
          <cell r="K12" t="str">
            <v>1.33</v>
          </cell>
          <cell r="L12" t="str">
            <v>D+</v>
          </cell>
          <cell r="M12" t="str">
            <v>0</v>
          </cell>
          <cell r="N12">
            <v>3</v>
          </cell>
          <cell r="O12">
            <v>0</v>
          </cell>
          <cell r="P12">
            <v>0</v>
          </cell>
          <cell r="Q12">
            <v>0</v>
          </cell>
          <cell r="R12">
            <v>0</v>
          </cell>
          <cell r="S12">
            <v>3</v>
          </cell>
          <cell r="T12">
            <v>0</v>
          </cell>
          <cell r="U12">
            <v>0</v>
          </cell>
          <cell r="V12">
            <v>0</v>
          </cell>
          <cell r="W12" t="str">
            <v>D+</v>
          </cell>
        </row>
        <row r="13">
          <cell r="A13">
            <v>0</v>
          </cell>
          <cell r="B13">
            <v>2</v>
          </cell>
          <cell r="C13">
            <v>0</v>
          </cell>
          <cell r="D13" t="str">
            <v>3.2</v>
          </cell>
          <cell r="E13">
            <v>0</v>
          </cell>
          <cell r="F13">
            <v>0</v>
          </cell>
          <cell r="G13">
            <v>0</v>
          </cell>
          <cell r="H13">
            <v>0</v>
          </cell>
          <cell r="I13">
            <v>0</v>
          </cell>
          <cell r="J13">
            <v>0</v>
          </cell>
          <cell r="K13" t="str">
            <v>1.33</v>
          </cell>
          <cell r="L13" t="str">
            <v>D+</v>
          </cell>
          <cell r="M13" t="str">
            <v>0</v>
          </cell>
          <cell r="N13">
            <v>0</v>
          </cell>
          <cell r="O13">
            <v>0</v>
          </cell>
          <cell r="P13">
            <v>0</v>
          </cell>
          <cell r="Q13">
            <v>0</v>
          </cell>
          <cell r="R13">
            <v>0</v>
          </cell>
          <cell r="S13">
            <v>0</v>
          </cell>
          <cell r="T13">
            <v>0</v>
          </cell>
          <cell r="U13">
            <v>0</v>
          </cell>
          <cell r="V13">
            <v>0</v>
          </cell>
          <cell r="W13">
            <v>0</v>
          </cell>
        </row>
        <row r="14">
          <cell r="A14">
            <v>0</v>
          </cell>
          <cell r="B14">
            <v>2</v>
          </cell>
          <cell r="C14">
            <v>0</v>
          </cell>
          <cell r="D14" t="str">
            <v>3.3</v>
          </cell>
          <cell r="E14">
            <v>0</v>
          </cell>
          <cell r="F14">
            <v>0</v>
          </cell>
          <cell r="G14">
            <v>0</v>
          </cell>
          <cell r="H14">
            <v>0</v>
          </cell>
          <cell r="I14">
            <v>0</v>
          </cell>
          <cell r="J14">
            <v>0</v>
          </cell>
          <cell r="K14" t="str">
            <v>1.33</v>
          </cell>
          <cell r="L14" t="str">
            <v>D+</v>
          </cell>
          <cell r="M14" t="str">
            <v>0</v>
          </cell>
          <cell r="N14">
            <v>0</v>
          </cell>
          <cell r="O14">
            <v>0</v>
          </cell>
          <cell r="P14">
            <v>0</v>
          </cell>
          <cell r="Q14">
            <v>0</v>
          </cell>
          <cell r="R14">
            <v>0</v>
          </cell>
          <cell r="S14">
            <v>0</v>
          </cell>
          <cell r="T14">
            <v>0</v>
          </cell>
          <cell r="U14">
            <v>0</v>
          </cell>
          <cell r="V14">
            <v>0</v>
          </cell>
          <cell r="W14">
            <v>0</v>
          </cell>
        </row>
        <row r="15">
          <cell r="A15">
            <v>0</v>
          </cell>
          <cell r="B15">
            <v>2</v>
          </cell>
          <cell r="C15">
            <v>0</v>
          </cell>
          <cell r="D15" t="str">
            <v>3.4</v>
          </cell>
          <cell r="E15">
            <v>0</v>
          </cell>
          <cell r="F15">
            <v>0</v>
          </cell>
          <cell r="G15">
            <v>0</v>
          </cell>
          <cell r="H15">
            <v>0</v>
          </cell>
          <cell r="I15">
            <v>0</v>
          </cell>
          <cell r="J15">
            <v>0</v>
          </cell>
          <cell r="K15" t="str">
            <v>1.33</v>
          </cell>
          <cell r="L15" t="str">
            <v>D+</v>
          </cell>
          <cell r="M15" t="str">
            <v>0</v>
          </cell>
          <cell r="N15">
            <v>0</v>
          </cell>
          <cell r="O15">
            <v>0</v>
          </cell>
          <cell r="P15">
            <v>0</v>
          </cell>
          <cell r="Q15">
            <v>0</v>
          </cell>
          <cell r="R15">
            <v>0</v>
          </cell>
          <cell r="S15">
            <v>0</v>
          </cell>
          <cell r="T15">
            <v>0</v>
          </cell>
          <cell r="U15">
            <v>0</v>
          </cell>
          <cell r="V15">
            <v>0</v>
          </cell>
          <cell r="W15">
            <v>0</v>
          </cell>
        </row>
        <row r="16">
          <cell r="A16">
            <v>0</v>
          </cell>
          <cell r="B16">
            <v>0</v>
          </cell>
          <cell r="C16" t="str">
            <v>capaian raport</v>
          </cell>
          <cell r="D16">
            <v>2</v>
          </cell>
          <cell r="E16">
            <v>0</v>
          </cell>
          <cell r="F16">
            <v>0</v>
          </cell>
          <cell r="G16">
            <v>0</v>
          </cell>
          <cell r="H16">
            <v>0</v>
          </cell>
          <cell r="I16">
            <v>0</v>
          </cell>
          <cell r="J16">
            <v>0</v>
          </cell>
          <cell r="K16" t="str">
            <v>1.33</v>
          </cell>
          <cell r="L16" t="str">
            <v>D+</v>
          </cell>
          <cell r="M16" t="str">
            <v>0</v>
          </cell>
          <cell r="N16">
            <v>0</v>
          </cell>
          <cell r="O16">
            <v>0</v>
          </cell>
          <cell r="P16">
            <v>0</v>
          </cell>
          <cell r="Q16">
            <v>0</v>
          </cell>
          <cell r="R16">
            <v>0</v>
          </cell>
          <cell r="S16">
            <v>0</v>
          </cell>
          <cell r="T16">
            <v>0</v>
          </cell>
          <cell r="U16">
            <v>0</v>
          </cell>
          <cell r="V16">
            <v>0</v>
          </cell>
          <cell r="W16">
            <v>0</v>
          </cell>
        </row>
        <row r="17">
          <cell r="A17">
            <v>3</v>
          </cell>
          <cell r="B17">
            <v>3</v>
          </cell>
          <cell r="C17" t="str">
            <v>Anggun Dwi P.I</v>
          </cell>
          <cell r="D17" t="str">
            <v>3.1</v>
          </cell>
          <cell r="E17">
            <v>0</v>
          </cell>
          <cell r="F17">
            <v>0</v>
          </cell>
          <cell r="G17">
            <v>0</v>
          </cell>
          <cell r="H17">
            <v>0</v>
          </cell>
          <cell r="I17">
            <v>0</v>
          </cell>
          <cell r="J17">
            <v>0</v>
          </cell>
          <cell r="K17" t="str">
            <v>1.33</v>
          </cell>
          <cell r="L17" t="str">
            <v>D+</v>
          </cell>
          <cell r="M17" t="str">
            <v>0</v>
          </cell>
          <cell r="N17">
            <v>0</v>
          </cell>
          <cell r="O17">
            <v>4</v>
          </cell>
          <cell r="P17">
            <v>0</v>
          </cell>
          <cell r="Q17">
            <v>0</v>
          </cell>
          <cell r="R17">
            <v>0</v>
          </cell>
          <cell r="S17">
            <v>0</v>
          </cell>
          <cell r="T17">
            <v>2</v>
          </cell>
          <cell r="U17">
            <v>0</v>
          </cell>
          <cell r="V17">
            <v>0</v>
          </cell>
          <cell r="W17" t="str">
            <v>D+</v>
          </cell>
        </row>
        <row r="18">
          <cell r="A18">
            <v>0</v>
          </cell>
          <cell r="B18">
            <v>3</v>
          </cell>
          <cell r="C18">
            <v>0</v>
          </cell>
          <cell r="D18" t="str">
            <v>3.2</v>
          </cell>
          <cell r="E18">
            <v>0</v>
          </cell>
          <cell r="F18">
            <v>0</v>
          </cell>
          <cell r="G18">
            <v>0</v>
          </cell>
          <cell r="H18">
            <v>0</v>
          </cell>
          <cell r="I18">
            <v>0</v>
          </cell>
          <cell r="J18">
            <v>0</v>
          </cell>
          <cell r="K18" t="str">
            <v>1.33</v>
          </cell>
          <cell r="L18" t="str">
            <v>D+</v>
          </cell>
          <cell r="M18" t="str">
            <v>0</v>
          </cell>
          <cell r="N18">
            <v>0</v>
          </cell>
          <cell r="O18">
            <v>0</v>
          </cell>
          <cell r="P18">
            <v>0</v>
          </cell>
          <cell r="Q18">
            <v>0</v>
          </cell>
          <cell r="R18">
            <v>0</v>
          </cell>
          <cell r="S18">
            <v>0</v>
          </cell>
          <cell r="T18">
            <v>0</v>
          </cell>
          <cell r="U18">
            <v>0</v>
          </cell>
          <cell r="V18">
            <v>0</v>
          </cell>
          <cell r="W18">
            <v>0</v>
          </cell>
        </row>
        <row r="19">
          <cell r="A19">
            <v>0</v>
          </cell>
          <cell r="B19">
            <v>3</v>
          </cell>
          <cell r="C19">
            <v>0</v>
          </cell>
          <cell r="D19" t="str">
            <v>3.3</v>
          </cell>
          <cell r="E19">
            <v>0</v>
          </cell>
          <cell r="F19">
            <v>0</v>
          </cell>
          <cell r="G19">
            <v>0</v>
          </cell>
          <cell r="H19">
            <v>0</v>
          </cell>
          <cell r="I19">
            <v>0</v>
          </cell>
          <cell r="J19">
            <v>0</v>
          </cell>
          <cell r="K19" t="str">
            <v>1.33</v>
          </cell>
          <cell r="L19" t="str">
            <v>D+</v>
          </cell>
          <cell r="M19" t="str">
            <v>0</v>
          </cell>
          <cell r="N19">
            <v>0</v>
          </cell>
          <cell r="O19">
            <v>0</v>
          </cell>
          <cell r="P19">
            <v>0</v>
          </cell>
          <cell r="Q19">
            <v>0</v>
          </cell>
          <cell r="R19">
            <v>0</v>
          </cell>
          <cell r="S19">
            <v>0</v>
          </cell>
          <cell r="T19">
            <v>0</v>
          </cell>
          <cell r="U19">
            <v>0</v>
          </cell>
          <cell r="V19">
            <v>0</v>
          </cell>
          <cell r="W19">
            <v>0</v>
          </cell>
        </row>
        <row r="20">
          <cell r="A20">
            <v>0</v>
          </cell>
          <cell r="B20">
            <v>3</v>
          </cell>
          <cell r="C20">
            <v>0</v>
          </cell>
          <cell r="D20" t="str">
            <v>3.4</v>
          </cell>
          <cell r="E20">
            <v>0</v>
          </cell>
          <cell r="F20">
            <v>0</v>
          </cell>
          <cell r="G20">
            <v>0</v>
          </cell>
          <cell r="H20">
            <v>0</v>
          </cell>
          <cell r="I20">
            <v>0</v>
          </cell>
          <cell r="J20">
            <v>0</v>
          </cell>
          <cell r="K20" t="str">
            <v>1.33</v>
          </cell>
          <cell r="L20" t="str">
            <v>D+</v>
          </cell>
          <cell r="M20" t="str">
            <v>0</v>
          </cell>
          <cell r="N20">
            <v>0</v>
          </cell>
          <cell r="O20">
            <v>0</v>
          </cell>
          <cell r="P20">
            <v>0</v>
          </cell>
          <cell r="Q20">
            <v>0</v>
          </cell>
          <cell r="R20">
            <v>0</v>
          </cell>
          <cell r="S20">
            <v>0</v>
          </cell>
          <cell r="T20">
            <v>0</v>
          </cell>
          <cell r="U20">
            <v>0</v>
          </cell>
          <cell r="V20">
            <v>0</v>
          </cell>
          <cell r="W20">
            <v>0</v>
          </cell>
        </row>
        <row r="21">
          <cell r="A21">
            <v>0</v>
          </cell>
          <cell r="B21">
            <v>0</v>
          </cell>
          <cell r="C21" t="str">
            <v>capaian raport</v>
          </cell>
          <cell r="D21">
            <v>3</v>
          </cell>
          <cell r="E21">
            <v>0</v>
          </cell>
          <cell r="F21">
            <v>0</v>
          </cell>
          <cell r="G21">
            <v>0</v>
          </cell>
          <cell r="H21">
            <v>0</v>
          </cell>
          <cell r="I21">
            <v>0</v>
          </cell>
          <cell r="J21">
            <v>0</v>
          </cell>
          <cell r="K21" t="str">
            <v>1.33</v>
          </cell>
          <cell r="L21" t="str">
            <v>D+</v>
          </cell>
          <cell r="M21" t="str">
            <v>0</v>
          </cell>
          <cell r="N21">
            <v>0</v>
          </cell>
          <cell r="O21">
            <v>0</v>
          </cell>
          <cell r="P21">
            <v>0</v>
          </cell>
          <cell r="Q21">
            <v>0</v>
          </cell>
          <cell r="R21">
            <v>0</v>
          </cell>
          <cell r="S21">
            <v>0</v>
          </cell>
          <cell r="T21">
            <v>0</v>
          </cell>
          <cell r="U21">
            <v>0</v>
          </cell>
          <cell r="V21">
            <v>0</v>
          </cell>
          <cell r="W21">
            <v>0</v>
          </cell>
        </row>
        <row r="22">
          <cell r="A22">
            <v>4</v>
          </cell>
          <cell r="B22">
            <v>4</v>
          </cell>
          <cell r="C22" t="str">
            <v>Antonio Permata A</v>
          </cell>
          <cell r="D22" t="str">
            <v>3.1</v>
          </cell>
          <cell r="E22">
            <v>0</v>
          </cell>
          <cell r="F22">
            <v>0</v>
          </cell>
          <cell r="G22">
            <v>0</v>
          </cell>
          <cell r="H22">
            <v>0</v>
          </cell>
          <cell r="I22">
            <v>0</v>
          </cell>
          <cell r="J22">
            <v>0</v>
          </cell>
          <cell r="K22" t="str">
            <v>1.33</v>
          </cell>
          <cell r="L22" t="str">
            <v>D+</v>
          </cell>
          <cell r="M22" t="str">
            <v>0</v>
          </cell>
          <cell r="N22">
            <v>0</v>
          </cell>
          <cell r="O22">
            <v>0</v>
          </cell>
          <cell r="P22">
            <v>0</v>
          </cell>
          <cell r="Q22">
            <v>0</v>
          </cell>
          <cell r="R22">
            <v>0</v>
          </cell>
          <cell r="S22">
            <v>0</v>
          </cell>
          <cell r="T22">
            <v>0</v>
          </cell>
          <cell r="U22">
            <v>0</v>
          </cell>
          <cell r="V22">
            <v>0</v>
          </cell>
          <cell r="W22" t="str">
            <v>D+</v>
          </cell>
        </row>
        <row r="23">
          <cell r="A23">
            <v>0</v>
          </cell>
          <cell r="B23">
            <v>4</v>
          </cell>
          <cell r="C23">
            <v>0</v>
          </cell>
          <cell r="D23" t="str">
            <v>3.2</v>
          </cell>
          <cell r="E23">
            <v>0</v>
          </cell>
          <cell r="F23">
            <v>0</v>
          </cell>
          <cell r="G23">
            <v>0</v>
          </cell>
          <cell r="H23">
            <v>0</v>
          </cell>
          <cell r="I23">
            <v>0</v>
          </cell>
          <cell r="J23">
            <v>0</v>
          </cell>
          <cell r="K23" t="str">
            <v>1.33</v>
          </cell>
          <cell r="L23" t="str">
            <v>D+</v>
          </cell>
          <cell r="M23" t="str">
            <v>0</v>
          </cell>
          <cell r="N23">
            <v>0</v>
          </cell>
          <cell r="O23">
            <v>0</v>
          </cell>
          <cell r="P23">
            <v>0</v>
          </cell>
          <cell r="Q23">
            <v>0</v>
          </cell>
          <cell r="R23">
            <v>0</v>
          </cell>
          <cell r="S23">
            <v>0</v>
          </cell>
          <cell r="T23">
            <v>0</v>
          </cell>
          <cell r="U23">
            <v>0</v>
          </cell>
          <cell r="V23">
            <v>0</v>
          </cell>
          <cell r="W23">
            <v>0</v>
          </cell>
        </row>
        <row r="24">
          <cell r="A24">
            <v>0</v>
          </cell>
          <cell r="B24">
            <v>4</v>
          </cell>
          <cell r="C24">
            <v>0</v>
          </cell>
          <cell r="D24" t="str">
            <v>3.3</v>
          </cell>
          <cell r="E24">
            <v>0</v>
          </cell>
          <cell r="F24">
            <v>0</v>
          </cell>
          <cell r="G24">
            <v>0</v>
          </cell>
          <cell r="H24">
            <v>0</v>
          </cell>
          <cell r="I24">
            <v>0</v>
          </cell>
          <cell r="J24">
            <v>0</v>
          </cell>
          <cell r="K24" t="str">
            <v>1.33</v>
          </cell>
          <cell r="L24" t="str">
            <v>D+</v>
          </cell>
          <cell r="M24" t="str">
            <v>0</v>
          </cell>
          <cell r="N24">
            <v>0</v>
          </cell>
          <cell r="O24">
            <v>0</v>
          </cell>
          <cell r="P24">
            <v>0</v>
          </cell>
          <cell r="Q24">
            <v>0</v>
          </cell>
          <cell r="R24">
            <v>0</v>
          </cell>
          <cell r="S24">
            <v>0</v>
          </cell>
          <cell r="T24">
            <v>0</v>
          </cell>
          <cell r="U24">
            <v>0</v>
          </cell>
          <cell r="V24">
            <v>0</v>
          </cell>
          <cell r="W24">
            <v>0</v>
          </cell>
        </row>
        <row r="25">
          <cell r="A25">
            <v>0</v>
          </cell>
          <cell r="B25">
            <v>4</v>
          </cell>
          <cell r="C25">
            <v>0</v>
          </cell>
          <cell r="D25" t="str">
            <v>3.4</v>
          </cell>
          <cell r="E25">
            <v>0</v>
          </cell>
          <cell r="F25">
            <v>0</v>
          </cell>
          <cell r="G25">
            <v>0</v>
          </cell>
          <cell r="H25">
            <v>0</v>
          </cell>
          <cell r="I25">
            <v>0</v>
          </cell>
          <cell r="J25">
            <v>0</v>
          </cell>
          <cell r="K25" t="str">
            <v>1.33</v>
          </cell>
          <cell r="L25" t="str">
            <v>D+</v>
          </cell>
          <cell r="M25" t="str">
            <v>0</v>
          </cell>
          <cell r="N25">
            <v>0</v>
          </cell>
          <cell r="O25">
            <v>0</v>
          </cell>
          <cell r="P25">
            <v>0</v>
          </cell>
          <cell r="Q25">
            <v>0</v>
          </cell>
          <cell r="R25">
            <v>0</v>
          </cell>
          <cell r="S25">
            <v>0</v>
          </cell>
          <cell r="T25">
            <v>0</v>
          </cell>
          <cell r="U25">
            <v>0</v>
          </cell>
          <cell r="V25">
            <v>0</v>
          </cell>
          <cell r="W25">
            <v>0</v>
          </cell>
        </row>
        <row r="26">
          <cell r="A26">
            <v>0</v>
          </cell>
          <cell r="B26">
            <v>0</v>
          </cell>
          <cell r="C26" t="str">
            <v>capaian raport</v>
          </cell>
          <cell r="D26">
            <v>4</v>
          </cell>
          <cell r="E26">
            <v>0</v>
          </cell>
          <cell r="F26">
            <v>0</v>
          </cell>
          <cell r="G26">
            <v>0</v>
          </cell>
          <cell r="H26">
            <v>0</v>
          </cell>
          <cell r="I26">
            <v>0</v>
          </cell>
          <cell r="J26">
            <v>0</v>
          </cell>
          <cell r="K26" t="str">
            <v>1.33</v>
          </cell>
          <cell r="L26" t="str">
            <v>D+</v>
          </cell>
          <cell r="M26" t="str">
            <v>0</v>
          </cell>
          <cell r="N26">
            <v>0</v>
          </cell>
          <cell r="O26">
            <v>0</v>
          </cell>
          <cell r="P26">
            <v>0</v>
          </cell>
          <cell r="Q26">
            <v>0</v>
          </cell>
          <cell r="R26">
            <v>0</v>
          </cell>
          <cell r="S26">
            <v>0</v>
          </cell>
          <cell r="T26">
            <v>0</v>
          </cell>
          <cell r="U26">
            <v>0</v>
          </cell>
          <cell r="V26">
            <v>0</v>
          </cell>
          <cell r="W26">
            <v>0</v>
          </cell>
        </row>
        <row r="27">
          <cell r="A27">
            <v>5</v>
          </cell>
          <cell r="B27">
            <v>5</v>
          </cell>
          <cell r="C27" t="str">
            <v>Arya Pratama G</v>
          </cell>
          <cell r="D27" t="str">
            <v>3.1</v>
          </cell>
          <cell r="E27">
            <v>0</v>
          </cell>
          <cell r="F27">
            <v>0</v>
          </cell>
          <cell r="G27">
            <v>0</v>
          </cell>
          <cell r="H27">
            <v>0</v>
          </cell>
          <cell r="I27">
            <v>0</v>
          </cell>
          <cell r="J27">
            <v>0</v>
          </cell>
          <cell r="K27" t="str">
            <v>1.33</v>
          </cell>
          <cell r="L27" t="str">
            <v>D+</v>
          </cell>
          <cell r="M27" t="str">
            <v>0</v>
          </cell>
          <cell r="N27">
            <v>0</v>
          </cell>
          <cell r="O27">
            <v>0</v>
          </cell>
          <cell r="P27">
            <v>0</v>
          </cell>
          <cell r="Q27">
            <v>0</v>
          </cell>
          <cell r="R27">
            <v>0</v>
          </cell>
          <cell r="S27">
            <v>0</v>
          </cell>
          <cell r="T27">
            <v>0</v>
          </cell>
          <cell r="U27">
            <v>0</v>
          </cell>
          <cell r="V27">
            <v>0</v>
          </cell>
          <cell r="W27" t="str">
            <v>D+</v>
          </cell>
        </row>
        <row r="28">
          <cell r="A28">
            <v>0</v>
          </cell>
          <cell r="B28">
            <v>5</v>
          </cell>
          <cell r="C28">
            <v>0</v>
          </cell>
          <cell r="D28" t="str">
            <v>3.2</v>
          </cell>
          <cell r="E28">
            <v>0</v>
          </cell>
          <cell r="F28">
            <v>0</v>
          </cell>
          <cell r="G28">
            <v>0</v>
          </cell>
          <cell r="H28">
            <v>0</v>
          </cell>
          <cell r="I28">
            <v>0</v>
          </cell>
          <cell r="J28">
            <v>0</v>
          </cell>
          <cell r="K28" t="str">
            <v>1.33</v>
          </cell>
          <cell r="L28" t="str">
            <v>D+</v>
          </cell>
          <cell r="M28" t="str">
            <v>0</v>
          </cell>
          <cell r="N28">
            <v>0</v>
          </cell>
          <cell r="O28">
            <v>0</v>
          </cell>
          <cell r="P28">
            <v>0</v>
          </cell>
          <cell r="Q28">
            <v>0</v>
          </cell>
          <cell r="R28">
            <v>0</v>
          </cell>
          <cell r="S28">
            <v>0</v>
          </cell>
          <cell r="T28">
            <v>0</v>
          </cell>
          <cell r="U28">
            <v>0</v>
          </cell>
          <cell r="V28">
            <v>0</v>
          </cell>
          <cell r="W28">
            <v>0</v>
          </cell>
        </row>
        <row r="29">
          <cell r="A29">
            <v>0</v>
          </cell>
          <cell r="B29">
            <v>5</v>
          </cell>
          <cell r="C29">
            <v>0</v>
          </cell>
          <cell r="D29" t="str">
            <v>3.3</v>
          </cell>
          <cell r="E29">
            <v>0</v>
          </cell>
          <cell r="F29">
            <v>0</v>
          </cell>
          <cell r="G29">
            <v>0</v>
          </cell>
          <cell r="H29">
            <v>0</v>
          </cell>
          <cell r="I29">
            <v>0</v>
          </cell>
          <cell r="J29">
            <v>0</v>
          </cell>
          <cell r="K29" t="str">
            <v>1.33</v>
          </cell>
          <cell r="L29" t="str">
            <v>D+</v>
          </cell>
          <cell r="M29" t="str">
            <v>0</v>
          </cell>
          <cell r="N29">
            <v>0</v>
          </cell>
          <cell r="O29">
            <v>0</v>
          </cell>
          <cell r="P29">
            <v>0</v>
          </cell>
          <cell r="Q29">
            <v>0</v>
          </cell>
          <cell r="R29">
            <v>0</v>
          </cell>
          <cell r="S29">
            <v>0</v>
          </cell>
          <cell r="T29">
            <v>0</v>
          </cell>
          <cell r="U29">
            <v>0</v>
          </cell>
          <cell r="V29">
            <v>0</v>
          </cell>
          <cell r="W29">
            <v>0</v>
          </cell>
        </row>
        <row r="30">
          <cell r="A30">
            <v>0</v>
          </cell>
          <cell r="B30">
            <v>5</v>
          </cell>
          <cell r="C30">
            <v>0</v>
          </cell>
          <cell r="D30" t="str">
            <v>3.4</v>
          </cell>
          <cell r="E30">
            <v>0</v>
          </cell>
          <cell r="F30">
            <v>0</v>
          </cell>
          <cell r="G30">
            <v>0</v>
          </cell>
          <cell r="H30">
            <v>0</v>
          </cell>
          <cell r="I30">
            <v>0</v>
          </cell>
          <cell r="J30">
            <v>0</v>
          </cell>
          <cell r="K30" t="str">
            <v>1.33</v>
          </cell>
          <cell r="L30" t="str">
            <v>D+</v>
          </cell>
          <cell r="M30" t="str">
            <v>0</v>
          </cell>
          <cell r="N30">
            <v>0</v>
          </cell>
          <cell r="O30">
            <v>0</v>
          </cell>
          <cell r="P30">
            <v>0</v>
          </cell>
          <cell r="Q30">
            <v>0</v>
          </cell>
          <cell r="R30">
            <v>0</v>
          </cell>
          <cell r="S30">
            <v>0</v>
          </cell>
          <cell r="T30">
            <v>0</v>
          </cell>
          <cell r="U30">
            <v>0</v>
          </cell>
          <cell r="V30">
            <v>0</v>
          </cell>
          <cell r="W30">
            <v>0</v>
          </cell>
        </row>
        <row r="31">
          <cell r="A31">
            <v>0</v>
          </cell>
          <cell r="B31">
            <v>0</v>
          </cell>
          <cell r="C31" t="str">
            <v>capaian raport</v>
          </cell>
          <cell r="D31">
            <v>5</v>
          </cell>
          <cell r="E31">
            <v>0</v>
          </cell>
          <cell r="F31">
            <v>0</v>
          </cell>
          <cell r="G31">
            <v>0</v>
          </cell>
          <cell r="H31">
            <v>0</v>
          </cell>
          <cell r="I31">
            <v>0</v>
          </cell>
          <cell r="J31">
            <v>0</v>
          </cell>
          <cell r="K31" t="str">
            <v>1.33</v>
          </cell>
          <cell r="L31" t="str">
            <v>D+</v>
          </cell>
          <cell r="M31" t="str">
            <v>0</v>
          </cell>
          <cell r="N31">
            <v>0</v>
          </cell>
          <cell r="O31">
            <v>0</v>
          </cell>
          <cell r="P31">
            <v>0</v>
          </cell>
          <cell r="Q31">
            <v>0</v>
          </cell>
          <cell r="R31">
            <v>0</v>
          </cell>
          <cell r="S31">
            <v>0</v>
          </cell>
          <cell r="T31">
            <v>0</v>
          </cell>
          <cell r="U31">
            <v>0</v>
          </cell>
          <cell r="V31">
            <v>0</v>
          </cell>
          <cell r="W31">
            <v>0</v>
          </cell>
        </row>
        <row r="32">
          <cell r="A32">
            <v>6</v>
          </cell>
          <cell r="B32">
            <v>6</v>
          </cell>
          <cell r="C32" t="str">
            <v>Asyam Hanif Ihsan H</v>
          </cell>
          <cell r="D32" t="str">
            <v>3.1</v>
          </cell>
          <cell r="E32">
            <v>0</v>
          </cell>
          <cell r="F32">
            <v>0</v>
          </cell>
          <cell r="G32">
            <v>0</v>
          </cell>
          <cell r="H32">
            <v>0</v>
          </cell>
          <cell r="I32">
            <v>0</v>
          </cell>
          <cell r="J32">
            <v>0</v>
          </cell>
          <cell r="K32" t="str">
            <v>1.33</v>
          </cell>
          <cell r="L32" t="str">
            <v>D+</v>
          </cell>
          <cell r="M32" t="str">
            <v>0</v>
          </cell>
          <cell r="N32">
            <v>0</v>
          </cell>
          <cell r="O32">
            <v>0</v>
          </cell>
          <cell r="P32">
            <v>0</v>
          </cell>
          <cell r="Q32">
            <v>0</v>
          </cell>
          <cell r="R32">
            <v>0</v>
          </cell>
          <cell r="S32">
            <v>0</v>
          </cell>
          <cell r="T32">
            <v>0</v>
          </cell>
          <cell r="U32">
            <v>0</v>
          </cell>
          <cell r="V32">
            <v>0</v>
          </cell>
          <cell r="W32" t="str">
            <v>D+</v>
          </cell>
        </row>
        <row r="33">
          <cell r="A33">
            <v>0</v>
          </cell>
          <cell r="B33">
            <v>6</v>
          </cell>
          <cell r="C33">
            <v>0</v>
          </cell>
          <cell r="D33" t="str">
            <v>3.2</v>
          </cell>
          <cell r="E33">
            <v>0</v>
          </cell>
          <cell r="F33">
            <v>0</v>
          </cell>
          <cell r="G33">
            <v>0</v>
          </cell>
          <cell r="H33">
            <v>0</v>
          </cell>
          <cell r="I33">
            <v>0</v>
          </cell>
          <cell r="J33">
            <v>0</v>
          </cell>
          <cell r="K33" t="str">
            <v>1.33</v>
          </cell>
          <cell r="L33" t="str">
            <v>D+</v>
          </cell>
          <cell r="M33" t="str">
            <v>0</v>
          </cell>
          <cell r="N33">
            <v>0</v>
          </cell>
          <cell r="O33">
            <v>0</v>
          </cell>
          <cell r="P33">
            <v>0</v>
          </cell>
          <cell r="Q33">
            <v>0</v>
          </cell>
          <cell r="R33">
            <v>0</v>
          </cell>
          <cell r="S33">
            <v>0</v>
          </cell>
          <cell r="T33">
            <v>0</v>
          </cell>
          <cell r="U33">
            <v>0</v>
          </cell>
          <cell r="V33">
            <v>0</v>
          </cell>
          <cell r="W33">
            <v>0</v>
          </cell>
        </row>
        <row r="34">
          <cell r="A34">
            <v>0</v>
          </cell>
          <cell r="B34">
            <v>6</v>
          </cell>
          <cell r="C34">
            <v>0</v>
          </cell>
          <cell r="D34" t="str">
            <v>3.3</v>
          </cell>
          <cell r="E34">
            <v>0</v>
          </cell>
          <cell r="F34">
            <v>0</v>
          </cell>
          <cell r="G34">
            <v>0</v>
          </cell>
          <cell r="H34">
            <v>0</v>
          </cell>
          <cell r="I34">
            <v>0</v>
          </cell>
          <cell r="J34">
            <v>0</v>
          </cell>
          <cell r="K34" t="str">
            <v>1.33</v>
          </cell>
          <cell r="L34" t="str">
            <v>D+</v>
          </cell>
          <cell r="M34" t="str">
            <v>0</v>
          </cell>
          <cell r="N34">
            <v>0</v>
          </cell>
          <cell r="O34">
            <v>0</v>
          </cell>
          <cell r="P34">
            <v>0</v>
          </cell>
          <cell r="Q34">
            <v>0</v>
          </cell>
          <cell r="R34">
            <v>0</v>
          </cell>
          <cell r="S34">
            <v>0</v>
          </cell>
          <cell r="T34">
            <v>0</v>
          </cell>
          <cell r="U34">
            <v>0</v>
          </cell>
          <cell r="V34">
            <v>0</v>
          </cell>
          <cell r="W34">
            <v>0</v>
          </cell>
        </row>
        <row r="35">
          <cell r="A35">
            <v>0</v>
          </cell>
          <cell r="B35">
            <v>6</v>
          </cell>
          <cell r="C35">
            <v>0</v>
          </cell>
          <cell r="D35" t="str">
            <v>3.4</v>
          </cell>
          <cell r="E35">
            <v>0</v>
          </cell>
          <cell r="F35">
            <v>0</v>
          </cell>
          <cell r="G35">
            <v>0</v>
          </cell>
          <cell r="H35">
            <v>0</v>
          </cell>
          <cell r="I35">
            <v>0</v>
          </cell>
          <cell r="J35">
            <v>0</v>
          </cell>
          <cell r="K35" t="str">
            <v>1.33</v>
          </cell>
          <cell r="L35" t="str">
            <v>D+</v>
          </cell>
          <cell r="M35" t="str">
            <v>0</v>
          </cell>
          <cell r="N35">
            <v>0</v>
          </cell>
          <cell r="O35">
            <v>0</v>
          </cell>
          <cell r="P35">
            <v>0</v>
          </cell>
          <cell r="Q35">
            <v>0</v>
          </cell>
          <cell r="R35">
            <v>0</v>
          </cell>
          <cell r="S35">
            <v>0</v>
          </cell>
          <cell r="T35">
            <v>0</v>
          </cell>
          <cell r="U35">
            <v>0</v>
          </cell>
          <cell r="V35">
            <v>0</v>
          </cell>
          <cell r="W35">
            <v>0</v>
          </cell>
        </row>
        <row r="36">
          <cell r="A36">
            <v>0</v>
          </cell>
          <cell r="B36">
            <v>0</v>
          </cell>
          <cell r="C36" t="str">
            <v>capaian raport</v>
          </cell>
          <cell r="D36">
            <v>6</v>
          </cell>
          <cell r="E36">
            <v>0</v>
          </cell>
          <cell r="F36">
            <v>0</v>
          </cell>
          <cell r="G36">
            <v>0</v>
          </cell>
          <cell r="H36">
            <v>0</v>
          </cell>
          <cell r="I36">
            <v>0</v>
          </cell>
          <cell r="J36">
            <v>0</v>
          </cell>
          <cell r="K36" t="str">
            <v>1.33</v>
          </cell>
          <cell r="L36" t="str">
            <v>D+</v>
          </cell>
          <cell r="M36" t="str">
            <v>0</v>
          </cell>
          <cell r="N36">
            <v>0</v>
          </cell>
          <cell r="O36">
            <v>0</v>
          </cell>
          <cell r="P36">
            <v>0</v>
          </cell>
          <cell r="Q36">
            <v>0</v>
          </cell>
          <cell r="R36">
            <v>0</v>
          </cell>
          <cell r="S36">
            <v>0</v>
          </cell>
          <cell r="T36">
            <v>0</v>
          </cell>
          <cell r="U36">
            <v>0</v>
          </cell>
          <cell r="V36">
            <v>0</v>
          </cell>
          <cell r="W36">
            <v>0</v>
          </cell>
        </row>
        <row r="37">
          <cell r="A37">
            <v>7</v>
          </cell>
          <cell r="B37">
            <v>7</v>
          </cell>
          <cell r="C37" t="str">
            <v>Athaya Salsabilla Z</v>
          </cell>
          <cell r="D37" t="str">
            <v>3.1</v>
          </cell>
          <cell r="E37">
            <v>0</v>
          </cell>
          <cell r="F37">
            <v>0</v>
          </cell>
          <cell r="G37">
            <v>0</v>
          </cell>
          <cell r="H37">
            <v>0</v>
          </cell>
          <cell r="I37">
            <v>0</v>
          </cell>
          <cell r="J37">
            <v>0</v>
          </cell>
          <cell r="K37" t="str">
            <v>1.33</v>
          </cell>
          <cell r="L37" t="str">
            <v>D+</v>
          </cell>
          <cell r="M37" t="str">
            <v>0</v>
          </cell>
          <cell r="N37">
            <v>0</v>
          </cell>
          <cell r="O37">
            <v>0</v>
          </cell>
          <cell r="P37">
            <v>0</v>
          </cell>
          <cell r="Q37">
            <v>0</v>
          </cell>
          <cell r="R37">
            <v>0</v>
          </cell>
          <cell r="S37">
            <v>0</v>
          </cell>
          <cell r="T37">
            <v>0</v>
          </cell>
          <cell r="U37">
            <v>0</v>
          </cell>
          <cell r="V37">
            <v>0</v>
          </cell>
          <cell r="W37" t="str">
            <v>D+</v>
          </cell>
        </row>
        <row r="38">
          <cell r="A38">
            <v>0</v>
          </cell>
          <cell r="B38">
            <v>7</v>
          </cell>
          <cell r="C38">
            <v>0</v>
          </cell>
          <cell r="D38" t="str">
            <v>3.2</v>
          </cell>
          <cell r="E38">
            <v>0</v>
          </cell>
          <cell r="F38">
            <v>0</v>
          </cell>
          <cell r="G38">
            <v>0</v>
          </cell>
          <cell r="H38">
            <v>0</v>
          </cell>
          <cell r="I38">
            <v>0</v>
          </cell>
          <cell r="J38">
            <v>0</v>
          </cell>
          <cell r="K38" t="str">
            <v>1.33</v>
          </cell>
          <cell r="L38" t="str">
            <v>D+</v>
          </cell>
          <cell r="M38" t="str">
            <v>0</v>
          </cell>
          <cell r="N38">
            <v>0</v>
          </cell>
          <cell r="O38">
            <v>0</v>
          </cell>
          <cell r="P38">
            <v>0</v>
          </cell>
          <cell r="Q38">
            <v>0</v>
          </cell>
          <cell r="R38">
            <v>0</v>
          </cell>
          <cell r="S38">
            <v>0</v>
          </cell>
          <cell r="T38">
            <v>0</v>
          </cell>
          <cell r="U38">
            <v>0</v>
          </cell>
          <cell r="V38">
            <v>0</v>
          </cell>
          <cell r="W38">
            <v>0</v>
          </cell>
        </row>
        <row r="39">
          <cell r="A39">
            <v>0</v>
          </cell>
          <cell r="B39">
            <v>7</v>
          </cell>
          <cell r="C39">
            <v>0</v>
          </cell>
          <cell r="D39" t="str">
            <v>3.3</v>
          </cell>
          <cell r="E39">
            <v>0</v>
          </cell>
          <cell r="F39">
            <v>0</v>
          </cell>
          <cell r="G39">
            <v>0</v>
          </cell>
          <cell r="H39">
            <v>0</v>
          </cell>
          <cell r="I39">
            <v>0</v>
          </cell>
          <cell r="J39">
            <v>0</v>
          </cell>
          <cell r="K39" t="str">
            <v>1.33</v>
          </cell>
          <cell r="L39" t="str">
            <v>D+</v>
          </cell>
          <cell r="M39" t="str">
            <v>0</v>
          </cell>
          <cell r="N39">
            <v>0</v>
          </cell>
          <cell r="O39">
            <v>0</v>
          </cell>
          <cell r="P39">
            <v>0</v>
          </cell>
          <cell r="Q39">
            <v>0</v>
          </cell>
          <cell r="R39">
            <v>0</v>
          </cell>
          <cell r="S39">
            <v>0</v>
          </cell>
          <cell r="T39">
            <v>0</v>
          </cell>
          <cell r="U39">
            <v>0</v>
          </cell>
          <cell r="V39">
            <v>0</v>
          </cell>
          <cell r="W39">
            <v>0</v>
          </cell>
        </row>
        <row r="40">
          <cell r="A40">
            <v>0</v>
          </cell>
          <cell r="B40">
            <v>7</v>
          </cell>
          <cell r="C40">
            <v>0</v>
          </cell>
          <cell r="D40" t="str">
            <v>3.4</v>
          </cell>
          <cell r="E40">
            <v>0</v>
          </cell>
          <cell r="F40">
            <v>0</v>
          </cell>
          <cell r="G40">
            <v>0</v>
          </cell>
          <cell r="H40">
            <v>0</v>
          </cell>
          <cell r="I40">
            <v>0</v>
          </cell>
          <cell r="J40">
            <v>0</v>
          </cell>
          <cell r="K40" t="str">
            <v>1.33</v>
          </cell>
          <cell r="L40" t="str">
            <v>D+</v>
          </cell>
          <cell r="M40" t="str">
            <v>0</v>
          </cell>
          <cell r="N40">
            <v>0</v>
          </cell>
          <cell r="O40">
            <v>0</v>
          </cell>
          <cell r="P40">
            <v>0</v>
          </cell>
          <cell r="Q40">
            <v>0</v>
          </cell>
          <cell r="R40">
            <v>0</v>
          </cell>
          <cell r="S40">
            <v>0</v>
          </cell>
          <cell r="T40">
            <v>0</v>
          </cell>
          <cell r="U40">
            <v>0</v>
          </cell>
          <cell r="V40">
            <v>0</v>
          </cell>
          <cell r="W40">
            <v>0</v>
          </cell>
        </row>
        <row r="41">
          <cell r="A41">
            <v>0</v>
          </cell>
          <cell r="B41">
            <v>0</v>
          </cell>
          <cell r="C41" t="str">
            <v>capaian raport</v>
          </cell>
          <cell r="D41">
            <v>7</v>
          </cell>
          <cell r="E41">
            <v>0</v>
          </cell>
          <cell r="F41">
            <v>0</v>
          </cell>
          <cell r="G41">
            <v>0</v>
          </cell>
          <cell r="H41">
            <v>0</v>
          </cell>
          <cell r="I41">
            <v>0</v>
          </cell>
          <cell r="J41">
            <v>0</v>
          </cell>
          <cell r="K41" t="str">
            <v>1.33</v>
          </cell>
          <cell r="L41" t="str">
            <v>D+</v>
          </cell>
          <cell r="M41" t="str">
            <v>0</v>
          </cell>
          <cell r="N41">
            <v>0</v>
          </cell>
          <cell r="O41">
            <v>0</v>
          </cell>
          <cell r="P41">
            <v>0</v>
          </cell>
          <cell r="Q41">
            <v>0</v>
          </cell>
          <cell r="R41">
            <v>0</v>
          </cell>
          <cell r="S41">
            <v>0</v>
          </cell>
          <cell r="T41">
            <v>0</v>
          </cell>
          <cell r="U41">
            <v>0</v>
          </cell>
          <cell r="V41">
            <v>0</v>
          </cell>
          <cell r="W41">
            <v>0</v>
          </cell>
        </row>
        <row r="42">
          <cell r="A42">
            <v>8</v>
          </cell>
          <cell r="B42">
            <v>8</v>
          </cell>
          <cell r="C42" t="str">
            <v>Aulia Dea Rosalinda</v>
          </cell>
          <cell r="D42" t="str">
            <v>3.1</v>
          </cell>
          <cell r="E42">
            <v>0</v>
          </cell>
          <cell r="F42">
            <v>0</v>
          </cell>
          <cell r="G42">
            <v>0</v>
          </cell>
          <cell r="H42">
            <v>0</v>
          </cell>
          <cell r="I42">
            <v>0</v>
          </cell>
          <cell r="J42">
            <v>0</v>
          </cell>
          <cell r="K42" t="str">
            <v>1.33</v>
          </cell>
          <cell r="L42" t="str">
            <v>D+</v>
          </cell>
          <cell r="M42" t="str">
            <v>0</v>
          </cell>
          <cell r="N42">
            <v>0</v>
          </cell>
          <cell r="O42">
            <v>0</v>
          </cell>
          <cell r="P42">
            <v>0</v>
          </cell>
          <cell r="Q42">
            <v>0</v>
          </cell>
          <cell r="R42">
            <v>0</v>
          </cell>
          <cell r="S42">
            <v>0</v>
          </cell>
          <cell r="T42">
            <v>0</v>
          </cell>
          <cell r="U42">
            <v>0</v>
          </cell>
          <cell r="V42">
            <v>0</v>
          </cell>
          <cell r="W42" t="str">
            <v>D+</v>
          </cell>
        </row>
        <row r="43">
          <cell r="A43">
            <v>0</v>
          </cell>
          <cell r="B43">
            <v>8</v>
          </cell>
          <cell r="C43">
            <v>0</v>
          </cell>
          <cell r="D43" t="str">
            <v>3.2</v>
          </cell>
          <cell r="E43">
            <v>0</v>
          </cell>
          <cell r="F43">
            <v>0</v>
          </cell>
          <cell r="G43">
            <v>0</v>
          </cell>
          <cell r="H43">
            <v>0</v>
          </cell>
          <cell r="I43">
            <v>0</v>
          </cell>
          <cell r="J43">
            <v>0</v>
          </cell>
          <cell r="K43" t="str">
            <v>1.33</v>
          </cell>
          <cell r="L43" t="str">
            <v>D+</v>
          </cell>
          <cell r="M43" t="str">
            <v>0</v>
          </cell>
          <cell r="N43">
            <v>0</v>
          </cell>
          <cell r="O43">
            <v>0</v>
          </cell>
          <cell r="P43">
            <v>0</v>
          </cell>
          <cell r="Q43">
            <v>0</v>
          </cell>
          <cell r="R43">
            <v>0</v>
          </cell>
          <cell r="S43">
            <v>0</v>
          </cell>
          <cell r="T43">
            <v>0</v>
          </cell>
          <cell r="U43">
            <v>0</v>
          </cell>
          <cell r="V43">
            <v>0</v>
          </cell>
          <cell r="W43">
            <v>0</v>
          </cell>
        </row>
        <row r="44">
          <cell r="A44">
            <v>0</v>
          </cell>
          <cell r="B44">
            <v>8</v>
          </cell>
          <cell r="C44">
            <v>0</v>
          </cell>
          <cell r="D44" t="str">
            <v>3.3</v>
          </cell>
          <cell r="E44">
            <v>0</v>
          </cell>
          <cell r="F44">
            <v>0</v>
          </cell>
          <cell r="G44">
            <v>0</v>
          </cell>
          <cell r="H44">
            <v>0</v>
          </cell>
          <cell r="I44">
            <v>0</v>
          </cell>
          <cell r="J44">
            <v>0</v>
          </cell>
          <cell r="K44" t="str">
            <v>1.33</v>
          </cell>
          <cell r="L44" t="str">
            <v>D+</v>
          </cell>
          <cell r="M44" t="str">
            <v>0</v>
          </cell>
          <cell r="N44">
            <v>0</v>
          </cell>
          <cell r="O44">
            <v>0</v>
          </cell>
          <cell r="P44">
            <v>0</v>
          </cell>
          <cell r="Q44">
            <v>0</v>
          </cell>
          <cell r="R44">
            <v>0</v>
          </cell>
          <cell r="S44">
            <v>0</v>
          </cell>
          <cell r="T44">
            <v>0</v>
          </cell>
          <cell r="U44">
            <v>0</v>
          </cell>
          <cell r="V44">
            <v>0</v>
          </cell>
          <cell r="W44">
            <v>0</v>
          </cell>
        </row>
        <row r="45">
          <cell r="A45">
            <v>0</v>
          </cell>
          <cell r="B45">
            <v>8</v>
          </cell>
          <cell r="C45">
            <v>0</v>
          </cell>
          <cell r="D45" t="str">
            <v>3.4</v>
          </cell>
          <cell r="E45">
            <v>0</v>
          </cell>
          <cell r="F45">
            <v>0</v>
          </cell>
          <cell r="G45">
            <v>0</v>
          </cell>
          <cell r="H45">
            <v>0</v>
          </cell>
          <cell r="I45">
            <v>0</v>
          </cell>
          <cell r="J45">
            <v>0</v>
          </cell>
          <cell r="K45" t="str">
            <v>1.33</v>
          </cell>
          <cell r="L45" t="str">
            <v>D+</v>
          </cell>
          <cell r="M45" t="str">
            <v>0</v>
          </cell>
          <cell r="N45">
            <v>0</v>
          </cell>
          <cell r="O45">
            <v>0</v>
          </cell>
          <cell r="P45">
            <v>0</v>
          </cell>
          <cell r="Q45">
            <v>0</v>
          </cell>
          <cell r="R45">
            <v>0</v>
          </cell>
          <cell r="S45">
            <v>0</v>
          </cell>
          <cell r="T45">
            <v>0</v>
          </cell>
          <cell r="U45">
            <v>0</v>
          </cell>
          <cell r="V45">
            <v>0</v>
          </cell>
          <cell r="W45">
            <v>0</v>
          </cell>
        </row>
        <row r="46">
          <cell r="A46">
            <v>0</v>
          </cell>
          <cell r="B46">
            <v>0</v>
          </cell>
          <cell r="C46" t="str">
            <v>capaian raport</v>
          </cell>
          <cell r="D46">
            <v>8</v>
          </cell>
          <cell r="E46">
            <v>0</v>
          </cell>
          <cell r="F46">
            <v>0</v>
          </cell>
          <cell r="G46">
            <v>0</v>
          </cell>
          <cell r="H46">
            <v>0</v>
          </cell>
          <cell r="I46">
            <v>0</v>
          </cell>
          <cell r="J46">
            <v>0</v>
          </cell>
          <cell r="K46" t="str">
            <v>1.33</v>
          </cell>
          <cell r="L46" t="str">
            <v>D+</v>
          </cell>
          <cell r="M46" t="str">
            <v>0</v>
          </cell>
          <cell r="N46">
            <v>0</v>
          </cell>
          <cell r="O46">
            <v>0</v>
          </cell>
          <cell r="P46">
            <v>0</v>
          </cell>
          <cell r="Q46">
            <v>0</v>
          </cell>
          <cell r="R46">
            <v>0</v>
          </cell>
          <cell r="S46">
            <v>0</v>
          </cell>
          <cell r="T46">
            <v>0</v>
          </cell>
          <cell r="U46">
            <v>0</v>
          </cell>
          <cell r="V46">
            <v>0</v>
          </cell>
          <cell r="W46">
            <v>0</v>
          </cell>
        </row>
        <row r="47">
          <cell r="A47">
            <v>9</v>
          </cell>
          <cell r="B47">
            <v>9</v>
          </cell>
          <cell r="C47" t="str">
            <v>Claudia Gabriella L</v>
          </cell>
          <cell r="D47" t="str">
            <v>3.1</v>
          </cell>
          <cell r="E47">
            <v>0</v>
          </cell>
          <cell r="F47">
            <v>0</v>
          </cell>
          <cell r="G47">
            <v>0</v>
          </cell>
          <cell r="H47">
            <v>0</v>
          </cell>
          <cell r="I47">
            <v>0</v>
          </cell>
          <cell r="J47">
            <v>0</v>
          </cell>
          <cell r="K47" t="str">
            <v>1.33</v>
          </cell>
          <cell r="L47" t="str">
            <v>D+</v>
          </cell>
          <cell r="M47" t="str">
            <v>0</v>
          </cell>
          <cell r="N47">
            <v>0</v>
          </cell>
          <cell r="O47">
            <v>0</v>
          </cell>
          <cell r="P47">
            <v>0</v>
          </cell>
          <cell r="Q47">
            <v>0</v>
          </cell>
          <cell r="R47">
            <v>0</v>
          </cell>
          <cell r="S47">
            <v>0</v>
          </cell>
          <cell r="T47">
            <v>0</v>
          </cell>
          <cell r="U47">
            <v>0</v>
          </cell>
          <cell r="V47">
            <v>0</v>
          </cell>
          <cell r="W47" t="str">
            <v>D+</v>
          </cell>
        </row>
        <row r="48">
          <cell r="A48">
            <v>0</v>
          </cell>
          <cell r="B48">
            <v>9</v>
          </cell>
          <cell r="C48">
            <v>0</v>
          </cell>
          <cell r="D48" t="str">
            <v>3.2</v>
          </cell>
          <cell r="E48">
            <v>0</v>
          </cell>
          <cell r="F48">
            <v>0</v>
          </cell>
          <cell r="G48">
            <v>0</v>
          </cell>
          <cell r="H48">
            <v>0</v>
          </cell>
          <cell r="I48">
            <v>0</v>
          </cell>
          <cell r="J48">
            <v>0</v>
          </cell>
          <cell r="K48" t="str">
            <v>1.33</v>
          </cell>
          <cell r="L48" t="str">
            <v>D+</v>
          </cell>
          <cell r="M48" t="str">
            <v>0</v>
          </cell>
          <cell r="N48">
            <v>0</v>
          </cell>
          <cell r="O48">
            <v>0</v>
          </cell>
          <cell r="P48">
            <v>0</v>
          </cell>
          <cell r="Q48">
            <v>0</v>
          </cell>
          <cell r="R48">
            <v>0</v>
          </cell>
          <cell r="S48">
            <v>0</v>
          </cell>
          <cell r="T48">
            <v>0</v>
          </cell>
          <cell r="U48">
            <v>0</v>
          </cell>
          <cell r="V48">
            <v>0</v>
          </cell>
          <cell r="W48">
            <v>0</v>
          </cell>
        </row>
        <row r="49">
          <cell r="A49">
            <v>0</v>
          </cell>
          <cell r="B49">
            <v>9</v>
          </cell>
          <cell r="C49">
            <v>0</v>
          </cell>
          <cell r="D49" t="str">
            <v>3.3</v>
          </cell>
          <cell r="E49">
            <v>0</v>
          </cell>
          <cell r="F49">
            <v>0</v>
          </cell>
          <cell r="G49">
            <v>0</v>
          </cell>
          <cell r="H49">
            <v>0</v>
          </cell>
          <cell r="I49">
            <v>0</v>
          </cell>
          <cell r="J49">
            <v>0</v>
          </cell>
          <cell r="K49" t="str">
            <v>1.33</v>
          </cell>
          <cell r="L49" t="str">
            <v>D+</v>
          </cell>
          <cell r="M49" t="str">
            <v>0</v>
          </cell>
          <cell r="N49">
            <v>0</v>
          </cell>
          <cell r="O49">
            <v>0</v>
          </cell>
          <cell r="P49">
            <v>0</v>
          </cell>
          <cell r="Q49">
            <v>0</v>
          </cell>
          <cell r="R49">
            <v>0</v>
          </cell>
          <cell r="S49">
            <v>0</v>
          </cell>
          <cell r="T49">
            <v>0</v>
          </cell>
          <cell r="U49">
            <v>0</v>
          </cell>
          <cell r="V49">
            <v>0</v>
          </cell>
          <cell r="W49">
            <v>0</v>
          </cell>
        </row>
        <row r="50">
          <cell r="A50">
            <v>0</v>
          </cell>
          <cell r="B50">
            <v>9</v>
          </cell>
          <cell r="C50">
            <v>0</v>
          </cell>
          <cell r="D50" t="str">
            <v>3.4</v>
          </cell>
          <cell r="E50">
            <v>0</v>
          </cell>
          <cell r="F50">
            <v>0</v>
          </cell>
          <cell r="G50">
            <v>0</v>
          </cell>
          <cell r="H50">
            <v>0</v>
          </cell>
          <cell r="I50">
            <v>0</v>
          </cell>
          <cell r="J50">
            <v>0</v>
          </cell>
          <cell r="K50" t="str">
            <v>1.33</v>
          </cell>
          <cell r="L50" t="str">
            <v>D+</v>
          </cell>
          <cell r="M50" t="str">
            <v>0</v>
          </cell>
          <cell r="N50">
            <v>0</v>
          </cell>
          <cell r="O50">
            <v>0</v>
          </cell>
          <cell r="P50">
            <v>0</v>
          </cell>
          <cell r="Q50">
            <v>0</v>
          </cell>
          <cell r="R50">
            <v>0</v>
          </cell>
          <cell r="S50">
            <v>0</v>
          </cell>
          <cell r="T50">
            <v>0</v>
          </cell>
          <cell r="U50">
            <v>0</v>
          </cell>
          <cell r="V50">
            <v>0</v>
          </cell>
          <cell r="W50">
            <v>0</v>
          </cell>
        </row>
        <row r="51">
          <cell r="A51">
            <v>0</v>
          </cell>
          <cell r="B51">
            <v>0</v>
          </cell>
          <cell r="C51" t="str">
            <v>capaian raport</v>
          </cell>
          <cell r="D51">
            <v>9</v>
          </cell>
          <cell r="E51">
            <v>0</v>
          </cell>
          <cell r="F51">
            <v>0</v>
          </cell>
          <cell r="G51">
            <v>0</v>
          </cell>
          <cell r="H51">
            <v>0</v>
          </cell>
          <cell r="I51">
            <v>0</v>
          </cell>
          <cell r="J51">
            <v>0</v>
          </cell>
          <cell r="K51" t="str">
            <v>1.33</v>
          </cell>
          <cell r="L51" t="str">
            <v>D+</v>
          </cell>
          <cell r="M51" t="str">
            <v>0</v>
          </cell>
          <cell r="N51">
            <v>0</v>
          </cell>
          <cell r="O51">
            <v>0</v>
          </cell>
          <cell r="P51">
            <v>0</v>
          </cell>
          <cell r="Q51">
            <v>0</v>
          </cell>
          <cell r="R51">
            <v>0</v>
          </cell>
          <cell r="S51">
            <v>0</v>
          </cell>
          <cell r="T51">
            <v>0</v>
          </cell>
          <cell r="U51">
            <v>0</v>
          </cell>
          <cell r="V51">
            <v>0</v>
          </cell>
          <cell r="W51">
            <v>0</v>
          </cell>
        </row>
        <row r="52">
          <cell r="A52">
            <v>10</v>
          </cell>
          <cell r="B52">
            <v>10</v>
          </cell>
          <cell r="C52" t="str">
            <v xml:space="preserve">Deco Badarus Zaman </v>
          </cell>
          <cell r="D52" t="str">
            <v>3.1</v>
          </cell>
          <cell r="E52">
            <v>0</v>
          </cell>
          <cell r="F52">
            <v>0</v>
          </cell>
          <cell r="G52">
            <v>0</v>
          </cell>
          <cell r="H52">
            <v>0</v>
          </cell>
          <cell r="I52">
            <v>0</v>
          </cell>
          <cell r="J52">
            <v>0</v>
          </cell>
          <cell r="K52" t="str">
            <v>1.33</v>
          </cell>
          <cell r="L52" t="str">
            <v>D+</v>
          </cell>
          <cell r="M52" t="str">
            <v>0</v>
          </cell>
          <cell r="N52">
            <v>0</v>
          </cell>
          <cell r="O52">
            <v>0</v>
          </cell>
          <cell r="P52">
            <v>0</v>
          </cell>
          <cell r="Q52">
            <v>0</v>
          </cell>
          <cell r="R52">
            <v>0</v>
          </cell>
          <cell r="S52">
            <v>0</v>
          </cell>
          <cell r="T52">
            <v>0</v>
          </cell>
          <cell r="U52">
            <v>0</v>
          </cell>
          <cell r="V52">
            <v>0</v>
          </cell>
          <cell r="W52" t="str">
            <v>D+</v>
          </cell>
        </row>
        <row r="53">
          <cell r="A53">
            <v>0</v>
          </cell>
          <cell r="B53">
            <v>10</v>
          </cell>
          <cell r="C53">
            <v>0</v>
          </cell>
          <cell r="D53" t="str">
            <v>3.2</v>
          </cell>
          <cell r="E53">
            <v>0</v>
          </cell>
          <cell r="F53">
            <v>0</v>
          </cell>
          <cell r="G53">
            <v>0</v>
          </cell>
          <cell r="H53">
            <v>0</v>
          </cell>
          <cell r="I53">
            <v>0</v>
          </cell>
          <cell r="J53">
            <v>0</v>
          </cell>
          <cell r="K53" t="str">
            <v>1.33</v>
          </cell>
          <cell r="L53" t="str">
            <v>D+</v>
          </cell>
          <cell r="M53" t="str">
            <v>0</v>
          </cell>
          <cell r="N53">
            <v>0</v>
          </cell>
          <cell r="O53">
            <v>0</v>
          </cell>
          <cell r="P53">
            <v>0</v>
          </cell>
          <cell r="Q53">
            <v>0</v>
          </cell>
          <cell r="R53">
            <v>0</v>
          </cell>
          <cell r="S53">
            <v>0</v>
          </cell>
          <cell r="T53">
            <v>0</v>
          </cell>
          <cell r="U53">
            <v>0</v>
          </cell>
          <cell r="V53">
            <v>0</v>
          </cell>
          <cell r="W53">
            <v>0</v>
          </cell>
        </row>
        <row r="54">
          <cell r="A54">
            <v>0</v>
          </cell>
          <cell r="B54">
            <v>10</v>
          </cell>
          <cell r="C54">
            <v>0</v>
          </cell>
          <cell r="D54" t="str">
            <v>3.3</v>
          </cell>
          <cell r="E54">
            <v>0</v>
          </cell>
          <cell r="F54">
            <v>0</v>
          </cell>
          <cell r="G54">
            <v>0</v>
          </cell>
          <cell r="H54">
            <v>0</v>
          </cell>
          <cell r="I54">
            <v>0</v>
          </cell>
          <cell r="J54">
            <v>0</v>
          </cell>
          <cell r="K54" t="str">
            <v>1.33</v>
          </cell>
          <cell r="L54" t="str">
            <v>D+</v>
          </cell>
          <cell r="M54" t="str">
            <v>0</v>
          </cell>
          <cell r="N54">
            <v>0</v>
          </cell>
          <cell r="O54">
            <v>0</v>
          </cell>
          <cell r="P54">
            <v>0</v>
          </cell>
          <cell r="Q54">
            <v>0</v>
          </cell>
          <cell r="R54">
            <v>0</v>
          </cell>
          <cell r="S54">
            <v>0</v>
          </cell>
          <cell r="T54">
            <v>0</v>
          </cell>
          <cell r="U54">
            <v>0</v>
          </cell>
          <cell r="V54">
            <v>0</v>
          </cell>
          <cell r="W54">
            <v>0</v>
          </cell>
        </row>
        <row r="55">
          <cell r="A55">
            <v>0</v>
          </cell>
          <cell r="B55">
            <v>10</v>
          </cell>
          <cell r="C55">
            <v>0</v>
          </cell>
          <cell r="D55" t="str">
            <v>3.4</v>
          </cell>
          <cell r="E55">
            <v>0</v>
          </cell>
          <cell r="F55">
            <v>0</v>
          </cell>
          <cell r="G55">
            <v>0</v>
          </cell>
          <cell r="H55">
            <v>0</v>
          </cell>
          <cell r="I55">
            <v>0</v>
          </cell>
          <cell r="J55">
            <v>0</v>
          </cell>
          <cell r="K55" t="str">
            <v>1.33</v>
          </cell>
          <cell r="L55" t="str">
            <v>D+</v>
          </cell>
          <cell r="M55" t="str">
            <v>0</v>
          </cell>
          <cell r="N55">
            <v>0</v>
          </cell>
          <cell r="O55">
            <v>0</v>
          </cell>
          <cell r="P55">
            <v>0</v>
          </cell>
          <cell r="Q55">
            <v>0</v>
          </cell>
          <cell r="R55">
            <v>0</v>
          </cell>
          <cell r="S55">
            <v>0</v>
          </cell>
          <cell r="T55">
            <v>0</v>
          </cell>
          <cell r="U55">
            <v>0</v>
          </cell>
          <cell r="V55">
            <v>0</v>
          </cell>
          <cell r="W55">
            <v>0</v>
          </cell>
        </row>
        <row r="56">
          <cell r="A56">
            <v>0</v>
          </cell>
          <cell r="B56">
            <v>0</v>
          </cell>
          <cell r="C56" t="str">
            <v>capaian raport</v>
          </cell>
          <cell r="D56">
            <v>10</v>
          </cell>
          <cell r="E56">
            <v>0</v>
          </cell>
          <cell r="F56">
            <v>0</v>
          </cell>
          <cell r="G56">
            <v>0</v>
          </cell>
          <cell r="H56">
            <v>0</v>
          </cell>
          <cell r="I56">
            <v>0</v>
          </cell>
          <cell r="J56">
            <v>0</v>
          </cell>
          <cell r="K56" t="str">
            <v>1.33</v>
          </cell>
          <cell r="L56" t="str">
            <v>D+</v>
          </cell>
          <cell r="M56" t="str">
            <v>0</v>
          </cell>
          <cell r="N56">
            <v>0</v>
          </cell>
          <cell r="O56">
            <v>0</v>
          </cell>
          <cell r="P56">
            <v>0</v>
          </cell>
          <cell r="Q56">
            <v>0</v>
          </cell>
          <cell r="R56">
            <v>0</v>
          </cell>
          <cell r="S56">
            <v>0</v>
          </cell>
          <cell r="T56">
            <v>0</v>
          </cell>
          <cell r="U56">
            <v>0</v>
          </cell>
          <cell r="V56">
            <v>0</v>
          </cell>
          <cell r="W56">
            <v>0</v>
          </cell>
        </row>
        <row r="57">
          <cell r="A57">
            <v>11</v>
          </cell>
          <cell r="B57">
            <v>11</v>
          </cell>
          <cell r="C57" t="str">
            <v>Fania Mutiara Felichia</v>
          </cell>
          <cell r="D57" t="str">
            <v>3.1</v>
          </cell>
          <cell r="E57">
            <v>0</v>
          </cell>
          <cell r="F57">
            <v>0</v>
          </cell>
          <cell r="G57">
            <v>0</v>
          </cell>
          <cell r="H57">
            <v>0</v>
          </cell>
          <cell r="I57">
            <v>0</v>
          </cell>
          <cell r="J57">
            <v>0</v>
          </cell>
          <cell r="K57" t="str">
            <v>1.33</v>
          </cell>
          <cell r="L57" t="str">
            <v>D+</v>
          </cell>
          <cell r="M57" t="str">
            <v>0</v>
          </cell>
          <cell r="N57">
            <v>0</v>
          </cell>
          <cell r="O57">
            <v>0</v>
          </cell>
          <cell r="P57">
            <v>0</v>
          </cell>
          <cell r="Q57">
            <v>0</v>
          </cell>
          <cell r="R57">
            <v>0</v>
          </cell>
          <cell r="S57">
            <v>0</v>
          </cell>
          <cell r="T57">
            <v>0</v>
          </cell>
          <cell r="U57">
            <v>0</v>
          </cell>
          <cell r="V57">
            <v>0</v>
          </cell>
          <cell r="W57" t="str">
            <v>D+</v>
          </cell>
        </row>
        <row r="58">
          <cell r="A58">
            <v>0</v>
          </cell>
          <cell r="B58">
            <v>11</v>
          </cell>
          <cell r="C58">
            <v>0</v>
          </cell>
          <cell r="D58" t="str">
            <v>3.2</v>
          </cell>
          <cell r="E58">
            <v>0</v>
          </cell>
          <cell r="F58">
            <v>0</v>
          </cell>
          <cell r="G58">
            <v>0</v>
          </cell>
          <cell r="H58">
            <v>0</v>
          </cell>
          <cell r="I58">
            <v>0</v>
          </cell>
          <cell r="J58">
            <v>0</v>
          </cell>
          <cell r="K58" t="str">
            <v>1.33</v>
          </cell>
          <cell r="L58" t="str">
            <v>D+</v>
          </cell>
          <cell r="M58" t="str">
            <v>0</v>
          </cell>
          <cell r="N58">
            <v>0</v>
          </cell>
          <cell r="O58">
            <v>0</v>
          </cell>
          <cell r="P58">
            <v>0</v>
          </cell>
          <cell r="Q58">
            <v>0</v>
          </cell>
          <cell r="R58">
            <v>0</v>
          </cell>
          <cell r="S58">
            <v>0</v>
          </cell>
          <cell r="T58">
            <v>0</v>
          </cell>
          <cell r="U58">
            <v>0</v>
          </cell>
          <cell r="V58">
            <v>0</v>
          </cell>
          <cell r="W58">
            <v>0</v>
          </cell>
        </row>
        <row r="59">
          <cell r="A59">
            <v>0</v>
          </cell>
          <cell r="B59">
            <v>11</v>
          </cell>
          <cell r="C59">
            <v>0</v>
          </cell>
          <cell r="D59" t="str">
            <v>3.3</v>
          </cell>
          <cell r="E59">
            <v>0</v>
          </cell>
          <cell r="F59">
            <v>0</v>
          </cell>
          <cell r="G59">
            <v>0</v>
          </cell>
          <cell r="H59">
            <v>0</v>
          </cell>
          <cell r="I59">
            <v>0</v>
          </cell>
          <cell r="J59">
            <v>0</v>
          </cell>
          <cell r="K59" t="str">
            <v>1.33</v>
          </cell>
          <cell r="L59" t="str">
            <v>D+</v>
          </cell>
          <cell r="M59" t="str">
            <v>0</v>
          </cell>
          <cell r="N59">
            <v>0</v>
          </cell>
          <cell r="O59">
            <v>0</v>
          </cell>
          <cell r="P59">
            <v>0</v>
          </cell>
          <cell r="Q59">
            <v>0</v>
          </cell>
          <cell r="R59">
            <v>0</v>
          </cell>
          <cell r="S59">
            <v>0</v>
          </cell>
          <cell r="T59">
            <v>0</v>
          </cell>
          <cell r="U59">
            <v>0</v>
          </cell>
          <cell r="V59">
            <v>0</v>
          </cell>
          <cell r="W59">
            <v>0</v>
          </cell>
        </row>
        <row r="60">
          <cell r="A60">
            <v>0</v>
          </cell>
          <cell r="B60">
            <v>11</v>
          </cell>
          <cell r="C60">
            <v>0</v>
          </cell>
          <cell r="D60" t="str">
            <v>3.4</v>
          </cell>
          <cell r="E60">
            <v>0</v>
          </cell>
          <cell r="F60">
            <v>0</v>
          </cell>
          <cell r="G60">
            <v>0</v>
          </cell>
          <cell r="H60">
            <v>0</v>
          </cell>
          <cell r="I60">
            <v>0</v>
          </cell>
          <cell r="J60">
            <v>0</v>
          </cell>
          <cell r="K60" t="str">
            <v>1.33</v>
          </cell>
          <cell r="L60" t="str">
            <v>D+</v>
          </cell>
          <cell r="M60" t="str">
            <v>0</v>
          </cell>
          <cell r="N60">
            <v>0</v>
          </cell>
          <cell r="O60">
            <v>0</v>
          </cell>
          <cell r="P60">
            <v>0</v>
          </cell>
          <cell r="Q60">
            <v>0</v>
          </cell>
          <cell r="R60">
            <v>0</v>
          </cell>
          <cell r="S60">
            <v>0</v>
          </cell>
          <cell r="T60">
            <v>0</v>
          </cell>
          <cell r="U60">
            <v>0</v>
          </cell>
          <cell r="V60">
            <v>0</v>
          </cell>
          <cell r="W60">
            <v>0</v>
          </cell>
        </row>
        <row r="61">
          <cell r="A61">
            <v>0</v>
          </cell>
          <cell r="B61">
            <v>0</v>
          </cell>
          <cell r="C61" t="str">
            <v>capaian raport</v>
          </cell>
          <cell r="D61">
            <v>11</v>
          </cell>
          <cell r="E61">
            <v>0</v>
          </cell>
          <cell r="F61">
            <v>0</v>
          </cell>
          <cell r="G61">
            <v>0</v>
          </cell>
          <cell r="H61">
            <v>0</v>
          </cell>
          <cell r="I61">
            <v>0</v>
          </cell>
          <cell r="J61">
            <v>0</v>
          </cell>
          <cell r="K61" t="str">
            <v>1.33</v>
          </cell>
          <cell r="L61" t="str">
            <v>D+</v>
          </cell>
          <cell r="M61" t="str">
            <v>0</v>
          </cell>
          <cell r="N61">
            <v>0</v>
          </cell>
          <cell r="O61">
            <v>0</v>
          </cell>
          <cell r="P61">
            <v>0</v>
          </cell>
          <cell r="Q61">
            <v>0</v>
          </cell>
          <cell r="R61">
            <v>0</v>
          </cell>
          <cell r="S61">
            <v>0</v>
          </cell>
          <cell r="T61">
            <v>0</v>
          </cell>
          <cell r="U61">
            <v>0</v>
          </cell>
          <cell r="V61">
            <v>0</v>
          </cell>
          <cell r="W61">
            <v>0</v>
          </cell>
        </row>
        <row r="62">
          <cell r="A62">
            <v>12</v>
          </cell>
          <cell r="B62">
            <v>12</v>
          </cell>
          <cell r="C62" t="str">
            <v>Intan Dyah Nowari</v>
          </cell>
          <cell r="D62" t="str">
            <v>3.1</v>
          </cell>
          <cell r="E62">
            <v>0</v>
          </cell>
          <cell r="F62">
            <v>0</v>
          </cell>
          <cell r="G62">
            <v>0</v>
          </cell>
          <cell r="H62">
            <v>0</v>
          </cell>
          <cell r="I62">
            <v>0</v>
          </cell>
          <cell r="J62">
            <v>0</v>
          </cell>
          <cell r="K62" t="str">
            <v>1.33</v>
          </cell>
          <cell r="L62" t="str">
            <v>D+</v>
          </cell>
          <cell r="M62" t="str">
            <v>0</v>
          </cell>
          <cell r="N62">
            <v>0</v>
          </cell>
          <cell r="O62">
            <v>0</v>
          </cell>
          <cell r="P62">
            <v>0</v>
          </cell>
          <cell r="Q62">
            <v>0</v>
          </cell>
          <cell r="R62">
            <v>0</v>
          </cell>
          <cell r="S62">
            <v>0</v>
          </cell>
          <cell r="T62">
            <v>0</v>
          </cell>
          <cell r="U62">
            <v>0</v>
          </cell>
          <cell r="V62">
            <v>0</v>
          </cell>
          <cell r="W62" t="str">
            <v>D+</v>
          </cell>
        </row>
        <row r="63">
          <cell r="A63">
            <v>0</v>
          </cell>
          <cell r="B63">
            <v>12</v>
          </cell>
          <cell r="C63">
            <v>0</v>
          </cell>
          <cell r="D63" t="str">
            <v>3.2</v>
          </cell>
          <cell r="E63">
            <v>0</v>
          </cell>
          <cell r="F63">
            <v>0</v>
          </cell>
          <cell r="G63">
            <v>0</v>
          </cell>
          <cell r="H63">
            <v>0</v>
          </cell>
          <cell r="I63">
            <v>0</v>
          </cell>
          <cell r="J63">
            <v>0</v>
          </cell>
          <cell r="K63" t="str">
            <v>1.33</v>
          </cell>
          <cell r="L63" t="str">
            <v>D+</v>
          </cell>
          <cell r="M63" t="str">
            <v>0</v>
          </cell>
          <cell r="N63">
            <v>0</v>
          </cell>
          <cell r="O63">
            <v>0</v>
          </cell>
          <cell r="P63">
            <v>0</v>
          </cell>
          <cell r="Q63">
            <v>0</v>
          </cell>
          <cell r="R63">
            <v>0</v>
          </cell>
          <cell r="S63">
            <v>0</v>
          </cell>
          <cell r="T63">
            <v>0</v>
          </cell>
          <cell r="U63">
            <v>0</v>
          </cell>
          <cell r="V63">
            <v>0</v>
          </cell>
          <cell r="W63">
            <v>0</v>
          </cell>
        </row>
        <row r="64">
          <cell r="A64">
            <v>0</v>
          </cell>
          <cell r="B64">
            <v>12</v>
          </cell>
          <cell r="C64">
            <v>0</v>
          </cell>
          <cell r="D64" t="str">
            <v>3.3</v>
          </cell>
          <cell r="E64">
            <v>0</v>
          </cell>
          <cell r="F64">
            <v>0</v>
          </cell>
          <cell r="G64">
            <v>0</v>
          </cell>
          <cell r="H64">
            <v>0</v>
          </cell>
          <cell r="I64">
            <v>0</v>
          </cell>
          <cell r="J64">
            <v>0</v>
          </cell>
          <cell r="K64" t="str">
            <v>1.33</v>
          </cell>
          <cell r="L64" t="str">
            <v>D+</v>
          </cell>
          <cell r="M64" t="str">
            <v>0</v>
          </cell>
          <cell r="N64">
            <v>0</v>
          </cell>
          <cell r="O64">
            <v>0</v>
          </cell>
          <cell r="P64">
            <v>0</v>
          </cell>
          <cell r="Q64">
            <v>0</v>
          </cell>
          <cell r="R64">
            <v>0</v>
          </cell>
          <cell r="S64">
            <v>0</v>
          </cell>
          <cell r="T64">
            <v>0</v>
          </cell>
          <cell r="U64">
            <v>0</v>
          </cell>
          <cell r="V64">
            <v>0</v>
          </cell>
          <cell r="W64">
            <v>0</v>
          </cell>
        </row>
        <row r="65">
          <cell r="A65">
            <v>0</v>
          </cell>
          <cell r="B65">
            <v>12</v>
          </cell>
          <cell r="C65">
            <v>0</v>
          </cell>
          <cell r="D65" t="str">
            <v>3.4</v>
          </cell>
          <cell r="E65">
            <v>0</v>
          </cell>
          <cell r="F65">
            <v>0</v>
          </cell>
          <cell r="G65">
            <v>0</v>
          </cell>
          <cell r="H65">
            <v>0</v>
          </cell>
          <cell r="I65">
            <v>0</v>
          </cell>
          <cell r="J65">
            <v>0</v>
          </cell>
          <cell r="K65" t="str">
            <v>1.33</v>
          </cell>
          <cell r="L65" t="str">
            <v>D+</v>
          </cell>
          <cell r="M65" t="str">
            <v>0</v>
          </cell>
          <cell r="N65">
            <v>0</v>
          </cell>
          <cell r="O65">
            <v>0</v>
          </cell>
          <cell r="P65">
            <v>0</v>
          </cell>
          <cell r="Q65">
            <v>0</v>
          </cell>
          <cell r="R65">
            <v>0</v>
          </cell>
          <cell r="S65">
            <v>0</v>
          </cell>
          <cell r="T65">
            <v>0</v>
          </cell>
          <cell r="U65">
            <v>0</v>
          </cell>
          <cell r="V65">
            <v>0</v>
          </cell>
          <cell r="W65">
            <v>0</v>
          </cell>
        </row>
        <row r="66">
          <cell r="A66">
            <v>0</v>
          </cell>
          <cell r="B66">
            <v>0</v>
          </cell>
          <cell r="C66" t="str">
            <v>capaian raport</v>
          </cell>
          <cell r="D66">
            <v>12</v>
          </cell>
          <cell r="E66">
            <v>0</v>
          </cell>
          <cell r="F66">
            <v>0</v>
          </cell>
          <cell r="G66">
            <v>0</v>
          </cell>
          <cell r="H66">
            <v>0</v>
          </cell>
          <cell r="I66">
            <v>0</v>
          </cell>
          <cell r="J66">
            <v>0</v>
          </cell>
          <cell r="K66" t="str">
            <v>1.33</v>
          </cell>
          <cell r="L66" t="str">
            <v>D+</v>
          </cell>
          <cell r="M66" t="str">
            <v>0</v>
          </cell>
          <cell r="N66">
            <v>0</v>
          </cell>
          <cell r="O66">
            <v>0</v>
          </cell>
          <cell r="P66">
            <v>0</v>
          </cell>
          <cell r="Q66">
            <v>0</v>
          </cell>
          <cell r="R66">
            <v>0</v>
          </cell>
          <cell r="S66">
            <v>0</v>
          </cell>
          <cell r="T66">
            <v>0</v>
          </cell>
          <cell r="U66">
            <v>0</v>
          </cell>
          <cell r="V66">
            <v>0</v>
          </cell>
          <cell r="W66">
            <v>0</v>
          </cell>
        </row>
        <row r="67">
          <cell r="A67">
            <v>13</v>
          </cell>
          <cell r="B67">
            <v>13</v>
          </cell>
          <cell r="C67" t="str">
            <v>Misyanita Nurfitri S</v>
          </cell>
          <cell r="D67" t="str">
            <v>3.1</v>
          </cell>
          <cell r="E67">
            <v>0</v>
          </cell>
          <cell r="F67">
            <v>0</v>
          </cell>
          <cell r="G67">
            <v>0</v>
          </cell>
          <cell r="H67">
            <v>0</v>
          </cell>
          <cell r="I67">
            <v>0</v>
          </cell>
          <cell r="J67">
            <v>0</v>
          </cell>
          <cell r="K67" t="str">
            <v>1.33</v>
          </cell>
          <cell r="L67" t="str">
            <v>D+</v>
          </cell>
          <cell r="M67" t="str">
            <v>0</v>
          </cell>
          <cell r="N67">
            <v>0</v>
          </cell>
          <cell r="O67">
            <v>0</v>
          </cell>
          <cell r="P67">
            <v>0</v>
          </cell>
          <cell r="Q67">
            <v>0</v>
          </cell>
          <cell r="R67">
            <v>0</v>
          </cell>
          <cell r="S67">
            <v>0</v>
          </cell>
          <cell r="T67">
            <v>0</v>
          </cell>
          <cell r="U67">
            <v>0</v>
          </cell>
          <cell r="V67">
            <v>0</v>
          </cell>
          <cell r="W67" t="str">
            <v>D+</v>
          </cell>
        </row>
        <row r="68">
          <cell r="A68">
            <v>0</v>
          </cell>
          <cell r="B68">
            <v>13</v>
          </cell>
          <cell r="C68">
            <v>0</v>
          </cell>
          <cell r="D68" t="str">
            <v>3.2</v>
          </cell>
          <cell r="E68">
            <v>0</v>
          </cell>
          <cell r="F68">
            <v>0</v>
          </cell>
          <cell r="G68">
            <v>0</v>
          </cell>
          <cell r="H68">
            <v>0</v>
          </cell>
          <cell r="I68">
            <v>0</v>
          </cell>
          <cell r="J68">
            <v>0</v>
          </cell>
          <cell r="K68" t="str">
            <v>1.33</v>
          </cell>
          <cell r="L68" t="str">
            <v>D+</v>
          </cell>
          <cell r="M68" t="str">
            <v>0</v>
          </cell>
          <cell r="N68">
            <v>0</v>
          </cell>
          <cell r="O68">
            <v>0</v>
          </cell>
          <cell r="P68">
            <v>0</v>
          </cell>
          <cell r="Q68">
            <v>0</v>
          </cell>
          <cell r="R68">
            <v>0</v>
          </cell>
          <cell r="S68">
            <v>0</v>
          </cell>
          <cell r="T68">
            <v>0</v>
          </cell>
          <cell r="U68">
            <v>0</v>
          </cell>
          <cell r="V68">
            <v>0</v>
          </cell>
          <cell r="W68">
            <v>0</v>
          </cell>
        </row>
        <row r="69">
          <cell r="A69">
            <v>0</v>
          </cell>
          <cell r="B69">
            <v>13</v>
          </cell>
          <cell r="C69">
            <v>0</v>
          </cell>
          <cell r="D69" t="str">
            <v>3.3</v>
          </cell>
          <cell r="E69">
            <v>0</v>
          </cell>
          <cell r="F69">
            <v>0</v>
          </cell>
          <cell r="G69">
            <v>0</v>
          </cell>
          <cell r="H69">
            <v>0</v>
          </cell>
          <cell r="I69">
            <v>0</v>
          </cell>
          <cell r="J69">
            <v>0</v>
          </cell>
          <cell r="K69" t="str">
            <v>1.33</v>
          </cell>
          <cell r="L69" t="str">
            <v>D+</v>
          </cell>
          <cell r="M69" t="str">
            <v>0</v>
          </cell>
          <cell r="N69">
            <v>0</v>
          </cell>
          <cell r="O69">
            <v>0</v>
          </cell>
          <cell r="P69">
            <v>0</v>
          </cell>
          <cell r="Q69">
            <v>0</v>
          </cell>
          <cell r="R69">
            <v>0</v>
          </cell>
          <cell r="S69">
            <v>0</v>
          </cell>
          <cell r="T69">
            <v>0</v>
          </cell>
          <cell r="U69">
            <v>0</v>
          </cell>
          <cell r="V69">
            <v>0</v>
          </cell>
          <cell r="W69">
            <v>0</v>
          </cell>
        </row>
        <row r="70">
          <cell r="A70">
            <v>0</v>
          </cell>
          <cell r="B70">
            <v>13</v>
          </cell>
          <cell r="C70">
            <v>0</v>
          </cell>
          <cell r="D70" t="str">
            <v>3.4</v>
          </cell>
          <cell r="E70">
            <v>0</v>
          </cell>
          <cell r="F70">
            <v>0</v>
          </cell>
          <cell r="G70">
            <v>0</v>
          </cell>
          <cell r="H70">
            <v>0</v>
          </cell>
          <cell r="I70">
            <v>0</v>
          </cell>
          <cell r="J70">
            <v>0</v>
          </cell>
          <cell r="K70" t="str">
            <v>1.33</v>
          </cell>
          <cell r="L70" t="str">
            <v>D+</v>
          </cell>
          <cell r="M70" t="str">
            <v>0</v>
          </cell>
          <cell r="N70">
            <v>0</v>
          </cell>
          <cell r="O70">
            <v>0</v>
          </cell>
          <cell r="P70">
            <v>0</v>
          </cell>
          <cell r="Q70">
            <v>0</v>
          </cell>
          <cell r="R70">
            <v>0</v>
          </cell>
          <cell r="S70">
            <v>0</v>
          </cell>
          <cell r="T70">
            <v>0</v>
          </cell>
          <cell r="U70">
            <v>0</v>
          </cell>
          <cell r="V70">
            <v>0</v>
          </cell>
          <cell r="W70">
            <v>0</v>
          </cell>
        </row>
        <row r="71">
          <cell r="A71">
            <v>0</v>
          </cell>
          <cell r="B71">
            <v>0</v>
          </cell>
          <cell r="C71" t="str">
            <v>capaian raport</v>
          </cell>
          <cell r="D71">
            <v>13</v>
          </cell>
          <cell r="E71">
            <v>0</v>
          </cell>
          <cell r="F71">
            <v>0</v>
          </cell>
          <cell r="G71">
            <v>0</v>
          </cell>
          <cell r="H71">
            <v>0</v>
          </cell>
          <cell r="I71">
            <v>0</v>
          </cell>
          <cell r="J71">
            <v>0</v>
          </cell>
          <cell r="K71" t="str">
            <v>1.33</v>
          </cell>
          <cell r="L71" t="str">
            <v>D+</v>
          </cell>
          <cell r="M71" t="str">
            <v>0</v>
          </cell>
          <cell r="N71">
            <v>0</v>
          </cell>
          <cell r="O71">
            <v>0</v>
          </cell>
          <cell r="P71">
            <v>0</v>
          </cell>
          <cell r="Q71">
            <v>0</v>
          </cell>
          <cell r="R71">
            <v>0</v>
          </cell>
          <cell r="S71">
            <v>0</v>
          </cell>
          <cell r="T71">
            <v>0</v>
          </cell>
          <cell r="U71">
            <v>0</v>
          </cell>
          <cell r="V71">
            <v>0</v>
          </cell>
          <cell r="W71">
            <v>0</v>
          </cell>
        </row>
        <row r="72">
          <cell r="A72">
            <v>14</v>
          </cell>
          <cell r="B72">
            <v>14</v>
          </cell>
          <cell r="C72" t="str">
            <v>Moch Zidane Hita L. U</v>
          </cell>
          <cell r="D72" t="str">
            <v>3.1</v>
          </cell>
          <cell r="E72">
            <v>0</v>
          </cell>
          <cell r="F72">
            <v>0</v>
          </cell>
          <cell r="G72">
            <v>0</v>
          </cell>
          <cell r="H72">
            <v>0</v>
          </cell>
          <cell r="I72">
            <v>0</v>
          </cell>
          <cell r="J72">
            <v>0</v>
          </cell>
          <cell r="K72" t="str">
            <v>1.33</v>
          </cell>
          <cell r="L72" t="str">
            <v>D+</v>
          </cell>
          <cell r="M72" t="str">
            <v>0</v>
          </cell>
          <cell r="N72">
            <v>0</v>
          </cell>
          <cell r="O72">
            <v>0</v>
          </cell>
          <cell r="P72">
            <v>0</v>
          </cell>
          <cell r="Q72">
            <v>0</v>
          </cell>
          <cell r="R72">
            <v>0</v>
          </cell>
          <cell r="S72">
            <v>0</v>
          </cell>
          <cell r="T72">
            <v>0</v>
          </cell>
          <cell r="U72">
            <v>0</v>
          </cell>
          <cell r="V72">
            <v>0</v>
          </cell>
          <cell r="W72" t="str">
            <v>D+</v>
          </cell>
        </row>
        <row r="73">
          <cell r="A73">
            <v>0</v>
          </cell>
          <cell r="B73">
            <v>14</v>
          </cell>
          <cell r="C73">
            <v>0</v>
          </cell>
          <cell r="D73" t="str">
            <v>3.2</v>
          </cell>
          <cell r="E73">
            <v>0</v>
          </cell>
          <cell r="F73">
            <v>0</v>
          </cell>
          <cell r="G73">
            <v>0</v>
          </cell>
          <cell r="H73">
            <v>0</v>
          </cell>
          <cell r="I73">
            <v>0</v>
          </cell>
          <cell r="J73">
            <v>0</v>
          </cell>
          <cell r="K73" t="str">
            <v>1.33</v>
          </cell>
          <cell r="L73" t="str">
            <v>D+</v>
          </cell>
          <cell r="M73" t="str">
            <v>0</v>
          </cell>
          <cell r="N73">
            <v>0</v>
          </cell>
          <cell r="O73">
            <v>0</v>
          </cell>
          <cell r="P73">
            <v>0</v>
          </cell>
          <cell r="Q73">
            <v>0</v>
          </cell>
          <cell r="R73">
            <v>0</v>
          </cell>
          <cell r="S73">
            <v>0</v>
          </cell>
          <cell r="T73">
            <v>0</v>
          </cell>
          <cell r="U73">
            <v>0</v>
          </cell>
          <cell r="V73">
            <v>0</v>
          </cell>
          <cell r="W73">
            <v>0</v>
          </cell>
        </row>
        <row r="74">
          <cell r="A74">
            <v>0</v>
          </cell>
          <cell r="B74">
            <v>14</v>
          </cell>
          <cell r="C74">
            <v>0</v>
          </cell>
          <cell r="D74" t="str">
            <v>3.3</v>
          </cell>
          <cell r="E74">
            <v>0</v>
          </cell>
          <cell r="F74">
            <v>0</v>
          </cell>
          <cell r="G74">
            <v>0</v>
          </cell>
          <cell r="H74">
            <v>0</v>
          </cell>
          <cell r="I74">
            <v>0</v>
          </cell>
          <cell r="J74">
            <v>0</v>
          </cell>
          <cell r="K74" t="str">
            <v>1.33</v>
          </cell>
          <cell r="L74" t="str">
            <v>D+</v>
          </cell>
          <cell r="M74" t="str">
            <v>0</v>
          </cell>
          <cell r="N74">
            <v>0</v>
          </cell>
          <cell r="O74">
            <v>0</v>
          </cell>
          <cell r="P74">
            <v>0</v>
          </cell>
          <cell r="Q74">
            <v>0</v>
          </cell>
          <cell r="R74">
            <v>0</v>
          </cell>
          <cell r="S74">
            <v>0</v>
          </cell>
          <cell r="T74">
            <v>0</v>
          </cell>
          <cell r="U74">
            <v>0</v>
          </cell>
          <cell r="V74">
            <v>0</v>
          </cell>
          <cell r="W74">
            <v>0</v>
          </cell>
        </row>
        <row r="75">
          <cell r="A75">
            <v>0</v>
          </cell>
          <cell r="B75">
            <v>14</v>
          </cell>
          <cell r="C75">
            <v>0</v>
          </cell>
          <cell r="D75" t="str">
            <v>3.4</v>
          </cell>
          <cell r="E75">
            <v>0</v>
          </cell>
          <cell r="F75">
            <v>0</v>
          </cell>
          <cell r="G75">
            <v>0</v>
          </cell>
          <cell r="H75">
            <v>0</v>
          </cell>
          <cell r="I75">
            <v>0</v>
          </cell>
          <cell r="J75">
            <v>0</v>
          </cell>
          <cell r="K75" t="str">
            <v>1.33</v>
          </cell>
          <cell r="L75" t="str">
            <v>D+</v>
          </cell>
          <cell r="M75" t="str">
            <v>0</v>
          </cell>
          <cell r="N75">
            <v>0</v>
          </cell>
          <cell r="O75">
            <v>0</v>
          </cell>
          <cell r="P75">
            <v>0</v>
          </cell>
          <cell r="Q75">
            <v>0</v>
          </cell>
          <cell r="R75">
            <v>0</v>
          </cell>
          <cell r="S75">
            <v>0</v>
          </cell>
          <cell r="T75">
            <v>0</v>
          </cell>
          <cell r="U75">
            <v>0</v>
          </cell>
          <cell r="V75">
            <v>0</v>
          </cell>
          <cell r="W75">
            <v>0</v>
          </cell>
        </row>
        <row r="76">
          <cell r="A76">
            <v>0</v>
          </cell>
          <cell r="B76">
            <v>0</v>
          </cell>
          <cell r="C76" t="str">
            <v>capaian raport</v>
          </cell>
          <cell r="D76">
            <v>14</v>
          </cell>
          <cell r="E76">
            <v>0</v>
          </cell>
          <cell r="F76">
            <v>0</v>
          </cell>
          <cell r="G76">
            <v>0</v>
          </cell>
          <cell r="H76">
            <v>0</v>
          </cell>
          <cell r="I76">
            <v>0</v>
          </cell>
          <cell r="J76">
            <v>0</v>
          </cell>
          <cell r="K76" t="str">
            <v>1.33</v>
          </cell>
          <cell r="L76" t="str">
            <v>D+</v>
          </cell>
          <cell r="M76" t="str">
            <v>0</v>
          </cell>
          <cell r="N76">
            <v>0</v>
          </cell>
          <cell r="O76">
            <v>0</v>
          </cell>
          <cell r="P76">
            <v>0</v>
          </cell>
          <cell r="Q76">
            <v>0</v>
          </cell>
          <cell r="R76">
            <v>0</v>
          </cell>
          <cell r="S76">
            <v>0</v>
          </cell>
          <cell r="T76">
            <v>0</v>
          </cell>
          <cell r="U76">
            <v>0</v>
          </cell>
          <cell r="V76">
            <v>0</v>
          </cell>
          <cell r="W76">
            <v>0</v>
          </cell>
        </row>
        <row r="77">
          <cell r="A77">
            <v>15</v>
          </cell>
          <cell r="B77">
            <v>15</v>
          </cell>
          <cell r="C77" t="str">
            <v>Muhammad Ibra Maulana</v>
          </cell>
          <cell r="D77" t="str">
            <v>3.1</v>
          </cell>
          <cell r="E77">
            <v>0</v>
          </cell>
          <cell r="F77">
            <v>0</v>
          </cell>
          <cell r="G77">
            <v>0</v>
          </cell>
          <cell r="H77">
            <v>0</v>
          </cell>
          <cell r="I77">
            <v>0</v>
          </cell>
          <cell r="J77">
            <v>0</v>
          </cell>
          <cell r="K77" t="str">
            <v>1.33</v>
          </cell>
          <cell r="L77" t="str">
            <v>D+</v>
          </cell>
          <cell r="M77" t="str">
            <v>0</v>
          </cell>
          <cell r="N77">
            <v>0</v>
          </cell>
          <cell r="O77">
            <v>0</v>
          </cell>
          <cell r="P77">
            <v>0</v>
          </cell>
          <cell r="Q77">
            <v>0</v>
          </cell>
          <cell r="R77">
            <v>0</v>
          </cell>
          <cell r="S77">
            <v>0</v>
          </cell>
          <cell r="T77">
            <v>0</v>
          </cell>
          <cell r="U77">
            <v>0</v>
          </cell>
          <cell r="V77">
            <v>0</v>
          </cell>
          <cell r="W77" t="str">
            <v>D+</v>
          </cell>
        </row>
        <row r="78">
          <cell r="A78">
            <v>0</v>
          </cell>
          <cell r="B78">
            <v>15</v>
          </cell>
          <cell r="C78">
            <v>0</v>
          </cell>
          <cell r="D78" t="str">
            <v>3.2</v>
          </cell>
          <cell r="E78">
            <v>0</v>
          </cell>
          <cell r="F78">
            <v>0</v>
          </cell>
          <cell r="G78">
            <v>0</v>
          </cell>
          <cell r="H78">
            <v>0</v>
          </cell>
          <cell r="I78">
            <v>0</v>
          </cell>
          <cell r="J78">
            <v>0</v>
          </cell>
          <cell r="K78" t="str">
            <v>1.33</v>
          </cell>
          <cell r="L78" t="str">
            <v>D+</v>
          </cell>
          <cell r="M78" t="str">
            <v>0</v>
          </cell>
          <cell r="N78">
            <v>0</v>
          </cell>
          <cell r="O78">
            <v>0</v>
          </cell>
          <cell r="P78">
            <v>0</v>
          </cell>
          <cell r="Q78">
            <v>0</v>
          </cell>
          <cell r="R78">
            <v>0</v>
          </cell>
          <cell r="S78">
            <v>0</v>
          </cell>
          <cell r="T78">
            <v>0</v>
          </cell>
          <cell r="U78">
            <v>0</v>
          </cell>
          <cell r="V78">
            <v>0</v>
          </cell>
          <cell r="W78">
            <v>0</v>
          </cell>
        </row>
        <row r="79">
          <cell r="A79">
            <v>0</v>
          </cell>
          <cell r="B79">
            <v>15</v>
          </cell>
          <cell r="C79">
            <v>0</v>
          </cell>
          <cell r="D79" t="str">
            <v>3.3</v>
          </cell>
          <cell r="E79">
            <v>0</v>
          </cell>
          <cell r="F79">
            <v>0</v>
          </cell>
          <cell r="G79">
            <v>0</v>
          </cell>
          <cell r="H79">
            <v>0</v>
          </cell>
          <cell r="I79">
            <v>0</v>
          </cell>
          <cell r="J79">
            <v>0</v>
          </cell>
          <cell r="K79" t="str">
            <v>1.33</v>
          </cell>
          <cell r="L79" t="str">
            <v>D+</v>
          </cell>
          <cell r="M79" t="str">
            <v>0</v>
          </cell>
          <cell r="N79">
            <v>0</v>
          </cell>
          <cell r="O79">
            <v>0</v>
          </cell>
          <cell r="P79">
            <v>0</v>
          </cell>
          <cell r="Q79">
            <v>0</v>
          </cell>
          <cell r="R79">
            <v>0</v>
          </cell>
          <cell r="S79">
            <v>0</v>
          </cell>
          <cell r="T79">
            <v>0</v>
          </cell>
          <cell r="U79">
            <v>0</v>
          </cell>
          <cell r="V79">
            <v>0</v>
          </cell>
          <cell r="W79">
            <v>0</v>
          </cell>
        </row>
        <row r="80">
          <cell r="A80">
            <v>0</v>
          </cell>
          <cell r="B80">
            <v>15</v>
          </cell>
          <cell r="C80">
            <v>0</v>
          </cell>
          <cell r="D80" t="str">
            <v>3.4</v>
          </cell>
          <cell r="E80">
            <v>0</v>
          </cell>
          <cell r="F80">
            <v>0</v>
          </cell>
          <cell r="G80">
            <v>0</v>
          </cell>
          <cell r="H80">
            <v>0</v>
          </cell>
          <cell r="I80">
            <v>0</v>
          </cell>
          <cell r="J80">
            <v>0</v>
          </cell>
          <cell r="K80" t="str">
            <v>1.33</v>
          </cell>
          <cell r="L80" t="str">
            <v>D+</v>
          </cell>
          <cell r="M80" t="str">
            <v>0</v>
          </cell>
          <cell r="N80">
            <v>0</v>
          </cell>
          <cell r="O80">
            <v>0</v>
          </cell>
          <cell r="P80">
            <v>0</v>
          </cell>
          <cell r="Q80">
            <v>0</v>
          </cell>
          <cell r="R80">
            <v>0</v>
          </cell>
          <cell r="S80">
            <v>0</v>
          </cell>
          <cell r="T80">
            <v>0</v>
          </cell>
          <cell r="U80">
            <v>0</v>
          </cell>
          <cell r="V80">
            <v>0</v>
          </cell>
          <cell r="W80">
            <v>0</v>
          </cell>
        </row>
        <row r="81">
          <cell r="A81">
            <v>0</v>
          </cell>
          <cell r="B81">
            <v>0</v>
          </cell>
          <cell r="C81" t="str">
            <v>capaian raport</v>
          </cell>
          <cell r="D81">
            <v>15</v>
          </cell>
          <cell r="E81">
            <v>0</v>
          </cell>
          <cell r="F81">
            <v>0</v>
          </cell>
          <cell r="G81">
            <v>0</v>
          </cell>
          <cell r="H81">
            <v>0</v>
          </cell>
          <cell r="I81">
            <v>0</v>
          </cell>
          <cell r="J81">
            <v>0</v>
          </cell>
          <cell r="K81" t="str">
            <v>1.33</v>
          </cell>
          <cell r="L81" t="str">
            <v>D+</v>
          </cell>
          <cell r="M81" t="str">
            <v>0</v>
          </cell>
          <cell r="N81">
            <v>0</v>
          </cell>
          <cell r="O81">
            <v>0</v>
          </cell>
          <cell r="P81">
            <v>0</v>
          </cell>
          <cell r="Q81">
            <v>0</v>
          </cell>
          <cell r="R81">
            <v>0</v>
          </cell>
          <cell r="S81">
            <v>0</v>
          </cell>
          <cell r="T81">
            <v>0</v>
          </cell>
          <cell r="U81">
            <v>0</v>
          </cell>
          <cell r="V81">
            <v>0</v>
          </cell>
          <cell r="W81">
            <v>0</v>
          </cell>
        </row>
        <row r="82">
          <cell r="A82">
            <v>16</v>
          </cell>
          <cell r="B82">
            <v>16</v>
          </cell>
          <cell r="C82" t="str">
            <v>Nabilla Shiva Putri</v>
          </cell>
          <cell r="D82" t="str">
            <v>3.1</v>
          </cell>
          <cell r="E82">
            <v>0</v>
          </cell>
          <cell r="F82">
            <v>0</v>
          </cell>
          <cell r="G82">
            <v>0</v>
          </cell>
          <cell r="H82">
            <v>0</v>
          </cell>
          <cell r="I82">
            <v>0</v>
          </cell>
          <cell r="J82">
            <v>0</v>
          </cell>
          <cell r="K82" t="str">
            <v>1.33</v>
          </cell>
          <cell r="L82" t="str">
            <v>D+</v>
          </cell>
          <cell r="M82" t="str">
            <v>0</v>
          </cell>
          <cell r="N82">
            <v>0</v>
          </cell>
          <cell r="O82">
            <v>0</v>
          </cell>
          <cell r="P82">
            <v>0</v>
          </cell>
          <cell r="Q82">
            <v>0</v>
          </cell>
          <cell r="R82">
            <v>0</v>
          </cell>
          <cell r="S82">
            <v>0</v>
          </cell>
          <cell r="T82">
            <v>0</v>
          </cell>
          <cell r="U82">
            <v>0</v>
          </cell>
          <cell r="V82">
            <v>0</v>
          </cell>
          <cell r="W82" t="str">
            <v>D+</v>
          </cell>
        </row>
        <row r="83">
          <cell r="A83">
            <v>0</v>
          </cell>
          <cell r="B83">
            <v>16</v>
          </cell>
          <cell r="C83">
            <v>0</v>
          </cell>
          <cell r="D83" t="str">
            <v>3.2</v>
          </cell>
          <cell r="E83">
            <v>0</v>
          </cell>
          <cell r="F83">
            <v>0</v>
          </cell>
          <cell r="G83">
            <v>0</v>
          </cell>
          <cell r="H83">
            <v>0</v>
          </cell>
          <cell r="I83">
            <v>0</v>
          </cell>
          <cell r="J83">
            <v>0</v>
          </cell>
          <cell r="K83" t="str">
            <v>1.33</v>
          </cell>
          <cell r="L83" t="str">
            <v>D+</v>
          </cell>
          <cell r="M83" t="str">
            <v>0</v>
          </cell>
          <cell r="N83">
            <v>0</v>
          </cell>
          <cell r="O83">
            <v>0</v>
          </cell>
          <cell r="P83">
            <v>0</v>
          </cell>
          <cell r="Q83">
            <v>0</v>
          </cell>
          <cell r="R83">
            <v>0</v>
          </cell>
          <cell r="S83">
            <v>0</v>
          </cell>
          <cell r="T83">
            <v>0</v>
          </cell>
          <cell r="U83">
            <v>0</v>
          </cell>
          <cell r="V83">
            <v>0</v>
          </cell>
          <cell r="W83">
            <v>0</v>
          </cell>
        </row>
        <row r="84">
          <cell r="A84">
            <v>0</v>
          </cell>
          <cell r="B84">
            <v>16</v>
          </cell>
          <cell r="C84">
            <v>0</v>
          </cell>
          <cell r="D84" t="str">
            <v>3.3</v>
          </cell>
          <cell r="E84">
            <v>0</v>
          </cell>
          <cell r="F84">
            <v>0</v>
          </cell>
          <cell r="G84">
            <v>0</v>
          </cell>
          <cell r="H84">
            <v>0</v>
          </cell>
          <cell r="I84">
            <v>0</v>
          </cell>
          <cell r="J84">
            <v>0</v>
          </cell>
          <cell r="K84" t="str">
            <v>1.33</v>
          </cell>
          <cell r="L84" t="str">
            <v>D+</v>
          </cell>
          <cell r="M84" t="str">
            <v>0</v>
          </cell>
          <cell r="N84">
            <v>0</v>
          </cell>
          <cell r="O84">
            <v>0</v>
          </cell>
          <cell r="P84">
            <v>0</v>
          </cell>
          <cell r="Q84">
            <v>0</v>
          </cell>
          <cell r="R84">
            <v>0</v>
          </cell>
          <cell r="S84">
            <v>0</v>
          </cell>
          <cell r="T84">
            <v>0</v>
          </cell>
          <cell r="U84">
            <v>0</v>
          </cell>
          <cell r="V84">
            <v>0</v>
          </cell>
          <cell r="W84">
            <v>0</v>
          </cell>
        </row>
        <row r="85">
          <cell r="A85">
            <v>0</v>
          </cell>
          <cell r="B85">
            <v>16</v>
          </cell>
          <cell r="C85">
            <v>0</v>
          </cell>
          <cell r="D85" t="str">
            <v>3.4</v>
          </cell>
          <cell r="E85">
            <v>0</v>
          </cell>
          <cell r="F85">
            <v>0</v>
          </cell>
          <cell r="G85">
            <v>0</v>
          </cell>
          <cell r="H85">
            <v>0</v>
          </cell>
          <cell r="I85">
            <v>0</v>
          </cell>
          <cell r="J85">
            <v>0</v>
          </cell>
          <cell r="K85" t="str">
            <v>1.33</v>
          </cell>
          <cell r="L85" t="str">
            <v>D+</v>
          </cell>
          <cell r="M85" t="str">
            <v>0</v>
          </cell>
          <cell r="N85">
            <v>0</v>
          </cell>
          <cell r="O85">
            <v>0</v>
          </cell>
          <cell r="P85">
            <v>0</v>
          </cell>
          <cell r="Q85">
            <v>0</v>
          </cell>
          <cell r="R85">
            <v>0</v>
          </cell>
          <cell r="S85">
            <v>0</v>
          </cell>
          <cell r="T85">
            <v>0</v>
          </cell>
          <cell r="U85">
            <v>0</v>
          </cell>
          <cell r="V85">
            <v>0</v>
          </cell>
          <cell r="W85">
            <v>0</v>
          </cell>
        </row>
        <row r="86">
          <cell r="A86">
            <v>0</v>
          </cell>
          <cell r="B86">
            <v>0</v>
          </cell>
          <cell r="C86" t="str">
            <v>capaian raport</v>
          </cell>
          <cell r="D86">
            <v>16</v>
          </cell>
          <cell r="E86">
            <v>0</v>
          </cell>
          <cell r="F86">
            <v>0</v>
          </cell>
          <cell r="G86">
            <v>0</v>
          </cell>
          <cell r="H86">
            <v>0</v>
          </cell>
          <cell r="I86">
            <v>0</v>
          </cell>
          <cell r="J86">
            <v>0</v>
          </cell>
          <cell r="K86" t="str">
            <v>1.33</v>
          </cell>
          <cell r="L86" t="str">
            <v>D+</v>
          </cell>
          <cell r="M86" t="str">
            <v>0</v>
          </cell>
          <cell r="N86">
            <v>0</v>
          </cell>
          <cell r="O86">
            <v>0</v>
          </cell>
          <cell r="P86">
            <v>0</v>
          </cell>
          <cell r="Q86">
            <v>0</v>
          </cell>
          <cell r="R86">
            <v>0</v>
          </cell>
          <cell r="S86">
            <v>0</v>
          </cell>
          <cell r="T86">
            <v>0</v>
          </cell>
          <cell r="U86">
            <v>0</v>
          </cell>
          <cell r="V86">
            <v>0</v>
          </cell>
          <cell r="W86">
            <v>0</v>
          </cell>
        </row>
        <row r="87">
          <cell r="A87">
            <v>17</v>
          </cell>
          <cell r="B87">
            <v>17</v>
          </cell>
          <cell r="C87" t="str">
            <v>Naufal Falih F</v>
          </cell>
          <cell r="D87" t="str">
            <v>3.1</v>
          </cell>
          <cell r="E87">
            <v>0</v>
          </cell>
          <cell r="F87">
            <v>0</v>
          </cell>
          <cell r="G87">
            <v>0</v>
          </cell>
          <cell r="H87">
            <v>0</v>
          </cell>
          <cell r="I87">
            <v>0</v>
          </cell>
          <cell r="J87">
            <v>0</v>
          </cell>
          <cell r="K87" t="str">
            <v>1.33</v>
          </cell>
          <cell r="L87" t="str">
            <v>D+</v>
          </cell>
          <cell r="M87" t="str">
            <v>0</v>
          </cell>
          <cell r="N87">
            <v>0</v>
          </cell>
          <cell r="O87">
            <v>0</v>
          </cell>
          <cell r="P87">
            <v>0</v>
          </cell>
          <cell r="Q87">
            <v>0</v>
          </cell>
          <cell r="R87">
            <v>0</v>
          </cell>
          <cell r="S87">
            <v>0</v>
          </cell>
          <cell r="T87">
            <v>0</v>
          </cell>
          <cell r="U87">
            <v>0</v>
          </cell>
          <cell r="V87">
            <v>0</v>
          </cell>
          <cell r="W87" t="str">
            <v>D+</v>
          </cell>
        </row>
        <row r="88">
          <cell r="A88">
            <v>0</v>
          </cell>
          <cell r="B88">
            <v>17</v>
          </cell>
          <cell r="C88">
            <v>0</v>
          </cell>
          <cell r="D88" t="str">
            <v>3.2</v>
          </cell>
          <cell r="E88">
            <v>0</v>
          </cell>
          <cell r="F88">
            <v>0</v>
          </cell>
          <cell r="G88">
            <v>0</v>
          </cell>
          <cell r="H88">
            <v>0</v>
          </cell>
          <cell r="I88">
            <v>0</v>
          </cell>
          <cell r="J88">
            <v>0</v>
          </cell>
          <cell r="K88" t="str">
            <v>1.33</v>
          </cell>
          <cell r="L88" t="str">
            <v>D+</v>
          </cell>
          <cell r="M88" t="str">
            <v>0</v>
          </cell>
          <cell r="N88">
            <v>0</v>
          </cell>
          <cell r="O88">
            <v>0</v>
          </cell>
          <cell r="P88">
            <v>0</v>
          </cell>
          <cell r="Q88">
            <v>0</v>
          </cell>
          <cell r="R88">
            <v>0</v>
          </cell>
          <cell r="S88">
            <v>0</v>
          </cell>
          <cell r="T88">
            <v>0</v>
          </cell>
          <cell r="U88">
            <v>0</v>
          </cell>
          <cell r="V88">
            <v>0</v>
          </cell>
          <cell r="W88">
            <v>0</v>
          </cell>
        </row>
        <row r="89">
          <cell r="A89">
            <v>0</v>
          </cell>
          <cell r="B89">
            <v>17</v>
          </cell>
          <cell r="C89">
            <v>0</v>
          </cell>
          <cell r="D89" t="str">
            <v>3.3</v>
          </cell>
          <cell r="E89">
            <v>0</v>
          </cell>
          <cell r="F89">
            <v>0</v>
          </cell>
          <cell r="G89">
            <v>0</v>
          </cell>
          <cell r="H89">
            <v>0</v>
          </cell>
          <cell r="I89">
            <v>0</v>
          </cell>
          <cell r="J89">
            <v>0</v>
          </cell>
          <cell r="K89" t="str">
            <v>1.33</v>
          </cell>
          <cell r="L89" t="str">
            <v>D+</v>
          </cell>
          <cell r="M89" t="str">
            <v>0</v>
          </cell>
          <cell r="N89">
            <v>0</v>
          </cell>
          <cell r="O89">
            <v>0</v>
          </cell>
          <cell r="P89">
            <v>0</v>
          </cell>
          <cell r="Q89">
            <v>0</v>
          </cell>
          <cell r="R89">
            <v>0</v>
          </cell>
          <cell r="S89">
            <v>0</v>
          </cell>
          <cell r="T89">
            <v>0</v>
          </cell>
          <cell r="U89">
            <v>0</v>
          </cell>
          <cell r="V89">
            <v>0</v>
          </cell>
          <cell r="W89">
            <v>0</v>
          </cell>
        </row>
        <row r="90">
          <cell r="A90">
            <v>0</v>
          </cell>
          <cell r="B90">
            <v>17</v>
          </cell>
          <cell r="C90">
            <v>0</v>
          </cell>
          <cell r="D90" t="str">
            <v>3.4</v>
          </cell>
          <cell r="E90">
            <v>0</v>
          </cell>
          <cell r="F90">
            <v>0</v>
          </cell>
          <cell r="G90">
            <v>0</v>
          </cell>
          <cell r="H90">
            <v>0</v>
          </cell>
          <cell r="I90">
            <v>0</v>
          </cell>
          <cell r="J90">
            <v>0</v>
          </cell>
          <cell r="K90" t="str">
            <v>1.33</v>
          </cell>
          <cell r="L90" t="str">
            <v>D+</v>
          </cell>
          <cell r="M90" t="str">
            <v>0</v>
          </cell>
          <cell r="N90">
            <v>0</v>
          </cell>
          <cell r="O90">
            <v>0</v>
          </cell>
          <cell r="P90">
            <v>0</v>
          </cell>
          <cell r="Q90">
            <v>0</v>
          </cell>
          <cell r="R90">
            <v>0</v>
          </cell>
          <cell r="S90">
            <v>0</v>
          </cell>
          <cell r="T90">
            <v>0</v>
          </cell>
          <cell r="U90">
            <v>0</v>
          </cell>
          <cell r="V90">
            <v>0</v>
          </cell>
          <cell r="W90">
            <v>0</v>
          </cell>
        </row>
        <row r="91">
          <cell r="A91">
            <v>0</v>
          </cell>
          <cell r="B91">
            <v>0</v>
          </cell>
          <cell r="C91" t="str">
            <v>capaian raport</v>
          </cell>
          <cell r="D91">
            <v>17</v>
          </cell>
          <cell r="E91">
            <v>0</v>
          </cell>
          <cell r="F91">
            <v>0</v>
          </cell>
          <cell r="G91">
            <v>0</v>
          </cell>
          <cell r="H91">
            <v>0</v>
          </cell>
          <cell r="I91">
            <v>0</v>
          </cell>
          <cell r="J91">
            <v>0</v>
          </cell>
          <cell r="K91" t="str">
            <v>1.33</v>
          </cell>
          <cell r="L91" t="str">
            <v>D+</v>
          </cell>
          <cell r="M91" t="str">
            <v>0</v>
          </cell>
          <cell r="N91">
            <v>0</v>
          </cell>
          <cell r="O91">
            <v>0</v>
          </cell>
          <cell r="P91">
            <v>0</v>
          </cell>
          <cell r="Q91">
            <v>0</v>
          </cell>
          <cell r="R91">
            <v>0</v>
          </cell>
          <cell r="S91">
            <v>0</v>
          </cell>
          <cell r="T91">
            <v>0</v>
          </cell>
          <cell r="U91">
            <v>0</v>
          </cell>
          <cell r="V91">
            <v>0</v>
          </cell>
          <cell r="W91">
            <v>0</v>
          </cell>
        </row>
        <row r="92">
          <cell r="A92">
            <v>18</v>
          </cell>
          <cell r="B92">
            <v>18</v>
          </cell>
          <cell r="C92" t="str">
            <v>Nayla Annora Nobel W</v>
          </cell>
          <cell r="D92" t="str">
            <v>3.1</v>
          </cell>
          <cell r="E92">
            <v>0</v>
          </cell>
          <cell r="F92">
            <v>0</v>
          </cell>
          <cell r="G92">
            <v>0</v>
          </cell>
          <cell r="H92">
            <v>0</v>
          </cell>
          <cell r="I92">
            <v>0</v>
          </cell>
          <cell r="J92">
            <v>0</v>
          </cell>
          <cell r="K92" t="str">
            <v>1.33</v>
          </cell>
          <cell r="L92" t="str">
            <v>D+</v>
          </cell>
          <cell r="M92" t="str">
            <v>0</v>
          </cell>
          <cell r="N92">
            <v>0</v>
          </cell>
          <cell r="O92">
            <v>0</v>
          </cell>
          <cell r="P92">
            <v>0</v>
          </cell>
          <cell r="Q92">
            <v>0</v>
          </cell>
          <cell r="R92">
            <v>0</v>
          </cell>
          <cell r="S92">
            <v>0</v>
          </cell>
          <cell r="T92">
            <v>0</v>
          </cell>
          <cell r="U92">
            <v>0</v>
          </cell>
          <cell r="V92">
            <v>0</v>
          </cell>
          <cell r="W92" t="str">
            <v>D+</v>
          </cell>
        </row>
        <row r="93">
          <cell r="A93">
            <v>0</v>
          </cell>
          <cell r="B93">
            <v>18</v>
          </cell>
          <cell r="C93">
            <v>0</v>
          </cell>
          <cell r="D93" t="str">
            <v>3.2</v>
          </cell>
          <cell r="E93">
            <v>0</v>
          </cell>
          <cell r="F93">
            <v>0</v>
          </cell>
          <cell r="G93">
            <v>0</v>
          </cell>
          <cell r="H93">
            <v>0</v>
          </cell>
          <cell r="I93">
            <v>0</v>
          </cell>
          <cell r="J93">
            <v>0</v>
          </cell>
          <cell r="K93" t="str">
            <v>1.33</v>
          </cell>
          <cell r="L93" t="str">
            <v>D+</v>
          </cell>
          <cell r="M93" t="str">
            <v>0</v>
          </cell>
          <cell r="N93">
            <v>0</v>
          </cell>
          <cell r="O93">
            <v>0</v>
          </cell>
          <cell r="P93">
            <v>0</v>
          </cell>
          <cell r="Q93">
            <v>0</v>
          </cell>
          <cell r="R93">
            <v>0</v>
          </cell>
          <cell r="S93">
            <v>0</v>
          </cell>
          <cell r="T93">
            <v>0</v>
          </cell>
          <cell r="U93">
            <v>0</v>
          </cell>
          <cell r="V93">
            <v>0</v>
          </cell>
          <cell r="W93">
            <v>0</v>
          </cell>
        </row>
        <row r="94">
          <cell r="A94">
            <v>0</v>
          </cell>
          <cell r="B94">
            <v>18</v>
          </cell>
          <cell r="C94">
            <v>0</v>
          </cell>
          <cell r="D94" t="str">
            <v>3.3</v>
          </cell>
          <cell r="E94">
            <v>0</v>
          </cell>
          <cell r="F94">
            <v>0</v>
          </cell>
          <cell r="G94">
            <v>0</v>
          </cell>
          <cell r="H94">
            <v>0</v>
          </cell>
          <cell r="I94">
            <v>0</v>
          </cell>
          <cell r="J94">
            <v>0</v>
          </cell>
          <cell r="K94" t="str">
            <v>1.33</v>
          </cell>
          <cell r="L94" t="str">
            <v>D+</v>
          </cell>
          <cell r="M94" t="str">
            <v>0</v>
          </cell>
          <cell r="N94">
            <v>0</v>
          </cell>
          <cell r="O94">
            <v>0</v>
          </cell>
          <cell r="P94">
            <v>0</v>
          </cell>
          <cell r="Q94">
            <v>0</v>
          </cell>
          <cell r="R94">
            <v>0</v>
          </cell>
          <cell r="S94">
            <v>0</v>
          </cell>
          <cell r="T94">
            <v>0</v>
          </cell>
          <cell r="U94">
            <v>0</v>
          </cell>
          <cell r="V94">
            <v>0</v>
          </cell>
          <cell r="W94">
            <v>0</v>
          </cell>
        </row>
        <row r="95">
          <cell r="A95">
            <v>0</v>
          </cell>
          <cell r="B95">
            <v>18</v>
          </cell>
          <cell r="C95">
            <v>0</v>
          </cell>
          <cell r="D95" t="str">
            <v>3.4</v>
          </cell>
          <cell r="E95">
            <v>0</v>
          </cell>
          <cell r="F95">
            <v>0</v>
          </cell>
          <cell r="G95">
            <v>0</v>
          </cell>
          <cell r="H95">
            <v>0</v>
          </cell>
          <cell r="I95">
            <v>0</v>
          </cell>
          <cell r="J95">
            <v>0</v>
          </cell>
          <cell r="K95" t="str">
            <v>1.33</v>
          </cell>
          <cell r="L95" t="str">
            <v>D+</v>
          </cell>
          <cell r="M95" t="str">
            <v>0</v>
          </cell>
          <cell r="N95">
            <v>0</v>
          </cell>
          <cell r="O95">
            <v>0</v>
          </cell>
          <cell r="P95">
            <v>0</v>
          </cell>
          <cell r="Q95">
            <v>0</v>
          </cell>
          <cell r="R95">
            <v>0</v>
          </cell>
          <cell r="S95">
            <v>0</v>
          </cell>
          <cell r="T95">
            <v>0</v>
          </cell>
          <cell r="U95">
            <v>0</v>
          </cell>
          <cell r="V95">
            <v>0</v>
          </cell>
          <cell r="W95">
            <v>0</v>
          </cell>
        </row>
        <row r="96">
          <cell r="A96">
            <v>0</v>
          </cell>
          <cell r="B96">
            <v>0</v>
          </cell>
          <cell r="C96" t="str">
            <v>capaian raport</v>
          </cell>
          <cell r="D96">
            <v>18</v>
          </cell>
          <cell r="E96">
            <v>0</v>
          </cell>
          <cell r="F96">
            <v>0</v>
          </cell>
          <cell r="G96">
            <v>0</v>
          </cell>
          <cell r="H96">
            <v>0</v>
          </cell>
          <cell r="I96">
            <v>0</v>
          </cell>
          <cell r="J96">
            <v>0</v>
          </cell>
          <cell r="K96" t="str">
            <v>1.33</v>
          </cell>
          <cell r="L96" t="str">
            <v>D+</v>
          </cell>
          <cell r="M96" t="str">
            <v>0</v>
          </cell>
          <cell r="N96">
            <v>0</v>
          </cell>
          <cell r="O96">
            <v>0</v>
          </cell>
          <cell r="P96">
            <v>0</v>
          </cell>
          <cell r="Q96">
            <v>0</v>
          </cell>
          <cell r="R96">
            <v>0</v>
          </cell>
          <cell r="S96">
            <v>0</v>
          </cell>
          <cell r="T96">
            <v>0</v>
          </cell>
          <cell r="U96">
            <v>0</v>
          </cell>
          <cell r="V96">
            <v>0</v>
          </cell>
          <cell r="W96">
            <v>0</v>
          </cell>
        </row>
        <row r="97">
          <cell r="A97">
            <v>19</v>
          </cell>
          <cell r="B97">
            <v>19</v>
          </cell>
          <cell r="C97" t="str">
            <v>Raihan Danang P</v>
          </cell>
          <cell r="D97" t="str">
            <v>3.1</v>
          </cell>
          <cell r="E97">
            <v>0</v>
          </cell>
          <cell r="F97">
            <v>0</v>
          </cell>
          <cell r="G97">
            <v>0</v>
          </cell>
          <cell r="H97">
            <v>0</v>
          </cell>
          <cell r="I97">
            <v>0</v>
          </cell>
          <cell r="J97">
            <v>0</v>
          </cell>
          <cell r="K97" t="str">
            <v>1.33</v>
          </cell>
          <cell r="L97" t="str">
            <v>D+</v>
          </cell>
          <cell r="M97" t="str">
            <v>0</v>
          </cell>
          <cell r="N97">
            <v>0</v>
          </cell>
          <cell r="O97">
            <v>0</v>
          </cell>
          <cell r="P97">
            <v>0</v>
          </cell>
          <cell r="Q97">
            <v>0</v>
          </cell>
          <cell r="R97">
            <v>0</v>
          </cell>
          <cell r="S97">
            <v>0</v>
          </cell>
          <cell r="T97">
            <v>0</v>
          </cell>
          <cell r="U97">
            <v>0</v>
          </cell>
          <cell r="V97">
            <v>0</v>
          </cell>
          <cell r="W97" t="str">
            <v>D+</v>
          </cell>
        </row>
        <row r="98">
          <cell r="A98">
            <v>0</v>
          </cell>
          <cell r="B98">
            <v>19</v>
          </cell>
          <cell r="C98">
            <v>0</v>
          </cell>
          <cell r="D98" t="str">
            <v>3.2</v>
          </cell>
          <cell r="E98">
            <v>0</v>
          </cell>
          <cell r="F98">
            <v>0</v>
          </cell>
          <cell r="G98">
            <v>0</v>
          </cell>
          <cell r="H98">
            <v>0</v>
          </cell>
          <cell r="I98">
            <v>0</v>
          </cell>
          <cell r="J98">
            <v>0</v>
          </cell>
          <cell r="K98" t="str">
            <v>1.33</v>
          </cell>
          <cell r="L98" t="str">
            <v>D+</v>
          </cell>
          <cell r="M98" t="str">
            <v>0</v>
          </cell>
          <cell r="N98">
            <v>0</v>
          </cell>
          <cell r="O98">
            <v>0</v>
          </cell>
          <cell r="P98">
            <v>0</v>
          </cell>
          <cell r="Q98">
            <v>0</v>
          </cell>
          <cell r="R98">
            <v>0</v>
          </cell>
          <cell r="S98">
            <v>0</v>
          </cell>
          <cell r="T98">
            <v>0</v>
          </cell>
          <cell r="U98">
            <v>0</v>
          </cell>
          <cell r="V98">
            <v>0</v>
          </cell>
          <cell r="W98">
            <v>0</v>
          </cell>
        </row>
        <row r="99">
          <cell r="A99">
            <v>0</v>
          </cell>
          <cell r="B99">
            <v>19</v>
          </cell>
          <cell r="C99">
            <v>0</v>
          </cell>
          <cell r="D99" t="str">
            <v>3.3</v>
          </cell>
          <cell r="E99">
            <v>0</v>
          </cell>
          <cell r="F99">
            <v>0</v>
          </cell>
          <cell r="G99">
            <v>0</v>
          </cell>
          <cell r="H99">
            <v>0</v>
          </cell>
          <cell r="I99">
            <v>0</v>
          </cell>
          <cell r="J99">
            <v>0</v>
          </cell>
          <cell r="K99" t="str">
            <v>1.33</v>
          </cell>
          <cell r="L99" t="str">
            <v>D+</v>
          </cell>
          <cell r="M99" t="str">
            <v>0</v>
          </cell>
          <cell r="N99">
            <v>0</v>
          </cell>
          <cell r="O99">
            <v>0</v>
          </cell>
          <cell r="P99">
            <v>0</v>
          </cell>
          <cell r="Q99">
            <v>0</v>
          </cell>
          <cell r="R99">
            <v>0</v>
          </cell>
          <cell r="S99">
            <v>0</v>
          </cell>
          <cell r="T99">
            <v>0</v>
          </cell>
          <cell r="U99">
            <v>0</v>
          </cell>
          <cell r="V99">
            <v>0</v>
          </cell>
          <cell r="W99">
            <v>0</v>
          </cell>
        </row>
        <row r="100">
          <cell r="A100">
            <v>0</v>
          </cell>
          <cell r="B100">
            <v>19</v>
          </cell>
          <cell r="C100">
            <v>0</v>
          </cell>
          <cell r="D100" t="str">
            <v>3.4</v>
          </cell>
          <cell r="E100">
            <v>0</v>
          </cell>
          <cell r="F100">
            <v>0</v>
          </cell>
          <cell r="G100">
            <v>0</v>
          </cell>
          <cell r="H100">
            <v>0</v>
          </cell>
          <cell r="I100">
            <v>0</v>
          </cell>
          <cell r="J100">
            <v>0</v>
          </cell>
          <cell r="K100" t="str">
            <v>1.33</v>
          </cell>
          <cell r="L100" t="str">
            <v>D+</v>
          </cell>
          <cell r="M100" t="str">
            <v>0</v>
          </cell>
          <cell r="N100">
            <v>0</v>
          </cell>
          <cell r="O100">
            <v>0</v>
          </cell>
          <cell r="P100">
            <v>0</v>
          </cell>
          <cell r="Q100">
            <v>0</v>
          </cell>
          <cell r="R100">
            <v>0</v>
          </cell>
          <cell r="S100">
            <v>0</v>
          </cell>
          <cell r="T100">
            <v>0</v>
          </cell>
          <cell r="U100">
            <v>0</v>
          </cell>
          <cell r="V100">
            <v>0</v>
          </cell>
          <cell r="W100">
            <v>0</v>
          </cell>
        </row>
        <row r="101">
          <cell r="A101">
            <v>0</v>
          </cell>
          <cell r="B101">
            <v>0</v>
          </cell>
          <cell r="C101" t="str">
            <v>capaian raport</v>
          </cell>
          <cell r="D101">
            <v>19</v>
          </cell>
          <cell r="E101">
            <v>0</v>
          </cell>
          <cell r="F101">
            <v>0</v>
          </cell>
          <cell r="G101">
            <v>0</v>
          </cell>
          <cell r="H101">
            <v>0</v>
          </cell>
          <cell r="I101">
            <v>0</v>
          </cell>
          <cell r="J101">
            <v>0</v>
          </cell>
          <cell r="K101" t="str">
            <v>1.33</v>
          </cell>
          <cell r="L101" t="str">
            <v>D+</v>
          </cell>
          <cell r="M101" t="str">
            <v>0</v>
          </cell>
          <cell r="N101">
            <v>0</v>
          </cell>
          <cell r="O101">
            <v>0</v>
          </cell>
          <cell r="P101">
            <v>0</v>
          </cell>
          <cell r="Q101">
            <v>0</v>
          </cell>
          <cell r="R101">
            <v>0</v>
          </cell>
          <cell r="S101">
            <v>0</v>
          </cell>
          <cell r="T101">
            <v>0</v>
          </cell>
          <cell r="U101">
            <v>0</v>
          </cell>
          <cell r="V101">
            <v>0</v>
          </cell>
          <cell r="W101">
            <v>0</v>
          </cell>
        </row>
        <row r="102">
          <cell r="A102">
            <v>20</v>
          </cell>
          <cell r="B102">
            <v>20</v>
          </cell>
          <cell r="C102" t="str">
            <v>Roby Ardiyansyah</v>
          </cell>
          <cell r="D102" t="str">
            <v>3.1</v>
          </cell>
          <cell r="E102">
            <v>0</v>
          </cell>
          <cell r="F102">
            <v>0</v>
          </cell>
          <cell r="G102">
            <v>0</v>
          </cell>
          <cell r="H102">
            <v>0</v>
          </cell>
          <cell r="I102">
            <v>0</v>
          </cell>
          <cell r="J102">
            <v>0</v>
          </cell>
          <cell r="K102" t="str">
            <v>1.33</v>
          </cell>
          <cell r="L102" t="str">
            <v>D+</v>
          </cell>
          <cell r="M102" t="str">
            <v>0</v>
          </cell>
          <cell r="N102">
            <v>0</v>
          </cell>
          <cell r="O102">
            <v>0</v>
          </cell>
          <cell r="P102">
            <v>0</v>
          </cell>
          <cell r="Q102">
            <v>0</v>
          </cell>
          <cell r="R102">
            <v>0</v>
          </cell>
          <cell r="S102">
            <v>0</v>
          </cell>
          <cell r="T102">
            <v>0</v>
          </cell>
          <cell r="U102">
            <v>0</v>
          </cell>
          <cell r="V102">
            <v>0</v>
          </cell>
          <cell r="W102" t="str">
            <v>D+</v>
          </cell>
        </row>
        <row r="103">
          <cell r="A103">
            <v>0</v>
          </cell>
          <cell r="B103">
            <v>20</v>
          </cell>
          <cell r="C103">
            <v>0</v>
          </cell>
          <cell r="D103" t="str">
            <v>3.2</v>
          </cell>
          <cell r="E103">
            <v>0</v>
          </cell>
          <cell r="F103">
            <v>0</v>
          </cell>
          <cell r="G103">
            <v>0</v>
          </cell>
          <cell r="H103">
            <v>0</v>
          </cell>
          <cell r="I103">
            <v>0</v>
          </cell>
          <cell r="J103">
            <v>0</v>
          </cell>
          <cell r="K103" t="str">
            <v>1.33</v>
          </cell>
          <cell r="L103" t="str">
            <v>D+</v>
          </cell>
          <cell r="M103" t="str">
            <v>0</v>
          </cell>
          <cell r="N103">
            <v>0</v>
          </cell>
          <cell r="O103">
            <v>0</v>
          </cell>
          <cell r="P103">
            <v>0</v>
          </cell>
          <cell r="Q103">
            <v>0</v>
          </cell>
          <cell r="R103">
            <v>0</v>
          </cell>
          <cell r="S103">
            <v>0</v>
          </cell>
          <cell r="T103">
            <v>0</v>
          </cell>
          <cell r="U103">
            <v>0</v>
          </cell>
          <cell r="V103">
            <v>0</v>
          </cell>
          <cell r="W103">
            <v>0</v>
          </cell>
        </row>
        <row r="104">
          <cell r="A104">
            <v>0</v>
          </cell>
          <cell r="B104">
            <v>20</v>
          </cell>
          <cell r="C104">
            <v>0</v>
          </cell>
          <cell r="D104" t="str">
            <v>3.3</v>
          </cell>
          <cell r="E104">
            <v>0</v>
          </cell>
          <cell r="F104">
            <v>0</v>
          </cell>
          <cell r="G104">
            <v>0</v>
          </cell>
          <cell r="H104">
            <v>0</v>
          </cell>
          <cell r="I104">
            <v>0</v>
          </cell>
          <cell r="J104">
            <v>0</v>
          </cell>
          <cell r="K104" t="str">
            <v>1.33</v>
          </cell>
          <cell r="L104" t="str">
            <v>D+</v>
          </cell>
          <cell r="M104" t="str">
            <v>0</v>
          </cell>
          <cell r="N104">
            <v>0</v>
          </cell>
          <cell r="O104">
            <v>0</v>
          </cell>
          <cell r="P104">
            <v>0</v>
          </cell>
          <cell r="Q104">
            <v>0</v>
          </cell>
          <cell r="R104">
            <v>0</v>
          </cell>
          <cell r="S104">
            <v>0</v>
          </cell>
          <cell r="T104">
            <v>0</v>
          </cell>
          <cell r="U104">
            <v>0</v>
          </cell>
          <cell r="V104">
            <v>0</v>
          </cell>
          <cell r="W104">
            <v>0</v>
          </cell>
        </row>
        <row r="105">
          <cell r="A105">
            <v>0</v>
          </cell>
          <cell r="B105">
            <v>20</v>
          </cell>
          <cell r="C105">
            <v>0</v>
          </cell>
          <cell r="D105" t="str">
            <v>3.4</v>
          </cell>
          <cell r="E105">
            <v>0</v>
          </cell>
          <cell r="F105">
            <v>0</v>
          </cell>
          <cell r="G105">
            <v>0</v>
          </cell>
          <cell r="H105">
            <v>0</v>
          </cell>
          <cell r="I105">
            <v>0</v>
          </cell>
          <cell r="J105">
            <v>0</v>
          </cell>
          <cell r="K105" t="str">
            <v>1.33</v>
          </cell>
          <cell r="L105" t="str">
            <v>D+</v>
          </cell>
          <cell r="M105" t="str">
            <v>0</v>
          </cell>
          <cell r="N105">
            <v>0</v>
          </cell>
          <cell r="O105">
            <v>0</v>
          </cell>
          <cell r="P105">
            <v>0</v>
          </cell>
          <cell r="Q105">
            <v>0</v>
          </cell>
          <cell r="R105">
            <v>0</v>
          </cell>
          <cell r="S105">
            <v>0</v>
          </cell>
          <cell r="T105">
            <v>0</v>
          </cell>
          <cell r="U105">
            <v>0</v>
          </cell>
          <cell r="V105">
            <v>0</v>
          </cell>
          <cell r="W105">
            <v>0</v>
          </cell>
        </row>
        <row r="106">
          <cell r="A106">
            <v>0</v>
          </cell>
          <cell r="B106">
            <v>0</v>
          </cell>
          <cell r="C106" t="str">
            <v>capaian raport</v>
          </cell>
          <cell r="D106">
            <v>20</v>
          </cell>
          <cell r="E106">
            <v>0</v>
          </cell>
          <cell r="F106">
            <v>0</v>
          </cell>
          <cell r="G106">
            <v>0</v>
          </cell>
          <cell r="H106">
            <v>0</v>
          </cell>
          <cell r="I106">
            <v>0</v>
          </cell>
          <cell r="J106">
            <v>0</v>
          </cell>
          <cell r="K106" t="str">
            <v>1.33</v>
          </cell>
          <cell r="L106" t="str">
            <v>D+</v>
          </cell>
          <cell r="M106" t="str">
            <v>0</v>
          </cell>
          <cell r="N106">
            <v>0</v>
          </cell>
          <cell r="O106">
            <v>0</v>
          </cell>
          <cell r="P106">
            <v>0</v>
          </cell>
          <cell r="Q106">
            <v>0</v>
          </cell>
          <cell r="R106">
            <v>0</v>
          </cell>
          <cell r="S106">
            <v>0</v>
          </cell>
          <cell r="T106">
            <v>0</v>
          </cell>
          <cell r="U106">
            <v>0</v>
          </cell>
          <cell r="V106">
            <v>0</v>
          </cell>
          <cell r="W106">
            <v>0</v>
          </cell>
        </row>
        <row r="107">
          <cell r="A107">
            <v>21</v>
          </cell>
          <cell r="B107">
            <v>21</v>
          </cell>
          <cell r="C107" t="str">
            <v>Rojalingga Prana A</v>
          </cell>
          <cell r="D107" t="str">
            <v>3.1</v>
          </cell>
          <cell r="E107">
            <v>0</v>
          </cell>
          <cell r="F107">
            <v>0</v>
          </cell>
          <cell r="G107">
            <v>0</v>
          </cell>
          <cell r="H107">
            <v>0</v>
          </cell>
          <cell r="I107">
            <v>0</v>
          </cell>
          <cell r="J107">
            <v>0</v>
          </cell>
          <cell r="K107" t="str">
            <v>1.33</v>
          </cell>
          <cell r="L107" t="str">
            <v>D+</v>
          </cell>
          <cell r="M107" t="str">
            <v>0</v>
          </cell>
          <cell r="N107">
            <v>0</v>
          </cell>
          <cell r="O107">
            <v>0</v>
          </cell>
          <cell r="P107">
            <v>0</v>
          </cell>
          <cell r="Q107">
            <v>0</v>
          </cell>
          <cell r="R107">
            <v>0</v>
          </cell>
          <cell r="S107">
            <v>0</v>
          </cell>
          <cell r="T107">
            <v>0</v>
          </cell>
          <cell r="U107">
            <v>0</v>
          </cell>
          <cell r="V107">
            <v>0</v>
          </cell>
          <cell r="W107" t="str">
            <v>D+</v>
          </cell>
        </row>
        <row r="108">
          <cell r="A108">
            <v>0</v>
          </cell>
          <cell r="B108">
            <v>21</v>
          </cell>
          <cell r="C108">
            <v>0</v>
          </cell>
          <cell r="D108" t="str">
            <v>3.2</v>
          </cell>
          <cell r="E108">
            <v>0</v>
          </cell>
          <cell r="F108">
            <v>0</v>
          </cell>
          <cell r="G108">
            <v>0</v>
          </cell>
          <cell r="H108">
            <v>0</v>
          </cell>
          <cell r="I108">
            <v>0</v>
          </cell>
          <cell r="J108">
            <v>0</v>
          </cell>
          <cell r="K108" t="str">
            <v>1.33</v>
          </cell>
          <cell r="L108" t="str">
            <v>D+</v>
          </cell>
          <cell r="M108" t="str">
            <v>0</v>
          </cell>
          <cell r="N108">
            <v>0</v>
          </cell>
          <cell r="O108">
            <v>0</v>
          </cell>
          <cell r="P108">
            <v>0</v>
          </cell>
          <cell r="Q108">
            <v>0</v>
          </cell>
          <cell r="R108">
            <v>0</v>
          </cell>
          <cell r="S108">
            <v>0</v>
          </cell>
          <cell r="T108">
            <v>0</v>
          </cell>
          <cell r="U108">
            <v>0</v>
          </cell>
          <cell r="V108">
            <v>0</v>
          </cell>
          <cell r="W108">
            <v>0</v>
          </cell>
        </row>
        <row r="109">
          <cell r="A109">
            <v>0</v>
          </cell>
          <cell r="B109">
            <v>21</v>
          </cell>
          <cell r="C109">
            <v>0</v>
          </cell>
          <cell r="D109" t="str">
            <v>3.3</v>
          </cell>
          <cell r="E109">
            <v>0</v>
          </cell>
          <cell r="F109">
            <v>0</v>
          </cell>
          <cell r="G109">
            <v>0</v>
          </cell>
          <cell r="H109">
            <v>0</v>
          </cell>
          <cell r="I109">
            <v>0</v>
          </cell>
          <cell r="J109">
            <v>0</v>
          </cell>
          <cell r="K109" t="str">
            <v>1.33</v>
          </cell>
          <cell r="L109" t="str">
            <v>D+</v>
          </cell>
          <cell r="M109" t="str">
            <v>0</v>
          </cell>
          <cell r="N109">
            <v>0</v>
          </cell>
          <cell r="O109">
            <v>0</v>
          </cell>
          <cell r="P109">
            <v>0</v>
          </cell>
          <cell r="Q109">
            <v>0</v>
          </cell>
          <cell r="R109">
            <v>0</v>
          </cell>
          <cell r="S109">
            <v>0</v>
          </cell>
          <cell r="T109">
            <v>0</v>
          </cell>
          <cell r="U109">
            <v>0</v>
          </cell>
          <cell r="V109">
            <v>0</v>
          </cell>
          <cell r="W109">
            <v>0</v>
          </cell>
        </row>
        <row r="110">
          <cell r="A110">
            <v>0</v>
          </cell>
          <cell r="B110">
            <v>21</v>
          </cell>
          <cell r="C110">
            <v>0</v>
          </cell>
          <cell r="D110" t="str">
            <v>3.4</v>
          </cell>
          <cell r="E110">
            <v>0</v>
          </cell>
          <cell r="F110">
            <v>0</v>
          </cell>
          <cell r="G110">
            <v>0</v>
          </cell>
          <cell r="H110">
            <v>0</v>
          </cell>
          <cell r="I110">
            <v>0</v>
          </cell>
          <cell r="J110">
            <v>0</v>
          </cell>
          <cell r="K110" t="str">
            <v>1.33</v>
          </cell>
          <cell r="L110" t="str">
            <v>D+</v>
          </cell>
          <cell r="M110" t="str">
            <v>0</v>
          </cell>
          <cell r="N110">
            <v>0</v>
          </cell>
          <cell r="O110">
            <v>0</v>
          </cell>
          <cell r="P110">
            <v>0</v>
          </cell>
          <cell r="Q110">
            <v>0</v>
          </cell>
          <cell r="R110">
            <v>0</v>
          </cell>
          <cell r="S110">
            <v>0</v>
          </cell>
          <cell r="T110">
            <v>0</v>
          </cell>
          <cell r="U110">
            <v>0</v>
          </cell>
          <cell r="V110">
            <v>0</v>
          </cell>
          <cell r="W110">
            <v>0</v>
          </cell>
        </row>
        <row r="111">
          <cell r="A111">
            <v>0</v>
          </cell>
          <cell r="B111">
            <v>0</v>
          </cell>
          <cell r="C111" t="str">
            <v>capaian raport</v>
          </cell>
          <cell r="D111">
            <v>21</v>
          </cell>
          <cell r="E111">
            <v>0</v>
          </cell>
          <cell r="F111">
            <v>0</v>
          </cell>
          <cell r="G111">
            <v>0</v>
          </cell>
          <cell r="H111">
            <v>0</v>
          </cell>
          <cell r="I111">
            <v>0</v>
          </cell>
          <cell r="J111">
            <v>0</v>
          </cell>
          <cell r="K111" t="str">
            <v>1.33</v>
          </cell>
          <cell r="L111" t="str">
            <v>D+</v>
          </cell>
          <cell r="M111" t="str">
            <v>0</v>
          </cell>
          <cell r="N111">
            <v>0</v>
          </cell>
          <cell r="O111">
            <v>0</v>
          </cell>
          <cell r="P111">
            <v>0</v>
          </cell>
          <cell r="Q111">
            <v>0</v>
          </cell>
          <cell r="R111">
            <v>0</v>
          </cell>
          <cell r="S111">
            <v>0</v>
          </cell>
          <cell r="T111">
            <v>0</v>
          </cell>
          <cell r="U111">
            <v>0</v>
          </cell>
          <cell r="V111">
            <v>0</v>
          </cell>
          <cell r="W111">
            <v>0</v>
          </cell>
        </row>
        <row r="112">
          <cell r="A112">
            <v>22</v>
          </cell>
          <cell r="B112">
            <v>22</v>
          </cell>
          <cell r="C112" t="str">
            <v>Sally Savista A</v>
          </cell>
          <cell r="D112" t="str">
            <v>3.1</v>
          </cell>
          <cell r="E112">
            <v>0</v>
          </cell>
          <cell r="F112">
            <v>0</v>
          </cell>
          <cell r="G112">
            <v>0</v>
          </cell>
          <cell r="H112">
            <v>0</v>
          </cell>
          <cell r="I112">
            <v>0</v>
          </cell>
          <cell r="J112">
            <v>0</v>
          </cell>
          <cell r="K112" t="str">
            <v>1.33</v>
          </cell>
          <cell r="L112" t="str">
            <v>D+</v>
          </cell>
          <cell r="M112" t="str">
            <v>0</v>
          </cell>
          <cell r="N112">
            <v>0</v>
          </cell>
          <cell r="O112">
            <v>0</v>
          </cell>
          <cell r="P112">
            <v>0</v>
          </cell>
          <cell r="Q112">
            <v>0</v>
          </cell>
          <cell r="R112">
            <v>0</v>
          </cell>
          <cell r="S112">
            <v>0</v>
          </cell>
          <cell r="T112">
            <v>0</v>
          </cell>
          <cell r="U112">
            <v>0</v>
          </cell>
          <cell r="V112">
            <v>0</v>
          </cell>
          <cell r="W112" t="str">
            <v>D+</v>
          </cell>
        </row>
        <row r="113">
          <cell r="A113">
            <v>0</v>
          </cell>
          <cell r="B113">
            <v>22</v>
          </cell>
          <cell r="C113">
            <v>0</v>
          </cell>
          <cell r="D113" t="str">
            <v>3.2</v>
          </cell>
          <cell r="E113">
            <v>0</v>
          </cell>
          <cell r="F113">
            <v>0</v>
          </cell>
          <cell r="G113">
            <v>0</v>
          </cell>
          <cell r="H113">
            <v>0</v>
          </cell>
          <cell r="I113">
            <v>0</v>
          </cell>
          <cell r="J113">
            <v>0</v>
          </cell>
          <cell r="K113" t="str">
            <v>1.33</v>
          </cell>
          <cell r="L113" t="str">
            <v>D+</v>
          </cell>
          <cell r="M113" t="str">
            <v>0</v>
          </cell>
          <cell r="N113">
            <v>0</v>
          </cell>
          <cell r="O113">
            <v>0</v>
          </cell>
          <cell r="P113">
            <v>0</v>
          </cell>
          <cell r="Q113">
            <v>0</v>
          </cell>
          <cell r="R113">
            <v>0</v>
          </cell>
          <cell r="S113">
            <v>0</v>
          </cell>
          <cell r="T113">
            <v>0</v>
          </cell>
          <cell r="U113">
            <v>0</v>
          </cell>
          <cell r="V113">
            <v>0</v>
          </cell>
          <cell r="W113">
            <v>0</v>
          </cell>
        </row>
        <row r="114">
          <cell r="A114">
            <v>0</v>
          </cell>
          <cell r="B114">
            <v>22</v>
          </cell>
          <cell r="C114">
            <v>0</v>
          </cell>
          <cell r="D114" t="str">
            <v>3.3</v>
          </cell>
          <cell r="E114">
            <v>0</v>
          </cell>
          <cell r="F114">
            <v>0</v>
          </cell>
          <cell r="G114">
            <v>0</v>
          </cell>
          <cell r="H114">
            <v>0</v>
          </cell>
          <cell r="I114">
            <v>0</v>
          </cell>
          <cell r="J114">
            <v>0</v>
          </cell>
          <cell r="K114" t="str">
            <v>1.33</v>
          </cell>
          <cell r="L114" t="str">
            <v>D+</v>
          </cell>
          <cell r="M114" t="str">
            <v>0</v>
          </cell>
          <cell r="N114">
            <v>0</v>
          </cell>
          <cell r="O114">
            <v>0</v>
          </cell>
          <cell r="P114">
            <v>0</v>
          </cell>
          <cell r="Q114">
            <v>0</v>
          </cell>
          <cell r="R114">
            <v>0</v>
          </cell>
          <cell r="S114">
            <v>0</v>
          </cell>
          <cell r="T114">
            <v>0</v>
          </cell>
          <cell r="U114">
            <v>0</v>
          </cell>
          <cell r="V114">
            <v>0</v>
          </cell>
          <cell r="W114">
            <v>0</v>
          </cell>
        </row>
        <row r="115">
          <cell r="A115">
            <v>0</v>
          </cell>
          <cell r="B115">
            <v>22</v>
          </cell>
          <cell r="C115">
            <v>0</v>
          </cell>
          <cell r="D115" t="str">
            <v>3.4</v>
          </cell>
          <cell r="E115">
            <v>0</v>
          </cell>
          <cell r="F115">
            <v>0</v>
          </cell>
          <cell r="G115">
            <v>0</v>
          </cell>
          <cell r="H115">
            <v>0</v>
          </cell>
          <cell r="I115">
            <v>0</v>
          </cell>
          <cell r="J115">
            <v>0</v>
          </cell>
          <cell r="K115" t="str">
            <v>1.33</v>
          </cell>
          <cell r="L115" t="str">
            <v>D+</v>
          </cell>
          <cell r="M115" t="str">
            <v>0</v>
          </cell>
          <cell r="N115">
            <v>0</v>
          </cell>
          <cell r="O115">
            <v>0</v>
          </cell>
          <cell r="P115">
            <v>0</v>
          </cell>
          <cell r="Q115">
            <v>0</v>
          </cell>
          <cell r="R115">
            <v>0</v>
          </cell>
          <cell r="S115">
            <v>0</v>
          </cell>
          <cell r="T115">
            <v>0</v>
          </cell>
          <cell r="U115">
            <v>0</v>
          </cell>
          <cell r="V115">
            <v>0</v>
          </cell>
          <cell r="W115">
            <v>0</v>
          </cell>
        </row>
        <row r="116">
          <cell r="A116">
            <v>0</v>
          </cell>
          <cell r="B116">
            <v>0</v>
          </cell>
          <cell r="C116" t="str">
            <v>capaian raport</v>
          </cell>
          <cell r="D116">
            <v>22</v>
          </cell>
          <cell r="E116">
            <v>0</v>
          </cell>
          <cell r="F116">
            <v>0</v>
          </cell>
          <cell r="G116">
            <v>0</v>
          </cell>
          <cell r="H116">
            <v>0</v>
          </cell>
          <cell r="I116">
            <v>0</v>
          </cell>
          <cell r="J116">
            <v>0</v>
          </cell>
          <cell r="K116" t="str">
            <v>1.33</v>
          </cell>
          <cell r="L116" t="str">
            <v>D+</v>
          </cell>
          <cell r="M116" t="str">
            <v>0</v>
          </cell>
          <cell r="N116">
            <v>0</v>
          </cell>
          <cell r="O116">
            <v>0</v>
          </cell>
          <cell r="P116">
            <v>0</v>
          </cell>
          <cell r="Q116">
            <v>0</v>
          </cell>
          <cell r="R116">
            <v>0</v>
          </cell>
          <cell r="S116">
            <v>0</v>
          </cell>
          <cell r="T116">
            <v>0</v>
          </cell>
          <cell r="U116">
            <v>0</v>
          </cell>
          <cell r="V116">
            <v>0</v>
          </cell>
          <cell r="W116">
            <v>0</v>
          </cell>
        </row>
        <row r="117">
          <cell r="A117">
            <v>23</v>
          </cell>
          <cell r="B117">
            <v>23</v>
          </cell>
          <cell r="C117" t="str">
            <v xml:space="preserve">Tania Kaori Angelita </v>
          </cell>
          <cell r="D117" t="str">
            <v>3.1</v>
          </cell>
          <cell r="E117">
            <v>0</v>
          </cell>
          <cell r="F117">
            <v>0</v>
          </cell>
          <cell r="G117">
            <v>0</v>
          </cell>
          <cell r="H117">
            <v>0</v>
          </cell>
          <cell r="I117">
            <v>0</v>
          </cell>
          <cell r="J117">
            <v>0</v>
          </cell>
          <cell r="K117" t="str">
            <v>1.33</v>
          </cell>
          <cell r="L117" t="str">
            <v>D+</v>
          </cell>
          <cell r="M117" t="str">
            <v>0</v>
          </cell>
          <cell r="N117">
            <v>0</v>
          </cell>
          <cell r="O117">
            <v>0</v>
          </cell>
          <cell r="P117">
            <v>0</v>
          </cell>
          <cell r="Q117">
            <v>0</v>
          </cell>
          <cell r="R117">
            <v>0</v>
          </cell>
          <cell r="S117">
            <v>0</v>
          </cell>
          <cell r="T117">
            <v>0</v>
          </cell>
          <cell r="U117">
            <v>0</v>
          </cell>
          <cell r="V117">
            <v>0</v>
          </cell>
          <cell r="W117" t="str">
            <v>D+</v>
          </cell>
        </row>
        <row r="118">
          <cell r="A118">
            <v>0</v>
          </cell>
          <cell r="B118">
            <v>23</v>
          </cell>
          <cell r="C118">
            <v>0</v>
          </cell>
          <cell r="D118" t="str">
            <v>3.2</v>
          </cell>
          <cell r="E118">
            <v>0</v>
          </cell>
          <cell r="F118">
            <v>0</v>
          </cell>
          <cell r="G118">
            <v>0</v>
          </cell>
          <cell r="H118">
            <v>0</v>
          </cell>
          <cell r="I118">
            <v>0</v>
          </cell>
          <cell r="J118">
            <v>0</v>
          </cell>
          <cell r="K118" t="str">
            <v>1.33</v>
          </cell>
          <cell r="L118" t="str">
            <v>D+</v>
          </cell>
          <cell r="M118" t="str">
            <v>0</v>
          </cell>
          <cell r="N118">
            <v>0</v>
          </cell>
          <cell r="O118">
            <v>0</v>
          </cell>
          <cell r="P118">
            <v>0</v>
          </cell>
          <cell r="Q118">
            <v>0</v>
          </cell>
          <cell r="R118">
            <v>0</v>
          </cell>
          <cell r="S118">
            <v>0</v>
          </cell>
          <cell r="T118">
            <v>0</v>
          </cell>
          <cell r="U118">
            <v>0</v>
          </cell>
          <cell r="V118">
            <v>0</v>
          </cell>
          <cell r="W118">
            <v>0</v>
          </cell>
        </row>
        <row r="119">
          <cell r="A119">
            <v>0</v>
          </cell>
          <cell r="B119">
            <v>23</v>
          </cell>
          <cell r="C119">
            <v>0</v>
          </cell>
          <cell r="D119" t="str">
            <v>3.3</v>
          </cell>
          <cell r="E119">
            <v>0</v>
          </cell>
          <cell r="F119">
            <v>0</v>
          </cell>
          <cell r="G119">
            <v>0</v>
          </cell>
          <cell r="H119">
            <v>0</v>
          </cell>
          <cell r="I119">
            <v>0</v>
          </cell>
          <cell r="J119">
            <v>0</v>
          </cell>
          <cell r="K119" t="str">
            <v>1.33</v>
          </cell>
          <cell r="L119" t="str">
            <v>D+</v>
          </cell>
          <cell r="M119" t="str">
            <v>0</v>
          </cell>
          <cell r="N119">
            <v>0</v>
          </cell>
          <cell r="O119">
            <v>0</v>
          </cell>
          <cell r="P119">
            <v>0</v>
          </cell>
          <cell r="Q119">
            <v>0</v>
          </cell>
          <cell r="R119">
            <v>0</v>
          </cell>
          <cell r="S119">
            <v>0</v>
          </cell>
          <cell r="T119">
            <v>0</v>
          </cell>
          <cell r="U119">
            <v>0</v>
          </cell>
          <cell r="V119">
            <v>0</v>
          </cell>
          <cell r="W119">
            <v>0</v>
          </cell>
        </row>
        <row r="120">
          <cell r="A120">
            <v>0</v>
          </cell>
          <cell r="B120">
            <v>23</v>
          </cell>
          <cell r="C120">
            <v>0</v>
          </cell>
          <cell r="D120" t="str">
            <v>3.4</v>
          </cell>
          <cell r="E120">
            <v>0</v>
          </cell>
          <cell r="F120">
            <v>0</v>
          </cell>
          <cell r="G120">
            <v>0</v>
          </cell>
          <cell r="H120">
            <v>0</v>
          </cell>
          <cell r="I120">
            <v>0</v>
          </cell>
          <cell r="J120">
            <v>0</v>
          </cell>
          <cell r="K120" t="str">
            <v>1.33</v>
          </cell>
          <cell r="L120" t="str">
            <v>D+</v>
          </cell>
          <cell r="M120" t="str">
            <v>0</v>
          </cell>
          <cell r="N120">
            <v>0</v>
          </cell>
          <cell r="O120">
            <v>0</v>
          </cell>
          <cell r="P120">
            <v>0</v>
          </cell>
          <cell r="Q120">
            <v>0</v>
          </cell>
          <cell r="R120">
            <v>0</v>
          </cell>
          <cell r="S120">
            <v>0</v>
          </cell>
          <cell r="T120">
            <v>0</v>
          </cell>
          <cell r="U120">
            <v>0</v>
          </cell>
          <cell r="V120">
            <v>0</v>
          </cell>
          <cell r="W120">
            <v>0</v>
          </cell>
        </row>
        <row r="121">
          <cell r="A121">
            <v>0</v>
          </cell>
          <cell r="B121">
            <v>0</v>
          </cell>
          <cell r="C121" t="str">
            <v>capaian raport</v>
          </cell>
          <cell r="D121">
            <v>23</v>
          </cell>
          <cell r="E121">
            <v>0</v>
          </cell>
          <cell r="F121">
            <v>0</v>
          </cell>
          <cell r="G121">
            <v>0</v>
          </cell>
          <cell r="H121">
            <v>0</v>
          </cell>
          <cell r="I121">
            <v>0</v>
          </cell>
          <cell r="J121">
            <v>0</v>
          </cell>
          <cell r="K121" t="str">
            <v>1.33</v>
          </cell>
          <cell r="L121" t="str">
            <v>D+</v>
          </cell>
          <cell r="M121" t="str">
            <v>0</v>
          </cell>
          <cell r="N121">
            <v>0</v>
          </cell>
          <cell r="O121">
            <v>0</v>
          </cell>
          <cell r="P121">
            <v>0</v>
          </cell>
          <cell r="Q121">
            <v>0</v>
          </cell>
          <cell r="R121">
            <v>0</v>
          </cell>
          <cell r="S121">
            <v>0</v>
          </cell>
          <cell r="T121">
            <v>0</v>
          </cell>
          <cell r="U121">
            <v>0</v>
          </cell>
          <cell r="V121">
            <v>0</v>
          </cell>
          <cell r="W121">
            <v>0</v>
          </cell>
        </row>
        <row r="122">
          <cell r="A122">
            <v>24</v>
          </cell>
          <cell r="B122">
            <v>24</v>
          </cell>
          <cell r="C122" t="str">
            <v>Romzy Oka Ramadhani P</v>
          </cell>
          <cell r="D122" t="str">
            <v>3.1</v>
          </cell>
          <cell r="E122">
            <v>0</v>
          </cell>
          <cell r="F122">
            <v>0</v>
          </cell>
          <cell r="G122">
            <v>0</v>
          </cell>
          <cell r="H122">
            <v>0</v>
          </cell>
          <cell r="I122">
            <v>0</v>
          </cell>
          <cell r="J122">
            <v>0</v>
          </cell>
          <cell r="K122" t="str">
            <v>1.33</v>
          </cell>
          <cell r="L122" t="str">
            <v>D+</v>
          </cell>
          <cell r="M122" t="str">
            <v>0</v>
          </cell>
          <cell r="N122">
            <v>0</v>
          </cell>
          <cell r="O122">
            <v>0</v>
          </cell>
          <cell r="P122">
            <v>0</v>
          </cell>
          <cell r="Q122">
            <v>0</v>
          </cell>
          <cell r="R122">
            <v>0</v>
          </cell>
          <cell r="S122">
            <v>0</v>
          </cell>
          <cell r="T122">
            <v>0</v>
          </cell>
          <cell r="U122">
            <v>0</v>
          </cell>
          <cell r="V122">
            <v>0</v>
          </cell>
          <cell r="W122" t="str">
            <v>D+</v>
          </cell>
        </row>
        <row r="123">
          <cell r="A123">
            <v>0</v>
          </cell>
          <cell r="B123">
            <v>24</v>
          </cell>
          <cell r="C123">
            <v>0</v>
          </cell>
          <cell r="D123" t="str">
            <v>3.2</v>
          </cell>
          <cell r="E123">
            <v>0</v>
          </cell>
          <cell r="F123">
            <v>0</v>
          </cell>
          <cell r="G123">
            <v>0</v>
          </cell>
          <cell r="H123">
            <v>0</v>
          </cell>
          <cell r="I123">
            <v>0</v>
          </cell>
          <cell r="J123">
            <v>0</v>
          </cell>
          <cell r="K123" t="str">
            <v>1.33</v>
          </cell>
          <cell r="L123" t="str">
            <v>D+</v>
          </cell>
          <cell r="M123" t="str">
            <v>0</v>
          </cell>
          <cell r="N123">
            <v>0</v>
          </cell>
          <cell r="O123">
            <v>0</v>
          </cell>
          <cell r="P123">
            <v>0</v>
          </cell>
          <cell r="Q123">
            <v>0</v>
          </cell>
          <cell r="R123">
            <v>0</v>
          </cell>
          <cell r="S123">
            <v>0</v>
          </cell>
          <cell r="T123">
            <v>0</v>
          </cell>
          <cell r="U123">
            <v>0</v>
          </cell>
          <cell r="V123">
            <v>0</v>
          </cell>
          <cell r="W123">
            <v>0</v>
          </cell>
        </row>
        <row r="124">
          <cell r="A124">
            <v>0</v>
          </cell>
          <cell r="B124">
            <v>24</v>
          </cell>
          <cell r="C124">
            <v>0</v>
          </cell>
          <cell r="D124" t="str">
            <v>3.3</v>
          </cell>
          <cell r="E124">
            <v>0</v>
          </cell>
          <cell r="F124">
            <v>0</v>
          </cell>
          <cell r="G124">
            <v>0</v>
          </cell>
          <cell r="H124">
            <v>0</v>
          </cell>
          <cell r="I124">
            <v>0</v>
          </cell>
          <cell r="J124">
            <v>0</v>
          </cell>
          <cell r="K124" t="str">
            <v>1.33</v>
          </cell>
          <cell r="L124" t="str">
            <v>D+</v>
          </cell>
          <cell r="M124" t="str">
            <v>0</v>
          </cell>
          <cell r="N124">
            <v>0</v>
          </cell>
          <cell r="O124">
            <v>0</v>
          </cell>
          <cell r="P124">
            <v>0</v>
          </cell>
          <cell r="Q124">
            <v>0</v>
          </cell>
          <cell r="R124">
            <v>0</v>
          </cell>
          <cell r="S124">
            <v>0</v>
          </cell>
          <cell r="T124">
            <v>0</v>
          </cell>
          <cell r="U124">
            <v>0</v>
          </cell>
          <cell r="V124">
            <v>0</v>
          </cell>
          <cell r="W124">
            <v>0</v>
          </cell>
        </row>
        <row r="125">
          <cell r="A125">
            <v>0</v>
          </cell>
          <cell r="B125">
            <v>24</v>
          </cell>
          <cell r="C125">
            <v>0</v>
          </cell>
          <cell r="D125" t="str">
            <v>3.4</v>
          </cell>
          <cell r="E125">
            <v>0</v>
          </cell>
          <cell r="F125">
            <v>0</v>
          </cell>
          <cell r="G125">
            <v>0</v>
          </cell>
          <cell r="H125">
            <v>0</v>
          </cell>
          <cell r="I125">
            <v>0</v>
          </cell>
          <cell r="J125">
            <v>0</v>
          </cell>
          <cell r="K125" t="str">
            <v>1.33</v>
          </cell>
          <cell r="L125" t="str">
            <v>D+</v>
          </cell>
          <cell r="M125" t="str">
            <v>0</v>
          </cell>
          <cell r="N125">
            <v>0</v>
          </cell>
          <cell r="O125">
            <v>0</v>
          </cell>
          <cell r="P125">
            <v>0</v>
          </cell>
          <cell r="Q125">
            <v>0</v>
          </cell>
          <cell r="R125">
            <v>0</v>
          </cell>
          <cell r="S125">
            <v>0</v>
          </cell>
          <cell r="T125">
            <v>0</v>
          </cell>
          <cell r="U125">
            <v>0</v>
          </cell>
          <cell r="V125">
            <v>0</v>
          </cell>
          <cell r="W125">
            <v>0</v>
          </cell>
        </row>
        <row r="126">
          <cell r="A126">
            <v>0</v>
          </cell>
          <cell r="B126">
            <v>0</v>
          </cell>
          <cell r="C126" t="str">
            <v>capaian raport</v>
          </cell>
          <cell r="D126">
            <v>24</v>
          </cell>
          <cell r="E126">
            <v>0</v>
          </cell>
          <cell r="F126">
            <v>0</v>
          </cell>
          <cell r="G126">
            <v>0</v>
          </cell>
          <cell r="H126">
            <v>0</v>
          </cell>
          <cell r="I126">
            <v>0</v>
          </cell>
          <cell r="J126">
            <v>0</v>
          </cell>
          <cell r="K126" t="str">
            <v>1.33</v>
          </cell>
          <cell r="L126" t="str">
            <v>D+</v>
          </cell>
          <cell r="M126" t="str">
            <v>0</v>
          </cell>
          <cell r="N126">
            <v>0</v>
          </cell>
          <cell r="O126">
            <v>0</v>
          </cell>
          <cell r="P126">
            <v>0</v>
          </cell>
          <cell r="Q126">
            <v>0</v>
          </cell>
          <cell r="R126">
            <v>0</v>
          </cell>
          <cell r="S126">
            <v>0</v>
          </cell>
          <cell r="T126">
            <v>0</v>
          </cell>
          <cell r="U126">
            <v>0</v>
          </cell>
          <cell r="V126">
            <v>0</v>
          </cell>
          <cell r="W126">
            <v>0</v>
          </cell>
        </row>
        <row r="127">
          <cell r="A127">
            <v>25</v>
          </cell>
          <cell r="B127">
            <v>25</v>
          </cell>
          <cell r="C127" t="str">
            <v>Larasati Jagadhita P</v>
          </cell>
          <cell r="D127" t="str">
            <v>3.1</v>
          </cell>
          <cell r="E127">
            <v>0</v>
          </cell>
          <cell r="F127">
            <v>0</v>
          </cell>
          <cell r="G127">
            <v>0</v>
          </cell>
          <cell r="H127">
            <v>0</v>
          </cell>
          <cell r="I127">
            <v>0</v>
          </cell>
          <cell r="J127">
            <v>0</v>
          </cell>
          <cell r="K127" t="str">
            <v>1.33</v>
          </cell>
          <cell r="L127" t="str">
            <v>D+</v>
          </cell>
          <cell r="M127" t="str">
            <v>0</v>
          </cell>
          <cell r="N127">
            <v>0</v>
          </cell>
          <cell r="O127">
            <v>0</v>
          </cell>
          <cell r="P127">
            <v>0</v>
          </cell>
          <cell r="Q127">
            <v>0</v>
          </cell>
          <cell r="R127">
            <v>0</v>
          </cell>
          <cell r="S127">
            <v>0</v>
          </cell>
          <cell r="T127">
            <v>0</v>
          </cell>
          <cell r="U127">
            <v>0</v>
          </cell>
          <cell r="V127">
            <v>0</v>
          </cell>
          <cell r="W127" t="str">
            <v>D+</v>
          </cell>
        </row>
        <row r="128">
          <cell r="A128">
            <v>0</v>
          </cell>
          <cell r="B128">
            <v>25</v>
          </cell>
          <cell r="C128">
            <v>0</v>
          </cell>
          <cell r="D128" t="str">
            <v>3.2</v>
          </cell>
          <cell r="E128">
            <v>0</v>
          </cell>
          <cell r="F128">
            <v>0</v>
          </cell>
          <cell r="G128">
            <v>0</v>
          </cell>
          <cell r="H128">
            <v>0</v>
          </cell>
          <cell r="I128">
            <v>0</v>
          </cell>
          <cell r="J128">
            <v>0</v>
          </cell>
          <cell r="K128" t="str">
            <v>1.33</v>
          </cell>
          <cell r="L128" t="str">
            <v>D+</v>
          </cell>
          <cell r="M128" t="str">
            <v>0</v>
          </cell>
          <cell r="N128">
            <v>0</v>
          </cell>
          <cell r="O128">
            <v>0</v>
          </cell>
          <cell r="P128">
            <v>0</v>
          </cell>
          <cell r="Q128">
            <v>0</v>
          </cell>
          <cell r="R128">
            <v>0</v>
          </cell>
          <cell r="S128">
            <v>0</v>
          </cell>
          <cell r="T128">
            <v>0</v>
          </cell>
          <cell r="U128">
            <v>0</v>
          </cell>
          <cell r="V128">
            <v>0</v>
          </cell>
          <cell r="W128">
            <v>0</v>
          </cell>
        </row>
        <row r="129">
          <cell r="A129">
            <v>0</v>
          </cell>
          <cell r="B129">
            <v>25</v>
          </cell>
          <cell r="C129">
            <v>0</v>
          </cell>
          <cell r="D129" t="str">
            <v>3.3</v>
          </cell>
          <cell r="E129">
            <v>0</v>
          </cell>
          <cell r="F129">
            <v>0</v>
          </cell>
          <cell r="G129">
            <v>0</v>
          </cell>
          <cell r="H129">
            <v>0</v>
          </cell>
          <cell r="I129">
            <v>0</v>
          </cell>
          <cell r="J129">
            <v>0</v>
          </cell>
          <cell r="K129" t="str">
            <v>1.33</v>
          </cell>
          <cell r="L129" t="str">
            <v>D+</v>
          </cell>
          <cell r="M129" t="str">
            <v>0</v>
          </cell>
          <cell r="N129">
            <v>0</v>
          </cell>
          <cell r="O129">
            <v>0</v>
          </cell>
          <cell r="P129">
            <v>0</v>
          </cell>
          <cell r="Q129">
            <v>0</v>
          </cell>
          <cell r="R129">
            <v>0</v>
          </cell>
          <cell r="S129">
            <v>0</v>
          </cell>
          <cell r="T129">
            <v>0</v>
          </cell>
          <cell r="U129">
            <v>0</v>
          </cell>
          <cell r="V129">
            <v>0</v>
          </cell>
          <cell r="W129">
            <v>0</v>
          </cell>
        </row>
        <row r="130">
          <cell r="A130">
            <v>0</v>
          </cell>
          <cell r="B130">
            <v>25</v>
          </cell>
          <cell r="C130">
            <v>0</v>
          </cell>
          <cell r="D130" t="str">
            <v>3.4</v>
          </cell>
          <cell r="E130">
            <v>0</v>
          </cell>
          <cell r="F130">
            <v>0</v>
          </cell>
          <cell r="G130">
            <v>0</v>
          </cell>
          <cell r="H130">
            <v>0</v>
          </cell>
          <cell r="I130">
            <v>0</v>
          </cell>
          <cell r="J130">
            <v>0</v>
          </cell>
          <cell r="K130" t="str">
            <v>1.33</v>
          </cell>
          <cell r="L130" t="str">
            <v>D+</v>
          </cell>
          <cell r="M130" t="str">
            <v>0</v>
          </cell>
          <cell r="N130">
            <v>0</v>
          </cell>
          <cell r="O130">
            <v>0</v>
          </cell>
          <cell r="P130">
            <v>0</v>
          </cell>
          <cell r="Q130">
            <v>0</v>
          </cell>
          <cell r="R130">
            <v>0</v>
          </cell>
          <cell r="S130">
            <v>0</v>
          </cell>
          <cell r="T130">
            <v>0</v>
          </cell>
          <cell r="U130">
            <v>0</v>
          </cell>
          <cell r="V130">
            <v>0</v>
          </cell>
          <cell r="W130">
            <v>0</v>
          </cell>
        </row>
        <row r="131">
          <cell r="A131">
            <v>0</v>
          </cell>
          <cell r="B131">
            <v>0</v>
          </cell>
          <cell r="C131" t="str">
            <v>capaian raport</v>
          </cell>
          <cell r="D131">
            <v>25</v>
          </cell>
          <cell r="E131">
            <v>0</v>
          </cell>
          <cell r="F131">
            <v>0</v>
          </cell>
          <cell r="G131">
            <v>0</v>
          </cell>
          <cell r="H131">
            <v>0</v>
          </cell>
          <cell r="I131">
            <v>0</v>
          </cell>
          <cell r="J131">
            <v>0</v>
          </cell>
          <cell r="K131" t="str">
            <v>1.33</v>
          </cell>
          <cell r="L131" t="str">
            <v>D+</v>
          </cell>
          <cell r="M131" t="str">
            <v>0</v>
          </cell>
          <cell r="N131">
            <v>0</v>
          </cell>
          <cell r="O131">
            <v>0</v>
          </cell>
          <cell r="P131">
            <v>0</v>
          </cell>
          <cell r="Q131">
            <v>0</v>
          </cell>
          <cell r="R131">
            <v>0</v>
          </cell>
          <cell r="S131">
            <v>0</v>
          </cell>
          <cell r="T131">
            <v>0</v>
          </cell>
          <cell r="U131">
            <v>0</v>
          </cell>
          <cell r="V131">
            <v>0</v>
          </cell>
          <cell r="W131">
            <v>0</v>
          </cell>
        </row>
        <row r="132">
          <cell r="A132">
            <v>26</v>
          </cell>
          <cell r="B132">
            <v>26</v>
          </cell>
          <cell r="C132" t="str">
            <v>Meliana Citra A</v>
          </cell>
          <cell r="D132" t="str">
            <v>3.1</v>
          </cell>
          <cell r="E132">
            <v>0</v>
          </cell>
          <cell r="F132">
            <v>0</v>
          </cell>
          <cell r="G132">
            <v>0</v>
          </cell>
          <cell r="H132">
            <v>0</v>
          </cell>
          <cell r="I132">
            <v>0</v>
          </cell>
          <cell r="J132">
            <v>0</v>
          </cell>
          <cell r="K132" t="str">
            <v>1.33</v>
          </cell>
          <cell r="L132" t="str">
            <v>D+</v>
          </cell>
          <cell r="M132" t="str">
            <v>0</v>
          </cell>
          <cell r="N132">
            <v>0</v>
          </cell>
          <cell r="O132">
            <v>0</v>
          </cell>
          <cell r="P132">
            <v>0</v>
          </cell>
          <cell r="Q132">
            <v>0</v>
          </cell>
          <cell r="R132">
            <v>0</v>
          </cell>
          <cell r="S132">
            <v>0</v>
          </cell>
          <cell r="T132">
            <v>0</v>
          </cell>
          <cell r="U132">
            <v>0</v>
          </cell>
          <cell r="V132">
            <v>0</v>
          </cell>
          <cell r="W132" t="str">
            <v>D+</v>
          </cell>
        </row>
        <row r="133">
          <cell r="A133">
            <v>0</v>
          </cell>
          <cell r="B133">
            <v>26</v>
          </cell>
          <cell r="C133">
            <v>0</v>
          </cell>
          <cell r="D133" t="str">
            <v>3.2</v>
          </cell>
          <cell r="E133">
            <v>0</v>
          </cell>
          <cell r="F133">
            <v>0</v>
          </cell>
          <cell r="G133">
            <v>0</v>
          </cell>
          <cell r="H133">
            <v>0</v>
          </cell>
          <cell r="I133">
            <v>0</v>
          </cell>
          <cell r="J133">
            <v>0</v>
          </cell>
          <cell r="K133" t="str">
            <v>1.33</v>
          </cell>
          <cell r="L133" t="str">
            <v>D+</v>
          </cell>
          <cell r="M133" t="str">
            <v>0</v>
          </cell>
          <cell r="N133">
            <v>0</v>
          </cell>
          <cell r="O133">
            <v>0</v>
          </cell>
          <cell r="P133">
            <v>0</v>
          </cell>
          <cell r="Q133">
            <v>0</v>
          </cell>
          <cell r="R133">
            <v>0</v>
          </cell>
          <cell r="S133">
            <v>0</v>
          </cell>
          <cell r="T133">
            <v>0</v>
          </cell>
          <cell r="U133">
            <v>0</v>
          </cell>
          <cell r="V133">
            <v>0</v>
          </cell>
          <cell r="W133">
            <v>0</v>
          </cell>
        </row>
        <row r="134">
          <cell r="A134">
            <v>0</v>
          </cell>
          <cell r="B134">
            <v>26</v>
          </cell>
          <cell r="C134">
            <v>0</v>
          </cell>
          <cell r="D134" t="str">
            <v>3.3</v>
          </cell>
          <cell r="E134">
            <v>0</v>
          </cell>
          <cell r="F134">
            <v>0</v>
          </cell>
          <cell r="G134">
            <v>0</v>
          </cell>
          <cell r="H134">
            <v>0</v>
          </cell>
          <cell r="I134">
            <v>0</v>
          </cell>
          <cell r="J134">
            <v>0</v>
          </cell>
          <cell r="K134" t="str">
            <v>1.33</v>
          </cell>
          <cell r="L134" t="str">
            <v>D+</v>
          </cell>
          <cell r="M134" t="str">
            <v>0</v>
          </cell>
          <cell r="N134">
            <v>0</v>
          </cell>
          <cell r="O134">
            <v>0</v>
          </cell>
          <cell r="P134">
            <v>0</v>
          </cell>
          <cell r="Q134">
            <v>0</v>
          </cell>
          <cell r="R134">
            <v>0</v>
          </cell>
          <cell r="S134">
            <v>0</v>
          </cell>
          <cell r="T134">
            <v>0</v>
          </cell>
          <cell r="U134">
            <v>0</v>
          </cell>
          <cell r="V134">
            <v>0</v>
          </cell>
          <cell r="W134">
            <v>0</v>
          </cell>
        </row>
        <row r="135">
          <cell r="A135">
            <v>0</v>
          </cell>
          <cell r="B135">
            <v>26</v>
          </cell>
          <cell r="C135">
            <v>0</v>
          </cell>
          <cell r="D135" t="str">
            <v>3.4</v>
          </cell>
          <cell r="E135">
            <v>0</v>
          </cell>
          <cell r="F135">
            <v>0</v>
          </cell>
          <cell r="G135">
            <v>0</v>
          </cell>
          <cell r="H135">
            <v>0</v>
          </cell>
          <cell r="I135">
            <v>0</v>
          </cell>
          <cell r="J135">
            <v>0</v>
          </cell>
          <cell r="K135" t="str">
            <v>1.33</v>
          </cell>
          <cell r="L135" t="str">
            <v>D+</v>
          </cell>
          <cell r="M135" t="str">
            <v>0</v>
          </cell>
          <cell r="N135">
            <v>0</v>
          </cell>
          <cell r="O135">
            <v>0</v>
          </cell>
          <cell r="P135">
            <v>0</v>
          </cell>
          <cell r="Q135">
            <v>0</v>
          </cell>
          <cell r="R135">
            <v>0</v>
          </cell>
          <cell r="S135">
            <v>0</v>
          </cell>
          <cell r="T135">
            <v>0</v>
          </cell>
          <cell r="U135">
            <v>0</v>
          </cell>
          <cell r="V135">
            <v>0</v>
          </cell>
          <cell r="W135">
            <v>0</v>
          </cell>
        </row>
        <row r="136">
          <cell r="A136">
            <v>0</v>
          </cell>
          <cell r="B136">
            <v>0</v>
          </cell>
          <cell r="C136" t="str">
            <v>capaian raport</v>
          </cell>
          <cell r="D136">
            <v>26</v>
          </cell>
          <cell r="E136">
            <v>0</v>
          </cell>
          <cell r="F136">
            <v>0</v>
          </cell>
          <cell r="G136">
            <v>0</v>
          </cell>
          <cell r="H136">
            <v>0</v>
          </cell>
          <cell r="I136">
            <v>0</v>
          </cell>
          <cell r="J136">
            <v>0</v>
          </cell>
          <cell r="K136" t="str">
            <v>1.33</v>
          </cell>
          <cell r="L136" t="str">
            <v>D+</v>
          </cell>
          <cell r="M136" t="str">
            <v>0</v>
          </cell>
          <cell r="N136">
            <v>0</v>
          </cell>
          <cell r="O136">
            <v>0</v>
          </cell>
          <cell r="P136">
            <v>0</v>
          </cell>
          <cell r="Q136">
            <v>0</v>
          </cell>
          <cell r="R136">
            <v>0</v>
          </cell>
          <cell r="S136">
            <v>0</v>
          </cell>
          <cell r="T136">
            <v>0</v>
          </cell>
          <cell r="U136">
            <v>0</v>
          </cell>
          <cell r="V136">
            <v>0</v>
          </cell>
          <cell r="W136">
            <v>0</v>
          </cell>
        </row>
        <row r="137">
          <cell r="A137">
            <v>27</v>
          </cell>
          <cell r="B137">
            <v>27</v>
          </cell>
          <cell r="C137" t="str">
            <v>Mohammad Rizky</v>
          </cell>
          <cell r="D137" t="str">
            <v>3.1</v>
          </cell>
          <cell r="E137">
            <v>0</v>
          </cell>
          <cell r="F137">
            <v>0</v>
          </cell>
          <cell r="G137">
            <v>0</v>
          </cell>
          <cell r="H137">
            <v>0</v>
          </cell>
          <cell r="I137">
            <v>0</v>
          </cell>
          <cell r="J137">
            <v>0</v>
          </cell>
          <cell r="K137" t="str">
            <v>1.33</v>
          </cell>
          <cell r="L137" t="str">
            <v>D+</v>
          </cell>
          <cell r="M137" t="str">
            <v>0</v>
          </cell>
          <cell r="N137">
            <v>0</v>
          </cell>
          <cell r="O137">
            <v>0</v>
          </cell>
          <cell r="P137">
            <v>0</v>
          </cell>
          <cell r="Q137">
            <v>0</v>
          </cell>
          <cell r="R137">
            <v>0</v>
          </cell>
          <cell r="S137">
            <v>0</v>
          </cell>
          <cell r="T137">
            <v>0</v>
          </cell>
          <cell r="U137">
            <v>0</v>
          </cell>
          <cell r="V137">
            <v>0</v>
          </cell>
          <cell r="W137" t="str">
            <v>D+</v>
          </cell>
        </row>
        <row r="138">
          <cell r="A138">
            <v>0</v>
          </cell>
          <cell r="B138">
            <v>27</v>
          </cell>
          <cell r="C138">
            <v>0</v>
          </cell>
          <cell r="D138" t="str">
            <v>3.2</v>
          </cell>
          <cell r="E138">
            <v>0</v>
          </cell>
          <cell r="F138">
            <v>0</v>
          </cell>
          <cell r="G138">
            <v>0</v>
          </cell>
          <cell r="H138">
            <v>0</v>
          </cell>
          <cell r="I138">
            <v>0</v>
          </cell>
          <cell r="J138">
            <v>0</v>
          </cell>
          <cell r="K138" t="str">
            <v>1.33</v>
          </cell>
          <cell r="L138" t="str">
            <v>D+</v>
          </cell>
          <cell r="M138" t="str">
            <v>0</v>
          </cell>
          <cell r="N138">
            <v>0</v>
          </cell>
          <cell r="O138">
            <v>0</v>
          </cell>
          <cell r="P138">
            <v>0</v>
          </cell>
          <cell r="Q138">
            <v>0</v>
          </cell>
          <cell r="R138">
            <v>0</v>
          </cell>
          <cell r="S138">
            <v>0</v>
          </cell>
          <cell r="T138">
            <v>0</v>
          </cell>
          <cell r="U138">
            <v>0</v>
          </cell>
          <cell r="V138">
            <v>0</v>
          </cell>
          <cell r="W138">
            <v>0</v>
          </cell>
        </row>
        <row r="139">
          <cell r="A139">
            <v>0</v>
          </cell>
          <cell r="B139">
            <v>27</v>
          </cell>
          <cell r="C139">
            <v>0</v>
          </cell>
          <cell r="D139" t="str">
            <v>3.3</v>
          </cell>
          <cell r="E139">
            <v>0</v>
          </cell>
          <cell r="F139">
            <v>0</v>
          </cell>
          <cell r="G139">
            <v>0</v>
          </cell>
          <cell r="H139">
            <v>0</v>
          </cell>
          <cell r="I139">
            <v>0</v>
          </cell>
          <cell r="J139">
            <v>0</v>
          </cell>
          <cell r="K139" t="str">
            <v>1.33</v>
          </cell>
          <cell r="L139" t="str">
            <v>D+</v>
          </cell>
          <cell r="M139" t="str">
            <v>0</v>
          </cell>
          <cell r="N139">
            <v>0</v>
          </cell>
          <cell r="O139">
            <v>0</v>
          </cell>
          <cell r="P139">
            <v>0</v>
          </cell>
          <cell r="Q139">
            <v>0</v>
          </cell>
          <cell r="R139">
            <v>0</v>
          </cell>
          <cell r="S139">
            <v>0</v>
          </cell>
          <cell r="T139">
            <v>0</v>
          </cell>
          <cell r="U139">
            <v>0</v>
          </cell>
          <cell r="V139">
            <v>0</v>
          </cell>
          <cell r="W139">
            <v>0</v>
          </cell>
        </row>
        <row r="140">
          <cell r="A140">
            <v>0</v>
          </cell>
          <cell r="B140">
            <v>27</v>
          </cell>
          <cell r="C140">
            <v>0</v>
          </cell>
          <cell r="D140" t="str">
            <v>3.4</v>
          </cell>
          <cell r="E140">
            <v>0</v>
          </cell>
          <cell r="F140">
            <v>0</v>
          </cell>
          <cell r="G140">
            <v>0</v>
          </cell>
          <cell r="H140">
            <v>0</v>
          </cell>
          <cell r="I140">
            <v>0</v>
          </cell>
          <cell r="J140">
            <v>0</v>
          </cell>
          <cell r="K140" t="str">
            <v>1.33</v>
          </cell>
          <cell r="L140" t="str">
            <v>D+</v>
          </cell>
          <cell r="M140" t="str">
            <v>0</v>
          </cell>
          <cell r="N140">
            <v>0</v>
          </cell>
          <cell r="O140">
            <v>0</v>
          </cell>
          <cell r="P140">
            <v>0</v>
          </cell>
          <cell r="Q140">
            <v>0</v>
          </cell>
          <cell r="R140">
            <v>0</v>
          </cell>
          <cell r="S140">
            <v>0</v>
          </cell>
          <cell r="T140">
            <v>0</v>
          </cell>
          <cell r="U140">
            <v>0</v>
          </cell>
          <cell r="V140">
            <v>0</v>
          </cell>
          <cell r="W140">
            <v>0</v>
          </cell>
        </row>
        <row r="141">
          <cell r="A141">
            <v>0</v>
          </cell>
          <cell r="B141">
            <v>0</v>
          </cell>
          <cell r="C141" t="str">
            <v>capaian raport</v>
          </cell>
          <cell r="D141">
            <v>27</v>
          </cell>
          <cell r="E141">
            <v>0</v>
          </cell>
          <cell r="F141">
            <v>0</v>
          </cell>
          <cell r="G141">
            <v>0</v>
          </cell>
          <cell r="H141">
            <v>0</v>
          </cell>
          <cell r="I141">
            <v>0</v>
          </cell>
          <cell r="J141">
            <v>0</v>
          </cell>
          <cell r="K141" t="str">
            <v>1.33</v>
          </cell>
          <cell r="L141" t="str">
            <v>D+</v>
          </cell>
          <cell r="M141" t="str">
            <v>0</v>
          </cell>
          <cell r="N141">
            <v>0</v>
          </cell>
          <cell r="O141">
            <v>0</v>
          </cell>
          <cell r="P141">
            <v>0</v>
          </cell>
          <cell r="Q141">
            <v>0</v>
          </cell>
          <cell r="R141">
            <v>0</v>
          </cell>
          <cell r="S141">
            <v>0</v>
          </cell>
          <cell r="T141">
            <v>0</v>
          </cell>
          <cell r="U141">
            <v>0</v>
          </cell>
          <cell r="V141">
            <v>0</v>
          </cell>
          <cell r="W141">
            <v>0</v>
          </cell>
        </row>
        <row r="142">
          <cell r="A142">
            <v>28</v>
          </cell>
          <cell r="B142">
            <v>28</v>
          </cell>
          <cell r="C142" t="e">
            <v>#N/A</v>
          </cell>
          <cell r="D142" t="str">
            <v>3.1</v>
          </cell>
          <cell r="E142">
            <v>0</v>
          </cell>
          <cell r="F142">
            <v>0</v>
          </cell>
          <cell r="G142">
            <v>0</v>
          </cell>
          <cell r="H142">
            <v>0</v>
          </cell>
          <cell r="I142">
            <v>0</v>
          </cell>
          <cell r="J142">
            <v>0</v>
          </cell>
          <cell r="K142" t="str">
            <v>1.33</v>
          </cell>
          <cell r="L142" t="str">
            <v>D+</v>
          </cell>
          <cell r="M142" t="str">
            <v>0</v>
          </cell>
          <cell r="N142">
            <v>0</v>
          </cell>
          <cell r="O142">
            <v>0</v>
          </cell>
          <cell r="P142">
            <v>0</v>
          </cell>
          <cell r="Q142">
            <v>0</v>
          </cell>
          <cell r="R142">
            <v>0</v>
          </cell>
          <cell r="S142">
            <v>0</v>
          </cell>
          <cell r="T142">
            <v>0</v>
          </cell>
          <cell r="U142">
            <v>0</v>
          </cell>
          <cell r="V142">
            <v>0</v>
          </cell>
          <cell r="W142" t="str">
            <v>D+</v>
          </cell>
        </row>
        <row r="143">
          <cell r="A143">
            <v>0</v>
          </cell>
          <cell r="B143">
            <v>28</v>
          </cell>
          <cell r="C143">
            <v>0</v>
          </cell>
          <cell r="D143" t="str">
            <v>3.2</v>
          </cell>
          <cell r="E143">
            <v>0</v>
          </cell>
          <cell r="F143">
            <v>0</v>
          </cell>
          <cell r="G143">
            <v>0</v>
          </cell>
          <cell r="H143">
            <v>0</v>
          </cell>
          <cell r="I143">
            <v>0</v>
          </cell>
          <cell r="J143">
            <v>0</v>
          </cell>
          <cell r="K143" t="str">
            <v>1.33</v>
          </cell>
          <cell r="L143" t="str">
            <v>D+</v>
          </cell>
          <cell r="M143" t="str">
            <v>0</v>
          </cell>
          <cell r="N143">
            <v>0</v>
          </cell>
          <cell r="O143">
            <v>0</v>
          </cell>
          <cell r="P143">
            <v>0</v>
          </cell>
          <cell r="Q143">
            <v>0</v>
          </cell>
          <cell r="R143">
            <v>0</v>
          </cell>
          <cell r="S143">
            <v>0</v>
          </cell>
          <cell r="T143">
            <v>0</v>
          </cell>
          <cell r="U143">
            <v>0</v>
          </cell>
          <cell r="V143">
            <v>0</v>
          </cell>
          <cell r="W143">
            <v>0</v>
          </cell>
        </row>
        <row r="144">
          <cell r="A144">
            <v>0</v>
          </cell>
          <cell r="B144">
            <v>28</v>
          </cell>
          <cell r="C144">
            <v>0</v>
          </cell>
          <cell r="D144" t="str">
            <v>3.3</v>
          </cell>
          <cell r="E144">
            <v>0</v>
          </cell>
          <cell r="F144">
            <v>0</v>
          </cell>
          <cell r="G144">
            <v>0</v>
          </cell>
          <cell r="H144">
            <v>0</v>
          </cell>
          <cell r="I144">
            <v>0</v>
          </cell>
          <cell r="J144">
            <v>0</v>
          </cell>
          <cell r="K144" t="str">
            <v>1.33</v>
          </cell>
          <cell r="L144" t="str">
            <v>D+</v>
          </cell>
          <cell r="M144" t="str">
            <v>0</v>
          </cell>
          <cell r="N144">
            <v>0</v>
          </cell>
          <cell r="O144">
            <v>0</v>
          </cell>
          <cell r="P144">
            <v>0</v>
          </cell>
          <cell r="Q144">
            <v>0</v>
          </cell>
          <cell r="R144">
            <v>0</v>
          </cell>
          <cell r="S144">
            <v>0</v>
          </cell>
          <cell r="T144">
            <v>0</v>
          </cell>
          <cell r="U144">
            <v>0</v>
          </cell>
          <cell r="V144">
            <v>0</v>
          </cell>
          <cell r="W144">
            <v>0</v>
          </cell>
        </row>
        <row r="145">
          <cell r="A145">
            <v>0</v>
          </cell>
          <cell r="B145">
            <v>28</v>
          </cell>
          <cell r="C145">
            <v>0</v>
          </cell>
          <cell r="D145" t="str">
            <v>3.4</v>
          </cell>
          <cell r="E145">
            <v>0</v>
          </cell>
          <cell r="F145">
            <v>0</v>
          </cell>
          <cell r="G145">
            <v>0</v>
          </cell>
          <cell r="H145">
            <v>0</v>
          </cell>
          <cell r="I145">
            <v>0</v>
          </cell>
          <cell r="J145">
            <v>0</v>
          </cell>
          <cell r="K145" t="str">
            <v>1.33</v>
          </cell>
          <cell r="L145" t="str">
            <v>D+</v>
          </cell>
          <cell r="M145" t="str">
            <v>0</v>
          </cell>
          <cell r="N145">
            <v>0</v>
          </cell>
          <cell r="O145">
            <v>0</v>
          </cell>
          <cell r="P145">
            <v>0</v>
          </cell>
          <cell r="Q145">
            <v>0</v>
          </cell>
          <cell r="R145">
            <v>0</v>
          </cell>
          <cell r="S145">
            <v>0</v>
          </cell>
          <cell r="T145">
            <v>0</v>
          </cell>
          <cell r="U145">
            <v>0</v>
          </cell>
          <cell r="V145">
            <v>0</v>
          </cell>
          <cell r="W145">
            <v>0</v>
          </cell>
        </row>
        <row r="146">
          <cell r="A146">
            <v>0</v>
          </cell>
          <cell r="B146">
            <v>0</v>
          </cell>
          <cell r="C146" t="str">
            <v>capaian raport</v>
          </cell>
          <cell r="D146">
            <v>28</v>
          </cell>
          <cell r="E146">
            <v>0</v>
          </cell>
          <cell r="F146">
            <v>0</v>
          </cell>
          <cell r="G146">
            <v>0</v>
          </cell>
          <cell r="H146">
            <v>0</v>
          </cell>
          <cell r="I146">
            <v>0</v>
          </cell>
          <cell r="J146">
            <v>0</v>
          </cell>
          <cell r="K146" t="str">
            <v>1.33</v>
          </cell>
          <cell r="L146" t="str">
            <v>D+</v>
          </cell>
          <cell r="M146" t="str">
            <v>0</v>
          </cell>
          <cell r="N146">
            <v>0</v>
          </cell>
          <cell r="O146">
            <v>0</v>
          </cell>
          <cell r="P146">
            <v>0</v>
          </cell>
          <cell r="Q146">
            <v>0</v>
          </cell>
          <cell r="R146">
            <v>0</v>
          </cell>
          <cell r="S146">
            <v>0</v>
          </cell>
          <cell r="T146">
            <v>0</v>
          </cell>
          <cell r="U146">
            <v>0</v>
          </cell>
          <cell r="V146">
            <v>0</v>
          </cell>
          <cell r="W146">
            <v>0</v>
          </cell>
        </row>
        <row r="147">
          <cell r="A147">
            <v>29</v>
          </cell>
          <cell r="B147">
            <v>29</v>
          </cell>
          <cell r="C147" t="e">
            <v>#N/A</v>
          </cell>
          <cell r="D147" t="str">
            <v>3.1</v>
          </cell>
          <cell r="E147">
            <v>0</v>
          </cell>
          <cell r="F147">
            <v>0</v>
          </cell>
          <cell r="G147">
            <v>0</v>
          </cell>
          <cell r="H147">
            <v>0</v>
          </cell>
          <cell r="I147">
            <v>0</v>
          </cell>
          <cell r="J147">
            <v>0</v>
          </cell>
          <cell r="K147" t="str">
            <v>1.33</v>
          </cell>
          <cell r="L147" t="str">
            <v>D+</v>
          </cell>
          <cell r="M147" t="str">
            <v>0</v>
          </cell>
          <cell r="N147">
            <v>0</v>
          </cell>
          <cell r="O147">
            <v>0</v>
          </cell>
          <cell r="P147">
            <v>0</v>
          </cell>
          <cell r="Q147">
            <v>0</v>
          </cell>
          <cell r="R147">
            <v>0</v>
          </cell>
          <cell r="S147">
            <v>0</v>
          </cell>
          <cell r="T147">
            <v>0</v>
          </cell>
          <cell r="U147">
            <v>0</v>
          </cell>
          <cell r="V147">
            <v>0</v>
          </cell>
          <cell r="W147" t="str">
            <v>D+</v>
          </cell>
        </row>
        <row r="148">
          <cell r="A148">
            <v>0</v>
          </cell>
          <cell r="B148">
            <v>29</v>
          </cell>
          <cell r="C148">
            <v>0</v>
          </cell>
          <cell r="D148" t="str">
            <v>3.2</v>
          </cell>
          <cell r="E148">
            <v>0</v>
          </cell>
          <cell r="F148">
            <v>0</v>
          </cell>
          <cell r="G148">
            <v>0</v>
          </cell>
          <cell r="H148">
            <v>0</v>
          </cell>
          <cell r="I148">
            <v>0</v>
          </cell>
          <cell r="J148">
            <v>0</v>
          </cell>
          <cell r="K148" t="str">
            <v>1.33</v>
          </cell>
          <cell r="L148" t="str">
            <v>D+</v>
          </cell>
          <cell r="M148" t="str">
            <v>0</v>
          </cell>
          <cell r="N148">
            <v>0</v>
          </cell>
          <cell r="O148">
            <v>0</v>
          </cell>
          <cell r="P148">
            <v>0</v>
          </cell>
          <cell r="Q148">
            <v>0</v>
          </cell>
          <cell r="R148">
            <v>0</v>
          </cell>
          <cell r="S148">
            <v>0</v>
          </cell>
          <cell r="T148">
            <v>0</v>
          </cell>
          <cell r="U148">
            <v>0</v>
          </cell>
          <cell r="V148">
            <v>0</v>
          </cell>
          <cell r="W148">
            <v>0</v>
          </cell>
        </row>
        <row r="149">
          <cell r="A149">
            <v>0</v>
          </cell>
          <cell r="B149">
            <v>29</v>
          </cell>
          <cell r="C149">
            <v>0</v>
          </cell>
          <cell r="D149" t="str">
            <v>3.3</v>
          </cell>
          <cell r="E149">
            <v>0</v>
          </cell>
          <cell r="F149">
            <v>0</v>
          </cell>
          <cell r="G149">
            <v>0</v>
          </cell>
          <cell r="H149">
            <v>0</v>
          </cell>
          <cell r="I149">
            <v>0</v>
          </cell>
          <cell r="J149">
            <v>0</v>
          </cell>
          <cell r="K149" t="str">
            <v>1.33</v>
          </cell>
          <cell r="L149" t="str">
            <v>D+</v>
          </cell>
          <cell r="M149" t="str">
            <v>0</v>
          </cell>
          <cell r="N149">
            <v>0</v>
          </cell>
          <cell r="O149">
            <v>0</v>
          </cell>
          <cell r="P149">
            <v>0</v>
          </cell>
          <cell r="Q149">
            <v>0</v>
          </cell>
          <cell r="R149">
            <v>0</v>
          </cell>
          <cell r="S149">
            <v>0</v>
          </cell>
          <cell r="T149">
            <v>0</v>
          </cell>
          <cell r="U149">
            <v>0</v>
          </cell>
          <cell r="V149">
            <v>0</v>
          </cell>
          <cell r="W149">
            <v>0</v>
          </cell>
        </row>
        <row r="150">
          <cell r="A150">
            <v>0</v>
          </cell>
          <cell r="B150">
            <v>29</v>
          </cell>
          <cell r="C150">
            <v>0</v>
          </cell>
          <cell r="D150" t="str">
            <v>3.4</v>
          </cell>
          <cell r="E150">
            <v>0</v>
          </cell>
          <cell r="F150">
            <v>0</v>
          </cell>
          <cell r="G150">
            <v>0</v>
          </cell>
          <cell r="H150">
            <v>0</v>
          </cell>
          <cell r="I150">
            <v>0</v>
          </cell>
          <cell r="J150">
            <v>0</v>
          </cell>
          <cell r="K150" t="str">
            <v>1.33</v>
          </cell>
          <cell r="L150" t="str">
            <v>D+</v>
          </cell>
          <cell r="M150" t="str">
            <v>0</v>
          </cell>
          <cell r="N150">
            <v>0</v>
          </cell>
          <cell r="O150">
            <v>0</v>
          </cell>
          <cell r="P150">
            <v>0</v>
          </cell>
          <cell r="Q150">
            <v>0</v>
          </cell>
          <cell r="R150">
            <v>0</v>
          </cell>
          <cell r="S150">
            <v>0</v>
          </cell>
          <cell r="T150">
            <v>0</v>
          </cell>
          <cell r="U150">
            <v>0</v>
          </cell>
          <cell r="V150">
            <v>0</v>
          </cell>
          <cell r="W150">
            <v>0</v>
          </cell>
        </row>
        <row r="151">
          <cell r="A151">
            <v>0</v>
          </cell>
          <cell r="B151">
            <v>0</v>
          </cell>
          <cell r="C151" t="str">
            <v>capaian raport</v>
          </cell>
          <cell r="D151">
            <v>29</v>
          </cell>
          <cell r="E151">
            <v>0</v>
          </cell>
          <cell r="F151">
            <v>0</v>
          </cell>
          <cell r="G151">
            <v>0</v>
          </cell>
          <cell r="H151">
            <v>0</v>
          </cell>
          <cell r="I151">
            <v>0</v>
          </cell>
          <cell r="J151">
            <v>0</v>
          </cell>
          <cell r="K151" t="str">
            <v>1.33</v>
          </cell>
          <cell r="L151" t="str">
            <v>D+</v>
          </cell>
          <cell r="M151" t="str">
            <v>0</v>
          </cell>
          <cell r="N151">
            <v>0</v>
          </cell>
          <cell r="O151">
            <v>0</v>
          </cell>
          <cell r="P151">
            <v>0</v>
          </cell>
          <cell r="Q151">
            <v>0</v>
          </cell>
          <cell r="R151">
            <v>0</v>
          </cell>
          <cell r="S151">
            <v>0</v>
          </cell>
          <cell r="T151">
            <v>0</v>
          </cell>
          <cell r="U151">
            <v>0</v>
          </cell>
          <cell r="V151">
            <v>0</v>
          </cell>
          <cell r="W151">
            <v>0</v>
          </cell>
        </row>
        <row r="152">
          <cell r="A152">
            <v>30</v>
          </cell>
          <cell r="B152">
            <v>30</v>
          </cell>
          <cell r="C152" t="e">
            <v>#N/A</v>
          </cell>
          <cell r="D152" t="str">
            <v>3.1</v>
          </cell>
          <cell r="E152">
            <v>0</v>
          </cell>
          <cell r="F152">
            <v>0</v>
          </cell>
          <cell r="G152">
            <v>0</v>
          </cell>
          <cell r="H152">
            <v>0</v>
          </cell>
          <cell r="I152">
            <v>0</v>
          </cell>
          <cell r="J152">
            <v>0</v>
          </cell>
          <cell r="K152" t="str">
            <v>1.33</v>
          </cell>
          <cell r="L152" t="str">
            <v>D+</v>
          </cell>
          <cell r="M152" t="str">
            <v>0</v>
          </cell>
          <cell r="N152">
            <v>0</v>
          </cell>
          <cell r="O152">
            <v>0</v>
          </cell>
          <cell r="P152">
            <v>0</v>
          </cell>
          <cell r="Q152">
            <v>0</v>
          </cell>
          <cell r="R152">
            <v>0</v>
          </cell>
          <cell r="S152">
            <v>0</v>
          </cell>
          <cell r="T152">
            <v>0</v>
          </cell>
          <cell r="U152">
            <v>0</v>
          </cell>
          <cell r="V152">
            <v>0</v>
          </cell>
          <cell r="W152" t="str">
            <v>D+</v>
          </cell>
        </row>
        <row r="153">
          <cell r="A153">
            <v>0</v>
          </cell>
          <cell r="B153">
            <v>30</v>
          </cell>
          <cell r="C153">
            <v>0</v>
          </cell>
          <cell r="D153" t="str">
            <v>3.2</v>
          </cell>
          <cell r="E153">
            <v>0</v>
          </cell>
          <cell r="F153">
            <v>0</v>
          </cell>
          <cell r="G153">
            <v>0</v>
          </cell>
          <cell r="H153">
            <v>0</v>
          </cell>
          <cell r="I153">
            <v>0</v>
          </cell>
          <cell r="J153">
            <v>0</v>
          </cell>
          <cell r="K153" t="str">
            <v>1.33</v>
          </cell>
          <cell r="L153" t="str">
            <v>D+</v>
          </cell>
          <cell r="M153" t="str">
            <v>0</v>
          </cell>
          <cell r="N153">
            <v>0</v>
          </cell>
          <cell r="O153">
            <v>0</v>
          </cell>
          <cell r="P153">
            <v>0</v>
          </cell>
          <cell r="Q153">
            <v>0</v>
          </cell>
          <cell r="R153">
            <v>0</v>
          </cell>
          <cell r="S153">
            <v>0</v>
          </cell>
          <cell r="T153">
            <v>0</v>
          </cell>
          <cell r="U153">
            <v>0</v>
          </cell>
          <cell r="V153">
            <v>0</v>
          </cell>
          <cell r="W153">
            <v>0</v>
          </cell>
        </row>
        <row r="154">
          <cell r="A154">
            <v>0</v>
          </cell>
          <cell r="B154">
            <v>30</v>
          </cell>
          <cell r="C154">
            <v>0</v>
          </cell>
          <cell r="D154" t="str">
            <v>3.3</v>
          </cell>
          <cell r="E154">
            <v>0</v>
          </cell>
          <cell r="F154">
            <v>0</v>
          </cell>
          <cell r="G154">
            <v>0</v>
          </cell>
          <cell r="H154">
            <v>0</v>
          </cell>
          <cell r="I154">
            <v>0</v>
          </cell>
          <cell r="J154">
            <v>0</v>
          </cell>
          <cell r="K154" t="str">
            <v>1.33</v>
          </cell>
          <cell r="L154" t="str">
            <v>D+</v>
          </cell>
          <cell r="M154" t="str">
            <v>0</v>
          </cell>
          <cell r="N154">
            <v>0</v>
          </cell>
          <cell r="O154">
            <v>0</v>
          </cell>
          <cell r="P154">
            <v>0</v>
          </cell>
          <cell r="Q154">
            <v>0</v>
          </cell>
          <cell r="R154">
            <v>0</v>
          </cell>
          <cell r="S154">
            <v>0</v>
          </cell>
          <cell r="T154">
            <v>0</v>
          </cell>
          <cell r="U154">
            <v>0</v>
          </cell>
          <cell r="V154">
            <v>0</v>
          </cell>
          <cell r="W154">
            <v>0</v>
          </cell>
        </row>
        <row r="155">
          <cell r="A155">
            <v>0</v>
          </cell>
          <cell r="B155">
            <v>30</v>
          </cell>
          <cell r="C155">
            <v>0</v>
          </cell>
          <cell r="D155" t="str">
            <v>3.4</v>
          </cell>
          <cell r="E155">
            <v>0</v>
          </cell>
          <cell r="F155">
            <v>0</v>
          </cell>
          <cell r="G155">
            <v>0</v>
          </cell>
          <cell r="H155">
            <v>0</v>
          </cell>
          <cell r="I155">
            <v>0</v>
          </cell>
          <cell r="J155">
            <v>0</v>
          </cell>
          <cell r="K155" t="str">
            <v>1.33</v>
          </cell>
          <cell r="L155" t="str">
            <v>D+</v>
          </cell>
          <cell r="M155" t="str">
            <v>0</v>
          </cell>
          <cell r="N155">
            <v>0</v>
          </cell>
          <cell r="O155">
            <v>0</v>
          </cell>
          <cell r="P155">
            <v>0</v>
          </cell>
          <cell r="Q155">
            <v>0</v>
          </cell>
          <cell r="R155">
            <v>0</v>
          </cell>
          <cell r="S155">
            <v>0</v>
          </cell>
          <cell r="T155">
            <v>0</v>
          </cell>
          <cell r="U155">
            <v>0</v>
          </cell>
          <cell r="V155">
            <v>0</v>
          </cell>
          <cell r="W155">
            <v>0</v>
          </cell>
        </row>
        <row r="156">
          <cell r="A156">
            <v>0</v>
          </cell>
          <cell r="B156">
            <v>0</v>
          </cell>
          <cell r="C156" t="str">
            <v>capaian raport</v>
          </cell>
          <cell r="D156">
            <v>30</v>
          </cell>
          <cell r="E156">
            <v>0</v>
          </cell>
          <cell r="F156">
            <v>0</v>
          </cell>
          <cell r="G156">
            <v>0</v>
          </cell>
          <cell r="H156">
            <v>0</v>
          </cell>
          <cell r="I156">
            <v>0</v>
          </cell>
          <cell r="J156">
            <v>0</v>
          </cell>
          <cell r="K156" t="str">
            <v>1.33</v>
          </cell>
          <cell r="L156" t="str">
            <v>D+</v>
          </cell>
          <cell r="M156" t="str">
            <v>0</v>
          </cell>
          <cell r="N156">
            <v>0</v>
          </cell>
          <cell r="O156">
            <v>0</v>
          </cell>
          <cell r="P156">
            <v>0</v>
          </cell>
          <cell r="Q156">
            <v>0</v>
          </cell>
          <cell r="R156">
            <v>0</v>
          </cell>
          <cell r="S156">
            <v>0</v>
          </cell>
          <cell r="T156">
            <v>0</v>
          </cell>
          <cell r="U156">
            <v>0</v>
          </cell>
          <cell r="V156">
            <v>0</v>
          </cell>
          <cell r="W156">
            <v>0</v>
          </cell>
        </row>
        <row r="157">
          <cell r="A157">
            <v>31</v>
          </cell>
          <cell r="B157">
            <v>31</v>
          </cell>
          <cell r="C157" t="e">
            <v>#N/A</v>
          </cell>
          <cell r="D157" t="str">
            <v>3.1</v>
          </cell>
          <cell r="E157">
            <v>0</v>
          </cell>
          <cell r="F157">
            <v>0</v>
          </cell>
          <cell r="G157">
            <v>0</v>
          </cell>
          <cell r="H157">
            <v>0</v>
          </cell>
          <cell r="I157">
            <v>0</v>
          </cell>
          <cell r="J157">
            <v>0</v>
          </cell>
          <cell r="K157" t="str">
            <v>1.33</v>
          </cell>
          <cell r="L157" t="str">
            <v>D+</v>
          </cell>
          <cell r="M157" t="str">
            <v>0</v>
          </cell>
          <cell r="N157">
            <v>0</v>
          </cell>
          <cell r="O157">
            <v>0</v>
          </cell>
          <cell r="P157">
            <v>0</v>
          </cell>
          <cell r="Q157">
            <v>0</v>
          </cell>
          <cell r="R157">
            <v>0</v>
          </cell>
          <cell r="S157">
            <v>0</v>
          </cell>
          <cell r="T157">
            <v>0</v>
          </cell>
          <cell r="U157">
            <v>0</v>
          </cell>
          <cell r="V157">
            <v>0</v>
          </cell>
          <cell r="W157" t="str">
            <v>D+</v>
          </cell>
        </row>
        <row r="158">
          <cell r="A158">
            <v>0</v>
          </cell>
          <cell r="B158">
            <v>31</v>
          </cell>
          <cell r="C158">
            <v>0</v>
          </cell>
          <cell r="D158" t="str">
            <v>3.2</v>
          </cell>
          <cell r="E158">
            <v>0</v>
          </cell>
          <cell r="F158">
            <v>0</v>
          </cell>
          <cell r="G158">
            <v>0</v>
          </cell>
          <cell r="H158">
            <v>0</v>
          </cell>
          <cell r="I158">
            <v>0</v>
          </cell>
          <cell r="J158">
            <v>0</v>
          </cell>
          <cell r="K158" t="str">
            <v>1.33</v>
          </cell>
          <cell r="L158" t="str">
            <v>D+</v>
          </cell>
          <cell r="M158" t="str">
            <v>0</v>
          </cell>
          <cell r="N158">
            <v>0</v>
          </cell>
          <cell r="O158">
            <v>0</v>
          </cell>
          <cell r="P158">
            <v>0</v>
          </cell>
          <cell r="Q158">
            <v>0</v>
          </cell>
          <cell r="R158">
            <v>0</v>
          </cell>
          <cell r="S158">
            <v>0</v>
          </cell>
          <cell r="T158">
            <v>0</v>
          </cell>
          <cell r="U158">
            <v>0</v>
          </cell>
          <cell r="V158">
            <v>0</v>
          </cell>
          <cell r="W158">
            <v>0</v>
          </cell>
        </row>
        <row r="159">
          <cell r="A159">
            <v>0</v>
          </cell>
          <cell r="B159">
            <v>31</v>
          </cell>
          <cell r="C159">
            <v>0</v>
          </cell>
          <cell r="D159" t="str">
            <v>3.3</v>
          </cell>
          <cell r="E159">
            <v>0</v>
          </cell>
          <cell r="F159">
            <v>0</v>
          </cell>
          <cell r="G159">
            <v>0</v>
          </cell>
          <cell r="H159">
            <v>0</v>
          </cell>
          <cell r="I159">
            <v>0</v>
          </cell>
          <cell r="J159">
            <v>0</v>
          </cell>
          <cell r="K159" t="str">
            <v>1.33</v>
          </cell>
          <cell r="L159" t="str">
            <v>D+</v>
          </cell>
          <cell r="M159" t="str">
            <v>0</v>
          </cell>
          <cell r="N159">
            <v>0</v>
          </cell>
          <cell r="O159">
            <v>0</v>
          </cell>
          <cell r="P159">
            <v>0</v>
          </cell>
          <cell r="Q159">
            <v>0</v>
          </cell>
          <cell r="R159">
            <v>0</v>
          </cell>
          <cell r="S159">
            <v>0</v>
          </cell>
          <cell r="T159">
            <v>0</v>
          </cell>
          <cell r="U159">
            <v>0</v>
          </cell>
          <cell r="V159">
            <v>0</v>
          </cell>
          <cell r="W159">
            <v>0</v>
          </cell>
        </row>
        <row r="160">
          <cell r="A160">
            <v>0</v>
          </cell>
          <cell r="B160">
            <v>31</v>
          </cell>
          <cell r="C160">
            <v>0</v>
          </cell>
          <cell r="D160" t="str">
            <v>3.4</v>
          </cell>
          <cell r="E160">
            <v>0</v>
          </cell>
          <cell r="F160">
            <v>0</v>
          </cell>
          <cell r="G160">
            <v>0</v>
          </cell>
          <cell r="H160">
            <v>0</v>
          </cell>
          <cell r="I160">
            <v>0</v>
          </cell>
          <cell r="J160">
            <v>0</v>
          </cell>
          <cell r="K160" t="str">
            <v>1.33</v>
          </cell>
          <cell r="L160" t="str">
            <v>D+</v>
          </cell>
          <cell r="M160" t="str">
            <v>0</v>
          </cell>
          <cell r="N160">
            <v>0</v>
          </cell>
          <cell r="O160">
            <v>0</v>
          </cell>
          <cell r="P160">
            <v>0</v>
          </cell>
          <cell r="Q160">
            <v>0</v>
          </cell>
          <cell r="R160">
            <v>0</v>
          </cell>
          <cell r="S160">
            <v>0</v>
          </cell>
          <cell r="T160">
            <v>0</v>
          </cell>
          <cell r="U160">
            <v>0</v>
          </cell>
          <cell r="V160">
            <v>0</v>
          </cell>
          <cell r="W160">
            <v>0</v>
          </cell>
        </row>
        <row r="161">
          <cell r="A161">
            <v>0</v>
          </cell>
          <cell r="B161">
            <v>0</v>
          </cell>
          <cell r="C161" t="str">
            <v>capaian raport</v>
          </cell>
          <cell r="D161">
            <v>31</v>
          </cell>
          <cell r="E161">
            <v>0</v>
          </cell>
          <cell r="F161">
            <v>0</v>
          </cell>
          <cell r="G161">
            <v>0</v>
          </cell>
          <cell r="H161">
            <v>0</v>
          </cell>
          <cell r="I161">
            <v>0</v>
          </cell>
          <cell r="J161">
            <v>0</v>
          </cell>
          <cell r="K161" t="str">
            <v>1.33</v>
          </cell>
          <cell r="L161" t="str">
            <v>D+</v>
          </cell>
          <cell r="M161" t="str">
            <v>0</v>
          </cell>
          <cell r="N161">
            <v>0</v>
          </cell>
          <cell r="O161">
            <v>0</v>
          </cell>
          <cell r="P161">
            <v>0</v>
          </cell>
          <cell r="Q161">
            <v>0</v>
          </cell>
          <cell r="R161">
            <v>0</v>
          </cell>
          <cell r="S161">
            <v>0</v>
          </cell>
          <cell r="T161">
            <v>0</v>
          </cell>
          <cell r="U161">
            <v>0</v>
          </cell>
          <cell r="V161">
            <v>0</v>
          </cell>
          <cell r="W161">
            <v>0</v>
          </cell>
        </row>
        <row r="162">
          <cell r="A162">
            <v>32</v>
          </cell>
          <cell r="B162">
            <v>32</v>
          </cell>
          <cell r="C162" t="e">
            <v>#N/A</v>
          </cell>
          <cell r="D162" t="str">
            <v>3.1</v>
          </cell>
          <cell r="E162">
            <v>0</v>
          </cell>
          <cell r="F162">
            <v>0</v>
          </cell>
          <cell r="G162">
            <v>0</v>
          </cell>
          <cell r="H162">
            <v>0</v>
          </cell>
          <cell r="I162">
            <v>0</v>
          </cell>
          <cell r="J162">
            <v>0</v>
          </cell>
          <cell r="K162" t="str">
            <v>1.33</v>
          </cell>
          <cell r="L162" t="str">
            <v>D+</v>
          </cell>
          <cell r="M162" t="str">
            <v>0</v>
          </cell>
          <cell r="N162">
            <v>0</v>
          </cell>
          <cell r="O162">
            <v>0</v>
          </cell>
          <cell r="P162">
            <v>0</v>
          </cell>
          <cell r="Q162">
            <v>0</v>
          </cell>
          <cell r="R162">
            <v>0</v>
          </cell>
          <cell r="S162">
            <v>0</v>
          </cell>
          <cell r="T162">
            <v>0</v>
          </cell>
          <cell r="U162">
            <v>0</v>
          </cell>
          <cell r="V162">
            <v>0</v>
          </cell>
          <cell r="W162" t="str">
            <v>D+</v>
          </cell>
        </row>
        <row r="163">
          <cell r="A163">
            <v>0</v>
          </cell>
          <cell r="B163">
            <v>32</v>
          </cell>
          <cell r="C163">
            <v>0</v>
          </cell>
          <cell r="D163" t="str">
            <v>3.2</v>
          </cell>
          <cell r="E163">
            <v>0</v>
          </cell>
          <cell r="F163">
            <v>0</v>
          </cell>
          <cell r="G163">
            <v>0</v>
          </cell>
          <cell r="H163">
            <v>0</v>
          </cell>
          <cell r="I163">
            <v>0</v>
          </cell>
          <cell r="J163">
            <v>0</v>
          </cell>
          <cell r="K163" t="str">
            <v>1.33</v>
          </cell>
          <cell r="L163" t="str">
            <v>D+</v>
          </cell>
          <cell r="M163" t="str">
            <v>0</v>
          </cell>
          <cell r="N163">
            <v>0</v>
          </cell>
          <cell r="O163">
            <v>0</v>
          </cell>
          <cell r="P163">
            <v>0</v>
          </cell>
          <cell r="Q163">
            <v>0</v>
          </cell>
          <cell r="R163">
            <v>0</v>
          </cell>
          <cell r="S163">
            <v>0</v>
          </cell>
          <cell r="T163">
            <v>0</v>
          </cell>
          <cell r="U163">
            <v>0</v>
          </cell>
          <cell r="V163">
            <v>0</v>
          </cell>
          <cell r="W163">
            <v>0</v>
          </cell>
        </row>
        <row r="164">
          <cell r="A164">
            <v>0</v>
          </cell>
          <cell r="B164">
            <v>32</v>
          </cell>
          <cell r="C164">
            <v>0</v>
          </cell>
          <cell r="D164" t="str">
            <v>3.3</v>
          </cell>
          <cell r="E164">
            <v>0</v>
          </cell>
          <cell r="F164">
            <v>0</v>
          </cell>
          <cell r="G164">
            <v>0</v>
          </cell>
          <cell r="H164">
            <v>0</v>
          </cell>
          <cell r="I164">
            <v>0</v>
          </cell>
          <cell r="J164">
            <v>0</v>
          </cell>
          <cell r="K164" t="str">
            <v>1.33</v>
          </cell>
          <cell r="L164" t="str">
            <v>D+</v>
          </cell>
          <cell r="M164" t="str">
            <v>0</v>
          </cell>
          <cell r="N164">
            <v>0</v>
          </cell>
          <cell r="O164">
            <v>0</v>
          </cell>
          <cell r="P164">
            <v>0</v>
          </cell>
          <cell r="Q164">
            <v>0</v>
          </cell>
          <cell r="R164">
            <v>0</v>
          </cell>
          <cell r="S164">
            <v>0</v>
          </cell>
          <cell r="T164">
            <v>0</v>
          </cell>
          <cell r="U164">
            <v>0</v>
          </cell>
          <cell r="V164">
            <v>0</v>
          </cell>
          <cell r="W164">
            <v>0</v>
          </cell>
        </row>
        <row r="165">
          <cell r="A165">
            <v>0</v>
          </cell>
          <cell r="B165">
            <v>32</v>
          </cell>
          <cell r="C165">
            <v>0</v>
          </cell>
          <cell r="D165" t="str">
            <v>3.4</v>
          </cell>
          <cell r="E165">
            <v>0</v>
          </cell>
          <cell r="F165">
            <v>0</v>
          </cell>
          <cell r="G165">
            <v>0</v>
          </cell>
          <cell r="H165">
            <v>0</v>
          </cell>
          <cell r="I165">
            <v>0</v>
          </cell>
          <cell r="J165">
            <v>0</v>
          </cell>
          <cell r="K165" t="str">
            <v>1.33</v>
          </cell>
          <cell r="L165" t="str">
            <v>D+</v>
          </cell>
          <cell r="M165" t="str">
            <v>0</v>
          </cell>
          <cell r="N165">
            <v>0</v>
          </cell>
          <cell r="O165">
            <v>0</v>
          </cell>
          <cell r="P165">
            <v>0</v>
          </cell>
          <cell r="Q165">
            <v>0</v>
          </cell>
          <cell r="R165">
            <v>0</v>
          </cell>
          <cell r="S165">
            <v>0</v>
          </cell>
          <cell r="T165">
            <v>0</v>
          </cell>
          <cell r="U165">
            <v>0</v>
          </cell>
          <cell r="V165">
            <v>0</v>
          </cell>
          <cell r="W165">
            <v>0</v>
          </cell>
        </row>
        <row r="166">
          <cell r="A166">
            <v>0</v>
          </cell>
          <cell r="B166">
            <v>0</v>
          </cell>
          <cell r="C166" t="str">
            <v>capaian raport</v>
          </cell>
          <cell r="D166">
            <v>32</v>
          </cell>
          <cell r="E166">
            <v>0</v>
          </cell>
          <cell r="F166">
            <v>0</v>
          </cell>
          <cell r="G166">
            <v>0</v>
          </cell>
          <cell r="H166">
            <v>0</v>
          </cell>
          <cell r="I166">
            <v>0</v>
          </cell>
          <cell r="J166">
            <v>0</v>
          </cell>
          <cell r="K166" t="str">
            <v>1.33</v>
          </cell>
          <cell r="L166" t="str">
            <v>D+</v>
          </cell>
          <cell r="M166" t="str">
            <v>0</v>
          </cell>
          <cell r="N166">
            <v>0</v>
          </cell>
          <cell r="O166">
            <v>0</v>
          </cell>
          <cell r="P166">
            <v>0</v>
          </cell>
          <cell r="Q166">
            <v>0</v>
          </cell>
          <cell r="R166">
            <v>0</v>
          </cell>
          <cell r="S166">
            <v>0</v>
          </cell>
          <cell r="T166">
            <v>0</v>
          </cell>
          <cell r="U166">
            <v>0</v>
          </cell>
          <cell r="V166">
            <v>0</v>
          </cell>
          <cell r="W166">
            <v>0</v>
          </cell>
        </row>
        <row r="167">
          <cell r="A167">
            <v>33</v>
          </cell>
          <cell r="B167">
            <v>33</v>
          </cell>
          <cell r="C167" t="e">
            <v>#N/A</v>
          </cell>
          <cell r="D167" t="str">
            <v>3.1</v>
          </cell>
          <cell r="E167">
            <v>0</v>
          </cell>
          <cell r="F167">
            <v>0</v>
          </cell>
          <cell r="G167">
            <v>0</v>
          </cell>
          <cell r="H167">
            <v>0</v>
          </cell>
          <cell r="I167">
            <v>0</v>
          </cell>
          <cell r="J167">
            <v>0</v>
          </cell>
          <cell r="K167" t="str">
            <v>1.33</v>
          </cell>
          <cell r="L167" t="str">
            <v>D+</v>
          </cell>
          <cell r="M167" t="str">
            <v>0</v>
          </cell>
          <cell r="N167">
            <v>0</v>
          </cell>
          <cell r="O167">
            <v>0</v>
          </cell>
          <cell r="P167">
            <v>0</v>
          </cell>
          <cell r="Q167">
            <v>0</v>
          </cell>
          <cell r="R167">
            <v>0</v>
          </cell>
          <cell r="S167">
            <v>0</v>
          </cell>
          <cell r="T167">
            <v>0</v>
          </cell>
          <cell r="U167">
            <v>0</v>
          </cell>
          <cell r="V167">
            <v>0</v>
          </cell>
          <cell r="W167" t="str">
            <v>D+</v>
          </cell>
        </row>
        <row r="168">
          <cell r="A168">
            <v>0</v>
          </cell>
          <cell r="B168">
            <v>33</v>
          </cell>
          <cell r="C168">
            <v>0</v>
          </cell>
          <cell r="D168" t="str">
            <v>3.2</v>
          </cell>
          <cell r="E168">
            <v>0</v>
          </cell>
          <cell r="F168">
            <v>0</v>
          </cell>
          <cell r="G168">
            <v>0</v>
          </cell>
          <cell r="H168">
            <v>0</v>
          </cell>
          <cell r="I168">
            <v>0</v>
          </cell>
          <cell r="J168">
            <v>0</v>
          </cell>
          <cell r="K168" t="str">
            <v>1.33</v>
          </cell>
          <cell r="L168" t="str">
            <v>D+</v>
          </cell>
          <cell r="M168" t="str">
            <v>0</v>
          </cell>
          <cell r="N168">
            <v>0</v>
          </cell>
          <cell r="O168">
            <v>0</v>
          </cell>
          <cell r="P168">
            <v>0</v>
          </cell>
          <cell r="Q168">
            <v>0</v>
          </cell>
          <cell r="R168">
            <v>0</v>
          </cell>
          <cell r="S168">
            <v>0</v>
          </cell>
          <cell r="T168">
            <v>0</v>
          </cell>
          <cell r="U168">
            <v>0</v>
          </cell>
          <cell r="V168">
            <v>0</v>
          </cell>
          <cell r="W168">
            <v>0</v>
          </cell>
        </row>
        <row r="169">
          <cell r="A169">
            <v>0</v>
          </cell>
          <cell r="B169">
            <v>33</v>
          </cell>
          <cell r="C169">
            <v>0</v>
          </cell>
          <cell r="D169" t="str">
            <v>3.3</v>
          </cell>
          <cell r="E169">
            <v>0</v>
          </cell>
          <cell r="F169">
            <v>0</v>
          </cell>
          <cell r="G169">
            <v>0</v>
          </cell>
          <cell r="H169">
            <v>0</v>
          </cell>
          <cell r="I169">
            <v>0</v>
          </cell>
          <cell r="J169">
            <v>0</v>
          </cell>
          <cell r="K169" t="str">
            <v>1.33</v>
          </cell>
          <cell r="L169" t="str">
            <v>D+</v>
          </cell>
          <cell r="M169" t="str">
            <v>0</v>
          </cell>
          <cell r="N169">
            <v>0</v>
          </cell>
          <cell r="O169">
            <v>0</v>
          </cell>
          <cell r="P169">
            <v>0</v>
          </cell>
          <cell r="Q169">
            <v>0</v>
          </cell>
          <cell r="R169">
            <v>0</v>
          </cell>
          <cell r="S169">
            <v>0</v>
          </cell>
          <cell r="T169">
            <v>0</v>
          </cell>
          <cell r="U169">
            <v>0</v>
          </cell>
          <cell r="V169">
            <v>0</v>
          </cell>
          <cell r="W169">
            <v>0</v>
          </cell>
        </row>
        <row r="170">
          <cell r="A170">
            <v>0</v>
          </cell>
          <cell r="B170">
            <v>33</v>
          </cell>
          <cell r="C170">
            <v>0</v>
          </cell>
          <cell r="D170" t="str">
            <v>3.4</v>
          </cell>
          <cell r="E170">
            <v>0</v>
          </cell>
          <cell r="F170">
            <v>0</v>
          </cell>
          <cell r="G170">
            <v>0</v>
          </cell>
          <cell r="H170">
            <v>0</v>
          </cell>
          <cell r="I170">
            <v>0</v>
          </cell>
          <cell r="J170">
            <v>0</v>
          </cell>
          <cell r="K170" t="str">
            <v>1.33</v>
          </cell>
          <cell r="L170" t="str">
            <v>D+</v>
          </cell>
          <cell r="M170" t="str">
            <v>0</v>
          </cell>
          <cell r="N170">
            <v>0</v>
          </cell>
          <cell r="O170">
            <v>0</v>
          </cell>
          <cell r="P170">
            <v>0</v>
          </cell>
          <cell r="Q170">
            <v>0</v>
          </cell>
          <cell r="R170">
            <v>0</v>
          </cell>
          <cell r="S170">
            <v>0</v>
          </cell>
          <cell r="T170">
            <v>0</v>
          </cell>
          <cell r="U170">
            <v>0</v>
          </cell>
          <cell r="V170">
            <v>0</v>
          </cell>
          <cell r="W170">
            <v>0</v>
          </cell>
        </row>
        <row r="171">
          <cell r="A171">
            <v>0</v>
          </cell>
          <cell r="B171">
            <v>0</v>
          </cell>
          <cell r="C171" t="str">
            <v>capaian raport</v>
          </cell>
          <cell r="D171">
            <v>33</v>
          </cell>
          <cell r="E171">
            <v>0</v>
          </cell>
          <cell r="F171">
            <v>0</v>
          </cell>
          <cell r="G171">
            <v>0</v>
          </cell>
          <cell r="H171">
            <v>0</v>
          </cell>
          <cell r="I171">
            <v>0</v>
          </cell>
          <cell r="J171">
            <v>0</v>
          </cell>
          <cell r="K171" t="str">
            <v>1.33</v>
          </cell>
          <cell r="L171" t="str">
            <v>D+</v>
          </cell>
          <cell r="M171" t="str">
            <v>0</v>
          </cell>
          <cell r="N171">
            <v>0</v>
          </cell>
          <cell r="O171">
            <v>0</v>
          </cell>
          <cell r="P171">
            <v>0</v>
          </cell>
          <cell r="Q171">
            <v>0</v>
          </cell>
          <cell r="R171">
            <v>0</v>
          </cell>
          <cell r="S171">
            <v>0</v>
          </cell>
          <cell r="T171">
            <v>0</v>
          </cell>
          <cell r="U171">
            <v>0</v>
          </cell>
          <cell r="V171">
            <v>0</v>
          </cell>
          <cell r="W171">
            <v>0</v>
          </cell>
        </row>
        <row r="172">
          <cell r="A172">
            <v>34</v>
          </cell>
          <cell r="B172">
            <v>34</v>
          </cell>
          <cell r="C172" t="e">
            <v>#N/A</v>
          </cell>
          <cell r="D172" t="str">
            <v>3.1</v>
          </cell>
          <cell r="E172">
            <v>0</v>
          </cell>
          <cell r="F172">
            <v>0</v>
          </cell>
          <cell r="G172">
            <v>0</v>
          </cell>
          <cell r="H172">
            <v>0</v>
          </cell>
          <cell r="I172">
            <v>0</v>
          </cell>
          <cell r="J172">
            <v>0</v>
          </cell>
          <cell r="K172" t="str">
            <v>1.33</v>
          </cell>
          <cell r="L172" t="str">
            <v>D+</v>
          </cell>
          <cell r="M172" t="str">
            <v>0</v>
          </cell>
          <cell r="N172">
            <v>0</v>
          </cell>
          <cell r="O172">
            <v>0</v>
          </cell>
          <cell r="P172">
            <v>0</v>
          </cell>
          <cell r="Q172">
            <v>0</v>
          </cell>
          <cell r="R172">
            <v>0</v>
          </cell>
          <cell r="S172">
            <v>0</v>
          </cell>
          <cell r="T172">
            <v>0</v>
          </cell>
          <cell r="U172">
            <v>0</v>
          </cell>
          <cell r="V172">
            <v>0</v>
          </cell>
          <cell r="W172" t="str">
            <v>D+</v>
          </cell>
        </row>
        <row r="173">
          <cell r="A173">
            <v>0</v>
          </cell>
          <cell r="B173">
            <v>34</v>
          </cell>
          <cell r="C173">
            <v>0</v>
          </cell>
          <cell r="D173" t="str">
            <v>3.2</v>
          </cell>
          <cell r="E173">
            <v>0</v>
          </cell>
          <cell r="F173">
            <v>0</v>
          </cell>
          <cell r="G173">
            <v>0</v>
          </cell>
          <cell r="H173">
            <v>0</v>
          </cell>
          <cell r="I173">
            <v>0</v>
          </cell>
          <cell r="J173">
            <v>0</v>
          </cell>
          <cell r="K173" t="str">
            <v>1.33</v>
          </cell>
          <cell r="L173" t="str">
            <v>D+</v>
          </cell>
          <cell r="M173" t="str">
            <v>0</v>
          </cell>
          <cell r="N173">
            <v>0</v>
          </cell>
          <cell r="O173">
            <v>0</v>
          </cell>
          <cell r="P173">
            <v>0</v>
          </cell>
          <cell r="Q173">
            <v>0</v>
          </cell>
          <cell r="R173">
            <v>0</v>
          </cell>
          <cell r="S173">
            <v>0</v>
          </cell>
          <cell r="T173">
            <v>0</v>
          </cell>
          <cell r="U173">
            <v>0</v>
          </cell>
          <cell r="V173">
            <v>0</v>
          </cell>
          <cell r="W173">
            <v>0</v>
          </cell>
        </row>
        <row r="174">
          <cell r="A174">
            <v>0</v>
          </cell>
          <cell r="B174">
            <v>34</v>
          </cell>
          <cell r="C174">
            <v>0</v>
          </cell>
          <cell r="D174" t="str">
            <v>3.3</v>
          </cell>
          <cell r="E174">
            <v>0</v>
          </cell>
          <cell r="F174">
            <v>0</v>
          </cell>
          <cell r="G174">
            <v>0</v>
          </cell>
          <cell r="H174">
            <v>0</v>
          </cell>
          <cell r="I174">
            <v>0</v>
          </cell>
          <cell r="J174">
            <v>0</v>
          </cell>
          <cell r="K174" t="str">
            <v>1.33</v>
          </cell>
          <cell r="L174" t="str">
            <v>D+</v>
          </cell>
          <cell r="M174" t="str">
            <v>0</v>
          </cell>
          <cell r="N174">
            <v>0</v>
          </cell>
          <cell r="O174">
            <v>0</v>
          </cell>
          <cell r="P174">
            <v>0</v>
          </cell>
          <cell r="Q174">
            <v>0</v>
          </cell>
          <cell r="R174">
            <v>0</v>
          </cell>
          <cell r="S174">
            <v>0</v>
          </cell>
          <cell r="T174">
            <v>0</v>
          </cell>
          <cell r="U174">
            <v>0</v>
          </cell>
          <cell r="V174">
            <v>0</v>
          </cell>
          <cell r="W174">
            <v>0</v>
          </cell>
        </row>
        <row r="175">
          <cell r="A175">
            <v>0</v>
          </cell>
          <cell r="B175">
            <v>34</v>
          </cell>
          <cell r="C175">
            <v>0</v>
          </cell>
          <cell r="D175" t="str">
            <v>3.4</v>
          </cell>
          <cell r="E175">
            <v>0</v>
          </cell>
          <cell r="F175">
            <v>0</v>
          </cell>
          <cell r="G175">
            <v>0</v>
          </cell>
          <cell r="H175">
            <v>0</v>
          </cell>
          <cell r="I175">
            <v>0</v>
          </cell>
          <cell r="J175">
            <v>0</v>
          </cell>
          <cell r="K175" t="str">
            <v>1.33</v>
          </cell>
          <cell r="L175" t="str">
            <v>D+</v>
          </cell>
          <cell r="M175" t="str">
            <v>0</v>
          </cell>
          <cell r="N175">
            <v>0</v>
          </cell>
          <cell r="O175">
            <v>0</v>
          </cell>
          <cell r="P175">
            <v>0</v>
          </cell>
          <cell r="Q175">
            <v>0</v>
          </cell>
          <cell r="R175">
            <v>0</v>
          </cell>
          <cell r="S175">
            <v>0</v>
          </cell>
          <cell r="T175">
            <v>0</v>
          </cell>
          <cell r="U175">
            <v>0</v>
          </cell>
          <cell r="V175">
            <v>0</v>
          </cell>
          <cell r="W175">
            <v>0</v>
          </cell>
        </row>
        <row r="176">
          <cell r="A176">
            <v>0</v>
          </cell>
          <cell r="B176">
            <v>0</v>
          </cell>
          <cell r="C176" t="str">
            <v>capaian raport</v>
          </cell>
          <cell r="D176">
            <v>34</v>
          </cell>
          <cell r="E176">
            <v>0</v>
          </cell>
          <cell r="F176">
            <v>0</v>
          </cell>
          <cell r="G176">
            <v>0</v>
          </cell>
          <cell r="H176">
            <v>0</v>
          </cell>
          <cell r="I176">
            <v>0</v>
          </cell>
          <cell r="J176">
            <v>0</v>
          </cell>
          <cell r="K176" t="str">
            <v>1.33</v>
          </cell>
          <cell r="L176" t="str">
            <v>D+</v>
          </cell>
          <cell r="M176" t="str">
            <v>0</v>
          </cell>
          <cell r="N176">
            <v>0</v>
          </cell>
          <cell r="O176">
            <v>0</v>
          </cell>
          <cell r="P176">
            <v>0</v>
          </cell>
          <cell r="Q176">
            <v>0</v>
          </cell>
          <cell r="R176">
            <v>0</v>
          </cell>
          <cell r="S176">
            <v>0</v>
          </cell>
          <cell r="T176">
            <v>0</v>
          </cell>
          <cell r="U176">
            <v>0</v>
          </cell>
          <cell r="V176">
            <v>0</v>
          </cell>
          <cell r="W176">
            <v>0</v>
          </cell>
        </row>
        <row r="177">
          <cell r="A177">
            <v>35</v>
          </cell>
          <cell r="B177">
            <v>35</v>
          </cell>
          <cell r="C177" t="e">
            <v>#N/A</v>
          </cell>
          <cell r="D177" t="str">
            <v>3.1</v>
          </cell>
          <cell r="E177">
            <v>0</v>
          </cell>
          <cell r="F177">
            <v>0</v>
          </cell>
          <cell r="G177">
            <v>0</v>
          </cell>
          <cell r="H177">
            <v>0</v>
          </cell>
          <cell r="I177">
            <v>0</v>
          </cell>
          <cell r="J177">
            <v>0</v>
          </cell>
          <cell r="K177" t="str">
            <v>1.33</v>
          </cell>
          <cell r="L177" t="str">
            <v>D+</v>
          </cell>
          <cell r="M177" t="str">
            <v>0</v>
          </cell>
          <cell r="N177">
            <v>0</v>
          </cell>
          <cell r="O177">
            <v>0</v>
          </cell>
          <cell r="P177">
            <v>0</v>
          </cell>
          <cell r="Q177">
            <v>0</v>
          </cell>
          <cell r="R177">
            <v>0</v>
          </cell>
          <cell r="S177">
            <v>0</v>
          </cell>
          <cell r="T177">
            <v>0</v>
          </cell>
          <cell r="U177">
            <v>0</v>
          </cell>
          <cell r="V177">
            <v>0</v>
          </cell>
          <cell r="W177" t="str">
            <v>D+</v>
          </cell>
        </row>
        <row r="178">
          <cell r="A178">
            <v>0</v>
          </cell>
          <cell r="B178">
            <v>35</v>
          </cell>
          <cell r="C178">
            <v>0</v>
          </cell>
          <cell r="D178" t="str">
            <v>3.2</v>
          </cell>
          <cell r="E178">
            <v>0</v>
          </cell>
          <cell r="F178">
            <v>0</v>
          </cell>
          <cell r="G178">
            <v>0</v>
          </cell>
          <cell r="H178">
            <v>0</v>
          </cell>
          <cell r="I178">
            <v>0</v>
          </cell>
          <cell r="J178">
            <v>0</v>
          </cell>
          <cell r="K178" t="str">
            <v>1.33</v>
          </cell>
          <cell r="L178" t="str">
            <v>D+</v>
          </cell>
          <cell r="M178" t="str">
            <v>0</v>
          </cell>
          <cell r="N178">
            <v>0</v>
          </cell>
          <cell r="O178">
            <v>0</v>
          </cell>
          <cell r="P178">
            <v>0</v>
          </cell>
          <cell r="Q178">
            <v>0</v>
          </cell>
          <cell r="R178">
            <v>0</v>
          </cell>
          <cell r="S178">
            <v>0</v>
          </cell>
          <cell r="T178">
            <v>0</v>
          </cell>
          <cell r="U178">
            <v>0</v>
          </cell>
          <cell r="V178">
            <v>0</v>
          </cell>
          <cell r="W178">
            <v>0</v>
          </cell>
        </row>
        <row r="179">
          <cell r="A179">
            <v>0</v>
          </cell>
          <cell r="B179">
            <v>35</v>
          </cell>
          <cell r="C179">
            <v>0</v>
          </cell>
          <cell r="D179" t="str">
            <v>3.3</v>
          </cell>
          <cell r="E179">
            <v>0</v>
          </cell>
          <cell r="F179">
            <v>0</v>
          </cell>
          <cell r="G179">
            <v>0</v>
          </cell>
          <cell r="H179">
            <v>0</v>
          </cell>
          <cell r="I179">
            <v>0</v>
          </cell>
          <cell r="J179">
            <v>0</v>
          </cell>
          <cell r="K179" t="str">
            <v>1.33</v>
          </cell>
          <cell r="L179" t="str">
            <v>D+</v>
          </cell>
          <cell r="M179" t="str">
            <v>0</v>
          </cell>
          <cell r="N179">
            <v>0</v>
          </cell>
          <cell r="O179">
            <v>0</v>
          </cell>
          <cell r="P179">
            <v>0</v>
          </cell>
          <cell r="Q179">
            <v>0</v>
          </cell>
          <cell r="R179">
            <v>0</v>
          </cell>
          <cell r="S179">
            <v>0</v>
          </cell>
          <cell r="T179">
            <v>0</v>
          </cell>
          <cell r="U179">
            <v>0</v>
          </cell>
          <cell r="V179">
            <v>0</v>
          </cell>
          <cell r="W179">
            <v>0</v>
          </cell>
        </row>
        <row r="180">
          <cell r="A180">
            <v>0</v>
          </cell>
          <cell r="B180">
            <v>35</v>
          </cell>
          <cell r="C180">
            <v>0</v>
          </cell>
          <cell r="D180" t="str">
            <v>3.4</v>
          </cell>
          <cell r="E180">
            <v>0</v>
          </cell>
          <cell r="F180">
            <v>0</v>
          </cell>
          <cell r="G180">
            <v>0</v>
          </cell>
          <cell r="H180">
            <v>0</v>
          </cell>
          <cell r="I180">
            <v>0</v>
          </cell>
          <cell r="J180">
            <v>0</v>
          </cell>
          <cell r="K180" t="str">
            <v>1.33</v>
          </cell>
          <cell r="L180" t="str">
            <v>D+</v>
          </cell>
          <cell r="M180" t="str">
            <v>0</v>
          </cell>
          <cell r="N180">
            <v>0</v>
          </cell>
          <cell r="O180">
            <v>0</v>
          </cell>
          <cell r="P180">
            <v>0</v>
          </cell>
          <cell r="Q180">
            <v>0</v>
          </cell>
          <cell r="R180">
            <v>0</v>
          </cell>
          <cell r="S180">
            <v>0</v>
          </cell>
          <cell r="T180">
            <v>0</v>
          </cell>
          <cell r="U180">
            <v>0</v>
          </cell>
          <cell r="V180">
            <v>0</v>
          </cell>
          <cell r="W180">
            <v>0</v>
          </cell>
        </row>
        <row r="181">
          <cell r="A181">
            <v>0</v>
          </cell>
          <cell r="B181">
            <v>0</v>
          </cell>
          <cell r="C181" t="str">
            <v>capaian raport</v>
          </cell>
          <cell r="D181">
            <v>35</v>
          </cell>
          <cell r="E181">
            <v>0</v>
          </cell>
          <cell r="F181">
            <v>0</v>
          </cell>
          <cell r="G181">
            <v>0</v>
          </cell>
          <cell r="H181">
            <v>0</v>
          </cell>
          <cell r="I181">
            <v>0</v>
          </cell>
          <cell r="J181">
            <v>0</v>
          </cell>
          <cell r="K181" t="str">
            <v>1.33</v>
          </cell>
          <cell r="L181" t="str">
            <v>D+</v>
          </cell>
          <cell r="M181" t="str">
            <v>0</v>
          </cell>
          <cell r="N181">
            <v>0</v>
          </cell>
          <cell r="O181">
            <v>0</v>
          </cell>
          <cell r="P181">
            <v>0</v>
          </cell>
          <cell r="Q181">
            <v>0</v>
          </cell>
          <cell r="R181">
            <v>0</v>
          </cell>
          <cell r="S181">
            <v>0</v>
          </cell>
          <cell r="T181">
            <v>0</v>
          </cell>
          <cell r="U181">
            <v>0</v>
          </cell>
          <cell r="V181">
            <v>0</v>
          </cell>
          <cell r="W181">
            <v>0</v>
          </cell>
        </row>
        <row r="182">
          <cell r="A182">
            <v>36</v>
          </cell>
          <cell r="B182">
            <v>36</v>
          </cell>
          <cell r="C182" t="e">
            <v>#N/A</v>
          </cell>
          <cell r="D182" t="str">
            <v>3.1</v>
          </cell>
          <cell r="E182">
            <v>0</v>
          </cell>
          <cell r="F182">
            <v>0</v>
          </cell>
          <cell r="G182">
            <v>0</v>
          </cell>
          <cell r="H182">
            <v>0</v>
          </cell>
          <cell r="I182">
            <v>0</v>
          </cell>
          <cell r="J182">
            <v>0</v>
          </cell>
          <cell r="K182" t="str">
            <v>1.33</v>
          </cell>
          <cell r="L182" t="str">
            <v>D+</v>
          </cell>
          <cell r="M182" t="str">
            <v>0</v>
          </cell>
          <cell r="N182">
            <v>0</v>
          </cell>
          <cell r="O182">
            <v>0</v>
          </cell>
          <cell r="P182">
            <v>0</v>
          </cell>
          <cell r="Q182">
            <v>0</v>
          </cell>
          <cell r="R182">
            <v>0</v>
          </cell>
          <cell r="S182">
            <v>0</v>
          </cell>
          <cell r="T182">
            <v>0</v>
          </cell>
          <cell r="U182">
            <v>0</v>
          </cell>
          <cell r="V182">
            <v>0</v>
          </cell>
          <cell r="W182" t="str">
            <v>D+</v>
          </cell>
        </row>
        <row r="183">
          <cell r="A183">
            <v>0</v>
          </cell>
          <cell r="B183">
            <v>36</v>
          </cell>
          <cell r="C183">
            <v>0</v>
          </cell>
          <cell r="D183" t="str">
            <v>3.2</v>
          </cell>
          <cell r="E183">
            <v>0</v>
          </cell>
          <cell r="F183">
            <v>0</v>
          </cell>
          <cell r="G183">
            <v>0</v>
          </cell>
          <cell r="H183">
            <v>0</v>
          </cell>
          <cell r="I183">
            <v>0</v>
          </cell>
          <cell r="J183">
            <v>0</v>
          </cell>
          <cell r="K183" t="str">
            <v>1.33</v>
          </cell>
          <cell r="L183" t="str">
            <v>D+</v>
          </cell>
          <cell r="M183" t="str">
            <v>0</v>
          </cell>
          <cell r="N183">
            <v>0</v>
          </cell>
          <cell r="O183">
            <v>0</v>
          </cell>
          <cell r="P183">
            <v>0</v>
          </cell>
          <cell r="Q183">
            <v>0</v>
          </cell>
          <cell r="R183">
            <v>0</v>
          </cell>
          <cell r="S183">
            <v>0</v>
          </cell>
          <cell r="T183">
            <v>0</v>
          </cell>
          <cell r="U183">
            <v>0</v>
          </cell>
          <cell r="V183">
            <v>0</v>
          </cell>
          <cell r="W183">
            <v>0</v>
          </cell>
        </row>
        <row r="184">
          <cell r="A184">
            <v>0</v>
          </cell>
          <cell r="B184">
            <v>36</v>
          </cell>
          <cell r="C184">
            <v>0</v>
          </cell>
          <cell r="D184" t="str">
            <v>3.3</v>
          </cell>
          <cell r="E184">
            <v>0</v>
          </cell>
          <cell r="F184">
            <v>0</v>
          </cell>
          <cell r="G184">
            <v>0</v>
          </cell>
          <cell r="H184">
            <v>0</v>
          </cell>
          <cell r="I184">
            <v>0</v>
          </cell>
          <cell r="J184">
            <v>0</v>
          </cell>
          <cell r="K184" t="str">
            <v>1.33</v>
          </cell>
          <cell r="L184" t="str">
            <v>D+</v>
          </cell>
          <cell r="M184" t="str">
            <v>0</v>
          </cell>
          <cell r="N184">
            <v>0</v>
          </cell>
          <cell r="O184">
            <v>0</v>
          </cell>
          <cell r="P184">
            <v>0</v>
          </cell>
          <cell r="Q184">
            <v>0</v>
          </cell>
          <cell r="R184">
            <v>0</v>
          </cell>
          <cell r="S184">
            <v>0</v>
          </cell>
          <cell r="T184">
            <v>0</v>
          </cell>
          <cell r="U184">
            <v>0</v>
          </cell>
          <cell r="V184">
            <v>0</v>
          </cell>
          <cell r="W184">
            <v>0</v>
          </cell>
        </row>
        <row r="185">
          <cell r="A185">
            <v>0</v>
          </cell>
          <cell r="B185">
            <v>36</v>
          </cell>
          <cell r="C185">
            <v>0</v>
          </cell>
          <cell r="D185" t="str">
            <v>3.4</v>
          </cell>
          <cell r="E185">
            <v>0</v>
          </cell>
          <cell r="F185">
            <v>0</v>
          </cell>
          <cell r="G185">
            <v>0</v>
          </cell>
          <cell r="H185">
            <v>0</v>
          </cell>
          <cell r="I185">
            <v>0</v>
          </cell>
          <cell r="J185">
            <v>0</v>
          </cell>
          <cell r="K185" t="str">
            <v>1.33</v>
          </cell>
          <cell r="L185" t="str">
            <v>D+</v>
          </cell>
          <cell r="M185" t="str">
            <v>0</v>
          </cell>
          <cell r="N185">
            <v>0</v>
          </cell>
          <cell r="O185">
            <v>0</v>
          </cell>
          <cell r="P185">
            <v>0</v>
          </cell>
          <cell r="Q185">
            <v>0</v>
          </cell>
          <cell r="R185">
            <v>0</v>
          </cell>
          <cell r="S185">
            <v>0</v>
          </cell>
          <cell r="T185">
            <v>0</v>
          </cell>
          <cell r="U185">
            <v>0</v>
          </cell>
          <cell r="V185">
            <v>0</v>
          </cell>
          <cell r="W185">
            <v>0</v>
          </cell>
        </row>
        <row r="186">
          <cell r="A186">
            <v>0</v>
          </cell>
          <cell r="B186">
            <v>0</v>
          </cell>
          <cell r="C186" t="str">
            <v>capaian raport</v>
          </cell>
          <cell r="D186">
            <v>36</v>
          </cell>
          <cell r="E186">
            <v>0</v>
          </cell>
          <cell r="F186">
            <v>0</v>
          </cell>
          <cell r="G186">
            <v>0</v>
          </cell>
          <cell r="H186">
            <v>0</v>
          </cell>
          <cell r="I186">
            <v>0</v>
          </cell>
          <cell r="J186">
            <v>0</v>
          </cell>
          <cell r="K186" t="str">
            <v>1.33</v>
          </cell>
          <cell r="L186" t="str">
            <v>D+</v>
          </cell>
          <cell r="M186" t="str">
            <v>0</v>
          </cell>
          <cell r="N186">
            <v>0</v>
          </cell>
          <cell r="O186">
            <v>0</v>
          </cell>
          <cell r="P186">
            <v>0</v>
          </cell>
          <cell r="Q186">
            <v>0</v>
          </cell>
          <cell r="R186">
            <v>0</v>
          </cell>
          <cell r="S186">
            <v>0</v>
          </cell>
          <cell r="T186">
            <v>0</v>
          </cell>
          <cell r="U186">
            <v>0</v>
          </cell>
          <cell r="V186">
            <v>0</v>
          </cell>
          <cell r="W186">
            <v>0</v>
          </cell>
        </row>
        <row r="187">
          <cell r="A187">
            <v>37</v>
          </cell>
          <cell r="B187">
            <v>37</v>
          </cell>
          <cell r="C187" t="e">
            <v>#N/A</v>
          </cell>
          <cell r="D187" t="str">
            <v>3.1</v>
          </cell>
          <cell r="E187">
            <v>0</v>
          </cell>
          <cell r="F187">
            <v>0</v>
          </cell>
          <cell r="G187">
            <v>0</v>
          </cell>
          <cell r="H187">
            <v>0</v>
          </cell>
          <cell r="I187">
            <v>0</v>
          </cell>
          <cell r="J187">
            <v>0</v>
          </cell>
          <cell r="K187" t="str">
            <v>1.33</v>
          </cell>
          <cell r="L187" t="str">
            <v>D+</v>
          </cell>
          <cell r="M187" t="str">
            <v>0</v>
          </cell>
          <cell r="N187">
            <v>0</v>
          </cell>
          <cell r="O187">
            <v>0</v>
          </cell>
          <cell r="P187">
            <v>0</v>
          </cell>
          <cell r="Q187">
            <v>0</v>
          </cell>
          <cell r="R187">
            <v>0</v>
          </cell>
          <cell r="S187">
            <v>0</v>
          </cell>
          <cell r="T187">
            <v>0</v>
          </cell>
          <cell r="U187">
            <v>0</v>
          </cell>
          <cell r="V187">
            <v>0</v>
          </cell>
          <cell r="W187" t="str">
            <v>D+</v>
          </cell>
        </row>
        <row r="188">
          <cell r="A188">
            <v>0</v>
          </cell>
          <cell r="B188">
            <v>37</v>
          </cell>
          <cell r="C188">
            <v>0</v>
          </cell>
          <cell r="D188" t="str">
            <v>3.2</v>
          </cell>
          <cell r="E188">
            <v>0</v>
          </cell>
          <cell r="F188">
            <v>0</v>
          </cell>
          <cell r="G188">
            <v>0</v>
          </cell>
          <cell r="H188">
            <v>0</v>
          </cell>
          <cell r="I188">
            <v>0</v>
          </cell>
          <cell r="J188">
            <v>0</v>
          </cell>
          <cell r="K188" t="str">
            <v>1.33</v>
          </cell>
          <cell r="L188" t="str">
            <v>D+</v>
          </cell>
          <cell r="M188" t="str">
            <v>0</v>
          </cell>
          <cell r="N188">
            <v>0</v>
          </cell>
          <cell r="O188">
            <v>0</v>
          </cell>
          <cell r="P188">
            <v>0</v>
          </cell>
          <cell r="Q188">
            <v>0</v>
          </cell>
          <cell r="R188">
            <v>0</v>
          </cell>
          <cell r="S188">
            <v>0</v>
          </cell>
          <cell r="T188">
            <v>0</v>
          </cell>
          <cell r="U188">
            <v>0</v>
          </cell>
          <cell r="V188">
            <v>0</v>
          </cell>
          <cell r="W188">
            <v>0</v>
          </cell>
        </row>
        <row r="189">
          <cell r="A189">
            <v>0</v>
          </cell>
          <cell r="B189">
            <v>37</v>
          </cell>
          <cell r="C189">
            <v>0</v>
          </cell>
          <cell r="D189" t="str">
            <v>3.3</v>
          </cell>
          <cell r="E189">
            <v>0</v>
          </cell>
          <cell r="F189">
            <v>0</v>
          </cell>
          <cell r="G189">
            <v>0</v>
          </cell>
          <cell r="H189">
            <v>0</v>
          </cell>
          <cell r="I189">
            <v>0</v>
          </cell>
          <cell r="J189">
            <v>0</v>
          </cell>
          <cell r="K189" t="str">
            <v>1.33</v>
          </cell>
          <cell r="L189" t="str">
            <v>D+</v>
          </cell>
          <cell r="M189" t="str">
            <v>0</v>
          </cell>
          <cell r="N189">
            <v>0</v>
          </cell>
          <cell r="O189">
            <v>0</v>
          </cell>
          <cell r="P189">
            <v>0</v>
          </cell>
          <cell r="Q189">
            <v>0</v>
          </cell>
          <cell r="R189">
            <v>0</v>
          </cell>
          <cell r="S189">
            <v>0</v>
          </cell>
          <cell r="T189">
            <v>0</v>
          </cell>
          <cell r="U189">
            <v>0</v>
          </cell>
          <cell r="V189">
            <v>0</v>
          </cell>
          <cell r="W189">
            <v>0</v>
          </cell>
        </row>
        <row r="190">
          <cell r="A190">
            <v>0</v>
          </cell>
          <cell r="B190">
            <v>37</v>
          </cell>
          <cell r="C190">
            <v>0</v>
          </cell>
          <cell r="D190" t="str">
            <v>3.4</v>
          </cell>
          <cell r="E190">
            <v>0</v>
          </cell>
          <cell r="F190">
            <v>0</v>
          </cell>
          <cell r="G190">
            <v>0</v>
          </cell>
          <cell r="H190">
            <v>0</v>
          </cell>
          <cell r="I190">
            <v>0</v>
          </cell>
          <cell r="J190">
            <v>0</v>
          </cell>
          <cell r="K190" t="str">
            <v>1.33</v>
          </cell>
          <cell r="L190" t="str">
            <v>D+</v>
          </cell>
          <cell r="M190" t="str">
            <v>0</v>
          </cell>
          <cell r="N190">
            <v>0</v>
          </cell>
          <cell r="O190">
            <v>0</v>
          </cell>
          <cell r="P190">
            <v>0</v>
          </cell>
          <cell r="Q190">
            <v>0</v>
          </cell>
          <cell r="R190">
            <v>0</v>
          </cell>
          <cell r="S190">
            <v>0</v>
          </cell>
          <cell r="T190">
            <v>0</v>
          </cell>
          <cell r="U190">
            <v>0</v>
          </cell>
          <cell r="V190">
            <v>0</v>
          </cell>
          <cell r="W190">
            <v>0</v>
          </cell>
        </row>
        <row r="191">
          <cell r="A191">
            <v>0</v>
          </cell>
          <cell r="B191">
            <v>0</v>
          </cell>
          <cell r="C191" t="str">
            <v>capaian raport</v>
          </cell>
          <cell r="D191">
            <v>37</v>
          </cell>
          <cell r="E191">
            <v>0</v>
          </cell>
          <cell r="F191">
            <v>0</v>
          </cell>
          <cell r="G191">
            <v>0</v>
          </cell>
          <cell r="H191">
            <v>0</v>
          </cell>
          <cell r="I191">
            <v>0</v>
          </cell>
          <cell r="J191">
            <v>0</v>
          </cell>
          <cell r="K191" t="str">
            <v>1.33</v>
          </cell>
          <cell r="L191" t="str">
            <v>D+</v>
          </cell>
          <cell r="M191" t="str">
            <v>0</v>
          </cell>
          <cell r="N191">
            <v>0</v>
          </cell>
          <cell r="O191">
            <v>0</v>
          </cell>
          <cell r="P191">
            <v>0</v>
          </cell>
          <cell r="Q191">
            <v>0</v>
          </cell>
          <cell r="R191">
            <v>0</v>
          </cell>
          <cell r="S191">
            <v>0</v>
          </cell>
          <cell r="T191">
            <v>0</v>
          </cell>
          <cell r="U191">
            <v>0</v>
          </cell>
          <cell r="V191">
            <v>0</v>
          </cell>
          <cell r="W191">
            <v>0</v>
          </cell>
        </row>
        <row r="192">
          <cell r="A192">
            <v>38</v>
          </cell>
          <cell r="B192">
            <v>38</v>
          </cell>
          <cell r="C192" t="e">
            <v>#N/A</v>
          </cell>
          <cell r="D192" t="str">
            <v>3.1</v>
          </cell>
          <cell r="E192">
            <v>0</v>
          </cell>
          <cell r="F192">
            <v>0</v>
          </cell>
          <cell r="G192">
            <v>0</v>
          </cell>
          <cell r="H192">
            <v>0</v>
          </cell>
          <cell r="I192">
            <v>0</v>
          </cell>
          <cell r="J192">
            <v>0</v>
          </cell>
          <cell r="K192" t="str">
            <v>1.33</v>
          </cell>
          <cell r="L192" t="str">
            <v>D+</v>
          </cell>
          <cell r="M192" t="str">
            <v>0</v>
          </cell>
          <cell r="N192">
            <v>0</v>
          </cell>
          <cell r="O192">
            <v>0</v>
          </cell>
          <cell r="P192">
            <v>0</v>
          </cell>
          <cell r="Q192">
            <v>0</v>
          </cell>
          <cell r="R192">
            <v>0</v>
          </cell>
          <cell r="S192">
            <v>0</v>
          </cell>
          <cell r="T192">
            <v>0</v>
          </cell>
          <cell r="U192">
            <v>0</v>
          </cell>
          <cell r="V192">
            <v>0</v>
          </cell>
          <cell r="W192" t="str">
            <v>D+</v>
          </cell>
        </row>
        <row r="193">
          <cell r="A193">
            <v>0</v>
          </cell>
          <cell r="B193">
            <v>38</v>
          </cell>
          <cell r="C193">
            <v>0</v>
          </cell>
          <cell r="D193" t="str">
            <v>3.2</v>
          </cell>
          <cell r="E193">
            <v>0</v>
          </cell>
          <cell r="F193">
            <v>0</v>
          </cell>
          <cell r="G193">
            <v>0</v>
          </cell>
          <cell r="H193">
            <v>0</v>
          </cell>
          <cell r="I193">
            <v>0</v>
          </cell>
          <cell r="J193">
            <v>0</v>
          </cell>
          <cell r="K193" t="str">
            <v>1.33</v>
          </cell>
          <cell r="L193" t="str">
            <v>D+</v>
          </cell>
          <cell r="M193" t="str">
            <v>0</v>
          </cell>
          <cell r="N193">
            <v>0</v>
          </cell>
          <cell r="O193">
            <v>0</v>
          </cell>
          <cell r="P193">
            <v>0</v>
          </cell>
          <cell r="Q193">
            <v>0</v>
          </cell>
          <cell r="R193">
            <v>0</v>
          </cell>
          <cell r="S193">
            <v>0</v>
          </cell>
          <cell r="T193">
            <v>0</v>
          </cell>
          <cell r="U193">
            <v>0</v>
          </cell>
          <cell r="V193">
            <v>0</v>
          </cell>
          <cell r="W193">
            <v>0</v>
          </cell>
        </row>
        <row r="194">
          <cell r="A194">
            <v>0</v>
          </cell>
          <cell r="B194">
            <v>38</v>
          </cell>
          <cell r="C194">
            <v>0</v>
          </cell>
          <cell r="D194" t="str">
            <v>3.3</v>
          </cell>
          <cell r="E194">
            <v>0</v>
          </cell>
          <cell r="F194">
            <v>0</v>
          </cell>
          <cell r="G194">
            <v>0</v>
          </cell>
          <cell r="H194">
            <v>0</v>
          </cell>
          <cell r="I194">
            <v>0</v>
          </cell>
          <cell r="J194">
            <v>0</v>
          </cell>
          <cell r="K194" t="str">
            <v>1.33</v>
          </cell>
          <cell r="L194" t="str">
            <v>D+</v>
          </cell>
          <cell r="M194" t="str">
            <v>0</v>
          </cell>
          <cell r="N194">
            <v>0</v>
          </cell>
          <cell r="O194">
            <v>0</v>
          </cell>
          <cell r="P194">
            <v>0</v>
          </cell>
          <cell r="Q194">
            <v>0</v>
          </cell>
          <cell r="R194">
            <v>0</v>
          </cell>
          <cell r="S194">
            <v>0</v>
          </cell>
          <cell r="T194">
            <v>0</v>
          </cell>
          <cell r="U194">
            <v>0</v>
          </cell>
          <cell r="V194">
            <v>0</v>
          </cell>
          <cell r="W194">
            <v>0</v>
          </cell>
        </row>
        <row r="195">
          <cell r="A195">
            <v>0</v>
          </cell>
          <cell r="B195">
            <v>38</v>
          </cell>
          <cell r="C195">
            <v>0</v>
          </cell>
          <cell r="D195" t="str">
            <v>3.4</v>
          </cell>
          <cell r="E195">
            <v>0</v>
          </cell>
          <cell r="F195">
            <v>0</v>
          </cell>
          <cell r="G195">
            <v>0</v>
          </cell>
          <cell r="H195">
            <v>0</v>
          </cell>
          <cell r="I195">
            <v>0</v>
          </cell>
          <cell r="J195">
            <v>0</v>
          </cell>
          <cell r="K195" t="str">
            <v>1.33</v>
          </cell>
          <cell r="L195" t="str">
            <v>D+</v>
          </cell>
          <cell r="M195" t="str">
            <v>0</v>
          </cell>
          <cell r="N195">
            <v>0</v>
          </cell>
          <cell r="O195">
            <v>0</v>
          </cell>
          <cell r="P195">
            <v>0</v>
          </cell>
          <cell r="Q195">
            <v>0</v>
          </cell>
          <cell r="R195">
            <v>0</v>
          </cell>
          <cell r="S195">
            <v>0</v>
          </cell>
          <cell r="T195">
            <v>0</v>
          </cell>
          <cell r="U195">
            <v>0</v>
          </cell>
          <cell r="V195">
            <v>0</v>
          </cell>
          <cell r="W195">
            <v>0</v>
          </cell>
        </row>
        <row r="196">
          <cell r="A196">
            <v>0</v>
          </cell>
          <cell r="B196">
            <v>0</v>
          </cell>
          <cell r="C196" t="str">
            <v>capaian raport</v>
          </cell>
          <cell r="D196">
            <v>38</v>
          </cell>
          <cell r="E196">
            <v>0</v>
          </cell>
          <cell r="F196">
            <v>0</v>
          </cell>
          <cell r="G196">
            <v>0</v>
          </cell>
          <cell r="H196">
            <v>0</v>
          </cell>
          <cell r="I196">
            <v>0</v>
          </cell>
          <cell r="J196">
            <v>0</v>
          </cell>
          <cell r="K196" t="str">
            <v>1.33</v>
          </cell>
          <cell r="L196" t="str">
            <v>D+</v>
          </cell>
          <cell r="M196" t="str">
            <v>0</v>
          </cell>
          <cell r="N196">
            <v>0</v>
          </cell>
          <cell r="O196">
            <v>0</v>
          </cell>
          <cell r="P196">
            <v>0</v>
          </cell>
          <cell r="Q196">
            <v>0</v>
          </cell>
          <cell r="R196">
            <v>0</v>
          </cell>
          <cell r="S196">
            <v>0</v>
          </cell>
          <cell r="T196">
            <v>0</v>
          </cell>
          <cell r="U196">
            <v>0</v>
          </cell>
          <cell r="V196">
            <v>0</v>
          </cell>
          <cell r="W196">
            <v>0</v>
          </cell>
        </row>
        <row r="197">
          <cell r="A197">
            <v>39</v>
          </cell>
          <cell r="B197">
            <v>39</v>
          </cell>
          <cell r="C197" t="e">
            <v>#N/A</v>
          </cell>
          <cell r="D197" t="str">
            <v>3.1</v>
          </cell>
          <cell r="E197">
            <v>0</v>
          </cell>
          <cell r="F197">
            <v>0</v>
          </cell>
          <cell r="G197">
            <v>0</v>
          </cell>
          <cell r="H197">
            <v>0</v>
          </cell>
          <cell r="I197">
            <v>0</v>
          </cell>
          <cell r="J197">
            <v>0</v>
          </cell>
          <cell r="K197" t="str">
            <v>1.33</v>
          </cell>
          <cell r="L197" t="str">
            <v>D+</v>
          </cell>
          <cell r="M197" t="str">
            <v>0</v>
          </cell>
          <cell r="N197">
            <v>0</v>
          </cell>
          <cell r="O197">
            <v>0</v>
          </cell>
          <cell r="P197">
            <v>0</v>
          </cell>
          <cell r="Q197">
            <v>0</v>
          </cell>
          <cell r="R197">
            <v>0</v>
          </cell>
          <cell r="S197">
            <v>0</v>
          </cell>
          <cell r="T197">
            <v>0</v>
          </cell>
          <cell r="U197">
            <v>0</v>
          </cell>
          <cell r="V197">
            <v>0</v>
          </cell>
          <cell r="W197" t="str">
            <v>D+</v>
          </cell>
        </row>
        <row r="198">
          <cell r="A198">
            <v>0</v>
          </cell>
          <cell r="B198">
            <v>39</v>
          </cell>
          <cell r="C198">
            <v>0</v>
          </cell>
          <cell r="D198" t="str">
            <v>3.2</v>
          </cell>
          <cell r="E198">
            <v>0</v>
          </cell>
          <cell r="F198">
            <v>0</v>
          </cell>
          <cell r="G198">
            <v>0</v>
          </cell>
          <cell r="H198">
            <v>0</v>
          </cell>
          <cell r="I198">
            <v>0</v>
          </cell>
          <cell r="J198">
            <v>0</v>
          </cell>
          <cell r="K198" t="str">
            <v>1.33</v>
          </cell>
          <cell r="L198" t="str">
            <v>D+</v>
          </cell>
          <cell r="M198" t="str">
            <v>0</v>
          </cell>
          <cell r="N198">
            <v>0</v>
          </cell>
          <cell r="O198">
            <v>0</v>
          </cell>
          <cell r="P198">
            <v>0</v>
          </cell>
          <cell r="Q198">
            <v>0</v>
          </cell>
          <cell r="R198">
            <v>0</v>
          </cell>
          <cell r="S198">
            <v>0</v>
          </cell>
          <cell r="T198">
            <v>0</v>
          </cell>
          <cell r="U198">
            <v>0</v>
          </cell>
          <cell r="V198">
            <v>0</v>
          </cell>
          <cell r="W198">
            <v>0</v>
          </cell>
        </row>
        <row r="199">
          <cell r="A199">
            <v>0</v>
          </cell>
          <cell r="B199">
            <v>39</v>
          </cell>
          <cell r="C199">
            <v>0</v>
          </cell>
          <cell r="D199" t="str">
            <v>3.3</v>
          </cell>
          <cell r="E199">
            <v>0</v>
          </cell>
          <cell r="F199">
            <v>0</v>
          </cell>
          <cell r="G199">
            <v>0</v>
          </cell>
          <cell r="H199">
            <v>0</v>
          </cell>
          <cell r="I199">
            <v>0</v>
          </cell>
          <cell r="J199">
            <v>0</v>
          </cell>
          <cell r="K199" t="str">
            <v>1.33</v>
          </cell>
          <cell r="L199" t="str">
            <v>D+</v>
          </cell>
          <cell r="M199" t="str">
            <v>0</v>
          </cell>
          <cell r="N199">
            <v>0</v>
          </cell>
          <cell r="O199">
            <v>0</v>
          </cell>
          <cell r="P199">
            <v>0</v>
          </cell>
          <cell r="Q199">
            <v>0</v>
          </cell>
          <cell r="R199">
            <v>0</v>
          </cell>
          <cell r="S199">
            <v>0</v>
          </cell>
          <cell r="T199">
            <v>0</v>
          </cell>
          <cell r="U199">
            <v>0</v>
          </cell>
          <cell r="V199">
            <v>0</v>
          </cell>
          <cell r="W199">
            <v>0</v>
          </cell>
        </row>
        <row r="200">
          <cell r="A200">
            <v>0</v>
          </cell>
          <cell r="B200">
            <v>39</v>
          </cell>
          <cell r="C200">
            <v>0</v>
          </cell>
          <cell r="D200" t="str">
            <v>3.4</v>
          </cell>
          <cell r="E200">
            <v>0</v>
          </cell>
          <cell r="F200">
            <v>0</v>
          </cell>
          <cell r="G200">
            <v>0</v>
          </cell>
          <cell r="H200">
            <v>0</v>
          </cell>
          <cell r="I200">
            <v>0</v>
          </cell>
          <cell r="J200">
            <v>0</v>
          </cell>
          <cell r="K200" t="str">
            <v>1.33</v>
          </cell>
          <cell r="L200" t="str">
            <v>D+</v>
          </cell>
          <cell r="M200" t="str">
            <v>0</v>
          </cell>
          <cell r="N200">
            <v>0</v>
          </cell>
          <cell r="O200">
            <v>0</v>
          </cell>
          <cell r="P200">
            <v>0</v>
          </cell>
          <cell r="Q200">
            <v>0</v>
          </cell>
          <cell r="R200">
            <v>0</v>
          </cell>
          <cell r="S200">
            <v>0</v>
          </cell>
          <cell r="T200">
            <v>0</v>
          </cell>
          <cell r="U200">
            <v>0</v>
          </cell>
          <cell r="V200">
            <v>0</v>
          </cell>
          <cell r="W200">
            <v>0</v>
          </cell>
        </row>
        <row r="201">
          <cell r="A201">
            <v>0</v>
          </cell>
          <cell r="B201">
            <v>0</v>
          </cell>
          <cell r="C201" t="str">
            <v>capaian raport</v>
          </cell>
          <cell r="D201">
            <v>39</v>
          </cell>
          <cell r="E201">
            <v>0</v>
          </cell>
          <cell r="F201">
            <v>0</v>
          </cell>
          <cell r="G201">
            <v>0</v>
          </cell>
          <cell r="H201">
            <v>0</v>
          </cell>
          <cell r="I201">
            <v>0</v>
          </cell>
          <cell r="J201">
            <v>0</v>
          </cell>
          <cell r="K201" t="str">
            <v>1.33</v>
          </cell>
          <cell r="L201" t="str">
            <v>D+</v>
          </cell>
          <cell r="M201" t="str">
            <v>0</v>
          </cell>
          <cell r="N201">
            <v>0</v>
          </cell>
          <cell r="O201">
            <v>0</v>
          </cell>
          <cell r="P201">
            <v>0</v>
          </cell>
          <cell r="Q201">
            <v>0</v>
          </cell>
          <cell r="R201">
            <v>0</v>
          </cell>
          <cell r="S201">
            <v>0</v>
          </cell>
          <cell r="T201">
            <v>0</v>
          </cell>
          <cell r="U201">
            <v>0</v>
          </cell>
          <cell r="V201">
            <v>0</v>
          </cell>
          <cell r="W201">
            <v>0</v>
          </cell>
        </row>
        <row r="202">
          <cell r="A202">
            <v>40</v>
          </cell>
          <cell r="B202">
            <v>40</v>
          </cell>
          <cell r="C202" t="e">
            <v>#N/A</v>
          </cell>
          <cell r="D202" t="str">
            <v>3.1</v>
          </cell>
          <cell r="E202">
            <v>0</v>
          </cell>
          <cell r="F202">
            <v>0</v>
          </cell>
          <cell r="G202">
            <v>0</v>
          </cell>
          <cell r="H202">
            <v>0</v>
          </cell>
          <cell r="I202">
            <v>0</v>
          </cell>
          <cell r="J202">
            <v>0</v>
          </cell>
          <cell r="K202" t="str">
            <v>1.33</v>
          </cell>
          <cell r="L202" t="str">
            <v>D+</v>
          </cell>
          <cell r="M202" t="str">
            <v>0</v>
          </cell>
          <cell r="N202">
            <v>0</v>
          </cell>
          <cell r="O202">
            <v>0</v>
          </cell>
          <cell r="P202">
            <v>0</v>
          </cell>
          <cell r="Q202">
            <v>0</v>
          </cell>
          <cell r="R202">
            <v>0</v>
          </cell>
          <cell r="S202">
            <v>0</v>
          </cell>
          <cell r="T202">
            <v>0</v>
          </cell>
          <cell r="U202">
            <v>0</v>
          </cell>
          <cell r="V202">
            <v>0</v>
          </cell>
          <cell r="W202" t="str">
            <v>D+</v>
          </cell>
        </row>
        <row r="203">
          <cell r="A203">
            <v>0</v>
          </cell>
          <cell r="B203">
            <v>40</v>
          </cell>
          <cell r="C203">
            <v>0</v>
          </cell>
          <cell r="D203" t="str">
            <v>3.2</v>
          </cell>
          <cell r="E203">
            <v>0</v>
          </cell>
          <cell r="F203">
            <v>0</v>
          </cell>
          <cell r="G203">
            <v>0</v>
          </cell>
          <cell r="H203">
            <v>0</v>
          </cell>
          <cell r="I203">
            <v>0</v>
          </cell>
          <cell r="J203">
            <v>0</v>
          </cell>
          <cell r="K203" t="str">
            <v>1.33</v>
          </cell>
          <cell r="L203" t="str">
            <v>D+</v>
          </cell>
          <cell r="M203" t="str">
            <v>0</v>
          </cell>
          <cell r="N203">
            <v>0</v>
          </cell>
          <cell r="O203">
            <v>0</v>
          </cell>
          <cell r="P203">
            <v>0</v>
          </cell>
          <cell r="Q203">
            <v>0</v>
          </cell>
          <cell r="R203">
            <v>0</v>
          </cell>
          <cell r="S203">
            <v>0</v>
          </cell>
          <cell r="T203">
            <v>0</v>
          </cell>
          <cell r="U203">
            <v>0</v>
          </cell>
          <cell r="V203">
            <v>0</v>
          </cell>
          <cell r="W203">
            <v>0</v>
          </cell>
        </row>
        <row r="204">
          <cell r="A204">
            <v>0</v>
          </cell>
          <cell r="B204">
            <v>40</v>
          </cell>
          <cell r="C204">
            <v>0</v>
          </cell>
          <cell r="D204" t="str">
            <v>3.3</v>
          </cell>
          <cell r="E204">
            <v>0</v>
          </cell>
          <cell r="F204">
            <v>0</v>
          </cell>
          <cell r="G204">
            <v>0</v>
          </cell>
          <cell r="H204">
            <v>0</v>
          </cell>
          <cell r="I204">
            <v>0</v>
          </cell>
          <cell r="J204">
            <v>0</v>
          </cell>
          <cell r="K204" t="str">
            <v>1.33</v>
          </cell>
          <cell r="L204" t="str">
            <v>D+</v>
          </cell>
          <cell r="M204" t="str">
            <v>0</v>
          </cell>
          <cell r="N204">
            <v>0</v>
          </cell>
          <cell r="O204">
            <v>0</v>
          </cell>
          <cell r="P204">
            <v>0</v>
          </cell>
          <cell r="Q204">
            <v>0</v>
          </cell>
          <cell r="R204">
            <v>0</v>
          </cell>
          <cell r="S204">
            <v>0</v>
          </cell>
          <cell r="T204">
            <v>0</v>
          </cell>
          <cell r="U204">
            <v>0</v>
          </cell>
          <cell r="V204">
            <v>0</v>
          </cell>
          <cell r="W204">
            <v>0</v>
          </cell>
        </row>
        <row r="205">
          <cell r="A205">
            <v>0</v>
          </cell>
          <cell r="B205">
            <v>40</v>
          </cell>
          <cell r="C205">
            <v>0</v>
          </cell>
          <cell r="D205" t="str">
            <v>3.4</v>
          </cell>
          <cell r="E205">
            <v>0</v>
          </cell>
          <cell r="F205">
            <v>0</v>
          </cell>
          <cell r="G205">
            <v>0</v>
          </cell>
          <cell r="H205">
            <v>0</v>
          </cell>
          <cell r="I205">
            <v>0</v>
          </cell>
          <cell r="J205">
            <v>0</v>
          </cell>
          <cell r="K205" t="str">
            <v>1.33</v>
          </cell>
          <cell r="L205" t="str">
            <v>D+</v>
          </cell>
          <cell r="M205" t="str">
            <v>0</v>
          </cell>
          <cell r="N205">
            <v>0</v>
          </cell>
          <cell r="O205">
            <v>0</v>
          </cell>
          <cell r="P205">
            <v>0</v>
          </cell>
          <cell r="Q205">
            <v>0</v>
          </cell>
          <cell r="R205">
            <v>0</v>
          </cell>
          <cell r="S205">
            <v>0</v>
          </cell>
          <cell r="T205">
            <v>0</v>
          </cell>
          <cell r="U205">
            <v>0</v>
          </cell>
          <cell r="V205">
            <v>0</v>
          </cell>
          <cell r="W205">
            <v>0</v>
          </cell>
        </row>
        <row r="206">
          <cell r="A206">
            <v>0</v>
          </cell>
          <cell r="B206">
            <v>0</v>
          </cell>
          <cell r="C206" t="str">
            <v>capaian raport</v>
          </cell>
          <cell r="D206">
            <v>40</v>
          </cell>
          <cell r="E206">
            <v>0</v>
          </cell>
          <cell r="F206">
            <v>0</v>
          </cell>
          <cell r="G206">
            <v>0</v>
          </cell>
          <cell r="H206">
            <v>0</v>
          </cell>
          <cell r="I206">
            <v>0</v>
          </cell>
          <cell r="J206">
            <v>0</v>
          </cell>
          <cell r="K206" t="str">
            <v>1.33</v>
          </cell>
          <cell r="L206" t="str">
            <v>D+</v>
          </cell>
          <cell r="M206" t="str">
            <v>0</v>
          </cell>
          <cell r="N206">
            <v>0</v>
          </cell>
          <cell r="O206">
            <v>0</v>
          </cell>
          <cell r="P206">
            <v>0</v>
          </cell>
          <cell r="Q206">
            <v>0</v>
          </cell>
          <cell r="R206">
            <v>0</v>
          </cell>
          <cell r="S206">
            <v>0</v>
          </cell>
          <cell r="T206">
            <v>0</v>
          </cell>
          <cell r="U206">
            <v>0</v>
          </cell>
          <cell r="V206">
            <v>0</v>
          </cell>
          <cell r="W206">
            <v>0</v>
          </cell>
        </row>
      </sheetData>
      <sheetData sheetId="20">
        <row r="7">
          <cell r="A7">
            <v>1</v>
          </cell>
          <cell r="B7">
            <v>1</v>
          </cell>
          <cell r="C7" t="str">
            <v>Achmad Zacky</v>
          </cell>
          <cell r="D7" t="str">
            <v>3.2</v>
          </cell>
          <cell r="E7">
            <v>73</v>
          </cell>
          <cell r="F7">
            <v>146</v>
          </cell>
          <cell r="G7">
            <v>75</v>
          </cell>
          <cell r="H7">
            <v>66.666666666666671</v>
          </cell>
          <cell r="I7">
            <v>287.66666666666669</v>
          </cell>
          <cell r="J7">
            <v>71.916666666666671</v>
          </cell>
          <cell r="K7" t="str">
            <v>3.00</v>
          </cell>
          <cell r="L7" t="str">
            <v>B</v>
          </cell>
          <cell r="M7" t="str">
            <v>B</v>
          </cell>
          <cell r="N7">
            <v>0</v>
          </cell>
          <cell r="O7">
            <v>0</v>
          </cell>
          <cell r="P7">
            <v>0</v>
          </cell>
          <cell r="Q7">
            <v>0</v>
          </cell>
          <cell r="R7">
            <v>3</v>
          </cell>
          <cell r="S7">
            <v>0</v>
          </cell>
          <cell r="T7">
            <v>0</v>
          </cell>
          <cell r="U7">
            <v>0</v>
          </cell>
          <cell r="V7">
            <v>3</v>
          </cell>
          <cell r="W7">
            <v>0</v>
          </cell>
          <cell r="X7">
            <v>73.381313131313135</v>
          </cell>
          <cell r="Y7" t="str">
            <v>B</v>
          </cell>
        </row>
        <row r="8">
          <cell r="A8">
            <v>0</v>
          </cell>
          <cell r="B8">
            <v>1</v>
          </cell>
          <cell r="C8">
            <v>0</v>
          </cell>
          <cell r="D8" t="str">
            <v>3.3</v>
          </cell>
          <cell r="E8">
            <v>66.25</v>
          </cell>
          <cell r="F8">
            <v>132.5</v>
          </cell>
          <cell r="G8">
            <v>76</v>
          </cell>
          <cell r="H8">
            <v>74.242424242424249</v>
          </cell>
          <cell r="I8">
            <v>282.74242424242425</v>
          </cell>
          <cell r="J8">
            <v>70.685606060606062</v>
          </cell>
          <cell r="K8" t="str">
            <v>3.00</v>
          </cell>
          <cell r="L8" t="str">
            <v>B</v>
          </cell>
          <cell r="M8" t="str">
            <v>B</v>
          </cell>
          <cell r="N8">
            <v>0</v>
          </cell>
          <cell r="O8">
            <v>0</v>
          </cell>
          <cell r="P8">
            <v>0</v>
          </cell>
          <cell r="Q8">
            <v>0</v>
          </cell>
          <cell r="R8">
            <v>0</v>
          </cell>
          <cell r="S8">
            <v>0</v>
          </cell>
          <cell r="T8">
            <v>0</v>
          </cell>
          <cell r="U8">
            <v>0</v>
          </cell>
          <cell r="V8">
            <v>0</v>
          </cell>
          <cell r="W8">
            <v>0</v>
          </cell>
          <cell r="X8">
            <v>0</v>
          </cell>
          <cell r="Y8">
            <v>0</v>
          </cell>
        </row>
        <row r="9">
          <cell r="A9">
            <v>0</v>
          </cell>
          <cell r="B9">
            <v>1</v>
          </cell>
          <cell r="C9">
            <v>0</v>
          </cell>
          <cell r="D9" t="str">
            <v>3.4</v>
          </cell>
          <cell r="E9">
            <v>72.833333333333329</v>
          </cell>
          <cell r="F9">
            <v>145.66666666666666</v>
          </cell>
          <cell r="G9">
            <v>77</v>
          </cell>
          <cell r="H9">
            <v>80.050505050505038</v>
          </cell>
          <cell r="I9">
            <v>302.71717171717171</v>
          </cell>
          <cell r="J9">
            <v>75.679292929292927</v>
          </cell>
          <cell r="K9" t="str">
            <v>3.33</v>
          </cell>
          <cell r="L9" t="str">
            <v>B+</v>
          </cell>
          <cell r="M9" t="str">
            <v>B</v>
          </cell>
          <cell r="N9">
            <v>0</v>
          </cell>
          <cell r="O9">
            <v>0</v>
          </cell>
          <cell r="P9">
            <v>0</v>
          </cell>
          <cell r="Q9">
            <v>0</v>
          </cell>
          <cell r="R9">
            <v>0</v>
          </cell>
          <cell r="S9">
            <v>0</v>
          </cell>
          <cell r="T9">
            <v>0</v>
          </cell>
          <cell r="U9">
            <v>0</v>
          </cell>
          <cell r="V9">
            <v>0</v>
          </cell>
          <cell r="W9">
            <v>0</v>
          </cell>
          <cell r="X9">
            <v>0</v>
          </cell>
          <cell r="Y9">
            <v>0</v>
          </cell>
        </row>
        <row r="10">
          <cell r="A10">
            <v>0</v>
          </cell>
          <cell r="B10">
            <v>1</v>
          </cell>
          <cell r="C10">
            <v>0</v>
          </cell>
          <cell r="D10" t="str">
            <v>3.5</v>
          </cell>
          <cell r="E10">
            <v>66</v>
          </cell>
          <cell r="F10">
            <v>132</v>
          </cell>
          <cell r="G10">
            <v>78</v>
          </cell>
          <cell r="H10">
            <v>66.666666666666671</v>
          </cell>
          <cell r="I10">
            <v>276.66666666666669</v>
          </cell>
          <cell r="J10">
            <v>69.166666666666671</v>
          </cell>
          <cell r="K10" t="str">
            <v>2.66</v>
          </cell>
          <cell r="L10" t="str">
            <v>B-</v>
          </cell>
          <cell r="M10" t="str">
            <v>B</v>
          </cell>
          <cell r="N10">
            <v>0</v>
          </cell>
          <cell r="O10">
            <v>0</v>
          </cell>
          <cell r="P10">
            <v>0</v>
          </cell>
          <cell r="Q10">
            <v>0</v>
          </cell>
          <cell r="R10">
            <v>0</v>
          </cell>
          <cell r="S10">
            <v>0</v>
          </cell>
          <cell r="T10">
            <v>0</v>
          </cell>
          <cell r="U10">
            <v>0</v>
          </cell>
          <cell r="V10">
            <v>0</v>
          </cell>
          <cell r="W10">
            <v>0</v>
          </cell>
          <cell r="X10">
            <v>0</v>
          </cell>
          <cell r="Y10">
            <v>0</v>
          </cell>
        </row>
        <row r="11">
          <cell r="A11">
            <v>0</v>
          </cell>
          <cell r="B11">
            <v>1</v>
          </cell>
          <cell r="C11">
            <v>0</v>
          </cell>
          <cell r="D11" t="str">
            <v>3.6</v>
          </cell>
          <cell r="E11">
            <v>84</v>
          </cell>
          <cell r="F11">
            <v>168</v>
          </cell>
          <cell r="G11">
            <v>79</v>
          </cell>
          <cell r="H11">
            <v>70.833333333333343</v>
          </cell>
          <cell r="I11">
            <v>317.83333333333337</v>
          </cell>
          <cell r="J11">
            <v>79.458333333333343</v>
          </cell>
          <cell r="K11" t="str">
            <v>3.33</v>
          </cell>
          <cell r="L11" t="str">
            <v>B+</v>
          </cell>
          <cell r="M11" t="str">
            <v>B</v>
          </cell>
          <cell r="N11">
            <v>0</v>
          </cell>
          <cell r="O11">
            <v>0</v>
          </cell>
          <cell r="P11">
            <v>0</v>
          </cell>
          <cell r="Q11">
            <v>0</v>
          </cell>
          <cell r="R11">
            <v>0</v>
          </cell>
          <cell r="S11">
            <v>0</v>
          </cell>
          <cell r="T11">
            <v>0</v>
          </cell>
          <cell r="U11">
            <v>0</v>
          </cell>
          <cell r="V11">
            <v>0</v>
          </cell>
          <cell r="W11">
            <v>0</v>
          </cell>
          <cell r="X11">
            <v>0</v>
          </cell>
          <cell r="Y11">
            <v>0</v>
          </cell>
        </row>
        <row r="12">
          <cell r="A12">
            <v>0</v>
          </cell>
          <cell r="B12">
            <v>0</v>
          </cell>
          <cell r="C12" t="str">
            <v>capaian raport</v>
          </cell>
          <cell r="D12">
            <v>1</v>
          </cell>
          <cell r="E12">
            <v>0</v>
          </cell>
          <cell r="F12">
            <v>0</v>
          </cell>
          <cell r="G12">
            <v>0</v>
          </cell>
          <cell r="H12">
            <v>71.691919191919197</v>
          </cell>
          <cell r="I12">
            <v>0</v>
          </cell>
          <cell r="J12">
            <v>73.381313131313135</v>
          </cell>
          <cell r="K12" t="str">
            <v>3.00</v>
          </cell>
          <cell r="L12" t="str">
            <v>B</v>
          </cell>
          <cell r="M12" t="str">
            <v>B</v>
          </cell>
          <cell r="N12">
            <v>0</v>
          </cell>
          <cell r="O12">
            <v>0</v>
          </cell>
          <cell r="P12">
            <v>0</v>
          </cell>
          <cell r="Q12">
            <v>0</v>
          </cell>
          <cell r="R12">
            <v>0</v>
          </cell>
          <cell r="S12">
            <v>0</v>
          </cell>
          <cell r="T12">
            <v>0</v>
          </cell>
          <cell r="U12">
            <v>0</v>
          </cell>
          <cell r="V12">
            <v>0</v>
          </cell>
          <cell r="W12">
            <v>0</v>
          </cell>
          <cell r="X12">
            <v>0</v>
          </cell>
          <cell r="Y12">
            <v>0</v>
          </cell>
        </row>
        <row r="13">
          <cell r="A13">
            <v>2</v>
          </cell>
          <cell r="B13">
            <v>2</v>
          </cell>
          <cell r="C13" t="str">
            <v>Angelia Vabel R</v>
          </cell>
          <cell r="D13" t="str">
            <v>3.2</v>
          </cell>
          <cell r="E13">
            <v>0</v>
          </cell>
          <cell r="F13">
            <v>0</v>
          </cell>
          <cell r="G13">
            <v>0</v>
          </cell>
          <cell r="H13">
            <v>0</v>
          </cell>
          <cell r="I13">
            <v>0</v>
          </cell>
          <cell r="J13">
            <v>0</v>
          </cell>
          <cell r="K13" t="str">
            <v>1.33</v>
          </cell>
          <cell r="L13" t="str">
            <v>D+</v>
          </cell>
          <cell r="M13" t="str">
            <v>0</v>
          </cell>
          <cell r="N13">
            <v>0</v>
          </cell>
          <cell r="O13">
            <v>0</v>
          </cell>
          <cell r="P13">
            <v>0</v>
          </cell>
          <cell r="Q13">
            <v>0</v>
          </cell>
          <cell r="R13">
            <v>0</v>
          </cell>
          <cell r="S13">
            <v>0</v>
          </cell>
          <cell r="T13">
            <v>0</v>
          </cell>
          <cell r="U13">
            <v>0</v>
          </cell>
          <cell r="V13">
            <v>0</v>
          </cell>
          <cell r="W13">
            <v>0</v>
          </cell>
          <cell r="X13">
            <v>0</v>
          </cell>
          <cell r="Y13" t="str">
            <v>D+</v>
          </cell>
        </row>
        <row r="14">
          <cell r="A14">
            <v>0</v>
          </cell>
          <cell r="B14">
            <v>2</v>
          </cell>
          <cell r="C14">
            <v>0</v>
          </cell>
          <cell r="D14" t="str">
            <v>3.3</v>
          </cell>
          <cell r="E14">
            <v>0</v>
          </cell>
          <cell r="F14">
            <v>0</v>
          </cell>
          <cell r="G14">
            <v>0</v>
          </cell>
          <cell r="H14">
            <v>0</v>
          </cell>
          <cell r="I14">
            <v>0</v>
          </cell>
          <cell r="J14">
            <v>0</v>
          </cell>
          <cell r="K14" t="str">
            <v>1.33</v>
          </cell>
          <cell r="L14" t="str">
            <v>D+</v>
          </cell>
          <cell r="M14" t="str">
            <v>0</v>
          </cell>
          <cell r="N14">
            <v>0</v>
          </cell>
          <cell r="O14">
            <v>0</v>
          </cell>
          <cell r="P14">
            <v>0</v>
          </cell>
          <cell r="Q14">
            <v>0</v>
          </cell>
          <cell r="R14">
            <v>0</v>
          </cell>
          <cell r="S14">
            <v>0</v>
          </cell>
          <cell r="T14">
            <v>0</v>
          </cell>
          <cell r="U14">
            <v>0</v>
          </cell>
          <cell r="V14">
            <v>0</v>
          </cell>
          <cell r="W14">
            <v>0</v>
          </cell>
          <cell r="X14">
            <v>0</v>
          </cell>
          <cell r="Y14">
            <v>0</v>
          </cell>
        </row>
        <row r="15">
          <cell r="A15">
            <v>0</v>
          </cell>
          <cell r="B15">
            <v>2</v>
          </cell>
          <cell r="C15">
            <v>0</v>
          </cell>
          <cell r="D15" t="str">
            <v>3.4</v>
          </cell>
          <cell r="E15">
            <v>0</v>
          </cell>
          <cell r="F15">
            <v>0</v>
          </cell>
          <cell r="G15">
            <v>0</v>
          </cell>
          <cell r="H15">
            <v>0</v>
          </cell>
          <cell r="I15">
            <v>0</v>
          </cell>
          <cell r="J15">
            <v>0</v>
          </cell>
          <cell r="K15" t="str">
            <v>1.33</v>
          </cell>
          <cell r="L15" t="str">
            <v>D+</v>
          </cell>
          <cell r="M15" t="str">
            <v>0</v>
          </cell>
          <cell r="N15">
            <v>0</v>
          </cell>
          <cell r="O15">
            <v>0</v>
          </cell>
          <cell r="P15">
            <v>0</v>
          </cell>
          <cell r="Q15">
            <v>0</v>
          </cell>
          <cell r="R15">
            <v>0</v>
          </cell>
          <cell r="S15">
            <v>0</v>
          </cell>
          <cell r="T15">
            <v>0</v>
          </cell>
          <cell r="U15">
            <v>0</v>
          </cell>
          <cell r="V15">
            <v>0</v>
          </cell>
          <cell r="W15">
            <v>0</v>
          </cell>
          <cell r="X15">
            <v>0</v>
          </cell>
          <cell r="Y15">
            <v>0</v>
          </cell>
        </row>
        <row r="16">
          <cell r="A16">
            <v>0</v>
          </cell>
          <cell r="B16">
            <v>2</v>
          </cell>
          <cell r="C16">
            <v>0</v>
          </cell>
          <cell r="D16" t="str">
            <v>3.5</v>
          </cell>
          <cell r="E16">
            <v>0</v>
          </cell>
          <cell r="F16">
            <v>0</v>
          </cell>
          <cell r="G16">
            <v>0</v>
          </cell>
          <cell r="H16">
            <v>0</v>
          </cell>
          <cell r="I16">
            <v>0</v>
          </cell>
          <cell r="J16">
            <v>0</v>
          </cell>
          <cell r="K16" t="str">
            <v>1.33</v>
          </cell>
          <cell r="L16" t="str">
            <v>D+</v>
          </cell>
          <cell r="M16" t="str">
            <v>0</v>
          </cell>
          <cell r="N16">
            <v>0</v>
          </cell>
          <cell r="O16">
            <v>0</v>
          </cell>
          <cell r="P16">
            <v>0</v>
          </cell>
          <cell r="Q16">
            <v>0</v>
          </cell>
          <cell r="R16">
            <v>0</v>
          </cell>
          <cell r="S16">
            <v>0</v>
          </cell>
          <cell r="T16">
            <v>0</v>
          </cell>
          <cell r="U16">
            <v>0</v>
          </cell>
          <cell r="V16">
            <v>0</v>
          </cell>
          <cell r="W16">
            <v>0</v>
          </cell>
          <cell r="X16">
            <v>0</v>
          </cell>
          <cell r="Y16">
            <v>0</v>
          </cell>
        </row>
        <row r="17">
          <cell r="A17">
            <v>0</v>
          </cell>
          <cell r="B17">
            <v>2</v>
          </cell>
          <cell r="C17">
            <v>0</v>
          </cell>
          <cell r="D17" t="str">
            <v>3.6</v>
          </cell>
          <cell r="E17">
            <v>0</v>
          </cell>
          <cell r="F17">
            <v>0</v>
          </cell>
          <cell r="G17">
            <v>0</v>
          </cell>
          <cell r="H17">
            <v>0</v>
          </cell>
          <cell r="I17">
            <v>0</v>
          </cell>
          <cell r="J17">
            <v>0</v>
          </cell>
          <cell r="K17" t="str">
            <v>1.33</v>
          </cell>
          <cell r="L17" t="str">
            <v>D+</v>
          </cell>
          <cell r="M17" t="str">
            <v>0</v>
          </cell>
          <cell r="N17">
            <v>0</v>
          </cell>
          <cell r="O17">
            <v>0</v>
          </cell>
          <cell r="P17">
            <v>0</v>
          </cell>
          <cell r="Q17">
            <v>0</v>
          </cell>
          <cell r="R17">
            <v>0</v>
          </cell>
          <cell r="S17">
            <v>0</v>
          </cell>
          <cell r="T17">
            <v>0</v>
          </cell>
          <cell r="U17">
            <v>0</v>
          </cell>
          <cell r="V17">
            <v>0</v>
          </cell>
          <cell r="W17">
            <v>0</v>
          </cell>
          <cell r="X17">
            <v>0</v>
          </cell>
          <cell r="Y17">
            <v>0</v>
          </cell>
        </row>
        <row r="18">
          <cell r="A18">
            <v>0</v>
          </cell>
          <cell r="B18">
            <v>0</v>
          </cell>
          <cell r="C18" t="str">
            <v>capaian raport</v>
          </cell>
          <cell r="D18">
            <v>2</v>
          </cell>
          <cell r="E18">
            <v>0</v>
          </cell>
          <cell r="F18">
            <v>0</v>
          </cell>
          <cell r="G18">
            <v>0</v>
          </cell>
          <cell r="H18">
            <v>0</v>
          </cell>
          <cell r="I18">
            <v>0</v>
          </cell>
          <cell r="J18">
            <v>0</v>
          </cell>
          <cell r="K18" t="str">
            <v>1.33</v>
          </cell>
          <cell r="L18" t="str">
            <v>D+</v>
          </cell>
          <cell r="M18" t="str">
            <v>0</v>
          </cell>
          <cell r="N18">
            <v>0</v>
          </cell>
          <cell r="O18">
            <v>0</v>
          </cell>
          <cell r="P18">
            <v>0</v>
          </cell>
          <cell r="Q18">
            <v>0</v>
          </cell>
          <cell r="R18">
            <v>0</v>
          </cell>
          <cell r="S18">
            <v>0</v>
          </cell>
          <cell r="T18">
            <v>0</v>
          </cell>
          <cell r="U18">
            <v>0</v>
          </cell>
          <cell r="V18">
            <v>0</v>
          </cell>
          <cell r="W18">
            <v>0</v>
          </cell>
          <cell r="X18">
            <v>0</v>
          </cell>
          <cell r="Y18">
            <v>0</v>
          </cell>
        </row>
        <row r="19">
          <cell r="A19">
            <v>3</v>
          </cell>
          <cell r="B19">
            <v>3</v>
          </cell>
          <cell r="C19" t="str">
            <v>Anggun Dwi P.I</v>
          </cell>
          <cell r="D19" t="str">
            <v>3.2</v>
          </cell>
          <cell r="E19">
            <v>0</v>
          </cell>
          <cell r="F19">
            <v>0</v>
          </cell>
          <cell r="G19">
            <v>0</v>
          </cell>
          <cell r="H19">
            <v>0</v>
          </cell>
          <cell r="I19">
            <v>0</v>
          </cell>
          <cell r="J19">
            <v>0</v>
          </cell>
          <cell r="K19" t="str">
            <v>1.33</v>
          </cell>
          <cell r="L19" t="str">
            <v>D+</v>
          </cell>
          <cell r="M19" t="str">
            <v>0</v>
          </cell>
          <cell r="N19">
            <v>0</v>
          </cell>
          <cell r="O19">
            <v>0</v>
          </cell>
          <cell r="P19">
            <v>0</v>
          </cell>
          <cell r="Q19">
            <v>0</v>
          </cell>
          <cell r="R19">
            <v>0</v>
          </cell>
          <cell r="S19">
            <v>0</v>
          </cell>
          <cell r="T19">
            <v>0</v>
          </cell>
          <cell r="U19">
            <v>0</v>
          </cell>
          <cell r="V19">
            <v>0</v>
          </cell>
          <cell r="W19">
            <v>0</v>
          </cell>
          <cell r="X19">
            <v>0</v>
          </cell>
          <cell r="Y19" t="str">
            <v>D+</v>
          </cell>
        </row>
        <row r="20">
          <cell r="A20">
            <v>0</v>
          </cell>
          <cell r="B20">
            <v>3</v>
          </cell>
          <cell r="C20">
            <v>0</v>
          </cell>
          <cell r="D20" t="str">
            <v>3.3</v>
          </cell>
          <cell r="E20">
            <v>0</v>
          </cell>
          <cell r="F20">
            <v>0</v>
          </cell>
          <cell r="G20">
            <v>0</v>
          </cell>
          <cell r="H20">
            <v>0</v>
          </cell>
          <cell r="I20">
            <v>0</v>
          </cell>
          <cell r="J20">
            <v>0</v>
          </cell>
          <cell r="K20" t="str">
            <v>1.33</v>
          </cell>
          <cell r="L20" t="str">
            <v>D+</v>
          </cell>
          <cell r="M20" t="str">
            <v>0</v>
          </cell>
          <cell r="N20">
            <v>0</v>
          </cell>
          <cell r="O20">
            <v>0</v>
          </cell>
          <cell r="P20">
            <v>0</v>
          </cell>
          <cell r="Q20">
            <v>0</v>
          </cell>
          <cell r="R20">
            <v>0</v>
          </cell>
          <cell r="S20">
            <v>0</v>
          </cell>
          <cell r="T20">
            <v>0</v>
          </cell>
          <cell r="U20">
            <v>0</v>
          </cell>
          <cell r="V20">
            <v>0</v>
          </cell>
          <cell r="W20">
            <v>0</v>
          </cell>
          <cell r="X20">
            <v>0</v>
          </cell>
          <cell r="Y20">
            <v>0</v>
          </cell>
        </row>
        <row r="21">
          <cell r="A21">
            <v>0</v>
          </cell>
          <cell r="B21">
            <v>3</v>
          </cell>
          <cell r="C21">
            <v>0</v>
          </cell>
          <cell r="D21" t="str">
            <v>3.4</v>
          </cell>
          <cell r="E21">
            <v>0</v>
          </cell>
          <cell r="F21">
            <v>0</v>
          </cell>
          <cell r="G21">
            <v>0</v>
          </cell>
          <cell r="H21">
            <v>0</v>
          </cell>
          <cell r="I21">
            <v>0</v>
          </cell>
          <cell r="J21">
            <v>0</v>
          </cell>
          <cell r="K21" t="str">
            <v>1.33</v>
          </cell>
          <cell r="L21" t="str">
            <v>D+</v>
          </cell>
          <cell r="M21" t="str">
            <v>0</v>
          </cell>
          <cell r="N21">
            <v>0</v>
          </cell>
          <cell r="O21">
            <v>0</v>
          </cell>
          <cell r="P21">
            <v>0</v>
          </cell>
          <cell r="Q21">
            <v>0</v>
          </cell>
          <cell r="R21">
            <v>0</v>
          </cell>
          <cell r="S21">
            <v>0</v>
          </cell>
          <cell r="T21">
            <v>0</v>
          </cell>
          <cell r="U21">
            <v>0</v>
          </cell>
          <cell r="V21">
            <v>0</v>
          </cell>
          <cell r="W21">
            <v>0</v>
          </cell>
          <cell r="X21">
            <v>0</v>
          </cell>
          <cell r="Y21">
            <v>0</v>
          </cell>
        </row>
        <row r="22">
          <cell r="A22">
            <v>0</v>
          </cell>
          <cell r="B22">
            <v>3</v>
          </cell>
          <cell r="C22">
            <v>0</v>
          </cell>
          <cell r="D22" t="str">
            <v>3.5</v>
          </cell>
          <cell r="E22">
            <v>0</v>
          </cell>
          <cell r="F22">
            <v>0</v>
          </cell>
          <cell r="G22">
            <v>0</v>
          </cell>
          <cell r="H22">
            <v>0</v>
          </cell>
          <cell r="I22">
            <v>0</v>
          </cell>
          <cell r="J22">
            <v>0</v>
          </cell>
          <cell r="K22" t="str">
            <v>1.33</v>
          </cell>
          <cell r="L22" t="str">
            <v>D+</v>
          </cell>
          <cell r="M22" t="str">
            <v>0</v>
          </cell>
          <cell r="N22">
            <v>0</v>
          </cell>
          <cell r="O22">
            <v>0</v>
          </cell>
          <cell r="P22">
            <v>0</v>
          </cell>
          <cell r="Q22">
            <v>0</v>
          </cell>
          <cell r="R22">
            <v>0</v>
          </cell>
          <cell r="S22">
            <v>0</v>
          </cell>
          <cell r="T22">
            <v>0</v>
          </cell>
          <cell r="U22">
            <v>0</v>
          </cell>
          <cell r="V22">
            <v>0</v>
          </cell>
          <cell r="W22">
            <v>0</v>
          </cell>
          <cell r="X22">
            <v>0</v>
          </cell>
          <cell r="Y22">
            <v>0</v>
          </cell>
        </row>
        <row r="23">
          <cell r="A23">
            <v>0</v>
          </cell>
          <cell r="B23">
            <v>3</v>
          </cell>
          <cell r="C23">
            <v>0</v>
          </cell>
          <cell r="D23" t="str">
            <v>3.6</v>
          </cell>
          <cell r="E23">
            <v>0</v>
          </cell>
          <cell r="F23">
            <v>0</v>
          </cell>
          <cell r="G23">
            <v>0</v>
          </cell>
          <cell r="H23">
            <v>0</v>
          </cell>
          <cell r="I23">
            <v>0</v>
          </cell>
          <cell r="J23">
            <v>0</v>
          </cell>
          <cell r="K23" t="str">
            <v>1.33</v>
          </cell>
          <cell r="L23" t="str">
            <v>D+</v>
          </cell>
          <cell r="M23" t="str">
            <v>0</v>
          </cell>
          <cell r="N23">
            <v>0</v>
          </cell>
          <cell r="O23">
            <v>0</v>
          </cell>
          <cell r="P23">
            <v>0</v>
          </cell>
          <cell r="Q23">
            <v>0</v>
          </cell>
          <cell r="R23">
            <v>0</v>
          </cell>
          <cell r="S23">
            <v>0</v>
          </cell>
          <cell r="T23">
            <v>0</v>
          </cell>
          <cell r="U23">
            <v>0</v>
          </cell>
          <cell r="V23">
            <v>0</v>
          </cell>
          <cell r="W23">
            <v>0</v>
          </cell>
          <cell r="X23">
            <v>0</v>
          </cell>
          <cell r="Y23">
            <v>0</v>
          </cell>
        </row>
        <row r="24">
          <cell r="A24">
            <v>0</v>
          </cell>
          <cell r="B24">
            <v>0</v>
          </cell>
          <cell r="C24" t="str">
            <v>capaian raport</v>
          </cell>
          <cell r="D24">
            <v>3</v>
          </cell>
          <cell r="E24">
            <v>0</v>
          </cell>
          <cell r="F24">
            <v>0</v>
          </cell>
          <cell r="G24">
            <v>0</v>
          </cell>
          <cell r="H24">
            <v>0</v>
          </cell>
          <cell r="I24">
            <v>0</v>
          </cell>
          <cell r="J24">
            <v>0</v>
          </cell>
          <cell r="K24" t="str">
            <v>1.33</v>
          </cell>
          <cell r="L24" t="str">
            <v>D+</v>
          </cell>
          <cell r="M24" t="str">
            <v>0</v>
          </cell>
          <cell r="N24">
            <v>0</v>
          </cell>
          <cell r="O24">
            <v>0</v>
          </cell>
          <cell r="P24">
            <v>0</v>
          </cell>
          <cell r="Q24">
            <v>0</v>
          </cell>
          <cell r="R24">
            <v>0</v>
          </cell>
          <cell r="S24">
            <v>0</v>
          </cell>
          <cell r="T24">
            <v>0</v>
          </cell>
          <cell r="U24">
            <v>0</v>
          </cell>
          <cell r="V24">
            <v>0</v>
          </cell>
          <cell r="W24">
            <v>0</v>
          </cell>
          <cell r="X24">
            <v>0</v>
          </cell>
          <cell r="Y24">
            <v>0</v>
          </cell>
        </row>
        <row r="25">
          <cell r="A25">
            <v>4</v>
          </cell>
          <cell r="B25">
            <v>4</v>
          </cell>
          <cell r="C25" t="str">
            <v>Antonio Permata A</v>
          </cell>
          <cell r="D25" t="str">
            <v>3.2</v>
          </cell>
          <cell r="E25">
            <v>0</v>
          </cell>
          <cell r="F25">
            <v>0</v>
          </cell>
          <cell r="G25">
            <v>0</v>
          </cell>
          <cell r="H25">
            <v>0</v>
          </cell>
          <cell r="I25">
            <v>0</v>
          </cell>
          <cell r="J25">
            <v>0</v>
          </cell>
          <cell r="K25" t="str">
            <v>1.33</v>
          </cell>
          <cell r="L25" t="str">
            <v>D+</v>
          </cell>
          <cell r="M25" t="str">
            <v>0</v>
          </cell>
          <cell r="N25">
            <v>0</v>
          </cell>
          <cell r="O25">
            <v>0</v>
          </cell>
          <cell r="P25">
            <v>0</v>
          </cell>
          <cell r="Q25">
            <v>0</v>
          </cell>
          <cell r="R25">
            <v>0</v>
          </cell>
          <cell r="S25">
            <v>0</v>
          </cell>
          <cell r="T25">
            <v>0</v>
          </cell>
          <cell r="U25">
            <v>0</v>
          </cell>
          <cell r="V25">
            <v>0</v>
          </cell>
          <cell r="W25">
            <v>0</v>
          </cell>
          <cell r="X25">
            <v>0</v>
          </cell>
          <cell r="Y25" t="str">
            <v>D+</v>
          </cell>
        </row>
        <row r="26">
          <cell r="A26">
            <v>0</v>
          </cell>
          <cell r="B26">
            <v>4</v>
          </cell>
          <cell r="C26">
            <v>0</v>
          </cell>
          <cell r="D26" t="str">
            <v>3.3</v>
          </cell>
          <cell r="E26">
            <v>0</v>
          </cell>
          <cell r="F26">
            <v>0</v>
          </cell>
          <cell r="G26">
            <v>0</v>
          </cell>
          <cell r="H26">
            <v>0</v>
          </cell>
          <cell r="I26">
            <v>0</v>
          </cell>
          <cell r="J26">
            <v>0</v>
          </cell>
          <cell r="K26" t="str">
            <v>1.33</v>
          </cell>
          <cell r="L26" t="str">
            <v>D+</v>
          </cell>
          <cell r="M26" t="str">
            <v>0</v>
          </cell>
          <cell r="N26">
            <v>0</v>
          </cell>
          <cell r="O26">
            <v>0</v>
          </cell>
          <cell r="P26">
            <v>0</v>
          </cell>
          <cell r="Q26">
            <v>0</v>
          </cell>
          <cell r="R26">
            <v>0</v>
          </cell>
          <cell r="S26">
            <v>0</v>
          </cell>
          <cell r="T26">
            <v>0</v>
          </cell>
          <cell r="U26">
            <v>0</v>
          </cell>
          <cell r="V26">
            <v>0</v>
          </cell>
          <cell r="W26">
            <v>0</v>
          </cell>
          <cell r="X26">
            <v>0</v>
          </cell>
          <cell r="Y26">
            <v>0</v>
          </cell>
        </row>
        <row r="27">
          <cell r="A27">
            <v>0</v>
          </cell>
          <cell r="B27">
            <v>4</v>
          </cell>
          <cell r="C27">
            <v>0</v>
          </cell>
          <cell r="D27" t="str">
            <v>3.4</v>
          </cell>
          <cell r="E27">
            <v>0</v>
          </cell>
          <cell r="F27">
            <v>0</v>
          </cell>
          <cell r="G27">
            <v>0</v>
          </cell>
          <cell r="H27">
            <v>0</v>
          </cell>
          <cell r="I27">
            <v>0</v>
          </cell>
          <cell r="J27">
            <v>0</v>
          </cell>
          <cell r="K27" t="str">
            <v>1.33</v>
          </cell>
          <cell r="L27" t="str">
            <v>D+</v>
          </cell>
          <cell r="M27" t="str">
            <v>0</v>
          </cell>
          <cell r="N27">
            <v>0</v>
          </cell>
          <cell r="O27">
            <v>0</v>
          </cell>
          <cell r="P27">
            <v>0</v>
          </cell>
          <cell r="Q27">
            <v>0</v>
          </cell>
          <cell r="R27">
            <v>0</v>
          </cell>
          <cell r="S27">
            <v>0</v>
          </cell>
          <cell r="T27">
            <v>0</v>
          </cell>
          <cell r="U27">
            <v>0</v>
          </cell>
          <cell r="V27">
            <v>0</v>
          </cell>
          <cell r="W27">
            <v>0</v>
          </cell>
          <cell r="X27">
            <v>0</v>
          </cell>
          <cell r="Y27">
            <v>0</v>
          </cell>
        </row>
        <row r="28">
          <cell r="A28">
            <v>0</v>
          </cell>
          <cell r="B28">
            <v>4</v>
          </cell>
          <cell r="C28">
            <v>0</v>
          </cell>
          <cell r="D28" t="str">
            <v>3.5</v>
          </cell>
          <cell r="E28">
            <v>0</v>
          </cell>
          <cell r="F28">
            <v>0</v>
          </cell>
          <cell r="G28">
            <v>0</v>
          </cell>
          <cell r="H28">
            <v>0</v>
          </cell>
          <cell r="I28">
            <v>0</v>
          </cell>
          <cell r="J28">
            <v>0</v>
          </cell>
          <cell r="K28" t="str">
            <v>1.33</v>
          </cell>
          <cell r="L28" t="str">
            <v>D+</v>
          </cell>
          <cell r="M28" t="str">
            <v>0</v>
          </cell>
          <cell r="N28">
            <v>0</v>
          </cell>
          <cell r="O28">
            <v>0</v>
          </cell>
          <cell r="P28">
            <v>0</v>
          </cell>
          <cell r="Q28">
            <v>0</v>
          </cell>
          <cell r="R28">
            <v>0</v>
          </cell>
          <cell r="S28">
            <v>0</v>
          </cell>
          <cell r="T28">
            <v>0</v>
          </cell>
          <cell r="U28">
            <v>0</v>
          </cell>
          <cell r="V28">
            <v>0</v>
          </cell>
          <cell r="W28">
            <v>0</v>
          </cell>
          <cell r="X28">
            <v>0</v>
          </cell>
          <cell r="Y28">
            <v>0</v>
          </cell>
        </row>
        <row r="29">
          <cell r="A29">
            <v>0</v>
          </cell>
          <cell r="B29">
            <v>4</v>
          </cell>
          <cell r="C29">
            <v>0</v>
          </cell>
          <cell r="D29" t="str">
            <v>3.6</v>
          </cell>
          <cell r="E29">
            <v>0</v>
          </cell>
          <cell r="F29">
            <v>0</v>
          </cell>
          <cell r="G29">
            <v>0</v>
          </cell>
          <cell r="H29">
            <v>0</v>
          </cell>
          <cell r="I29">
            <v>0</v>
          </cell>
          <cell r="J29">
            <v>0</v>
          </cell>
          <cell r="K29" t="str">
            <v>1.33</v>
          </cell>
          <cell r="L29" t="str">
            <v>D+</v>
          </cell>
          <cell r="M29" t="str">
            <v>0</v>
          </cell>
          <cell r="N29">
            <v>0</v>
          </cell>
          <cell r="O29">
            <v>0</v>
          </cell>
          <cell r="P29">
            <v>0</v>
          </cell>
          <cell r="Q29">
            <v>0</v>
          </cell>
          <cell r="R29">
            <v>0</v>
          </cell>
          <cell r="S29">
            <v>0</v>
          </cell>
          <cell r="T29">
            <v>0</v>
          </cell>
          <cell r="U29">
            <v>0</v>
          </cell>
          <cell r="V29">
            <v>0</v>
          </cell>
          <cell r="W29">
            <v>0</v>
          </cell>
          <cell r="X29">
            <v>0</v>
          </cell>
          <cell r="Y29">
            <v>0</v>
          </cell>
        </row>
        <row r="30">
          <cell r="A30">
            <v>0</v>
          </cell>
          <cell r="B30">
            <v>0</v>
          </cell>
          <cell r="C30" t="str">
            <v>capaian raport</v>
          </cell>
          <cell r="D30">
            <v>4</v>
          </cell>
          <cell r="E30">
            <v>0</v>
          </cell>
          <cell r="F30">
            <v>0</v>
          </cell>
          <cell r="G30">
            <v>0</v>
          </cell>
          <cell r="H30">
            <v>0</v>
          </cell>
          <cell r="I30">
            <v>0</v>
          </cell>
          <cell r="J30">
            <v>0</v>
          </cell>
          <cell r="K30" t="str">
            <v>1.33</v>
          </cell>
          <cell r="L30" t="str">
            <v>D+</v>
          </cell>
          <cell r="M30" t="str">
            <v>0</v>
          </cell>
          <cell r="N30">
            <v>0</v>
          </cell>
          <cell r="O30">
            <v>0</v>
          </cell>
          <cell r="P30">
            <v>0</v>
          </cell>
          <cell r="Q30">
            <v>0</v>
          </cell>
          <cell r="R30">
            <v>0</v>
          </cell>
          <cell r="S30">
            <v>0</v>
          </cell>
          <cell r="T30">
            <v>0</v>
          </cell>
          <cell r="U30">
            <v>0</v>
          </cell>
          <cell r="V30">
            <v>0</v>
          </cell>
          <cell r="W30">
            <v>0</v>
          </cell>
          <cell r="X30">
            <v>0</v>
          </cell>
          <cell r="Y30">
            <v>0</v>
          </cell>
        </row>
        <row r="31">
          <cell r="A31">
            <v>5</v>
          </cell>
          <cell r="B31">
            <v>5</v>
          </cell>
          <cell r="C31" t="str">
            <v>Arya Pratama G</v>
          </cell>
          <cell r="D31" t="str">
            <v>3.2</v>
          </cell>
          <cell r="E31">
            <v>0</v>
          </cell>
          <cell r="F31">
            <v>0</v>
          </cell>
          <cell r="G31">
            <v>0</v>
          </cell>
          <cell r="H31">
            <v>0</v>
          </cell>
          <cell r="I31">
            <v>0</v>
          </cell>
          <cell r="J31">
            <v>0</v>
          </cell>
          <cell r="K31" t="str">
            <v>1.33</v>
          </cell>
          <cell r="L31" t="str">
            <v>D+</v>
          </cell>
          <cell r="M31" t="str">
            <v>0</v>
          </cell>
          <cell r="N31">
            <v>0</v>
          </cell>
          <cell r="O31">
            <v>0</v>
          </cell>
          <cell r="P31">
            <v>0</v>
          </cell>
          <cell r="Q31">
            <v>0</v>
          </cell>
          <cell r="R31">
            <v>0</v>
          </cell>
          <cell r="S31">
            <v>0</v>
          </cell>
          <cell r="T31">
            <v>0</v>
          </cell>
          <cell r="U31">
            <v>0</v>
          </cell>
          <cell r="V31">
            <v>0</v>
          </cell>
          <cell r="W31">
            <v>0</v>
          </cell>
          <cell r="X31">
            <v>0</v>
          </cell>
          <cell r="Y31" t="str">
            <v>D+</v>
          </cell>
        </row>
        <row r="32">
          <cell r="A32">
            <v>0</v>
          </cell>
          <cell r="B32">
            <v>5</v>
          </cell>
          <cell r="C32">
            <v>0</v>
          </cell>
          <cell r="D32" t="str">
            <v>3.3</v>
          </cell>
          <cell r="E32">
            <v>0</v>
          </cell>
          <cell r="F32">
            <v>0</v>
          </cell>
          <cell r="G32">
            <v>0</v>
          </cell>
          <cell r="H32">
            <v>0</v>
          </cell>
          <cell r="I32">
            <v>0</v>
          </cell>
          <cell r="J32">
            <v>0</v>
          </cell>
          <cell r="K32" t="str">
            <v>1.33</v>
          </cell>
          <cell r="L32" t="str">
            <v>D+</v>
          </cell>
          <cell r="M32" t="str">
            <v>0</v>
          </cell>
          <cell r="N32">
            <v>0</v>
          </cell>
          <cell r="O32">
            <v>0</v>
          </cell>
          <cell r="P32">
            <v>0</v>
          </cell>
          <cell r="Q32">
            <v>0</v>
          </cell>
          <cell r="R32">
            <v>0</v>
          </cell>
          <cell r="S32">
            <v>0</v>
          </cell>
          <cell r="T32">
            <v>0</v>
          </cell>
          <cell r="U32">
            <v>0</v>
          </cell>
          <cell r="V32">
            <v>0</v>
          </cell>
          <cell r="W32">
            <v>0</v>
          </cell>
          <cell r="X32">
            <v>0</v>
          </cell>
          <cell r="Y32">
            <v>0</v>
          </cell>
        </row>
        <row r="33">
          <cell r="A33">
            <v>0</v>
          </cell>
          <cell r="B33">
            <v>5</v>
          </cell>
          <cell r="C33">
            <v>0</v>
          </cell>
          <cell r="D33" t="str">
            <v>3.4</v>
          </cell>
          <cell r="E33">
            <v>0</v>
          </cell>
          <cell r="F33">
            <v>0</v>
          </cell>
          <cell r="G33">
            <v>0</v>
          </cell>
          <cell r="H33">
            <v>0</v>
          </cell>
          <cell r="I33">
            <v>0</v>
          </cell>
          <cell r="J33">
            <v>0</v>
          </cell>
          <cell r="K33" t="str">
            <v>1.33</v>
          </cell>
          <cell r="L33" t="str">
            <v>D+</v>
          </cell>
          <cell r="M33" t="str">
            <v>0</v>
          </cell>
          <cell r="N33">
            <v>0</v>
          </cell>
          <cell r="O33">
            <v>0</v>
          </cell>
          <cell r="P33">
            <v>0</v>
          </cell>
          <cell r="Q33">
            <v>0</v>
          </cell>
          <cell r="R33">
            <v>0</v>
          </cell>
          <cell r="S33">
            <v>0</v>
          </cell>
          <cell r="T33">
            <v>0</v>
          </cell>
          <cell r="U33">
            <v>0</v>
          </cell>
          <cell r="V33">
            <v>0</v>
          </cell>
          <cell r="W33">
            <v>0</v>
          </cell>
          <cell r="X33">
            <v>0</v>
          </cell>
          <cell r="Y33">
            <v>0</v>
          </cell>
        </row>
        <row r="34">
          <cell r="A34">
            <v>0</v>
          </cell>
          <cell r="B34">
            <v>5</v>
          </cell>
          <cell r="C34">
            <v>0</v>
          </cell>
          <cell r="D34" t="str">
            <v>3.5</v>
          </cell>
          <cell r="E34">
            <v>0</v>
          </cell>
          <cell r="F34">
            <v>0</v>
          </cell>
          <cell r="G34">
            <v>0</v>
          </cell>
          <cell r="H34">
            <v>0</v>
          </cell>
          <cell r="I34">
            <v>0</v>
          </cell>
          <cell r="J34">
            <v>0</v>
          </cell>
          <cell r="K34" t="str">
            <v>1.33</v>
          </cell>
          <cell r="L34" t="str">
            <v>D+</v>
          </cell>
          <cell r="M34" t="str">
            <v>0</v>
          </cell>
          <cell r="N34">
            <v>0</v>
          </cell>
          <cell r="O34">
            <v>0</v>
          </cell>
          <cell r="P34">
            <v>0</v>
          </cell>
          <cell r="Q34">
            <v>0</v>
          </cell>
          <cell r="R34">
            <v>0</v>
          </cell>
          <cell r="S34">
            <v>0</v>
          </cell>
          <cell r="T34">
            <v>0</v>
          </cell>
          <cell r="U34">
            <v>0</v>
          </cell>
          <cell r="V34">
            <v>0</v>
          </cell>
          <cell r="W34">
            <v>0</v>
          </cell>
          <cell r="X34">
            <v>0</v>
          </cell>
          <cell r="Y34">
            <v>0</v>
          </cell>
        </row>
        <row r="35">
          <cell r="A35">
            <v>0</v>
          </cell>
          <cell r="B35">
            <v>5</v>
          </cell>
          <cell r="C35">
            <v>0</v>
          </cell>
          <cell r="D35" t="str">
            <v>3.6</v>
          </cell>
          <cell r="E35">
            <v>0</v>
          </cell>
          <cell r="F35">
            <v>0</v>
          </cell>
          <cell r="G35">
            <v>0</v>
          </cell>
          <cell r="H35">
            <v>0</v>
          </cell>
          <cell r="I35">
            <v>0</v>
          </cell>
          <cell r="J35">
            <v>0</v>
          </cell>
          <cell r="K35" t="str">
            <v>1.33</v>
          </cell>
          <cell r="L35" t="str">
            <v>D+</v>
          </cell>
          <cell r="M35" t="str">
            <v>0</v>
          </cell>
          <cell r="N35">
            <v>0</v>
          </cell>
          <cell r="O35">
            <v>0</v>
          </cell>
          <cell r="P35">
            <v>0</v>
          </cell>
          <cell r="Q35">
            <v>0</v>
          </cell>
          <cell r="R35">
            <v>0</v>
          </cell>
          <cell r="S35">
            <v>0</v>
          </cell>
          <cell r="T35">
            <v>0</v>
          </cell>
          <cell r="U35">
            <v>0</v>
          </cell>
          <cell r="V35">
            <v>0</v>
          </cell>
          <cell r="W35">
            <v>0</v>
          </cell>
          <cell r="X35">
            <v>0</v>
          </cell>
          <cell r="Y35">
            <v>0</v>
          </cell>
        </row>
        <row r="36">
          <cell r="A36">
            <v>0</v>
          </cell>
          <cell r="B36">
            <v>0</v>
          </cell>
          <cell r="C36" t="str">
            <v>capaian raport</v>
          </cell>
          <cell r="D36">
            <v>5</v>
          </cell>
          <cell r="E36">
            <v>0</v>
          </cell>
          <cell r="F36">
            <v>0</v>
          </cell>
          <cell r="G36">
            <v>0</v>
          </cell>
          <cell r="H36">
            <v>0</v>
          </cell>
          <cell r="I36">
            <v>0</v>
          </cell>
          <cell r="J36">
            <v>0</v>
          </cell>
          <cell r="K36" t="str">
            <v>1.33</v>
          </cell>
          <cell r="L36" t="str">
            <v>D+</v>
          </cell>
          <cell r="M36" t="str">
            <v>0</v>
          </cell>
          <cell r="N36">
            <v>0</v>
          </cell>
          <cell r="O36">
            <v>0</v>
          </cell>
          <cell r="P36">
            <v>0</v>
          </cell>
          <cell r="Q36">
            <v>0</v>
          </cell>
          <cell r="R36">
            <v>0</v>
          </cell>
          <cell r="S36">
            <v>0</v>
          </cell>
          <cell r="T36">
            <v>0</v>
          </cell>
          <cell r="U36">
            <v>0</v>
          </cell>
          <cell r="V36">
            <v>0</v>
          </cell>
          <cell r="W36">
            <v>0</v>
          </cell>
          <cell r="X36">
            <v>0</v>
          </cell>
          <cell r="Y36">
            <v>0</v>
          </cell>
        </row>
        <row r="37">
          <cell r="A37">
            <v>6</v>
          </cell>
          <cell r="B37">
            <v>6</v>
          </cell>
          <cell r="C37" t="str">
            <v>Asyam Hanif Ihsan H</v>
          </cell>
          <cell r="D37" t="str">
            <v>3.2</v>
          </cell>
          <cell r="E37">
            <v>0</v>
          </cell>
          <cell r="F37">
            <v>0</v>
          </cell>
          <cell r="G37">
            <v>0</v>
          </cell>
          <cell r="H37">
            <v>0</v>
          </cell>
          <cell r="I37">
            <v>0</v>
          </cell>
          <cell r="J37">
            <v>0</v>
          </cell>
          <cell r="K37" t="str">
            <v>1.33</v>
          </cell>
          <cell r="L37" t="str">
            <v>D+</v>
          </cell>
          <cell r="M37" t="str">
            <v>0</v>
          </cell>
          <cell r="N37">
            <v>0</v>
          </cell>
          <cell r="O37">
            <v>0</v>
          </cell>
          <cell r="P37">
            <v>0</v>
          </cell>
          <cell r="Q37">
            <v>0</v>
          </cell>
          <cell r="R37">
            <v>0</v>
          </cell>
          <cell r="S37">
            <v>0</v>
          </cell>
          <cell r="T37">
            <v>0</v>
          </cell>
          <cell r="U37">
            <v>0</v>
          </cell>
          <cell r="V37">
            <v>0</v>
          </cell>
          <cell r="W37">
            <v>0</v>
          </cell>
          <cell r="X37">
            <v>0</v>
          </cell>
          <cell r="Y37" t="str">
            <v>D+</v>
          </cell>
        </row>
        <row r="38">
          <cell r="A38">
            <v>0</v>
          </cell>
          <cell r="B38">
            <v>6</v>
          </cell>
          <cell r="C38">
            <v>0</v>
          </cell>
          <cell r="D38" t="str">
            <v>3.3</v>
          </cell>
          <cell r="E38">
            <v>0</v>
          </cell>
          <cell r="F38">
            <v>0</v>
          </cell>
          <cell r="G38">
            <v>0</v>
          </cell>
          <cell r="H38">
            <v>0</v>
          </cell>
          <cell r="I38">
            <v>0</v>
          </cell>
          <cell r="J38">
            <v>0</v>
          </cell>
          <cell r="K38" t="str">
            <v>1.33</v>
          </cell>
          <cell r="L38" t="str">
            <v>D+</v>
          </cell>
          <cell r="M38" t="str">
            <v>0</v>
          </cell>
          <cell r="N38">
            <v>0</v>
          </cell>
          <cell r="O38">
            <v>0</v>
          </cell>
          <cell r="P38">
            <v>0</v>
          </cell>
          <cell r="Q38">
            <v>0</v>
          </cell>
          <cell r="R38">
            <v>0</v>
          </cell>
          <cell r="S38">
            <v>0</v>
          </cell>
          <cell r="T38">
            <v>0</v>
          </cell>
          <cell r="U38">
            <v>0</v>
          </cell>
          <cell r="V38">
            <v>0</v>
          </cell>
          <cell r="W38">
            <v>0</v>
          </cell>
          <cell r="X38">
            <v>0</v>
          </cell>
          <cell r="Y38">
            <v>0</v>
          </cell>
        </row>
        <row r="39">
          <cell r="A39">
            <v>0</v>
          </cell>
          <cell r="B39">
            <v>6</v>
          </cell>
          <cell r="C39">
            <v>0</v>
          </cell>
          <cell r="D39" t="str">
            <v>3.4</v>
          </cell>
          <cell r="E39">
            <v>0</v>
          </cell>
          <cell r="F39">
            <v>0</v>
          </cell>
          <cell r="G39">
            <v>0</v>
          </cell>
          <cell r="H39">
            <v>0</v>
          </cell>
          <cell r="I39">
            <v>0</v>
          </cell>
          <cell r="J39">
            <v>0</v>
          </cell>
          <cell r="K39" t="str">
            <v>1.33</v>
          </cell>
          <cell r="L39" t="str">
            <v>D+</v>
          </cell>
          <cell r="M39" t="str">
            <v>0</v>
          </cell>
          <cell r="N39">
            <v>0</v>
          </cell>
          <cell r="O39">
            <v>0</v>
          </cell>
          <cell r="P39">
            <v>0</v>
          </cell>
          <cell r="Q39">
            <v>0</v>
          </cell>
          <cell r="R39">
            <v>0</v>
          </cell>
          <cell r="S39">
            <v>0</v>
          </cell>
          <cell r="T39">
            <v>0</v>
          </cell>
          <cell r="U39">
            <v>0</v>
          </cell>
          <cell r="V39">
            <v>0</v>
          </cell>
          <cell r="W39">
            <v>0</v>
          </cell>
          <cell r="X39">
            <v>0</v>
          </cell>
          <cell r="Y39">
            <v>0</v>
          </cell>
        </row>
        <row r="40">
          <cell r="A40">
            <v>0</v>
          </cell>
          <cell r="B40">
            <v>6</v>
          </cell>
          <cell r="C40">
            <v>0</v>
          </cell>
          <cell r="D40" t="str">
            <v>3.5</v>
          </cell>
          <cell r="E40">
            <v>0</v>
          </cell>
          <cell r="F40">
            <v>0</v>
          </cell>
          <cell r="G40">
            <v>0</v>
          </cell>
          <cell r="H40">
            <v>0</v>
          </cell>
          <cell r="I40">
            <v>0</v>
          </cell>
          <cell r="J40">
            <v>0</v>
          </cell>
          <cell r="K40" t="str">
            <v>1.33</v>
          </cell>
          <cell r="L40" t="str">
            <v>D+</v>
          </cell>
          <cell r="M40" t="str">
            <v>0</v>
          </cell>
          <cell r="N40">
            <v>0</v>
          </cell>
          <cell r="O40">
            <v>0</v>
          </cell>
          <cell r="P40">
            <v>0</v>
          </cell>
          <cell r="Q40">
            <v>0</v>
          </cell>
          <cell r="R40">
            <v>0</v>
          </cell>
          <cell r="S40">
            <v>0</v>
          </cell>
          <cell r="T40">
            <v>0</v>
          </cell>
          <cell r="U40">
            <v>0</v>
          </cell>
          <cell r="V40">
            <v>0</v>
          </cell>
          <cell r="W40">
            <v>0</v>
          </cell>
          <cell r="X40">
            <v>0</v>
          </cell>
          <cell r="Y40">
            <v>0</v>
          </cell>
        </row>
        <row r="41">
          <cell r="A41">
            <v>0</v>
          </cell>
          <cell r="B41">
            <v>6</v>
          </cell>
          <cell r="C41">
            <v>0</v>
          </cell>
          <cell r="D41" t="str">
            <v>3.6</v>
          </cell>
          <cell r="E41">
            <v>0</v>
          </cell>
          <cell r="F41">
            <v>0</v>
          </cell>
          <cell r="G41">
            <v>0</v>
          </cell>
          <cell r="H41">
            <v>0</v>
          </cell>
          <cell r="I41">
            <v>0</v>
          </cell>
          <cell r="J41">
            <v>0</v>
          </cell>
          <cell r="K41" t="str">
            <v>1.33</v>
          </cell>
          <cell r="L41" t="str">
            <v>D+</v>
          </cell>
          <cell r="M41" t="str">
            <v>0</v>
          </cell>
          <cell r="N41">
            <v>0</v>
          </cell>
          <cell r="O41">
            <v>0</v>
          </cell>
          <cell r="P41">
            <v>0</v>
          </cell>
          <cell r="Q41">
            <v>0</v>
          </cell>
          <cell r="R41">
            <v>0</v>
          </cell>
          <cell r="S41">
            <v>0</v>
          </cell>
          <cell r="T41">
            <v>0</v>
          </cell>
          <cell r="U41">
            <v>0</v>
          </cell>
          <cell r="V41">
            <v>0</v>
          </cell>
          <cell r="W41">
            <v>0</v>
          </cell>
          <cell r="X41">
            <v>0</v>
          </cell>
          <cell r="Y41">
            <v>0</v>
          </cell>
        </row>
        <row r="42">
          <cell r="A42">
            <v>0</v>
          </cell>
          <cell r="B42">
            <v>0</v>
          </cell>
          <cell r="C42" t="str">
            <v>capaian raport</v>
          </cell>
          <cell r="D42">
            <v>6</v>
          </cell>
          <cell r="E42">
            <v>0</v>
          </cell>
          <cell r="F42">
            <v>0</v>
          </cell>
          <cell r="G42">
            <v>0</v>
          </cell>
          <cell r="H42">
            <v>0</v>
          </cell>
          <cell r="I42">
            <v>0</v>
          </cell>
          <cell r="J42">
            <v>0</v>
          </cell>
          <cell r="K42" t="str">
            <v>1.33</v>
          </cell>
          <cell r="L42" t="str">
            <v>D+</v>
          </cell>
          <cell r="M42" t="str">
            <v>0</v>
          </cell>
          <cell r="N42">
            <v>0</v>
          </cell>
          <cell r="O42">
            <v>0</v>
          </cell>
          <cell r="P42">
            <v>0</v>
          </cell>
          <cell r="Q42">
            <v>0</v>
          </cell>
          <cell r="R42">
            <v>0</v>
          </cell>
          <cell r="S42">
            <v>0</v>
          </cell>
          <cell r="T42">
            <v>0</v>
          </cell>
          <cell r="U42">
            <v>0</v>
          </cell>
          <cell r="V42">
            <v>0</v>
          </cell>
          <cell r="W42">
            <v>0</v>
          </cell>
          <cell r="X42">
            <v>0</v>
          </cell>
          <cell r="Y42">
            <v>0</v>
          </cell>
        </row>
        <row r="43">
          <cell r="A43">
            <v>7</v>
          </cell>
          <cell r="B43">
            <v>7</v>
          </cell>
          <cell r="C43" t="str">
            <v>Athaya Salsabilla Z</v>
          </cell>
          <cell r="D43" t="str">
            <v>3.2</v>
          </cell>
          <cell r="E43">
            <v>0</v>
          </cell>
          <cell r="F43">
            <v>0</v>
          </cell>
          <cell r="G43">
            <v>0</v>
          </cell>
          <cell r="H43">
            <v>0</v>
          </cell>
          <cell r="I43">
            <v>0</v>
          </cell>
          <cell r="J43">
            <v>0</v>
          </cell>
          <cell r="K43" t="str">
            <v>1.33</v>
          </cell>
          <cell r="L43" t="str">
            <v>D+</v>
          </cell>
          <cell r="M43" t="str">
            <v>0</v>
          </cell>
          <cell r="N43">
            <v>0</v>
          </cell>
          <cell r="O43">
            <v>0</v>
          </cell>
          <cell r="P43">
            <v>0</v>
          </cell>
          <cell r="Q43">
            <v>0</v>
          </cell>
          <cell r="R43">
            <v>0</v>
          </cell>
          <cell r="S43">
            <v>0</v>
          </cell>
          <cell r="T43">
            <v>0</v>
          </cell>
          <cell r="U43">
            <v>0</v>
          </cell>
          <cell r="V43">
            <v>0</v>
          </cell>
          <cell r="W43">
            <v>0</v>
          </cell>
          <cell r="X43">
            <v>0</v>
          </cell>
          <cell r="Y43" t="str">
            <v>D+</v>
          </cell>
        </row>
        <row r="44">
          <cell r="A44">
            <v>0</v>
          </cell>
          <cell r="B44">
            <v>7</v>
          </cell>
          <cell r="C44">
            <v>0</v>
          </cell>
          <cell r="D44" t="str">
            <v>3.3</v>
          </cell>
          <cell r="E44">
            <v>0</v>
          </cell>
          <cell r="F44">
            <v>0</v>
          </cell>
          <cell r="G44">
            <v>0</v>
          </cell>
          <cell r="H44">
            <v>0</v>
          </cell>
          <cell r="I44">
            <v>0</v>
          </cell>
          <cell r="J44">
            <v>0</v>
          </cell>
          <cell r="K44" t="str">
            <v>1.33</v>
          </cell>
          <cell r="L44" t="str">
            <v>D+</v>
          </cell>
          <cell r="M44" t="str">
            <v>0</v>
          </cell>
          <cell r="N44">
            <v>0</v>
          </cell>
          <cell r="O44">
            <v>0</v>
          </cell>
          <cell r="P44">
            <v>0</v>
          </cell>
          <cell r="Q44">
            <v>0</v>
          </cell>
          <cell r="R44">
            <v>0</v>
          </cell>
          <cell r="S44">
            <v>0</v>
          </cell>
          <cell r="T44">
            <v>0</v>
          </cell>
          <cell r="U44">
            <v>0</v>
          </cell>
          <cell r="V44">
            <v>0</v>
          </cell>
          <cell r="W44">
            <v>0</v>
          </cell>
          <cell r="X44">
            <v>0</v>
          </cell>
          <cell r="Y44">
            <v>0</v>
          </cell>
        </row>
        <row r="45">
          <cell r="A45">
            <v>0</v>
          </cell>
          <cell r="B45">
            <v>7</v>
          </cell>
          <cell r="C45">
            <v>0</v>
          </cell>
          <cell r="D45" t="str">
            <v>3.4</v>
          </cell>
          <cell r="E45">
            <v>0</v>
          </cell>
          <cell r="F45">
            <v>0</v>
          </cell>
          <cell r="G45">
            <v>0</v>
          </cell>
          <cell r="H45">
            <v>0</v>
          </cell>
          <cell r="I45">
            <v>0</v>
          </cell>
          <cell r="J45">
            <v>0</v>
          </cell>
          <cell r="K45" t="str">
            <v>1.33</v>
          </cell>
          <cell r="L45" t="str">
            <v>D+</v>
          </cell>
          <cell r="M45" t="str">
            <v>0</v>
          </cell>
          <cell r="N45">
            <v>0</v>
          </cell>
          <cell r="O45">
            <v>0</v>
          </cell>
          <cell r="P45">
            <v>0</v>
          </cell>
          <cell r="Q45">
            <v>0</v>
          </cell>
          <cell r="R45">
            <v>0</v>
          </cell>
          <cell r="S45">
            <v>0</v>
          </cell>
          <cell r="T45">
            <v>0</v>
          </cell>
          <cell r="U45">
            <v>0</v>
          </cell>
          <cell r="V45">
            <v>0</v>
          </cell>
          <cell r="W45">
            <v>0</v>
          </cell>
          <cell r="X45">
            <v>0</v>
          </cell>
          <cell r="Y45">
            <v>0</v>
          </cell>
        </row>
        <row r="46">
          <cell r="A46">
            <v>0</v>
          </cell>
          <cell r="B46">
            <v>7</v>
          </cell>
          <cell r="C46">
            <v>0</v>
          </cell>
          <cell r="D46" t="str">
            <v>3.5</v>
          </cell>
          <cell r="E46">
            <v>0</v>
          </cell>
          <cell r="F46">
            <v>0</v>
          </cell>
          <cell r="G46">
            <v>0</v>
          </cell>
          <cell r="H46">
            <v>0</v>
          </cell>
          <cell r="I46">
            <v>0</v>
          </cell>
          <cell r="J46">
            <v>0</v>
          </cell>
          <cell r="K46" t="str">
            <v>1.33</v>
          </cell>
          <cell r="L46" t="str">
            <v>D+</v>
          </cell>
          <cell r="M46" t="str">
            <v>0</v>
          </cell>
          <cell r="N46">
            <v>0</v>
          </cell>
          <cell r="O46">
            <v>0</v>
          </cell>
          <cell r="P46">
            <v>0</v>
          </cell>
          <cell r="Q46">
            <v>0</v>
          </cell>
          <cell r="R46">
            <v>0</v>
          </cell>
          <cell r="S46">
            <v>0</v>
          </cell>
          <cell r="T46">
            <v>0</v>
          </cell>
          <cell r="U46">
            <v>0</v>
          </cell>
          <cell r="V46">
            <v>0</v>
          </cell>
          <cell r="W46">
            <v>0</v>
          </cell>
          <cell r="X46">
            <v>0</v>
          </cell>
          <cell r="Y46">
            <v>0</v>
          </cell>
        </row>
        <row r="47">
          <cell r="A47">
            <v>0</v>
          </cell>
          <cell r="B47">
            <v>7</v>
          </cell>
          <cell r="C47">
            <v>0</v>
          </cell>
          <cell r="D47" t="str">
            <v>3.6</v>
          </cell>
          <cell r="E47">
            <v>0</v>
          </cell>
          <cell r="F47">
            <v>0</v>
          </cell>
          <cell r="G47">
            <v>0</v>
          </cell>
          <cell r="H47">
            <v>0</v>
          </cell>
          <cell r="I47">
            <v>0</v>
          </cell>
          <cell r="J47">
            <v>0</v>
          </cell>
          <cell r="K47" t="str">
            <v>1.33</v>
          </cell>
          <cell r="L47" t="str">
            <v>D+</v>
          </cell>
          <cell r="M47" t="str">
            <v>0</v>
          </cell>
          <cell r="N47">
            <v>0</v>
          </cell>
          <cell r="O47">
            <v>0</v>
          </cell>
          <cell r="P47">
            <v>0</v>
          </cell>
          <cell r="Q47">
            <v>0</v>
          </cell>
          <cell r="R47">
            <v>0</v>
          </cell>
          <cell r="S47">
            <v>0</v>
          </cell>
          <cell r="T47">
            <v>0</v>
          </cell>
          <cell r="U47">
            <v>0</v>
          </cell>
          <cell r="V47">
            <v>0</v>
          </cell>
          <cell r="W47">
            <v>0</v>
          </cell>
          <cell r="X47">
            <v>0</v>
          </cell>
          <cell r="Y47">
            <v>0</v>
          </cell>
        </row>
        <row r="48">
          <cell r="A48">
            <v>0</v>
          </cell>
          <cell r="B48">
            <v>0</v>
          </cell>
          <cell r="C48" t="str">
            <v>capaian raport</v>
          </cell>
          <cell r="D48">
            <v>7</v>
          </cell>
          <cell r="E48">
            <v>0</v>
          </cell>
          <cell r="F48">
            <v>0</v>
          </cell>
          <cell r="G48">
            <v>0</v>
          </cell>
          <cell r="H48">
            <v>0</v>
          </cell>
          <cell r="I48">
            <v>0</v>
          </cell>
          <cell r="J48">
            <v>0</v>
          </cell>
          <cell r="K48" t="str">
            <v>1.33</v>
          </cell>
          <cell r="L48" t="str">
            <v>D+</v>
          </cell>
          <cell r="M48" t="str">
            <v>0</v>
          </cell>
          <cell r="N48">
            <v>0</v>
          </cell>
          <cell r="O48">
            <v>0</v>
          </cell>
          <cell r="P48">
            <v>0</v>
          </cell>
          <cell r="Q48">
            <v>0</v>
          </cell>
          <cell r="R48">
            <v>0</v>
          </cell>
          <cell r="S48">
            <v>0</v>
          </cell>
          <cell r="T48">
            <v>0</v>
          </cell>
          <cell r="U48">
            <v>0</v>
          </cell>
          <cell r="V48">
            <v>0</v>
          </cell>
          <cell r="W48">
            <v>0</v>
          </cell>
          <cell r="X48">
            <v>0</v>
          </cell>
          <cell r="Y48">
            <v>0</v>
          </cell>
        </row>
        <row r="49">
          <cell r="A49">
            <v>8</v>
          </cell>
          <cell r="B49">
            <v>8</v>
          </cell>
          <cell r="C49" t="str">
            <v>Aulia Dea Rosalinda</v>
          </cell>
          <cell r="D49" t="str">
            <v>3.2</v>
          </cell>
          <cell r="E49">
            <v>0</v>
          </cell>
          <cell r="F49">
            <v>0</v>
          </cell>
          <cell r="G49">
            <v>0</v>
          </cell>
          <cell r="H49">
            <v>0</v>
          </cell>
          <cell r="I49">
            <v>0</v>
          </cell>
          <cell r="J49">
            <v>0</v>
          </cell>
          <cell r="K49" t="str">
            <v>1.33</v>
          </cell>
          <cell r="L49" t="str">
            <v>D+</v>
          </cell>
          <cell r="M49" t="str">
            <v>0</v>
          </cell>
          <cell r="N49">
            <v>0</v>
          </cell>
          <cell r="O49">
            <v>0</v>
          </cell>
          <cell r="P49">
            <v>0</v>
          </cell>
          <cell r="Q49">
            <v>0</v>
          </cell>
          <cell r="R49">
            <v>0</v>
          </cell>
          <cell r="S49">
            <v>0</v>
          </cell>
          <cell r="T49">
            <v>0</v>
          </cell>
          <cell r="U49">
            <v>0</v>
          </cell>
          <cell r="V49">
            <v>0</v>
          </cell>
          <cell r="W49">
            <v>0</v>
          </cell>
          <cell r="X49">
            <v>0</v>
          </cell>
          <cell r="Y49" t="str">
            <v>D+</v>
          </cell>
        </row>
        <row r="50">
          <cell r="A50">
            <v>0</v>
          </cell>
          <cell r="B50">
            <v>8</v>
          </cell>
          <cell r="C50">
            <v>0</v>
          </cell>
          <cell r="D50" t="str">
            <v>3.3</v>
          </cell>
          <cell r="E50">
            <v>0</v>
          </cell>
          <cell r="F50">
            <v>0</v>
          </cell>
          <cell r="G50">
            <v>0</v>
          </cell>
          <cell r="H50">
            <v>0</v>
          </cell>
          <cell r="I50">
            <v>0</v>
          </cell>
          <cell r="J50">
            <v>0</v>
          </cell>
          <cell r="K50" t="str">
            <v>1.33</v>
          </cell>
          <cell r="L50" t="str">
            <v>D+</v>
          </cell>
          <cell r="M50" t="str">
            <v>0</v>
          </cell>
          <cell r="N50">
            <v>0</v>
          </cell>
          <cell r="O50">
            <v>0</v>
          </cell>
          <cell r="P50">
            <v>0</v>
          </cell>
          <cell r="Q50">
            <v>0</v>
          </cell>
          <cell r="R50">
            <v>0</v>
          </cell>
          <cell r="S50">
            <v>0</v>
          </cell>
          <cell r="T50">
            <v>0</v>
          </cell>
          <cell r="U50">
            <v>0</v>
          </cell>
          <cell r="V50">
            <v>0</v>
          </cell>
          <cell r="W50">
            <v>0</v>
          </cell>
          <cell r="X50">
            <v>0</v>
          </cell>
          <cell r="Y50">
            <v>0</v>
          </cell>
        </row>
        <row r="51">
          <cell r="A51">
            <v>0</v>
          </cell>
          <cell r="B51">
            <v>8</v>
          </cell>
          <cell r="C51">
            <v>0</v>
          </cell>
          <cell r="D51" t="str">
            <v>3.4</v>
          </cell>
          <cell r="E51">
            <v>0</v>
          </cell>
          <cell r="F51">
            <v>0</v>
          </cell>
          <cell r="G51">
            <v>0</v>
          </cell>
          <cell r="H51">
            <v>0</v>
          </cell>
          <cell r="I51">
            <v>0</v>
          </cell>
          <cell r="J51">
            <v>0</v>
          </cell>
          <cell r="K51" t="str">
            <v>1.33</v>
          </cell>
          <cell r="L51" t="str">
            <v>D+</v>
          </cell>
          <cell r="M51" t="str">
            <v>0</v>
          </cell>
          <cell r="N51">
            <v>0</v>
          </cell>
          <cell r="O51">
            <v>0</v>
          </cell>
          <cell r="P51">
            <v>0</v>
          </cell>
          <cell r="Q51">
            <v>0</v>
          </cell>
          <cell r="R51">
            <v>0</v>
          </cell>
          <cell r="S51">
            <v>0</v>
          </cell>
          <cell r="T51">
            <v>0</v>
          </cell>
          <cell r="U51">
            <v>0</v>
          </cell>
          <cell r="V51">
            <v>0</v>
          </cell>
          <cell r="W51">
            <v>0</v>
          </cell>
          <cell r="X51">
            <v>0</v>
          </cell>
          <cell r="Y51">
            <v>0</v>
          </cell>
        </row>
        <row r="52">
          <cell r="A52">
            <v>0</v>
          </cell>
          <cell r="B52">
            <v>8</v>
          </cell>
          <cell r="C52">
            <v>0</v>
          </cell>
          <cell r="D52" t="str">
            <v>3.5</v>
          </cell>
          <cell r="E52">
            <v>0</v>
          </cell>
          <cell r="F52">
            <v>0</v>
          </cell>
          <cell r="G52">
            <v>0</v>
          </cell>
          <cell r="H52">
            <v>0</v>
          </cell>
          <cell r="I52">
            <v>0</v>
          </cell>
          <cell r="J52">
            <v>0</v>
          </cell>
          <cell r="K52" t="str">
            <v>1.33</v>
          </cell>
          <cell r="L52" t="str">
            <v>D+</v>
          </cell>
          <cell r="M52" t="str">
            <v>0</v>
          </cell>
          <cell r="N52">
            <v>0</v>
          </cell>
          <cell r="O52">
            <v>0</v>
          </cell>
          <cell r="P52">
            <v>0</v>
          </cell>
          <cell r="Q52">
            <v>0</v>
          </cell>
          <cell r="R52">
            <v>0</v>
          </cell>
          <cell r="S52">
            <v>0</v>
          </cell>
          <cell r="T52">
            <v>0</v>
          </cell>
          <cell r="U52">
            <v>0</v>
          </cell>
          <cell r="V52">
            <v>0</v>
          </cell>
          <cell r="W52">
            <v>0</v>
          </cell>
          <cell r="X52">
            <v>0</v>
          </cell>
          <cell r="Y52">
            <v>0</v>
          </cell>
        </row>
        <row r="53">
          <cell r="A53">
            <v>0</v>
          </cell>
          <cell r="B53">
            <v>8</v>
          </cell>
          <cell r="C53">
            <v>0</v>
          </cell>
          <cell r="D53" t="str">
            <v>3.6</v>
          </cell>
          <cell r="E53">
            <v>0</v>
          </cell>
          <cell r="F53">
            <v>0</v>
          </cell>
          <cell r="G53">
            <v>0</v>
          </cell>
          <cell r="H53">
            <v>0</v>
          </cell>
          <cell r="I53">
            <v>0</v>
          </cell>
          <cell r="J53">
            <v>0</v>
          </cell>
          <cell r="K53" t="str">
            <v>1.33</v>
          </cell>
          <cell r="L53" t="str">
            <v>D+</v>
          </cell>
          <cell r="M53" t="str">
            <v>0</v>
          </cell>
          <cell r="N53">
            <v>0</v>
          </cell>
          <cell r="O53">
            <v>0</v>
          </cell>
          <cell r="P53">
            <v>0</v>
          </cell>
          <cell r="Q53">
            <v>0</v>
          </cell>
          <cell r="R53">
            <v>0</v>
          </cell>
          <cell r="S53">
            <v>0</v>
          </cell>
          <cell r="T53">
            <v>0</v>
          </cell>
          <cell r="U53">
            <v>0</v>
          </cell>
          <cell r="V53">
            <v>0</v>
          </cell>
          <cell r="W53">
            <v>0</v>
          </cell>
          <cell r="X53">
            <v>0</v>
          </cell>
          <cell r="Y53">
            <v>0</v>
          </cell>
        </row>
        <row r="54">
          <cell r="A54">
            <v>0</v>
          </cell>
          <cell r="B54">
            <v>0</v>
          </cell>
          <cell r="C54" t="str">
            <v>capaian raport</v>
          </cell>
          <cell r="D54">
            <v>8</v>
          </cell>
          <cell r="E54">
            <v>0</v>
          </cell>
          <cell r="F54">
            <v>0</v>
          </cell>
          <cell r="G54">
            <v>0</v>
          </cell>
          <cell r="H54">
            <v>0</v>
          </cell>
          <cell r="I54">
            <v>0</v>
          </cell>
          <cell r="J54">
            <v>0</v>
          </cell>
          <cell r="K54" t="str">
            <v>1.33</v>
          </cell>
          <cell r="L54" t="str">
            <v>D+</v>
          </cell>
          <cell r="M54" t="str">
            <v>0</v>
          </cell>
          <cell r="N54">
            <v>0</v>
          </cell>
          <cell r="O54">
            <v>0</v>
          </cell>
          <cell r="P54">
            <v>0</v>
          </cell>
          <cell r="Q54">
            <v>0</v>
          </cell>
          <cell r="R54">
            <v>0</v>
          </cell>
          <cell r="S54">
            <v>0</v>
          </cell>
          <cell r="T54">
            <v>0</v>
          </cell>
          <cell r="U54">
            <v>0</v>
          </cell>
          <cell r="V54">
            <v>0</v>
          </cell>
          <cell r="W54">
            <v>0</v>
          </cell>
          <cell r="X54">
            <v>0</v>
          </cell>
          <cell r="Y54">
            <v>0</v>
          </cell>
        </row>
        <row r="55">
          <cell r="A55">
            <v>9</v>
          </cell>
          <cell r="B55">
            <v>9</v>
          </cell>
          <cell r="C55" t="str">
            <v>Claudia Gabriella L</v>
          </cell>
          <cell r="D55" t="str">
            <v>3.2</v>
          </cell>
          <cell r="E55">
            <v>0</v>
          </cell>
          <cell r="F55">
            <v>0</v>
          </cell>
          <cell r="G55">
            <v>0</v>
          </cell>
          <cell r="H55">
            <v>0</v>
          </cell>
          <cell r="I55">
            <v>0</v>
          </cell>
          <cell r="J55">
            <v>0</v>
          </cell>
          <cell r="K55" t="str">
            <v>1.33</v>
          </cell>
          <cell r="L55" t="str">
            <v>D+</v>
          </cell>
          <cell r="M55" t="str">
            <v>0</v>
          </cell>
          <cell r="N55">
            <v>0</v>
          </cell>
          <cell r="O55">
            <v>0</v>
          </cell>
          <cell r="P55">
            <v>0</v>
          </cell>
          <cell r="Q55">
            <v>0</v>
          </cell>
          <cell r="R55">
            <v>0</v>
          </cell>
          <cell r="S55">
            <v>0</v>
          </cell>
          <cell r="T55">
            <v>0</v>
          </cell>
          <cell r="U55">
            <v>0</v>
          </cell>
          <cell r="V55">
            <v>0</v>
          </cell>
          <cell r="W55">
            <v>0</v>
          </cell>
          <cell r="X55">
            <v>0</v>
          </cell>
          <cell r="Y55" t="str">
            <v>D+</v>
          </cell>
        </row>
        <row r="56">
          <cell r="A56">
            <v>0</v>
          </cell>
          <cell r="B56">
            <v>9</v>
          </cell>
          <cell r="C56">
            <v>0</v>
          </cell>
          <cell r="D56" t="str">
            <v>3.3</v>
          </cell>
          <cell r="E56">
            <v>0</v>
          </cell>
          <cell r="F56">
            <v>0</v>
          </cell>
          <cell r="G56">
            <v>0</v>
          </cell>
          <cell r="H56">
            <v>0</v>
          </cell>
          <cell r="I56">
            <v>0</v>
          </cell>
          <cell r="J56">
            <v>0</v>
          </cell>
          <cell r="K56" t="str">
            <v>1.33</v>
          </cell>
          <cell r="L56" t="str">
            <v>D+</v>
          </cell>
          <cell r="M56" t="str">
            <v>0</v>
          </cell>
          <cell r="N56">
            <v>0</v>
          </cell>
          <cell r="O56">
            <v>0</v>
          </cell>
          <cell r="P56">
            <v>0</v>
          </cell>
          <cell r="Q56">
            <v>0</v>
          </cell>
          <cell r="R56">
            <v>0</v>
          </cell>
          <cell r="S56">
            <v>0</v>
          </cell>
          <cell r="T56">
            <v>0</v>
          </cell>
          <cell r="U56">
            <v>0</v>
          </cell>
          <cell r="V56">
            <v>0</v>
          </cell>
          <cell r="W56">
            <v>0</v>
          </cell>
          <cell r="X56">
            <v>0</v>
          </cell>
          <cell r="Y56">
            <v>0</v>
          </cell>
        </row>
        <row r="57">
          <cell r="A57">
            <v>0</v>
          </cell>
          <cell r="B57">
            <v>9</v>
          </cell>
          <cell r="C57">
            <v>0</v>
          </cell>
          <cell r="D57" t="str">
            <v>3.4</v>
          </cell>
          <cell r="E57">
            <v>0</v>
          </cell>
          <cell r="F57">
            <v>0</v>
          </cell>
          <cell r="G57">
            <v>0</v>
          </cell>
          <cell r="H57">
            <v>0</v>
          </cell>
          <cell r="I57">
            <v>0</v>
          </cell>
          <cell r="J57">
            <v>0</v>
          </cell>
          <cell r="K57" t="str">
            <v>1.33</v>
          </cell>
          <cell r="L57" t="str">
            <v>D+</v>
          </cell>
          <cell r="M57" t="str">
            <v>0</v>
          </cell>
          <cell r="N57">
            <v>0</v>
          </cell>
          <cell r="O57">
            <v>0</v>
          </cell>
          <cell r="P57">
            <v>0</v>
          </cell>
          <cell r="Q57">
            <v>0</v>
          </cell>
          <cell r="R57">
            <v>0</v>
          </cell>
          <cell r="S57">
            <v>0</v>
          </cell>
          <cell r="T57">
            <v>0</v>
          </cell>
          <cell r="U57">
            <v>0</v>
          </cell>
          <cell r="V57">
            <v>0</v>
          </cell>
          <cell r="W57">
            <v>0</v>
          </cell>
          <cell r="X57">
            <v>0</v>
          </cell>
          <cell r="Y57">
            <v>0</v>
          </cell>
        </row>
        <row r="58">
          <cell r="A58">
            <v>0</v>
          </cell>
          <cell r="B58">
            <v>9</v>
          </cell>
          <cell r="C58">
            <v>0</v>
          </cell>
          <cell r="D58" t="str">
            <v>3.5</v>
          </cell>
          <cell r="E58">
            <v>0</v>
          </cell>
          <cell r="F58">
            <v>0</v>
          </cell>
          <cell r="G58">
            <v>0</v>
          </cell>
          <cell r="H58">
            <v>0</v>
          </cell>
          <cell r="I58">
            <v>0</v>
          </cell>
          <cell r="J58">
            <v>0</v>
          </cell>
          <cell r="K58" t="str">
            <v>1.33</v>
          </cell>
          <cell r="L58" t="str">
            <v>D+</v>
          </cell>
          <cell r="M58" t="str">
            <v>0</v>
          </cell>
          <cell r="N58">
            <v>0</v>
          </cell>
          <cell r="O58">
            <v>0</v>
          </cell>
          <cell r="P58">
            <v>0</v>
          </cell>
          <cell r="Q58">
            <v>0</v>
          </cell>
          <cell r="R58">
            <v>0</v>
          </cell>
          <cell r="S58">
            <v>0</v>
          </cell>
          <cell r="T58">
            <v>0</v>
          </cell>
          <cell r="U58">
            <v>0</v>
          </cell>
          <cell r="V58">
            <v>0</v>
          </cell>
          <cell r="W58">
            <v>0</v>
          </cell>
          <cell r="X58">
            <v>0</v>
          </cell>
          <cell r="Y58">
            <v>0</v>
          </cell>
        </row>
        <row r="59">
          <cell r="A59">
            <v>0</v>
          </cell>
          <cell r="B59">
            <v>9</v>
          </cell>
          <cell r="C59">
            <v>0</v>
          </cell>
          <cell r="D59" t="str">
            <v>3.6</v>
          </cell>
          <cell r="E59">
            <v>0</v>
          </cell>
          <cell r="F59">
            <v>0</v>
          </cell>
          <cell r="G59">
            <v>0</v>
          </cell>
          <cell r="H59">
            <v>0</v>
          </cell>
          <cell r="I59">
            <v>0</v>
          </cell>
          <cell r="J59">
            <v>0</v>
          </cell>
          <cell r="K59" t="str">
            <v>1.33</v>
          </cell>
          <cell r="L59" t="str">
            <v>D+</v>
          </cell>
          <cell r="M59" t="str">
            <v>0</v>
          </cell>
          <cell r="N59">
            <v>0</v>
          </cell>
          <cell r="O59">
            <v>0</v>
          </cell>
          <cell r="P59">
            <v>0</v>
          </cell>
          <cell r="Q59">
            <v>0</v>
          </cell>
          <cell r="R59">
            <v>0</v>
          </cell>
          <cell r="S59">
            <v>0</v>
          </cell>
          <cell r="T59">
            <v>0</v>
          </cell>
          <cell r="U59">
            <v>0</v>
          </cell>
          <cell r="V59">
            <v>0</v>
          </cell>
          <cell r="W59">
            <v>0</v>
          </cell>
          <cell r="X59">
            <v>0</v>
          </cell>
          <cell r="Y59">
            <v>0</v>
          </cell>
        </row>
        <row r="60">
          <cell r="A60">
            <v>0</v>
          </cell>
          <cell r="B60">
            <v>0</v>
          </cell>
          <cell r="C60" t="str">
            <v>capaian raport</v>
          </cell>
          <cell r="D60">
            <v>9</v>
          </cell>
          <cell r="E60">
            <v>0</v>
          </cell>
          <cell r="F60">
            <v>0</v>
          </cell>
          <cell r="G60">
            <v>0</v>
          </cell>
          <cell r="H60">
            <v>0</v>
          </cell>
          <cell r="I60">
            <v>0</v>
          </cell>
          <cell r="J60">
            <v>0</v>
          </cell>
          <cell r="K60" t="str">
            <v>1.33</v>
          </cell>
          <cell r="L60" t="str">
            <v>D+</v>
          </cell>
          <cell r="M60" t="str">
            <v>0</v>
          </cell>
          <cell r="N60">
            <v>0</v>
          </cell>
          <cell r="O60">
            <v>0</v>
          </cell>
          <cell r="P60">
            <v>0</v>
          </cell>
          <cell r="Q60">
            <v>0</v>
          </cell>
          <cell r="R60">
            <v>0</v>
          </cell>
          <cell r="S60">
            <v>0</v>
          </cell>
          <cell r="T60">
            <v>0</v>
          </cell>
          <cell r="U60">
            <v>0</v>
          </cell>
          <cell r="V60">
            <v>0</v>
          </cell>
          <cell r="W60">
            <v>0</v>
          </cell>
          <cell r="X60">
            <v>0</v>
          </cell>
          <cell r="Y60">
            <v>0</v>
          </cell>
        </row>
        <row r="61">
          <cell r="A61">
            <v>10</v>
          </cell>
          <cell r="B61">
            <v>10</v>
          </cell>
          <cell r="C61" t="str">
            <v xml:space="preserve">Deco Badarus Zaman </v>
          </cell>
          <cell r="D61" t="str">
            <v>3.2</v>
          </cell>
          <cell r="E61">
            <v>0</v>
          </cell>
          <cell r="F61">
            <v>0</v>
          </cell>
          <cell r="G61">
            <v>0</v>
          </cell>
          <cell r="H61">
            <v>0</v>
          </cell>
          <cell r="I61">
            <v>0</v>
          </cell>
          <cell r="J61">
            <v>0</v>
          </cell>
          <cell r="K61" t="str">
            <v>1.33</v>
          </cell>
          <cell r="L61" t="str">
            <v>D+</v>
          </cell>
          <cell r="M61" t="str">
            <v>0</v>
          </cell>
          <cell r="N61">
            <v>0</v>
          </cell>
          <cell r="O61">
            <v>0</v>
          </cell>
          <cell r="P61">
            <v>0</v>
          </cell>
          <cell r="Q61">
            <v>0</v>
          </cell>
          <cell r="R61">
            <v>0</v>
          </cell>
          <cell r="S61">
            <v>0</v>
          </cell>
          <cell r="T61">
            <v>0</v>
          </cell>
          <cell r="U61">
            <v>0</v>
          </cell>
          <cell r="V61">
            <v>0</v>
          </cell>
          <cell r="W61">
            <v>0</v>
          </cell>
          <cell r="X61">
            <v>0</v>
          </cell>
          <cell r="Y61" t="str">
            <v>D+</v>
          </cell>
        </row>
        <row r="62">
          <cell r="A62">
            <v>0</v>
          </cell>
          <cell r="B62">
            <v>10</v>
          </cell>
          <cell r="C62">
            <v>0</v>
          </cell>
          <cell r="D62" t="str">
            <v>3.3</v>
          </cell>
          <cell r="E62">
            <v>0</v>
          </cell>
          <cell r="F62">
            <v>0</v>
          </cell>
          <cell r="G62">
            <v>0</v>
          </cell>
          <cell r="H62">
            <v>0</v>
          </cell>
          <cell r="I62">
            <v>0</v>
          </cell>
          <cell r="J62">
            <v>0</v>
          </cell>
          <cell r="K62" t="str">
            <v>1.33</v>
          </cell>
          <cell r="L62" t="str">
            <v>D+</v>
          </cell>
          <cell r="M62" t="str">
            <v>0</v>
          </cell>
          <cell r="N62">
            <v>0</v>
          </cell>
          <cell r="O62">
            <v>0</v>
          </cell>
          <cell r="P62">
            <v>0</v>
          </cell>
          <cell r="Q62">
            <v>0</v>
          </cell>
          <cell r="R62">
            <v>0</v>
          </cell>
          <cell r="S62">
            <v>0</v>
          </cell>
          <cell r="T62">
            <v>0</v>
          </cell>
          <cell r="U62">
            <v>0</v>
          </cell>
          <cell r="V62">
            <v>0</v>
          </cell>
          <cell r="W62">
            <v>0</v>
          </cell>
          <cell r="X62">
            <v>0</v>
          </cell>
          <cell r="Y62">
            <v>0</v>
          </cell>
        </row>
        <row r="63">
          <cell r="A63">
            <v>0</v>
          </cell>
          <cell r="B63">
            <v>10</v>
          </cell>
          <cell r="C63">
            <v>0</v>
          </cell>
          <cell r="D63" t="str">
            <v>3.4</v>
          </cell>
          <cell r="E63">
            <v>0</v>
          </cell>
          <cell r="F63">
            <v>0</v>
          </cell>
          <cell r="G63">
            <v>0</v>
          </cell>
          <cell r="H63">
            <v>0</v>
          </cell>
          <cell r="I63">
            <v>0</v>
          </cell>
          <cell r="J63">
            <v>0</v>
          </cell>
          <cell r="K63" t="str">
            <v>1.33</v>
          </cell>
          <cell r="L63" t="str">
            <v>D+</v>
          </cell>
          <cell r="M63" t="str">
            <v>0</v>
          </cell>
          <cell r="N63">
            <v>0</v>
          </cell>
          <cell r="O63">
            <v>0</v>
          </cell>
          <cell r="P63">
            <v>0</v>
          </cell>
          <cell r="Q63">
            <v>0</v>
          </cell>
          <cell r="R63">
            <v>0</v>
          </cell>
          <cell r="S63">
            <v>0</v>
          </cell>
          <cell r="T63">
            <v>0</v>
          </cell>
          <cell r="U63">
            <v>0</v>
          </cell>
          <cell r="V63">
            <v>0</v>
          </cell>
          <cell r="W63">
            <v>0</v>
          </cell>
          <cell r="X63">
            <v>0</v>
          </cell>
          <cell r="Y63">
            <v>0</v>
          </cell>
        </row>
        <row r="64">
          <cell r="A64">
            <v>0</v>
          </cell>
          <cell r="B64">
            <v>10</v>
          </cell>
          <cell r="C64">
            <v>0</v>
          </cell>
          <cell r="D64" t="str">
            <v>3.5</v>
          </cell>
          <cell r="E64">
            <v>0</v>
          </cell>
          <cell r="F64">
            <v>0</v>
          </cell>
          <cell r="G64">
            <v>0</v>
          </cell>
          <cell r="H64">
            <v>0</v>
          </cell>
          <cell r="I64">
            <v>0</v>
          </cell>
          <cell r="J64">
            <v>0</v>
          </cell>
          <cell r="K64" t="str">
            <v>1.33</v>
          </cell>
          <cell r="L64" t="str">
            <v>D+</v>
          </cell>
          <cell r="M64" t="str">
            <v>0</v>
          </cell>
          <cell r="N64">
            <v>0</v>
          </cell>
          <cell r="O64">
            <v>0</v>
          </cell>
          <cell r="P64">
            <v>0</v>
          </cell>
          <cell r="Q64">
            <v>0</v>
          </cell>
          <cell r="R64">
            <v>0</v>
          </cell>
          <cell r="S64">
            <v>0</v>
          </cell>
          <cell r="T64">
            <v>0</v>
          </cell>
          <cell r="U64">
            <v>0</v>
          </cell>
          <cell r="V64">
            <v>0</v>
          </cell>
          <cell r="W64">
            <v>0</v>
          </cell>
          <cell r="X64">
            <v>0</v>
          </cell>
          <cell r="Y64">
            <v>0</v>
          </cell>
        </row>
        <row r="65">
          <cell r="A65">
            <v>0</v>
          </cell>
          <cell r="B65">
            <v>10</v>
          </cell>
          <cell r="C65">
            <v>0</v>
          </cell>
          <cell r="D65" t="str">
            <v>3.6</v>
          </cell>
          <cell r="E65">
            <v>0</v>
          </cell>
          <cell r="F65">
            <v>0</v>
          </cell>
          <cell r="G65">
            <v>0</v>
          </cell>
          <cell r="H65">
            <v>0</v>
          </cell>
          <cell r="I65">
            <v>0</v>
          </cell>
          <cell r="J65">
            <v>0</v>
          </cell>
          <cell r="K65" t="str">
            <v>1.33</v>
          </cell>
          <cell r="L65" t="str">
            <v>D+</v>
          </cell>
          <cell r="M65" t="str">
            <v>0</v>
          </cell>
          <cell r="N65">
            <v>0</v>
          </cell>
          <cell r="O65">
            <v>0</v>
          </cell>
          <cell r="P65">
            <v>0</v>
          </cell>
          <cell r="Q65">
            <v>0</v>
          </cell>
          <cell r="R65">
            <v>0</v>
          </cell>
          <cell r="S65">
            <v>0</v>
          </cell>
          <cell r="T65">
            <v>0</v>
          </cell>
          <cell r="U65">
            <v>0</v>
          </cell>
          <cell r="V65">
            <v>0</v>
          </cell>
          <cell r="W65">
            <v>0</v>
          </cell>
          <cell r="X65">
            <v>0</v>
          </cell>
          <cell r="Y65">
            <v>0</v>
          </cell>
        </row>
        <row r="66">
          <cell r="A66">
            <v>0</v>
          </cell>
          <cell r="B66">
            <v>0</v>
          </cell>
          <cell r="C66" t="str">
            <v>capaian raport</v>
          </cell>
          <cell r="D66">
            <v>10</v>
          </cell>
          <cell r="E66">
            <v>0</v>
          </cell>
          <cell r="F66">
            <v>0</v>
          </cell>
          <cell r="G66">
            <v>0</v>
          </cell>
          <cell r="H66">
            <v>0</v>
          </cell>
          <cell r="I66">
            <v>0</v>
          </cell>
          <cell r="J66">
            <v>0</v>
          </cell>
          <cell r="K66" t="str">
            <v>1.33</v>
          </cell>
          <cell r="L66" t="str">
            <v>D+</v>
          </cell>
          <cell r="M66" t="str">
            <v>0</v>
          </cell>
          <cell r="N66">
            <v>0</v>
          </cell>
          <cell r="O66">
            <v>0</v>
          </cell>
          <cell r="P66">
            <v>0</v>
          </cell>
          <cell r="Q66">
            <v>0</v>
          </cell>
          <cell r="R66">
            <v>0</v>
          </cell>
          <cell r="S66">
            <v>0</v>
          </cell>
          <cell r="T66">
            <v>0</v>
          </cell>
          <cell r="U66">
            <v>0</v>
          </cell>
          <cell r="V66">
            <v>0</v>
          </cell>
          <cell r="W66">
            <v>0</v>
          </cell>
          <cell r="X66">
            <v>0</v>
          </cell>
          <cell r="Y66">
            <v>0</v>
          </cell>
        </row>
        <row r="67">
          <cell r="A67">
            <v>11</v>
          </cell>
          <cell r="B67">
            <v>11</v>
          </cell>
          <cell r="C67" t="str">
            <v>Fania Mutiara Felichia</v>
          </cell>
          <cell r="D67" t="str">
            <v>3.2</v>
          </cell>
          <cell r="E67">
            <v>0</v>
          </cell>
          <cell r="F67">
            <v>0</v>
          </cell>
          <cell r="G67">
            <v>0</v>
          </cell>
          <cell r="H67">
            <v>0</v>
          </cell>
          <cell r="I67">
            <v>0</v>
          </cell>
          <cell r="J67">
            <v>0</v>
          </cell>
          <cell r="K67" t="str">
            <v>1.33</v>
          </cell>
          <cell r="L67" t="str">
            <v>D+</v>
          </cell>
          <cell r="M67" t="str">
            <v>0</v>
          </cell>
          <cell r="N67">
            <v>0</v>
          </cell>
          <cell r="O67">
            <v>0</v>
          </cell>
          <cell r="P67">
            <v>0</v>
          </cell>
          <cell r="Q67">
            <v>0</v>
          </cell>
          <cell r="R67">
            <v>0</v>
          </cell>
          <cell r="S67">
            <v>0</v>
          </cell>
          <cell r="T67">
            <v>0</v>
          </cell>
          <cell r="U67">
            <v>0</v>
          </cell>
          <cell r="V67">
            <v>0</v>
          </cell>
          <cell r="W67">
            <v>0</v>
          </cell>
          <cell r="X67">
            <v>0</v>
          </cell>
          <cell r="Y67" t="str">
            <v>D+</v>
          </cell>
        </row>
        <row r="68">
          <cell r="A68">
            <v>0</v>
          </cell>
          <cell r="B68">
            <v>11</v>
          </cell>
          <cell r="C68">
            <v>0</v>
          </cell>
          <cell r="D68" t="str">
            <v>3.3</v>
          </cell>
          <cell r="E68">
            <v>0</v>
          </cell>
          <cell r="F68">
            <v>0</v>
          </cell>
          <cell r="G68">
            <v>0</v>
          </cell>
          <cell r="H68">
            <v>0</v>
          </cell>
          <cell r="I68">
            <v>0</v>
          </cell>
          <cell r="J68">
            <v>0</v>
          </cell>
          <cell r="K68" t="str">
            <v>1.33</v>
          </cell>
          <cell r="L68" t="str">
            <v>D+</v>
          </cell>
          <cell r="M68" t="str">
            <v>0</v>
          </cell>
          <cell r="N68">
            <v>0</v>
          </cell>
          <cell r="O68">
            <v>0</v>
          </cell>
          <cell r="P68">
            <v>0</v>
          </cell>
          <cell r="Q68">
            <v>0</v>
          </cell>
          <cell r="R68">
            <v>0</v>
          </cell>
          <cell r="S68">
            <v>0</v>
          </cell>
          <cell r="T68">
            <v>0</v>
          </cell>
          <cell r="U68">
            <v>0</v>
          </cell>
          <cell r="V68">
            <v>0</v>
          </cell>
          <cell r="W68">
            <v>0</v>
          </cell>
          <cell r="X68">
            <v>0</v>
          </cell>
          <cell r="Y68">
            <v>0</v>
          </cell>
        </row>
        <row r="69">
          <cell r="A69">
            <v>0</v>
          </cell>
          <cell r="B69">
            <v>11</v>
          </cell>
          <cell r="C69">
            <v>0</v>
          </cell>
          <cell r="D69" t="str">
            <v>3.4</v>
          </cell>
          <cell r="E69">
            <v>0</v>
          </cell>
          <cell r="F69">
            <v>0</v>
          </cell>
          <cell r="G69">
            <v>0</v>
          </cell>
          <cell r="H69">
            <v>0</v>
          </cell>
          <cell r="I69">
            <v>0</v>
          </cell>
          <cell r="J69">
            <v>0</v>
          </cell>
          <cell r="K69" t="str">
            <v>1.33</v>
          </cell>
          <cell r="L69" t="str">
            <v>D+</v>
          </cell>
          <cell r="M69" t="str">
            <v>0</v>
          </cell>
          <cell r="N69">
            <v>0</v>
          </cell>
          <cell r="O69">
            <v>0</v>
          </cell>
          <cell r="P69">
            <v>0</v>
          </cell>
          <cell r="Q69">
            <v>0</v>
          </cell>
          <cell r="R69">
            <v>0</v>
          </cell>
          <cell r="S69">
            <v>0</v>
          </cell>
          <cell r="T69">
            <v>0</v>
          </cell>
          <cell r="U69">
            <v>0</v>
          </cell>
          <cell r="V69">
            <v>0</v>
          </cell>
          <cell r="W69">
            <v>0</v>
          </cell>
          <cell r="X69">
            <v>0</v>
          </cell>
          <cell r="Y69">
            <v>0</v>
          </cell>
        </row>
        <row r="70">
          <cell r="A70">
            <v>0</v>
          </cell>
          <cell r="B70">
            <v>11</v>
          </cell>
          <cell r="C70">
            <v>0</v>
          </cell>
          <cell r="D70" t="str">
            <v>3.5</v>
          </cell>
          <cell r="E70">
            <v>0</v>
          </cell>
          <cell r="F70">
            <v>0</v>
          </cell>
          <cell r="G70">
            <v>0</v>
          </cell>
          <cell r="H70">
            <v>0</v>
          </cell>
          <cell r="I70">
            <v>0</v>
          </cell>
          <cell r="J70">
            <v>0</v>
          </cell>
          <cell r="K70" t="str">
            <v>1.33</v>
          </cell>
          <cell r="L70" t="str">
            <v>D+</v>
          </cell>
          <cell r="M70" t="str">
            <v>0</v>
          </cell>
          <cell r="N70">
            <v>0</v>
          </cell>
          <cell r="O70">
            <v>0</v>
          </cell>
          <cell r="P70">
            <v>0</v>
          </cell>
          <cell r="Q70">
            <v>0</v>
          </cell>
          <cell r="R70">
            <v>0</v>
          </cell>
          <cell r="S70">
            <v>0</v>
          </cell>
          <cell r="T70">
            <v>0</v>
          </cell>
          <cell r="U70">
            <v>0</v>
          </cell>
          <cell r="V70">
            <v>0</v>
          </cell>
          <cell r="W70">
            <v>0</v>
          </cell>
          <cell r="X70">
            <v>0</v>
          </cell>
          <cell r="Y70">
            <v>0</v>
          </cell>
        </row>
        <row r="71">
          <cell r="A71">
            <v>0</v>
          </cell>
          <cell r="B71">
            <v>11</v>
          </cell>
          <cell r="C71">
            <v>0</v>
          </cell>
          <cell r="D71" t="str">
            <v>3.6</v>
          </cell>
          <cell r="E71">
            <v>0</v>
          </cell>
          <cell r="F71">
            <v>0</v>
          </cell>
          <cell r="G71">
            <v>0</v>
          </cell>
          <cell r="H71">
            <v>0</v>
          </cell>
          <cell r="I71">
            <v>0</v>
          </cell>
          <cell r="J71">
            <v>0</v>
          </cell>
          <cell r="K71" t="str">
            <v>1.33</v>
          </cell>
          <cell r="L71" t="str">
            <v>D+</v>
          </cell>
          <cell r="M71" t="str">
            <v>0</v>
          </cell>
          <cell r="N71">
            <v>0</v>
          </cell>
          <cell r="O71">
            <v>0</v>
          </cell>
          <cell r="P71">
            <v>0</v>
          </cell>
          <cell r="Q71">
            <v>0</v>
          </cell>
          <cell r="R71">
            <v>0</v>
          </cell>
          <cell r="S71">
            <v>0</v>
          </cell>
          <cell r="T71">
            <v>0</v>
          </cell>
          <cell r="U71">
            <v>0</v>
          </cell>
          <cell r="V71">
            <v>0</v>
          </cell>
          <cell r="W71">
            <v>0</v>
          </cell>
          <cell r="X71">
            <v>0</v>
          </cell>
          <cell r="Y71">
            <v>0</v>
          </cell>
        </row>
        <row r="72">
          <cell r="A72">
            <v>0</v>
          </cell>
          <cell r="B72">
            <v>0</v>
          </cell>
          <cell r="C72" t="str">
            <v>capaian raport</v>
          </cell>
          <cell r="D72">
            <v>11</v>
          </cell>
          <cell r="E72">
            <v>0</v>
          </cell>
          <cell r="F72">
            <v>0</v>
          </cell>
          <cell r="G72">
            <v>0</v>
          </cell>
          <cell r="H72">
            <v>0</v>
          </cell>
          <cell r="I72">
            <v>0</v>
          </cell>
          <cell r="J72">
            <v>0</v>
          </cell>
          <cell r="K72" t="str">
            <v>1.33</v>
          </cell>
          <cell r="L72" t="str">
            <v>D+</v>
          </cell>
          <cell r="M72" t="str">
            <v>0</v>
          </cell>
          <cell r="N72">
            <v>0</v>
          </cell>
          <cell r="O72">
            <v>0</v>
          </cell>
          <cell r="P72">
            <v>0</v>
          </cell>
          <cell r="Q72">
            <v>0</v>
          </cell>
          <cell r="R72">
            <v>0</v>
          </cell>
          <cell r="S72">
            <v>0</v>
          </cell>
          <cell r="T72">
            <v>0</v>
          </cell>
          <cell r="U72">
            <v>0</v>
          </cell>
          <cell r="V72">
            <v>0</v>
          </cell>
          <cell r="W72">
            <v>0</v>
          </cell>
          <cell r="X72">
            <v>0</v>
          </cell>
          <cell r="Y72">
            <v>0</v>
          </cell>
        </row>
        <row r="73">
          <cell r="A73">
            <v>12</v>
          </cell>
          <cell r="B73">
            <v>12</v>
          </cell>
          <cell r="C73" t="str">
            <v>Intan Dyah Nowari</v>
          </cell>
          <cell r="D73" t="str">
            <v>3.2</v>
          </cell>
          <cell r="E73">
            <v>0</v>
          </cell>
          <cell r="F73">
            <v>0</v>
          </cell>
          <cell r="G73">
            <v>0</v>
          </cell>
          <cell r="H73">
            <v>0</v>
          </cell>
          <cell r="I73">
            <v>0</v>
          </cell>
          <cell r="J73">
            <v>0</v>
          </cell>
          <cell r="K73" t="str">
            <v>1.33</v>
          </cell>
          <cell r="L73" t="str">
            <v>D+</v>
          </cell>
          <cell r="M73" t="str">
            <v>0</v>
          </cell>
          <cell r="N73">
            <v>0</v>
          </cell>
          <cell r="O73">
            <v>0</v>
          </cell>
          <cell r="P73">
            <v>0</v>
          </cell>
          <cell r="Q73">
            <v>0</v>
          </cell>
          <cell r="R73">
            <v>0</v>
          </cell>
          <cell r="S73">
            <v>0</v>
          </cell>
          <cell r="T73">
            <v>0</v>
          </cell>
          <cell r="U73">
            <v>0</v>
          </cell>
          <cell r="V73">
            <v>0</v>
          </cell>
          <cell r="W73">
            <v>0</v>
          </cell>
          <cell r="X73">
            <v>0</v>
          </cell>
          <cell r="Y73" t="str">
            <v>D+</v>
          </cell>
        </row>
        <row r="74">
          <cell r="A74">
            <v>0</v>
          </cell>
          <cell r="B74">
            <v>12</v>
          </cell>
          <cell r="C74">
            <v>0</v>
          </cell>
          <cell r="D74" t="str">
            <v>3.3</v>
          </cell>
          <cell r="E74">
            <v>0</v>
          </cell>
          <cell r="F74">
            <v>0</v>
          </cell>
          <cell r="G74">
            <v>0</v>
          </cell>
          <cell r="H74">
            <v>0</v>
          </cell>
          <cell r="I74">
            <v>0</v>
          </cell>
          <cell r="J74">
            <v>0</v>
          </cell>
          <cell r="K74" t="str">
            <v>1.33</v>
          </cell>
          <cell r="L74" t="str">
            <v>D+</v>
          </cell>
          <cell r="M74" t="str">
            <v>0</v>
          </cell>
          <cell r="N74">
            <v>0</v>
          </cell>
          <cell r="O74">
            <v>0</v>
          </cell>
          <cell r="P74">
            <v>0</v>
          </cell>
          <cell r="Q74">
            <v>0</v>
          </cell>
          <cell r="R74">
            <v>0</v>
          </cell>
          <cell r="S74">
            <v>0</v>
          </cell>
          <cell r="T74">
            <v>0</v>
          </cell>
          <cell r="U74">
            <v>0</v>
          </cell>
          <cell r="V74">
            <v>0</v>
          </cell>
          <cell r="W74">
            <v>0</v>
          </cell>
          <cell r="X74">
            <v>0</v>
          </cell>
          <cell r="Y74">
            <v>0</v>
          </cell>
        </row>
        <row r="75">
          <cell r="A75">
            <v>0</v>
          </cell>
          <cell r="B75">
            <v>12</v>
          </cell>
          <cell r="C75">
            <v>0</v>
          </cell>
          <cell r="D75" t="str">
            <v>3.4</v>
          </cell>
          <cell r="E75">
            <v>0</v>
          </cell>
          <cell r="F75">
            <v>0</v>
          </cell>
          <cell r="G75">
            <v>0</v>
          </cell>
          <cell r="H75">
            <v>0</v>
          </cell>
          <cell r="I75">
            <v>0</v>
          </cell>
          <cell r="J75">
            <v>0</v>
          </cell>
          <cell r="K75" t="str">
            <v>1.33</v>
          </cell>
          <cell r="L75" t="str">
            <v>D+</v>
          </cell>
          <cell r="M75" t="str">
            <v>0</v>
          </cell>
          <cell r="N75">
            <v>0</v>
          </cell>
          <cell r="O75">
            <v>0</v>
          </cell>
          <cell r="P75">
            <v>0</v>
          </cell>
          <cell r="Q75">
            <v>0</v>
          </cell>
          <cell r="R75">
            <v>0</v>
          </cell>
          <cell r="S75">
            <v>0</v>
          </cell>
          <cell r="T75">
            <v>0</v>
          </cell>
          <cell r="U75">
            <v>0</v>
          </cell>
          <cell r="V75">
            <v>0</v>
          </cell>
          <cell r="W75">
            <v>0</v>
          </cell>
          <cell r="X75">
            <v>0</v>
          </cell>
          <cell r="Y75">
            <v>0</v>
          </cell>
        </row>
        <row r="76">
          <cell r="A76">
            <v>0</v>
          </cell>
          <cell r="B76">
            <v>12</v>
          </cell>
          <cell r="C76">
            <v>0</v>
          </cell>
          <cell r="D76" t="str">
            <v>3.5</v>
          </cell>
          <cell r="E76">
            <v>0</v>
          </cell>
          <cell r="F76">
            <v>0</v>
          </cell>
          <cell r="G76">
            <v>0</v>
          </cell>
          <cell r="H76">
            <v>0</v>
          </cell>
          <cell r="I76">
            <v>0</v>
          </cell>
          <cell r="J76">
            <v>0</v>
          </cell>
          <cell r="K76" t="str">
            <v>1.33</v>
          </cell>
          <cell r="L76" t="str">
            <v>D+</v>
          </cell>
          <cell r="M76" t="str">
            <v>0</v>
          </cell>
          <cell r="N76">
            <v>0</v>
          </cell>
          <cell r="O76">
            <v>0</v>
          </cell>
          <cell r="P76">
            <v>0</v>
          </cell>
          <cell r="Q76">
            <v>0</v>
          </cell>
          <cell r="R76">
            <v>0</v>
          </cell>
          <cell r="S76">
            <v>0</v>
          </cell>
          <cell r="T76">
            <v>0</v>
          </cell>
          <cell r="U76">
            <v>0</v>
          </cell>
          <cell r="V76">
            <v>0</v>
          </cell>
          <cell r="W76">
            <v>0</v>
          </cell>
          <cell r="X76">
            <v>0</v>
          </cell>
          <cell r="Y76">
            <v>0</v>
          </cell>
        </row>
        <row r="77">
          <cell r="A77">
            <v>0</v>
          </cell>
          <cell r="B77">
            <v>12</v>
          </cell>
          <cell r="C77">
            <v>0</v>
          </cell>
          <cell r="D77" t="str">
            <v>3.6</v>
          </cell>
          <cell r="E77">
            <v>0</v>
          </cell>
          <cell r="F77">
            <v>0</v>
          </cell>
          <cell r="G77">
            <v>0</v>
          </cell>
          <cell r="H77">
            <v>0</v>
          </cell>
          <cell r="I77">
            <v>0</v>
          </cell>
          <cell r="J77">
            <v>0</v>
          </cell>
          <cell r="K77" t="str">
            <v>1.33</v>
          </cell>
          <cell r="L77" t="str">
            <v>D+</v>
          </cell>
          <cell r="M77" t="str">
            <v>0</v>
          </cell>
          <cell r="N77">
            <v>0</v>
          </cell>
          <cell r="O77">
            <v>0</v>
          </cell>
          <cell r="P77">
            <v>0</v>
          </cell>
          <cell r="Q77">
            <v>0</v>
          </cell>
          <cell r="R77">
            <v>0</v>
          </cell>
          <cell r="S77">
            <v>0</v>
          </cell>
          <cell r="T77">
            <v>0</v>
          </cell>
          <cell r="U77">
            <v>0</v>
          </cell>
          <cell r="V77">
            <v>0</v>
          </cell>
          <cell r="W77">
            <v>0</v>
          </cell>
          <cell r="X77">
            <v>0</v>
          </cell>
          <cell r="Y77">
            <v>0</v>
          </cell>
        </row>
        <row r="78">
          <cell r="A78">
            <v>0</v>
          </cell>
          <cell r="B78">
            <v>0</v>
          </cell>
          <cell r="C78" t="str">
            <v>capaian raport</v>
          </cell>
          <cell r="D78">
            <v>12</v>
          </cell>
          <cell r="E78">
            <v>0</v>
          </cell>
          <cell r="F78">
            <v>0</v>
          </cell>
          <cell r="G78">
            <v>0</v>
          </cell>
          <cell r="H78">
            <v>0</v>
          </cell>
          <cell r="I78">
            <v>0</v>
          </cell>
          <cell r="J78">
            <v>0</v>
          </cell>
          <cell r="K78" t="str">
            <v>1.33</v>
          </cell>
          <cell r="L78" t="str">
            <v>D+</v>
          </cell>
          <cell r="M78" t="str">
            <v>0</v>
          </cell>
          <cell r="N78">
            <v>0</v>
          </cell>
          <cell r="O78">
            <v>0</v>
          </cell>
          <cell r="P78">
            <v>0</v>
          </cell>
          <cell r="Q78">
            <v>0</v>
          </cell>
          <cell r="R78">
            <v>0</v>
          </cell>
          <cell r="S78">
            <v>0</v>
          </cell>
          <cell r="T78">
            <v>0</v>
          </cell>
          <cell r="U78">
            <v>0</v>
          </cell>
          <cell r="V78">
            <v>0</v>
          </cell>
          <cell r="W78">
            <v>0</v>
          </cell>
          <cell r="X78">
            <v>0</v>
          </cell>
          <cell r="Y78">
            <v>0</v>
          </cell>
        </row>
        <row r="79">
          <cell r="A79">
            <v>13</v>
          </cell>
          <cell r="B79">
            <v>13</v>
          </cell>
          <cell r="C79" t="str">
            <v>Misyanita Nurfitri S</v>
          </cell>
          <cell r="D79" t="str">
            <v>3.2</v>
          </cell>
          <cell r="E79">
            <v>0</v>
          </cell>
          <cell r="F79">
            <v>0</v>
          </cell>
          <cell r="G79">
            <v>0</v>
          </cell>
          <cell r="H79">
            <v>0</v>
          </cell>
          <cell r="I79">
            <v>0</v>
          </cell>
          <cell r="J79">
            <v>0</v>
          </cell>
          <cell r="K79" t="str">
            <v>1.33</v>
          </cell>
          <cell r="L79" t="str">
            <v>D+</v>
          </cell>
          <cell r="M79" t="str">
            <v>0</v>
          </cell>
          <cell r="N79">
            <v>0</v>
          </cell>
          <cell r="O79">
            <v>0</v>
          </cell>
          <cell r="P79">
            <v>0</v>
          </cell>
          <cell r="Q79">
            <v>0</v>
          </cell>
          <cell r="R79">
            <v>0</v>
          </cell>
          <cell r="S79">
            <v>0</v>
          </cell>
          <cell r="T79">
            <v>0</v>
          </cell>
          <cell r="U79">
            <v>0</v>
          </cell>
          <cell r="V79">
            <v>0</v>
          </cell>
          <cell r="W79">
            <v>0</v>
          </cell>
          <cell r="X79">
            <v>0</v>
          </cell>
          <cell r="Y79" t="str">
            <v>D+</v>
          </cell>
        </row>
        <row r="80">
          <cell r="A80">
            <v>0</v>
          </cell>
          <cell r="B80">
            <v>13</v>
          </cell>
          <cell r="C80">
            <v>0</v>
          </cell>
          <cell r="D80" t="str">
            <v>3.3</v>
          </cell>
          <cell r="E80">
            <v>0</v>
          </cell>
          <cell r="F80">
            <v>0</v>
          </cell>
          <cell r="G80">
            <v>0</v>
          </cell>
          <cell r="H80">
            <v>0</v>
          </cell>
          <cell r="I80">
            <v>0</v>
          </cell>
          <cell r="J80">
            <v>0</v>
          </cell>
          <cell r="K80" t="str">
            <v>1.33</v>
          </cell>
          <cell r="L80" t="str">
            <v>D+</v>
          </cell>
          <cell r="M80" t="str">
            <v>0</v>
          </cell>
          <cell r="N80">
            <v>0</v>
          </cell>
          <cell r="O80">
            <v>0</v>
          </cell>
          <cell r="P80">
            <v>0</v>
          </cell>
          <cell r="Q80">
            <v>0</v>
          </cell>
          <cell r="R80">
            <v>0</v>
          </cell>
          <cell r="S80">
            <v>0</v>
          </cell>
          <cell r="T80">
            <v>0</v>
          </cell>
          <cell r="U80">
            <v>0</v>
          </cell>
          <cell r="V80">
            <v>0</v>
          </cell>
          <cell r="W80">
            <v>0</v>
          </cell>
          <cell r="X80">
            <v>0</v>
          </cell>
          <cell r="Y80">
            <v>0</v>
          </cell>
        </row>
        <row r="81">
          <cell r="A81">
            <v>0</v>
          </cell>
          <cell r="B81">
            <v>13</v>
          </cell>
          <cell r="C81">
            <v>0</v>
          </cell>
          <cell r="D81" t="str">
            <v>3.4</v>
          </cell>
          <cell r="E81">
            <v>0</v>
          </cell>
          <cell r="F81">
            <v>0</v>
          </cell>
          <cell r="G81">
            <v>0</v>
          </cell>
          <cell r="H81">
            <v>0</v>
          </cell>
          <cell r="I81">
            <v>0</v>
          </cell>
          <cell r="J81">
            <v>0</v>
          </cell>
          <cell r="K81" t="str">
            <v>1.33</v>
          </cell>
          <cell r="L81" t="str">
            <v>D+</v>
          </cell>
          <cell r="M81" t="str">
            <v>0</v>
          </cell>
          <cell r="N81">
            <v>0</v>
          </cell>
          <cell r="O81">
            <v>0</v>
          </cell>
          <cell r="P81">
            <v>0</v>
          </cell>
          <cell r="Q81">
            <v>0</v>
          </cell>
          <cell r="R81">
            <v>0</v>
          </cell>
          <cell r="S81">
            <v>0</v>
          </cell>
          <cell r="T81">
            <v>0</v>
          </cell>
          <cell r="U81">
            <v>0</v>
          </cell>
          <cell r="V81">
            <v>0</v>
          </cell>
          <cell r="W81">
            <v>0</v>
          </cell>
          <cell r="X81">
            <v>0</v>
          </cell>
          <cell r="Y81">
            <v>0</v>
          </cell>
        </row>
        <row r="82">
          <cell r="A82">
            <v>0</v>
          </cell>
          <cell r="B82">
            <v>13</v>
          </cell>
          <cell r="C82">
            <v>0</v>
          </cell>
          <cell r="D82" t="str">
            <v>3.5</v>
          </cell>
          <cell r="E82">
            <v>0</v>
          </cell>
          <cell r="F82">
            <v>0</v>
          </cell>
          <cell r="G82">
            <v>0</v>
          </cell>
          <cell r="H82">
            <v>0</v>
          </cell>
          <cell r="I82">
            <v>0</v>
          </cell>
          <cell r="J82">
            <v>0</v>
          </cell>
          <cell r="K82" t="str">
            <v>1.33</v>
          </cell>
          <cell r="L82" t="str">
            <v>D+</v>
          </cell>
          <cell r="M82" t="str">
            <v>0</v>
          </cell>
          <cell r="N82">
            <v>0</v>
          </cell>
          <cell r="O82">
            <v>0</v>
          </cell>
          <cell r="P82">
            <v>0</v>
          </cell>
          <cell r="Q82">
            <v>0</v>
          </cell>
          <cell r="R82">
            <v>0</v>
          </cell>
          <cell r="S82">
            <v>0</v>
          </cell>
          <cell r="T82">
            <v>0</v>
          </cell>
          <cell r="U82">
            <v>0</v>
          </cell>
          <cell r="V82">
            <v>0</v>
          </cell>
          <cell r="W82">
            <v>0</v>
          </cell>
          <cell r="X82">
            <v>0</v>
          </cell>
          <cell r="Y82">
            <v>0</v>
          </cell>
        </row>
        <row r="83">
          <cell r="A83">
            <v>0</v>
          </cell>
          <cell r="B83">
            <v>13</v>
          </cell>
          <cell r="C83">
            <v>0</v>
          </cell>
          <cell r="D83" t="str">
            <v>3.6</v>
          </cell>
          <cell r="E83">
            <v>0</v>
          </cell>
          <cell r="F83">
            <v>0</v>
          </cell>
          <cell r="G83">
            <v>0</v>
          </cell>
          <cell r="H83">
            <v>0</v>
          </cell>
          <cell r="I83">
            <v>0</v>
          </cell>
          <cell r="J83">
            <v>0</v>
          </cell>
          <cell r="K83" t="str">
            <v>1.33</v>
          </cell>
          <cell r="L83" t="str">
            <v>D+</v>
          </cell>
          <cell r="M83" t="str">
            <v>0</v>
          </cell>
          <cell r="N83">
            <v>0</v>
          </cell>
          <cell r="O83">
            <v>0</v>
          </cell>
          <cell r="P83">
            <v>0</v>
          </cell>
          <cell r="Q83">
            <v>0</v>
          </cell>
          <cell r="R83">
            <v>0</v>
          </cell>
          <cell r="S83">
            <v>0</v>
          </cell>
          <cell r="T83">
            <v>0</v>
          </cell>
          <cell r="U83">
            <v>0</v>
          </cell>
          <cell r="V83">
            <v>0</v>
          </cell>
          <cell r="W83">
            <v>0</v>
          </cell>
          <cell r="X83">
            <v>0</v>
          </cell>
          <cell r="Y83">
            <v>0</v>
          </cell>
        </row>
        <row r="84">
          <cell r="A84">
            <v>0</v>
          </cell>
          <cell r="B84">
            <v>0</v>
          </cell>
          <cell r="C84" t="str">
            <v>capaian raport</v>
          </cell>
          <cell r="D84">
            <v>13</v>
          </cell>
          <cell r="E84">
            <v>0</v>
          </cell>
          <cell r="F84">
            <v>0</v>
          </cell>
          <cell r="G84">
            <v>0</v>
          </cell>
          <cell r="H84">
            <v>0</v>
          </cell>
          <cell r="I84">
            <v>0</v>
          </cell>
          <cell r="J84">
            <v>0</v>
          </cell>
          <cell r="K84" t="str">
            <v>1.33</v>
          </cell>
          <cell r="L84" t="str">
            <v>D+</v>
          </cell>
          <cell r="M84" t="str">
            <v>0</v>
          </cell>
          <cell r="N84">
            <v>0</v>
          </cell>
          <cell r="O84">
            <v>0</v>
          </cell>
          <cell r="P84">
            <v>0</v>
          </cell>
          <cell r="Q84">
            <v>0</v>
          </cell>
          <cell r="R84">
            <v>0</v>
          </cell>
          <cell r="S84">
            <v>0</v>
          </cell>
          <cell r="T84">
            <v>0</v>
          </cell>
          <cell r="U84">
            <v>0</v>
          </cell>
          <cell r="V84">
            <v>0</v>
          </cell>
          <cell r="W84">
            <v>0</v>
          </cell>
          <cell r="X84">
            <v>0</v>
          </cell>
          <cell r="Y84">
            <v>0</v>
          </cell>
        </row>
        <row r="85">
          <cell r="A85">
            <v>14</v>
          </cell>
          <cell r="B85">
            <v>14</v>
          </cell>
          <cell r="C85" t="str">
            <v>Moch Zidane Hita L. U</v>
          </cell>
          <cell r="D85" t="str">
            <v>3.2</v>
          </cell>
          <cell r="E85">
            <v>0</v>
          </cell>
          <cell r="F85">
            <v>0</v>
          </cell>
          <cell r="G85">
            <v>0</v>
          </cell>
          <cell r="H85">
            <v>0</v>
          </cell>
          <cell r="I85">
            <v>0</v>
          </cell>
          <cell r="J85">
            <v>0</v>
          </cell>
          <cell r="K85" t="str">
            <v>1.33</v>
          </cell>
          <cell r="L85" t="str">
            <v>D+</v>
          </cell>
          <cell r="M85" t="str">
            <v>0</v>
          </cell>
          <cell r="N85">
            <v>0</v>
          </cell>
          <cell r="O85">
            <v>0</v>
          </cell>
          <cell r="P85">
            <v>0</v>
          </cell>
          <cell r="Q85">
            <v>0</v>
          </cell>
          <cell r="R85">
            <v>0</v>
          </cell>
          <cell r="S85">
            <v>0</v>
          </cell>
          <cell r="T85">
            <v>0</v>
          </cell>
          <cell r="U85">
            <v>0</v>
          </cell>
          <cell r="V85">
            <v>0</v>
          </cell>
          <cell r="W85">
            <v>0</v>
          </cell>
          <cell r="X85">
            <v>0</v>
          </cell>
          <cell r="Y85" t="str">
            <v>D+</v>
          </cell>
        </row>
        <row r="86">
          <cell r="A86">
            <v>0</v>
          </cell>
          <cell r="B86">
            <v>14</v>
          </cell>
          <cell r="C86">
            <v>0</v>
          </cell>
          <cell r="D86" t="str">
            <v>3.3</v>
          </cell>
          <cell r="E86">
            <v>0</v>
          </cell>
          <cell r="F86">
            <v>0</v>
          </cell>
          <cell r="G86">
            <v>0</v>
          </cell>
          <cell r="H86">
            <v>0</v>
          </cell>
          <cell r="I86">
            <v>0</v>
          </cell>
          <cell r="J86">
            <v>0</v>
          </cell>
          <cell r="K86" t="str">
            <v>1.33</v>
          </cell>
          <cell r="L86" t="str">
            <v>D+</v>
          </cell>
          <cell r="M86" t="str">
            <v>0</v>
          </cell>
          <cell r="N86">
            <v>0</v>
          </cell>
          <cell r="O86">
            <v>0</v>
          </cell>
          <cell r="P86">
            <v>0</v>
          </cell>
          <cell r="Q86">
            <v>0</v>
          </cell>
          <cell r="R86">
            <v>0</v>
          </cell>
          <cell r="S86">
            <v>0</v>
          </cell>
          <cell r="T86">
            <v>0</v>
          </cell>
          <cell r="U86">
            <v>0</v>
          </cell>
          <cell r="V86">
            <v>0</v>
          </cell>
          <cell r="W86">
            <v>0</v>
          </cell>
          <cell r="X86">
            <v>0</v>
          </cell>
          <cell r="Y86">
            <v>0</v>
          </cell>
        </row>
        <row r="87">
          <cell r="A87">
            <v>0</v>
          </cell>
          <cell r="B87">
            <v>14</v>
          </cell>
          <cell r="C87">
            <v>0</v>
          </cell>
          <cell r="D87" t="str">
            <v>3.4</v>
          </cell>
          <cell r="E87">
            <v>0</v>
          </cell>
          <cell r="F87">
            <v>0</v>
          </cell>
          <cell r="G87">
            <v>0</v>
          </cell>
          <cell r="H87">
            <v>0</v>
          </cell>
          <cell r="I87">
            <v>0</v>
          </cell>
          <cell r="J87">
            <v>0</v>
          </cell>
          <cell r="K87" t="str">
            <v>1.33</v>
          </cell>
          <cell r="L87" t="str">
            <v>D+</v>
          </cell>
          <cell r="M87" t="str">
            <v>0</v>
          </cell>
          <cell r="N87">
            <v>0</v>
          </cell>
          <cell r="O87">
            <v>0</v>
          </cell>
          <cell r="P87">
            <v>0</v>
          </cell>
          <cell r="Q87">
            <v>0</v>
          </cell>
          <cell r="R87">
            <v>0</v>
          </cell>
          <cell r="S87">
            <v>0</v>
          </cell>
          <cell r="T87">
            <v>0</v>
          </cell>
          <cell r="U87">
            <v>0</v>
          </cell>
          <cell r="V87">
            <v>0</v>
          </cell>
          <cell r="W87">
            <v>0</v>
          </cell>
          <cell r="X87">
            <v>0</v>
          </cell>
          <cell r="Y87">
            <v>0</v>
          </cell>
        </row>
        <row r="88">
          <cell r="A88">
            <v>0</v>
          </cell>
          <cell r="B88">
            <v>14</v>
          </cell>
          <cell r="C88">
            <v>0</v>
          </cell>
          <cell r="D88" t="str">
            <v>3.5</v>
          </cell>
          <cell r="E88">
            <v>0</v>
          </cell>
          <cell r="F88">
            <v>0</v>
          </cell>
          <cell r="G88">
            <v>0</v>
          </cell>
          <cell r="H88">
            <v>0</v>
          </cell>
          <cell r="I88">
            <v>0</v>
          </cell>
          <cell r="J88">
            <v>0</v>
          </cell>
          <cell r="K88" t="str">
            <v>1.33</v>
          </cell>
          <cell r="L88" t="str">
            <v>D+</v>
          </cell>
          <cell r="M88" t="str">
            <v>0</v>
          </cell>
          <cell r="N88">
            <v>0</v>
          </cell>
          <cell r="O88">
            <v>0</v>
          </cell>
          <cell r="P88">
            <v>0</v>
          </cell>
          <cell r="Q88">
            <v>0</v>
          </cell>
          <cell r="R88">
            <v>0</v>
          </cell>
          <cell r="S88">
            <v>0</v>
          </cell>
          <cell r="T88">
            <v>0</v>
          </cell>
          <cell r="U88">
            <v>0</v>
          </cell>
          <cell r="V88">
            <v>0</v>
          </cell>
          <cell r="W88">
            <v>0</v>
          </cell>
          <cell r="X88">
            <v>0</v>
          </cell>
          <cell r="Y88">
            <v>0</v>
          </cell>
        </row>
        <row r="89">
          <cell r="A89">
            <v>0</v>
          </cell>
          <cell r="B89">
            <v>14</v>
          </cell>
          <cell r="C89">
            <v>0</v>
          </cell>
          <cell r="D89" t="str">
            <v>3.6</v>
          </cell>
          <cell r="E89">
            <v>0</v>
          </cell>
          <cell r="F89">
            <v>0</v>
          </cell>
          <cell r="G89">
            <v>0</v>
          </cell>
          <cell r="H89">
            <v>0</v>
          </cell>
          <cell r="I89">
            <v>0</v>
          </cell>
          <cell r="J89">
            <v>0</v>
          </cell>
          <cell r="K89" t="str">
            <v>1.33</v>
          </cell>
          <cell r="L89" t="str">
            <v>D+</v>
          </cell>
          <cell r="M89" t="str">
            <v>0</v>
          </cell>
          <cell r="N89">
            <v>0</v>
          </cell>
          <cell r="O89">
            <v>0</v>
          </cell>
          <cell r="P89">
            <v>0</v>
          </cell>
          <cell r="Q89">
            <v>0</v>
          </cell>
          <cell r="R89">
            <v>0</v>
          </cell>
          <cell r="S89">
            <v>0</v>
          </cell>
          <cell r="T89">
            <v>0</v>
          </cell>
          <cell r="U89">
            <v>0</v>
          </cell>
          <cell r="V89">
            <v>0</v>
          </cell>
          <cell r="W89">
            <v>0</v>
          </cell>
          <cell r="X89">
            <v>0</v>
          </cell>
          <cell r="Y89">
            <v>0</v>
          </cell>
        </row>
        <row r="90">
          <cell r="A90">
            <v>0</v>
          </cell>
          <cell r="B90">
            <v>0</v>
          </cell>
          <cell r="C90" t="str">
            <v>capaian raport</v>
          </cell>
          <cell r="D90">
            <v>14</v>
          </cell>
          <cell r="E90">
            <v>0</v>
          </cell>
          <cell r="F90">
            <v>0</v>
          </cell>
          <cell r="G90">
            <v>0</v>
          </cell>
          <cell r="H90">
            <v>0</v>
          </cell>
          <cell r="I90">
            <v>0</v>
          </cell>
          <cell r="J90">
            <v>0</v>
          </cell>
          <cell r="K90" t="str">
            <v>1.33</v>
          </cell>
          <cell r="L90" t="str">
            <v>D+</v>
          </cell>
          <cell r="M90" t="str">
            <v>0</v>
          </cell>
          <cell r="N90">
            <v>0</v>
          </cell>
          <cell r="O90">
            <v>0</v>
          </cell>
          <cell r="P90">
            <v>0</v>
          </cell>
          <cell r="Q90">
            <v>0</v>
          </cell>
          <cell r="R90">
            <v>0</v>
          </cell>
          <cell r="S90">
            <v>0</v>
          </cell>
          <cell r="T90">
            <v>0</v>
          </cell>
          <cell r="U90">
            <v>0</v>
          </cell>
          <cell r="V90">
            <v>0</v>
          </cell>
          <cell r="W90">
            <v>0</v>
          </cell>
          <cell r="X90">
            <v>0</v>
          </cell>
          <cell r="Y90">
            <v>0</v>
          </cell>
        </row>
        <row r="91">
          <cell r="A91">
            <v>15</v>
          </cell>
          <cell r="B91">
            <v>15</v>
          </cell>
          <cell r="C91" t="str">
            <v>Muhammad Ibra Maulana</v>
          </cell>
          <cell r="D91" t="str">
            <v>3.2</v>
          </cell>
          <cell r="E91">
            <v>0</v>
          </cell>
          <cell r="F91">
            <v>0</v>
          </cell>
          <cell r="G91">
            <v>0</v>
          </cell>
          <cell r="H91">
            <v>0</v>
          </cell>
          <cell r="I91">
            <v>0</v>
          </cell>
          <cell r="J91">
            <v>0</v>
          </cell>
          <cell r="K91" t="str">
            <v>1.33</v>
          </cell>
          <cell r="L91" t="str">
            <v>D+</v>
          </cell>
          <cell r="M91" t="str">
            <v>0</v>
          </cell>
          <cell r="N91">
            <v>0</v>
          </cell>
          <cell r="O91">
            <v>0</v>
          </cell>
          <cell r="P91">
            <v>0</v>
          </cell>
          <cell r="Q91">
            <v>0</v>
          </cell>
          <cell r="R91">
            <v>0</v>
          </cell>
          <cell r="S91">
            <v>0</v>
          </cell>
          <cell r="T91">
            <v>0</v>
          </cell>
          <cell r="U91">
            <v>0</v>
          </cell>
          <cell r="V91">
            <v>0</v>
          </cell>
          <cell r="W91">
            <v>0</v>
          </cell>
          <cell r="X91">
            <v>0</v>
          </cell>
          <cell r="Y91" t="str">
            <v>D+</v>
          </cell>
        </row>
        <row r="92">
          <cell r="A92">
            <v>0</v>
          </cell>
          <cell r="B92">
            <v>15</v>
          </cell>
          <cell r="C92">
            <v>0</v>
          </cell>
          <cell r="D92" t="str">
            <v>3.3</v>
          </cell>
          <cell r="E92">
            <v>0</v>
          </cell>
          <cell r="F92">
            <v>0</v>
          </cell>
          <cell r="G92">
            <v>0</v>
          </cell>
          <cell r="H92">
            <v>0</v>
          </cell>
          <cell r="I92">
            <v>0</v>
          </cell>
          <cell r="J92">
            <v>0</v>
          </cell>
          <cell r="K92" t="str">
            <v>1.33</v>
          </cell>
          <cell r="L92" t="str">
            <v>D+</v>
          </cell>
          <cell r="M92" t="str">
            <v>0</v>
          </cell>
          <cell r="N92">
            <v>0</v>
          </cell>
          <cell r="O92">
            <v>0</v>
          </cell>
          <cell r="P92">
            <v>0</v>
          </cell>
          <cell r="Q92">
            <v>0</v>
          </cell>
          <cell r="R92">
            <v>0</v>
          </cell>
          <cell r="S92">
            <v>0</v>
          </cell>
          <cell r="T92">
            <v>0</v>
          </cell>
          <cell r="U92">
            <v>0</v>
          </cell>
          <cell r="V92">
            <v>0</v>
          </cell>
          <cell r="W92">
            <v>0</v>
          </cell>
          <cell r="X92">
            <v>0</v>
          </cell>
          <cell r="Y92">
            <v>0</v>
          </cell>
        </row>
        <row r="93">
          <cell r="A93">
            <v>0</v>
          </cell>
          <cell r="B93">
            <v>15</v>
          </cell>
          <cell r="C93">
            <v>0</v>
          </cell>
          <cell r="D93" t="str">
            <v>3.4</v>
          </cell>
          <cell r="E93">
            <v>0</v>
          </cell>
          <cell r="F93">
            <v>0</v>
          </cell>
          <cell r="G93">
            <v>0</v>
          </cell>
          <cell r="H93">
            <v>0</v>
          </cell>
          <cell r="I93">
            <v>0</v>
          </cell>
          <cell r="J93">
            <v>0</v>
          </cell>
          <cell r="K93" t="str">
            <v>1.33</v>
          </cell>
          <cell r="L93" t="str">
            <v>D+</v>
          </cell>
          <cell r="M93" t="str">
            <v>0</v>
          </cell>
          <cell r="N93">
            <v>0</v>
          </cell>
          <cell r="O93">
            <v>0</v>
          </cell>
          <cell r="P93">
            <v>0</v>
          </cell>
          <cell r="Q93">
            <v>0</v>
          </cell>
          <cell r="R93">
            <v>0</v>
          </cell>
          <cell r="S93">
            <v>0</v>
          </cell>
          <cell r="T93">
            <v>0</v>
          </cell>
          <cell r="U93">
            <v>0</v>
          </cell>
          <cell r="V93">
            <v>0</v>
          </cell>
          <cell r="W93">
            <v>0</v>
          </cell>
          <cell r="X93">
            <v>0</v>
          </cell>
          <cell r="Y93">
            <v>0</v>
          </cell>
        </row>
        <row r="94">
          <cell r="A94">
            <v>0</v>
          </cell>
          <cell r="B94">
            <v>15</v>
          </cell>
          <cell r="C94">
            <v>0</v>
          </cell>
          <cell r="D94" t="str">
            <v>3.5</v>
          </cell>
          <cell r="E94">
            <v>0</v>
          </cell>
          <cell r="F94">
            <v>0</v>
          </cell>
          <cell r="G94">
            <v>0</v>
          </cell>
          <cell r="H94">
            <v>0</v>
          </cell>
          <cell r="I94">
            <v>0</v>
          </cell>
          <cell r="J94">
            <v>0</v>
          </cell>
          <cell r="K94" t="str">
            <v>1.33</v>
          </cell>
          <cell r="L94" t="str">
            <v>D+</v>
          </cell>
          <cell r="M94" t="str">
            <v>0</v>
          </cell>
          <cell r="N94">
            <v>0</v>
          </cell>
          <cell r="O94">
            <v>0</v>
          </cell>
          <cell r="P94">
            <v>0</v>
          </cell>
          <cell r="Q94">
            <v>0</v>
          </cell>
          <cell r="R94">
            <v>0</v>
          </cell>
          <cell r="S94">
            <v>0</v>
          </cell>
          <cell r="T94">
            <v>0</v>
          </cell>
          <cell r="U94">
            <v>0</v>
          </cell>
          <cell r="V94">
            <v>0</v>
          </cell>
          <cell r="W94">
            <v>0</v>
          </cell>
          <cell r="X94">
            <v>0</v>
          </cell>
          <cell r="Y94">
            <v>0</v>
          </cell>
        </row>
        <row r="95">
          <cell r="A95">
            <v>0</v>
          </cell>
          <cell r="B95">
            <v>15</v>
          </cell>
          <cell r="C95">
            <v>0</v>
          </cell>
          <cell r="D95" t="str">
            <v>3.6</v>
          </cell>
          <cell r="E95">
            <v>0</v>
          </cell>
          <cell r="F95">
            <v>0</v>
          </cell>
          <cell r="G95">
            <v>0</v>
          </cell>
          <cell r="H95">
            <v>0</v>
          </cell>
          <cell r="I95">
            <v>0</v>
          </cell>
          <cell r="J95">
            <v>0</v>
          </cell>
          <cell r="K95" t="str">
            <v>1.33</v>
          </cell>
          <cell r="L95" t="str">
            <v>D+</v>
          </cell>
          <cell r="M95" t="str">
            <v>0</v>
          </cell>
          <cell r="N95">
            <v>0</v>
          </cell>
          <cell r="O95">
            <v>0</v>
          </cell>
          <cell r="P95">
            <v>0</v>
          </cell>
          <cell r="Q95">
            <v>0</v>
          </cell>
          <cell r="R95">
            <v>0</v>
          </cell>
          <cell r="S95">
            <v>0</v>
          </cell>
          <cell r="T95">
            <v>0</v>
          </cell>
          <cell r="U95">
            <v>0</v>
          </cell>
          <cell r="V95">
            <v>0</v>
          </cell>
          <cell r="W95">
            <v>0</v>
          </cell>
          <cell r="X95">
            <v>0</v>
          </cell>
          <cell r="Y95">
            <v>0</v>
          </cell>
        </row>
        <row r="96">
          <cell r="A96">
            <v>0</v>
          </cell>
          <cell r="B96">
            <v>0</v>
          </cell>
          <cell r="C96" t="str">
            <v>capaian raport</v>
          </cell>
          <cell r="D96">
            <v>15</v>
          </cell>
          <cell r="E96">
            <v>0</v>
          </cell>
          <cell r="F96">
            <v>0</v>
          </cell>
          <cell r="G96">
            <v>0</v>
          </cell>
          <cell r="H96">
            <v>0</v>
          </cell>
          <cell r="I96">
            <v>0</v>
          </cell>
          <cell r="J96">
            <v>0</v>
          </cell>
          <cell r="K96" t="str">
            <v>1.33</v>
          </cell>
          <cell r="L96" t="str">
            <v>D+</v>
          </cell>
          <cell r="M96" t="str">
            <v>0</v>
          </cell>
          <cell r="N96">
            <v>0</v>
          </cell>
          <cell r="O96">
            <v>0</v>
          </cell>
          <cell r="P96">
            <v>0</v>
          </cell>
          <cell r="Q96">
            <v>0</v>
          </cell>
          <cell r="R96">
            <v>0</v>
          </cell>
          <cell r="S96">
            <v>0</v>
          </cell>
          <cell r="T96">
            <v>0</v>
          </cell>
          <cell r="U96">
            <v>0</v>
          </cell>
          <cell r="V96">
            <v>0</v>
          </cell>
          <cell r="W96">
            <v>0</v>
          </cell>
          <cell r="X96">
            <v>0</v>
          </cell>
          <cell r="Y96">
            <v>0</v>
          </cell>
        </row>
        <row r="97">
          <cell r="A97">
            <v>16</v>
          </cell>
          <cell r="B97">
            <v>16</v>
          </cell>
          <cell r="C97" t="str">
            <v>Nabilla Shiva Putri</v>
          </cell>
          <cell r="D97" t="str">
            <v>3.2</v>
          </cell>
          <cell r="E97">
            <v>0</v>
          </cell>
          <cell r="F97">
            <v>0</v>
          </cell>
          <cell r="G97">
            <v>0</v>
          </cell>
          <cell r="H97">
            <v>0</v>
          </cell>
          <cell r="I97">
            <v>0</v>
          </cell>
          <cell r="J97">
            <v>0</v>
          </cell>
          <cell r="K97" t="str">
            <v>1.33</v>
          </cell>
          <cell r="L97" t="str">
            <v>D+</v>
          </cell>
          <cell r="M97" t="str">
            <v>0</v>
          </cell>
          <cell r="N97">
            <v>0</v>
          </cell>
          <cell r="O97">
            <v>0</v>
          </cell>
          <cell r="P97">
            <v>0</v>
          </cell>
          <cell r="Q97">
            <v>0</v>
          </cell>
          <cell r="R97">
            <v>0</v>
          </cell>
          <cell r="S97">
            <v>0</v>
          </cell>
          <cell r="T97">
            <v>0</v>
          </cell>
          <cell r="U97">
            <v>0</v>
          </cell>
          <cell r="V97">
            <v>0</v>
          </cell>
          <cell r="W97">
            <v>0</v>
          </cell>
          <cell r="X97">
            <v>0</v>
          </cell>
          <cell r="Y97" t="str">
            <v>D+</v>
          </cell>
        </row>
        <row r="98">
          <cell r="A98">
            <v>0</v>
          </cell>
          <cell r="B98">
            <v>16</v>
          </cell>
          <cell r="C98">
            <v>0</v>
          </cell>
          <cell r="D98" t="str">
            <v>3.3</v>
          </cell>
          <cell r="E98">
            <v>0</v>
          </cell>
          <cell r="F98">
            <v>0</v>
          </cell>
          <cell r="G98">
            <v>0</v>
          </cell>
          <cell r="H98">
            <v>0</v>
          </cell>
          <cell r="I98">
            <v>0</v>
          </cell>
          <cell r="J98">
            <v>0</v>
          </cell>
          <cell r="K98" t="str">
            <v>1.33</v>
          </cell>
          <cell r="L98" t="str">
            <v>D+</v>
          </cell>
          <cell r="M98" t="str">
            <v>0</v>
          </cell>
          <cell r="N98">
            <v>0</v>
          </cell>
          <cell r="O98">
            <v>0</v>
          </cell>
          <cell r="P98">
            <v>0</v>
          </cell>
          <cell r="Q98">
            <v>0</v>
          </cell>
          <cell r="R98">
            <v>0</v>
          </cell>
          <cell r="S98">
            <v>0</v>
          </cell>
          <cell r="T98">
            <v>0</v>
          </cell>
          <cell r="U98">
            <v>0</v>
          </cell>
          <cell r="V98">
            <v>0</v>
          </cell>
          <cell r="W98">
            <v>0</v>
          </cell>
          <cell r="X98">
            <v>0</v>
          </cell>
          <cell r="Y98">
            <v>0</v>
          </cell>
        </row>
        <row r="99">
          <cell r="A99">
            <v>0</v>
          </cell>
          <cell r="B99">
            <v>16</v>
          </cell>
          <cell r="C99">
            <v>0</v>
          </cell>
          <cell r="D99" t="str">
            <v>3.4</v>
          </cell>
          <cell r="E99">
            <v>0</v>
          </cell>
          <cell r="F99">
            <v>0</v>
          </cell>
          <cell r="G99">
            <v>0</v>
          </cell>
          <cell r="H99">
            <v>0</v>
          </cell>
          <cell r="I99">
            <v>0</v>
          </cell>
          <cell r="J99">
            <v>0</v>
          </cell>
          <cell r="K99" t="str">
            <v>1.33</v>
          </cell>
          <cell r="L99" t="str">
            <v>D+</v>
          </cell>
          <cell r="M99" t="str">
            <v>0</v>
          </cell>
          <cell r="N99">
            <v>0</v>
          </cell>
          <cell r="O99">
            <v>0</v>
          </cell>
          <cell r="P99">
            <v>0</v>
          </cell>
          <cell r="Q99">
            <v>0</v>
          </cell>
          <cell r="R99">
            <v>0</v>
          </cell>
          <cell r="S99">
            <v>0</v>
          </cell>
          <cell r="T99">
            <v>0</v>
          </cell>
          <cell r="U99">
            <v>0</v>
          </cell>
          <cell r="V99">
            <v>0</v>
          </cell>
          <cell r="W99">
            <v>0</v>
          </cell>
          <cell r="X99">
            <v>0</v>
          </cell>
          <cell r="Y99">
            <v>0</v>
          </cell>
        </row>
        <row r="100">
          <cell r="A100">
            <v>0</v>
          </cell>
          <cell r="B100">
            <v>16</v>
          </cell>
          <cell r="C100">
            <v>0</v>
          </cell>
          <cell r="D100" t="str">
            <v>3.5</v>
          </cell>
          <cell r="E100">
            <v>0</v>
          </cell>
          <cell r="F100">
            <v>0</v>
          </cell>
          <cell r="G100">
            <v>0</v>
          </cell>
          <cell r="H100">
            <v>0</v>
          </cell>
          <cell r="I100">
            <v>0</v>
          </cell>
          <cell r="J100">
            <v>0</v>
          </cell>
          <cell r="K100" t="str">
            <v>1.33</v>
          </cell>
          <cell r="L100" t="str">
            <v>D+</v>
          </cell>
          <cell r="M100" t="str">
            <v>0</v>
          </cell>
          <cell r="N100">
            <v>0</v>
          </cell>
          <cell r="O100">
            <v>0</v>
          </cell>
          <cell r="P100">
            <v>0</v>
          </cell>
          <cell r="Q100">
            <v>0</v>
          </cell>
          <cell r="R100">
            <v>0</v>
          </cell>
          <cell r="S100">
            <v>0</v>
          </cell>
          <cell r="T100">
            <v>0</v>
          </cell>
          <cell r="U100">
            <v>0</v>
          </cell>
          <cell r="V100">
            <v>0</v>
          </cell>
          <cell r="W100">
            <v>0</v>
          </cell>
          <cell r="X100">
            <v>0</v>
          </cell>
          <cell r="Y100">
            <v>0</v>
          </cell>
        </row>
        <row r="101">
          <cell r="A101">
            <v>0</v>
          </cell>
          <cell r="B101">
            <v>16</v>
          </cell>
          <cell r="C101">
            <v>0</v>
          </cell>
          <cell r="D101" t="str">
            <v>3.6</v>
          </cell>
          <cell r="E101">
            <v>0</v>
          </cell>
          <cell r="F101">
            <v>0</v>
          </cell>
          <cell r="G101">
            <v>0</v>
          </cell>
          <cell r="H101">
            <v>0</v>
          </cell>
          <cell r="I101">
            <v>0</v>
          </cell>
          <cell r="J101">
            <v>0</v>
          </cell>
          <cell r="K101" t="str">
            <v>1.33</v>
          </cell>
          <cell r="L101" t="str">
            <v>D+</v>
          </cell>
          <cell r="M101" t="str">
            <v>0</v>
          </cell>
          <cell r="N101">
            <v>0</v>
          </cell>
          <cell r="O101">
            <v>0</v>
          </cell>
          <cell r="P101">
            <v>0</v>
          </cell>
          <cell r="Q101">
            <v>0</v>
          </cell>
          <cell r="R101">
            <v>0</v>
          </cell>
          <cell r="S101">
            <v>0</v>
          </cell>
          <cell r="T101">
            <v>0</v>
          </cell>
          <cell r="U101">
            <v>0</v>
          </cell>
          <cell r="V101">
            <v>0</v>
          </cell>
          <cell r="W101">
            <v>0</v>
          </cell>
          <cell r="X101">
            <v>0</v>
          </cell>
          <cell r="Y101">
            <v>0</v>
          </cell>
        </row>
        <row r="102">
          <cell r="A102">
            <v>0</v>
          </cell>
          <cell r="B102">
            <v>0</v>
          </cell>
          <cell r="C102" t="str">
            <v>capaian raport</v>
          </cell>
          <cell r="D102">
            <v>16</v>
          </cell>
          <cell r="E102">
            <v>0</v>
          </cell>
          <cell r="F102">
            <v>0</v>
          </cell>
          <cell r="G102">
            <v>0</v>
          </cell>
          <cell r="H102">
            <v>0</v>
          </cell>
          <cell r="I102">
            <v>0</v>
          </cell>
          <cell r="J102">
            <v>0</v>
          </cell>
          <cell r="K102" t="str">
            <v>1.33</v>
          </cell>
          <cell r="L102" t="str">
            <v>D+</v>
          </cell>
          <cell r="M102" t="str">
            <v>0</v>
          </cell>
          <cell r="N102">
            <v>0</v>
          </cell>
          <cell r="O102">
            <v>0</v>
          </cell>
          <cell r="P102">
            <v>0</v>
          </cell>
          <cell r="Q102">
            <v>0</v>
          </cell>
          <cell r="R102">
            <v>0</v>
          </cell>
          <cell r="S102">
            <v>0</v>
          </cell>
          <cell r="T102">
            <v>0</v>
          </cell>
          <cell r="U102">
            <v>0</v>
          </cell>
          <cell r="V102">
            <v>0</v>
          </cell>
          <cell r="W102">
            <v>0</v>
          </cell>
          <cell r="X102">
            <v>0</v>
          </cell>
          <cell r="Y102">
            <v>0</v>
          </cell>
        </row>
        <row r="103">
          <cell r="A103">
            <v>17</v>
          </cell>
          <cell r="B103">
            <v>17</v>
          </cell>
          <cell r="C103" t="str">
            <v>Naufal Falih F</v>
          </cell>
          <cell r="D103" t="str">
            <v>3.2</v>
          </cell>
          <cell r="E103">
            <v>0</v>
          </cell>
          <cell r="F103">
            <v>0</v>
          </cell>
          <cell r="G103">
            <v>0</v>
          </cell>
          <cell r="H103">
            <v>0</v>
          </cell>
          <cell r="I103">
            <v>0</v>
          </cell>
          <cell r="J103">
            <v>0</v>
          </cell>
          <cell r="K103" t="str">
            <v>1.33</v>
          </cell>
          <cell r="L103" t="str">
            <v>D+</v>
          </cell>
          <cell r="M103" t="str">
            <v>0</v>
          </cell>
          <cell r="N103">
            <v>0</v>
          </cell>
          <cell r="O103">
            <v>0</v>
          </cell>
          <cell r="P103">
            <v>0</v>
          </cell>
          <cell r="Q103">
            <v>0</v>
          </cell>
          <cell r="R103">
            <v>0</v>
          </cell>
          <cell r="S103">
            <v>0</v>
          </cell>
          <cell r="T103">
            <v>0</v>
          </cell>
          <cell r="U103">
            <v>0</v>
          </cell>
          <cell r="V103">
            <v>0</v>
          </cell>
          <cell r="W103">
            <v>0</v>
          </cell>
          <cell r="X103">
            <v>0</v>
          </cell>
          <cell r="Y103" t="str">
            <v>D+</v>
          </cell>
        </row>
        <row r="104">
          <cell r="A104">
            <v>0</v>
          </cell>
          <cell r="B104">
            <v>17</v>
          </cell>
          <cell r="C104">
            <v>0</v>
          </cell>
          <cell r="D104" t="str">
            <v>3.3</v>
          </cell>
          <cell r="E104">
            <v>0</v>
          </cell>
          <cell r="F104">
            <v>0</v>
          </cell>
          <cell r="G104">
            <v>0</v>
          </cell>
          <cell r="H104">
            <v>0</v>
          </cell>
          <cell r="I104">
            <v>0</v>
          </cell>
          <cell r="J104">
            <v>0</v>
          </cell>
          <cell r="K104" t="str">
            <v>1.33</v>
          </cell>
          <cell r="L104" t="str">
            <v>D+</v>
          </cell>
          <cell r="M104" t="str">
            <v>0</v>
          </cell>
          <cell r="N104">
            <v>0</v>
          </cell>
          <cell r="O104">
            <v>0</v>
          </cell>
          <cell r="P104">
            <v>0</v>
          </cell>
          <cell r="Q104">
            <v>0</v>
          </cell>
          <cell r="R104">
            <v>0</v>
          </cell>
          <cell r="S104">
            <v>0</v>
          </cell>
          <cell r="T104">
            <v>0</v>
          </cell>
          <cell r="U104">
            <v>0</v>
          </cell>
          <cell r="V104">
            <v>0</v>
          </cell>
          <cell r="W104">
            <v>0</v>
          </cell>
          <cell r="X104">
            <v>0</v>
          </cell>
          <cell r="Y104">
            <v>0</v>
          </cell>
        </row>
        <row r="105">
          <cell r="A105">
            <v>0</v>
          </cell>
          <cell r="B105">
            <v>17</v>
          </cell>
          <cell r="C105">
            <v>0</v>
          </cell>
          <cell r="D105" t="str">
            <v>3.4</v>
          </cell>
          <cell r="E105">
            <v>0</v>
          </cell>
          <cell r="F105">
            <v>0</v>
          </cell>
          <cell r="G105">
            <v>0</v>
          </cell>
          <cell r="H105">
            <v>0</v>
          </cell>
          <cell r="I105">
            <v>0</v>
          </cell>
          <cell r="J105">
            <v>0</v>
          </cell>
          <cell r="K105" t="str">
            <v>1.33</v>
          </cell>
          <cell r="L105" t="str">
            <v>D+</v>
          </cell>
          <cell r="M105" t="str">
            <v>0</v>
          </cell>
          <cell r="N105">
            <v>0</v>
          </cell>
          <cell r="O105">
            <v>0</v>
          </cell>
          <cell r="P105">
            <v>0</v>
          </cell>
          <cell r="Q105">
            <v>0</v>
          </cell>
          <cell r="R105">
            <v>0</v>
          </cell>
          <cell r="S105">
            <v>0</v>
          </cell>
          <cell r="T105">
            <v>0</v>
          </cell>
          <cell r="U105">
            <v>0</v>
          </cell>
          <cell r="V105">
            <v>0</v>
          </cell>
          <cell r="W105">
            <v>0</v>
          </cell>
          <cell r="X105">
            <v>0</v>
          </cell>
          <cell r="Y105">
            <v>0</v>
          </cell>
        </row>
        <row r="106">
          <cell r="A106">
            <v>0</v>
          </cell>
          <cell r="B106">
            <v>17</v>
          </cell>
          <cell r="C106">
            <v>0</v>
          </cell>
          <cell r="D106" t="str">
            <v>3.5</v>
          </cell>
          <cell r="E106">
            <v>0</v>
          </cell>
          <cell r="F106">
            <v>0</v>
          </cell>
          <cell r="G106">
            <v>0</v>
          </cell>
          <cell r="H106">
            <v>0</v>
          </cell>
          <cell r="I106">
            <v>0</v>
          </cell>
          <cell r="J106">
            <v>0</v>
          </cell>
          <cell r="K106" t="str">
            <v>1.33</v>
          </cell>
          <cell r="L106" t="str">
            <v>D+</v>
          </cell>
          <cell r="M106" t="str">
            <v>0</v>
          </cell>
          <cell r="N106">
            <v>0</v>
          </cell>
          <cell r="O106">
            <v>0</v>
          </cell>
          <cell r="P106">
            <v>0</v>
          </cell>
          <cell r="Q106">
            <v>0</v>
          </cell>
          <cell r="R106">
            <v>0</v>
          </cell>
          <cell r="S106">
            <v>0</v>
          </cell>
          <cell r="T106">
            <v>0</v>
          </cell>
          <cell r="U106">
            <v>0</v>
          </cell>
          <cell r="V106">
            <v>0</v>
          </cell>
          <cell r="W106">
            <v>0</v>
          </cell>
          <cell r="X106">
            <v>0</v>
          </cell>
          <cell r="Y106">
            <v>0</v>
          </cell>
        </row>
        <row r="107">
          <cell r="A107">
            <v>0</v>
          </cell>
          <cell r="B107">
            <v>17</v>
          </cell>
          <cell r="C107">
            <v>0</v>
          </cell>
          <cell r="D107" t="str">
            <v>3.6</v>
          </cell>
          <cell r="E107">
            <v>0</v>
          </cell>
          <cell r="F107">
            <v>0</v>
          </cell>
          <cell r="G107">
            <v>0</v>
          </cell>
          <cell r="H107">
            <v>0</v>
          </cell>
          <cell r="I107">
            <v>0</v>
          </cell>
          <cell r="J107">
            <v>0</v>
          </cell>
          <cell r="K107" t="str">
            <v>1.33</v>
          </cell>
          <cell r="L107" t="str">
            <v>D+</v>
          </cell>
          <cell r="M107" t="str">
            <v>0</v>
          </cell>
          <cell r="N107">
            <v>0</v>
          </cell>
          <cell r="O107">
            <v>0</v>
          </cell>
          <cell r="P107">
            <v>0</v>
          </cell>
          <cell r="Q107">
            <v>0</v>
          </cell>
          <cell r="R107">
            <v>0</v>
          </cell>
          <cell r="S107">
            <v>0</v>
          </cell>
          <cell r="T107">
            <v>0</v>
          </cell>
          <cell r="U107">
            <v>0</v>
          </cell>
          <cell r="V107">
            <v>0</v>
          </cell>
          <cell r="W107">
            <v>0</v>
          </cell>
          <cell r="X107">
            <v>0</v>
          </cell>
          <cell r="Y107">
            <v>0</v>
          </cell>
        </row>
        <row r="108">
          <cell r="A108">
            <v>0</v>
          </cell>
          <cell r="B108">
            <v>0</v>
          </cell>
          <cell r="C108" t="str">
            <v>capaian raport</v>
          </cell>
          <cell r="D108">
            <v>17</v>
          </cell>
          <cell r="E108">
            <v>0</v>
          </cell>
          <cell r="F108">
            <v>0</v>
          </cell>
          <cell r="G108">
            <v>0</v>
          </cell>
          <cell r="H108">
            <v>0</v>
          </cell>
          <cell r="I108">
            <v>0</v>
          </cell>
          <cell r="J108">
            <v>0</v>
          </cell>
          <cell r="K108" t="str">
            <v>1.33</v>
          </cell>
          <cell r="L108" t="str">
            <v>D+</v>
          </cell>
          <cell r="M108" t="str">
            <v>0</v>
          </cell>
          <cell r="N108">
            <v>0</v>
          </cell>
          <cell r="O108">
            <v>0</v>
          </cell>
          <cell r="P108">
            <v>0</v>
          </cell>
          <cell r="Q108">
            <v>0</v>
          </cell>
          <cell r="R108">
            <v>0</v>
          </cell>
          <cell r="S108">
            <v>0</v>
          </cell>
          <cell r="T108">
            <v>0</v>
          </cell>
          <cell r="U108">
            <v>0</v>
          </cell>
          <cell r="V108">
            <v>0</v>
          </cell>
          <cell r="W108">
            <v>0</v>
          </cell>
          <cell r="X108">
            <v>0</v>
          </cell>
          <cell r="Y108">
            <v>0</v>
          </cell>
        </row>
        <row r="109">
          <cell r="A109">
            <v>18</v>
          </cell>
          <cell r="B109">
            <v>18</v>
          </cell>
          <cell r="C109" t="str">
            <v>Nayla Annora Nobel W</v>
          </cell>
          <cell r="D109" t="str">
            <v>3.2</v>
          </cell>
          <cell r="E109">
            <v>0</v>
          </cell>
          <cell r="F109">
            <v>0</v>
          </cell>
          <cell r="G109">
            <v>0</v>
          </cell>
          <cell r="H109">
            <v>0</v>
          </cell>
          <cell r="I109">
            <v>0</v>
          </cell>
          <cell r="J109">
            <v>0</v>
          </cell>
          <cell r="K109" t="str">
            <v>1.33</v>
          </cell>
          <cell r="L109" t="str">
            <v>D+</v>
          </cell>
          <cell r="M109" t="str">
            <v>0</v>
          </cell>
          <cell r="N109">
            <v>0</v>
          </cell>
          <cell r="O109">
            <v>0</v>
          </cell>
          <cell r="P109">
            <v>0</v>
          </cell>
          <cell r="Q109">
            <v>0</v>
          </cell>
          <cell r="R109">
            <v>0</v>
          </cell>
          <cell r="S109">
            <v>0</v>
          </cell>
          <cell r="T109">
            <v>0</v>
          </cell>
          <cell r="U109">
            <v>0</v>
          </cell>
          <cell r="V109">
            <v>0</v>
          </cell>
          <cell r="W109">
            <v>0</v>
          </cell>
          <cell r="X109">
            <v>0</v>
          </cell>
          <cell r="Y109" t="str">
            <v>D+</v>
          </cell>
        </row>
        <row r="110">
          <cell r="A110">
            <v>0</v>
          </cell>
          <cell r="B110">
            <v>18</v>
          </cell>
          <cell r="C110">
            <v>0</v>
          </cell>
          <cell r="D110" t="str">
            <v>3.3</v>
          </cell>
          <cell r="E110">
            <v>0</v>
          </cell>
          <cell r="F110">
            <v>0</v>
          </cell>
          <cell r="G110">
            <v>0</v>
          </cell>
          <cell r="H110">
            <v>0</v>
          </cell>
          <cell r="I110">
            <v>0</v>
          </cell>
          <cell r="J110">
            <v>0</v>
          </cell>
          <cell r="K110" t="str">
            <v>1.33</v>
          </cell>
          <cell r="L110" t="str">
            <v>D+</v>
          </cell>
          <cell r="M110" t="str">
            <v>0</v>
          </cell>
          <cell r="N110">
            <v>0</v>
          </cell>
          <cell r="O110">
            <v>0</v>
          </cell>
          <cell r="P110">
            <v>0</v>
          </cell>
          <cell r="Q110">
            <v>0</v>
          </cell>
          <cell r="R110">
            <v>0</v>
          </cell>
          <cell r="S110">
            <v>0</v>
          </cell>
          <cell r="T110">
            <v>0</v>
          </cell>
          <cell r="U110">
            <v>0</v>
          </cell>
          <cell r="V110">
            <v>0</v>
          </cell>
          <cell r="W110">
            <v>0</v>
          </cell>
          <cell r="X110">
            <v>0</v>
          </cell>
          <cell r="Y110">
            <v>0</v>
          </cell>
        </row>
        <row r="111">
          <cell r="A111">
            <v>0</v>
          </cell>
          <cell r="B111">
            <v>18</v>
          </cell>
          <cell r="C111">
            <v>0</v>
          </cell>
          <cell r="D111" t="str">
            <v>3.4</v>
          </cell>
          <cell r="E111">
            <v>0</v>
          </cell>
          <cell r="F111">
            <v>0</v>
          </cell>
          <cell r="G111">
            <v>0</v>
          </cell>
          <cell r="H111">
            <v>0</v>
          </cell>
          <cell r="I111">
            <v>0</v>
          </cell>
          <cell r="J111">
            <v>0</v>
          </cell>
          <cell r="K111" t="str">
            <v>1.33</v>
          </cell>
          <cell r="L111" t="str">
            <v>D+</v>
          </cell>
          <cell r="M111" t="str">
            <v>0</v>
          </cell>
          <cell r="N111">
            <v>0</v>
          </cell>
          <cell r="O111">
            <v>0</v>
          </cell>
          <cell r="P111">
            <v>0</v>
          </cell>
          <cell r="Q111">
            <v>0</v>
          </cell>
          <cell r="R111">
            <v>0</v>
          </cell>
          <cell r="S111">
            <v>0</v>
          </cell>
          <cell r="T111">
            <v>0</v>
          </cell>
          <cell r="U111">
            <v>0</v>
          </cell>
          <cell r="V111">
            <v>0</v>
          </cell>
          <cell r="W111">
            <v>0</v>
          </cell>
          <cell r="X111">
            <v>0</v>
          </cell>
          <cell r="Y111">
            <v>0</v>
          </cell>
        </row>
        <row r="112">
          <cell r="A112">
            <v>0</v>
          </cell>
          <cell r="B112">
            <v>18</v>
          </cell>
          <cell r="C112">
            <v>0</v>
          </cell>
          <cell r="D112" t="str">
            <v>3.5</v>
          </cell>
          <cell r="E112">
            <v>0</v>
          </cell>
          <cell r="F112">
            <v>0</v>
          </cell>
          <cell r="G112">
            <v>0</v>
          </cell>
          <cell r="H112">
            <v>0</v>
          </cell>
          <cell r="I112">
            <v>0</v>
          </cell>
          <cell r="J112">
            <v>0</v>
          </cell>
          <cell r="K112" t="str">
            <v>1.33</v>
          </cell>
          <cell r="L112" t="str">
            <v>D+</v>
          </cell>
          <cell r="M112" t="str">
            <v>0</v>
          </cell>
          <cell r="N112">
            <v>0</v>
          </cell>
          <cell r="O112">
            <v>0</v>
          </cell>
          <cell r="P112">
            <v>0</v>
          </cell>
          <cell r="Q112">
            <v>0</v>
          </cell>
          <cell r="R112">
            <v>0</v>
          </cell>
          <cell r="S112">
            <v>0</v>
          </cell>
          <cell r="T112">
            <v>0</v>
          </cell>
          <cell r="U112">
            <v>0</v>
          </cell>
          <cell r="V112">
            <v>0</v>
          </cell>
          <cell r="W112">
            <v>0</v>
          </cell>
          <cell r="X112">
            <v>0</v>
          </cell>
          <cell r="Y112">
            <v>0</v>
          </cell>
        </row>
        <row r="113">
          <cell r="A113">
            <v>0</v>
          </cell>
          <cell r="B113">
            <v>18</v>
          </cell>
          <cell r="C113">
            <v>0</v>
          </cell>
          <cell r="D113" t="str">
            <v>3.6</v>
          </cell>
          <cell r="E113">
            <v>0</v>
          </cell>
          <cell r="F113">
            <v>0</v>
          </cell>
          <cell r="G113">
            <v>0</v>
          </cell>
          <cell r="H113">
            <v>0</v>
          </cell>
          <cell r="I113">
            <v>0</v>
          </cell>
          <cell r="J113">
            <v>0</v>
          </cell>
          <cell r="K113" t="str">
            <v>1.33</v>
          </cell>
          <cell r="L113" t="str">
            <v>D+</v>
          </cell>
          <cell r="M113" t="str">
            <v>0</v>
          </cell>
          <cell r="N113">
            <v>0</v>
          </cell>
          <cell r="O113">
            <v>0</v>
          </cell>
          <cell r="P113">
            <v>0</v>
          </cell>
          <cell r="Q113">
            <v>0</v>
          </cell>
          <cell r="R113">
            <v>0</v>
          </cell>
          <cell r="S113">
            <v>0</v>
          </cell>
          <cell r="T113">
            <v>0</v>
          </cell>
          <cell r="U113">
            <v>0</v>
          </cell>
          <cell r="V113">
            <v>0</v>
          </cell>
          <cell r="W113">
            <v>0</v>
          </cell>
          <cell r="X113">
            <v>0</v>
          </cell>
          <cell r="Y113">
            <v>0</v>
          </cell>
        </row>
        <row r="114">
          <cell r="A114">
            <v>0</v>
          </cell>
          <cell r="B114">
            <v>0</v>
          </cell>
          <cell r="C114" t="str">
            <v>capaian raport</v>
          </cell>
          <cell r="D114">
            <v>18</v>
          </cell>
          <cell r="E114">
            <v>0</v>
          </cell>
          <cell r="F114">
            <v>0</v>
          </cell>
          <cell r="G114">
            <v>0</v>
          </cell>
          <cell r="H114">
            <v>0</v>
          </cell>
          <cell r="I114">
            <v>0</v>
          </cell>
          <cell r="J114">
            <v>0</v>
          </cell>
          <cell r="K114" t="str">
            <v>1.33</v>
          </cell>
          <cell r="L114" t="str">
            <v>D+</v>
          </cell>
          <cell r="M114" t="str">
            <v>0</v>
          </cell>
          <cell r="N114">
            <v>0</v>
          </cell>
          <cell r="O114">
            <v>0</v>
          </cell>
          <cell r="P114">
            <v>0</v>
          </cell>
          <cell r="Q114">
            <v>0</v>
          </cell>
          <cell r="R114">
            <v>0</v>
          </cell>
          <cell r="S114">
            <v>0</v>
          </cell>
          <cell r="T114">
            <v>0</v>
          </cell>
          <cell r="U114">
            <v>0</v>
          </cell>
          <cell r="V114">
            <v>0</v>
          </cell>
          <cell r="W114">
            <v>0</v>
          </cell>
          <cell r="X114">
            <v>0</v>
          </cell>
          <cell r="Y114">
            <v>0</v>
          </cell>
        </row>
        <row r="115">
          <cell r="A115">
            <v>19</v>
          </cell>
          <cell r="B115">
            <v>19</v>
          </cell>
          <cell r="C115" t="str">
            <v>Raihan Danang P</v>
          </cell>
          <cell r="D115" t="str">
            <v>3.2</v>
          </cell>
          <cell r="E115">
            <v>0</v>
          </cell>
          <cell r="F115">
            <v>0</v>
          </cell>
          <cell r="G115">
            <v>0</v>
          </cell>
          <cell r="H115">
            <v>0</v>
          </cell>
          <cell r="I115">
            <v>0</v>
          </cell>
          <cell r="J115">
            <v>0</v>
          </cell>
          <cell r="K115" t="str">
            <v>1.33</v>
          </cell>
          <cell r="L115" t="str">
            <v>D+</v>
          </cell>
          <cell r="M115" t="str">
            <v>0</v>
          </cell>
          <cell r="N115">
            <v>0</v>
          </cell>
          <cell r="O115">
            <v>0</v>
          </cell>
          <cell r="P115">
            <v>0</v>
          </cell>
          <cell r="Q115">
            <v>0</v>
          </cell>
          <cell r="R115">
            <v>0</v>
          </cell>
          <cell r="S115">
            <v>0</v>
          </cell>
          <cell r="T115">
            <v>0</v>
          </cell>
          <cell r="U115">
            <v>0</v>
          </cell>
          <cell r="V115">
            <v>0</v>
          </cell>
          <cell r="W115">
            <v>0</v>
          </cell>
          <cell r="X115">
            <v>0</v>
          </cell>
          <cell r="Y115" t="str">
            <v>D+</v>
          </cell>
        </row>
        <row r="116">
          <cell r="A116">
            <v>0</v>
          </cell>
          <cell r="B116">
            <v>19</v>
          </cell>
          <cell r="C116">
            <v>0</v>
          </cell>
          <cell r="D116" t="str">
            <v>3.3</v>
          </cell>
          <cell r="E116">
            <v>0</v>
          </cell>
          <cell r="F116">
            <v>0</v>
          </cell>
          <cell r="G116">
            <v>0</v>
          </cell>
          <cell r="H116">
            <v>0</v>
          </cell>
          <cell r="I116">
            <v>0</v>
          </cell>
          <cell r="J116">
            <v>0</v>
          </cell>
          <cell r="K116" t="str">
            <v>1.33</v>
          </cell>
          <cell r="L116" t="str">
            <v>D+</v>
          </cell>
          <cell r="M116" t="str">
            <v>0</v>
          </cell>
          <cell r="N116">
            <v>0</v>
          </cell>
          <cell r="O116">
            <v>0</v>
          </cell>
          <cell r="P116">
            <v>0</v>
          </cell>
          <cell r="Q116">
            <v>0</v>
          </cell>
          <cell r="R116">
            <v>0</v>
          </cell>
          <cell r="S116">
            <v>0</v>
          </cell>
          <cell r="T116">
            <v>0</v>
          </cell>
          <cell r="U116">
            <v>0</v>
          </cell>
          <cell r="V116">
            <v>0</v>
          </cell>
          <cell r="W116">
            <v>0</v>
          </cell>
          <cell r="X116">
            <v>0</v>
          </cell>
          <cell r="Y116">
            <v>0</v>
          </cell>
        </row>
        <row r="117">
          <cell r="A117">
            <v>0</v>
          </cell>
          <cell r="B117">
            <v>19</v>
          </cell>
          <cell r="C117">
            <v>0</v>
          </cell>
          <cell r="D117" t="str">
            <v>3.4</v>
          </cell>
          <cell r="E117">
            <v>0</v>
          </cell>
          <cell r="F117">
            <v>0</v>
          </cell>
          <cell r="G117">
            <v>0</v>
          </cell>
          <cell r="H117">
            <v>0</v>
          </cell>
          <cell r="I117">
            <v>0</v>
          </cell>
          <cell r="J117">
            <v>0</v>
          </cell>
          <cell r="K117" t="str">
            <v>1.33</v>
          </cell>
          <cell r="L117" t="str">
            <v>D+</v>
          </cell>
          <cell r="M117" t="str">
            <v>0</v>
          </cell>
          <cell r="N117">
            <v>0</v>
          </cell>
          <cell r="O117">
            <v>0</v>
          </cell>
          <cell r="P117">
            <v>0</v>
          </cell>
          <cell r="Q117">
            <v>0</v>
          </cell>
          <cell r="R117">
            <v>0</v>
          </cell>
          <cell r="S117">
            <v>0</v>
          </cell>
          <cell r="T117">
            <v>0</v>
          </cell>
          <cell r="U117">
            <v>0</v>
          </cell>
          <cell r="V117">
            <v>0</v>
          </cell>
          <cell r="W117">
            <v>0</v>
          </cell>
          <cell r="X117">
            <v>0</v>
          </cell>
          <cell r="Y117">
            <v>0</v>
          </cell>
        </row>
        <row r="118">
          <cell r="A118">
            <v>0</v>
          </cell>
          <cell r="B118">
            <v>19</v>
          </cell>
          <cell r="C118">
            <v>0</v>
          </cell>
          <cell r="D118" t="str">
            <v>3.5</v>
          </cell>
          <cell r="E118">
            <v>0</v>
          </cell>
          <cell r="F118">
            <v>0</v>
          </cell>
          <cell r="G118">
            <v>0</v>
          </cell>
          <cell r="H118">
            <v>0</v>
          </cell>
          <cell r="I118">
            <v>0</v>
          </cell>
          <cell r="J118">
            <v>0</v>
          </cell>
          <cell r="K118" t="str">
            <v>1.33</v>
          </cell>
          <cell r="L118" t="str">
            <v>D+</v>
          </cell>
          <cell r="M118" t="str">
            <v>0</v>
          </cell>
          <cell r="N118">
            <v>0</v>
          </cell>
          <cell r="O118">
            <v>0</v>
          </cell>
          <cell r="P118">
            <v>0</v>
          </cell>
          <cell r="Q118">
            <v>0</v>
          </cell>
          <cell r="R118">
            <v>0</v>
          </cell>
          <cell r="S118">
            <v>0</v>
          </cell>
          <cell r="T118">
            <v>0</v>
          </cell>
          <cell r="U118">
            <v>0</v>
          </cell>
          <cell r="V118">
            <v>0</v>
          </cell>
          <cell r="W118">
            <v>0</v>
          </cell>
          <cell r="X118">
            <v>0</v>
          </cell>
          <cell r="Y118">
            <v>0</v>
          </cell>
        </row>
        <row r="119">
          <cell r="A119">
            <v>0</v>
          </cell>
          <cell r="B119">
            <v>19</v>
          </cell>
          <cell r="C119">
            <v>0</v>
          </cell>
          <cell r="D119" t="str">
            <v>3.6</v>
          </cell>
          <cell r="E119">
            <v>0</v>
          </cell>
          <cell r="F119">
            <v>0</v>
          </cell>
          <cell r="G119">
            <v>0</v>
          </cell>
          <cell r="H119">
            <v>0</v>
          </cell>
          <cell r="I119">
            <v>0</v>
          </cell>
          <cell r="J119">
            <v>0</v>
          </cell>
          <cell r="K119" t="str">
            <v>1.33</v>
          </cell>
          <cell r="L119" t="str">
            <v>D+</v>
          </cell>
          <cell r="M119" t="str">
            <v>0</v>
          </cell>
          <cell r="N119">
            <v>0</v>
          </cell>
          <cell r="O119">
            <v>0</v>
          </cell>
          <cell r="P119">
            <v>0</v>
          </cell>
          <cell r="Q119">
            <v>0</v>
          </cell>
          <cell r="R119">
            <v>0</v>
          </cell>
          <cell r="S119">
            <v>0</v>
          </cell>
          <cell r="T119">
            <v>0</v>
          </cell>
          <cell r="U119">
            <v>0</v>
          </cell>
          <cell r="V119">
            <v>0</v>
          </cell>
          <cell r="W119">
            <v>0</v>
          </cell>
          <cell r="X119">
            <v>0</v>
          </cell>
          <cell r="Y119">
            <v>0</v>
          </cell>
        </row>
        <row r="120">
          <cell r="A120">
            <v>0</v>
          </cell>
          <cell r="B120">
            <v>0</v>
          </cell>
          <cell r="C120" t="str">
            <v>capaian raport</v>
          </cell>
          <cell r="D120">
            <v>19</v>
          </cell>
          <cell r="E120">
            <v>0</v>
          </cell>
          <cell r="F120">
            <v>0</v>
          </cell>
          <cell r="G120">
            <v>0</v>
          </cell>
          <cell r="H120">
            <v>0</v>
          </cell>
          <cell r="I120">
            <v>0</v>
          </cell>
          <cell r="J120">
            <v>0</v>
          </cell>
          <cell r="K120" t="str">
            <v>1.33</v>
          </cell>
          <cell r="L120" t="str">
            <v>D+</v>
          </cell>
          <cell r="M120" t="str">
            <v>0</v>
          </cell>
          <cell r="N120">
            <v>0</v>
          </cell>
          <cell r="O120">
            <v>0</v>
          </cell>
          <cell r="P120">
            <v>0</v>
          </cell>
          <cell r="Q120">
            <v>0</v>
          </cell>
          <cell r="R120">
            <v>0</v>
          </cell>
          <cell r="S120">
            <v>0</v>
          </cell>
          <cell r="T120">
            <v>0</v>
          </cell>
          <cell r="U120">
            <v>0</v>
          </cell>
          <cell r="V120">
            <v>0</v>
          </cell>
          <cell r="W120">
            <v>0</v>
          </cell>
          <cell r="X120">
            <v>0</v>
          </cell>
          <cell r="Y120">
            <v>0</v>
          </cell>
        </row>
        <row r="121">
          <cell r="A121">
            <v>20</v>
          </cell>
          <cell r="B121">
            <v>20</v>
          </cell>
          <cell r="C121" t="str">
            <v>Roby Ardiyansyah</v>
          </cell>
          <cell r="D121" t="str">
            <v>3.2</v>
          </cell>
          <cell r="E121">
            <v>0</v>
          </cell>
          <cell r="F121">
            <v>0</v>
          </cell>
          <cell r="G121">
            <v>0</v>
          </cell>
          <cell r="H121">
            <v>0</v>
          </cell>
          <cell r="I121">
            <v>0</v>
          </cell>
          <cell r="J121">
            <v>0</v>
          </cell>
          <cell r="K121" t="str">
            <v>1.33</v>
          </cell>
          <cell r="L121" t="str">
            <v>D+</v>
          </cell>
          <cell r="M121" t="str">
            <v>0</v>
          </cell>
          <cell r="N121">
            <v>0</v>
          </cell>
          <cell r="O121">
            <v>0</v>
          </cell>
          <cell r="P121">
            <v>0</v>
          </cell>
          <cell r="Q121">
            <v>0</v>
          </cell>
          <cell r="R121">
            <v>0</v>
          </cell>
          <cell r="S121">
            <v>0</v>
          </cell>
          <cell r="T121">
            <v>0</v>
          </cell>
          <cell r="U121">
            <v>0</v>
          </cell>
          <cell r="V121">
            <v>0</v>
          </cell>
          <cell r="W121">
            <v>0</v>
          </cell>
          <cell r="X121">
            <v>0</v>
          </cell>
          <cell r="Y121" t="str">
            <v>D+</v>
          </cell>
        </row>
        <row r="122">
          <cell r="A122">
            <v>0</v>
          </cell>
          <cell r="B122">
            <v>20</v>
          </cell>
          <cell r="C122">
            <v>0</v>
          </cell>
          <cell r="D122" t="str">
            <v>3.3</v>
          </cell>
          <cell r="E122">
            <v>0</v>
          </cell>
          <cell r="F122">
            <v>0</v>
          </cell>
          <cell r="G122">
            <v>0</v>
          </cell>
          <cell r="H122">
            <v>0</v>
          </cell>
          <cell r="I122">
            <v>0</v>
          </cell>
          <cell r="J122">
            <v>0</v>
          </cell>
          <cell r="K122" t="str">
            <v>1.33</v>
          </cell>
          <cell r="L122" t="str">
            <v>D+</v>
          </cell>
          <cell r="M122" t="str">
            <v>0</v>
          </cell>
          <cell r="N122">
            <v>0</v>
          </cell>
          <cell r="O122">
            <v>0</v>
          </cell>
          <cell r="P122">
            <v>0</v>
          </cell>
          <cell r="Q122">
            <v>0</v>
          </cell>
          <cell r="R122">
            <v>0</v>
          </cell>
          <cell r="S122">
            <v>0</v>
          </cell>
          <cell r="T122">
            <v>0</v>
          </cell>
          <cell r="U122">
            <v>0</v>
          </cell>
          <cell r="V122">
            <v>0</v>
          </cell>
          <cell r="W122">
            <v>0</v>
          </cell>
          <cell r="X122">
            <v>0</v>
          </cell>
          <cell r="Y122">
            <v>0</v>
          </cell>
        </row>
        <row r="123">
          <cell r="A123">
            <v>0</v>
          </cell>
          <cell r="B123">
            <v>20</v>
          </cell>
          <cell r="C123">
            <v>0</v>
          </cell>
          <cell r="D123" t="str">
            <v>3.4</v>
          </cell>
          <cell r="E123">
            <v>0</v>
          </cell>
          <cell r="F123">
            <v>0</v>
          </cell>
          <cell r="G123">
            <v>0</v>
          </cell>
          <cell r="H123">
            <v>0</v>
          </cell>
          <cell r="I123">
            <v>0</v>
          </cell>
          <cell r="J123">
            <v>0</v>
          </cell>
          <cell r="K123" t="str">
            <v>1.33</v>
          </cell>
          <cell r="L123" t="str">
            <v>D+</v>
          </cell>
          <cell r="M123" t="str">
            <v>0</v>
          </cell>
          <cell r="N123">
            <v>0</v>
          </cell>
          <cell r="O123">
            <v>0</v>
          </cell>
          <cell r="P123">
            <v>0</v>
          </cell>
          <cell r="Q123">
            <v>0</v>
          </cell>
          <cell r="R123">
            <v>0</v>
          </cell>
          <cell r="S123">
            <v>0</v>
          </cell>
          <cell r="T123">
            <v>0</v>
          </cell>
          <cell r="U123">
            <v>0</v>
          </cell>
          <cell r="V123">
            <v>0</v>
          </cell>
          <cell r="W123">
            <v>0</v>
          </cell>
          <cell r="X123">
            <v>0</v>
          </cell>
          <cell r="Y123">
            <v>0</v>
          </cell>
        </row>
        <row r="124">
          <cell r="A124">
            <v>0</v>
          </cell>
          <cell r="B124">
            <v>20</v>
          </cell>
          <cell r="C124">
            <v>0</v>
          </cell>
          <cell r="D124" t="str">
            <v>3.5</v>
          </cell>
          <cell r="E124">
            <v>0</v>
          </cell>
          <cell r="F124">
            <v>0</v>
          </cell>
          <cell r="G124">
            <v>0</v>
          </cell>
          <cell r="H124">
            <v>0</v>
          </cell>
          <cell r="I124">
            <v>0</v>
          </cell>
          <cell r="J124">
            <v>0</v>
          </cell>
          <cell r="K124" t="str">
            <v>1.33</v>
          </cell>
          <cell r="L124" t="str">
            <v>D+</v>
          </cell>
          <cell r="M124" t="str">
            <v>0</v>
          </cell>
          <cell r="N124">
            <v>0</v>
          </cell>
          <cell r="O124">
            <v>0</v>
          </cell>
          <cell r="P124">
            <v>0</v>
          </cell>
          <cell r="Q124">
            <v>0</v>
          </cell>
          <cell r="R124">
            <v>0</v>
          </cell>
          <cell r="S124">
            <v>0</v>
          </cell>
          <cell r="T124">
            <v>0</v>
          </cell>
          <cell r="U124">
            <v>0</v>
          </cell>
          <cell r="V124">
            <v>0</v>
          </cell>
          <cell r="W124">
            <v>0</v>
          </cell>
          <cell r="X124">
            <v>0</v>
          </cell>
          <cell r="Y124">
            <v>0</v>
          </cell>
        </row>
        <row r="125">
          <cell r="A125">
            <v>0</v>
          </cell>
          <cell r="B125">
            <v>20</v>
          </cell>
          <cell r="C125">
            <v>0</v>
          </cell>
          <cell r="D125" t="str">
            <v>3.6</v>
          </cell>
          <cell r="E125">
            <v>0</v>
          </cell>
          <cell r="F125">
            <v>0</v>
          </cell>
          <cell r="G125">
            <v>0</v>
          </cell>
          <cell r="H125">
            <v>0</v>
          </cell>
          <cell r="I125">
            <v>0</v>
          </cell>
          <cell r="J125">
            <v>0</v>
          </cell>
          <cell r="K125" t="str">
            <v>1.33</v>
          </cell>
          <cell r="L125" t="str">
            <v>D+</v>
          </cell>
          <cell r="M125" t="str">
            <v>0</v>
          </cell>
          <cell r="N125">
            <v>0</v>
          </cell>
          <cell r="O125">
            <v>0</v>
          </cell>
          <cell r="P125">
            <v>0</v>
          </cell>
          <cell r="Q125">
            <v>0</v>
          </cell>
          <cell r="R125">
            <v>0</v>
          </cell>
          <cell r="S125">
            <v>0</v>
          </cell>
          <cell r="T125">
            <v>0</v>
          </cell>
          <cell r="U125">
            <v>0</v>
          </cell>
          <cell r="V125">
            <v>0</v>
          </cell>
          <cell r="W125">
            <v>0</v>
          </cell>
          <cell r="X125">
            <v>0</v>
          </cell>
          <cell r="Y125">
            <v>0</v>
          </cell>
        </row>
        <row r="126">
          <cell r="A126">
            <v>0</v>
          </cell>
          <cell r="B126">
            <v>0</v>
          </cell>
          <cell r="C126" t="str">
            <v>capaian raport</v>
          </cell>
          <cell r="D126">
            <v>20</v>
          </cell>
          <cell r="E126">
            <v>0</v>
          </cell>
          <cell r="F126">
            <v>0</v>
          </cell>
          <cell r="G126">
            <v>0</v>
          </cell>
          <cell r="H126">
            <v>0</v>
          </cell>
          <cell r="I126">
            <v>0</v>
          </cell>
          <cell r="J126">
            <v>0</v>
          </cell>
          <cell r="K126" t="str">
            <v>1.33</v>
          </cell>
          <cell r="L126" t="str">
            <v>D+</v>
          </cell>
          <cell r="M126" t="str">
            <v>0</v>
          </cell>
          <cell r="N126">
            <v>0</v>
          </cell>
          <cell r="O126">
            <v>0</v>
          </cell>
          <cell r="P126">
            <v>0</v>
          </cell>
          <cell r="Q126">
            <v>0</v>
          </cell>
          <cell r="R126">
            <v>0</v>
          </cell>
          <cell r="S126">
            <v>0</v>
          </cell>
          <cell r="T126">
            <v>0</v>
          </cell>
          <cell r="U126">
            <v>0</v>
          </cell>
          <cell r="V126">
            <v>0</v>
          </cell>
          <cell r="W126">
            <v>0</v>
          </cell>
          <cell r="X126">
            <v>0</v>
          </cell>
          <cell r="Y126">
            <v>0</v>
          </cell>
        </row>
        <row r="127">
          <cell r="A127">
            <v>21</v>
          </cell>
          <cell r="B127">
            <v>21</v>
          </cell>
          <cell r="C127" t="str">
            <v>Rojalingga Prana A</v>
          </cell>
          <cell r="D127" t="str">
            <v>3.2</v>
          </cell>
          <cell r="E127">
            <v>0</v>
          </cell>
          <cell r="F127">
            <v>0</v>
          </cell>
          <cell r="G127">
            <v>0</v>
          </cell>
          <cell r="H127">
            <v>0</v>
          </cell>
          <cell r="I127">
            <v>0</v>
          </cell>
          <cell r="J127">
            <v>0</v>
          </cell>
          <cell r="K127" t="str">
            <v>1.33</v>
          </cell>
          <cell r="L127" t="str">
            <v>D+</v>
          </cell>
          <cell r="M127" t="str">
            <v>0</v>
          </cell>
          <cell r="N127">
            <v>0</v>
          </cell>
          <cell r="O127">
            <v>0</v>
          </cell>
          <cell r="P127">
            <v>0</v>
          </cell>
          <cell r="Q127">
            <v>0</v>
          </cell>
          <cell r="R127">
            <v>0</v>
          </cell>
          <cell r="S127">
            <v>0</v>
          </cell>
          <cell r="T127">
            <v>0</v>
          </cell>
          <cell r="U127">
            <v>0</v>
          </cell>
          <cell r="V127">
            <v>0</v>
          </cell>
          <cell r="W127">
            <v>0</v>
          </cell>
          <cell r="X127">
            <v>0</v>
          </cell>
          <cell r="Y127" t="str">
            <v>D+</v>
          </cell>
        </row>
        <row r="128">
          <cell r="A128">
            <v>0</v>
          </cell>
          <cell r="B128">
            <v>21</v>
          </cell>
          <cell r="C128">
            <v>0</v>
          </cell>
          <cell r="D128" t="str">
            <v>3.3</v>
          </cell>
          <cell r="E128">
            <v>0</v>
          </cell>
          <cell r="F128">
            <v>0</v>
          </cell>
          <cell r="G128">
            <v>0</v>
          </cell>
          <cell r="H128">
            <v>0</v>
          </cell>
          <cell r="I128">
            <v>0</v>
          </cell>
          <cell r="J128">
            <v>0</v>
          </cell>
          <cell r="K128" t="str">
            <v>1.33</v>
          </cell>
          <cell r="L128" t="str">
            <v>D+</v>
          </cell>
          <cell r="M128" t="str">
            <v>0</v>
          </cell>
          <cell r="N128">
            <v>0</v>
          </cell>
          <cell r="O128">
            <v>0</v>
          </cell>
          <cell r="P128">
            <v>0</v>
          </cell>
          <cell r="Q128">
            <v>0</v>
          </cell>
          <cell r="R128">
            <v>0</v>
          </cell>
          <cell r="S128">
            <v>0</v>
          </cell>
          <cell r="T128">
            <v>0</v>
          </cell>
          <cell r="U128">
            <v>0</v>
          </cell>
          <cell r="V128">
            <v>0</v>
          </cell>
          <cell r="W128">
            <v>0</v>
          </cell>
          <cell r="X128">
            <v>0</v>
          </cell>
          <cell r="Y128">
            <v>0</v>
          </cell>
        </row>
        <row r="129">
          <cell r="A129">
            <v>0</v>
          </cell>
          <cell r="B129">
            <v>21</v>
          </cell>
          <cell r="C129">
            <v>0</v>
          </cell>
          <cell r="D129" t="str">
            <v>3.4</v>
          </cell>
          <cell r="E129">
            <v>0</v>
          </cell>
          <cell r="F129">
            <v>0</v>
          </cell>
          <cell r="G129">
            <v>0</v>
          </cell>
          <cell r="H129">
            <v>0</v>
          </cell>
          <cell r="I129">
            <v>0</v>
          </cell>
          <cell r="J129">
            <v>0</v>
          </cell>
          <cell r="K129" t="str">
            <v>1.33</v>
          </cell>
          <cell r="L129" t="str">
            <v>D+</v>
          </cell>
          <cell r="M129" t="str">
            <v>0</v>
          </cell>
          <cell r="N129">
            <v>0</v>
          </cell>
          <cell r="O129">
            <v>0</v>
          </cell>
          <cell r="P129">
            <v>0</v>
          </cell>
          <cell r="Q129">
            <v>0</v>
          </cell>
          <cell r="R129">
            <v>0</v>
          </cell>
          <cell r="S129">
            <v>0</v>
          </cell>
          <cell r="T129">
            <v>0</v>
          </cell>
          <cell r="U129">
            <v>0</v>
          </cell>
          <cell r="V129">
            <v>0</v>
          </cell>
          <cell r="W129">
            <v>0</v>
          </cell>
          <cell r="X129">
            <v>0</v>
          </cell>
          <cell r="Y129">
            <v>0</v>
          </cell>
        </row>
        <row r="130">
          <cell r="A130">
            <v>0</v>
          </cell>
          <cell r="B130">
            <v>21</v>
          </cell>
          <cell r="C130">
            <v>0</v>
          </cell>
          <cell r="D130" t="str">
            <v>3.5</v>
          </cell>
          <cell r="E130">
            <v>0</v>
          </cell>
          <cell r="F130">
            <v>0</v>
          </cell>
          <cell r="G130">
            <v>0</v>
          </cell>
          <cell r="H130">
            <v>0</v>
          </cell>
          <cell r="I130">
            <v>0</v>
          </cell>
          <cell r="J130">
            <v>0</v>
          </cell>
          <cell r="K130" t="str">
            <v>1.33</v>
          </cell>
          <cell r="L130" t="str">
            <v>D+</v>
          </cell>
          <cell r="M130" t="str">
            <v>0</v>
          </cell>
          <cell r="N130">
            <v>0</v>
          </cell>
          <cell r="O130">
            <v>0</v>
          </cell>
          <cell r="P130">
            <v>0</v>
          </cell>
          <cell r="Q130">
            <v>0</v>
          </cell>
          <cell r="R130">
            <v>0</v>
          </cell>
          <cell r="S130">
            <v>0</v>
          </cell>
          <cell r="T130">
            <v>0</v>
          </cell>
          <cell r="U130">
            <v>0</v>
          </cell>
          <cell r="V130">
            <v>0</v>
          </cell>
          <cell r="W130">
            <v>0</v>
          </cell>
          <cell r="X130">
            <v>0</v>
          </cell>
          <cell r="Y130">
            <v>0</v>
          </cell>
        </row>
        <row r="131">
          <cell r="A131">
            <v>0</v>
          </cell>
          <cell r="B131">
            <v>21</v>
          </cell>
          <cell r="C131">
            <v>0</v>
          </cell>
          <cell r="D131" t="str">
            <v>3.6</v>
          </cell>
          <cell r="E131">
            <v>0</v>
          </cell>
          <cell r="F131">
            <v>0</v>
          </cell>
          <cell r="G131">
            <v>0</v>
          </cell>
          <cell r="H131">
            <v>0</v>
          </cell>
          <cell r="I131">
            <v>0</v>
          </cell>
          <cell r="J131">
            <v>0</v>
          </cell>
          <cell r="K131" t="str">
            <v>1.33</v>
          </cell>
          <cell r="L131" t="str">
            <v>D+</v>
          </cell>
          <cell r="M131" t="str">
            <v>0</v>
          </cell>
          <cell r="N131">
            <v>0</v>
          </cell>
          <cell r="O131">
            <v>0</v>
          </cell>
          <cell r="P131">
            <v>0</v>
          </cell>
          <cell r="Q131">
            <v>0</v>
          </cell>
          <cell r="R131">
            <v>0</v>
          </cell>
          <cell r="S131">
            <v>0</v>
          </cell>
          <cell r="T131">
            <v>0</v>
          </cell>
          <cell r="U131">
            <v>0</v>
          </cell>
          <cell r="V131">
            <v>0</v>
          </cell>
          <cell r="W131">
            <v>0</v>
          </cell>
          <cell r="X131">
            <v>0</v>
          </cell>
          <cell r="Y131">
            <v>0</v>
          </cell>
        </row>
        <row r="132">
          <cell r="A132">
            <v>0</v>
          </cell>
          <cell r="B132">
            <v>0</v>
          </cell>
          <cell r="C132" t="str">
            <v>capaian raport</v>
          </cell>
          <cell r="D132">
            <v>21</v>
          </cell>
          <cell r="E132">
            <v>0</v>
          </cell>
          <cell r="F132">
            <v>0</v>
          </cell>
          <cell r="G132">
            <v>0</v>
          </cell>
          <cell r="H132">
            <v>0</v>
          </cell>
          <cell r="I132">
            <v>0</v>
          </cell>
          <cell r="J132">
            <v>0</v>
          </cell>
          <cell r="K132" t="str">
            <v>1.33</v>
          </cell>
          <cell r="L132" t="str">
            <v>D+</v>
          </cell>
          <cell r="M132" t="str">
            <v>0</v>
          </cell>
          <cell r="N132">
            <v>0</v>
          </cell>
          <cell r="O132">
            <v>0</v>
          </cell>
          <cell r="P132">
            <v>0</v>
          </cell>
          <cell r="Q132">
            <v>0</v>
          </cell>
          <cell r="R132">
            <v>0</v>
          </cell>
          <cell r="S132">
            <v>0</v>
          </cell>
          <cell r="T132">
            <v>0</v>
          </cell>
          <cell r="U132">
            <v>0</v>
          </cell>
          <cell r="V132">
            <v>0</v>
          </cell>
          <cell r="W132">
            <v>0</v>
          </cell>
          <cell r="X132">
            <v>0</v>
          </cell>
          <cell r="Y132">
            <v>0</v>
          </cell>
        </row>
        <row r="133">
          <cell r="A133">
            <v>22</v>
          </cell>
          <cell r="B133">
            <v>22</v>
          </cell>
          <cell r="C133" t="str">
            <v>Sally Savista A</v>
          </cell>
          <cell r="D133" t="str">
            <v>3.2</v>
          </cell>
          <cell r="E133">
            <v>0</v>
          </cell>
          <cell r="F133">
            <v>0</v>
          </cell>
          <cell r="G133">
            <v>0</v>
          </cell>
          <cell r="H133">
            <v>0</v>
          </cell>
          <cell r="I133">
            <v>0</v>
          </cell>
          <cell r="J133">
            <v>0</v>
          </cell>
          <cell r="K133" t="str">
            <v>1.33</v>
          </cell>
          <cell r="L133" t="str">
            <v>D+</v>
          </cell>
          <cell r="M133" t="str">
            <v>0</v>
          </cell>
          <cell r="N133">
            <v>0</v>
          </cell>
          <cell r="O133">
            <v>0</v>
          </cell>
          <cell r="P133">
            <v>0</v>
          </cell>
          <cell r="Q133">
            <v>0</v>
          </cell>
          <cell r="R133">
            <v>0</v>
          </cell>
          <cell r="S133">
            <v>0</v>
          </cell>
          <cell r="T133">
            <v>0</v>
          </cell>
          <cell r="U133">
            <v>0</v>
          </cell>
          <cell r="V133">
            <v>0</v>
          </cell>
          <cell r="W133">
            <v>0</v>
          </cell>
          <cell r="X133">
            <v>0</v>
          </cell>
          <cell r="Y133" t="str">
            <v>D+</v>
          </cell>
        </row>
        <row r="134">
          <cell r="A134">
            <v>0</v>
          </cell>
          <cell r="B134">
            <v>22</v>
          </cell>
          <cell r="C134">
            <v>0</v>
          </cell>
          <cell r="D134" t="str">
            <v>3.3</v>
          </cell>
          <cell r="E134">
            <v>0</v>
          </cell>
          <cell r="F134">
            <v>0</v>
          </cell>
          <cell r="G134">
            <v>0</v>
          </cell>
          <cell r="H134">
            <v>0</v>
          </cell>
          <cell r="I134">
            <v>0</v>
          </cell>
          <cell r="J134">
            <v>0</v>
          </cell>
          <cell r="K134" t="str">
            <v>1.33</v>
          </cell>
          <cell r="L134" t="str">
            <v>D+</v>
          </cell>
          <cell r="M134" t="str">
            <v>0</v>
          </cell>
          <cell r="N134">
            <v>0</v>
          </cell>
          <cell r="O134">
            <v>0</v>
          </cell>
          <cell r="P134">
            <v>0</v>
          </cell>
          <cell r="Q134">
            <v>0</v>
          </cell>
          <cell r="R134">
            <v>0</v>
          </cell>
          <cell r="S134">
            <v>0</v>
          </cell>
          <cell r="T134">
            <v>0</v>
          </cell>
          <cell r="U134">
            <v>0</v>
          </cell>
          <cell r="V134">
            <v>0</v>
          </cell>
          <cell r="W134">
            <v>0</v>
          </cell>
          <cell r="X134">
            <v>0</v>
          </cell>
          <cell r="Y134">
            <v>0</v>
          </cell>
        </row>
        <row r="135">
          <cell r="A135">
            <v>0</v>
          </cell>
          <cell r="B135">
            <v>22</v>
          </cell>
          <cell r="C135">
            <v>0</v>
          </cell>
          <cell r="D135" t="str">
            <v>3.4</v>
          </cell>
          <cell r="E135">
            <v>0</v>
          </cell>
          <cell r="F135">
            <v>0</v>
          </cell>
          <cell r="G135">
            <v>0</v>
          </cell>
          <cell r="H135">
            <v>0</v>
          </cell>
          <cell r="I135">
            <v>0</v>
          </cell>
          <cell r="J135">
            <v>0</v>
          </cell>
          <cell r="K135" t="str">
            <v>1.33</v>
          </cell>
          <cell r="L135" t="str">
            <v>D+</v>
          </cell>
          <cell r="M135" t="str">
            <v>0</v>
          </cell>
          <cell r="N135">
            <v>0</v>
          </cell>
          <cell r="O135">
            <v>0</v>
          </cell>
          <cell r="P135">
            <v>0</v>
          </cell>
          <cell r="Q135">
            <v>0</v>
          </cell>
          <cell r="R135">
            <v>0</v>
          </cell>
          <cell r="S135">
            <v>0</v>
          </cell>
          <cell r="T135">
            <v>0</v>
          </cell>
          <cell r="U135">
            <v>0</v>
          </cell>
          <cell r="V135">
            <v>0</v>
          </cell>
          <cell r="W135">
            <v>0</v>
          </cell>
          <cell r="X135">
            <v>0</v>
          </cell>
          <cell r="Y135">
            <v>0</v>
          </cell>
        </row>
        <row r="136">
          <cell r="A136">
            <v>0</v>
          </cell>
          <cell r="B136">
            <v>22</v>
          </cell>
          <cell r="C136">
            <v>0</v>
          </cell>
          <cell r="D136" t="str">
            <v>3.5</v>
          </cell>
          <cell r="E136">
            <v>0</v>
          </cell>
          <cell r="F136">
            <v>0</v>
          </cell>
          <cell r="G136">
            <v>0</v>
          </cell>
          <cell r="H136">
            <v>0</v>
          </cell>
          <cell r="I136">
            <v>0</v>
          </cell>
          <cell r="J136">
            <v>0</v>
          </cell>
          <cell r="K136" t="str">
            <v>1.33</v>
          </cell>
          <cell r="L136" t="str">
            <v>D+</v>
          </cell>
          <cell r="M136" t="str">
            <v>0</v>
          </cell>
          <cell r="N136">
            <v>0</v>
          </cell>
          <cell r="O136">
            <v>0</v>
          </cell>
          <cell r="P136">
            <v>0</v>
          </cell>
          <cell r="Q136">
            <v>0</v>
          </cell>
          <cell r="R136">
            <v>0</v>
          </cell>
          <cell r="S136">
            <v>0</v>
          </cell>
          <cell r="T136">
            <v>0</v>
          </cell>
          <cell r="U136">
            <v>0</v>
          </cell>
          <cell r="V136">
            <v>0</v>
          </cell>
          <cell r="W136">
            <v>0</v>
          </cell>
          <cell r="X136">
            <v>0</v>
          </cell>
          <cell r="Y136">
            <v>0</v>
          </cell>
        </row>
        <row r="137">
          <cell r="A137">
            <v>0</v>
          </cell>
          <cell r="B137">
            <v>22</v>
          </cell>
          <cell r="C137">
            <v>0</v>
          </cell>
          <cell r="D137" t="str">
            <v>3.6</v>
          </cell>
          <cell r="E137">
            <v>0</v>
          </cell>
          <cell r="F137">
            <v>0</v>
          </cell>
          <cell r="G137">
            <v>0</v>
          </cell>
          <cell r="H137">
            <v>0</v>
          </cell>
          <cell r="I137">
            <v>0</v>
          </cell>
          <cell r="J137">
            <v>0</v>
          </cell>
          <cell r="K137" t="str">
            <v>1.33</v>
          </cell>
          <cell r="L137" t="str">
            <v>D+</v>
          </cell>
          <cell r="M137" t="str">
            <v>0</v>
          </cell>
          <cell r="N137">
            <v>0</v>
          </cell>
          <cell r="O137">
            <v>0</v>
          </cell>
          <cell r="P137">
            <v>0</v>
          </cell>
          <cell r="Q137">
            <v>0</v>
          </cell>
          <cell r="R137">
            <v>0</v>
          </cell>
          <cell r="S137">
            <v>0</v>
          </cell>
          <cell r="T137">
            <v>0</v>
          </cell>
          <cell r="U137">
            <v>0</v>
          </cell>
          <cell r="V137">
            <v>0</v>
          </cell>
          <cell r="W137">
            <v>0</v>
          </cell>
          <cell r="X137">
            <v>0</v>
          </cell>
          <cell r="Y137">
            <v>0</v>
          </cell>
        </row>
        <row r="138">
          <cell r="A138">
            <v>0</v>
          </cell>
          <cell r="B138">
            <v>0</v>
          </cell>
          <cell r="C138" t="str">
            <v>capaian raport</v>
          </cell>
          <cell r="D138">
            <v>22</v>
          </cell>
          <cell r="E138">
            <v>0</v>
          </cell>
          <cell r="F138">
            <v>0</v>
          </cell>
          <cell r="G138">
            <v>0</v>
          </cell>
          <cell r="H138">
            <v>0</v>
          </cell>
          <cell r="I138">
            <v>0</v>
          </cell>
          <cell r="J138">
            <v>0</v>
          </cell>
          <cell r="K138" t="str">
            <v>1.33</v>
          </cell>
          <cell r="L138" t="str">
            <v>D+</v>
          </cell>
          <cell r="M138" t="str">
            <v>0</v>
          </cell>
          <cell r="N138">
            <v>0</v>
          </cell>
          <cell r="O138">
            <v>0</v>
          </cell>
          <cell r="P138">
            <v>0</v>
          </cell>
          <cell r="Q138">
            <v>0</v>
          </cell>
          <cell r="R138">
            <v>0</v>
          </cell>
          <cell r="S138">
            <v>0</v>
          </cell>
          <cell r="T138">
            <v>0</v>
          </cell>
          <cell r="U138">
            <v>0</v>
          </cell>
          <cell r="V138">
            <v>0</v>
          </cell>
          <cell r="W138">
            <v>0</v>
          </cell>
          <cell r="X138">
            <v>0</v>
          </cell>
          <cell r="Y138">
            <v>0</v>
          </cell>
        </row>
        <row r="139">
          <cell r="A139">
            <v>23</v>
          </cell>
          <cell r="B139">
            <v>23</v>
          </cell>
          <cell r="C139" t="str">
            <v xml:space="preserve">Tania Kaori Angelita </v>
          </cell>
          <cell r="D139" t="str">
            <v>3.2</v>
          </cell>
          <cell r="E139">
            <v>0</v>
          </cell>
          <cell r="F139">
            <v>0</v>
          </cell>
          <cell r="G139">
            <v>0</v>
          </cell>
          <cell r="H139">
            <v>0</v>
          </cell>
          <cell r="I139">
            <v>0</v>
          </cell>
          <cell r="J139">
            <v>0</v>
          </cell>
          <cell r="K139" t="str">
            <v>1.33</v>
          </cell>
          <cell r="L139" t="str">
            <v>D+</v>
          </cell>
          <cell r="M139" t="str">
            <v>0</v>
          </cell>
          <cell r="N139">
            <v>0</v>
          </cell>
          <cell r="O139">
            <v>0</v>
          </cell>
          <cell r="P139">
            <v>0</v>
          </cell>
          <cell r="Q139">
            <v>0</v>
          </cell>
          <cell r="R139">
            <v>0</v>
          </cell>
          <cell r="S139">
            <v>0</v>
          </cell>
          <cell r="T139">
            <v>0</v>
          </cell>
          <cell r="U139">
            <v>0</v>
          </cell>
          <cell r="V139">
            <v>0</v>
          </cell>
          <cell r="W139">
            <v>0</v>
          </cell>
          <cell r="X139">
            <v>0</v>
          </cell>
          <cell r="Y139" t="str">
            <v>D+</v>
          </cell>
        </row>
        <row r="140">
          <cell r="A140">
            <v>0</v>
          </cell>
          <cell r="B140">
            <v>23</v>
          </cell>
          <cell r="C140">
            <v>0</v>
          </cell>
          <cell r="D140" t="str">
            <v>3.3</v>
          </cell>
          <cell r="E140">
            <v>0</v>
          </cell>
          <cell r="F140">
            <v>0</v>
          </cell>
          <cell r="G140">
            <v>0</v>
          </cell>
          <cell r="H140">
            <v>0</v>
          </cell>
          <cell r="I140">
            <v>0</v>
          </cell>
          <cell r="J140">
            <v>0</v>
          </cell>
          <cell r="K140" t="str">
            <v>1.33</v>
          </cell>
          <cell r="L140" t="str">
            <v>D+</v>
          </cell>
          <cell r="M140" t="str">
            <v>0</v>
          </cell>
          <cell r="N140">
            <v>0</v>
          </cell>
          <cell r="O140">
            <v>0</v>
          </cell>
          <cell r="P140">
            <v>0</v>
          </cell>
          <cell r="Q140">
            <v>0</v>
          </cell>
          <cell r="R140">
            <v>0</v>
          </cell>
          <cell r="S140">
            <v>0</v>
          </cell>
          <cell r="T140">
            <v>0</v>
          </cell>
          <cell r="U140">
            <v>0</v>
          </cell>
          <cell r="V140">
            <v>0</v>
          </cell>
          <cell r="W140">
            <v>0</v>
          </cell>
          <cell r="X140">
            <v>0</v>
          </cell>
          <cell r="Y140">
            <v>0</v>
          </cell>
        </row>
        <row r="141">
          <cell r="A141">
            <v>0</v>
          </cell>
          <cell r="B141">
            <v>23</v>
          </cell>
          <cell r="C141">
            <v>0</v>
          </cell>
          <cell r="D141" t="str">
            <v>3.4</v>
          </cell>
          <cell r="E141">
            <v>0</v>
          </cell>
          <cell r="F141">
            <v>0</v>
          </cell>
          <cell r="G141">
            <v>0</v>
          </cell>
          <cell r="H141">
            <v>0</v>
          </cell>
          <cell r="I141">
            <v>0</v>
          </cell>
          <cell r="J141">
            <v>0</v>
          </cell>
          <cell r="K141" t="str">
            <v>1.33</v>
          </cell>
          <cell r="L141" t="str">
            <v>D+</v>
          </cell>
          <cell r="M141" t="str">
            <v>0</v>
          </cell>
          <cell r="N141">
            <v>0</v>
          </cell>
          <cell r="O141">
            <v>0</v>
          </cell>
          <cell r="P141">
            <v>0</v>
          </cell>
          <cell r="Q141">
            <v>0</v>
          </cell>
          <cell r="R141">
            <v>0</v>
          </cell>
          <cell r="S141">
            <v>0</v>
          </cell>
          <cell r="T141">
            <v>0</v>
          </cell>
          <cell r="U141">
            <v>0</v>
          </cell>
          <cell r="V141">
            <v>0</v>
          </cell>
          <cell r="W141">
            <v>0</v>
          </cell>
          <cell r="X141">
            <v>0</v>
          </cell>
          <cell r="Y141">
            <v>0</v>
          </cell>
        </row>
        <row r="142">
          <cell r="A142">
            <v>0</v>
          </cell>
          <cell r="B142">
            <v>23</v>
          </cell>
          <cell r="C142">
            <v>0</v>
          </cell>
          <cell r="D142" t="str">
            <v>3.5</v>
          </cell>
          <cell r="E142">
            <v>0</v>
          </cell>
          <cell r="F142">
            <v>0</v>
          </cell>
          <cell r="G142">
            <v>0</v>
          </cell>
          <cell r="H142">
            <v>0</v>
          </cell>
          <cell r="I142">
            <v>0</v>
          </cell>
          <cell r="J142">
            <v>0</v>
          </cell>
          <cell r="K142" t="str">
            <v>1.33</v>
          </cell>
          <cell r="L142" t="str">
            <v>D+</v>
          </cell>
          <cell r="M142" t="str">
            <v>0</v>
          </cell>
          <cell r="N142">
            <v>0</v>
          </cell>
          <cell r="O142">
            <v>0</v>
          </cell>
          <cell r="P142">
            <v>0</v>
          </cell>
          <cell r="Q142">
            <v>0</v>
          </cell>
          <cell r="R142">
            <v>0</v>
          </cell>
          <cell r="S142">
            <v>0</v>
          </cell>
          <cell r="T142">
            <v>0</v>
          </cell>
          <cell r="U142">
            <v>0</v>
          </cell>
          <cell r="V142">
            <v>0</v>
          </cell>
          <cell r="W142">
            <v>0</v>
          </cell>
          <cell r="X142">
            <v>0</v>
          </cell>
          <cell r="Y142">
            <v>0</v>
          </cell>
        </row>
        <row r="143">
          <cell r="A143">
            <v>0</v>
          </cell>
          <cell r="B143">
            <v>23</v>
          </cell>
          <cell r="C143">
            <v>0</v>
          </cell>
          <cell r="D143" t="str">
            <v>3.6</v>
          </cell>
          <cell r="E143">
            <v>0</v>
          </cell>
          <cell r="F143">
            <v>0</v>
          </cell>
          <cell r="G143">
            <v>0</v>
          </cell>
          <cell r="H143">
            <v>0</v>
          </cell>
          <cell r="I143">
            <v>0</v>
          </cell>
          <cell r="J143">
            <v>0</v>
          </cell>
          <cell r="K143" t="str">
            <v>1.33</v>
          </cell>
          <cell r="L143" t="str">
            <v>D+</v>
          </cell>
          <cell r="M143" t="str">
            <v>0</v>
          </cell>
          <cell r="N143">
            <v>0</v>
          </cell>
          <cell r="O143">
            <v>0</v>
          </cell>
          <cell r="P143">
            <v>0</v>
          </cell>
          <cell r="Q143">
            <v>0</v>
          </cell>
          <cell r="R143">
            <v>0</v>
          </cell>
          <cell r="S143">
            <v>0</v>
          </cell>
          <cell r="T143">
            <v>0</v>
          </cell>
          <cell r="U143">
            <v>0</v>
          </cell>
          <cell r="V143">
            <v>0</v>
          </cell>
          <cell r="W143">
            <v>0</v>
          </cell>
          <cell r="X143">
            <v>0</v>
          </cell>
          <cell r="Y143">
            <v>0</v>
          </cell>
        </row>
        <row r="144">
          <cell r="A144">
            <v>0</v>
          </cell>
          <cell r="B144">
            <v>0</v>
          </cell>
          <cell r="C144" t="str">
            <v>capaian raport</v>
          </cell>
          <cell r="D144">
            <v>23</v>
          </cell>
          <cell r="E144">
            <v>0</v>
          </cell>
          <cell r="F144">
            <v>0</v>
          </cell>
          <cell r="G144">
            <v>0</v>
          </cell>
          <cell r="H144">
            <v>0</v>
          </cell>
          <cell r="I144">
            <v>0</v>
          </cell>
          <cell r="J144">
            <v>0</v>
          </cell>
          <cell r="K144" t="str">
            <v>1.33</v>
          </cell>
          <cell r="L144" t="str">
            <v>D+</v>
          </cell>
          <cell r="M144" t="str">
            <v>0</v>
          </cell>
          <cell r="N144">
            <v>0</v>
          </cell>
          <cell r="O144">
            <v>0</v>
          </cell>
          <cell r="P144">
            <v>0</v>
          </cell>
          <cell r="Q144">
            <v>0</v>
          </cell>
          <cell r="R144">
            <v>0</v>
          </cell>
          <cell r="S144">
            <v>0</v>
          </cell>
          <cell r="T144">
            <v>0</v>
          </cell>
          <cell r="U144">
            <v>0</v>
          </cell>
          <cell r="V144">
            <v>0</v>
          </cell>
          <cell r="W144">
            <v>0</v>
          </cell>
          <cell r="X144">
            <v>0</v>
          </cell>
          <cell r="Y144">
            <v>0</v>
          </cell>
        </row>
        <row r="145">
          <cell r="A145">
            <v>24</v>
          </cell>
          <cell r="B145">
            <v>24</v>
          </cell>
          <cell r="C145" t="str">
            <v>Romzy Oka Ramadhani P</v>
          </cell>
          <cell r="D145" t="str">
            <v>3.2</v>
          </cell>
          <cell r="E145">
            <v>0</v>
          </cell>
          <cell r="F145">
            <v>0</v>
          </cell>
          <cell r="G145">
            <v>0</v>
          </cell>
          <cell r="H145">
            <v>0</v>
          </cell>
          <cell r="I145">
            <v>0</v>
          </cell>
          <cell r="J145">
            <v>0</v>
          </cell>
          <cell r="K145" t="str">
            <v>1.33</v>
          </cell>
          <cell r="L145" t="str">
            <v>D+</v>
          </cell>
          <cell r="M145" t="str">
            <v>0</v>
          </cell>
          <cell r="N145">
            <v>0</v>
          </cell>
          <cell r="O145">
            <v>0</v>
          </cell>
          <cell r="P145">
            <v>0</v>
          </cell>
          <cell r="Q145">
            <v>0</v>
          </cell>
          <cell r="R145">
            <v>0</v>
          </cell>
          <cell r="S145">
            <v>0</v>
          </cell>
          <cell r="T145">
            <v>0</v>
          </cell>
          <cell r="U145">
            <v>0</v>
          </cell>
          <cell r="V145">
            <v>0</v>
          </cell>
          <cell r="W145">
            <v>0</v>
          </cell>
          <cell r="X145">
            <v>0</v>
          </cell>
          <cell r="Y145" t="str">
            <v>D+</v>
          </cell>
        </row>
        <row r="146">
          <cell r="A146">
            <v>0</v>
          </cell>
          <cell r="B146">
            <v>24</v>
          </cell>
          <cell r="C146">
            <v>0</v>
          </cell>
          <cell r="D146" t="str">
            <v>3.3</v>
          </cell>
          <cell r="E146">
            <v>0</v>
          </cell>
          <cell r="F146">
            <v>0</v>
          </cell>
          <cell r="G146">
            <v>0</v>
          </cell>
          <cell r="H146">
            <v>0</v>
          </cell>
          <cell r="I146">
            <v>0</v>
          </cell>
          <cell r="J146">
            <v>0</v>
          </cell>
          <cell r="K146" t="str">
            <v>1.33</v>
          </cell>
          <cell r="L146" t="str">
            <v>D+</v>
          </cell>
          <cell r="M146" t="str">
            <v>0</v>
          </cell>
          <cell r="N146">
            <v>0</v>
          </cell>
          <cell r="O146">
            <v>0</v>
          </cell>
          <cell r="P146">
            <v>0</v>
          </cell>
          <cell r="Q146">
            <v>0</v>
          </cell>
          <cell r="R146">
            <v>0</v>
          </cell>
          <cell r="S146">
            <v>0</v>
          </cell>
          <cell r="T146">
            <v>0</v>
          </cell>
          <cell r="U146">
            <v>0</v>
          </cell>
          <cell r="V146">
            <v>0</v>
          </cell>
          <cell r="W146">
            <v>0</v>
          </cell>
          <cell r="X146">
            <v>0</v>
          </cell>
          <cell r="Y146">
            <v>0</v>
          </cell>
        </row>
        <row r="147">
          <cell r="A147">
            <v>0</v>
          </cell>
          <cell r="B147">
            <v>24</v>
          </cell>
          <cell r="C147">
            <v>0</v>
          </cell>
          <cell r="D147" t="str">
            <v>3.4</v>
          </cell>
          <cell r="E147">
            <v>0</v>
          </cell>
          <cell r="F147">
            <v>0</v>
          </cell>
          <cell r="G147">
            <v>0</v>
          </cell>
          <cell r="H147">
            <v>0</v>
          </cell>
          <cell r="I147">
            <v>0</v>
          </cell>
          <cell r="J147">
            <v>0</v>
          </cell>
          <cell r="K147" t="str">
            <v>1.33</v>
          </cell>
          <cell r="L147" t="str">
            <v>D+</v>
          </cell>
          <cell r="M147" t="str">
            <v>0</v>
          </cell>
          <cell r="N147">
            <v>0</v>
          </cell>
          <cell r="O147">
            <v>0</v>
          </cell>
          <cell r="P147">
            <v>0</v>
          </cell>
          <cell r="Q147">
            <v>0</v>
          </cell>
          <cell r="R147">
            <v>0</v>
          </cell>
          <cell r="S147">
            <v>0</v>
          </cell>
          <cell r="T147">
            <v>0</v>
          </cell>
          <cell r="U147">
            <v>0</v>
          </cell>
          <cell r="V147">
            <v>0</v>
          </cell>
          <cell r="W147">
            <v>0</v>
          </cell>
          <cell r="X147">
            <v>0</v>
          </cell>
          <cell r="Y147">
            <v>0</v>
          </cell>
        </row>
        <row r="148">
          <cell r="A148">
            <v>0</v>
          </cell>
          <cell r="B148">
            <v>24</v>
          </cell>
          <cell r="C148">
            <v>0</v>
          </cell>
          <cell r="D148" t="str">
            <v>3.5</v>
          </cell>
          <cell r="E148">
            <v>0</v>
          </cell>
          <cell r="F148">
            <v>0</v>
          </cell>
          <cell r="G148">
            <v>0</v>
          </cell>
          <cell r="H148">
            <v>0</v>
          </cell>
          <cell r="I148">
            <v>0</v>
          </cell>
          <cell r="J148">
            <v>0</v>
          </cell>
          <cell r="K148" t="str">
            <v>1.33</v>
          </cell>
          <cell r="L148" t="str">
            <v>D+</v>
          </cell>
          <cell r="M148" t="str">
            <v>0</v>
          </cell>
          <cell r="N148">
            <v>0</v>
          </cell>
          <cell r="O148">
            <v>0</v>
          </cell>
          <cell r="P148">
            <v>0</v>
          </cell>
          <cell r="Q148">
            <v>0</v>
          </cell>
          <cell r="R148">
            <v>0</v>
          </cell>
          <cell r="S148">
            <v>0</v>
          </cell>
          <cell r="T148">
            <v>0</v>
          </cell>
          <cell r="U148">
            <v>0</v>
          </cell>
          <cell r="V148">
            <v>0</v>
          </cell>
          <cell r="W148">
            <v>0</v>
          </cell>
          <cell r="X148">
            <v>0</v>
          </cell>
          <cell r="Y148">
            <v>0</v>
          </cell>
        </row>
        <row r="149">
          <cell r="A149">
            <v>0</v>
          </cell>
          <cell r="B149">
            <v>24</v>
          </cell>
          <cell r="C149">
            <v>0</v>
          </cell>
          <cell r="D149" t="str">
            <v>3.6</v>
          </cell>
          <cell r="E149">
            <v>0</v>
          </cell>
          <cell r="F149">
            <v>0</v>
          </cell>
          <cell r="G149">
            <v>0</v>
          </cell>
          <cell r="H149">
            <v>0</v>
          </cell>
          <cell r="I149">
            <v>0</v>
          </cell>
          <cell r="J149">
            <v>0</v>
          </cell>
          <cell r="K149" t="str">
            <v>1.33</v>
          </cell>
          <cell r="L149" t="str">
            <v>D+</v>
          </cell>
          <cell r="M149" t="str">
            <v>0</v>
          </cell>
          <cell r="N149">
            <v>0</v>
          </cell>
          <cell r="O149">
            <v>0</v>
          </cell>
          <cell r="P149">
            <v>0</v>
          </cell>
          <cell r="Q149">
            <v>0</v>
          </cell>
          <cell r="R149">
            <v>0</v>
          </cell>
          <cell r="S149">
            <v>0</v>
          </cell>
          <cell r="T149">
            <v>0</v>
          </cell>
          <cell r="U149">
            <v>0</v>
          </cell>
          <cell r="V149">
            <v>0</v>
          </cell>
          <cell r="W149">
            <v>0</v>
          </cell>
          <cell r="X149">
            <v>0</v>
          </cell>
          <cell r="Y149">
            <v>0</v>
          </cell>
        </row>
        <row r="150">
          <cell r="A150">
            <v>0</v>
          </cell>
          <cell r="B150">
            <v>0</v>
          </cell>
          <cell r="C150" t="str">
            <v>capaian raport</v>
          </cell>
          <cell r="D150">
            <v>24</v>
          </cell>
          <cell r="E150">
            <v>0</v>
          </cell>
          <cell r="F150">
            <v>0</v>
          </cell>
          <cell r="G150">
            <v>0</v>
          </cell>
          <cell r="H150">
            <v>0</v>
          </cell>
          <cell r="I150">
            <v>0</v>
          </cell>
          <cell r="J150">
            <v>0</v>
          </cell>
          <cell r="K150" t="str">
            <v>1.33</v>
          </cell>
          <cell r="L150" t="str">
            <v>D+</v>
          </cell>
          <cell r="M150" t="str">
            <v>0</v>
          </cell>
          <cell r="N150">
            <v>0</v>
          </cell>
          <cell r="O150">
            <v>0</v>
          </cell>
          <cell r="P150">
            <v>0</v>
          </cell>
          <cell r="Q150">
            <v>0</v>
          </cell>
          <cell r="R150">
            <v>0</v>
          </cell>
          <cell r="S150">
            <v>0</v>
          </cell>
          <cell r="T150">
            <v>0</v>
          </cell>
          <cell r="U150">
            <v>0</v>
          </cell>
          <cell r="V150">
            <v>0</v>
          </cell>
          <cell r="W150">
            <v>0</v>
          </cell>
          <cell r="X150">
            <v>0</v>
          </cell>
          <cell r="Y150">
            <v>0</v>
          </cell>
        </row>
        <row r="151">
          <cell r="A151">
            <v>25</v>
          </cell>
          <cell r="B151">
            <v>25</v>
          </cell>
          <cell r="C151" t="str">
            <v>Larasati Jagadhita P</v>
          </cell>
          <cell r="D151" t="str">
            <v>3.2</v>
          </cell>
          <cell r="E151">
            <v>0</v>
          </cell>
          <cell r="F151">
            <v>0</v>
          </cell>
          <cell r="G151">
            <v>0</v>
          </cell>
          <cell r="H151">
            <v>0</v>
          </cell>
          <cell r="I151">
            <v>0</v>
          </cell>
          <cell r="J151">
            <v>0</v>
          </cell>
          <cell r="K151" t="str">
            <v>1.33</v>
          </cell>
          <cell r="L151" t="str">
            <v>D+</v>
          </cell>
          <cell r="M151" t="str">
            <v>0</v>
          </cell>
          <cell r="N151">
            <v>0</v>
          </cell>
          <cell r="O151">
            <v>0</v>
          </cell>
          <cell r="P151">
            <v>0</v>
          </cell>
          <cell r="Q151">
            <v>0</v>
          </cell>
          <cell r="R151">
            <v>0</v>
          </cell>
          <cell r="S151">
            <v>0</v>
          </cell>
          <cell r="T151">
            <v>0</v>
          </cell>
          <cell r="U151">
            <v>0</v>
          </cell>
          <cell r="V151">
            <v>0</v>
          </cell>
          <cell r="W151">
            <v>0</v>
          </cell>
          <cell r="X151">
            <v>0</v>
          </cell>
          <cell r="Y151" t="str">
            <v>D+</v>
          </cell>
        </row>
        <row r="152">
          <cell r="A152">
            <v>0</v>
          </cell>
          <cell r="B152">
            <v>25</v>
          </cell>
          <cell r="C152">
            <v>0</v>
          </cell>
          <cell r="D152" t="str">
            <v>3.3</v>
          </cell>
          <cell r="E152">
            <v>0</v>
          </cell>
          <cell r="F152">
            <v>0</v>
          </cell>
          <cell r="G152">
            <v>0</v>
          </cell>
          <cell r="H152">
            <v>0</v>
          </cell>
          <cell r="I152">
            <v>0</v>
          </cell>
          <cell r="J152">
            <v>0</v>
          </cell>
          <cell r="K152" t="str">
            <v>1.33</v>
          </cell>
          <cell r="L152" t="str">
            <v>D+</v>
          </cell>
          <cell r="M152" t="str">
            <v>0</v>
          </cell>
          <cell r="N152">
            <v>0</v>
          </cell>
          <cell r="O152">
            <v>0</v>
          </cell>
          <cell r="P152">
            <v>0</v>
          </cell>
          <cell r="Q152">
            <v>0</v>
          </cell>
          <cell r="R152">
            <v>0</v>
          </cell>
          <cell r="S152">
            <v>0</v>
          </cell>
          <cell r="T152">
            <v>0</v>
          </cell>
          <cell r="U152">
            <v>0</v>
          </cell>
          <cell r="V152">
            <v>0</v>
          </cell>
          <cell r="W152">
            <v>0</v>
          </cell>
          <cell r="X152">
            <v>0</v>
          </cell>
          <cell r="Y152">
            <v>0</v>
          </cell>
        </row>
        <row r="153">
          <cell r="A153">
            <v>0</v>
          </cell>
          <cell r="B153">
            <v>25</v>
          </cell>
          <cell r="C153">
            <v>0</v>
          </cell>
          <cell r="D153" t="str">
            <v>3.4</v>
          </cell>
          <cell r="E153">
            <v>0</v>
          </cell>
          <cell r="F153">
            <v>0</v>
          </cell>
          <cell r="G153">
            <v>0</v>
          </cell>
          <cell r="H153">
            <v>0</v>
          </cell>
          <cell r="I153">
            <v>0</v>
          </cell>
          <cell r="J153">
            <v>0</v>
          </cell>
          <cell r="K153" t="str">
            <v>1.33</v>
          </cell>
          <cell r="L153" t="str">
            <v>D+</v>
          </cell>
          <cell r="M153" t="str">
            <v>0</v>
          </cell>
          <cell r="N153">
            <v>0</v>
          </cell>
          <cell r="O153">
            <v>0</v>
          </cell>
          <cell r="P153">
            <v>0</v>
          </cell>
          <cell r="Q153">
            <v>0</v>
          </cell>
          <cell r="R153">
            <v>0</v>
          </cell>
          <cell r="S153">
            <v>0</v>
          </cell>
          <cell r="T153">
            <v>0</v>
          </cell>
          <cell r="U153">
            <v>0</v>
          </cell>
          <cell r="V153">
            <v>0</v>
          </cell>
          <cell r="W153">
            <v>0</v>
          </cell>
          <cell r="X153">
            <v>0</v>
          </cell>
          <cell r="Y153">
            <v>0</v>
          </cell>
        </row>
        <row r="154">
          <cell r="A154">
            <v>0</v>
          </cell>
          <cell r="B154">
            <v>25</v>
          </cell>
          <cell r="C154">
            <v>0</v>
          </cell>
          <cell r="D154" t="str">
            <v>3.5</v>
          </cell>
          <cell r="E154">
            <v>0</v>
          </cell>
          <cell r="F154">
            <v>0</v>
          </cell>
          <cell r="G154">
            <v>0</v>
          </cell>
          <cell r="H154">
            <v>0</v>
          </cell>
          <cell r="I154">
            <v>0</v>
          </cell>
          <cell r="J154">
            <v>0</v>
          </cell>
          <cell r="K154" t="str">
            <v>1.33</v>
          </cell>
          <cell r="L154" t="str">
            <v>D+</v>
          </cell>
          <cell r="M154" t="str">
            <v>0</v>
          </cell>
          <cell r="N154">
            <v>0</v>
          </cell>
          <cell r="O154">
            <v>0</v>
          </cell>
          <cell r="P154">
            <v>0</v>
          </cell>
          <cell r="Q154">
            <v>0</v>
          </cell>
          <cell r="R154">
            <v>0</v>
          </cell>
          <cell r="S154">
            <v>0</v>
          </cell>
          <cell r="T154">
            <v>0</v>
          </cell>
          <cell r="U154">
            <v>0</v>
          </cell>
          <cell r="V154">
            <v>0</v>
          </cell>
          <cell r="W154">
            <v>0</v>
          </cell>
          <cell r="X154">
            <v>0</v>
          </cell>
          <cell r="Y154">
            <v>0</v>
          </cell>
        </row>
        <row r="155">
          <cell r="A155">
            <v>0</v>
          </cell>
          <cell r="B155">
            <v>25</v>
          </cell>
          <cell r="C155">
            <v>0</v>
          </cell>
          <cell r="D155" t="str">
            <v>3.6</v>
          </cell>
          <cell r="E155">
            <v>0</v>
          </cell>
          <cell r="F155">
            <v>0</v>
          </cell>
          <cell r="G155">
            <v>0</v>
          </cell>
          <cell r="H155">
            <v>0</v>
          </cell>
          <cell r="I155">
            <v>0</v>
          </cell>
          <cell r="J155">
            <v>0</v>
          </cell>
          <cell r="K155" t="str">
            <v>1.33</v>
          </cell>
          <cell r="L155" t="str">
            <v>D+</v>
          </cell>
          <cell r="M155" t="str">
            <v>0</v>
          </cell>
          <cell r="N155">
            <v>0</v>
          </cell>
          <cell r="O155">
            <v>0</v>
          </cell>
          <cell r="P155">
            <v>0</v>
          </cell>
          <cell r="Q155">
            <v>0</v>
          </cell>
          <cell r="R155">
            <v>0</v>
          </cell>
          <cell r="S155">
            <v>0</v>
          </cell>
          <cell r="T155">
            <v>0</v>
          </cell>
          <cell r="U155">
            <v>0</v>
          </cell>
          <cell r="V155">
            <v>0</v>
          </cell>
          <cell r="W155">
            <v>0</v>
          </cell>
          <cell r="X155">
            <v>0</v>
          </cell>
          <cell r="Y155">
            <v>0</v>
          </cell>
        </row>
        <row r="156">
          <cell r="A156">
            <v>0</v>
          </cell>
          <cell r="B156">
            <v>0</v>
          </cell>
          <cell r="C156" t="str">
            <v>capaian raport</v>
          </cell>
          <cell r="D156">
            <v>25</v>
          </cell>
          <cell r="E156">
            <v>0</v>
          </cell>
          <cell r="F156">
            <v>0</v>
          </cell>
          <cell r="G156">
            <v>0</v>
          </cell>
          <cell r="H156">
            <v>0</v>
          </cell>
          <cell r="I156">
            <v>0</v>
          </cell>
          <cell r="J156">
            <v>0</v>
          </cell>
          <cell r="K156" t="str">
            <v>1.33</v>
          </cell>
          <cell r="L156" t="str">
            <v>D+</v>
          </cell>
          <cell r="M156" t="str">
            <v>0</v>
          </cell>
          <cell r="N156">
            <v>0</v>
          </cell>
          <cell r="O156">
            <v>0</v>
          </cell>
          <cell r="P156">
            <v>0</v>
          </cell>
          <cell r="Q156">
            <v>0</v>
          </cell>
          <cell r="R156">
            <v>0</v>
          </cell>
          <cell r="S156">
            <v>0</v>
          </cell>
          <cell r="T156">
            <v>0</v>
          </cell>
          <cell r="U156">
            <v>0</v>
          </cell>
          <cell r="V156">
            <v>0</v>
          </cell>
          <cell r="W156">
            <v>0</v>
          </cell>
          <cell r="X156">
            <v>0</v>
          </cell>
          <cell r="Y156">
            <v>0</v>
          </cell>
        </row>
        <row r="157">
          <cell r="A157">
            <v>26</v>
          </cell>
          <cell r="B157">
            <v>26</v>
          </cell>
          <cell r="C157" t="str">
            <v>Meliana Citra A</v>
          </cell>
          <cell r="D157" t="str">
            <v>3.2</v>
          </cell>
          <cell r="E157">
            <v>0</v>
          </cell>
          <cell r="F157">
            <v>0</v>
          </cell>
          <cell r="G157">
            <v>0</v>
          </cell>
          <cell r="H157">
            <v>0</v>
          </cell>
          <cell r="I157">
            <v>0</v>
          </cell>
          <cell r="J157">
            <v>0</v>
          </cell>
          <cell r="K157" t="str">
            <v>1.33</v>
          </cell>
          <cell r="L157" t="str">
            <v>D+</v>
          </cell>
          <cell r="M157" t="str">
            <v>0</v>
          </cell>
          <cell r="N157">
            <v>0</v>
          </cell>
          <cell r="O157">
            <v>0</v>
          </cell>
          <cell r="P157">
            <v>0</v>
          </cell>
          <cell r="Q157">
            <v>0</v>
          </cell>
          <cell r="R157">
            <v>0</v>
          </cell>
          <cell r="S157">
            <v>0</v>
          </cell>
          <cell r="T157">
            <v>0</v>
          </cell>
          <cell r="U157">
            <v>0</v>
          </cell>
          <cell r="V157">
            <v>0</v>
          </cell>
          <cell r="W157">
            <v>0</v>
          </cell>
          <cell r="X157">
            <v>0</v>
          </cell>
          <cell r="Y157" t="str">
            <v>D+</v>
          </cell>
        </row>
        <row r="158">
          <cell r="A158">
            <v>0</v>
          </cell>
          <cell r="B158">
            <v>26</v>
          </cell>
          <cell r="C158">
            <v>0</v>
          </cell>
          <cell r="D158" t="str">
            <v>3.3</v>
          </cell>
          <cell r="E158">
            <v>0</v>
          </cell>
          <cell r="F158">
            <v>0</v>
          </cell>
          <cell r="G158">
            <v>0</v>
          </cell>
          <cell r="H158">
            <v>0</v>
          </cell>
          <cell r="I158">
            <v>0</v>
          </cell>
          <cell r="J158">
            <v>0</v>
          </cell>
          <cell r="K158" t="str">
            <v>1.33</v>
          </cell>
          <cell r="L158" t="str">
            <v>D+</v>
          </cell>
          <cell r="M158" t="str">
            <v>0</v>
          </cell>
          <cell r="N158">
            <v>0</v>
          </cell>
          <cell r="O158">
            <v>0</v>
          </cell>
          <cell r="P158">
            <v>0</v>
          </cell>
          <cell r="Q158">
            <v>0</v>
          </cell>
          <cell r="R158">
            <v>0</v>
          </cell>
          <cell r="S158">
            <v>0</v>
          </cell>
          <cell r="T158">
            <v>0</v>
          </cell>
          <cell r="U158">
            <v>0</v>
          </cell>
          <cell r="V158">
            <v>0</v>
          </cell>
          <cell r="W158">
            <v>0</v>
          </cell>
          <cell r="X158">
            <v>0</v>
          </cell>
          <cell r="Y158">
            <v>0</v>
          </cell>
        </row>
        <row r="159">
          <cell r="A159">
            <v>0</v>
          </cell>
          <cell r="B159">
            <v>26</v>
          </cell>
          <cell r="C159">
            <v>0</v>
          </cell>
          <cell r="D159" t="str">
            <v>3.4</v>
          </cell>
          <cell r="E159">
            <v>0</v>
          </cell>
          <cell r="F159">
            <v>0</v>
          </cell>
          <cell r="G159">
            <v>0</v>
          </cell>
          <cell r="H159">
            <v>0</v>
          </cell>
          <cell r="I159">
            <v>0</v>
          </cell>
          <cell r="J159">
            <v>0</v>
          </cell>
          <cell r="K159" t="str">
            <v>1.33</v>
          </cell>
          <cell r="L159" t="str">
            <v>D+</v>
          </cell>
          <cell r="M159" t="str">
            <v>0</v>
          </cell>
          <cell r="N159">
            <v>0</v>
          </cell>
          <cell r="O159">
            <v>0</v>
          </cell>
          <cell r="P159">
            <v>0</v>
          </cell>
          <cell r="Q159">
            <v>0</v>
          </cell>
          <cell r="R159">
            <v>0</v>
          </cell>
          <cell r="S159">
            <v>0</v>
          </cell>
          <cell r="T159">
            <v>0</v>
          </cell>
          <cell r="U159">
            <v>0</v>
          </cell>
          <cell r="V159">
            <v>0</v>
          </cell>
          <cell r="W159">
            <v>0</v>
          </cell>
          <cell r="X159">
            <v>0</v>
          </cell>
          <cell r="Y159">
            <v>0</v>
          </cell>
        </row>
        <row r="160">
          <cell r="A160">
            <v>0</v>
          </cell>
          <cell r="B160">
            <v>26</v>
          </cell>
          <cell r="C160">
            <v>0</v>
          </cell>
          <cell r="D160" t="str">
            <v>3.5</v>
          </cell>
          <cell r="E160">
            <v>0</v>
          </cell>
          <cell r="F160">
            <v>0</v>
          </cell>
          <cell r="G160">
            <v>0</v>
          </cell>
          <cell r="H160">
            <v>0</v>
          </cell>
          <cell r="I160">
            <v>0</v>
          </cell>
          <cell r="J160">
            <v>0</v>
          </cell>
          <cell r="K160" t="str">
            <v>1.33</v>
          </cell>
          <cell r="L160" t="str">
            <v>D+</v>
          </cell>
          <cell r="M160" t="str">
            <v>0</v>
          </cell>
          <cell r="N160">
            <v>0</v>
          </cell>
          <cell r="O160">
            <v>0</v>
          </cell>
          <cell r="P160">
            <v>0</v>
          </cell>
          <cell r="Q160">
            <v>0</v>
          </cell>
          <cell r="R160">
            <v>0</v>
          </cell>
          <cell r="S160">
            <v>0</v>
          </cell>
          <cell r="T160">
            <v>0</v>
          </cell>
          <cell r="U160">
            <v>0</v>
          </cell>
          <cell r="V160">
            <v>0</v>
          </cell>
          <cell r="W160">
            <v>0</v>
          </cell>
          <cell r="X160">
            <v>0</v>
          </cell>
          <cell r="Y160">
            <v>0</v>
          </cell>
        </row>
        <row r="161">
          <cell r="A161">
            <v>0</v>
          </cell>
          <cell r="B161">
            <v>26</v>
          </cell>
          <cell r="C161">
            <v>0</v>
          </cell>
          <cell r="D161" t="str">
            <v>3.6</v>
          </cell>
          <cell r="E161">
            <v>0</v>
          </cell>
          <cell r="F161">
            <v>0</v>
          </cell>
          <cell r="G161">
            <v>0</v>
          </cell>
          <cell r="H161">
            <v>0</v>
          </cell>
          <cell r="I161">
            <v>0</v>
          </cell>
          <cell r="J161">
            <v>0</v>
          </cell>
          <cell r="K161" t="str">
            <v>1.33</v>
          </cell>
          <cell r="L161" t="str">
            <v>D+</v>
          </cell>
          <cell r="M161" t="str">
            <v>0</v>
          </cell>
          <cell r="N161">
            <v>0</v>
          </cell>
          <cell r="O161">
            <v>0</v>
          </cell>
          <cell r="P161">
            <v>0</v>
          </cell>
          <cell r="Q161">
            <v>0</v>
          </cell>
          <cell r="R161">
            <v>0</v>
          </cell>
          <cell r="S161">
            <v>0</v>
          </cell>
          <cell r="T161">
            <v>0</v>
          </cell>
          <cell r="U161">
            <v>0</v>
          </cell>
          <cell r="V161">
            <v>0</v>
          </cell>
          <cell r="W161">
            <v>0</v>
          </cell>
          <cell r="X161">
            <v>0</v>
          </cell>
          <cell r="Y161">
            <v>0</v>
          </cell>
        </row>
        <row r="162">
          <cell r="A162">
            <v>0</v>
          </cell>
          <cell r="B162">
            <v>0</v>
          </cell>
          <cell r="C162" t="str">
            <v>capaian raport</v>
          </cell>
          <cell r="D162">
            <v>26</v>
          </cell>
          <cell r="E162">
            <v>0</v>
          </cell>
          <cell r="F162">
            <v>0</v>
          </cell>
          <cell r="G162">
            <v>0</v>
          </cell>
          <cell r="H162">
            <v>0</v>
          </cell>
          <cell r="I162">
            <v>0</v>
          </cell>
          <cell r="J162">
            <v>0</v>
          </cell>
          <cell r="K162" t="str">
            <v>1.33</v>
          </cell>
          <cell r="L162" t="str">
            <v>D+</v>
          </cell>
          <cell r="M162" t="str">
            <v>0</v>
          </cell>
          <cell r="N162">
            <v>0</v>
          </cell>
          <cell r="O162">
            <v>0</v>
          </cell>
          <cell r="P162">
            <v>0</v>
          </cell>
          <cell r="Q162">
            <v>0</v>
          </cell>
          <cell r="R162">
            <v>0</v>
          </cell>
          <cell r="S162">
            <v>0</v>
          </cell>
          <cell r="T162">
            <v>0</v>
          </cell>
          <cell r="U162">
            <v>0</v>
          </cell>
          <cell r="V162">
            <v>0</v>
          </cell>
          <cell r="W162">
            <v>0</v>
          </cell>
          <cell r="X162">
            <v>0</v>
          </cell>
          <cell r="Y162">
            <v>0</v>
          </cell>
        </row>
        <row r="163">
          <cell r="A163">
            <v>27</v>
          </cell>
          <cell r="B163">
            <v>27</v>
          </cell>
          <cell r="C163" t="str">
            <v>Mohammad Rizky</v>
          </cell>
          <cell r="D163" t="str">
            <v>3.2</v>
          </cell>
          <cell r="E163">
            <v>0</v>
          </cell>
          <cell r="F163">
            <v>0</v>
          </cell>
          <cell r="G163">
            <v>0</v>
          </cell>
          <cell r="H163">
            <v>0</v>
          </cell>
          <cell r="I163">
            <v>0</v>
          </cell>
          <cell r="J163">
            <v>0</v>
          </cell>
          <cell r="K163" t="str">
            <v>1.33</v>
          </cell>
          <cell r="L163" t="str">
            <v>D+</v>
          </cell>
          <cell r="M163" t="str">
            <v>0</v>
          </cell>
          <cell r="N163">
            <v>0</v>
          </cell>
          <cell r="O163">
            <v>0</v>
          </cell>
          <cell r="P163">
            <v>0</v>
          </cell>
          <cell r="Q163">
            <v>0</v>
          </cell>
          <cell r="R163">
            <v>0</v>
          </cell>
          <cell r="S163">
            <v>0</v>
          </cell>
          <cell r="T163">
            <v>0</v>
          </cell>
          <cell r="U163">
            <v>0</v>
          </cell>
          <cell r="V163">
            <v>0</v>
          </cell>
          <cell r="W163">
            <v>0</v>
          </cell>
          <cell r="X163">
            <v>0</v>
          </cell>
          <cell r="Y163" t="str">
            <v>D+</v>
          </cell>
        </row>
        <row r="164">
          <cell r="A164">
            <v>0</v>
          </cell>
          <cell r="B164">
            <v>27</v>
          </cell>
          <cell r="C164">
            <v>0</v>
          </cell>
          <cell r="D164" t="str">
            <v>3.3</v>
          </cell>
          <cell r="E164">
            <v>0</v>
          </cell>
          <cell r="F164">
            <v>0</v>
          </cell>
          <cell r="G164">
            <v>0</v>
          </cell>
          <cell r="H164">
            <v>0</v>
          </cell>
          <cell r="I164">
            <v>0</v>
          </cell>
          <cell r="J164">
            <v>0</v>
          </cell>
          <cell r="K164" t="str">
            <v>1.33</v>
          </cell>
          <cell r="L164" t="str">
            <v>D+</v>
          </cell>
          <cell r="M164" t="str">
            <v>0</v>
          </cell>
          <cell r="N164">
            <v>0</v>
          </cell>
          <cell r="O164">
            <v>0</v>
          </cell>
          <cell r="P164">
            <v>0</v>
          </cell>
          <cell r="Q164">
            <v>0</v>
          </cell>
          <cell r="R164">
            <v>0</v>
          </cell>
          <cell r="S164">
            <v>0</v>
          </cell>
          <cell r="T164">
            <v>0</v>
          </cell>
          <cell r="U164">
            <v>0</v>
          </cell>
          <cell r="V164">
            <v>0</v>
          </cell>
          <cell r="W164">
            <v>0</v>
          </cell>
          <cell r="X164">
            <v>0</v>
          </cell>
          <cell r="Y164">
            <v>0</v>
          </cell>
        </row>
        <row r="165">
          <cell r="A165">
            <v>0</v>
          </cell>
          <cell r="B165">
            <v>27</v>
          </cell>
          <cell r="C165">
            <v>0</v>
          </cell>
          <cell r="D165" t="str">
            <v>3.4</v>
          </cell>
          <cell r="E165">
            <v>0</v>
          </cell>
          <cell r="F165">
            <v>0</v>
          </cell>
          <cell r="G165">
            <v>0</v>
          </cell>
          <cell r="H165">
            <v>0</v>
          </cell>
          <cell r="I165">
            <v>0</v>
          </cell>
          <cell r="J165">
            <v>0</v>
          </cell>
          <cell r="K165" t="str">
            <v>1.33</v>
          </cell>
          <cell r="L165" t="str">
            <v>D+</v>
          </cell>
          <cell r="M165" t="str">
            <v>0</v>
          </cell>
          <cell r="N165">
            <v>0</v>
          </cell>
          <cell r="O165">
            <v>0</v>
          </cell>
          <cell r="P165">
            <v>0</v>
          </cell>
          <cell r="Q165">
            <v>0</v>
          </cell>
          <cell r="R165">
            <v>0</v>
          </cell>
          <cell r="S165">
            <v>0</v>
          </cell>
          <cell r="T165">
            <v>0</v>
          </cell>
          <cell r="U165">
            <v>0</v>
          </cell>
          <cell r="V165">
            <v>0</v>
          </cell>
          <cell r="W165">
            <v>0</v>
          </cell>
          <cell r="X165">
            <v>0</v>
          </cell>
          <cell r="Y165">
            <v>0</v>
          </cell>
        </row>
        <row r="166">
          <cell r="A166">
            <v>0</v>
          </cell>
          <cell r="B166">
            <v>27</v>
          </cell>
          <cell r="C166">
            <v>0</v>
          </cell>
          <cell r="D166" t="str">
            <v>3.5</v>
          </cell>
          <cell r="E166">
            <v>0</v>
          </cell>
          <cell r="F166">
            <v>0</v>
          </cell>
          <cell r="G166">
            <v>0</v>
          </cell>
          <cell r="H166">
            <v>0</v>
          </cell>
          <cell r="I166">
            <v>0</v>
          </cell>
          <cell r="J166">
            <v>0</v>
          </cell>
          <cell r="K166" t="str">
            <v>1.33</v>
          </cell>
          <cell r="L166" t="str">
            <v>D+</v>
          </cell>
          <cell r="M166" t="str">
            <v>0</v>
          </cell>
          <cell r="N166">
            <v>0</v>
          </cell>
          <cell r="O166">
            <v>0</v>
          </cell>
          <cell r="P166">
            <v>0</v>
          </cell>
          <cell r="Q166">
            <v>0</v>
          </cell>
          <cell r="R166">
            <v>0</v>
          </cell>
          <cell r="S166">
            <v>0</v>
          </cell>
          <cell r="T166">
            <v>0</v>
          </cell>
          <cell r="U166">
            <v>0</v>
          </cell>
          <cell r="V166">
            <v>0</v>
          </cell>
          <cell r="W166">
            <v>0</v>
          </cell>
          <cell r="X166">
            <v>0</v>
          </cell>
          <cell r="Y166">
            <v>0</v>
          </cell>
        </row>
        <row r="167">
          <cell r="A167">
            <v>0</v>
          </cell>
          <cell r="B167">
            <v>27</v>
          </cell>
          <cell r="C167">
            <v>0</v>
          </cell>
          <cell r="D167" t="str">
            <v>3.6</v>
          </cell>
          <cell r="E167">
            <v>0</v>
          </cell>
          <cell r="F167">
            <v>0</v>
          </cell>
          <cell r="G167">
            <v>0</v>
          </cell>
          <cell r="H167">
            <v>0</v>
          </cell>
          <cell r="I167">
            <v>0</v>
          </cell>
          <cell r="J167">
            <v>0</v>
          </cell>
          <cell r="K167" t="str">
            <v>1.33</v>
          </cell>
          <cell r="L167" t="str">
            <v>D+</v>
          </cell>
          <cell r="M167" t="str">
            <v>0</v>
          </cell>
          <cell r="N167">
            <v>0</v>
          </cell>
          <cell r="O167">
            <v>0</v>
          </cell>
          <cell r="P167">
            <v>0</v>
          </cell>
          <cell r="Q167">
            <v>0</v>
          </cell>
          <cell r="R167">
            <v>0</v>
          </cell>
          <cell r="S167">
            <v>0</v>
          </cell>
          <cell r="T167">
            <v>0</v>
          </cell>
          <cell r="U167">
            <v>0</v>
          </cell>
          <cell r="V167">
            <v>0</v>
          </cell>
          <cell r="W167">
            <v>0</v>
          </cell>
          <cell r="X167">
            <v>0</v>
          </cell>
          <cell r="Y167">
            <v>0</v>
          </cell>
        </row>
        <row r="168">
          <cell r="A168">
            <v>0</v>
          </cell>
          <cell r="B168">
            <v>0</v>
          </cell>
          <cell r="C168" t="str">
            <v>capaian raport</v>
          </cell>
          <cell r="D168">
            <v>27</v>
          </cell>
          <cell r="E168">
            <v>0</v>
          </cell>
          <cell r="F168">
            <v>0</v>
          </cell>
          <cell r="G168">
            <v>0</v>
          </cell>
          <cell r="H168">
            <v>0</v>
          </cell>
          <cell r="I168">
            <v>0</v>
          </cell>
          <cell r="J168">
            <v>0</v>
          </cell>
          <cell r="K168" t="str">
            <v>1.33</v>
          </cell>
          <cell r="L168" t="str">
            <v>D+</v>
          </cell>
          <cell r="M168" t="str">
            <v>0</v>
          </cell>
          <cell r="N168">
            <v>0</v>
          </cell>
          <cell r="O168">
            <v>0</v>
          </cell>
          <cell r="P168">
            <v>0</v>
          </cell>
          <cell r="Q168">
            <v>0</v>
          </cell>
          <cell r="R168">
            <v>0</v>
          </cell>
          <cell r="S168">
            <v>0</v>
          </cell>
          <cell r="T168">
            <v>0</v>
          </cell>
          <cell r="U168">
            <v>0</v>
          </cell>
          <cell r="V168">
            <v>0</v>
          </cell>
          <cell r="W168">
            <v>0</v>
          </cell>
          <cell r="X168">
            <v>0</v>
          </cell>
          <cell r="Y168">
            <v>0</v>
          </cell>
        </row>
        <row r="169">
          <cell r="A169">
            <v>28</v>
          </cell>
          <cell r="B169">
            <v>28</v>
          </cell>
          <cell r="C169" t="e">
            <v>#N/A</v>
          </cell>
          <cell r="D169" t="str">
            <v>3.2</v>
          </cell>
          <cell r="E169">
            <v>0</v>
          </cell>
          <cell r="F169">
            <v>0</v>
          </cell>
          <cell r="G169">
            <v>0</v>
          </cell>
          <cell r="H169">
            <v>0</v>
          </cell>
          <cell r="I169">
            <v>0</v>
          </cell>
          <cell r="J169">
            <v>0</v>
          </cell>
          <cell r="K169" t="str">
            <v>1.33</v>
          </cell>
          <cell r="L169" t="str">
            <v>D+</v>
          </cell>
          <cell r="M169" t="str">
            <v>0</v>
          </cell>
          <cell r="N169">
            <v>0</v>
          </cell>
          <cell r="O169">
            <v>0</v>
          </cell>
          <cell r="P169">
            <v>0</v>
          </cell>
          <cell r="Q169">
            <v>0</v>
          </cell>
          <cell r="R169">
            <v>0</v>
          </cell>
          <cell r="S169">
            <v>0</v>
          </cell>
          <cell r="T169">
            <v>0</v>
          </cell>
          <cell r="U169">
            <v>0</v>
          </cell>
          <cell r="V169">
            <v>0</v>
          </cell>
          <cell r="W169">
            <v>0</v>
          </cell>
          <cell r="X169">
            <v>0</v>
          </cell>
          <cell r="Y169" t="str">
            <v>D+</v>
          </cell>
        </row>
        <row r="170">
          <cell r="A170">
            <v>0</v>
          </cell>
          <cell r="B170">
            <v>28</v>
          </cell>
          <cell r="C170">
            <v>0</v>
          </cell>
          <cell r="D170" t="str">
            <v>3.3</v>
          </cell>
          <cell r="E170">
            <v>0</v>
          </cell>
          <cell r="F170">
            <v>0</v>
          </cell>
          <cell r="G170">
            <v>0</v>
          </cell>
          <cell r="H170">
            <v>0</v>
          </cell>
          <cell r="I170">
            <v>0</v>
          </cell>
          <cell r="J170">
            <v>0</v>
          </cell>
          <cell r="K170" t="str">
            <v>1.33</v>
          </cell>
          <cell r="L170" t="str">
            <v>D+</v>
          </cell>
          <cell r="M170" t="str">
            <v>0</v>
          </cell>
          <cell r="N170">
            <v>0</v>
          </cell>
          <cell r="O170">
            <v>0</v>
          </cell>
          <cell r="P170">
            <v>0</v>
          </cell>
          <cell r="Q170">
            <v>0</v>
          </cell>
          <cell r="R170">
            <v>0</v>
          </cell>
          <cell r="S170">
            <v>0</v>
          </cell>
          <cell r="T170">
            <v>0</v>
          </cell>
          <cell r="U170">
            <v>0</v>
          </cell>
          <cell r="V170">
            <v>0</v>
          </cell>
          <cell r="W170">
            <v>0</v>
          </cell>
          <cell r="X170">
            <v>0</v>
          </cell>
          <cell r="Y170">
            <v>0</v>
          </cell>
        </row>
        <row r="171">
          <cell r="A171">
            <v>0</v>
          </cell>
          <cell r="B171">
            <v>28</v>
          </cell>
          <cell r="C171">
            <v>0</v>
          </cell>
          <cell r="D171" t="str">
            <v>3.4</v>
          </cell>
          <cell r="E171">
            <v>0</v>
          </cell>
          <cell r="F171">
            <v>0</v>
          </cell>
          <cell r="G171">
            <v>0</v>
          </cell>
          <cell r="H171">
            <v>0</v>
          </cell>
          <cell r="I171">
            <v>0</v>
          </cell>
          <cell r="J171">
            <v>0</v>
          </cell>
          <cell r="K171" t="str">
            <v>1.33</v>
          </cell>
          <cell r="L171" t="str">
            <v>D+</v>
          </cell>
          <cell r="M171" t="str">
            <v>0</v>
          </cell>
          <cell r="N171">
            <v>0</v>
          </cell>
          <cell r="O171">
            <v>0</v>
          </cell>
          <cell r="P171">
            <v>0</v>
          </cell>
          <cell r="Q171">
            <v>0</v>
          </cell>
          <cell r="R171">
            <v>0</v>
          </cell>
          <cell r="S171">
            <v>0</v>
          </cell>
          <cell r="T171">
            <v>0</v>
          </cell>
          <cell r="U171">
            <v>0</v>
          </cell>
          <cell r="V171">
            <v>0</v>
          </cell>
          <cell r="W171">
            <v>0</v>
          </cell>
          <cell r="X171">
            <v>0</v>
          </cell>
          <cell r="Y171">
            <v>0</v>
          </cell>
        </row>
        <row r="172">
          <cell r="A172">
            <v>0</v>
          </cell>
          <cell r="B172">
            <v>28</v>
          </cell>
          <cell r="C172">
            <v>0</v>
          </cell>
          <cell r="D172" t="str">
            <v>3.5</v>
          </cell>
          <cell r="E172">
            <v>0</v>
          </cell>
          <cell r="F172">
            <v>0</v>
          </cell>
          <cell r="G172">
            <v>0</v>
          </cell>
          <cell r="H172">
            <v>0</v>
          </cell>
          <cell r="I172">
            <v>0</v>
          </cell>
          <cell r="J172">
            <v>0</v>
          </cell>
          <cell r="K172" t="str">
            <v>1.33</v>
          </cell>
          <cell r="L172" t="str">
            <v>D+</v>
          </cell>
          <cell r="M172" t="str">
            <v>0</v>
          </cell>
          <cell r="N172">
            <v>0</v>
          </cell>
          <cell r="O172">
            <v>0</v>
          </cell>
          <cell r="P172">
            <v>0</v>
          </cell>
          <cell r="Q172">
            <v>0</v>
          </cell>
          <cell r="R172">
            <v>0</v>
          </cell>
          <cell r="S172">
            <v>0</v>
          </cell>
          <cell r="T172">
            <v>0</v>
          </cell>
          <cell r="U172">
            <v>0</v>
          </cell>
          <cell r="V172">
            <v>0</v>
          </cell>
          <cell r="W172">
            <v>0</v>
          </cell>
          <cell r="X172">
            <v>0</v>
          </cell>
          <cell r="Y172">
            <v>0</v>
          </cell>
        </row>
        <row r="173">
          <cell r="A173">
            <v>0</v>
          </cell>
          <cell r="B173">
            <v>28</v>
          </cell>
          <cell r="C173">
            <v>0</v>
          </cell>
          <cell r="D173" t="str">
            <v>3.6</v>
          </cell>
          <cell r="E173">
            <v>0</v>
          </cell>
          <cell r="F173">
            <v>0</v>
          </cell>
          <cell r="G173">
            <v>0</v>
          </cell>
          <cell r="H173">
            <v>0</v>
          </cell>
          <cell r="I173">
            <v>0</v>
          </cell>
          <cell r="J173">
            <v>0</v>
          </cell>
          <cell r="K173" t="str">
            <v>1.33</v>
          </cell>
          <cell r="L173" t="str">
            <v>D+</v>
          </cell>
          <cell r="M173" t="str">
            <v>0</v>
          </cell>
          <cell r="N173">
            <v>0</v>
          </cell>
          <cell r="O173">
            <v>0</v>
          </cell>
          <cell r="P173">
            <v>0</v>
          </cell>
          <cell r="Q173">
            <v>0</v>
          </cell>
          <cell r="R173">
            <v>0</v>
          </cell>
          <cell r="S173">
            <v>0</v>
          </cell>
          <cell r="T173">
            <v>0</v>
          </cell>
          <cell r="U173">
            <v>0</v>
          </cell>
          <cell r="V173">
            <v>0</v>
          </cell>
          <cell r="W173">
            <v>0</v>
          </cell>
          <cell r="X173">
            <v>0</v>
          </cell>
          <cell r="Y173">
            <v>0</v>
          </cell>
        </row>
        <row r="174">
          <cell r="A174">
            <v>0</v>
          </cell>
          <cell r="B174">
            <v>0</v>
          </cell>
          <cell r="C174" t="str">
            <v>capaian raport</v>
          </cell>
          <cell r="D174">
            <v>28</v>
          </cell>
          <cell r="E174">
            <v>0</v>
          </cell>
          <cell r="F174">
            <v>0</v>
          </cell>
          <cell r="G174">
            <v>0</v>
          </cell>
          <cell r="H174">
            <v>0</v>
          </cell>
          <cell r="I174">
            <v>0</v>
          </cell>
          <cell r="J174">
            <v>0</v>
          </cell>
          <cell r="K174" t="str">
            <v>1.33</v>
          </cell>
          <cell r="L174" t="str">
            <v>D+</v>
          </cell>
          <cell r="M174" t="str">
            <v>0</v>
          </cell>
          <cell r="N174">
            <v>0</v>
          </cell>
          <cell r="O174">
            <v>0</v>
          </cell>
          <cell r="P174">
            <v>0</v>
          </cell>
          <cell r="Q174">
            <v>0</v>
          </cell>
          <cell r="R174">
            <v>0</v>
          </cell>
          <cell r="S174">
            <v>0</v>
          </cell>
          <cell r="T174">
            <v>0</v>
          </cell>
          <cell r="U174">
            <v>0</v>
          </cell>
          <cell r="V174">
            <v>0</v>
          </cell>
          <cell r="W174">
            <v>0</v>
          </cell>
          <cell r="X174">
            <v>0</v>
          </cell>
          <cell r="Y174">
            <v>0</v>
          </cell>
        </row>
        <row r="175">
          <cell r="A175">
            <v>29</v>
          </cell>
          <cell r="B175">
            <v>29</v>
          </cell>
          <cell r="C175" t="e">
            <v>#N/A</v>
          </cell>
          <cell r="D175" t="str">
            <v>3.2</v>
          </cell>
          <cell r="E175">
            <v>0</v>
          </cell>
          <cell r="F175">
            <v>0</v>
          </cell>
          <cell r="G175">
            <v>0</v>
          </cell>
          <cell r="H175">
            <v>0</v>
          </cell>
          <cell r="I175">
            <v>0</v>
          </cell>
          <cell r="J175">
            <v>0</v>
          </cell>
          <cell r="K175" t="str">
            <v>1.33</v>
          </cell>
          <cell r="L175" t="str">
            <v>D+</v>
          </cell>
          <cell r="M175" t="str">
            <v>0</v>
          </cell>
          <cell r="N175">
            <v>0</v>
          </cell>
          <cell r="O175">
            <v>0</v>
          </cell>
          <cell r="P175">
            <v>0</v>
          </cell>
          <cell r="Q175">
            <v>0</v>
          </cell>
          <cell r="R175">
            <v>0</v>
          </cell>
          <cell r="S175">
            <v>0</v>
          </cell>
          <cell r="T175">
            <v>0</v>
          </cell>
          <cell r="U175">
            <v>0</v>
          </cell>
          <cell r="V175">
            <v>0</v>
          </cell>
          <cell r="W175">
            <v>0</v>
          </cell>
          <cell r="X175">
            <v>0</v>
          </cell>
          <cell r="Y175" t="str">
            <v>D+</v>
          </cell>
        </row>
        <row r="176">
          <cell r="A176">
            <v>0</v>
          </cell>
          <cell r="B176">
            <v>29</v>
          </cell>
          <cell r="C176">
            <v>0</v>
          </cell>
          <cell r="D176" t="str">
            <v>3.3</v>
          </cell>
          <cell r="E176">
            <v>0</v>
          </cell>
          <cell r="F176">
            <v>0</v>
          </cell>
          <cell r="G176">
            <v>0</v>
          </cell>
          <cell r="H176">
            <v>0</v>
          </cell>
          <cell r="I176">
            <v>0</v>
          </cell>
          <cell r="J176">
            <v>0</v>
          </cell>
          <cell r="K176" t="str">
            <v>1.33</v>
          </cell>
          <cell r="L176" t="str">
            <v>D+</v>
          </cell>
          <cell r="M176" t="str">
            <v>0</v>
          </cell>
          <cell r="N176">
            <v>0</v>
          </cell>
          <cell r="O176">
            <v>0</v>
          </cell>
          <cell r="P176">
            <v>0</v>
          </cell>
          <cell r="Q176">
            <v>0</v>
          </cell>
          <cell r="R176">
            <v>0</v>
          </cell>
          <cell r="S176">
            <v>0</v>
          </cell>
          <cell r="T176">
            <v>0</v>
          </cell>
          <cell r="U176">
            <v>0</v>
          </cell>
          <cell r="V176">
            <v>0</v>
          </cell>
          <cell r="W176">
            <v>0</v>
          </cell>
          <cell r="X176">
            <v>0</v>
          </cell>
          <cell r="Y176">
            <v>0</v>
          </cell>
        </row>
        <row r="177">
          <cell r="A177">
            <v>0</v>
          </cell>
          <cell r="B177">
            <v>29</v>
          </cell>
          <cell r="C177">
            <v>0</v>
          </cell>
          <cell r="D177" t="str">
            <v>3.4</v>
          </cell>
          <cell r="E177">
            <v>0</v>
          </cell>
          <cell r="F177">
            <v>0</v>
          </cell>
          <cell r="G177">
            <v>0</v>
          </cell>
          <cell r="H177">
            <v>0</v>
          </cell>
          <cell r="I177">
            <v>0</v>
          </cell>
          <cell r="J177">
            <v>0</v>
          </cell>
          <cell r="K177" t="str">
            <v>1.33</v>
          </cell>
          <cell r="L177" t="str">
            <v>D+</v>
          </cell>
          <cell r="M177" t="str">
            <v>0</v>
          </cell>
          <cell r="N177">
            <v>0</v>
          </cell>
          <cell r="O177">
            <v>0</v>
          </cell>
          <cell r="P177">
            <v>0</v>
          </cell>
          <cell r="Q177">
            <v>0</v>
          </cell>
          <cell r="R177">
            <v>0</v>
          </cell>
          <cell r="S177">
            <v>0</v>
          </cell>
          <cell r="T177">
            <v>0</v>
          </cell>
          <cell r="U177">
            <v>0</v>
          </cell>
          <cell r="V177">
            <v>0</v>
          </cell>
          <cell r="W177">
            <v>0</v>
          </cell>
          <cell r="X177">
            <v>0</v>
          </cell>
          <cell r="Y177">
            <v>0</v>
          </cell>
        </row>
        <row r="178">
          <cell r="A178">
            <v>0</v>
          </cell>
          <cell r="B178">
            <v>29</v>
          </cell>
          <cell r="C178">
            <v>0</v>
          </cell>
          <cell r="D178" t="str">
            <v>3.5</v>
          </cell>
          <cell r="E178">
            <v>0</v>
          </cell>
          <cell r="F178">
            <v>0</v>
          </cell>
          <cell r="G178">
            <v>0</v>
          </cell>
          <cell r="H178">
            <v>0</v>
          </cell>
          <cell r="I178">
            <v>0</v>
          </cell>
          <cell r="J178">
            <v>0</v>
          </cell>
          <cell r="K178" t="str">
            <v>1.33</v>
          </cell>
          <cell r="L178" t="str">
            <v>D+</v>
          </cell>
          <cell r="M178" t="str">
            <v>0</v>
          </cell>
          <cell r="N178">
            <v>0</v>
          </cell>
          <cell r="O178">
            <v>0</v>
          </cell>
          <cell r="P178">
            <v>0</v>
          </cell>
          <cell r="Q178">
            <v>0</v>
          </cell>
          <cell r="R178">
            <v>0</v>
          </cell>
          <cell r="S178">
            <v>0</v>
          </cell>
          <cell r="T178">
            <v>0</v>
          </cell>
          <cell r="U178">
            <v>0</v>
          </cell>
          <cell r="V178">
            <v>0</v>
          </cell>
          <cell r="W178">
            <v>0</v>
          </cell>
          <cell r="X178">
            <v>0</v>
          </cell>
          <cell r="Y178">
            <v>0</v>
          </cell>
        </row>
        <row r="179">
          <cell r="A179">
            <v>0</v>
          </cell>
          <cell r="B179">
            <v>29</v>
          </cell>
          <cell r="C179">
            <v>0</v>
          </cell>
          <cell r="D179" t="str">
            <v>3.6</v>
          </cell>
          <cell r="E179">
            <v>0</v>
          </cell>
          <cell r="F179">
            <v>0</v>
          </cell>
          <cell r="G179">
            <v>0</v>
          </cell>
          <cell r="H179">
            <v>0</v>
          </cell>
          <cell r="I179">
            <v>0</v>
          </cell>
          <cell r="J179">
            <v>0</v>
          </cell>
          <cell r="K179" t="str">
            <v>1.33</v>
          </cell>
          <cell r="L179" t="str">
            <v>D+</v>
          </cell>
          <cell r="M179" t="str">
            <v>0</v>
          </cell>
          <cell r="N179">
            <v>0</v>
          </cell>
          <cell r="O179">
            <v>0</v>
          </cell>
          <cell r="P179">
            <v>0</v>
          </cell>
          <cell r="Q179">
            <v>0</v>
          </cell>
          <cell r="R179">
            <v>0</v>
          </cell>
          <cell r="S179">
            <v>0</v>
          </cell>
          <cell r="T179">
            <v>0</v>
          </cell>
          <cell r="U179">
            <v>0</v>
          </cell>
          <cell r="V179">
            <v>0</v>
          </cell>
          <cell r="W179">
            <v>0</v>
          </cell>
          <cell r="X179">
            <v>0</v>
          </cell>
          <cell r="Y179">
            <v>0</v>
          </cell>
        </row>
        <row r="180">
          <cell r="A180">
            <v>0</v>
          </cell>
          <cell r="B180">
            <v>0</v>
          </cell>
          <cell r="C180" t="str">
            <v>capaian raport</v>
          </cell>
          <cell r="D180">
            <v>29</v>
          </cell>
          <cell r="E180">
            <v>0</v>
          </cell>
          <cell r="F180">
            <v>0</v>
          </cell>
          <cell r="G180">
            <v>0</v>
          </cell>
          <cell r="H180">
            <v>0</v>
          </cell>
          <cell r="I180">
            <v>0</v>
          </cell>
          <cell r="J180">
            <v>0</v>
          </cell>
          <cell r="K180" t="str">
            <v>1.33</v>
          </cell>
          <cell r="L180" t="str">
            <v>D+</v>
          </cell>
          <cell r="M180" t="str">
            <v>0</v>
          </cell>
          <cell r="N180">
            <v>0</v>
          </cell>
          <cell r="O180">
            <v>0</v>
          </cell>
          <cell r="P180">
            <v>0</v>
          </cell>
          <cell r="Q180">
            <v>0</v>
          </cell>
          <cell r="R180">
            <v>0</v>
          </cell>
          <cell r="S180">
            <v>0</v>
          </cell>
          <cell r="T180">
            <v>0</v>
          </cell>
          <cell r="U180">
            <v>0</v>
          </cell>
          <cell r="V180">
            <v>0</v>
          </cell>
          <cell r="W180">
            <v>0</v>
          </cell>
          <cell r="X180">
            <v>0</v>
          </cell>
          <cell r="Y180">
            <v>0</v>
          </cell>
        </row>
        <row r="181">
          <cell r="A181">
            <v>30</v>
          </cell>
          <cell r="B181">
            <v>30</v>
          </cell>
          <cell r="C181" t="e">
            <v>#N/A</v>
          </cell>
          <cell r="D181" t="str">
            <v>3.2</v>
          </cell>
          <cell r="E181">
            <v>0</v>
          </cell>
          <cell r="F181">
            <v>0</v>
          </cell>
          <cell r="G181">
            <v>0</v>
          </cell>
          <cell r="H181">
            <v>0</v>
          </cell>
          <cell r="I181">
            <v>0</v>
          </cell>
          <cell r="J181">
            <v>0</v>
          </cell>
          <cell r="K181" t="str">
            <v>1.33</v>
          </cell>
          <cell r="L181" t="str">
            <v>D+</v>
          </cell>
          <cell r="M181" t="str">
            <v>0</v>
          </cell>
          <cell r="N181">
            <v>0</v>
          </cell>
          <cell r="O181">
            <v>0</v>
          </cell>
          <cell r="P181">
            <v>0</v>
          </cell>
          <cell r="Q181">
            <v>0</v>
          </cell>
          <cell r="R181">
            <v>0</v>
          </cell>
          <cell r="S181">
            <v>0</v>
          </cell>
          <cell r="T181">
            <v>0</v>
          </cell>
          <cell r="U181">
            <v>0</v>
          </cell>
          <cell r="V181">
            <v>0</v>
          </cell>
          <cell r="W181">
            <v>0</v>
          </cell>
          <cell r="X181">
            <v>0</v>
          </cell>
          <cell r="Y181" t="str">
            <v>D+</v>
          </cell>
        </row>
        <row r="182">
          <cell r="A182">
            <v>0</v>
          </cell>
          <cell r="B182">
            <v>30</v>
          </cell>
          <cell r="C182">
            <v>0</v>
          </cell>
          <cell r="D182" t="str">
            <v>3.3</v>
          </cell>
          <cell r="E182">
            <v>0</v>
          </cell>
          <cell r="F182">
            <v>0</v>
          </cell>
          <cell r="G182">
            <v>0</v>
          </cell>
          <cell r="H182">
            <v>0</v>
          </cell>
          <cell r="I182">
            <v>0</v>
          </cell>
          <cell r="J182">
            <v>0</v>
          </cell>
          <cell r="K182" t="str">
            <v>1.33</v>
          </cell>
          <cell r="L182" t="str">
            <v>D+</v>
          </cell>
          <cell r="M182" t="str">
            <v>0</v>
          </cell>
          <cell r="N182">
            <v>0</v>
          </cell>
          <cell r="O182">
            <v>0</v>
          </cell>
          <cell r="P182">
            <v>0</v>
          </cell>
          <cell r="Q182">
            <v>0</v>
          </cell>
          <cell r="R182">
            <v>0</v>
          </cell>
          <cell r="S182">
            <v>0</v>
          </cell>
          <cell r="T182">
            <v>0</v>
          </cell>
          <cell r="U182">
            <v>0</v>
          </cell>
          <cell r="V182">
            <v>0</v>
          </cell>
          <cell r="W182">
            <v>0</v>
          </cell>
          <cell r="X182">
            <v>0</v>
          </cell>
          <cell r="Y182">
            <v>0</v>
          </cell>
        </row>
        <row r="183">
          <cell r="A183">
            <v>0</v>
          </cell>
          <cell r="B183">
            <v>30</v>
          </cell>
          <cell r="C183">
            <v>0</v>
          </cell>
          <cell r="D183" t="str">
            <v>3.4</v>
          </cell>
          <cell r="E183">
            <v>0</v>
          </cell>
          <cell r="F183">
            <v>0</v>
          </cell>
          <cell r="G183">
            <v>0</v>
          </cell>
          <cell r="H183">
            <v>0</v>
          </cell>
          <cell r="I183">
            <v>0</v>
          </cell>
          <cell r="J183">
            <v>0</v>
          </cell>
          <cell r="K183" t="str">
            <v>1.33</v>
          </cell>
          <cell r="L183" t="str">
            <v>D+</v>
          </cell>
          <cell r="M183" t="str">
            <v>0</v>
          </cell>
          <cell r="N183">
            <v>0</v>
          </cell>
          <cell r="O183">
            <v>0</v>
          </cell>
          <cell r="P183">
            <v>0</v>
          </cell>
          <cell r="Q183">
            <v>0</v>
          </cell>
          <cell r="R183">
            <v>0</v>
          </cell>
          <cell r="S183">
            <v>0</v>
          </cell>
          <cell r="T183">
            <v>0</v>
          </cell>
          <cell r="U183">
            <v>0</v>
          </cell>
          <cell r="V183">
            <v>0</v>
          </cell>
          <cell r="W183">
            <v>0</v>
          </cell>
          <cell r="X183">
            <v>0</v>
          </cell>
          <cell r="Y183">
            <v>0</v>
          </cell>
        </row>
        <row r="184">
          <cell r="A184">
            <v>0</v>
          </cell>
          <cell r="B184">
            <v>30</v>
          </cell>
          <cell r="C184">
            <v>0</v>
          </cell>
          <cell r="D184" t="str">
            <v>3.5</v>
          </cell>
          <cell r="E184">
            <v>0</v>
          </cell>
          <cell r="F184">
            <v>0</v>
          </cell>
          <cell r="G184">
            <v>0</v>
          </cell>
          <cell r="H184">
            <v>0</v>
          </cell>
          <cell r="I184">
            <v>0</v>
          </cell>
          <cell r="J184">
            <v>0</v>
          </cell>
          <cell r="K184" t="str">
            <v>1.33</v>
          </cell>
          <cell r="L184" t="str">
            <v>D+</v>
          </cell>
          <cell r="M184" t="str">
            <v>0</v>
          </cell>
          <cell r="N184">
            <v>0</v>
          </cell>
          <cell r="O184">
            <v>0</v>
          </cell>
          <cell r="P184">
            <v>0</v>
          </cell>
          <cell r="Q184">
            <v>0</v>
          </cell>
          <cell r="R184">
            <v>0</v>
          </cell>
          <cell r="S184">
            <v>0</v>
          </cell>
          <cell r="T184">
            <v>0</v>
          </cell>
          <cell r="U184">
            <v>0</v>
          </cell>
          <cell r="V184">
            <v>0</v>
          </cell>
          <cell r="W184">
            <v>0</v>
          </cell>
          <cell r="X184">
            <v>0</v>
          </cell>
          <cell r="Y184">
            <v>0</v>
          </cell>
        </row>
        <row r="185">
          <cell r="A185">
            <v>0</v>
          </cell>
          <cell r="B185">
            <v>30</v>
          </cell>
          <cell r="C185">
            <v>0</v>
          </cell>
          <cell r="D185" t="str">
            <v>3.6</v>
          </cell>
          <cell r="E185">
            <v>0</v>
          </cell>
          <cell r="F185">
            <v>0</v>
          </cell>
          <cell r="G185">
            <v>0</v>
          </cell>
          <cell r="H185">
            <v>0</v>
          </cell>
          <cell r="I185">
            <v>0</v>
          </cell>
          <cell r="J185">
            <v>0</v>
          </cell>
          <cell r="K185" t="str">
            <v>1.33</v>
          </cell>
          <cell r="L185" t="str">
            <v>D+</v>
          </cell>
          <cell r="M185" t="str">
            <v>0</v>
          </cell>
          <cell r="N185">
            <v>0</v>
          </cell>
          <cell r="O185">
            <v>0</v>
          </cell>
          <cell r="P185">
            <v>0</v>
          </cell>
          <cell r="Q185">
            <v>0</v>
          </cell>
          <cell r="R185">
            <v>0</v>
          </cell>
          <cell r="S185">
            <v>0</v>
          </cell>
          <cell r="T185">
            <v>0</v>
          </cell>
          <cell r="U185">
            <v>0</v>
          </cell>
          <cell r="V185">
            <v>0</v>
          </cell>
          <cell r="W185">
            <v>0</v>
          </cell>
          <cell r="X185">
            <v>0</v>
          </cell>
          <cell r="Y185">
            <v>0</v>
          </cell>
        </row>
        <row r="186">
          <cell r="A186">
            <v>0</v>
          </cell>
          <cell r="B186">
            <v>0</v>
          </cell>
          <cell r="C186" t="str">
            <v>capaian raport</v>
          </cell>
          <cell r="D186">
            <v>30</v>
          </cell>
          <cell r="E186">
            <v>0</v>
          </cell>
          <cell r="F186">
            <v>0</v>
          </cell>
          <cell r="G186">
            <v>0</v>
          </cell>
          <cell r="H186">
            <v>0</v>
          </cell>
          <cell r="I186">
            <v>0</v>
          </cell>
          <cell r="J186">
            <v>0</v>
          </cell>
          <cell r="K186" t="str">
            <v>1.33</v>
          </cell>
          <cell r="L186" t="str">
            <v>D+</v>
          </cell>
          <cell r="M186" t="str">
            <v>0</v>
          </cell>
          <cell r="N186">
            <v>0</v>
          </cell>
          <cell r="O186">
            <v>0</v>
          </cell>
          <cell r="P186">
            <v>0</v>
          </cell>
          <cell r="Q186">
            <v>0</v>
          </cell>
          <cell r="R186">
            <v>0</v>
          </cell>
          <cell r="S186">
            <v>0</v>
          </cell>
          <cell r="T186">
            <v>0</v>
          </cell>
          <cell r="U186">
            <v>0</v>
          </cell>
          <cell r="V186">
            <v>0</v>
          </cell>
          <cell r="W186">
            <v>0</v>
          </cell>
          <cell r="X186">
            <v>0</v>
          </cell>
          <cell r="Y186">
            <v>0</v>
          </cell>
        </row>
        <row r="187">
          <cell r="A187">
            <v>31</v>
          </cell>
          <cell r="B187">
            <v>31</v>
          </cell>
          <cell r="C187" t="e">
            <v>#N/A</v>
          </cell>
          <cell r="D187" t="str">
            <v>3.2</v>
          </cell>
          <cell r="E187">
            <v>0</v>
          </cell>
          <cell r="F187">
            <v>0</v>
          </cell>
          <cell r="G187">
            <v>0</v>
          </cell>
          <cell r="H187">
            <v>0</v>
          </cell>
          <cell r="I187">
            <v>0</v>
          </cell>
          <cell r="J187">
            <v>0</v>
          </cell>
          <cell r="K187" t="str">
            <v>1.33</v>
          </cell>
          <cell r="L187" t="str">
            <v>D+</v>
          </cell>
          <cell r="M187" t="str">
            <v>0</v>
          </cell>
          <cell r="N187">
            <v>0</v>
          </cell>
          <cell r="O187">
            <v>0</v>
          </cell>
          <cell r="P187">
            <v>0</v>
          </cell>
          <cell r="Q187">
            <v>0</v>
          </cell>
          <cell r="R187">
            <v>0</v>
          </cell>
          <cell r="S187">
            <v>0</v>
          </cell>
          <cell r="T187">
            <v>0</v>
          </cell>
          <cell r="U187">
            <v>0</v>
          </cell>
          <cell r="V187">
            <v>0</v>
          </cell>
          <cell r="W187">
            <v>0</v>
          </cell>
          <cell r="X187">
            <v>0</v>
          </cell>
          <cell r="Y187" t="str">
            <v>D+</v>
          </cell>
        </row>
        <row r="188">
          <cell r="A188">
            <v>0</v>
          </cell>
          <cell r="B188">
            <v>31</v>
          </cell>
          <cell r="C188">
            <v>0</v>
          </cell>
          <cell r="D188" t="str">
            <v>3.3</v>
          </cell>
          <cell r="E188">
            <v>0</v>
          </cell>
          <cell r="F188">
            <v>0</v>
          </cell>
          <cell r="G188">
            <v>0</v>
          </cell>
          <cell r="H188">
            <v>0</v>
          </cell>
          <cell r="I188">
            <v>0</v>
          </cell>
          <cell r="J188">
            <v>0</v>
          </cell>
          <cell r="K188" t="str">
            <v>1.33</v>
          </cell>
          <cell r="L188" t="str">
            <v>D+</v>
          </cell>
          <cell r="M188" t="str">
            <v>0</v>
          </cell>
          <cell r="N188">
            <v>0</v>
          </cell>
          <cell r="O188">
            <v>0</v>
          </cell>
          <cell r="P188">
            <v>0</v>
          </cell>
          <cell r="Q188">
            <v>0</v>
          </cell>
          <cell r="R188">
            <v>0</v>
          </cell>
          <cell r="S188">
            <v>0</v>
          </cell>
          <cell r="T188">
            <v>0</v>
          </cell>
          <cell r="U188">
            <v>0</v>
          </cell>
          <cell r="V188">
            <v>0</v>
          </cell>
          <cell r="W188">
            <v>0</v>
          </cell>
          <cell r="X188">
            <v>0</v>
          </cell>
          <cell r="Y188">
            <v>0</v>
          </cell>
        </row>
        <row r="189">
          <cell r="A189">
            <v>0</v>
          </cell>
          <cell r="B189">
            <v>31</v>
          </cell>
          <cell r="C189">
            <v>0</v>
          </cell>
          <cell r="D189" t="str">
            <v>3.4</v>
          </cell>
          <cell r="E189">
            <v>0</v>
          </cell>
          <cell r="F189">
            <v>0</v>
          </cell>
          <cell r="G189">
            <v>0</v>
          </cell>
          <cell r="H189">
            <v>0</v>
          </cell>
          <cell r="I189">
            <v>0</v>
          </cell>
          <cell r="J189">
            <v>0</v>
          </cell>
          <cell r="K189" t="str">
            <v>1.33</v>
          </cell>
          <cell r="L189" t="str">
            <v>D+</v>
          </cell>
          <cell r="M189" t="str">
            <v>0</v>
          </cell>
          <cell r="N189">
            <v>0</v>
          </cell>
          <cell r="O189">
            <v>0</v>
          </cell>
          <cell r="P189">
            <v>0</v>
          </cell>
          <cell r="Q189">
            <v>0</v>
          </cell>
          <cell r="R189">
            <v>0</v>
          </cell>
          <cell r="S189">
            <v>0</v>
          </cell>
          <cell r="T189">
            <v>0</v>
          </cell>
          <cell r="U189">
            <v>0</v>
          </cell>
          <cell r="V189">
            <v>0</v>
          </cell>
          <cell r="W189">
            <v>0</v>
          </cell>
          <cell r="X189">
            <v>0</v>
          </cell>
          <cell r="Y189">
            <v>0</v>
          </cell>
        </row>
        <row r="190">
          <cell r="A190">
            <v>0</v>
          </cell>
          <cell r="B190">
            <v>31</v>
          </cell>
          <cell r="C190">
            <v>0</v>
          </cell>
          <cell r="D190" t="str">
            <v>3.5</v>
          </cell>
          <cell r="E190">
            <v>0</v>
          </cell>
          <cell r="F190">
            <v>0</v>
          </cell>
          <cell r="G190">
            <v>0</v>
          </cell>
          <cell r="H190">
            <v>0</v>
          </cell>
          <cell r="I190">
            <v>0</v>
          </cell>
          <cell r="J190">
            <v>0</v>
          </cell>
          <cell r="K190" t="str">
            <v>1.33</v>
          </cell>
          <cell r="L190" t="str">
            <v>D+</v>
          </cell>
          <cell r="M190" t="str">
            <v>0</v>
          </cell>
          <cell r="N190">
            <v>0</v>
          </cell>
          <cell r="O190">
            <v>0</v>
          </cell>
          <cell r="P190">
            <v>0</v>
          </cell>
          <cell r="Q190">
            <v>0</v>
          </cell>
          <cell r="R190">
            <v>0</v>
          </cell>
          <cell r="S190">
            <v>0</v>
          </cell>
          <cell r="T190">
            <v>0</v>
          </cell>
          <cell r="U190">
            <v>0</v>
          </cell>
          <cell r="V190">
            <v>0</v>
          </cell>
          <cell r="W190">
            <v>0</v>
          </cell>
          <cell r="X190">
            <v>0</v>
          </cell>
          <cell r="Y190">
            <v>0</v>
          </cell>
        </row>
        <row r="191">
          <cell r="A191">
            <v>0</v>
          </cell>
          <cell r="B191">
            <v>31</v>
          </cell>
          <cell r="C191">
            <v>0</v>
          </cell>
          <cell r="D191" t="str">
            <v>3.6</v>
          </cell>
          <cell r="E191">
            <v>0</v>
          </cell>
          <cell r="F191">
            <v>0</v>
          </cell>
          <cell r="G191">
            <v>0</v>
          </cell>
          <cell r="H191">
            <v>0</v>
          </cell>
          <cell r="I191">
            <v>0</v>
          </cell>
          <cell r="J191">
            <v>0</v>
          </cell>
          <cell r="K191" t="str">
            <v>1.33</v>
          </cell>
          <cell r="L191" t="str">
            <v>D+</v>
          </cell>
          <cell r="M191" t="str">
            <v>0</v>
          </cell>
          <cell r="N191">
            <v>0</v>
          </cell>
          <cell r="O191">
            <v>0</v>
          </cell>
          <cell r="P191">
            <v>0</v>
          </cell>
          <cell r="Q191">
            <v>0</v>
          </cell>
          <cell r="R191">
            <v>0</v>
          </cell>
          <cell r="S191">
            <v>0</v>
          </cell>
          <cell r="T191">
            <v>0</v>
          </cell>
          <cell r="U191">
            <v>0</v>
          </cell>
          <cell r="V191">
            <v>0</v>
          </cell>
          <cell r="W191">
            <v>0</v>
          </cell>
          <cell r="X191">
            <v>0</v>
          </cell>
          <cell r="Y191">
            <v>0</v>
          </cell>
        </row>
        <row r="192">
          <cell r="A192">
            <v>0</v>
          </cell>
          <cell r="B192">
            <v>0</v>
          </cell>
          <cell r="C192" t="str">
            <v>capaian raport</v>
          </cell>
          <cell r="D192">
            <v>31</v>
          </cell>
          <cell r="E192">
            <v>0</v>
          </cell>
          <cell r="F192">
            <v>0</v>
          </cell>
          <cell r="G192">
            <v>0</v>
          </cell>
          <cell r="H192">
            <v>0</v>
          </cell>
          <cell r="I192">
            <v>0</v>
          </cell>
          <cell r="J192">
            <v>0</v>
          </cell>
          <cell r="K192" t="str">
            <v>1.33</v>
          </cell>
          <cell r="L192" t="str">
            <v>D+</v>
          </cell>
          <cell r="M192" t="str">
            <v>0</v>
          </cell>
          <cell r="N192">
            <v>0</v>
          </cell>
          <cell r="O192">
            <v>0</v>
          </cell>
          <cell r="P192">
            <v>0</v>
          </cell>
          <cell r="Q192">
            <v>0</v>
          </cell>
          <cell r="R192">
            <v>0</v>
          </cell>
          <cell r="S192">
            <v>0</v>
          </cell>
          <cell r="T192">
            <v>0</v>
          </cell>
          <cell r="U192">
            <v>0</v>
          </cell>
          <cell r="V192">
            <v>0</v>
          </cell>
          <cell r="W192">
            <v>0</v>
          </cell>
          <cell r="X192">
            <v>0</v>
          </cell>
          <cell r="Y192">
            <v>0</v>
          </cell>
        </row>
        <row r="193">
          <cell r="A193">
            <v>32</v>
          </cell>
          <cell r="B193">
            <v>32</v>
          </cell>
          <cell r="C193" t="e">
            <v>#N/A</v>
          </cell>
          <cell r="D193" t="str">
            <v>3.2</v>
          </cell>
          <cell r="E193">
            <v>0</v>
          </cell>
          <cell r="F193">
            <v>0</v>
          </cell>
          <cell r="G193">
            <v>0</v>
          </cell>
          <cell r="H193">
            <v>0</v>
          </cell>
          <cell r="I193">
            <v>0</v>
          </cell>
          <cell r="J193">
            <v>0</v>
          </cell>
          <cell r="K193" t="str">
            <v>1.33</v>
          </cell>
          <cell r="L193" t="str">
            <v>D+</v>
          </cell>
          <cell r="M193" t="str">
            <v>0</v>
          </cell>
          <cell r="N193">
            <v>0</v>
          </cell>
          <cell r="O193">
            <v>0</v>
          </cell>
          <cell r="P193">
            <v>0</v>
          </cell>
          <cell r="Q193">
            <v>0</v>
          </cell>
          <cell r="R193">
            <v>0</v>
          </cell>
          <cell r="S193">
            <v>0</v>
          </cell>
          <cell r="T193">
            <v>0</v>
          </cell>
          <cell r="U193">
            <v>0</v>
          </cell>
          <cell r="V193">
            <v>0</v>
          </cell>
          <cell r="W193">
            <v>0</v>
          </cell>
          <cell r="X193">
            <v>0</v>
          </cell>
          <cell r="Y193" t="str">
            <v>D+</v>
          </cell>
        </row>
        <row r="194">
          <cell r="A194">
            <v>0</v>
          </cell>
          <cell r="B194">
            <v>32</v>
          </cell>
          <cell r="C194">
            <v>0</v>
          </cell>
          <cell r="D194" t="str">
            <v>3.3</v>
          </cell>
          <cell r="E194">
            <v>0</v>
          </cell>
          <cell r="F194">
            <v>0</v>
          </cell>
          <cell r="G194">
            <v>0</v>
          </cell>
          <cell r="H194">
            <v>0</v>
          </cell>
          <cell r="I194">
            <v>0</v>
          </cell>
          <cell r="J194">
            <v>0</v>
          </cell>
          <cell r="K194" t="str">
            <v>1.33</v>
          </cell>
          <cell r="L194" t="str">
            <v>D+</v>
          </cell>
          <cell r="M194" t="str">
            <v>0</v>
          </cell>
          <cell r="N194">
            <v>0</v>
          </cell>
          <cell r="O194">
            <v>0</v>
          </cell>
          <cell r="P194">
            <v>0</v>
          </cell>
          <cell r="Q194">
            <v>0</v>
          </cell>
          <cell r="R194">
            <v>0</v>
          </cell>
          <cell r="S194">
            <v>0</v>
          </cell>
          <cell r="T194">
            <v>0</v>
          </cell>
          <cell r="U194">
            <v>0</v>
          </cell>
          <cell r="V194">
            <v>0</v>
          </cell>
          <cell r="W194">
            <v>0</v>
          </cell>
          <cell r="X194">
            <v>0</v>
          </cell>
          <cell r="Y194">
            <v>0</v>
          </cell>
        </row>
        <row r="195">
          <cell r="A195">
            <v>0</v>
          </cell>
          <cell r="B195">
            <v>32</v>
          </cell>
          <cell r="C195">
            <v>0</v>
          </cell>
          <cell r="D195" t="str">
            <v>3.4</v>
          </cell>
          <cell r="E195">
            <v>0</v>
          </cell>
          <cell r="F195">
            <v>0</v>
          </cell>
          <cell r="G195">
            <v>0</v>
          </cell>
          <cell r="H195">
            <v>0</v>
          </cell>
          <cell r="I195">
            <v>0</v>
          </cell>
          <cell r="J195">
            <v>0</v>
          </cell>
          <cell r="K195" t="str">
            <v>1.33</v>
          </cell>
          <cell r="L195" t="str">
            <v>D+</v>
          </cell>
          <cell r="M195" t="str">
            <v>0</v>
          </cell>
          <cell r="N195">
            <v>0</v>
          </cell>
          <cell r="O195">
            <v>0</v>
          </cell>
          <cell r="P195">
            <v>0</v>
          </cell>
          <cell r="Q195">
            <v>0</v>
          </cell>
          <cell r="R195">
            <v>0</v>
          </cell>
          <cell r="S195">
            <v>0</v>
          </cell>
          <cell r="T195">
            <v>0</v>
          </cell>
          <cell r="U195">
            <v>0</v>
          </cell>
          <cell r="V195">
            <v>0</v>
          </cell>
          <cell r="W195">
            <v>0</v>
          </cell>
          <cell r="X195">
            <v>0</v>
          </cell>
          <cell r="Y195">
            <v>0</v>
          </cell>
        </row>
        <row r="196">
          <cell r="A196">
            <v>0</v>
          </cell>
          <cell r="B196">
            <v>32</v>
          </cell>
          <cell r="C196">
            <v>0</v>
          </cell>
          <cell r="D196" t="str">
            <v>3.5</v>
          </cell>
          <cell r="E196">
            <v>0</v>
          </cell>
          <cell r="F196">
            <v>0</v>
          </cell>
          <cell r="G196">
            <v>0</v>
          </cell>
          <cell r="H196">
            <v>0</v>
          </cell>
          <cell r="I196">
            <v>0</v>
          </cell>
          <cell r="J196">
            <v>0</v>
          </cell>
          <cell r="K196" t="str">
            <v>1.33</v>
          </cell>
          <cell r="L196" t="str">
            <v>D+</v>
          </cell>
          <cell r="M196" t="str">
            <v>0</v>
          </cell>
          <cell r="N196">
            <v>0</v>
          </cell>
          <cell r="O196">
            <v>0</v>
          </cell>
          <cell r="P196">
            <v>0</v>
          </cell>
          <cell r="Q196">
            <v>0</v>
          </cell>
          <cell r="R196">
            <v>0</v>
          </cell>
          <cell r="S196">
            <v>0</v>
          </cell>
          <cell r="T196">
            <v>0</v>
          </cell>
          <cell r="U196">
            <v>0</v>
          </cell>
          <cell r="V196">
            <v>0</v>
          </cell>
          <cell r="W196">
            <v>0</v>
          </cell>
          <cell r="X196">
            <v>0</v>
          </cell>
          <cell r="Y196">
            <v>0</v>
          </cell>
        </row>
        <row r="197">
          <cell r="A197">
            <v>0</v>
          </cell>
          <cell r="B197">
            <v>32</v>
          </cell>
          <cell r="C197">
            <v>0</v>
          </cell>
          <cell r="D197" t="str">
            <v>3.6</v>
          </cell>
          <cell r="E197">
            <v>0</v>
          </cell>
          <cell r="F197">
            <v>0</v>
          </cell>
          <cell r="G197">
            <v>0</v>
          </cell>
          <cell r="H197">
            <v>0</v>
          </cell>
          <cell r="I197">
            <v>0</v>
          </cell>
          <cell r="J197">
            <v>0</v>
          </cell>
          <cell r="K197" t="str">
            <v>1.33</v>
          </cell>
          <cell r="L197" t="str">
            <v>D+</v>
          </cell>
          <cell r="M197" t="str">
            <v>0</v>
          </cell>
          <cell r="N197">
            <v>0</v>
          </cell>
          <cell r="O197">
            <v>0</v>
          </cell>
          <cell r="P197">
            <v>0</v>
          </cell>
          <cell r="Q197">
            <v>0</v>
          </cell>
          <cell r="R197">
            <v>0</v>
          </cell>
          <cell r="S197">
            <v>0</v>
          </cell>
          <cell r="T197">
            <v>0</v>
          </cell>
          <cell r="U197">
            <v>0</v>
          </cell>
          <cell r="V197">
            <v>0</v>
          </cell>
          <cell r="W197">
            <v>0</v>
          </cell>
          <cell r="X197">
            <v>0</v>
          </cell>
          <cell r="Y197">
            <v>0</v>
          </cell>
        </row>
        <row r="198">
          <cell r="A198">
            <v>0</v>
          </cell>
          <cell r="B198">
            <v>0</v>
          </cell>
          <cell r="C198" t="str">
            <v>capaian raport</v>
          </cell>
          <cell r="D198">
            <v>32</v>
          </cell>
          <cell r="E198">
            <v>0</v>
          </cell>
          <cell r="F198">
            <v>0</v>
          </cell>
          <cell r="G198">
            <v>0</v>
          </cell>
          <cell r="H198">
            <v>0</v>
          </cell>
          <cell r="I198">
            <v>0</v>
          </cell>
          <cell r="J198">
            <v>0</v>
          </cell>
          <cell r="K198" t="str">
            <v>1.33</v>
          </cell>
          <cell r="L198" t="str">
            <v>D+</v>
          </cell>
          <cell r="M198" t="str">
            <v>0</v>
          </cell>
          <cell r="N198">
            <v>0</v>
          </cell>
          <cell r="O198">
            <v>0</v>
          </cell>
          <cell r="P198">
            <v>0</v>
          </cell>
          <cell r="Q198">
            <v>0</v>
          </cell>
          <cell r="R198">
            <v>0</v>
          </cell>
          <cell r="S198">
            <v>0</v>
          </cell>
          <cell r="T198">
            <v>0</v>
          </cell>
          <cell r="U198">
            <v>0</v>
          </cell>
          <cell r="V198">
            <v>0</v>
          </cell>
          <cell r="W198">
            <v>0</v>
          </cell>
          <cell r="X198">
            <v>0</v>
          </cell>
          <cell r="Y198">
            <v>0</v>
          </cell>
        </row>
        <row r="199">
          <cell r="A199">
            <v>33</v>
          </cell>
          <cell r="B199">
            <v>33</v>
          </cell>
          <cell r="C199" t="e">
            <v>#N/A</v>
          </cell>
          <cell r="D199" t="str">
            <v>3.2</v>
          </cell>
          <cell r="E199">
            <v>0</v>
          </cell>
          <cell r="F199">
            <v>0</v>
          </cell>
          <cell r="G199">
            <v>0</v>
          </cell>
          <cell r="H199">
            <v>0</v>
          </cell>
          <cell r="I199">
            <v>0</v>
          </cell>
          <cell r="J199">
            <v>0</v>
          </cell>
          <cell r="K199" t="str">
            <v>1.33</v>
          </cell>
          <cell r="L199" t="str">
            <v>D+</v>
          </cell>
          <cell r="M199" t="str">
            <v>0</v>
          </cell>
          <cell r="N199">
            <v>0</v>
          </cell>
          <cell r="O199">
            <v>0</v>
          </cell>
          <cell r="P199">
            <v>0</v>
          </cell>
          <cell r="Q199">
            <v>0</v>
          </cell>
          <cell r="R199">
            <v>0</v>
          </cell>
          <cell r="S199">
            <v>0</v>
          </cell>
          <cell r="T199">
            <v>0</v>
          </cell>
          <cell r="U199">
            <v>0</v>
          </cell>
          <cell r="V199">
            <v>0</v>
          </cell>
          <cell r="W199">
            <v>0</v>
          </cell>
          <cell r="X199">
            <v>0</v>
          </cell>
          <cell r="Y199" t="str">
            <v>D+</v>
          </cell>
        </row>
        <row r="200">
          <cell r="A200">
            <v>0</v>
          </cell>
          <cell r="B200">
            <v>33</v>
          </cell>
          <cell r="C200">
            <v>0</v>
          </cell>
          <cell r="D200" t="str">
            <v>3.3</v>
          </cell>
          <cell r="E200">
            <v>0</v>
          </cell>
          <cell r="F200">
            <v>0</v>
          </cell>
          <cell r="G200">
            <v>0</v>
          </cell>
          <cell r="H200">
            <v>0</v>
          </cell>
          <cell r="I200">
            <v>0</v>
          </cell>
          <cell r="J200">
            <v>0</v>
          </cell>
          <cell r="K200" t="str">
            <v>1.33</v>
          </cell>
          <cell r="L200" t="str">
            <v>D+</v>
          </cell>
          <cell r="M200" t="str">
            <v>0</v>
          </cell>
          <cell r="N200">
            <v>0</v>
          </cell>
          <cell r="O200">
            <v>0</v>
          </cell>
          <cell r="P200">
            <v>0</v>
          </cell>
          <cell r="Q200">
            <v>0</v>
          </cell>
          <cell r="R200">
            <v>0</v>
          </cell>
          <cell r="S200">
            <v>0</v>
          </cell>
          <cell r="T200">
            <v>0</v>
          </cell>
          <cell r="U200">
            <v>0</v>
          </cell>
          <cell r="V200">
            <v>0</v>
          </cell>
          <cell r="W200">
            <v>0</v>
          </cell>
          <cell r="X200">
            <v>0</v>
          </cell>
          <cell r="Y200">
            <v>0</v>
          </cell>
        </row>
        <row r="201">
          <cell r="A201">
            <v>0</v>
          </cell>
          <cell r="B201">
            <v>33</v>
          </cell>
          <cell r="C201">
            <v>0</v>
          </cell>
          <cell r="D201" t="str">
            <v>3.4</v>
          </cell>
          <cell r="E201">
            <v>0</v>
          </cell>
          <cell r="F201">
            <v>0</v>
          </cell>
          <cell r="G201">
            <v>0</v>
          </cell>
          <cell r="H201">
            <v>0</v>
          </cell>
          <cell r="I201">
            <v>0</v>
          </cell>
          <cell r="J201">
            <v>0</v>
          </cell>
          <cell r="K201" t="str">
            <v>1.33</v>
          </cell>
          <cell r="L201" t="str">
            <v>D+</v>
          </cell>
          <cell r="M201" t="str">
            <v>0</v>
          </cell>
          <cell r="N201">
            <v>0</v>
          </cell>
          <cell r="O201">
            <v>0</v>
          </cell>
          <cell r="P201">
            <v>0</v>
          </cell>
          <cell r="Q201">
            <v>0</v>
          </cell>
          <cell r="R201">
            <v>0</v>
          </cell>
          <cell r="S201">
            <v>0</v>
          </cell>
          <cell r="T201">
            <v>0</v>
          </cell>
          <cell r="U201">
            <v>0</v>
          </cell>
          <cell r="V201">
            <v>0</v>
          </cell>
          <cell r="W201">
            <v>0</v>
          </cell>
          <cell r="X201">
            <v>0</v>
          </cell>
          <cell r="Y201">
            <v>0</v>
          </cell>
        </row>
        <row r="202">
          <cell r="A202">
            <v>0</v>
          </cell>
          <cell r="B202">
            <v>33</v>
          </cell>
          <cell r="C202">
            <v>0</v>
          </cell>
          <cell r="D202" t="str">
            <v>3.5</v>
          </cell>
          <cell r="E202">
            <v>0</v>
          </cell>
          <cell r="F202">
            <v>0</v>
          </cell>
          <cell r="G202">
            <v>0</v>
          </cell>
          <cell r="H202">
            <v>0</v>
          </cell>
          <cell r="I202">
            <v>0</v>
          </cell>
          <cell r="J202">
            <v>0</v>
          </cell>
          <cell r="K202" t="str">
            <v>1.33</v>
          </cell>
          <cell r="L202" t="str">
            <v>D+</v>
          </cell>
          <cell r="M202" t="str">
            <v>0</v>
          </cell>
          <cell r="N202">
            <v>0</v>
          </cell>
          <cell r="O202">
            <v>0</v>
          </cell>
          <cell r="P202">
            <v>0</v>
          </cell>
          <cell r="Q202">
            <v>0</v>
          </cell>
          <cell r="R202">
            <v>0</v>
          </cell>
          <cell r="S202">
            <v>0</v>
          </cell>
          <cell r="T202">
            <v>0</v>
          </cell>
          <cell r="U202">
            <v>0</v>
          </cell>
          <cell r="V202">
            <v>0</v>
          </cell>
          <cell r="W202">
            <v>0</v>
          </cell>
          <cell r="X202">
            <v>0</v>
          </cell>
          <cell r="Y202">
            <v>0</v>
          </cell>
        </row>
        <row r="203">
          <cell r="A203">
            <v>0</v>
          </cell>
          <cell r="B203">
            <v>33</v>
          </cell>
          <cell r="C203">
            <v>0</v>
          </cell>
          <cell r="D203" t="str">
            <v>3.6</v>
          </cell>
          <cell r="E203">
            <v>0</v>
          </cell>
          <cell r="F203">
            <v>0</v>
          </cell>
          <cell r="G203">
            <v>0</v>
          </cell>
          <cell r="H203">
            <v>0</v>
          </cell>
          <cell r="I203">
            <v>0</v>
          </cell>
          <cell r="J203">
            <v>0</v>
          </cell>
          <cell r="K203" t="str">
            <v>1.33</v>
          </cell>
          <cell r="L203" t="str">
            <v>D+</v>
          </cell>
          <cell r="M203" t="str">
            <v>0</v>
          </cell>
          <cell r="N203">
            <v>0</v>
          </cell>
          <cell r="O203">
            <v>0</v>
          </cell>
          <cell r="P203">
            <v>0</v>
          </cell>
          <cell r="Q203">
            <v>0</v>
          </cell>
          <cell r="R203">
            <v>0</v>
          </cell>
          <cell r="S203">
            <v>0</v>
          </cell>
          <cell r="T203">
            <v>0</v>
          </cell>
          <cell r="U203">
            <v>0</v>
          </cell>
          <cell r="V203">
            <v>0</v>
          </cell>
          <cell r="W203">
            <v>0</v>
          </cell>
          <cell r="X203">
            <v>0</v>
          </cell>
          <cell r="Y203">
            <v>0</v>
          </cell>
        </row>
        <row r="204">
          <cell r="A204">
            <v>0</v>
          </cell>
          <cell r="B204">
            <v>0</v>
          </cell>
          <cell r="C204" t="str">
            <v>capaian raport</v>
          </cell>
          <cell r="D204">
            <v>33</v>
          </cell>
          <cell r="E204">
            <v>0</v>
          </cell>
          <cell r="F204">
            <v>0</v>
          </cell>
          <cell r="G204">
            <v>0</v>
          </cell>
          <cell r="H204">
            <v>0</v>
          </cell>
          <cell r="I204">
            <v>0</v>
          </cell>
          <cell r="J204">
            <v>0</v>
          </cell>
          <cell r="K204" t="str">
            <v>1.33</v>
          </cell>
          <cell r="L204" t="str">
            <v>D+</v>
          </cell>
          <cell r="M204" t="str">
            <v>0</v>
          </cell>
          <cell r="N204">
            <v>0</v>
          </cell>
          <cell r="O204">
            <v>0</v>
          </cell>
          <cell r="P204">
            <v>0</v>
          </cell>
          <cell r="Q204">
            <v>0</v>
          </cell>
          <cell r="R204">
            <v>0</v>
          </cell>
          <cell r="S204">
            <v>0</v>
          </cell>
          <cell r="T204">
            <v>0</v>
          </cell>
          <cell r="U204">
            <v>0</v>
          </cell>
          <cell r="V204">
            <v>0</v>
          </cell>
          <cell r="W204">
            <v>0</v>
          </cell>
          <cell r="X204">
            <v>0</v>
          </cell>
          <cell r="Y204">
            <v>0</v>
          </cell>
        </row>
        <row r="205">
          <cell r="A205">
            <v>34</v>
          </cell>
          <cell r="B205">
            <v>34</v>
          </cell>
          <cell r="C205" t="e">
            <v>#N/A</v>
          </cell>
          <cell r="D205" t="str">
            <v>3.2</v>
          </cell>
          <cell r="E205">
            <v>0</v>
          </cell>
          <cell r="F205">
            <v>0</v>
          </cell>
          <cell r="G205">
            <v>0</v>
          </cell>
          <cell r="H205">
            <v>0</v>
          </cell>
          <cell r="I205">
            <v>0</v>
          </cell>
          <cell r="J205">
            <v>0</v>
          </cell>
          <cell r="K205" t="str">
            <v>1.33</v>
          </cell>
          <cell r="L205" t="str">
            <v>D+</v>
          </cell>
          <cell r="M205" t="str">
            <v>0</v>
          </cell>
          <cell r="N205">
            <v>0</v>
          </cell>
          <cell r="O205">
            <v>0</v>
          </cell>
          <cell r="P205">
            <v>0</v>
          </cell>
          <cell r="Q205">
            <v>0</v>
          </cell>
          <cell r="R205">
            <v>0</v>
          </cell>
          <cell r="S205">
            <v>0</v>
          </cell>
          <cell r="T205">
            <v>0</v>
          </cell>
          <cell r="U205">
            <v>0</v>
          </cell>
          <cell r="V205">
            <v>0</v>
          </cell>
          <cell r="W205">
            <v>0</v>
          </cell>
          <cell r="X205">
            <v>0</v>
          </cell>
          <cell r="Y205" t="str">
            <v>D+</v>
          </cell>
        </row>
        <row r="206">
          <cell r="A206">
            <v>0</v>
          </cell>
          <cell r="B206">
            <v>34</v>
          </cell>
          <cell r="C206">
            <v>0</v>
          </cell>
          <cell r="D206" t="str">
            <v>3.3</v>
          </cell>
          <cell r="E206">
            <v>0</v>
          </cell>
          <cell r="F206">
            <v>0</v>
          </cell>
          <cell r="G206">
            <v>0</v>
          </cell>
          <cell r="H206">
            <v>0</v>
          </cell>
          <cell r="I206">
            <v>0</v>
          </cell>
          <cell r="J206">
            <v>0</v>
          </cell>
          <cell r="K206" t="str">
            <v>1.33</v>
          </cell>
          <cell r="L206" t="str">
            <v>D+</v>
          </cell>
          <cell r="M206" t="str">
            <v>0</v>
          </cell>
          <cell r="N206">
            <v>0</v>
          </cell>
          <cell r="O206">
            <v>0</v>
          </cell>
          <cell r="P206">
            <v>0</v>
          </cell>
          <cell r="Q206">
            <v>0</v>
          </cell>
          <cell r="R206">
            <v>0</v>
          </cell>
          <cell r="S206">
            <v>0</v>
          </cell>
          <cell r="T206">
            <v>0</v>
          </cell>
          <cell r="U206">
            <v>0</v>
          </cell>
          <cell r="V206">
            <v>0</v>
          </cell>
          <cell r="W206">
            <v>0</v>
          </cell>
          <cell r="X206">
            <v>0</v>
          </cell>
          <cell r="Y206">
            <v>0</v>
          </cell>
        </row>
        <row r="207">
          <cell r="A207">
            <v>0</v>
          </cell>
          <cell r="B207">
            <v>34</v>
          </cell>
          <cell r="C207">
            <v>0</v>
          </cell>
          <cell r="D207" t="str">
            <v>3.4</v>
          </cell>
          <cell r="E207">
            <v>0</v>
          </cell>
          <cell r="F207">
            <v>0</v>
          </cell>
          <cell r="G207">
            <v>0</v>
          </cell>
          <cell r="H207">
            <v>0</v>
          </cell>
          <cell r="I207">
            <v>0</v>
          </cell>
          <cell r="J207">
            <v>0</v>
          </cell>
          <cell r="K207" t="str">
            <v>1.33</v>
          </cell>
          <cell r="L207" t="str">
            <v>D+</v>
          </cell>
          <cell r="M207" t="str">
            <v>0</v>
          </cell>
          <cell r="N207">
            <v>0</v>
          </cell>
          <cell r="O207">
            <v>0</v>
          </cell>
          <cell r="P207">
            <v>0</v>
          </cell>
          <cell r="Q207">
            <v>0</v>
          </cell>
          <cell r="R207">
            <v>0</v>
          </cell>
          <cell r="S207">
            <v>0</v>
          </cell>
          <cell r="T207">
            <v>0</v>
          </cell>
          <cell r="U207">
            <v>0</v>
          </cell>
          <cell r="V207">
            <v>0</v>
          </cell>
          <cell r="W207">
            <v>0</v>
          </cell>
          <cell r="X207">
            <v>0</v>
          </cell>
          <cell r="Y207">
            <v>0</v>
          </cell>
        </row>
        <row r="208">
          <cell r="A208">
            <v>0</v>
          </cell>
          <cell r="B208">
            <v>34</v>
          </cell>
          <cell r="C208">
            <v>0</v>
          </cell>
          <cell r="D208" t="str">
            <v>3.5</v>
          </cell>
          <cell r="E208">
            <v>0</v>
          </cell>
          <cell r="F208">
            <v>0</v>
          </cell>
          <cell r="G208">
            <v>0</v>
          </cell>
          <cell r="H208">
            <v>0</v>
          </cell>
          <cell r="I208">
            <v>0</v>
          </cell>
          <cell r="J208">
            <v>0</v>
          </cell>
          <cell r="K208" t="str">
            <v>1.33</v>
          </cell>
          <cell r="L208" t="str">
            <v>D+</v>
          </cell>
          <cell r="M208" t="str">
            <v>0</v>
          </cell>
          <cell r="N208">
            <v>0</v>
          </cell>
          <cell r="O208">
            <v>0</v>
          </cell>
          <cell r="P208">
            <v>0</v>
          </cell>
          <cell r="Q208">
            <v>0</v>
          </cell>
          <cell r="R208">
            <v>0</v>
          </cell>
          <cell r="S208">
            <v>0</v>
          </cell>
          <cell r="T208">
            <v>0</v>
          </cell>
          <cell r="U208">
            <v>0</v>
          </cell>
          <cell r="V208">
            <v>0</v>
          </cell>
          <cell r="W208">
            <v>0</v>
          </cell>
          <cell r="X208">
            <v>0</v>
          </cell>
          <cell r="Y208">
            <v>0</v>
          </cell>
        </row>
        <row r="209">
          <cell r="A209">
            <v>0</v>
          </cell>
          <cell r="B209">
            <v>34</v>
          </cell>
          <cell r="C209">
            <v>0</v>
          </cell>
          <cell r="D209" t="str">
            <v>3.6</v>
          </cell>
          <cell r="E209">
            <v>0</v>
          </cell>
          <cell r="F209">
            <v>0</v>
          </cell>
          <cell r="G209">
            <v>0</v>
          </cell>
          <cell r="H209">
            <v>0</v>
          </cell>
          <cell r="I209">
            <v>0</v>
          </cell>
          <cell r="J209">
            <v>0</v>
          </cell>
          <cell r="K209" t="str">
            <v>1.33</v>
          </cell>
          <cell r="L209" t="str">
            <v>D+</v>
          </cell>
          <cell r="M209" t="str">
            <v>0</v>
          </cell>
          <cell r="N209">
            <v>0</v>
          </cell>
          <cell r="O209">
            <v>0</v>
          </cell>
          <cell r="P209">
            <v>0</v>
          </cell>
          <cell r="Q209">
            <v>0</v>
          </cell>
          <cell r="R209">
            <v>0</v>
          </cell>
          <cell r="S209">
            <v>0</v>
          </cell>
          <cell r="T209">
            <v>0</v>
          </cell>
          <cell r="U209">
            <v>0</v>
          </cell>
          <cell r="V209">
            <v>0</v>
          </cell>
          <cell r="W209">
            <v>0</v>
          </cell>
          <cell r="X209">
            <v>0</v>
          </cell>
          <cell r="Y209">
            <v>0</v>
          </cell>
        </row>
        <row r="210">
          <cell r="A210">
            <v>0</v>
          </cell>
          <cell r="B210">
            <v>0</v>
          </cell>
          <cell r="C210" t="str">
            <v>capaian raport</v>
          </cell>
          <cell r="D210">
            <v>34</v>
          </cell>
          <cell r="E210">
            <v>0</v>
          </cell>
          <cell r="F210">
            <v>0</v>
          </cell>
          <cell r="G210">
            <v>0</v>
          </cell>
          <cell r="H210">
            <v>0</v>
          </cell>
          <cell r="I210">
            <v>0</v>
          </cell>
          <cell r="J210">
            <v>0</v>
          </cell>
          <cell r="K210" t="str">
            <v>1.33</v>
          </cell>
          <cell r="L210" t="str">
            <v>D+</v>
          </cell>
          <cell r="M210" t="str">
            <v>0</v>
          </cell>
          <cell r="N210">
            <v>0</v>
          </cell>
          <cell r="O210">
            <v>0</v>
          </cell>
          <cell r="P210">
            <v>0</v>
          </cell>
          <cell r="Q210">
            <v>0</v>
          </cell>
          <cell r="R210">
            <v>0</v>
          </cell>
          <cell r="S210">
            <v>0</v>
          </cell>
          <cell r="T210">
            <v>0</v>
          </cell>
          <cell r="U210">
            <v>0</v>
          </cell>
          <cell r="V210">
            <v>0</v>
          </cell>
          <cell r="W210">
            <v>0</v>
          </cell>
          <cell r="X210">
            <v>0</v>
          </cell>
          <cell r="Y210">
            <v>0</v>
          </cell>
        </row>
        <row r="211">
          <cell r="A211">
            <v>35</v>
          </cell>
          <cell r="B211">
            <v>35</v>
          </cell>
          <cell r="C211" t="e">
            <v>#N/A</v>
          </cell>
          <cell r="D211" t="str">
            <v>3.2</v>
          </cell>
          <cell r="E211">
            <v>0</v>
          </cell>
          <cell r="F211">
            <v>0</v>
          </cell>
          <cell r="G211">
            <v>0</v>
          </cell>
          <cell r="H211">
            <v>0</v>
          </cell>
          <cell r="I211">
            <v>0</v>
          </cell>
          <cell r="J211">
            <v>0</v>
          </cell>
          <cell r="K211" t="str">
            <v>1.33</v>
          </cell>
          <cell r="L211" t="str">
            <v>D+</v>
          </cell>
          <cell r="M211" t="str">
            <v>0</v>
          </cell>
          <cell r="N211">
            <v>0</v>
          </cell>
          <cell r="O211">
            <v>0</v>
          </cell>
          <cell r="P211">
            <v>0</v>
          </cell>
          <cell r="Q211">
            <v>0</v>
          </cell>
          <cell r="R211">
            <v>0</v>
          </cell>
          <cell r="S211">
            <v>0</v>
          </cell>
          <cell r="T211">
            <v>0</v>
          </cell>
          <cell r="U211">
            <v>0</v>
          </cell>
          <cell r="V211">
            <v>0</v>
          </cell>
          <cell r="W211">
            <v>0</v>
          </cell>
          <cell r="X211">
            <v>0</v>
          </cell>
          <cell r="Y211" t="str">
            <v>D+</v>
          </cell>
        </row>
        <row r="212">
          <cell r="A212">
            <v>0</v>
          </cell>
          <cell r="B212">
            <v>35</v>
          </cell>
          <cell r="C212">
            <v>0</v>
          </cell>
          <cell r="D212" t="str">
            <v>3.3</v>
          </cell>
          <cell r="E212">
            <v>0</v>
          </cell>
          <cell r="F212">
            <v>0</v>
          </cell>
          <cell r="G212">
            <v>0</v>
          </cell>
          <cell r="H212">
            <v>0</v>
          </cell>
          <cell r="I212">
            <v>0</v>
          </cell>
          <cell r="J212">
            <v>0</v>
          </cell>
          <cell r="K212" t="str">
            <v>1.33</v>
          </cell>
          <cell r="L212" t="str">
            <v>D+</v>
          </cell>
          <cell r="M212" t="str">
            <v>0</v>
          </cell>
          <cell r="N212">
            <v>0</v>
          </cell>
          <cell r="O212">
            <v>0</v>
          </cell>
          <cell r="P212">
            <v>0</v>
          </cell>
          <cell r="Q212">
            <v>0</v>
          </cell>
          <cell r="R212">
            <v>0</v>
          </cell>
          <cell r="S212">
            <v>0</v>
          </cell>
          <cell r="T212">
            <v>0</v>
          </cell>
          <cell r="U212">
            <v>0</v>
          </cell>
          <cell r="V212">
            <v>0</v>
          </cell>
          <cell r="W212">
            <v>0</v>
          </cell>
          <cell r="X212">
            <v>0</v>
          </cell>
          <cell r="Y212">
            <v>0</v>
          </cell>
        </row>
        <row r="213">
          <cell r="A213">
            <v>0</v>
          </cell>
          <cell r="B213">
            <v>35</v>
          </cell>
          <cell r="C213">
            <v>0</v>
          </cell>
          <cell r="D213" t="str">
            <v>3.4</v>
          </cell>
          <cell r="E213">
            <v>0</v>
          </cell>
          <cell r="F213">
            <v>0</v>
          </cell>
          <cell r="G213">
            <v>0</v>
          </cell>
          <cell r="H213">
            <v>0</v>
          </cell>
          <cell r="I213">
            <v>0</v>
          </cell>
          <cell r="J213">
            <v>0</v>
          </cell>
          <cell r="K213" t="str">
            <v>1.33</v>
          </cell>
          <cell r="L213" t="str">
            <v>D+</v>
          </cell>
          <cell r="M213" t="str">
            <v>0</v>
          </cell>
          <cell r="N213">
            <v>0</v>
          </cell>
          <cell r="O213">
            <v>0</v>
          </cell>
          <cell r="P213">
            <v>0</v>
          </cell>
          <cell r="Q213">
            <v>0</v>
          </cell>
          <cell r="R213">
            <v>0</v>
          </cell>
          <cell r="S213">
            <v>0</v>
          </cell>
          <cell r="T213">
            <v>0</v>
          </cell>
          <cell r="U213">
            <v>0</v>
          </cell>
          <cell r="V213">
            <v>0</v>
          </cell>
          <cell r="W213">
            <v>0</v>
          </cell>
          <cell r="X213">
            <v>0</v>
          </cell>
          <cell r="Y213">
            <v>0</v>
          </cell>
        </row>
        <row r="214">
          <cell r="A214">
            <v>0</v>
          </cell>
          <cell r="B214">
            <v>35</v>
          </cell>
          <cell r="C214">
            <v>0</v>
          </cell>
          <cell r="D214" t="str">
            <v>3.5</v>
          </cell>
          <cell r="E214">
            <v>0</v>
          </cell>
          <cell r="F214">
            <v>0</v>
          </cell>
          <cell r="G214">
            <v>0</v>
          </cell>
          <cell r="H214">
            <v>0</v>
          </cell>
          <cell r="I214">
            <v>0</v>
          </cell>
          <cell r="J214">
            <v>0</v>
          </cell>
          <cell r="K214" t="str">
            <v>1.33</v>
          </cell>
          <cell r="L214" t="str">
            <v>D+</v>
          </cell>
          <cell r="M214" t="str">
            <v>0</v>
          </cell>
          <cell r="N214">
            <v>0</v>
          </cell>
          <cell r="O214">
            <v>0</v>
          </cell>
          <cell r="P214">
            <v>0</v>
          </cell>
          <cell r="Q214">
            <v>0</v>
          </cell>
          <cell r="R214">
            <v>0</v>
          </cell>
          <cell r="S214">
            <v>0</v>
          </cell>
          <cell r="T214">
            <v>0</v>
          </cell>
          <cell r="U214">
            <v>0</v>
          </cell>
          <cell r="V214">
            <v>0</v>
          </cell>
          <cell r="W214">
            <v>0</v>
          </cell>
          <cell r="X214">
            <v>0</v>
          </cell>
          <cell r="Y214">
            <v>0</v>
          </cell>
        </row>
        <row r="215">
          <cell r="A215">
            <v>0</v>
          </cell>
          <cell r="B215">
            <v>35</v>
          </cell>
          <cell r="C215">
            <v>0</v>
          </cell>
          <cell r="D215" t="str">
            <v>3.6</v>
          </cell>
          <cell r="E215">
            <v>0</v>
          </cell>
          <cell r="F215">
            <v>0</v>
          </cell>
          <cell r="G215">
            <v>0</v>
          </cell>
          <cell r="H215">
            <v>0</v>
          </cell>
          <cell r="I215">
            <v>0</v>
          </cell>
          <cell r="J215">
            <v>0</v>
          </cell>
          <cell r="K215" t="str">
            <v>1.33</v>
          </cell>
          <cell r="L215" t="str">
            <v>D+</v>
          </cell>
          <cell r="M215" t="str">
            <v>0</v>
          </cell>
          <cell r="N215">
            <v>0</v>
          </cell>
          <cell r="O215">
            <v>0</v>
          </cell>
          <cell r="P215">
            <v>0</v>
          </cell>
          <cell r="Q215">
            <v>0</v>
          </cell>
          <cell r="R215">
            <v>0</v>
          </cell>
          <cell r="S215">
            <v>0</v>
          </cell>
          <cell r="T215">
            <v>0</v>
          </cell>
          <cell r="U215">
            <v>0</v>
          </cell>
          <cell r="V215">
            <v>0</v>
          </cell>
          <cell r="W215">
            <v>0</v>
          </cell>
          <cell r="X215">
            <v>0</v>
          </cell>
          <cell r="Y215">
            <v>0</v>
          </cell>
        </row>
        <row r="216">
          <cell r="A216">
            <v>0</v>
          </cell>
          <cell r="B216">
            <v>0</v>
          </cell>
          <cell r="C216" t="str">
            <v>capaian raport</v>
          </cell>
          <cell r="D216">
            <v>35</v>
          </cell>
          <cell r="E216">
            <v>0</v>
          </cell>
          <cell r="F216">
            <v>0</v>
          </cell>
          <cell r="G216">
            <v>0</v>
          </cell>
          <cell r="H216">
            <v>0</v>
          </cell>
          <cell r="I216">
            <v>0</v>
          </cell>
          <cell r="J216">
            <v>0</v>
          </cell>
          <cell r="K216" t="str">
            <v>1.33</v>
          </cell>
          <cell r="L216" t="str">
            <v>D+</v>
          </cell>
          <cell r="M216" t="str">
            <v>0</v>
          </cell>
          <cell r="N216">
            <v>0</v>
          </cell>
          <cell r="O216">
            <v>0</v>
          </cell>
          <cell r="P216">
            <v>0</v>
          </cell>
          <cell r="Q216">
            <v>0</v>
          </cell>
          <cell r="R216">
            <v>0</v>
          </cell>
          <cell r="S216">
            <v>0</v>
          </cell>
          <cell r="T216">
            <v>0</v>
          </cell>
          <cell r="U216">
            <v>0</v>
          </cell>
          <cell r="V216">
            <v>0</v>
          </cell>
          <cell r="W216">
            <v>0</v>
          </cell>
          <cell r="X216">
            <v>0</v>
          </cell>
          <cell r="Y216">
            <v>0</v>
          </cell>
        </row>
        <row r="217">
          <cell r="A217">
            <v>36</v>
          </cell>
          <cell r="B217">
            <v>36</v>
          </cell>
          <cell r="C217" t="e">
            <v>#N/A</v>
          </cell>
          <cell r="D217" t="str">
            <v>3.2</v>
          </cell>
          <cell r="E217">
            <v>0</v>
          </cell>
          <cell r="F217">
            <v>0</v>
          </cell>
          <cell r="G217">
            <v>0</v>
          </cell>
          <cell r="H217">
            <v>0</v>
          </cell>
          <cell r="I217">
            <v>0</v>
          </cell>
          <cell r="J217">
            <v>0</v>
          </cell>
          <cell r="K217" t="str">
            <v>1.33</v>
          </cell>
          <cell r="L217" t="str">
            <v>D+</v>
          </cell>
          <cell r="M217" t="str">
            <v>0</v>
          </cell>
          <cell r="N217">
            <v>0</v>
          </cell>
          <cell r="O217">
            <v>0</v>
          </cell>
          <cell r="P217">
            <v>0</v>
          </cell>
          <cell r="Q217">
            <v>0</v>
          </cell>
          <cell r="R217">
            <v>0</v>
          </cell>
          <cell r="S217">
            <v>0</v>
          </cell>
          <cell r="T217">
            <v>0</v>
          </cell>
          <cell r="U217">
            <v>0</v>
          </cell>
          <cell r="V217">
            <v>0</v>
          </cell>
          <cell r="W217">
            <v>0</v>
          </cell>
          <cell r="X217">
            <v>0</v>
          </cell>
          <cell r="Y217" t="str">
            <v>D+</v>
          </cell>
        </row>
        <row r="218">
          <cell r="A218">
            <v>0</v>
          </cell>
          <cell r="B218">
            <v>36</v>
          </cell>
          <cell r="C218">
            <v>0</v>
          </cell>
          <cell r="D218" t="str">
            <v>3.3</v>
          </cell>
          <cell r="E218">
            <v>0</v>
          </cell>
          <cell r="F218">
            <v>0</v>
          </cell>
          <cell r="G218">
            <v>0</v>
          </cell>
          <cell r="H218">
            <v>0</v>
          </cell>
          <cell r="I218">
            <v>0</v>
          </cell>
          <cell r="J218">
            <v>0</v>
          </cell>
          <cell r="K218" t="str">
            <v>1.33</v>
          </cell>
          <cell r="L218" t="str">
            <v>D+</v>
          </cell>
          <cell r="M218" t="str">
            <v>0</v>
          </cell>
          <cell r="N218">
            <v>0</v>
          </cell>
          <cell r="O218">
            <v>0</v>
          </cell>
          <cell r="P218">
            <v>0</v>
          </cell>
          <cell r="Q218">
            <v>0</v>
          </cell>
          <cell r="R218">
            <v>0</v>
          </cell>
          <cell r="S218">
            <v>0</v>
          </cell>
          <cell r="T218">
            <v>0</v>
          </cell>
          <cell r="U218">
            <v>0</v>
          </cell>
          <cell r="V218">
            <v>0</v>
          </cell>
          <cell r="W218">
            <v>0</v>
          </cell>
          <cell r="X218">
            <v>0</v>
          </cell>
          <cell r="Y218">
            <v>0</v>
          </cell>
        </row>
        <row r="219">
          <cell r="A219">
            <v>0</v>
          </cell>
          <cell r="B219">
            <v>36</v>
          </cell>
          <cell r="C219">
            <v>0</v>
          </cell>
          <cell r="D219" t="str">
            <v>3.4</v>
          </cell>
          <cell r="E219">
            <v>0</v>
          </cell>
          <cell r="F219">
            <v>0</v>
          </cell>
          <cell r="G219">
            <v>0</v>
          </cell>
          <cell r="H219">
            <v>0</v>
          </cell>
          <cell r="I219">
            <v>0</v>
          </cell>
          <cell r="J219">
            <v>0</v>
          </cell>
          <cell r="K219" t="str">
            <v>1.33</v>
          </cell>
          <cell r="L219" t="str">
            <v>D+</v>
          </cell>
          <cell r="M219" t="str">
            <v>0</v>
          </cell>
          <cell r="N219">
            <v>0</v>
          </cell>
          <cell r="O219">
            <v>0</v>
          </cell>
          <cell r="P219">
            <v>0</v>
          </cell>
          <cell r="Q219">
            <v>0</v>
          </cell>
          <cell r="R219">
            <v>0</v>
          </cell>
          <cell r="S219">
            <v>0</v>
          </cell>
          <cell r="T219">
            <v>0</v>
          </cell>
          <cell r="U219">
            <v>0</v>
          </cell>
          <cell r="V219">
            <v>0</v>
          </cell>
          <cell r="W219">
            <v>0</v>
          </cell>
          <cell r="X219">
            <v>0</v>
          </cell>
          <cell r="Y219">
            <v>0</v>
          </cell>
        </row>
        <row r="220">
          <cell r="A220">
            <v>0</v>
          </cell>
          <cell r="B220">
            <v>36</v>
          </cell>
          <cell r="C220">
            <v>0</v>
          </cell>
          <cell r="D220" t="str">
            <v>3.5</v>
          </cell>
          <cell r="E220">
            <v>0</v>
          </cell>
          <cell r="F220">
            <v>0</v>
          </cell>
          <cell r="G220">
            <v>0</v>
          </cell>
          <cell r="H220">
            <v>0</v>
          </cell>
          <cell r="I220">
            <v>0</v>
          </cell>
          <cell r="J220">
            <v>0</v>
          </cell>
          <cell r="K220" t="str">
            <v>1.33</v>
          </cell>
          <cell r="L220" t="str">
            <v>D+</v>
          </cell>
          <cell r="M220" t="str">
            <v>0</v>
          </cell>
          <cell r="N220">
            <v>0</v>
          </cell>
          <cell r="O220">
            <v>0</v>
          </cell>
          <cell r="P220">
            <v>0</v>
          </cell>
          <cell r="Q220">
            <v>0</v>
          </cell>
          <cell r="R220">
            <v>0</v>
          </cell>
          <cell r="S220">
            <v>0</v>
          </cell>
          <cell r="T220">
            <v>0</v>
          </cell>
          <cell r="U220">
            <v>0</v>
          </cell>
          <cell r="V220">
            <v>0</v>
          </cell>
          <cell r="W220">
            <v>0</v>
          </cell>
          <cell r="X220">
            <v>0</v>
          </cell>
          <cell r="Y220">
            <v>0</v>
          </cell>
        </row>
        <row r="221">
          <cell r="A221">
            <v>0</v>
          </cell>
          <cell r="B221">
            <v>36</v>
          </cell>
          <cell r="C221">
            <v>0</v>
          </cell>
          <cell r="D221" t="str">
            <v>3.6</v>
          </cell>
          <cell r="E221">
            <v>0</v>
          </cell>
          <cell r="F221">
            <v>0</v>
          </cell>
          <cell r="G221">
            <v>0</v>
          </cell>
          <cell r="H221">
            <v>0</v>
          </cell>
          <cell r="I221">
            <v>0</v>
          </cell>
          <cell r="J221">
            <v>0</v>
          </cell>
          <cell r="K221" t="str">
            <v>1.33</v>
          </cell>
          <cell r="L221" t="str">
            <v>D+</v>
          </cell>
          <cell r="M221" t="str">
            <v>0</v>
          </cell>
          <cell r="N221">
            <v>0</v>
          </cell>
          <cell r="O221">
            <v>0</v>
          </cell>
          <cell r="P221">
            <v>0</v>
          </cell>
          <cell r="Q221">
            <v>0</v>
          </cell>
          <cell r="R221">
            <v>0</v>
          </cell>
          <cell r="S221">
            <v>0</v>
          </cell>
          <cell r="T221">
            <v>0</v>
          </cell>
          <cell r="U221">
            <v>0</v>
          </cell>
          <cell r="V221">
            <v>0</v>
          </cell>
          <cell r="W221">
            <v>0</v>
          </cell>
          <cell r="X221">
            <v>0</v>
          </cell>
          <cell r="Y221">
            <v>0</v>
          </cell>
        </row>
        <row r="222">
          <cell r="A222">
            <v>0</v>
          </cell>
          <cell r="B222">
            <v>0</v>
          </cell>
          <cell r="C222" t="str">
            <v>capaian raport</v>
          </cell>
          <cell r="D222">
            <v>36</v>
          </cell>
          <cell r="E222">
            <v>0</v>
          </cell>
          <cell r="F222">
            <v>0</v>
          </cell>
          <cell r="G222">
            <v>0</v>
          </cell>
          <cell r="H222">
            <v>0</v>
          </cell>
          <cell r="I222">
            <v>0</v>
          </cell>
          <cell r="J222">
            <v>0</v>
          </cell>
          <cell r="K222" t="str">
            <v>1.33</v>
          </cell>
          <cell r="L222" t="str">
            <v>D+</v>
          </cell>
          <cell r="M222" t="str">
            <v>0</v>
          </cell>
          <cell r="N222">
            <v>0</v>
          </cell>
          <cell r="O222">
            <v>0</v>
          </cell>
          <cell r="P222">
            <v>0</v>
          </cell>
          <cell r="Q222">
            <v>0</v>
          </cell>
          <cell r="R222">
            <v>0</v>
          </cell>
          <cell r="S222">
            <v>0</v>
          </cell>
          <cell r="T222">
            <v>0</v>
          </cell>
          <cell r="U222">
            <v>0</v>
          </cell>
          <cell r="V222">
            <v>0</v>
          </cell>
          <cell r="W222">
            <v>0</v>
          </cell>
          <cell r="X222">
            <v>0</v>
          </cell>
          <cell r="Y222">
            <v>0</v>
          </cell>
        </row>
        <row r="223">
          <cell r="A223">
            <v>37</v>
          </cell>
          <cell r="B223">
            <v>37</v>
          </cell>
          <cell r="C223" t="e">
            <v>#N/A</v>
          </cell>
          <cell r="D223" t="str">
            <v>3.2</v>
          </cell>
          <cell r="E223">
            <v>0</v>
          </cell>
          <cell r="F223">
            <v>0</v>
          </cell>
          <cell r="G223">
            <v>0</v>
          </cell>
          <cell r="H223">
            <v>0</v>
          </cell>
          <cell r="I223">
            <v>0</v>
          </cell>
          <cell r="J223">
            <v>0</v>
          </cell>
          <cell r="K223" t="str">
            <v>1.33</v>
          </cell>
          <cell r="L223" t="str">
            <v>D+</v>
          </cell>
          <cell r="M223" t="str">
            <v>0</v>
          </cell>
          <cell r="N223">
            <v>0</v>
          </cell>
          <cell r="O223">
            <v>0</v>
          </cell>
          <cell r="P223">
            <v>0</v>
          </cell>
          <cell r="Q223">
            <v>0</v>
          </cell>
          <cell r="R223">
            <v>0</v>
          </cell>
          <cell r="S223">
            <v>0</v>
          </cell>
          <cell r="T223">
            <v>0</v>
          </cell>
          <cell r="U223">
            <v>0</v>
          </cell>
          <cell r="V223">
            <v>0</v>
          </cell>
          <cell r="W223">
            <v>0</v>
          </cell>
          <cell r="X223">
            <v>0</v>
          </cell>
          <cell r="Y223" t="str">
            <v>D+</v>
          </cell>
        </row>
        <row r="224">
          <cell r="A224">
            <v>0</v>
          </cell>
          <cell r="B224">
            <v>37</v>
          </cell>
          <cell r="C224">
            <v>0</v>
          </cell>
          <cell r="D224" t="str">
            <v>3.3</v>
          </cell>
          <cell r="E224">
            <v>0</v>
          </cell>
          <cell r="F224">
            <v>0</v>
          </cell>
          <cell r="G224">
            <v>0</v>
          </cell>
          <cell r="H224">
            <v>0</v>
          </cell>
          <cell r="I224">
            <v>0</v>
          </cell>
          <cell r="J224">
            <v>0</v>
          </cell>
          <cell r="K224" t="str">
            <v>1.33</v>
          </cell>
          <cell r="L224" t="str">
            <v>D+</v>
          </cell>
          <cell r="M224" t="str">
            <v>0</v>
          </cell>
          <cell r="N224">
            <v>0</v>
          </cell>
          <cell r="O224">
            <v>0</v>
          </cell>
          <cell r="P224">
            <v>0</v>
          </cell>
          <cell r="Q224">
            <v>0</v>
          </cell>
          <cell r="R224">
            <v>0</v>
          </cell>
          <cell r="S224">
            <v>0</v>
          </cell>
          <cell r="T224">
            <v>0</v>
          </cell>
          <cell r="U224">
            <v>0</v>
          </cell>
          <cell r="V224">
            <v>0</v>
          </cell>
          <cell r="W224">
            <v>0</v>
          </cell>
          <cell r="X224">
            <v>0</v>
          </cell>
          <cell r="Y224">
            <v>0</v>
          </cell>
        </row>
        <row r="225">
          <cell r="A225">
            <v>0</v>
          </cell>
          <cell r="B225">
            <v>37</v>
          </cell>
          <cell r="C225">
            <v>0</v>
          </cell>
          <cell r="D225" t="str">
            <v>3.4</v>
          </cell>
          <cell r="E225">
            <v>0</v>
          </cell>
          <cell r="F225">
            <v>0</v>
          </cell>
          <cell r="G225">
            <v>0</v>
          </cell>
          <cell r="H225">
            <v>0</v>
          </cell>
          <cell r="I225">
            <v>0</v>
          </cell>
          <cell r="J225">
            <v>0</v>
          </cell>
          <cell r="K225" t="str">
            <v>1.33</v>
          </cell>
          <cell r="L225" t="str">
            <v>D+</v>
          </cell>
          <cell r="M225" t="str">
            <v>0</v>
          </cell>
          <cell r="N225">
            <v>0</v>
          </cell>
          <cell r="O225">
            <v>0</v>
          </cell>
          <cell r="P225">
            <v>0</v>
          </cell>
          <cell r="Q225">
            <v>0</v>
          </cell>
          <cell r="R225">
            <v>0</v>
          </cell>
          <cell r="S225">
            <v>0</v>
          </cell>
          <cell r="T225">
            <v>0</v>
          </cell>
          <cell r="U225">
            <v>0</v>
          </cell>
          <cell r="V225">
            <v>0</v>
          </cell>
          <cell r="W225">
            <v>0</v>
          </cell>
          <cell r="X225">
            <v>0</v>
          </cell>
          <cell r="Y225">
            <v>0</v>
          </cell>
        </row>
        <row r="226">
          <cell r="A226">
            <v>0</v>
          </cell>
          <cell r="B226">
            <v>37</v>
          </cell>
          <cell r="C226">
            <v>0</v>
          </cell>
          <cell r="D226" t="str">
            <v>3.5</v>
          </cell>
          <cell r="E226">
            <v>0</v>
          </cell>
          <cell r="F226">
            <v>0</v>
          </cell>
          <cell r="G226">
            <v>0</v>
          </cell>
          <cell r="H226">
            <v>0</v>
          </cell>
          <cell r="I226">
            <v>0</v>
          </cell>
          <cell r="J226">
            <v>0</v>
          </cell>
          <cell r="K226" t="str">
            <v>1.33</v>
          </cell>
          <cell r="L226" t="str">
            <v>D+</v>
          </cell>
          <cell r="M226" t="str">
            <v>0</v>
          </cell>
          <cell r="N226">
            <v>0</v>
          </cell>
          <cell r="O226">
            <v>0</v>
          </cell>
          <cell r="P226">
            <v>0</v>
          </cell>
          <cell r="Q226">
            <v>0</v>
          </cell>
          <cell r="R226">
            <v>0</v>
          </cell>
          <cell r="S226">
            <v>0</v>
          </cell>
          <cell r="T226">
            <v>0</v>
          </cell>
          <cell r="U226">
            <v>0</v>
          </cell>
          <cell r="V226">
            <v>0</v>
          </cell>
          <cell r="W226">
            <v>0</v>
          </cell>
          <cell r="X226">
            <v>0</v>
          </cell>
          <cell r="Y226">
            <v>0</v>
          </cell>
        </row>
        <row r="227">
          <cell r="A227">
            <v>0</v>
          </cell>
          <cell r="B227">
            <v>37</v>
          </cell>
          <cell r="C227">
            <v>0</v>
          </cell>
          <cell r="D227" t="str">
            <v>3.6</v>
          </cell>
          <cell r="E227">
            <v>0</v>
          </cell>
          <cell r="F227">
            <v>0</v>
          </cell>
          <cell r="G227">
            <v>0</v>
          </cell>
          <cell r="H227">
            <v>0</v>
          </cell>
          <cell r="I227">
            <v>0</v>
          </cell>
          <cell r="J227">
            <v>0</v>
          </cell>
          <cell r="K227" t="str">
            <v>1.33</v>
          </cell>
          <cell r="L227" t="str">
            <v>D+</v>
          </cell>
          <cell r="M227" t="str">
            <v>0</v>
          </cell>
          <cell r="N227">
            <v>0</v>
          </cell>
          <cell r="O227">
            <v>0</v>
          </cell>
          <cell r="P227">
            <v>0</v>
          </cell>
          <cell r="Q227">
            <v>0</v>
          </cell>
          <cell r="R227">
            <v>0</v>
          </cell>
          <cell r="S227">
            <v>0</v>
          </cell>
          <cell r="T227">
            <v>0</v>
          </cell>
          <cell r="U227">
            <v>0</v>
          </cell>
          <cell r="V227">
            <v>0</v>
          </cell>
          <cell r="W227">
            <v>0</v>
          </cell>
          <cell r="X227">
            <v>0</v>
          </cell>
          <cell r="Y227">
            <v>0</v>
          </cell>
        </row>
        <row r="228">
          <cell r="A228">
            <v>0</v>
          </cell>
          <cell r="B228">
            <v>0</v>
          </cell>
          <cell r="C228" t="str">
            <v>capaian raport</v>
          </cell>
          <cell r="D228">
            <v>37</v>
          </cell>
          <cell r="E228">
            <v>0</v>
          </cell>
          <cell r="F228">
            <v>0</v>
          </cell>
          <cell r="G228">
            <v>0</v>
          </cell>
          <cell r="H228">
            <v>0</v>
          </cell>
          <cell r="I228">
            <v>0</v>
          </cell>
          <cell r="J228">
            <v>0</v>
          </cell>
          <cell r="K228" t="str">
            <v>1.33</v>
          </cell>
          <cell r="L228" t="str">
            <v>D+</v>
          </cell>
          <cell r="M228" t="str">
            <v>0</v>
          </cell>
          <cell r="N228">
            <v>0</v>
          </cell>
          <cell r="O228">
            <v>0</v>
          </cell>
          <cell r="P228">
            <v>0</v>
          </cell>
          <cell r="Q228">
            <v>0</v>
          </cell>
          <cell r="R228">
            <v>0</v>
          </cell>
          <cell r="S228">
            <v>0</v>
          </cell>
          <cell r="T228">
            <v>0</v>
          </cell>
          <cell r="U228">
            <v>0</v>
          </cell>
          <cell r="V228">
            <v>0</v>
          </cell>
          <cell r="W228">
            <v>0</v>
          </cell>
          <cell r="X228">
            <v>0</v>
          </cell>
          <cell r="Y228">
            <v>0</v>
          </cell>
        </row>
        <row r="229">
          <cell r="A229">
            <v>38</v>
          </cell>
          <cell r="B229">
            <v>38</v>
          </cell>
          <cell r="C229" t="e">
            <v>#N/A</v>
          </cell>
          <cell r="D229" t="str">
            <v>3.2</v>
          </cell>
          <cell r="E229">
            <v>0</v>
          </cell>
          <cell r="F229">
            <v>0</v>
          </cell>
          <cell r="G229">
            <v>0</v>
          </cell>
          <cell r="H229">
            <v>0</v>
          </cell>
          <cell r="I229">
            <v>0</v>
          </cell>
          <cell r="J229">
            <v>0</v>
          </cell>
          <cell r="K229" t="str">
            <v>1.33</v>
          </cell>
          <cell r="L229" t="str">
            <v>D+</v>
          </cell>
          <cell r="M229" t="str">
            <v>0</v>
          </cell>
          <cell r="N229">
            <v>0</v>
          </cell>
          <cell r="O229">
            <v>0</v>
          </cell>
          <cell r="P229">
            <v>0</v>
          </cell>
          <cell r="Q229">
            <v>0</v>
          </cell>
          <cell r="R229">
            <v>0</v>
          </cell>
          <cell r="S229">
            <v>0</v>
          </cell>
          <cell r="T229">
            <v>0</v>
          </cell>
          <cell r="U229">
            <v>0</v>
          </cell>
          <cell r="V229">
            <v>0</v>
          </cell>
          <cell r="W229">
            <v>0</v>
          </cell>
          <cell r="X229">
            <v>0</v>
          </cell>
          <cell r="Y229" t="str">
            <v>D+</v>
          </cell>
        </row>
        <row r="230">
          <cell r="A230">
            <v>0</v>
          </cell>
          <cell r="B230">
            <v>38</v>
          </cell>
          <cell r="C230">
            <v>0</v>
          </cell>
          <cell r="D230" t="str">
            <v>3.3</v>
          </cell>
          <cell r="E230">
            <v>0</v>
          </cell>
          <cell r="F230">
            <v>0</v>
          </cell>
          <cell r="G230">
            <v>0</v>
          </cell>
          <cell r="H230">
            <v>0</v>
          </cell>
          <cell r="I230">
            <v>0</v>
          </cell>
          <cell r="J230">
            <v>0</v>
          </cell>
          <cell r="K230" t="str">
            <v>1.33</v>
          </cell>
          <cell r="L230" t="str">
            <v>D+</v>
          </cell>
          <cell r="M230" t="str">
            <v>0</v>
          </cell>
          <cell r="N230">
            <v>0</v>
          </cell>
          <cell r="O230">
            <v>0</v>
          </cell>
          <cell r="P230">
            <v>0</v>
          </cell>
          <cell r="Q230">
            <v>0</v>
          </cell>
          <cell r="R230">
            <v>0</v>
          </cell>
          <cell r="S230">
            <v>0</v>
          </cell>
          <cell r="T230">
            <v>0</v>
          </cell>
          <cell r="U230">
            <v>0</v>
          </cell>
          <cell r="V230">
            <v>0</v>
          </cell>
          <cell r="W230">
            <v>0</v>
          </cell>
          <cell r="X230">
            <v>0</v>
          </cell>
          <cell r="Y230">
            <v>0</v>
          </cell>
        </row>
        <row r="231">
          <cell r="A231">
            <v>0</v>
          </cell>
          <cell r="B231">
            <v>38</v>
          </cell>
          <cell r="C231">
            <v>0</v>
          </cell>
          <cell r="D231" t="str">
            <v>3.4</v>
          </cell>
          <cell r="E231">
            <v>0</v>
          </cell>
          <cell r="F231">
            <v>0</v>
          </cell>
          <cell r="G231">
            <v>0</v>
          </cell>
          <cell r="H231">
            <v>0</v>
          </cell>
          <cell r="I231">
            <v>0</v>
          </cell>
          <cell r="J231">
            <v>0</v>
          </cell>
          <cell r="K231" t="str">
            <v>1.33</v>
          </cell>
          <cell r="L231" t="str">
            <v>D+</v>
          </cell>
          <cell r="M231" t="str">
            <v>0</v>
          </cell>
          <cell r="N231">
            <v>0</v>
          </cell>
          <cell r="O231">
            <v>0</v>
          </cell>
          <cell r="P231">
            <v>0</v>
          </cell>
          <cell r="Q231">
            <v>0</v>
          </cell>
          <cell r="R231">
            <v>0</v>
          </cell>
          <cell r="S231">
            <v>0</v>
          </cell>
          <cell r="T231">
            <v>0</v>
          </cell>
          <cell r="U231">
            <v>0</v>
          </cell>
          <cell r="V231">
            <v>0</v>
          </cell>
          <cell r="W231">
            <v>0</v>
          </cell>
          <cell r="X231">
            <v>0</v>
          </cell>
          <cell r="Y231">
            <v>0</v>
          </cell>
        </row>
        <row r="232">
          <cell r="A232">
            <v>0</v>
          </cell>
          <cell r="B232">
            <v>38</v>
          </cell>
          <cell r="C232">
            <v>0</v>
          </cell>
          <cell r="D232" t="str">
            <v>3.5</v>
          </cell>
          <cell r="E232">
            <v>0</v>
          </cell>
          <cell r="F232">
            <v>0</v>
          </cell>
          <cell r="G232">
            <v>0</v>
          </cell>
          <cell r="H232">
            <v>0</v>
          </cell>
          <cell r="I232">
            <v>0</v>
          </cell>
          <cell r="J232">
            <v>0</v>
          </cell>
          <cell r="K232" t="str">
            <v>1.33</v>
          </cell>
          <cell r="L232" t="str">
            <v>D+</v>
          </cell>
          <cell r="M232" t="str">
            <v>0</v>
          </cell>
          <cell r="N232">
            <v>0</v>
          </cell>
          <cell r="O232">
            <v>0</v>
          </cell>
          <cell r="P232">
            <v>0</v>
          </cell>
          <cell r="Q232">
            <v>0</v>
          </cell>
          <cell r="R232">
            <v>0</v>
          </cell>
          <cell r="S232">
            <v>0</v>
          </cell>
          <cell r="T232">
            <v>0</v>
          </cell>
          <cell r="U232">
            <v>0</v>
          </cell>
          <cell r="V232">
            <v>0</v>
          </cell>
          <cell r="W232">
            <v>0</v>
          </cell>
          <cell r="X232">
            <v>0</v>
          </cell>
          <cell r="Y232">
            <v>0</v>
          </cell>
        </row>
        <row r="233">
          <cell r="A233">
            <v>0</v>
          </cell>
          <cell r="B233">
            <v>38</v>
          </cell>
          <cell r="C233">
            <v>0</v>
          </cell>
          <cell r="D233" t="str">
            <v>3.6</v>
          </cell>
          <cell r="E233">
            <v>0</v>
          </cell>
          <cell r="F233">
            <v>0</v>
          </cell>
          <cell r="G233">
            <v>0</v>
          </cell>
          <cell r="H233">
            <v>0</v>
          </cell>
          <cell r="I233">
            <v>0</v>
          </cell>
          <cell r="J233">
            <v>0</v>
          </cell>
          <cell r="K233" t="str">
            <v>1.33</v>
          </cell>
          <cell r="L233" t="str">
            <v>D+</v>
          </cell>
          <cell r="M233" t="str">
            <v>0</v>
          </cell>
          <cell r="N233">
            <v>0</v>
          </cell>
          <cell r="O233">
            <v>0</v>
          </cell>
          <cell r="P233">
            <v>0</v>
          </cell>
          <cell r="Q233">
            <v>0</v>
          </cell>
          <cell r="R233">
            <v>0</v>
          </cell>
          <cell r="S233">
            <v>0</v>
          </cell>
          <cell r="T233">
            <v>0</v>
          </cell>
          <cell r="U233">
            <v>0</v>
          </cell>
          <cell r="V233">
            <v>0</v>
          </cell>
          <cell r="W233">
            <v>0</v>
          </cell>
          <cell r="X233">
            <v>0</v>
          </cell>
          <cell r="Y233">
            <v>0</v>
          </cell>
        </row>
        <row r="234">
          <cell r="A234">
            <v>0</v>
          </cell>
          <cell r="B234">
            <v>0</v>
          </cell>
          <cell r="C234" t="str">
            <v>capaian raport</v>
          </cell>
          <cell r="D234">
            <v>38</v>
          </cell>
          <cell r="E234">
            <v>0</v>
          </cell>
          <cell r="F234">
            <v>0</v>
          </cell>
          <cell r="G234">
            <v>0</v>
          </cell>
          <cell r="H234">
            <v>0</v>
          </cell>
          <cell r="I234">
            <v>0</v>
          </cell>
          <cell r="J234">
            <v>0</v>
          </cell>
          <cell r="K234" t="str">
            <v>1.33</v>
          </cell>
          <cell r="L234" t="str">
            <v>D+</v>
          </cell>
          <cell r="M234" t="str">
            <v>0</v>
          </cell>
          <cell r="N234">
            <v>0</v>
          </cell>
          <cell r="O234">
            <v>0</v>
          </cell>
          <cell r="P234">
            <v>0</v>
          </cell>
          <cell r="Q234">
            <v>0</v>
          </cell>
          <cell r="R234">
            <v>0</v>
          </cell>
          <cell r="S234">
            <v>0</v>
          </cell>
          <cell r="T234">
            <v>0</v>
          </cell>
          <cell r="U234">
            <v>0</v>
          </cell>
          <cell r="V234">
            <v>0</v>
          </cell>
          <cell r="W234">
            <v>0</v>
          </cell>
          <cell r="X234">
            <v>0</v>
          </cell>
          <cell r="Y234">
            <v>0</v>
          </cell>
        </row>
        <row r="235">
          <cell r="A235">
            <v>39</v>
          </cell>
          <cell r="B235">
            <v>39</v>
          </cell>
          <cell r="C235" t="e">
            <v>#N/A</v>
          </cell>
          <cell r="D235" t="str">
            <v>3.2</v>
          </cell>
          <cell r="E235">
            <v>0</v>
          </cell>
          <cell r="F235">
            <v>0</v>
          </cell>
          <cell r="G235">
            <v>0</v>
          </cell>
          <cell r="H235">
            <v>0</v>
          </cell>
          <cell r="I235">
            <v>0</v>
          </cell>
          <cell r="J235">
            <v>0</v>
          </cell>
          <cell r="K235" t="str">
            <v>1.33</v>
          </cell>
          <cell r="L235" t="str">
            <v>D+</v>
          </cell>
          <cell r="M235" t="str">
            <v>0</v>
          </cell>
          <cell r="N235">
            <v>0</v>
          </cell>
          <cell r="O235">
            <v>0</v>
          </cell>
          <cell r="P235">
            <v>0</v>
          </cell>
          <cell r="Q235">
            <v>0</v>
          </cell>
          <cell r="R235">
            <v>0</v>
          </cell>
          <cell r="S235">
            <v>0</v>
          </cell>
          <cell r="T235">
            <v>0</v>
          </cell>
          <cell r="U235">
            <v>0</v>
          </cell>
          <cell r="V235">
            <v>0</v>
          </cell>
          <cell r="W235">
            <v>0</v>
          </cell>
          <cell r="X235">
            <v>0</v>
          </cell>
          <cell r="Y235" t="str">
            <v>D+</v>
          </cell>
        </row>
        <row r="236">
          <cell r="A236">
            <v>0</v>
          </cell>
          <cell r="B236">
            <v>39</v>
          </cell>
          <cell r="C236">
            <v>0</v>
          </cell>
          <cell r="D236" t="str">
            <v>3.3</v>
          </cell>
          <cell r="E236">
            <v>0</v>
          </cell>
          <cell r="F236">
            <v>0</v>
          </cell>
          <cell r="G236">
            <v>0</v>
          </cell>
          <cell r="H236">
            <v>0</v>
          </cell>
          <cell r="I236">
            <v>0</v>
          </cell>
          <cell r="J236">
            <v>0</v>
          </cell>
          <cell r="K236" t="str">
            <v>1.33</v>
          </cell>
          <cell r="L236" t="str">
            <v>D+</v>
          </cell>
          <cell r="M236" t="str">
            <v>0</v>
          </cell>
          <cell r="N236">
            <v>0</v>
          </cell>
          <cell r="O236">
            <v>0</v>
          </cell>
          <cell r="P236">
            <v>0</v>
          </cell>
          <cell r="Q236">
            <v>0</v>
          </cell>
          <cell r="R236">
            <v>0</v>
          </cell>
          <cell r="S236">
            <v>0</v>
          </cell>
          <cell r="T236">
            <v>0</v>
          </cell>
          <cell r="U236">
            <v>0</v>
          </cell>
          <cell r="V236">
            <v>0</v>
          </cell>
          <cell r="W236">
            <v>0</v>
          </cell>
          <cell r="X236">
            <v>0</v>
          </cell>
          <cell r="Y236">
            <v>0</v>
          </cell>
        </row>
        <row r="237">
          <cell r="A237">
            <v>0</v>
          </cell>
          <cell r="B237">
            <v>39</v>
          </cell>
          <cell r="C237">
            <v>0</v>
          </cell>
          <cell r="D237" t="str">
            <v>3.4</v>
          </cell>
          <cell r="E237">
            <v>0</v>
          </cell>
          <cell r="F237">
            <v>0</v>
          </cell>
          <cell r="G237">
            <v>0</v>
          </cell>
          <cell r="H237">
            <v>0</v>
          </cell>
          <cell r="I237">
            <v>0</v>
          </cell>
          <cell r="J237">
            <v>0</v>
          </cell>
          <cell r="K237" t="str">
            <v>1.33</v>
          </cell>
          <cell r="L237" t="str">
            <v>D+</v>
          </cell>
          <cell r="M237" t="str">
            <v>0</v>
          </cell>
          <cell r="N237">
            <v>0</v>
          </cell>
          <cell r="O237">
            <v>0</v>
          </cell>
          <cell r="P237">
            <v>0</v>
          </cell>
          <cell r="Q237">
            <v>0</v>
          </cell>
          <cell r="R237">
            <v>0</v>
          </cell>
          <cell r="S237">
            <v>0</v>
          </cell>
          <cell r="T237">
            <v>0</v>
          </cell>
          <cell r="U237">
            <v>0</v>
          </cell>
          <cell r="V237">
            <v>0</v>
          </cell>
          <cell r="W237">
            <v>0</v>
          </cell>
          <cell r="X237">
            <v>0</v>
          </cell>
          <cell r="Y237">
            <v>0</v>
          </cell>
        </row>
        <row r="238">
          <cell r="A238">
            <v>0</v>
          </cell>
          <cell r="B238">
            <v>39</v>
          </cell>
          <cell r="C238">
            <v>0</v>
          </cell>
          <cell r="D238" t="str">
            <v>3.5</v>
          </cell>
          <cell r="E238">
            <v>0</v>
          </cell>
          <cell r="F238">
            <v>0</v>
          </cell>
          <cell r="G238">
            <v>0</v>
          </cell>
          <cell r="H238">
            <v>0</v>
          </cell>
          <cell r="I238">
            <v>0</v>
          </cell>
          <cell r="J238">
            <v>0</v>
          </cell>
          <cell r="K238" t="str">
            <v>1.33</v>
          </cell>
          <cell r="L238" t="str">
            <v>D+</v>
          </cell>
          <cell r="M238" t="str">
            <v>0</v>
          </cell>
          <cell r="N238">
            <v>0</v>
          </cell>
          <cell r="O238">
            <v>0</v>
          </cell>
          <cell r="P238">
            <v>0</v>
          </cell>
          <cell r="Q238">
            <v>0</v>
          </cell>
          <cell r="R238">
            <v>0</v>
          </cell>
          <cell r="S238">
            <v>0</v>
          </cell>
          <cell r="T238">
            <v>0</v>
          </cell>
          <cell r="U238">
            <v>0</v>
          </cell>
          <cell r="V238">
            <v>0</v>
          </cell>
          <cell r="W238">
            <v>0</v>
          </cell>
          <cell r="X238">
            <v>0</v>
          </cell>
          <cell r="Y238">
            <v>0</v>
          </cell>
        </row>
        <row r="239">
          <cell r="A239">
            <v>0</v>
          </cell>
          <cell r="B239">
            <v>39</v>
          </cell>
          <cell r="C239">
            <v>0</v>
          </cell>
          <cell r="D239" t="str">
            <v>3.6</v>
          </cell>
          <cell r="E239">
            <v>0</v>
          </cell>
          <cell r="F239">
            <v>0</v>
          </cell>
          <cell r="G239">
            <v>0</v>
          </cell>
          <cell r="H239">
            <v>0</v>
          </cell>
          <cell r="I239">
            <v>0</v>
          </cell>
          <cell r="J239">
            <v>0</v>
          </cell>
          <cell r="K239" t="str">
            <v>1.33</v>
          </cell>
          <cell r="L239" t="str">
            <v>D+</v>
          </cell>
          <cell r="M239" t="str">
            <v>0</v>
          </cell>
          <cell r="N239">
            <v>0</v>
          </cell>
          <cell r="O239">
            <v>0</v>
          </cell>
          <cell r="P239">
            <v>0</v>
          </cell>
          <cell r="Q239">
            <v>0</v>
          </cell>
          <cell r="R239">
            <v>0</v>
          </cell>
          <cell r="S239">
            <v>0</v>
          </cell>
          <cell r="T239">
            <v>0</v>
          </cell>
          <cell r="U239">
            <v>0</v>
          </cell>
          <cell r="V239">
            <v>0</v>
          </cell>
          <cell r="W239">
            <v>0</v>
          </cell>
          <cell r="X239">
            <v>0</v>
          </cell>
          <cell r="Y239">
            <v>0</v>
          </cell>
        </row>
        <row r="240">
          <cell r="A240">
            <v>0</v>
          </cell>
          <cell r="B240">
            <v>0</v>
          </cell>
          <cell r="C240" t="str">
            <v>capaian raport</v>
          </cell>
          <cell r="D240">
            <v>39</v>
          </cell>
          <cell r="E240">
            <v>0</v>
          </cell>
          <cell r="F240">
            <v>0</v>
          </cell>
          <cell r="G240">
            <v>0</v>
          </cell>
          <cell r="H240">
            <v>0</v>
          </cell>
          <cell r="I240">
            <v>0</v>
          </cell>
          <cell r="J240">
            <v>0</v>
          </cell>
          <cell r="K240" t="str">
            <v>1.33</v>
          </cell>
          <cell r="L240" t="str">
            <v>D+</v>
          </cell>
          <cell r="M240" t="str">
            <v>0</v>
          </cell>
          <cell r="N240">
            <v>0</v>
          </cell>
          <cell r="O240">
            <v>0</v>
          </cell>
          <cell r="P240">
            <v>0</v>
          </cell>
          <cell r="Q240">
            <v>0</v>
          </cell>
          <cell r="R240">
            <v>0</v>
          </cell>
          <cell r="S240">
            <v>0</v>
          </cell>
          <cell r="T240">
            <v>0</v>
          </cell>
          <cell r="U240">
            <v>0</v>
          </cell>
          <cell r="V240">
            <v>0</v>
          </cell>
          <cell r="W240">
            <v>0</v>
          </cell>
          <cell r="X240">
            <v>0</v>
          </cell>
          <cell r="Y240">
            <v>0</v>
          </cell>
        </row>
        <row r="241">
          <cell r="A241">
            <v>40</v>
          </cell>
          <cell r="B241">
            <v>40</v>
          </cell>
          <cell r="C241" t="e">
            <v>#N/A</v>
          </cell>
          <cell r="D241" t="str">
            <v>3.2</v>
          </cell>
          <cell r="E241">
            <v>0</v>
          </cell>
          <cell r="F241">
            <v>0</v>
          </cell>
          <cell r="G241">
            <v>0</v>
          </cell>
          <cell r="H241">
            <v>0</v>
          </cell>
          <cell r="I241">
            <v>0</v>
          </cell>
          <cell r="J241">
            <v>0</v>
          </cell>
          <cell r="K241" t="str">
            <v>1.33</v>
          </cell>
          <cell r="L241" t="str">
            <v>D+</v>
          </cell>
          <cell r="M241" t="str">
            <v>0</v>
          </cell>
          <cell r="N241">
            <v>0</v>
          </cell>
          <cell r="O241">
            <v>0</v>
          </cell>
          <cell r="P241">
            <v>0</v>
          </cell>
          <cell r="Q241">
            <v>0</v>
          </cell>
          <cell r="R241">
            <v>0</v>
          </cell>
          <cell r="S241">
            <v>0</v>
          </cell>
          <cell r="T241">
            <v>0</v>
          </cell>
          <cell r="U241">
            <v>0</v>
          </cell>
          <cell r="V241">
            <v>0</v>
          </cell>
          <cell r="W241">
            <v>0</v>
          </cell>
          <cell r="X241">
            <v>0</v>
          </cell>
          <cell r="Y241" t="str">
            <v>D+</v>
          </cell>
        </row>
        <row r="242">
          <cell r="A242">
            <v>0</v>
          </cell>
          <cell r="B242">
            <v>40</v>
          </cell>
          <cell r="C242">
            <v>0</v>
          </cell>
          <cell r="D242" t="str">
            <v>3.3</v>
          </cell>
          <cell r="E242">
            <v>0</v>
          </cell>
          <cell r="F242">
            <v>0</v>
          </cell>
          <cell r="G242">
            <v>0</v>
          </cell>
          <cell r="H242">
            <v>0</v>
          </cell>
          <cell r="I242">
            <v>0</v>
          </cell>
          <cell r="J242">
            <v>0</v>
          </cell>
          <cell r="K242" t="str">
            <v>1.33</v>
          </cell>
          <cell r="L242" t="str">
            <v>D+</v>
          </cell>
          <cell r="M242" t="str">
            <v>0</v>
          </cell>
          <cell r="N242">
            <v>0</v>
          </cell>
          <cell r="O242">
            <v>0</v>
          </cell>
          <cell r="P242">
            <v>0</v>
          </cell>
          <cell r="Q242">
            <v>0</v>
          </cell>
          <cell r="R242">
            <v>0</v>
          </cell>
          <cell r="S242">
            <v>0</v>
          </cell>
          <cell r="T242">
            <v>0</v>
          </cell>
          <cell r="U242">
            <v>0</v>
          </cell>
          <cell r="V242">
            <v>0</v>
          </cell>
          <cell r="W242">
            <v>0</v>
          </cell>
          <cell r="X242">
            <v>0</v>
          </cell>
          <cell r="Y242">
            <v>0</v>
          </cell>
        </row>
        <row r="243">
          <cell r="A243">
            <v>0</v>
          </cell>
          <cell r="B243">
            <v>40</v>
          </cell>
          <cell r="C243">
            <v>0</v>
          </cell>
          <cell r="D243" t="str">
            <v>3.4</v>
          </cell>
          <cell r="E243">
            <v>0</v>
          </cell>
          <cell r="F243">
            <v>0</v>
          </cell>
          <cell r="G243">
            <v>0</v>
          </cell>
          <cell r="H243">
            <v>0</v>
          </cell>
          <cell r="I243">
            <v>0</v>
          </cell>
          <cell r="J243">
            <v>0</v>
          </cell>
          <cell r="K243" t="str">
            <v>1.33</v>
          </cell>
          <cell r="L243" t="str">
            <v>D+</v>
          </cell>
          <cell r="M243" t="str">
            <v>0</v>
          </cell>
          <cell r="N243">
            <v>0</v>
          </cell>
          <cell r="O243">
            <v>0</v>
          </cell>
          <cell r="P243">
            <v>0</v>
          </cell>
          <cell r="Q243">
            <v>0</v>
          </cell>
          <cell r="R243">
            <v>0</v>
          </cell>
          <cell r="S243">
            <v>0</v>
          </cell>
          <cell r="T243">
            <v>0</v>
          </cell>
          <cell r="U243">
            <v>0</v>
          </cell>
          <cell r="V243">
            <v>0</v>
          </cell>
          <cell r="W243">
            <v>0</v>
          </cell>
          <cell r="X243">
            <v>0</v>
          </cell>
          <cell r="Y243">
            <v>0</v>
          </cell>
        </row>
        <row r="244">
          <cell r="A244">
            <v>0</v>
          </cell>
          <cell r="B244">
            <v>40</v>
          </cell>
          <cell r="C244">
            <v>0</v>
          </cell>
          <cell r="D244" t="str">
            <v>3.5</v>
          </cell>
          <cell r="E244">
            <v>0</v>
          </cell>
          <cell r="F244">
            <v>0</v>
          </cell>
          <cell r="G244">
            <v>0</v>
          </cell>
          <cell r="H244">
            <v>0</v>
          </cell>
          <cell r="I244">
            <v>0</v>
          </cell>
          <cell r="J244">
            <v>0</v>
          </cell>
          <cell r="K244" t="str">
            <v>1.33</v>
          </cell>
          <cell r="L244" t="str">
            <v>D+</v>
          </cell>
          <cell r="M244" t="str">
            <v>0</v>
          </cell>
          <cell r="N244">
            <v>0</v>
          </cell>
          <cell r="O244">
            <v>0</v>
          </cell>
          <cell r="P244">
            <v>0</v>
          </cell>
          <cell r="Q244">
            <v>0</v>
          </cell>
          <cell r="R244">
            <v>0</v>
          </cell>
          <cell r="S244">
            <v>0</v>
          </cell>
          <cell r="T244">
            <v>0</v>
          </cell>
          <cell r="U244">
            <v>0</v>
          </cell>
          <cell r="V244">
            <v>0</v>
          </cell>
          <cell r="W244">
            <v>0</v>
          </cell>
          <cell r="X244">
            <v>0</v>
          </cell>
          <cell r="Y244">
            <v>0</v>
          </cell>
        </row>
        <row r="245">
          <cell r="A245">
            <v>0</v>
          </cell>
          <cell r="B245">
            <v>40</v>
          </cell>
          <cell r="C245">
            <v>0</v>
          </cell>
          <cell r="D245" t="str">
            <v>3.6</v>
          </cell>
          <cell r="E245">
            <v>0</v>
          </cell>
          <cell r="F245">
            <v>0</v>
          </cell>
          <cell r="G245">
            <v>0</v>
          </cell>
          <cell r="H245">
            <v>0</v>
          </cell>
          <cell r="I245">
            <v>0</v>
          </cell>
          <cell r="J245">
            <v>0</v>
          </cell>
          <cell r="K245" t="str">
            <v>1.33</v>
          </cell>
          <cell r="L245" t="str">
            <v>D+</v>
          </cell>
          <cell r="M245" t="str">
            <v>0</v>
          </cell>
          <cell r="N245">
            <v>0</v>
          </cell>
          <cell r="O245">
            <v>0</v>
          </cell>
          <cell r="P245">
            <v>0</v>
          </cell>
          <cell r="Q245">
            <v>0</v>
          </cell>
          <cell r="R245">
            <v>0</v>
          </cell>
          <cell r="S245">
            <v>0</v>
          </cell>
          <cell r="T245">
            <v>0</v>
          </cell>
          <cell r="U245">
            <v>0</v>
          </cell>
          <cell r="V245">
            <v>0</v>
          </cell>
          <cell r="W245">
            <v>0</v>
          </cell>
          <cell r="X245">
            <v>0</v>
          </cell>
          <cell r="Y245">
            <v>0</v>
          </cell>
        </row>
        <row r="246">
          <cell r="A246">
            <v>0</v>
          </cell>
          <cell r="B246">
            <v>0</v>
          </cell>
          <cell r="C246" t="str">
            <v>capaian raport</v>
          </cell>
          <cell r="D246">
            <v>40</v>
          </cell>
          <cell r="E246">
            <v>0</v>
          </cell>
          <cell r="F246">
            <v>0</v>
          </cell>
          <cell r="G246">
            <v>0</v>
          </cell>
          <cell r="H246">
            <v>0</v>
          </cell>
          <cell r="I246">
            <v>0</v>
          </cell>
          <cell r="J246">
            <v>0</v>
          </cell>
          <cell r="K246" t="str">
            <v>1.33</v>
          </cell>
          <cell r="L246" t="str">
            <v>D+</v>
          </cell>
          <cell r="M246" t="str">
            <v>0</v>
          </cell>
          <cell r="N246">
            <v>0</v>
          </cell>
          <cell r="O246">
            <v>0</v>
          </cell>
          <cell r="P246">
            <v>0</v>
          </cell>
          <cell r="Q246">
            <v>0</v>
          </cell>
          <cell r="R246">
            <v>0</v>
          </cell>
          <cell r="S246">
            <v>0</v>
          </cell>
          <cell r="T246">
            <v>0</v>
          </cell>
          <cell r="U246">
            <v>0</v>
          </cell>
          <cell r="V246">
            <v>0</v>
          </cell>
          <cell r="W246">
            <v>0</v>
          </cell>
          <cell r="X246">
            <v>0</v>
          </cell>
          <cell r="Y246">
            <v>0</v>
          </cell>
        </row>
      </sheetData>
      <sheetData sheetId="21">
        <row r="7">
          <cell r="A7">
            <v>1</v>
          </cell>
          <cell r="B7">
            <v>1</v>
          </cell>
          <cell r="C7" t="str">
            <v>Achmad Zacky</v>
          </cell>
          <cell r="D7" t="str">
            <v>3.5</v>
          </cell>
          <cell r="E7">
            <v>67.5</v>
          </cell>
          <cell r="F7">
            <v>135</v>
          </cell>
          <cell r="G7">
            <v>67</v>
          </cell>
          <cell r="H7">
            <v>67.5</v>
          </cell>
          <cell r="I7">
            <v>269.5</v>
          </cell>
          <cell r="J7">
            <v>67.375</v>
          </cell>
          <cell r="K7" t="str">
            <v>2.66</v>
          </cell>
          <cell r="L7" t="str">
            <v>B-</v>
          </cell>
          <cell r="M7" t="str">
            <v>B</v>
          </cell>
          <cell r="N7">
            <v>0</v>
          </cell>
          <cell r="O7">
            <v>3</v>
          </cell>
          <cell r="P7">
            <v>0</v>
          </cell>
          <cell r="Q7">
            <v>0</v>
          </cell>
          <cell r="R7">
            <v>0</v>
          </cell>
          <cell r="S7">
            <v>3</v>
          </cell>
          <cell r="T7">
            <v>68.875</v>
          </cell>
          <cell r="U7" t="str">
            <v>B-</v>
          </cell>
        </row>
        <row r="8">
          <cell r="A8">
            <v>0</v>
          </cell>
          <cell r="B8">
            <v>1</v>
          </cell>
          <cell r="C8">
            <v>0</v>
          </cell>
          <cell r="D8" t="str">
            <v>3.6</v>
          </cell>
          <cell r="E8">
            <v>71.5</v>
          </cell>
          <cell r="F8">
            <v>143</v>
          </cell>
          <cell r="G8">
            <v>80</v>
          </cell>
          <cell r="H8">
            <v>71.5</v>
          </cell>
          <cell r="I8">
            <v>294.5</v>
          </cell>
          <cell r="J8">
            <v>73.625</v>
          </cell>
          <cell r="K8" t="str">
            <v>3.00</v>
          </cell>
          <cell r="L8" t="str">
            <v>B</v>
          </cell>
          <cell r="M8" t="str">
            <v>B</v>
          </cell>
          <cell r="N8">
            <v>0</v>
          </cell>
          <cell r="O8">
            <v>0</v>
          </cell>
          <cell r="P8">
            <v>0</v>
          </cell>
          <cell r="Q8">
            <v>0</v>
          </cell>
          <cell r="R8">
            <v>0</v>
          </cell>
          <cell r="S8">
            <v>0</v>
          </cell>
          <cell r="T8">
            <v>0</v>
          </cell>
          <cell r="U8">
            <v>0</v>
          </cell>
        </row>
        <row r="9">
          <cell r="A9">
            <v>0</v>
          </cell>
          <cell r="B9">
            <v>1</v>
          </cell>
          <cell r="C9">
            <v>0</v>
          </cell>
          <cell r="D9" t="str">
            <v>3.7</v>
          </cell>
          <cell r="E9">
            <v>68.5</v>
          </cell>
          <cell r="F9">
            <v>137</v>
          </cell>
          <cell r="G9">
            <v>57</v>
          </cell>
          <cell r="H9">
            <v>68.5</v>
          </cell>
          <cell r="I9">
            <v>262.5</v>
          </cell>
          <cell r="J9">
            <v>65.625</v>
          </cell>
          <cell r="K9" t="str">
            <v>2.66</v>
          </cell>
          <cell r="L9" t="str">
            <v>B-</v>
          </cell>
          <cell r="M9" t="str">
            <v>B</v>
          </cell>
          <cell r="N9">
            <v>0</v>
          </cell>
          <cell r="O9">
            <v>0</v>
          </cell>
          <cell r="P9">
            <v>0</v>
          </cell>
          <cell r="Q9">
            <v>0</v>
          </cell>
          <cell r="R9">
            <v>0</v>
          </cell>
          <cell r="S9">
            <v>0</v>
          </cell>
          <cell r="T9">
            <v>0</v>
          </cell>
          <cell r="U9">
            <v>0</v>
          </cell>
        </row>
        <row r="10">
          <cell r="A10">
            <v>0</v>
          </cell>
          <cell r="B10">
            <v>1</v>
          </cell>
          <cell r="C10" t="str">
            <v>capaian raport</v>
          </cell>
          <cell r="D10">
            <v>1</v>
          </cell>
          <cell r="E10">
            <v>0</v>
          </cell>
          <cell r="F10">
            <v>0</v>
          </cell>
          <cell r="G10">
            <v>0</v>
          </cell>
          <cell r="H10">
            <v>69.166666666666671</v>
          </cell>
          <cell r="I10">
            <v>0</v>
          </cell>
          <cell r="J10">
            <v>68.875</v>
          </cell>
          <cell r="K10" t="str">
            <v>2.66</v>
          </cell>
          <cell r="L10" t="str">
            <v>B-</v>
          </cell>
          <cell r="M10" t="str">
            <v>B</v>
          </cell>
          <cell r="N10">
            <v>0</v>
          </cell>
          <cell r="O10">
            <v>0</v>
          </cell>
          <cell r="P10">
            <v>0</v>
          </cell>
          <cell r="Q10">
            <v>0</v>
          </cell>
          <cell r="R10">
            <v>0</v>
          </cell>
          <cell r="S10">
            <v>0</v>
          </cell>
          <cell r="T10">
            <v>0</v>
          </cell>
          <cell r="U10">
            <v>0</v>
          </cell>
        </row>
        <row r="11">
          <cell r="A11">
            <v>2</v>
          </cell>
          <cell r="B11">
            <v>2</v>
          </cell>
          <cell r="C11" t="str">
            <v>Angelia Vabel R</v>
          </cell>
          <cell r="D11" t="str">
            <v>3.5</v>
          </cell>
          <cell r="E11">
            <v>0</v>
          </cell>
          <cell r="F11">
            <v>0</v>
          </cell>
          <cell r="G11">
            <v>0</v>
          </cell>
          <cell r="H11">
            <v>0</v>
          </cell>
          <cell r="I11">
            <v>0</v>
          </cell>
          <cell r="J11">
            <v>0</v>
          </cell>
          <cell r="K11" t="str">
            <v>1.33</v>
          </cell>
          <cell r="L11" t="str">
            <v>D+</v>
          </cell>
          <cell r="M11" t="str">
            <v>0</v>
          </cell>
          <cell r="N11">
            <v>0</v>
          </cell>
          <cell r="O11">
            <v>0</v>
          </cell>
          <cell r="P11">
            <v>0</v>
          </cell>
          <cell r="Q11">
            <v>0</v>
          </cell>
          <cell r="R11">
            <v>0</v>
          </cell>
          <cell r="S11">
            <v>0</v>
          </cell>
          <cell r="T11">
            <v>0</v>
          </cell>
          <cell r="U11" t="str">
            <v>D+</v>
          </cell>
        </row>
        <row r="12">
          <cell r="A12">
            <v>0</v>
          </cell>
          <cell r="B12">
            <v>2</v>
          </cell>
          <cell r="C12">
            <v>0</v>
          </cell>
          <cell r="D12" t="str">
            <v>3.6</v>
          </cell>
          <cell r="E12">
            <v>0</v>
          </cell>
          <cell r="F12">
            <v>0</v>
          </cell>
          <cell r="G12">
            <v>0</v>
          </cell>
          <cell r="H12">
            <v>0</v>
          </cell>
          <cell r="I12">
            <v>0</v>
          </cell>
          <cell r="J12">
            <v>0</v>
          </cell>
          <cell r="K12" t="str">
            <v>1.33</v>
          </cell>
          <cell r="L12" t="str">
            <v>D+</v>
          </cell>
          <cell r="M12" t="str">
            <v>0</v>
          </cell>
          <cell r="N12">
            <v>0</v>
          </cell>
          <cell r="O12">
            <v>0</v>
          </cell>
          <cell r="P12">
            <v>0</v>
          </cell>
          <cell r="Q12">
            <v>0</v>
          </cell>
          <cell r="R12">
            <v>0</v>
          </cell>
          <cell r="S12">
            <v>0</v>
          </cell>
          <cell r="T12">
            <v>0</v>
          </cell>
          <cell r="U12">
            <v>0</v>
          </cell>
        </row>
        <row r="13">
          <cell r="A13">
            <v>0</v>
          </cell>
          <cell r="B13">
            <v>2</v>
          </cell>
          <cell r="C13">
            <v>0</v>
          </cell>
          <cell r="D13" t="str">
            <v>3.7</v>
          </cell>
          <cell r="E13">
            <v>0</v>
          </cell>
          <cell r="F13">
            <v>0</v>
          </cell>
          <cell r="G13">
            <v>0</v>
          </cell>
          <cell r="H13">
            <v>0</v>
          </cell>
          <cell r="I13">
            <v>0</v>
          </cell>
          <cell r="J13">
            <v>0</v>
          </cell>
          <cell r="K13" t="str">
            <v>1.33</v>
          </cell>
          <cell r="L13" t="str">
            <v>D+</v>
          </cell>
          <cell r="M13" t="str">
            <v>0</v>
          </cell>
          <cell r="N13">
            <v>0</v>
          </cell>
          <cell r="O13">
            <v>0</v>
          </cell>
          <cell r="P13">
            <v>0</v>
          </cell>
          <cell r="Q13">
            <v>0</v>
          </cell>
          <cell r="R13">
            <v>0</v>
          </cell>
          <cell r="S13">
            <v>0</v>
          </cell>
          <cell r="T13">
            <v>0</v>
          </cell>
          <cell r="U13">
            <v>0</v>
          </cell>
        </row>
        <row r="14">
          <cell r="A14">
            <v>0</v>
          </cell>
          <cell r="B14">
            <v>2</v>
          </cell>
          <cell r="C14" t="str">
            <v>capaian raport</v>
          </cell>
          <cell r="D14">
            <v>2</v>
          </cell>
          <cell r="E14">
            <v>0</v>
          </cell>
          <cell r="F14">
            <v>0</v>
          </cell>
          <cell r="G14">
            <v>0</v>
          </cell>
          <cell r="H14">
            <v>0</v>
          </cell>
          <cell r="I14">
            <v>0</v>
          </cell>
          <cell r="J14">
            <v>0</v>
          </cell>
          <cell r="K14" t="str">
            <v>1.33</v>
          </cell>
          <cell r="L14" t="str">
            <v>D+</v>
          </cell>
          <cell r="M14" t="str">
            <v>0</v>
          </cell>
          <cell r="N14">
            <v>0</v>
          </cell>
          <cell r="O14">
            <v>0</v>
          </cell>
          <cell r="P14">
            <v>0</v>
          </cell>
          <cell r="Q14">
            <v>0</v>
          </cell>
          <cell r="R14">
            <v>0</v>
          </cell>
          <cell r="S14">
            <v>0</v>
          </cell>
          <cell r="T14">
            <v>0</v>
          </cell>
          <cell r="U14">
            <v>0</v>
          </cell>
        </row>
        <row r="15">
          <cell r="A15">
            <v>3</v>
          </cell>
          <cell r="B15">
            <v>3</v>
          </cell>
          <cell r="C15" t="str">
            <v>Anggun Dwi P.I</v>
          </cell>
          <cell r="D15" t="str">
            <v>3.5</v>
          </cell>
          <cell r="E15">
            <v>0</v>
          </cell>
          <cell r="F15">
            <v>0</v>
          </cell>
          <cell r="G15">
            <v>0</v>
          </cell>
          <cell r="H15">
            <v>0</v>
          </cell>
          <cell r="I15">
            <v>0</v>
          </cell>
          <cell r="J15">
            <v>0</v>
          </cell>
          <cell r="K15" t="str">
            <v>1.33</v>
          </cell>
          <cell r="L15" t="str">
            <v>D+</v>
          </cell>
          <cell r="M15" t="str">
            <v>0</v>
          </cell>
          <cell r="N15">
            <v>0</v>
          </cell>
          <cell r="O15">
            <v>0</v>
          </cell>
          <cell r="P15">
            <v>0</v>
          </cell>
          <cell r="Q15">
            <v>0</v>
          </cell>
          <cell r="R15">
            <v>0</v>
          </cell>
          <cell r="S15">
            <v>0</v>
          </cell>
          <cell r="T15">
            <v>0</v>
          </cell>
          <cell r="U15" t="str">
            <v>D+</v>
          </cell>
        </row>
        <row r="16">
          <cell r="A16">
            <v>0</v>
          </cell>
          <cell r="B16">
            <v>0</v>
          </cell>
          <cell r="C16">
            <v>0</v>
          </cell>
          <cell r="D16" t="str">
            <v>3.6</v>
          </cell>
          <cell r="E16">
            <v>0</v>
          </cell>
          <cell r="F16">
            <v>0</v>
          </cell>
          <cell r="G16">
            <v>0</v>
          </cell>
          <cell r="H16">
            <v>0</v>
          </cell>
          <cell r="I16">
            <v>0</v>
          </cell>
          <cell r="J16">
            <v>0</v>
          </cell>
          <cell r="K16" t="str">
            <v>1.33</v>
          </cell>
          <cell r="L16" t="str">
            <v>D+</v>
          </cell>
          <cell r="M16" t="str">
            <v>0</v>
          </cell>
          <cell r="N16">
            <v>0</v>
          </cell>
          <cell r="O16">
            <v>0</v>
          </cell>
          <cell r="P16">
            <v>0</v>
          </cell>
          <cell r="Q16">
            <v>0</v>
          </cell>
          <cell r="R16">
            <v>0</v>
          </cell>
          <cell r="S16">
            <v>0</v>
          </cell>
          <cell r="T16">
            <v>0</v>
          </cell>
          <cell r="U16">
            <v>0</v>
          </cell>
        </row>
        <row r="17">
          <cell r="A17">
            <v>0</v>
          </cell>
          <cell r="B17">
            <v>3</v>
          </cell>
          <cell r="C17">
            <v>0</v>
          </cell>
          <cell r="D17" t="str">
            <v>3.7</v>
          </cell>
          <cell r="E17">
            <v>0</v>
          </cell>
          <cell r="F17">
            <v>0</v>
          </cell>
          <cell r="G17">
            <v>0</v>
          </cell>
          <cell r="H17">
            <v>0</v>
          </cell>
          <cell r="I17">
            <v>0</v>
          </cell>
          <cell r="J17">
            <v>0</v>
          </cell>
          <cell r="K17" t="str">
            <v>1.33</v>
          </cell>
          <cell r="L17" t="str">
            <v>D+</v>
          </cell>
          <cell r="M17" t="str">
            <v>0</v>
          </cell>
          <cell r="N17">
            <v>0</v>
          </cell>
          <cell r="O17">
            <v>0</v>
          </cell>
          <cell r="P17">
            <v>0</v>
          </cell>
          <cell r="Q17">
            <v>0</v>
          </cell>
          <cell r="R17">
            <v>0</v>
          </cell>
          <cell r="S17">
            <v>0</v>
          </cell>
          <cell r="T17">
            <v>0</v>
          </cell>
          <cell r="U17">
            <v>0</v>
          </cell>
        </row>
        <row r="18">
          <cell r="A18">
            <v>0</v>
          </cell>
          <cell r="B18">
            <v>0</v>
          </cell>
          <cell r="C18" t="str">
            <v>capaian raport</v>
          </cell>
          <cell r="D18">
            <v>3</v>
          </cell>
          <cell r="E18">
            <v>0</v>
          </cell>
          <cell r="F18">
            <v>0</v>
          </cell>
          <cell r="G18">
            <v>0</v>
          </cell>
          <cell r="H18">
            <v>0</v>
          </cell>
          <cell r="I18">
            <v>0</v>
          </cell>
          <cell r="J18">
            <v>0</v>
          </cell>
          <cell r="K18" t="str">
            <v>1.33</v>
          </cell>
          <cell r="L18" t="str">
            <v>D+</v>
          </cell>
          <cell r="M18" t="str">
            <v>0</v>
          </cell>
          <cell r="N18">
            <v>0</v>
          </cell>
          <cell r="O18">
            <v>0</v>
          </cell>
          <cell r="P18">
            <v>0</v>
          </cell>
          <cell r="Q18">
            <v>0</v>
          </cell>
          <cell r="R18">
            <v>0</v>
          </cell>
          <cell r="S18">
            <v>0</v>
          </cell>
          <cell r="T18">
            <v>0</v>
          </cell>
          <cell r="U18">
            <v>0</v>
          </cell>
        </row>
        <row r="19">
          <cell r="A19">
            <v>4</v>
          </cell>
          <cell r="B19">
            <v>4</v>
          </cell>
          <cell r="C19" t="str">
            <v>Antonio Permata A</v>
          </cell>
          <cell r="D19" t="str">
            <v>3.5</v>
          </cell>
          <cell r="E19">
            <v>0</v>
          </cell>
          <cell r="F19">
            <v>0</v>
          </cell>
          <cell r="G19">
            <v>0</v>
          </cell>
          <cell r="H19">
            <v>0</v>
          </cell>
          <cell r="I19">
            <v>0</v>
          </cell>
          <cell r="J19">
            <v>0</v>
          </cell>
          <cell r="K19" t="str">
            <v>1.33</v>
          </cell>
          <cell r="L19" t="str">
            <v>D+</v>
          </cell>
          <cell r="M19" t="str">
            <v>0</v>
          </cell>
          <cell r="N19">
            <v>0</v>
          </cell>
          <cell r="O19">
            <v>0</v>
          </cell>
          <cell r="P19">
            <v>0</v>
          </cell>
          <cell r="Q19">
            <v>0</v>
          </cell>
          <cell r="R19">
            <v>0</v>
          </cell>
          <cell r="S19">
            <v>0</v>
          </cell>
          <cell r="T19">
            <v>0</v>
          </cell>
          <cell r="U19" t="str">
            <v>D+</v>
          </cell>
        </row>
        <row r="20">
          <cell r="A20">
            <v>0</v>
          </cell>
          <cell r="B20">
            <v>4</v>
          </cell>
          <cell r="C20">
            <v>0</v>
          </cell>
          <cell r="D20" t="str">
            <v>3.6</v>
          </cell>
          <cell r="E20">
            <v>0</v>
          </cell>
          <cell r="F20">
            <v>0</v>
          </cell>
          <cell r="G20">
            <v>0</v>
          </cell>
          <cell r="H20">
            <v>0</v>
          </cell>
          <cell r="I20">
            <v>0</v>
          </cell>
          <cell r="J20">
            <v>0</v>
          </cell>
          <cell r="K20" t="str">
            <v>1.33</v>
          </cell>
          <cell r="L20" t="str">
            <v>D+</v>
          </cell>
          <cell r="M20" t="str">
            <v>0</v>
          </cell>
          <cell r="N20">
            <v>0</v>
          </cell>
          <cell r="O20">
            <v>0</v>
          </cell>
          <cell r="P20">
            <v>0</v>
          </cell>
          <cell r="Q20">
            <v>0</v>
          </cell>
          <cell r="R20">
            <v>0</v>
          </cell>
          <cell r="S20">
            <v>0</v>
          </cell>
          <cell r="T20">
            <v>0</v>
          </cell>
          <cell r="U20">
            <v>0</v>
          </cell>
        </row>
        <row r="21">
          <cell r="A21">
            <v>0</v>
          </cell>
          <cell r="B21">
            <v>4</v>
          </cell>
          <cell r="C21">
            <v>0</v>
          </cell>
          <cell r="D21" t="str">
            <v>3.7</v>
          </cell>
          <cell r="E21">
            <v>0</v>
          </cell>
          <cell r="F21">
            <v>0</v>
          </cell>
          <cell r="G21">
            <v>0</v>
          </cell>
          <cell r="H21">
            <v>0</v>
          </cell>
          <cell r="I21">
            <v>0</v>
          </cell>
          <cell r="J21">
            <v>0</v>
          </cell>
          <cell r="K21" t="str">
            <v>1.33</v>
          </cell>
          <cell r="L21" t="str">
            <v>D+</v>
          </cell>
          <cell r="M21" t="str">
            <v>0</v>
          </cell>
          <cell r="N21">
            <v>0</v>
          </cell>
          <cell r="O21">
            <v>0</v>
          </cell>
          <cell r="P21">
            <v>0</v>
          </cell>
          <cell r="Q21">
            <v>0</v>
          </cell>
          <cell r="R21">
            <v>0</v>
          </cell>
          <cell r="S21">
            <v>0</v>
          </cell>
          <cell r="T21">
            <v>0</v>
          </cell>
          <cell r="U21">
            <v>0</v>
          </cell>
        </row>
        <row r="22">
          <cell r="A22">
            <v>0</v>
          </cell>
          <cell r="B22">
            <v>0</v>
          </cell>
          <cell r="C22" t="str">
            <v>capaian raport</v>
          </cell>
          <cell r="D22">
            <v>4</v>
          </cell>
          <cell r="E22">
            <v>0</v>
          </cell>
          <cell r="F22">
            <v>0</v>
          </cell>
          <cell r="G22">
            <v>0</v>
          </cell>
          <cell r="H22">
            <v>0</v>
          </cell>
          <cell r="I22">
            <v>0</v>
          </cell>
          <cell r="J22">
            <v>0</v>
          </cell>
          <cell r="K22" t="str">
            <v>1.33</v>
          </cell>
          <cell r="L22" t="str">
            <v>D+</v>
          </cell>
          <cell r="M22" t="str">
            <v>0</v>
          </cell>
          <cell r="N22">
            <v>0</v>
          </cell>
          <cell r="O22">
            <v>0</v>
          </cell>
          <cell r="P22">
            <v>0</v>
          </cell>
          <cell r="Q22">
            <v>0</v>
          </cell>
          <cell r="R22">
            <v>0</v>
          </cell>
          <cell r="S22">
            <v>0</v>
          </cell>
          <cell r="T22">
            <v>0</v>
          </cell>
          <cell r="U22">
            <v>0</v>
          </cell>
        </row>
        <row r="23">
          <cell r="A23">
            <v>5</v>
          </cell>
          <cell r="B23">
            <v>5</v>
          </cell>
          <cell r="C23" t="str">
            <v>Arya Pratama G</v>
          </cell>
          <cell r="D23" t="str">
            <v>3.5</v>
          </cell>
          <cell r="E23">
            <v>0</v>
          </cell>
          <cell r="F23">
            <v>0</v>
          </cell>
          <cell r="G23">
            <v>0</v>
          </cell>
          <cell r="H23">
            <v>0</v>
          </cell>
          <cell r="I23">
            <v>0</v>
          </cell>
          <cell r="J23">
            <v>0</v>
          </cell>
          <cell r="K23" t="str">
            <v>1.33</v>
          </cell>
          <cell r="L23" t="str">
            <v>D+</v>
          </cell>
          <cell r="M23" t="str">
            <v>0</v>
          </cell>
          <cell r="N23">
            <v>0</v>
          </cell>
          <cell r="O23">
            <v>0</v>
          </cell>
          <cell r="P23">
            <v>0</v>
          </cell>
          <cell r="Q23">
            <v>0</v>
          </cell>
          <cell r="R23">
            <v>0</v>
          </cell>
          <cell r="S23">
            <v>0</v>
          </cell>
          <cell r="T23">
            <v>0</v>
          </cell>
          <cell r="U23" t="str">
            <v>D+</v>
          </cell>
        </row>
        <row r="24">
          <cell r="A24">
            <v>0</v>
          </cell>
          <cell r="B24">
            <v>5</v>
          </cell>
          <cell r="C24">
            <v>0</v>
          </cell>
          <cell r="D24" t="str">
            <v>3.6</v>
          </cell>
          <cell r="E24">
            <v>0</v>
          </cell>
          <cell r="F24">
            <v>0</v>
          </cell>
          <cell r="G24">
            <v>0</v>
          </cell>
          <cell r="H24">
            <v>0</v>
          </cell>
          <cell r="I24">
            <v>0</v>
          </cell>
          <cell r="J24">
            <v>0</v>
          </cell>
          <cell r="K24" t="str">
            <v>1.33</v>
          </cell>
          <cell r="L24" t="str">
            <v>D+</v>
          </cell>
          <cell r="M24" t="str">
            <v>0</v>
          </cell>
          <cell r="N24">
            <v>0</v>
          </cell>
          <cell r="O24">
            <v>0</v>
          </cell>
          <cell r="P24">
            <v>0</v>
          </cell>
          <cell r="Q24">
            <v>0</v>
          </cell>
          <cell r="R24">
            <v>0</v>
          </cell>
          <cell r="S24">
            <v>0</v>
          </cell>
          <cell r="T24">
            <v>0</v>
          </cell>
          <cell r="U24">
            <v>0</v>
          </cell>
        </row>
        <row r="25">
          <cell r="A25">
            <v>0</v>
          </cell>
          <cell r="B25">
            <v>5</v>
          </cell>
          <cell r="C25">
            <v>0</v>
          </cell>
          <cell r="D25" t="str">
            <v>3.7</v>
          </cell>
          <cell r="E25">
            <v>0</v>
          </cell>
          <cell r="F25">
            <v>0</v>
          </cell>
          <cell r="G25">
            <v>0</v>
          </cell>
          <cell r="H25">
            <v>0</v>
          </cell>
          <cell r="I25">
            <v>0</v>
          </cell>
          <cell r="J25">
            <v>0</v>
          </cell>
          <cell r="K25" t="str">
            <v>1.33</v>
          </cell>
          <cell r="L25" t="str">
            <v>D+</v>
          </cell>
          <cell r="M25" t="str">
            <v>0</v>
          </cell>
          <cell r="N25">
            <v>0</v>
          </cell>
          <cell r="O25">
            <v>0</v>
          </cell>
          <cell r="P25">
            <v>0</v>
          </cell>
          <cell r="Q25">
            <v>0</v>
          </cell>
          <cell r="R25">
            <v>0</v>
          </cell>
          <cell r="S25">
            <v>0</v>
          </cell>
          <cell r="T25">
            <v>0</v>
          </cell>
          <cell r="U25">
            <v>0</v>
          </cell>
        </row>
        <row r="26">
          <cell r="A26">
            <v>0</v>
          </cell>
          <cell r="B26">
            <v>0</v>
          </cell>
          <cell r="C26" t="str">
            <v>capaian raport</v>
          </cell>
          <cell r="D26">
            <v>5</v>
          </cell>
          <cell r="E26">
            <v>0</v>
          </cell>
          <cell r="F26">
            <v>0</v>
          </cell>
          <cell r="G26">
            <v>0</v>
          </cell>
          <cell r="H26">
            <v>0</v>
          </cell>
          <cell r="I26">
            <v>0</v>
          </cell>
          <cell r="J26">
            <v>0</v>
          </cell>
          <cell r="K26" t="str">
            <v>1.33</v>
          </cell>
          <cell r="L26" t="str">
            <v>D+</v>
          </cell>
          <cell r="M26" t="str">
            <v>0</v>
          </cell>
          <cell r="N26">
            <v>0</v>
          </cell>
          <cell r="O26">
            <v>0</v>
          </cell>
          <cell r="P26">
            <v>0</v>
          </cell>
          <cell r="Q26">
            <v>0</v>
          </cell>
          <cell r="R26">
            <v>0</v>
          </cell>
          <cell r="S26">
            <v>0</v>
          </cell>
          <cell r="T26">
            <v>0</v>
          </cell>
          <cell r="U26">
            <v>0</v>
          </cell>
        </row>
        <row r="27">
          <cell r="A27">
            <v>6</v>
          </cell>
          <cell r="B27">
            <v>6</v>
          </cell>
          <cell r="C27" t="str">
            <v>Asyam Hanif Ihsan H</v>
          </cell>
          <cell r="D27" t="str">
            <v>3.5</v>
          </cell>
          <cell r="E27">
            <v>0</v>
          </cell>
          <cell r="F27">
            <v>0</v>
          </cell>
          <cell r="G27">
            <v>0</v>
          </cell>
          <cell r="H27">
            <v>0</v>
          </cell>
          <cell r="I27">
            <v>0</v>
          </cell>
          <cell r="J27">
            <v>0</v>
          </cell>
          <cell r="K27" t="str">
            <v>1.33</v>
          </cell>
          <cell r="L27" t="str">
            <v>D+</v>
          </cell>
          <cell r="M27" t="str">
            <v>0</v>
          </cell>
          <cell r="N27">
            <v>0</v>
          </cell>
          <cell r="O27">
            <v>0</v>
          </cell>
          <cell r="P27">
            <v>0</v>
          </cell>
          <cell r="Q27">
            <v>0</v>
          </cell>
          <cell r="R27">
            <v>0</v>
          </cell>
          <cell r="S27">
            <v>0</v>
          </cell>
          <cell r="T27">
            <v>0</v>
          </cell>
          <cell r="U27" t="str">
            <v>D+</v>
          </cell>
        </row>
        <row r="28">
          <cell r="A28">
            <v>0</v>
          </cell>
          <cell r="B28">
            <v>6</v>
          </cell>
          <cell r="C28">
            <v>0</v>
          </cell>
          <cell r="D28" t="str">
            <v>3.6</v>
          </cell>
          <cell r="E28">
            <v>0</v>
          </cell>
          <cell r="F28">
            <v>0</v>
          </cell>
          <cell r="G28">
            <v>0</v>
          </cell>
          <cell r="H28">
            <v>0</v>
          </cell>
          <cell r="I28">
            <v>0</v>
          </cell>
          <cell r="J28">
            <v>0</v>
          </cell>
          <cell r="K28" t="str">
            <v>1.33</v>
          </cell>
          <cell r="L28" t="str">
            <v>D+</v>
          </cell>
          <cell r="M28" t="str">
            <v>0</v>
          </cell>
          <cell r="N28">
            <v>0</v>
          </cell>
          <cell r="O28">
            <v>0</v>
          </cell>
          <cell r="P28">
            <v>0</v>
          </cell>
          <cell r="Q28">
            <v>0</v>
          </cell>
          <cell r="R28">
            <v>0</v>
          </cell>
          <cell r="S28">
            <v>0</v>
          </cell>
          <cell r="T28">
            <v>0</v>
          </cell>
          <cell r="U28">
            <v>0</v>
          </cell>
        </row>
        <row r="29">
          <cell r="A29">
            <v>0</v>
          </cell>
          <cell r="B29">
            <v>6</v>
          </cell>
          <cell r="C29">
            <v>0</v>
          </cell>
          <cell r="D29" t="str">
            <v>3.7</v>
          </cell>
          <cell r="E29">
            <v>0</v>
          </cell>
          <cell r="F29">
            <v>0</v>
          </cell>
          <cell r="G29">
            <v>0</v>
          </cell>
          <cell r="H29">
            <v>0</v>
          </cell>
          <cell r="I29">
            <v>0</v>
          </cell>
          <cell r="J29">
            <v>0</v>
          </cell>
          <cell r="K29" t="str">
            <v>1.33</v>
          </cell>
          <cell r="L29" t="str">
            <v>D+</v>
          </cell>
          <cell r="M29" t="str">
            <v>0</v>
          </cell>
          <cell r="N29">
            <v>0</v>
          </cell>
          <cell r="O29">
            <v>0</v>
          </cell>
          <cell r="P29">
            <v>0</v>
          </cell>
          <cell r="Q29">
            <v>0</v>
          </cell>
          <cell r="R29">
            <v>0</v>
          </cell>
          <cell r="S29">
            <v>0</v>
          </cell>
          <cell r="T29">
            <v>0</v>
          </cell>
          <cell r="U29">
            <v>0</v>
          </cell>
        </row>
        <row r="30">
          <cell r="A30">
            <v>0</v>
          </cell>
          <cell r="B30">
            <v>0</v>
          </cell>
          <cell r="C30" t="str">
            <v>capaian raport</v>
          </cell>
          <cell r="D30">
            <v>6</v>
          </cell>
          <cell r="E30">
            <v>0</v>
          </cell>
          <cell r="F30">
            <v>0</v>
          </cell>
          <cell r="G30">
            <v>0</v>
          </cell>
          <cell r="H30">
            <v>0</v>
          </cell>
          <cell r="I30">
            <v>0</v>
          </cell>
          <cell r="J30">
            <v>0</v>
          </cell>
          <cell r="K30" t="str">
            <v>1.33</v>
          </cell>
          <cell r="L30" t="str">
            <v>D+</v>
          </cell>
          <cell r="M30" t="str">
            <v>0</v>
          </cell>
          <cell r="N30">
            <v>0</v>
          </cell>
          <cell r="O30">
            <v>0</v>
          </cell>
          <cell r="P30">
            <v>0</v>
          </cell>
          <cell r="Q30">
            <v>0</v>
          </cell>
          <cell r="R30">
            <v>0</v>
          </cell>
          <cell r="S30">
            <v>0</v>
          </cell>
          <cell r="T30">
            <v>0</v>
          </cell>
          <cell r="U30">
            <v>0</v>
          </cell>
        </row>
        <row r="31">
          <cell r="A31">
            <v>7</v>
          </cell>
          <cell r="B31">
            <v>7</v>
          </cell>
          <cell r="C31" t="str">
            <v>Athaya Salsabilla Z</v>
          </cell>
          <cell r="D31" t="str">
            <v>3.5</v>
          </cell>
          <cell r="E31">
            <v>0</v>
          </cell>
          <cell r="F31">
            <v>0</v>
          </cell>
          <cell r="G31">
            <v>0</v>
          </cell>
          <cell r="H31">
            <v>0</v>
          </cell>
          <cell r="I31">
            <v>0</v>
          </cell>
          <cell r="J31">
            <v>0</v>
          </cell>
          <cell r="K31" t="str">
            <v>1.33</v>
          </cell>
          <cell r="L31" t="str">
            <v>D+</v>
          </cell>
          <cell r="M31" t="str">
            <v>0</v>
          </cell>
          <cell r="N31">
            <v>0</v>
          </cell>
          <cell r="O31">
            <v>0</v>
          </cell>
          <cell r="P31">
            <v>0</v>
          </cell>
          <cell r="Q31">
            <v>0</v>
          </cell>
          <cell r="R31">
            <v>0</v>
          </cell>
          <cell r="S31">
            <v>0</v>
          </cell>
          <cell r="T31">
            <v>0</v>
          </cell>
          <cell r="U31" t="str">
            <v>D+</v>
          </cell>
        </row>
        <row r="32">
          <cell r="A32">
            <v>0</v>
          </cell>
          <cell r="B32">
            <v>7</v>
          </cell>
          <cell r="C32">
            <v>0</v>
          </cell>
          <cell r="D32" t="str">
            <v>3.6</v>
          </cell>
          <cell r="E32">
            <v>0</v>
          </cell>
          <cell r="F32">
            <v>0</v>
          </cell>
          <cell r="G32">
            <v>0</v>
          </cell>
          <cell r="H32">
            <v>0</v>
          </cell>
          <cell r="I32">
            <v>0</v>
          </cell>
          <cell r="J32">
            <v>0</v>
          </cell>
          <cell r="K32" t="str">
            <v>1.33</v>
          </cell>
          <cell r="L32" t="str">
            <v>D+</v>
          </cell>
          <cell r="M32" t="str">
            <v>0</v>
          </cell>
          <cell r="N32">
            <v>0</v>
          </cell>
          <cell r="O32">
            <v>0</v>
          </cell>
          <cell r="P32">
            <v>0</v>
          </cell>
          <cell r="Q32">
            <v>0</v>
          </cell>
          <cell r="R32">
            <v>0</v>
          </cell>
          <cell r="S32">
            <v>0</v>
          </cell>
          <cell r="T32">
            <v>0</v>
          </cell>
          <cell r="U32">
            <v>0</v>
          </cell>
        </row>
        <row r="33">
          <cell r="A33">
            <v>0</v>
          </cell>
          <cell r="B33">
            <v>7</v>
          </cell>
          <cell r="C33">
            <v>0</v>
          </cell>
          <cell r="D33" t="str">
            <v>3.7</v>
          </cell>
          <cell r="E33">
            <v>0</v>
          </cell>
          <cell r="F33">
            <v>0</v>
          </cell>
          <cell r="G33">
            <v>0</v>
          </cell>
          <cell r="H33">
            <v>0</v>
          </cell>
          <cell r="I33">
            <v>0</v>
          </cell>
          <cell r="J33">
            <v>0</v>
          </cell>
          <cell r="K33" t="str">
            <v>1.33</v>
          </cell>
          <cell r="L33" t="str">
            <v>D+</v>
          </cell>
          <cell r="M33" t="str">
            <v>0</v>
          </cell>
          <cell r="N33">
            <v>0</v>
          </cell>
          <cell r="O33">
            <v>0</v>
          </cell>
          <cell r="P33">
            <v>0</v>
          </cell>
          <cell r="Q33">
            <v>0</v>
          </cell>
          <cell r="R33">
            <v>0</v>
          </cell>
          <cell r="S33">
            <v>0</v>
          </cell>
          <cell r="T33">
            <v>0</v>
          </cell>
          <cell r="U33">
            <v>0</v>
          </cell>
        </row>
        <row r="34">
          <cell r="A34">
            <v>0</v>
          </cell>
          <cell r="B34">
            <v>0</v>
          </cell>
          <cell r="C34" t="str">
            <v>capaian raport</v>
          </cell>
          <cell r="D34">
            <v>7</v>
          </cell>
          <cell r="E34">
            <v>0</v>
          </cell>
          <cell r="F34">
            <v>0</v>
          </cell>
          <cell r="G34">
            <v>0</v>
          </cell>
          <cell r="H34">
            <v>0</v>
          </cell>
          <cell r="I34">
            <v>0</v>
          </cell>
          <cell r="J34">
            <v>0</v>
          </cell>
          <cell r="K34" t="str">
            <v>1.33</v>
          </cell>
          <cell r="L34" t="str">
            <v>D+</v>
          </cell>
          <cell r="M34" t="str">
            <v>0</v>
          </cell>
          <cell r="N34">
            <v>0</v>
          </cell>
          <cell r="O34">
            <v>0</v>
          </cell>
          <cell r="P34">
            <v>0</v>
          </cell>
          <cell r="Q34">
            <v>0</v>
          </cell>
          <cell r="R34">
            <v>0</v>
          </cell>
          <cell r="S34">
            <v>0</v>
          </cell>
          <cell r="T34">
            <v>0</v>
          </cell>
          <cell r="U34">
            <v>0</v>
          </cell>
        </row>
        <row r="35">
          <cell r="A35">
            <v>8</v>
          </cell>
          <cell r="B35">
            <v>8</v>
          </cell>
          <cell r="C35" t="str">
            <v>Aulia Dea Rosalinda</v>
          </cell>
          <cell r="D35" t="str">
            <v>3.5</v>
          </cell>
          <cell r="E35">
            <v>0</v>
          </cell>
          <cell r="F35">
            <v>0</v>
          </cell>
          <cell r="G35">
            <v>0</v>
          </cell>
          <cell r="H35">
            <v>0</v>
          </cell>
          <cell r="I35">
            <v>0</v>
          </cell>
          <cell r="J35">
            <v>0</v>
          </cell>
          <cell r="K35" t="str">
            <v>1.33</v>
          </cell>
          <cell r="L35" t="str">
            <v>D+</v>
          </cell>
          <cell r="M35" t="str">
            <v>0</v>
          </cell>
          <cell r="N35">
            <v>0</v>
          </cell>
          <cell r="O35">
            <v>0</v>
          </cell>
          <cell r="P35">
            <v>0</v>
          </cell>
          <cell r="Q35">
            <v>0</v>
          </cell>
          <cell r="R35">
            <v>0</v>
          </cell>
          <cell r="S35">
            <v>0</v>
          </cell>
          <cell r="T35">
            <v>0</v>
          </cell>
          <cell r="U35" t="str">
            <v>D+</v>
          </cell>
        </row>
        <row r="36">
          <cell r="A36">
            <v>0</v>
          </cell>
          <cell r="B36">
            <v>8</v>
          </cell>
          <cell r="C36">
            <v>0</v>
          </cell>
          <cell r="D36" t="str">
            <v>3.6</v>
          </cell>
          <cell r="E36">
            <v>0</v>
          </cell>
          <cell r="F36">
            <v>0</v>
          </cell>
          <cell r="G36">
            <v>0</v>
          </cell>
          <cell r="H36">
            <v>0</v>
          </cell>
          <cell r="I36">
            <v>0</v>
          </cell>
          <cell r="J36">
            <v>0</v>
          </cell>
          <cell r="K36" t="str">
            <v>1.33</v>
          </cell>
          <cell r="L36" t="str">
            <v>D+</v>
          </cell>
          <cell r="M36" t="str">
            <v>0</v>
          </cell>
          <cell r="N36">
            <v>0</v>
          </cell>
          <cell r="O36">
            <v>0</v>
          </cell>
          <cell r="P36">
            <v>0</v>
          </cell>
          <cell r="Q36">
            <v>0</v>
          </cell>
          <cell r="R36">
            <v>0</v>
          </cell>
          <cell r="S36">
            <v>0</v>
          </cell>
          <cell r="T36">
            <v>0</v>
          </cell>
          <cell r="U36">
            <v>0</v>
          </cell>
        </row>
        <row r="37">
          <cell r="A37">
            <v>0</v>
          </cell>
          <cell r="B37">
            <v>8</v>
          </cell>
          <cell r="C37">
            <v>0</v>
          </cell>
          <cell r="D37" t="str">
            <v>3.7</v>
          </cell>
          <cell r="E37">
            <v>0</v>
          </cell>
          <cell r="F37">
            <v>0</v>
          </cell>
          <cell r="G37">
            <v>0</v>
          </cell>
          <cell r="H37">
            <v>0</v>
          </cell>
          <cell r="I37">
            <v>0</v>
          </cell>
          <cell r="J37">
            <v>0</v>
          </cell>
          <cell r="K37" t="str">
            <v>1.33</v>
          </cell>
          <cell r="L37" t="str">
            <v>D+</v>
          </cell>
          <cell r="M37" t="str">
            <v>0</v>
          </cell>
          <cell r="N37">
            <v>0</v>
          </cell>
          <cell r="O37">
            <v>0</v>
          </cell>
          <cell r="P37">
            <v>0</v>
          </cell>
          <cell r="Q37">
            <v>0</v>
          </cell>
          <cell r="R37">
            <v>0</v>
          </cell>
          <cell r="S37">
            <v>0</v>
          </cell>
          <cell r="T37">
            <v>0</v>
          </cell>
          <cell r="U37">
            <v>0</v>
          </cell>
        </row>
        <row r="38">
          <cell r="A38">
            <v>0</v>
          </cell>
          <cell r="B38">
            <v>0</v>
          </cell>
          <cell r="C38" t="str">
            <v>capaian raport</v>
          </cell>
          <cell r="D38">
            <v>8</v>
          </cell>
          <cell r="E38">
            <v>0</v>
          </cell>
          <cell r="F38">
            <v>0</v>
          </cell>
          <cell r="G38">
            <v>0</v>
          </cell>
          <cell r="H38">
            <v>0</v>
          </cell>
          <cell r="I38">
            <v>0</v>
          </cell>
          <cell r="J38">
            <v>0</v>
          </cell>
          <cell r="K38" t="str">
            <v>1.33</v>
          </cell>
          <cell r="L38" t="str">
            <v>D+</v>
          </cell>
          <cell r="M38" t="str">
            <v>0</v>
          </cell>
          <cell r="N38">
            <v>0</v>
          </cell>
          <cell r="O38">
            <v>0</v>
          </cell>
          <cell r="P38">
            <v>0</v>
          </cell>
          <cell r="Q38">
            <v>0</v>
          </cell>
          <cell r="R38">
            <v>0</v>
          </cell>
          <cell r="S38">
            <v>0</v>
          </cell>
          <cell r="T38">
            <v>0</v>
          </cell>
          <cell r="U38">
            <v>0</v>
          </cell>
        </row>
        <row r="39">
          <cell r="A39">
            <v>9</v>
          </cell>
          <cell r="B39">
            <v>9</v>
          </cell>
          <cell r="C39" t="str">
            <v>Claudia Gabriella L</v>
          </cell>
          <cell r="D39" t="str">
            <v>3.5</v>
          </cell>
          <cell r="E39">
            <v>0</v>
          </cell>
          <cell r="F39">
            <v>0</v>
          </cell>
          <cell r="G39">
            <v>0</v>
          </cell>
          <cell r="H39">
            <v>0</v>
          </cell>
          <cell r="I39">
            <v>0</v>
          </cell>
          <cell r="J39">
            <v>0</v>
          </cell>
          <cell r="K39" t="str">
            <v>1.33</v>
          </cell>
          <cell r="L39" t="str">
            <v>D+</v>
          </cell>
          <cell r="M39" t="str">
            <v>0</v>
          </cell>
          <cell r="N39">
            <v>0</v>
          </cell>
          <cell r="O39">
            <v>0</v>
          </cell>
          <cell r="P39">
            <v>0</v>
          </cell>
          <cell r="Q39">
            <v>0</v>
          </cell>
          <cell r="R39">
            <v>0</v>
          </cell>
          <cell r="S39">
            <v>0</v>
          </cell>
          <cell r="T39">
            <v>0</v>
          </cell>
          <cell r="U39" t="str">
            <v>D+</v>
          </cell>
        </row>
        <row r="40">
          <cell r="A40">
            <v>0</v>
          </cell>
          <cell r="B40">
            <v>9</v>
          </cell>
          <cell r="C40">
            <v>0</v>
          </cell>
          <cell r="D40" t="str">
            <v>3.6</v>
          </cell>
          <cell r="E40">
            <v>0</v>
          </cell>
          <cell r="F40">
            <v>0</v>
          </cell>
          <cell r="G40">
            <v>0</v>
          </cell>
          <cell r="H40">
            <v>0</v>
          </cell>
          <cell r="I40">
            <v>0</v>
          </cell>
          <cell r="J40">
            <v>0</v>
          </cell>
          <cell r="K40" t="str">
            <v>1.33</v>
          </cell>
          <cell r="L40" t="str">
            <v>D+</v>
          </cell>
          <cell r="M40" t="str">
            <v>0</v>
          </cell>
          <cell r="N40">
            <v>0</v>
          </cell>
          <cell r="O40">
            <v>0</v>
          </cell>
          <cell r="P40">
            <v>0</v>
          </cell>
          <cell r="Q40">
            <v>0</v>
          </cell>
          <cell r="R40">
            <v>0</v>
          </cell>
          <cell r="S40">
            <v>0</v>
          </cell>
          <cell r="T40">
            <v>0</v>
          </cell>
          <cell r="U40">
            <v>0</v>
          </cell>
        </row>
        <row r="41">
          <cell r="A41">
            <v>0</v>
          </cell>
          <cell r="B41">
            <v>9</v>
          </cell>
          <cell r="C41">
            <v>0</v>
          </cell>
          <cell r="D41" t="str">
            <v>3.7</v>
          </cell>
          <cell r="E41">
            <v>0</v>
          </cell>
          <cell r="F41">
            <v>0</v>
          </cell>
          <cell r="G41">
            <v>0</v>
          </cell>
          <cell r="H41">
            <v>0</v>
          </cell>
          <cell r="I41">
            <v>0</v>
          </cell>
          <cell r="J41">
            <v>0</v>
          </cell>
          <cell r="K41" t="str">
            <v>1.33</v>
          </cell>
          <cell r="L41" t="str">
            <v>D+</v>
          </cell>
          <cell r="M41" t="str">
            <v>0</v>
          </cell>
          <cell r="N41">
            <v>0</v>
          </cell>
          <cell r="O41">
            <v>0</v>
          </cell>
          <cell r="P41">
            <v>0</v>
          </cell>
          <cell r="Q41">
            <v>0</v>
          </cell>
          <cell r="R41">
            <v>0</v>
          </cell>
          <cell r="S41">
            <v>0</v>
          </cell>
          <cell r="T41">
            <v>0</v>
          </cell>
          <cell r="U41">
            <v>0</v>
          </cell>
        </row>
        <row r="42">
          <cell r="A42">
            <v>0</v>
          </cell>
          <cell r="B42">
            <v>0</v>
          </cell>
          <cell r="C42" t="str">
            <v>capaian raport</v>
          </cell>
          <cell r="D42">
            <v>9</v>
          </cell>
          <cell r="E42">
            <v>0</v>
          </cell>
          <cell r="F42">
            <v>0</v>
          </cell>
          <cell r="G42">
            <v>0</v>
          </cell>
          <cell r="H42">
            <v>0</v>
          </cell>
          <cell r="I42">
            <v>0</v>
          </cell>
          <cell r="J42">
            <v>0</v>
          </cell>
          <cell r="K42" t="str">
            <v>1.33</v>
          </cell>
          <cell r="L42" t="str">
            <v>D+</v>
          </cell>
          <cell r="M42" t="str">
            <v>0</v>
          </cell>
          <cell r="N42">
            <v>0</v>
          </cell>
          <cell r="O42">
            <v>0</v>
          </cell>
          <cell r="P42">
            <v>0</v>
          </cell>
          <cell r="Q42">
            <v>0</v>
          </cell>
          <cell r="R42">
            <v>0</v>
          </cell>
          <cell r="S42">
            <v>0</v>
          </cell>
          <cell r="T42">
            <v>0</v>
          </cell>
          <cell r="U42">
            <v>0</v>
          </cell>
        </row>
        <row r="43">
          <cell r="A43">
            <v>10</v>
          </cell>
          <cell r="B43">
            <v>10</v>
          </cell>
          <cell r="C43" t="str">
            <v xml:space="preserve">Deco Badarus Zaman </v>
          </cell>
          <cell r="D43" t="str">
            <v>3.5</v>
          </cell>
          <cell r="E43">
            <v>0</v>
          </cell>
          <cell r="F43">
            <v>0</v>
          </cell>
          <cell r="G43">
            <v>0</v>
          </cell>
          <cell r="H43">
            <v>0</v>
          </cell>
          <cell r="I43">
            <v>0</v>
          </cell>
          <cell r="J43">
            <v>0</v>
          </cell>
          <cell r="K43" t="str">
            <v>1.33</v>
          </cell>
          <cell r="L43" t="str">
            <v>D+</v>
          </cell>
          <cell r="M43" t="str">
            <v>0</v>
          </cell>
          <cell r="N43">
            <v>0</v>
          </cell>
          <cell r="O43">
            <v>0</v>
          </cell>
          <cell r="P43">
            <v>0</v>
          </cell>
          <cell r="Q43">
            <v>0</v>
          </cell>
          <cell r="R43">
            <v>0</v>
          </cell>
          <cell r="S43">
            <v>0</v>
          </cell>
          <cell r="T43">
            <v>0</v>
          </cell>
          <cell r="U43" t="str">
            <v>D+</v>
          </cell>
        </row>
        <row r="44">
          <cell r="A44">
            <v>0</v>
          </cell>
          <cell r="B44">
            <v>10</v>
          </cell>
          <cell r="C44">
            <v>0</v>
          </cell>
          <cell r="D44" t="str">
            <v>3.6</v>
          </cell>
          <cell r="E44">
            <v>0</v>
          </cell>
          <cell r="F44">
            <v>0</v>
          </cell>
          <cell r="G44">
            <v>0</v>
          </cell>
          <cell r="H44">
            <v>0</v>
          </cell>
          <cell r="I44">
            <v>0</v>
          </cell>
          <cell r="J44">
            <v>0</v>
          </cell>
          <cell r="K44" t="str">
            <v>1.33</v>
          </cell>
          <cell r="L44" t="str">
            <v>D+</v>
          </cell>
          <cell r="M44" t="str">
            <v>0</v>
          </cell>
          <cell r="N44">
            <v>0</v>
          </cell>
          <cell r="O44">
            <v>0</v>
          </cell>
          <cell r="P44">
            <v>0</v>
          </cell>
          <cell r="Q44">
            <v>0</v>
          </cell>
          <cell r="R44">
            <v>0</v>
          </cell>
          <cell r="S44">
            <v>0</v>
          </cell>
          <cell r="T44">
            <v>0</v>
          </cell>
          <cell r="U44">
            <v>0</v>
          </cell>
        </row>
        <row r="45">
          <cell r="A45">
            <v>0</v>
          </cell>
          <cell r="B45">
            <v>10</v>
          </cell>
          <cell r="C45">
            <v>0</v>
          </cell>
          <cell r="D45" t="str">
            <v>3.7</v>
          </cell>
          <cell r="E45">
            <v>0</v>
          </cell>
          <cell r="F45">
            <v>0</v>
          </cell>
          <cell r="G45">
            <v>0</v>
          </cell>
          <cell r="H45">
            <v>0</v>
          </cell>
          <cell r="I45">
            <v>0</v>
          </cell>
          <cell r="J45">
            <v>0</v>
          </cell>
          <cell r="K45" t="str">
            <v>1.33</v>
          </cell>
          <cell r="L45" t="str">
            <v>D+</v>
          </cell>
          <cell r="M45" t="str">
            <v>0</v>
          </cell>
          <cell r="N45">
            <v>0</v>
          </cell>
          <cell r="O45">
            <v>0</v>
          </cell>
          <cell r="P45">
            <v>0</v>
          </cell>
          <cell r="Q45">
            <v>0</v>
          </cell>
          <cell r="R45">
            <v>0</v>
          </cell>
          <cell r="S45">
            <v>0</v>
          </cell>
          <cell r="T45">
            <v>0</v>
          </cell>
          <cell r="U45">
            <v>0</v>
          </cell>
        </row>
        <row r="46">
          <cell r="A46">
            <v>0</v>
          </cell>
          <cell r="B46">
            <v>0</v>
          </cell>
          <cell r="C46" t="str">
            <v>capaian raport</v>
          </cell>
          <cell r="D46">
            <v>10</v>
          </cell>
          <cell r="E46">
            <v>0</v>
          </cell>
          <cell r="F46">
            <v>0</v>
          </cell>
          <cell r="G46">
            <v>0</v>
          </cell>
          <cell r="H46">
            <v>0</v>
          </cell>
          <cell r="I46">
            <v>0</v>
          </cell>
          <cell r="J46">
            <v>0</v>
          </cell>
          <cell r="K46" t="str">
            <v>1.33</v>
          </cell>
          <cell r="L46" t="str">
            <v>D+</v>
          </cell>
          <cell r="M46" t="str">
            <v>0</v>
          </cell>
          <cell r="N46">
            <v>0</v>
          </cell>
          <cell r="O46">
            <v>0</v>
          </cell>
          <cell r="P46">
            <v>0</v>
          </cell>
          <cell r="Q46">
            <v>0</v>
          </cell>
          <cell r="R46">
            <v>0</v>
          </cell>
          <cell r="S46">
            <v>0</v>
          </cell>
          <cell r="T46">
            <v>0</v>
          </cell>
          <cell r="U46">
            <v>0</v>
          </cell>
        </row>
        <row r="47">
          <cell r="A47">
            <v>11</v>
          </cell>
          <cell r="B47">
            <v>11</v>
          </cell>
          <cell r="C47" t="str">
            <v>Fania Mutiara Felichia</v>
          </cell>
          <cell r="D47" t="str">
            <v>3.5</v>
          </cell>
          <cell r="E47">
            <v>0</v>
          </cell>
          <cell r="F47">
            <v>0</v>
          </cell>
          <cell r="G47">
            <v>0</v>
          </cell>
          <cell r="H47">
            <v>0</v>
          </cell>
          <cell r="I47">
            <v>0</v>
          </cell>
          <cell r="J47">
            <v>0</v>
          </cell>
          <cell r="K47" t="str">
            <v>1.33</v>
          </cell>
          <cell r="L47" t="str">
            <v>D+</v>
          </cell>
          <cell r="M47" t="str">
            <v>0</v>
          </cell>
          <cell r="N47">
            <v>0</v>
          </cell>
          <cell r="O47">
            <v>0</v>
          </cell>
          <cell r="P47">
            <v>0</v>
          </cell>
          <cell r="Q47">
            <v>0</v>
          </cell>
          <cell r="R47">
            <v>0</v>
          </cell>
          <cell r="S47">
            <v>0</v>
          </cell>
          <cell r="T47">
            <v>0</v>
          </cell>
          <cell r="U47" t="str">
            <v>D+</v>
          </cell>
        </row>
        <row r="48">
          <cell r="A48">
            <v>0</v>
          </cell>
          <cell r="B48">
            <v>11</v>
          </cell>
          <cell r="C48">
            <v>0</v>
          </cell>
          <cell r="D48" t="str">
            <v>3.6</v>
          </cell>
          <cell r="E48">
            <v>0</v>
          </cell>
          <cell r="F48">
            <v>0</v>
          </cell>
          <cell r="G48">
            <v>0</v>
          </cell>
          <cell r="H48">
            <v>0</v>
          </cell>
          <cell r="I48">
            <v>0</v>
          </cell>
          <cell r="J48">
            <v>0</v>
          </cell>
          <cell r="K48" t="str">
            <v>1.33</v>
          </cell>
          <cell r="L48" t="str">
            <v>D+</v>
          </cell>
          <cell r="M48" t="str">
            <v>0</v>
          </cell>
          <cell r="N48">
            <v>0</v>
          </cell>
          <cell r="O48">
            <v>0</v>
          </cell>
          <cell r="P48">
            <v>0</v>
          </cell>
          <cell r="Q48">
            <v>0</v>
          </cell>
          <cell r="R48">
            <v>0</v>
          </cell>
          <cell r="S48">
            <v>0</v>
          </cell>
          <cell r="T48">
            <v>0</v>
          </cell>
          <cell r="U48">
            <v>0</v>
          </cell>
        </row>
        <row r="49">
          <cell r="A49">
            <v>0</v>
          </cell>
          <cell r="B49">
            <v>11</v>
          </cell>
          <cell r="C49">
            <v>0</v>
          </cell>
          <cell r="D49" t="str">
            <v>3.7</v>
          </cell>
          <cell r="E49">
            <v>0</v>
          </cell>
          <cell r="F49">
            <v>0</v>
          </cell>
          <cell r="G49">
            <v>0</v>
          </cell>
          <cell r="H49">
            <v>0</v>
          </cell>
          <cell r="I49">
            <v>0</v>
          </cell>
          <cell r="J49">
            <v>0</v>
          </cell>
          <cell r="K49" t="str">
            <v>1.33</v>
          </cell>
          <cell r="L49" t="str">
            <v>D+</v>
          </cell>
          <cell r="M49" t="str">
            <v>0</v>
          </cell>
          <cell r="N49">
            <v>0</v>
          </cell>
          <cell r="O49">
            <v>0</v>
          </cell>
          <cell r="P49">
            <v>0</v>
          </cell>
          <cell r="Q49">
            <v>0</v>
          </cell>
          <cell r="R49">
            <v>0</v>
          </cell>
          <cell r="S49">
            <v>0</v>
          </cell>
          <cell r="T49">
            <v>0</v>
          </cell>
          <cell r="U49">
            <v>0</v>
          </cell>
        </row>
        <row r="50">
          <cell r="A50">
            <v>0</v>
          </cell>
          <cell r="B50">
            <v>0</v>
          </cell>
          <cell r="C50" t="str">
            <v>capaian raport</v>
          </cell>
          <cell r="D50">
            <v>11</v>
          </cell>
          <cell r="E50">
            <v>0</v>
          </cell>
          <cell r="F50">
            <v>0</v>
          </cell>
          <cell r="G50">
            <v>0</v>
          </cell>
          <cell r="H50">
            <v>0</v>
          </cell>
          <cell r="I50">
            <v>0</v>
          </cell>
          <cell r="J50">
            <v>0</v>
          </cell>
          <cell r="K50" t="str">
            <v>1.33</v>
          </cell>
          <cell r="L50" t="str">
            <v>D+</v>
          </cell>
          <cell r="M50" t="str">
            <v>0</v>
          </cell>
          <cell r="N50">
            <v>0</v>
          </cell>
          <cell r="O50">
            <v>0</v>
          </cell>
          <cell r="P50">
            <v>0</v>
          </cell>
          <cell r="Q50">
            <v>0</v>
          </cell>
          <cell r="R50">
            <v>0</v>
          </cell>
          <cell r="S50">
            <v>0</v>
          </cell>
          <cell r="T50">
            <v>0</v>
          </cell>
          <cell r="U50">
            <v>0</v>
          </cell>
        </row>
        <row r="51">
          <cell r="A51">
            <v>12</v>
          </cell>
          <cell r="B51">
            <v>12</v>
          </cell>
          <cell r="C51" t="str">
            <v>Intan Dyah Nowari</v>
          </cell>
          <cell r="D51" t="str">
            <v>3.5</v>
          </cell>
          <cell r="E51">
            <v>0</v>
          </cell>
          <cell r="F51">
            <v>0</v>
          </cell>
          <cell r="G51">
            <v>0</v>
          </cell>
          <cell r="H51">
            <v>0</v>
          </cell>
          <cell r="I51">
            <v>0</v>
          </cell>
          <cell r="J51">
            <v>0</v>
          </cell>
          <cell r="K51" t="str">
            <v>1.33</v>
          </cell>
          <cell r="L51" t="str">
            <v>D+</v>
          </cell>
          <cell r="M51" t="str">
            <v>0</v>
          </cell>
          <cell r="N51">
            <v>0</v>
          </cell>
          <cell r="O51">
            <v>0</v>
          </cell>
          <cell r="P51">
            <v>0</v>
          </cell>
          <cell r="Q51">
            <v>0</v>
          </cell>
          <cell r="R51">
            <v>0</v>
          </cell>
          <cell r="S51">
            <v>0</v>
          </cell>
          <cell r="T51">
            <v>0</v>
          </cell>
          <cell r="U51" t="str">
            <v>D+</v>
          </cell>
        </row>
        <row r="52">
          <cell r="A52">
            <v>0</v>
          </cell>
          <cell r="B52">
            <v>12</v>
          </cell>
          <cell r="C52">
            <v>0</v>
          </cell>
          <cell r="D52" t="str">
            <v>3.6</v>
          </cell>
          <cell r="E52">
            <v>0</v>
          </cell>
          <cell r="F52">
            <v>0</v>
          </cell>
          <cell r="G52">
            <v>0</v>
          </cell>
          <cell r="H52">
            <v>0</v>
          </cell>
          <cell r="I52">
            <v>0</v>
          </cell>
          <cell r="J52">
            <v>0</v>
          </cell>
          <cell r="K52" t="str">
            <v>1.33</v>
          </cell>
          <cell r="L52" t="str">
            <v>D+</v>
          </cell>
          <cell r="M52" t="str">
            <v>0</v>
          </cell>
          <cell r="N52">
            <v>0</v>
          </cell>
          <cell r="O52">
            <v>0</v>
          </cell>
          <cell r="P52">
            <v>0</v>
          </cell>
          <cell r="Q52">
            <v>0</v>
          </cell>
          <cell r="R52">
            <v>0</v>
          </cell>
          <cell r="S52">
            <v>0</v>
          </cell>
          <cell r="T52">
            <v>0</v>
          </cell>
          <cell r="U52">
            <v>0</v>
          </cell>
        </row>
        <row r="53">
          <cell r="A53">
            <v>0</v>
          </cell>
          <cell r="B53">
            <v>12</v>
          </cell>
          <cell r="C53">
            <v>0</v>
          </cell>
          <cell r="D53" t="str">
            <v>3.7</v>
          </cell>
          <cell r="E53">
            <v>0</v>
          </cell>
          <cell r="F53">
            <v>0</v>
          </cell>
          <cell r="G53">
            <v>0</v>
          </cell>
          <cell r="H53">
            <v>0</v>
          </cell>
          <cell r="I53">
            <v>0</v>
          </cell>
          <cell r="J53">
            <v>0</v>
          </cell>
          <cell r="K53" t="str">
            <v>1.33</v>
          </cell>
          <cell r="L53" t="str">
            <v>D+</v>
          </cell>
          <cell r="M53" t="str">
            <v>0</v>
          </cell>
          <cell r="N53">
            <v>0</v>
          </cell>
          <cell r="O53">
            <v>0</v>
          </cell>
          <cell r="P53">
            <v>0</v>
          </cell>
          <cell r="Q53">
            <v>0</v>
          </cell>
          <cell r="R53">
            <v>0</v>
          </cell>
          <cell r="S53">
            <v>0</v>
          </cell>
          <cell r="T53">
            <v>0</v>
          </cell>
          <cell r="U53">
            <v>0</v>
          </cell>
        </row>
        <row r="54">
          <cell r="A54">
            <v>0</v>
          </cell>
          <cell r="B54">
            <v>0</v>
          </cell>
          <cell r="C54" t="str">
            <v>capaian raport</v>
          </cell>
          <cell r="D54">
            <v>12</v>
          </cell>
          <cell r="E54">
            <v>0</v>
          </cell>
          <cell r="F54">
            <v>0</v>
          </cell>
          <cell r="G54">
            <v>0</v>
          </cell>
          <cell r="H54">
            <v>0</v>
          </cell>
          <cell r="I54">
            <v>0</v>
          </cell>
          <cell r="J54">
            <v>0</v>
          </cell>
          <cell r="K54" t="str">
            <v>1.33</v>
          </cell>
          <cell r="L54" t="str">
            <v>D+</v>
          </cell>
          <cell r="M54" t="str">
            <v>0</v>
          </cell>
          <cell r="N54">
            <v>0</v>
          </cell>
          <cell r="O54">
            <v>0</v>
          </cell>
          <cell r="P54">
            <v>0</v>
          </cell>
          <cell r="Q54">
            <v>0</v>
          </cell>
          <cell r="R54">
            <v>0</v>
          </cell>
          <cell r="S54">
            <v>0</v>
          </cell>
          <cell r="T54">
            <v>0</v>
          </cell>
          <cell r="U54">
            <v>0</v>
          </cell>
        </row>
        <row r="55">
          <cell r="A55">
            <v>13</v>
          </cell>
          <cell r="B55">
            <v>13</v>
          </cell>
          <cell r="C55" t="str">
            <v>Misyanita Nurfitri S</v>
          </cell>
          <cell r="D55" t="str">
            <v>3.5</v>
          </cell>
          <cell r="E55">
            <v>0</v>
          </cell>
          <cell r="F55">
            <v>0</v>
          </cell>
          <cell r="G55">
            <v>0</v>
          </cell>
          <cell r="H55">
            <v>0</v>
          </cell>
          <cell r="I55">
            <v>0</v>
          </cell>
          <cell r="J55">
            <v>0</v>
          </cell>
          <cell r="K55" t="str">
            <v>1.33</v>
          </cell>
          <cell r="L55" t="str">
            <v>D+</v>
          </cell>
          <cell r="M55" t="str">
            <v>0</v>
          </cell>
          <cell r="N55">
            <v>0</v>
          </cell>
          <cell r="O55">
            <v>0</v>
          </cell>
          <cell r="P55">
            <v>0</v>
          </cell>
          <cell r="Q55">
            <v>0</v>
          </cell>
          <cell r="R55">
            <v>0</v>
          </cell>
          <cell r="S55">
            <v>0</v>
          </cell>
          <cell r="T55">
            <v>0</v>
          </cell>
          <cell r="U55" t="str">
            <v>D+</v>
          </cell>
        </row>
        <row r="56">
          <cell r="A56">
            <v>0</v>
          </cell>
          <cell r="B56">
            <v>13</v>
          </cell>
          <cell r="C56">
            <v>0</v>
          </cell>
          <cell r="D56" t="str">
            <v>3.6</v>
          </cell>
          <cell r="E56">
            <v>0</v>
          </cell>
          <cell r="F56">
            <v>0</v>
          </cell>
          <cell r="G56">
            <v>0</v>
          </cell>
          <cell r="H56">
            <v>0</v>
          </cell>
          <cell r="I56">
            <v>0</v>
          </cell>
          <cell r="J56">
            <v>0</v>
          </cell>
          <cell r="K56" t="str">
            <v>1.33</v>
          </cell>
          <cell r="L56" t="str">
            <v>D+</v>
          </cell>
          <cell r="M56" t="str">
            <v>0</v>
          </cell>
          <cell r="N56">
            <v>0</v>
          </cell>
          <cell r="O56">
            <v>0</v>
          </cell>
          <cell r="P56">
            <v>0</v>
          </cell>
          <cell r="Q56">
            <v>0</v>
          </cell>
          <cell r="R56">
            <v>0</v>
          </cell>
          <cell r="S56">
            <v>0</v>
          </cell>
          <cell r="T56">
            <v>0</v>
          </cell>
          <cell r="U56">
            <v>0</v>
          </cell>
        </row>
        <row r="57">
          <cell r="A57">
            <v>0</v>
          </cell>
          <cell r="B57">
            <v>13</v>
          </cell>
          <cell r="C57">
            <v>0</v>
          </cell>
          <cell r="D57" t="str">
            <v>3.7</v>
          </cell>
          <cell r="E57">
            <v>0</v>
          </cell>
          <cell r="F57">
            <v>0</v>
          </cell>
          <cell r="G57">
            <v>0</v>
          </cell>
          <cell r="H57">
            <v>0</v>
          </cell>
          <cell r="I57">
            <v>0</v>
          </cell>
          <cell r="J57">
            <v>0</v>
          </cell>
          <cell r="K57" t="str">
            <v>1.33</v>
          </cell>
          <cell r="L57" t="str">
            <v>D+</v>
          </cell>
          <cell r="M57" t="str">
            <v>0</v>
          </cell>
          <cell r="N57">
            <v>0</v>
          </cell>
          <cell r="O57">
            <v>0</v>
          </cell>
          <cell r="P57">
            <v>0</v>
          </cell>
          <cell r="Q57">
            <v>0</v>
          </cell>
          <cell r="R57">
            <v>0</v>
          </cell>
          <cell r="S57">
            <v>0</v>
          </cell>
          <cell r="T57">
            <v>0</v>
          </cell>
          <cell r="U57">
            <v>0</v>
          </cell>
        </row>
        <row r="58">
          <cell r="A58">
            <v>0</v>
          </cell>
          <cell r="B58">
            <v>0</v>
          </cell>
          <cell r="C58" t="str">
            <v>capaian raport</v>
          </cell>
          <cell r="D58">
            <v>13</v>
          </cell>
          <cell r="E58">
            <v>0</v>
          </cell>
          <cell r="F58">
            <v>0</v>
          </cell>
          <cell r="G58">
            <v>0</v>
          </cell>
          <cell r="H58">
            <v>0</v>
          </cell>
          <cell r="I58">
            <v>0</v>
          </cell>
          <cell r="J58">
            <v>0</v>
          </cell>
          <cell r="K58" t="str">
            <v>1.33</v>
          </cell>
          <cell r="L58" t="str">
            <v>D+</v>
          </cell>
          <cell r="M58" t="str">
            <v>0</v>
          </cell>
          <cell r="N58">
            <v>0</v>
          </cell>
          <cell r="O58">
            <v>0</v>
          </cell>
          <cell r="P58">
            <v>0</v>
          </cell>
          <cell r="Q58">
            <v>0</v>
          </cell>
          <cell r="R58">
            <v>0</v>
          </cell>
          <cell r="S58">
            <v>0</v>
          </cell>
          <cell r="T58">
            <v>0</v>
          </cell>
          <cell r="U58">
            <v>0</v>
          </cell>
        </row>
        <row r="59">
          <cell r="A59">
            <v>14</v>
          </cell>
          <cell r="B59">
            <v>14</v>
          </cell>
          <cell r="C59" t="str">
            <v>Moch Zidane Hita L. U</v>
          </cell>
          <cell r="D59" t="str">
            <v>3.5</v>
          </cell>
          <cell r="E59">
            <v>0</v>
          </cell>
          <cell r="F59">
            <v>0</v>
          </cell>
          <cell r="G59">
            <v>0</v>
          </cell>
          <cell r="H59">
            <v>0</v>
          </cell>
          <cell r="I59">
            <v>0</v>
          </cell>
          <cell r="J59">
            <v>0</v>
          </cell>
          <cell r="K59" t="str">
            <v>1.33</v>
          </cell>
          <cell r="L59" t="str">
            <v>D+</v>
          </cell>
          <cell r="M59" t="str">
            <v>0</v>
          </cell>
          <cell r="N59">
            <v>0</v>
          </cell>
          <cell r="O59">
            <v>0</v>
          </cell>
          <cell r="P59">
            <v>0</v>
          </cell>
          <cell r="Q59">
            <v>0</v>
          </cell>
          <cell r="R59">
            <v>0</v>
          </cell>
          <cell r="S59">
            <v>0</v>
          </cell>
          <cell r="T59">
            <v>0</v>
          </cell>
          <cell r="U59" t="str">
            <v>D+</v>
          </cell>
        </row>
        <row r="60">
          <cell r="A60">
            <v>0</v>
          </cell>
          <cell r="B60">
            <v>14</v>
          </cell>
          <cell r="C60">
            <v>0</v>
          </cell>
          <cell r="D60" t="str">
            <v>3.6</v>
          </cell>
          <cell r="E60">
            <v>0</v>
          </cell>
          <cell r="F60">
            <v>0</v>
          </cell>
          <cell r="G60">
            <v>0</v>
          </cell>
          <cell r="H60">
            <v>0</v>
          </cell>
          <cell r="I60">
            <v>0</v>
          </cell>
          <cell r="J60">
            <v>0</v>
          </cell>
          <cell r="K60" t="str">
            <v>1.33</v>
          </cell>
          <cell r="L60" t="str">
            <v>D+</v>
          </cell>
          <cell r="M60" t="str">
            <v>0</v>
          </cell>
          <cell r="N60">
            <v>0</v>
          </cell>
          <cell r="O60">
            <v>0</v>
          </cell>
          <cell r="P60">
            <v>0</v>
          </cell>
          <cell r="Q60">
            <v>0</v>
          </cell>
          <cell r="R60">
            <v>0</v>
          </cell>
          <cell r="S60">
            <v>0</v>
          </cell>
          <cell r="T60">
            <v>0</v>
          </cell>
          <cell r="U60">
            <v>0</v>
          </cell>
        </row>
        <row r="61">
          <cell r="A61">
            <v>0</v>
          </cell>
          <cell r="B61">
            <v>14</v>
          </cell>
          <cell r="C61">
            <v>0</v>
          </cell>
          <cell r="D61" t="str">
            <v>3.7</v>
          </cell>
          <cell r="E61">
            <v>0</v>
          </cell>
          <cell r="F61">
            <v>0</v>
          </cell>
          <cell r="G61">
            <v>0</v>
          </cell>
          <cell r="H61">
            <v>0</v>
          </cell>
          <cell r="I61">
            <v>0</v>
          </cell>
          <cell r="J61">
            <v>0</v>
          </cell>
          <cell r="K61" t="str">
            <v>1.33</v>
          </cell>
          <cell r="L61" t="str">
            <v>D+</v>
          </cell>
          <cell r="M61" t="str">
            <v>0</v>
          </cell>
          <cell r="N61">
            <v>0</v>
          </cell>
          <cell r="O61">
            <v>0</v>
          </cell>
          <cell r="P61">
            <v>0</v>
          </cell>
          <cell r="Q61">
            <v>0</v>
          </cell>
          <cell r="R61">
            <v>0</v>
          </cell>
          <cell r="S61">
            <v>0</v>
          </cell>
          <cell r="T61">
            <v>0</v>
          </cell>
          <cell r="U61">
            <v>0</v>
          </cell>
        </row>
        <row r="62">
          <cell r="A62">
            <v>0</v>
          </cell>
          <cell r="B62">
            <v>0</v>
          </cell>
          <cell r="C62" t="str">
            <v>capaian raport</v>
          </cell>
          <cell r="D62">
            <v>14</v>
          </cell>
          <cell r="E62">
            <v>0</v>
          </cell>
          <cell r="F62">
            <v>0</v>
          </cell>
          <cell r="G62">
            <v>0</v>
          </cell>
          <cell r="H62">
            <v>0</v>
          </cell>
          <cell r="I62">
            <v>0</v>
          </cell>
          <cell r="J62">
            <v>0</v>
          </cell>
          <cell r="K62" t="str">
            <v>1.33</v>
          </cell>
          <cell r="L62" t="str">
            <v>D+</v>
          </cell>
          <cell r="M62" t="str">
            <v>0</v>
          </cell>
          <cell r="N62">
            <v>0</v>
          </cell>
          <cell r="O62">
            <v>0</v>
          </cell>
          <cell r="P62">
            <v>0</v>
          </cell>
          <cell r="Q62">
            <v>0</v>
          </cell>
          <cell r="R62">
            <v>0</v>
          </cell>
          <cell r="S62">
            <v>0</v>
          </cell>
          <cell r="T62">
            <v>0</v>
          </cell>
          <cell r="U62">
            <v>0</v>
          </cell>
        </row>
        <row r="63">
          <cell r="A63">
            <v>15</v>
          </cell>
          <cell r="B63">
            <v>15</v>
          </cell>
          <cell r="C63" t="str">
            <v>Muhammad Ibra Maulana</v>
          </cell>
          <cell r="D63" t="str">
            <v>3.5</v>
          </cell>
          <cell r="E63">
            <v>0</v>
          </cell>
          <cell r="F63">
            <v>0</v>
          </cell>
          <cell r="G63">
            <v>0</v>
          </cell>
          <cell r="H63">
            <v>0</v>
          </cell>
          <cell r="I63">
            <v>0</v>
          </cell>
          <cell r="J63">
            <v>0</v>
          </cell>
          <cell r="K63" t="str">
            <v>1.33</v>
          </cell>
          <cell r="L63" t="str">
            <v>D+</v>
          </cell>
          <cell r="M63" t="str">
            <v>0</v>
          </cell>
          <cell r="N63">
            <v>0</v>
          </cell>
          <cell r="O63">
            <v>0</v>
          </cell>
          <cell r="P63">
            <v>0</v>
          </cell>
          <cell r="Q63">
            <v>0</v>
          </cell>
          <cell r="R63">
            <v>0</v>
          </cell>
          <cell r="S63">
            <v>0</v>
          </cell>
          <cell r="T63">
            <v>0</v>
          </cell>
          <cell r="U63" t="str">
            <v>D+</v>
          </cell>
        </row>
        <row r="64">
          <cell r="A64">
            <v>0</v>
          </cell>
          <cell r="B64">
            <v>15</v>
          </cell>
          <cell r="C64">
            <v>0</v>
          </cell>
          <cell r="D64" t="str">
            <v>3.6</v>
          </cell>
          <cell r="E64">
            <v>0</v>
          </cell>
          <cell r="F64">
            <v>0</v>
          </cell>
          <cell r="G64">
            <v>0</v>
          </cell>
          <cell r="H64">
            <v>0</v>
          </cell>
          <cell r="I64">
            <v>0</v>
          </cell>
          <cell r="J64">
            <v>0</v>
          </cell>
          <cell r="K64" t="str">
            <v>1.33</v>
          </cell>
          <cell r="L64" t="str">
            <v>D+</v>
          </cell>
          <cell r="M64" t="str">
            <v>0</v>
          </cell>
          <cell r="N64">
            <v>0</v>
          </cell>
          <cell r="O64">
            <v>0</v>
          </cell>
          <cell r="P64">
            <v>0</v>
          </cell>
          <cell r="Q64">
            <v>0</v>
          </cell>
          <cell r="R64">
            <v>0</v>
          </cell>
          <cell r="S64">
            <v>0</v>
          </cell>
          <cell r="T64">
            <v>0</v>
          </cell>
          <cell r="U64">
            <v>0</v>
          </cell>
        </row>
        <row r="65">
          <cell r="A65">
            <v>0</v>
          </cell>
          <cell r="B65">
            <v>15</v>
          </cell>
          <cell r="C65">
            <v>0</v>
          </cell>
          <cell r="D65" t="str">
            <v>3.7</v>
          </cell>
          <cell r="E65">
            <v>0</v>
          </cell>
          <cell r="F65">
            <v>0</v>
          </cell>
          <cell r="G65">
            <v>0</v>
          </cell>
          <cell r="H65">
            <v>0</v>
          </cell>
          <cell r="I65">
            <v>0</v>
          </cell>
          <cell r="J65">
            <v>0</v>
          </cell>
          <cell r="K65" t="str">
            <v>1.33</v>
          </cell>
          <cell r="L65" t="str">
            <v>D+</v>
          </cell>
          <cell r="M65" t="str">
            <v>0</v>
          </cell>
          <cell r="N65">
            <v>0</v>
          </cell>
          <cell r="O65">
            <v>0</v>
          </cell>
          <cell r="P65">
            <v>0</v>
          </cell>
          <cell r="Q65">
            <v>0</v>
          </cell>
          <cell r="R65">
            <v>0</v>
          </cell>
          <cell r="S65">
            <v>0</v>
          </cell>
          <cell r="T65">
            <v>0</v>
          </cell>
          <cell r="U65">
            <v>0</v>
          </cell>
        </row>
        <row r="66">
          <cell r="A66">
            <v>0</v>
          </cell>
          <cell r="B66">
            <v>0</v>
          </cell>
          <cell r="C66" t="str">
            <v>capaian raport</v>
          </cell>
          <cell r="D66">
            <v>15</v>
          </cell>
          <cell r="E66">
            <v>0</v>
          </cell>
          <cell r="F66">
            <v>0</v>
          </cell>
          <cell r="G66">
            <v>0</v>
          </cell>
          <cell r="H66">
            <v>0</v>
          </cell>
          <cell r="I66">
            <v>0</v>
          </cell>
          <cell r="J66">
            <v>0</v>
          </cell>
          <cell r="K66" t="str">
            <v>1.33</v>
          </cell>
          <cell r="L66" t="str">
            <v>D+</v>
          </cell>
          <cell r="M66" t="str">
            <v>0</v>
          </cell>
          <cell r="N66">
            <v>0</v>
          </cell>
          <cell r="O66">
            <v>0</v>
          </cell>
          <cell r="P66">
            <v>0</v>
          </cell>
          <cell r="Q66">
            <v>0</v>
          </cell>
          <cell r="R66">
            <v>0</v>
          </cell>
          <cell r="S66">
            <v>0</v>
          </cell>
          <cell r="T66">
            <v>0</v>
          </cell>
          <cell r="U66">
            <v>0</v>
          </cell>
        </row>
        <row r="67">
          <cell r="A67">
            <v>16</v>
          </cell>
          <cell r="B67">
            <v>16</v>
          </cell>
          <cell r="C67" t="str">
            <v>Nabilla Shiva Putri</v>
          </cell>
          <cell r="D67" t="str">
            <v>3.5</v>
          </cell>
          <cell r="E67">
            <v>0</v>
          </cell>
          <cell r="F67">
            <v>0</v>
          </cell>
          <cell r="G67">
            <v>0</v>
          </cell>
          <cell r="H67">
            <v>0</v>
          </cell>
          <cell r="I67">
            <v>0</v>
          </cell>
          <cell r="J67">
            <v>0</v>
          </cell>
          <cell r="K67" t="str">
            <v>1.33</v>
          </cell>
          <cell r="L67" t="str">
            <v>D+</v>
          </cell>
          <cell r="M67" t="str">
            <v>0</v>
          </cell>
          <cell r="N67">
            <v>0</v>
          </cell>
          <cell r="O67">
            <v>0</v>
          </cell>
          <cell r="P67">
            <v>0</v>
          </cell>
          <cell r="Q67">
            <v>0</v>
          </cell>
          <cell r="R67">
            <v>0</v>
          </cell>
          <cell r="S67">
            <v>0</v>
          </cell>
          <cell r="T67">
            <v>0</v>
          </cell>
          <cell r="U67" t="str">
            <v>D+</v>
          </cell>
        </row>
        <row r="68">
          <cell r="A68">
            <v>0</v>
          </cell>
          <cell r="B68">
            <v>16</v>
          </cell>
          <cell r="C68">
            <v>0</v>
          </cell>
          <cell r="D68" t="str">
            <v>3.6</v>
          </cell>
          <cell r="E68">
            <v>0</v>
          </cell>
          <cell r="F68">
            <v>0</v>
          </cell>
          <cell r="G68">
            <v>0</v>
          </cell>
          <cell r="H68">
            <v>0</v>
          </cell>
          <cell r="I68">
            <v>0</v>
          </cell>
          <cell r="J68">
            <v>0</v>
          </cell>
          <cell r="K68" t="str">
            <v>1.33</v>
          </cell>
          <cell r="L68" t="str">
            <v>D+</v>
          </cell>
          <cell r="M68" t="str">
            <v>0</v>
          </cell>
          <cell r="N68">
            <v>0</v>
          </cell>
          <cell r="O68">
            <v>0</v>
          </cell>
          <cell r="P68">
            <v>0</v>
          </cell>
          <cell r="Q68">
            <v>0</v>
          </cell>
          <cell r="R68">
            <v>0</v>
          </cell>
          <cell r="S68">
            <v>0</v>
          </cell>
          <cell r="T68">
            <v>0</v>
          </cell>
          <cell r="U68">
            <v>0</v>
          </cell>
        </row>
        <row r="69">
          <cell r="A69">
            <v>0</v>
          </cell>
          <cell r="B69">
            <v>16</v>
          </cell>
          <cell r="C69">
            <v>0</v>
          </cell>
          <cell r="D69" t="str">
            <v>3.7</v>
          </cell>
          <cell r="E69">
            <v>0</v>
          </cell>
          <cell r="F69">
            <v>0</v>
          </cell>
          <cell r="G69">
            <v>0</v>
          </cell>
          <cell r="H69">
            <v>0</v>
          </cell>
          <cell r="I69">
            <v>0</v>
          </cell>
          <cell r="J69">
            <v>0</v>
          </cell>
          <cell r="K69" t="str">
            <v>1.33</v>
          </cell>
          <cell r="L69" t="str">
            <v>D+</v>
          </cell>
          <cell r="M69" t="str">
            <v>0</v>
          </cell>
          <cell r="N69">
            <v>0</v>
          </cell>
          <cell r="O69">
            <v>0</v>
          </cell>
          <cell r="P69">
            <v>0</v>
          </cell>
          <cell r="Q69">
            <v>0</v>
          </cell>
          <cell r="R69">
            <v>0</v>
          </cell>
          <cell r="S69">
            <v>0</v>
          </cell>
          <cell r="T69">
            <v>0</v>
          </cell>
          <cell r="U69">
            <v>0</v>
          </cell>
        </row>
        <row r="70">
          <cell r="A70">
            <v>0</v>
          </cell>
          <cell r="B70">
            <v>0</v>
          </cell>
          <cell r="C70" t="str">
            <v>capaian raport</v>
          </cell>
          <cell r="D70">
            <v>16</v>
          </cell>
          <cell r="E70">
            <v>0</v>
          </cell>
          <cell r="F70">
            <v>0</v>
          </cell>
          <cell r="G70">
            <v>0</v>
          </cell>
          <cell r="H70">
            <v>0</v>
          </cell>
          <cell r="I70">
            <v>0</v>
          </cell>
          <cell r="J70">
            <v>0</v>
          </cell>
          <cell r="K70" t="str">
            <v>1.33</v>
          </cell>
          <cell r="L70" t="str">
            <v>D+</v>
          </cell>
          <cell r="M70" t="str">
            <v>0</v>
          </cell>
          <cell r="N70">
            <v>0</v>
          </cell>
          <cell r="O70">
            <v>0</v>
          </cell>
          <cell r="P70">
            <v>0</v>
          </cell>
          <cell r="Q70">
            <v>0</v>
          </cell>
          <cell r="R70">
            <v>0</v>
          </cell>
          <cell r="S70">
            <v>0</v>
          </cell>
          <cell r="T70">
            <v>0</v>
          </cell>
          <cell r="U70">
            <v>0</v>
          </cell>
        </row>
        <row r="71">
          <cell r="A71">
            <v>17</v>
          </cell>
          <cell r="B71">
            <v>17</v>
          </cell>
          <cell r="C71" t="str">
            <v>Naufal Falih F</v>
          </cell>
          <cell r="D71" t="str">
            <v>3.5</v>
          </cell>
          <cell r="E71">
            <v>0</v>
          </cell>
          <cell r="F71">
            <v>0</v>
          </cell>
          <cell r="G71">
            <v>0</v>
          </cell>
          <cell r="H71">
            <v>0</v>
          </cell>
          <cell r="I71">
            <v>0</v>
          </cell>
          <cell r="J71">
            <v>0</v>
          </cell>
          <cell r="K71" t="str">
            <v>1.33</v>
          </cell>
          <cell r="L71" t="str">
            <v>D+</v>
          </cell>
          <cell r="M71" t="str">
            <v>0</v>
          </cell>
          <cell r="N71">
            <v>0</v>
          </cell>
          <cell r="O71">
            <v>0</v>
          </cell>
          <cell r="P71">
            <v>0</v>
          </cell>
          <cell r="Q71">
            <v>0</v>
          </cell>
          <cell r="R71">
            <v>0</v>
          </cell>
          <cell r="S71">
            <v>0</v>
          </cell>
          <cell r="T71">
            <v>0</v>
          </cell>
          <cell r="U71" t="str">
            <v>D+</v>
          </cell>
        </row>
        <row r="72">
          <cell r="A72">
            <v>0</v>
          </cell>
          <cell r="B72">
            <v>17</v>
          </cell>
          <cell r="C72">
            <v>0</v>
          </cell>
          <cell r="D72" t="str">
            <v>3.6</v>
          </cell>
          <cell r="E72">
            <v>0</v>
          </cell>
          <cell r="F72">
            <v>0</v>
          </cell>
          <cell r="G72">
            <v>0</v>
          </cell>
          <cell r="H72">
            <v>0</v>
          </cell>
          <cell r="I72">
            <v>0</v>
          </cell>
          <cell r="J72">
            <v>0</v>
          </cell>
          <cell r="K72" t="str">
            <v>1.33</v>
          </cell>
          <cell r="L72" t="str">
            <v>D+</v>
          </cell>
          <cell r="M72" t="str">
            <v>0</v>
          </cell>
          <cell r="N72">
            <v>0</v>
          </cell>
          <cell r="O72">
            <v>0</v>
          </cell>
          <cell r="P72">
            <v>0</v>
          </cell>
          <cell r="Q72">
            <v>0</v>
          </cell>
          <cell r="R72">
            <v>0</v>
          </cell>
          <cell r="S72">
            <v>0</v>
          </cell>
          <cell r="T72">
            <v>0</v>
          </cell>
          <cell r="U72">
            <v>0</v>
          </cell>
        </row>
        <row r="73">
          <cell r="A73">
            <v>0</v>
          </cell>
          <cell r="B73">
            <v>17</v>
          </cell>
          <cell r="C73">
            <v>0</v>
          </cell>
          <cell r="D73" t="str">
            <v>3.7</v>
          </cell>
          <cell r="E73">
            <v>0</v>
          </cell>
          <cell r="F73">
            <v>0</v>
          </cell>
          <cell r="G73">
            <v>0</v>
          </cell>
          <cell r="H73">
            <v>0</v>
          </cell>
          <cell r="I73">
            <v>0</v>
          </cell>
          <cell r="J73">
            <v>0</v>
          </cell>
          <cell r="K73" t="str">
            <v>1.33</v>
          </cell>
          <cell r="L73" t="str">
            <v>D+</v>
          </cell>
          <cell r="M73" t="str">
            <v>0</v>
          </cell>
          <cell r="N73">
            <v>0</v>
          </cell>
          <cell r="O73">
            <v>0</v>
          </cell>
          <cell r="P73">
            <v>0</v>
          </cell>
          <cell r="Q73">
            <v>0</v>
          </cell>
          <cell r="R73">
            <v>0</v>
          </cell>
          <cell r="S73">
            <v>0</v>
          </cell>
          <cell r="T73">
            <v>0</v>
          </cell>
          <cell r="U73">
            <v>0</v>
          </cell>
        </row>
        <row r="74">
          <cell r="A74">
            <v>0</v>
          </cell>
          <cell r="B74">
            <v>0</v>
          </cell>
          <cell r="C74" t="str">
            <v>capaian raport</v>
          </cell>
          <cell r="D74">
            <v>17</v>
          </cell>
          <cell r="E74">
            <v>0</v>
          </cell>
          <cell r="F74">
            <v>0</v>
          </cell>
          <cell r="G74">
            <v>0</v>
          </cell>
          <cell r="H74">
            <v>0</v>
          </cell>
          <cell r="I74">
            <v>0</v>
          </cell>
          <cell r="J74">
            <v>0</v>
          </cell>
          <cell r="K74" t="str">
            <v>1.33</v>
          </cell>
          <cell r="L74" t="str">
            <v>D+</v>
          </cell>
          <cell r="M74" t="str">
            <v>0</v>
          </cell>
          <cell r="N74">
            <v>0</v>
          </cell>
          <cell r="O74">
            <v>0</v>
          </cell>
          <cell r="P74">
            <v>0</v>
          </cell>
          <cell r="Q74">
            <v>0</v>
          </cell>
          <cell r="R74">
            <v>0</v>
          </cell>
          <cell r="S74">
            <v>0</v>
          </cell>
          <cell r="T74">
            <v>0</v>
          </cell>
          <cell r="U74">
            <v>0</v>
          </cell>
        </row>
        <row r="75">
          <cell r="A75">
            <v>18</v>
          </cell>
          <cell r="B75">
            <v>18</v>
          </cell>
          <cell r="C75" t="str">
            <v>Nayla Annora Nobel W</v>
          </cell>
          <cell r="D75" t="str">
            <v>3.5</v>
          </cell>
          <cell r="E75">
            <v>0</v>
          </cell>
          <cell r="F75">
            <v>0</v>
          </cell>
          <cell r="G75">
            <v>0</v>
          </cell>
          <cell r="H75">
            <v>0</v>
          </cell>
          <cell r="I75">
            <v>0</v>
          </cell>
          <cell r="J75">
            <v>0</v>
          </cell>
          <cell r="K75" t="str">
            <v>1.33</v>
          </cell>
          <cell r="L75" t="str">
            <v>D+</v>
          </cell>
          <cell r="M75" t="str">
            <v>0</v>
          </cell>
          <cell r="N75">
            <v>0</v>
          </cell>
          <cell r="O75">
            <v>0</v>
          </cell>
          <cell r="P75">
            <v>0</v>
          </cell>
          <cell r="Q75">
            <v>0</v>
          </cell>
          <cell r="R75">
            <v>0</v>
          </cell>
          <cell r="S75">
            <v>0</v>
          </cell>
          <cell r="T75">
            <v>0</v>
          </cell>
          <cell r="U75" t="str">
            <v>D+</v>
          </cell>
        </row>
        <row r="76">
          <cell r="A76">
            <v>0</v>
          </cell>
          <cell r="B76">
            <v>18</v>
          </cell>
          <cell r="C76">
            <v>0</v>
          </cell>
          <cell r="D76" t="str">
            <v>3.6</v>
          </cell>
          <cell r="E76">
            <v>0</v>
          </cell>
          <cell r="F76">
            <v>0</v>
          </cell>
          <cell r="G76">
            <v>0</v>
          </cell>
          <cell r="H76">
            <v>0</v>
          </cell>
          <cell r="I76">
            <v>0</v>
          </cell>
          <cell r="J76">
            <v>0</v>
          </cell>
          <cell r="K76" t="str">
            <v>1.33</v>
          </cell>
          <cell r="L76" t="str">
            <v>D+</v>
          </cell>
          <cell r="M76" t="str">
            <v>0</v>
          </cell>
          <cell r="N76">
            <v>0</v>
          </cell>
          <cell r="O76">
            <v>0</v>
          </cell>
          <cell r="P76">
            <v>0</v>
          </cell>
          <cell r="Q76">
            <v>0</v>
          </cell>
          <cell r="R76">
            <v>0</v>
          </cell>
          <cell r="S76">
            <v>0</v>
          </cell>
          <cell r="T76">
            <v>0</v>
          </cell>
          <cell r="U76">
            <v>0</v>
          </cell>
        </row>
        <row r="77">
          <cell r="A77">
            <v>0</v>
          </cell>
          <cell r="B77">
            <v>18</v>
          </cell>
          <cell r="C77">
            <v>0</v>
          </cell>
          <cell r="D77" t="str">
            <v>3.7</v>
          </cell>
          <cell r="E77">
            <v>0</v>
          </cell>
          <cell r="F77">
            <v>0</v>
          </cell>
          <cell r="G77">
            <v>0</v>
          </cell>
          <cell r="H77">
            <v>0</v>
          </cell>
          <cell r="I77">
            <v>0</v>
          </cell>
          <cell r="J77">
            <v>0</v>
          </cell>
          <cell r="K77" t="str">
            <v>1.33</v>
          </cell>
          <cell r="L77" t="str">
            <v>D+</v>
          </cell>
          <cell r="M77" t="str">
            <v>0</v>
          </cell>
          <cell r="N77">
            <v>0</v>
          </cell>
          <cell r="O77">
            <v>0</v>
          </cell>
          <cell r="P77">
            <v>0</v>
          </cell>
          <cell r="Q77">
            <v>0</v>
          </cell>
          <cell r="R77">
            <v>0</v>
          </cell>
          <cell r="S77">
            <v>0</v>
          </cell>
          <cell r="T77">
            <v>0</v>
          </cell>
          <cell r="U77">
            <v>0</v>
          </cell>
        </row>
        <row r="78">
          <cell r="A78">
            <v>0</v>
          </cell>
          <cell r="B78">
            <v>0</v>
          </cell>
          <cell r="C78" t="str">
            <v>capaian raport</v>
          </cell>
          <cell r="D78">
            <v>18</v>
          </cell>
          <cell r="E78">
            <v>0</v>
          </cell>
          <cell r="F78">
            <v>0</v>
          </cell>
          <cell r="G78">
            <v>0</v>
          </cell>
          <cell r="H78">
            <v>0</v>
          </cell>
          <cell r="I78">
            <v>0</v>
          </cell>
          <cell r="J78">
            <v>0</v>
          </cell>
          <cell r="K78" t="str">
            <v>1.33</v>
          </cell>
          <cell r="L78" t="str">
            <v>D+</v>
          </cell>
          <cell r="M78" t="str">
            <v>0</v>
          </cell>
          <cell r="N78">
            <v>0</v>
          </cell>
          <cell r="O78">
            <v>0</v>
          </cell>
          <cell r="P78">
            <v>0</v>
          </cell>
          <cell r="Q78">
            <v>0</v>
          </cell>
          <cell r="R78">
            <v>0</v>
          </cell>
          <cell r="S78">
            <v>0</v>
          </cell>
          <cell r="T78">
            <v>0</v>
          </cell>
          <cell r="U78">
            <v>0</v>
          </cell>
        </row>
        <row r="79">
          <cell r="A79">
            <v>19</v>
          </cell>
          <cell r="B79">
            <v>19</v>
          </cell>
          <cell r="C79" t="str">
            <v>Raihan Danang P</v>
          </cell>
          <cell r="D79" t="str">
            <v>3.5</v>
          </cell>
          <cell r="E79">
            <v>0</v>
          </cell>
          <cell r="F79">
            <v>0</v>
          </cell>
          <cell r="G79">
            <v>0</v>
          </cell>
          <cell r="H79">
            <v>0</v>
          </cell>
          <cell r="I79">
            <v>0</v>
          </cell>
          <cell r="J79">
            <v>0</v>
          </cell>
          <cell r="K79" t="str">
            <v>1.33</v>
          </cell>
          <cell r="L79" t="str">
            <v>D+</v>
          </cell>
          <cell r="M79" t="str">
            <v>0</v>
          </cell>
          <cell r="N79">
            <v>0</v>
          </cell>
          <cell r="O79">
            <v>0</v>
          </cell>
          <cell r="P79">
            <v>0</v>
          </cell>
          <cell r="Q79">
            <v>0</v>
          </cell>
          <cell r="R79">
            <v>0</v>
          </cell>
          <cell r="S79">
            <v>0</v>
          </cell>
          <cell r="T79">
            <v>0</v>
          </cell>
          <cell r="U79" t="str">
            <v>D+</v>
          </cell>
        </row>
        <row r="80">
          <cell r="A80">
            <v>0</v>
          </cell>
          <cell r="B80">
            <v>19</v>
          </cell>
          <cell r="C80">
            <v>0</v>
          </cell>
          <cell r="D80" t="str">
            <v>3.6</v>
          </cell>
          <cell r="E80">
            <v>0</v>
          </cell>
          <cell r="F80">
            <v>0</v>
          </cell>
          <cell r="G80">
            <v>0</v>
          </cell>
          <cell r="H80">
            <v>0</v>
          </cell>
          <cell r="I80">
            <v>0</v>
          </cell>
          <cell r="J80">
            <v>0</v>
          </cell>
          <cell r="K80" t="str">
            <v>1.33</v>
          </cell>
          <cell r="L80" t="str">
            <v>D+</v>
          </cell>
          <cell r="M80" t="str">
            <v>0</v>
          </cell>
          <cell r="N80">
            <v>0</v>
          </cell>
          <cell r="O80">
            <v>0</v>
          </cell>
          <cell r="P80">
            <v>0</v>
          </cell>
          <cell r="Q80">
            <v>0</v>
          </cell>
          <cell r="R80">
            <v>0</v>
          </cell>
          <cell r="S80">
            <v>0</v>
          </cell>
          <cell r="T80">
            <v>0</v>
          </cell>
          <cell r="U80">
            <v>0</v>
          </cell>
        </row>
        <row r="81">
          <cell r="A81">
            <v>0</v>
          </cell>
          <cell r="B81">
            <v>19</v>
          </cell>
          <cell r="C81">
            <v>0</v>
          </cell>
          <cell r="D81" t="str">
            <v>3.7</v>
          </cell>
          <cell r="E81">
            <v>0</v>
          </cell>
          <cell r="F81">
            <v>0</v>
          </cell>
          <cell r="G81">
            <v>0</v>
          </cell>
          <cell r="H81">
            <v>0</v>
          </cell>
          <cell r="I81">
            <v>0</v>
          </cell>
          <cell r="J81">
            <v>0</v>
          </cell>
          <cell r="K81" t="str">
            <v>1.33</v>
          </cell>
          <cell r="L81" t="str">
            <v>D+</v>
          </cell>
          <cell r="M81" t="str">
            <v>0</v>
          </cell>
          <cell r="N81">
            <v>0</v>
          </cell>
          <cell r="O81">
            <v>0</v>
          </cell>
          <cell r="P81">
            <v>0</v>
          </cell>
          <cell r="Q81">
            <v>0</v>
          </cell>
          <cell r="R81">
            <v>0</v>
          </cell>
          <cell r="S81">
            <v>0</v>
          </cell>
          <cell r="T81">
            <v>0</v>
          </cell>
          <cell r="U81">
            <v>0</v>
          </cell>
        </row>
        <row r="82">
          <cell r="A82">
            <v>0</v>
          </cell>
          <cell r="B82">
            <v>0</v>
          </cell>
          <cell r="C82" t="str">
            <v>capaian raport</v>
          </cell>
          <cell r="D82">
            <v>19</v>
          </cell>
          <cell r="E82">
            <v>0</v>
          </cell>
          <cell r="F82">
            <v>0</v>
          </cell>
          <cell r="G82">
            <v>0</v>
          </cell>
          <cell r="H82">
            <v>0</v>
          </cell>
          <cell r="I82">
            <v>0</v>
          </cell>
          <cell r="J82">
            <v>0</v>
          </cell>
          <cell r="K82" t="str">
            <v>1.33</v>
          </cell>
          <cell r="L82" t="str">
            <v>D+</v>
          </cell>
          <cell r="M82" t="str">
            <v>0</v>
          </cell>
          <cell r="N82">
            <v>0</v>
          </cell>
          <cell r="O82">
            <v>0</v>
          </cell>
          <cell r="P82">
            <v>0</v>
          </cell>
          <cell r="Q82">
            <v>0</v>
          </cell>
          <cell r="R82">
            <v>0</v>
          </cell>
          <cell r="S82">
            <v>0</v>
          </cell>
          <cell r="T82">
            <v>0</v>
          </cell>
          <cell r="U82">
            <v>0</v>
          </cell>
        </row>
        <row r="83">
          <cell r="A83">
            <v>20</v>
          </cell>
          <cell r="B83">
            <v>20</v>
          </cell>
          <cell r="C83" t="str">
            <v>Roby Ardiyansyah</v>
          </cell>
          <cell r="D83" t="str">
            <v>3.5</v>
          </cell>
          <cell r="E83">
            <v>0</v>
          </cell>
          <cell r="F83">
            <v>0</v>
          </cell>
          <cell r="G83">
            <v>0</v>
          </cell>
          <cell r="H83">
            <v>0</v>
          </cell>
          <cell r="I83">
            <v>0</v>
          </cell>
          <cell r="J83">
            <v>0</v>
          </cell>
          <cell r="K83" t="str">
            <v>1.33</v>
          </cell>
          <cell r="L83" t="str">
            <v>D+</v>
          </cell>
          <cell r="M83" t="str">
            <v>0</v>
          </cell>
          <cell r="N83">
            <v>0</v>
          </cell>
          <cell r="O83">
            <v>0</v>
          </cell>
          <cell r="P83">
            <v>0</v>
          </cell>
          <cell r="Q83">
            <v>0</v>
          </cell>
          <cell r="R83">
            <v>0</v>
          </cell>
          <cell r="S83">
            <v>0</v>
          </cell>
          <cell r="T83">
            <v>0</v>
          </cell>
          <cell r="U83" t="str">
            <v>D+</v>
          </cell>
        </row>
        <row r="84">
          <cell r="A84">
            <v>0</v>
          </cell>
          <cell r="B84">
            <v>20</v>
          </cell>
          <cell r="C84">
            <v>0</v>
          </cell>
          <cell r="D84" t="str">
            <v>3.6</v>
          </cell>
          <cell r="E84">
            <v>0</v>
          </cell>
          <cell r="F84">
            <v>0</v>
          </cell>
          <cell r="G84">
            <v>0</v>
          </cell>
          <cell r="H84">
            <v>0</v>
          </cell>
          <cell r="I84">
            <v>0</v>
          </cell>
          <cell r="J84">
            <v>0</v>
          </cell>
          <cell r="K84" t="str">
            <v>1.33</v>
          </cell>
          <cell r="L84" t="str">
            <v>D+</v>
          </cell>
          <cell r="M84" t="str">
            <v>0</v>
          </cell>
          <cell r="N84">
            <v>0</v>
          </cell>
          <cell r="O84">
            <v>0</v>
          </cell>
          <cell r="P84">
            <v>0</v>
          </cell>
          <cell r="Q84">
            <v>0</v>
          </cell>
          <cell r="R84">
            <v>0</v>
          </cell>
          <cell r="S84">
            <v>0</v>
          </cell>
          <cell r="T84">
            <v>0</v>
          </cell>
          <cell r="U84">
            <v>0</v>
          </cell>
        </row>
        <row r="85">
          <cell r="A85">
            <v>0</v>
          </cell>
          <cell r="B85">
            <v>20</v>
          </cell>
          <cell r="C85">
            <v>0</v>
          </cell>
          <cell r="D85" t="str">
            <v>3.7</v>
          </cell>
          <cell r="E85">
            <v>0</v>
          </cell>
          <cell r="F85">
            <v>0</v>
          </cell>
          <cell r="G85">
            <v>0</v>
          </cell>
          <cell r="H85">
            <v>0</v>
          </cell>
          <cell r="I85">
            <v>0</v>
          </cell>
          <cell r="J85">
            <v>0</v>
          </cell>
          <cell r="K85" t="str">
            <v>1.33</v>
          </cell>
          <cell r="L85" t="str">
            <v>D+</v>
          </cell>
          <cell r="M85" t="str">
            <v>0</v>
          </cell>
          <cell r="N85">
            <v>0</v>
          </cell>
          <cell r="O85">
            <v>0</v>
          </cell>
          <cell r="P85">
            <v>0</v>
          </cell>
          <cell r="Q85">
            <v>0</v>
          </cell>
          <cell r="R85">
            <v>0</v>
          </cell>
          <cell r="S85">
            <v>0</v>
          </cell>
          <cell r="T85">
            <v>0</v>
          </cell>
          <cell r="U85">
            <v>0</v>
          </cell>
        </row>
        <row r="86">
          <cell r="A86">
            <v>0</v>
          </cell>
          <cell r="B86">
            <v>0</v>
          </cell>
          <cell r="C86" t="str">
            <v>capaian raport</v>
          </cell>
          <cell r="D86">
            <v>20</v>
          </cell>
          <cell r="E86">
            <v>0</v>
          </cell>
          <cell r="F86">
            <v>0</v>
          </cell>
          <cell r="G86">
            <v>0</v>
          </cell>
          <cell r="H86">
            <v>0</v>
          </cell>
          <cell r="I86">
            <v>0</v>
          </cell>
          <cell r="J86">
            <v>0</v>
          </cell>
          <cell r="K86" t="str">
            <v>1.33</v>
          </cell>
          <cell r="L86" t="str">
            <v>D+</v>
          </cell>
          <cell r="M86" t="str">
            <v>0</v>
          </cell>
          <cell r="N86">
            <v>0</v>
          </cell>
          <cell r="O86">
            <v>0</v>
          </cell>
          <cell r="P86">
            <v>0</v>
          </cell>
          <cell r="Q86">
            <v>0</v>
          </cell>
          <cell r="R86">
            <v>0</v>
          </cell>
          <cell r="S86">
            <v>0</v>
          </cell>
          <cell r="T86">
            <v>0</v>
          </cell>
          <cell r="U86">
            <v>0</v>
          </cell>
        </row>
        <row r="87">
          <cell r="A87">
            <v>21</v>
          </cell>
          <cell r="B87">
            <v>21</v>
          </cell>
          <cell r="C87" t="str">
            <v>Rojalingga Prana A</v>
          </cell>
          <cell r="D87" t="str">
            <v>3.5</v>
          </cell>
          <cell r="E87">
            <v>0</v>
          </cell>
          <cell r="F87">
            <v>0</v>
          </cell>
          <cell r="G87">
            <v>0</v>
          </cell>
          <cell r="H87">
            <v>0</v>
          </cell>
          <cell r="I87">
            <v>0</v>
          </cell>
          <cell r="J87">
            <v>0</v>
          </cell>
          <cell r="K87" t="str">
            <v>1.33</v>
          </cell>
          <cell r="L87" t="str">
            <v>D+</v>
          </cell>
          <cell r="M87" t="str">
            <v>0</v>
          </cell>
          <cell r="N87">
            <v>0</v>
          </cell>
          <cell r="O87">
            <v>0</v>
          </cell>
          <cell r="P87">
            <v>0</v>
          </cell>
          <cell r="Q87">
            <v>0</v>
          </cell>
          <cell r="R87">
            <v>0</v>
          </cell>
          <cell r="S87">
            <v>0</v>
          </cell>
          <cell r="T87">
            <v>0</v>
          </cell>
          <cell r="U87" t="str">
            <v>D+</v>
          </cell>
        </row>
        <row r="88">
          <cell r="A88">
            <v>0</v>
          </cell>
          <cell r="B88">
            <v>21</v>
          </cell>
          <cell r="C88">
            <v>0</v>
          </cell>
          <cell r="D88" t="str">
            <v>3.6</v>
          </cell>
          <cell r="E88">
            <v>0</v>
          </cell>
          <cell r="F88">
            <v>0</v>
          </cell>
          <cell r="G88">
            <v>0</v>
          </cell>
          <cell r="H88">
            <v>0</v>
          </cell>
          <cell r="I88">
            <v>0</v>
          </cell>
          <cell r="J88">
            <v>0</v>
          </cell>
          <cell r="K88" t="str">
            <v>1.33</v>
          </cell>
          <cell r="L88" t="str">
            <v>D+</v>
          </cell>
          <cell r="M88" t="str">
            <v>0</v>
          </cell>
          <cell r="N88">
            <v>0</v>
          </cell>
          <cell r="O88">
            <v>0</v>
          </cell>
          <cell r="P88">
            <v>0</v>
          </cell>
          <cell r="Q88">
            <v>0</v>
          </cell>
          <cell r="R88">
            <v>0</v>
          </cell>
          <cell r="S88">
            <v>0</v>
          </cell>
          <cell r="T88">
            <v>0</v>
          </cell>
          <cell r="U88">
            <v>0</v>
          </cell>
        </row>
        <row r="89">
          <cell r="A89">
            <v>0</v>
          </cell>
          <cell r="B89">
            <v>21</v>
          </cell>
          <cell r="C89">
            <v>0</v>
          </cell>
          <cell r="D89" t="str">
            <v>3.7</v>
          </cell>
          <cell r="E89">
            <v>0</v>
          </cell>
          <cell r="F89">
            <v>0</v>
          </cell>
          <cell r="G89">
            <v>0</v>
          </cell>
          <cell r="H89">
            <v>0</v>
          </cell>
          <cell r="I89">
            <v>0</v>
          </cell>
          <cell r="J89">
            <v>0</v>
          </cell>
          <cell r="K89" t="str">
            <v>1.33</v>
          </cell>
          <cell r="L89" t="str">
            <v>D+</v>
          </cell>
          <cell r="M89" t="str">
            <v>0</v>
          </cell>
          <cell r="N89">
            <v>0</v>
          </cell>
          <cell r="O89">
            <v>0</v>
          </cell>
          <cell r="P89">
            <v>0</v>
          </cell>
          <cell r="Q89">
            <v>0</v>
          </cell>
          <cell r="R89">
            <v>0</v>
          </cell>
          <cell r="S89">
            <v>0</v>
          </cell>
          <cell r="T89">
            <v>0</v>
          </cell>
          <cell r="U89">
            <v>0</v>
          </cell>
        </row>
        <row r="90">
          <cell r="A90">
            <v>0</v>
          </cell>
          <cell r="B90">
            <v>0</v>
          </cell>
          <cell r="C90" t="str">
            <v>capaian raport</v>
          </cell>
          <cell r="D90">
            <v>21</v>
          </cell>
          <cell r="E90">
            <v>0</v>
          </cell>
          <cell r="F90">
            <v>0</v>
          </cell>
          <cell r="G90">
            <v>0</v>
          </cell>
          <cell r="H90">
            <v>0</v>
          </cell>
          <cell r="I90">
            <v>0</v>
          </cell>
          <cell r="J90">
            <v>0</v>
          </cell>
          <cell r="K90" t="str">
            <v>1.33</v>
          </cell>
          <cell r="L90" t="str">
            <v>D+</v>
          </cell>
          <cell r="M90" t="str">
            <v>0</v>
          </cell>
          <cell r="N90">
            <v>0</v>
          </cell>
          <cell r="O90">
            <v>0</v>
          </cell>
          <cell r="P90">
            <v>0</v>
          </cell>
          <cell r="Q90">
            <v>0</v>
          </cell>
          <cell r="R90">
            <v>0</v>
          </cell>
          <cell r="S90">
            <v>0</v>
          </cell>
          <cell r="T90">
            <v>0</v>
          </cell>
          <cell r="U90">
            <v>0</v>
          </cell>
        </row>
        <row r="91">
          <cell r="A91">
            <v>22</v>
          </cell>
          <cell r="B91">
            <v>22</v>
          </cell>
          <cell r="C91" t="str">
            <v>Sally Savista A</v>
          </cell>
          <cell r="D91" t="str">
            <v>3.5</v>
          </cell>
          <cell r="E91">
            <v>0</v>
          </cell>
          <cell r="F91">
            <v>0</v>
          </cell>
          <cell r="G91">
            <v>0</v>
          </cell>
          <cell r="H91">
            <v>0</v>
          </cell>
          <cell r="I91">
            <v>0</v>
          </cell>
          <cell r="J91">
            <v>0</v>
          </cell>
          <cell r="K91" t="str">
            <v>1.33</v>
          </cell>
          <cell r="L91" t="str">
            <v>D+</v>
          </cell>
          <cell r="M91" t="str">
            <v>0</v>
          </cell>
          <cell r="N91">
            <v>0</v>
          </cell>
          <cell r="O91">
            <v>0</v>
          </cell>
          <cell r="P91">
            <v>0</v>
          </cell>
          <cell r="Q91">
            <v>0</v>
          </cell>
          <cell r="R91">
            <v>0</v>
          </cell>
          <cell r="S91">
            <v>0</v>
          </cell>
          <cell r="T91">
            <v>0</v>
          </cell>
          <cell r="U91" t="str">
            <v>D+</v>
          </cell>
        </row>
        <row r="92">
          <cell r="A92">
            <v>0</v>
          </cell>
          <cell r="B92">
            <v>22</v>
          </cell>
          <cell r="C92">
            <v>0</v>
          </cell>
          <cell r="D92" t="str">
            <v>3.6</v>
          </cell>
          <cell r="E92">
            <v>0</v>
          </cell>
          <cell r="F92">
            <v>0</v>
          </cell>
          <cell r="G92">
            <v>0</v>
          </cell>
          <cell r="H92">
            <v>0</v>
          </cell>
          <cell r="I92">
            <v>0</v>
          </cell>
          <cell r="J92">
            <v>0</v>
          </cell>
          <cell r="K92" t="str">
            <v>1.33</v>
          </cell>
          <cell r="L92" t="str">
            <v>D+</v>
          </cell>
          <cell r="M92" t="str">
            <v>0</v>
          </cell>
          <cell r="N92">
            <v>0</v>
          </cell>
          <cell r="O92">
            <v>0</v>
          </cell>
          <cell r="P92">
            <v>0</v>
          </cell>
          <cell r="Q92">
            <v>0</v>
          </cell>
          <cell r="R92">
            <v>0</v>
          </cell>
          <cell r="S92">
            <v>0</v>
          </cell>
          <cell r="T92">
            <v>0</v>
          </cell>
          <cell r="U92">
            <v>0</v>
          </cell>
        </row>
        <row r="93">
          <cell r="A93">
            <v>0</v>
          </cell>
          <cell r="B93">
            <v>22</v>
          </cell>
          <cell r="C93">
            <v>0</v>
          </cell>
          <cell r="D93" t="str">
            <v>3.7</v>
          </cell>
          <cell r="E93">
            <v>0</v>
          </cell>
          <cell r="F93">
            <v>0</v>
          </cell>
          <cell r="G93">
            <v>0</v>
          </cell>
          <cell r="H93">
            <v>0</v>
          </cell>
          <cell r="I93">
            <v>0</v>
          </cell>
          <cell r="J93">
            <v>0</v>
          </cell>
          <cell r="K93" t="str">
            <v>1.33</v>
          </cell>
          <cell r="L93" t="str">
            <v>D+</v>
          </cell>
          <cell r="M93" t="str">
            <v>0</v>
          </cell>
          <cell r="N93">
            <v>0</v>
          </cell>
          <cell r="O93">
            <v>0</v>
          </cell>
          <cell r="P93">
            <v>0</v>
          </cell>
          <cell r="Q93">
            <v>0</v>
          </cell>
          <cell r="R93">
            <v>0</v>
          </cell>
          <cell r="S93">
            <v>0</v>
          </cell>
          <cell r="T93">
            <v>0</v>
          </cell>
          <cell r="U93">
            <v>0</v>
          </cell>
        </row>
        <row r="94">
          <cell r="A94">
            <v>0</v>
          </cell>
          <cell r="B94">
            <v>0</v>
          </cell>
          <cell r="C94" t="str">
            <v>capaian raport</v>
          </cell>
          <cell r="D94">
            <v>22</v>
          </cell>
          <cell r="E94">
            <v>0</v>
          </cell>
          <cell r="F94">
            <v>0</v>
          </cell>
          <cell r="G94">
            <v>0</v>
          </cell>
          <cell r="H94">
            <v>0</v>
          </cell>
          <cell r="I94">
            <v>0</v>
          </cell>
          <cell r="J94">
            <v>0</v>
          </cell>
          <cell r="K94" t="str">
            <v>1.33</v>
          </cell>
          <cell r="L94" t="str">
            <v>D+</v>
          </cell>
          <cell r="M94" t="str">
            <v>0</v>
          </cell>
          <cell r="N94">
            <v>0</v>
          </cell>
          <cell r="O94">
            <v>0</v>
          </cell>
          <cell r="P94">
            <v>0</v>
          </cell>
          <cell r="Q94">
            <v>0</v>
          </cell>
          <cell r="R94">
            <v>0</v>
          </cell>
          <cell r="S94">
            <v>0</v>
          </cell>
          <cell r="T94">
            <v>0</v>
          </cell>
          <cell r="U94">
            <v>0</v>
          </cell>
        </row>
        <row r="95">
          <cell r="A95">
            <v>23</v>
          </cell>
          <cell r="B95">
            <v>23</v>
          </cell>
          <cell r="C95" t="str">
            <v xml:space="preserve">Tania Kaori Angelita </v>
          </cell>
          <cell r="D95" t="str">
            <v>3.5</v>
          </cell>
          <cell r="E95">
            <v>0</v>
          </cell>
          <cell r="F95">
            <v>0</v>
          </cell>
          <cell r="G95">
            <v>0</v>
          </cell>
          <cell r="H95">
            <v>0</v>
          </cell>
          <cell r="I95">
            <v>0</v>
          </cell>
          <cell r="J95">
            <v>0</v>
          </cell>
          <cell r="K95" t="str">
            <v>1.33</v>
          </cell>
          <cell r="L95" t="str">
            <v>D+</v>
          </cell>
          <cell r="M95" t="str">
            <v>0</v>
          </cell>
          <cell r="N95">
            <v>0</v>
          </cell>
          <cell r="O95">
            <v>0</v>
          </cell>
          <cell r="P95">
            <v>0</v>
          </cell>
          <cell r="Q95">
            <v>0</v>
          </cell>
          <cell r="R95">
            <v>0</v>
          </cell>
          <cell r="S95">
            <v>0</v>
          </cell>
          <cell r="T95">
            <v>0</v>
          </cell>
          <cell r="U95" t="str">
            <v>D+</v>
          </cell>
        </row>
        <row r="96">
          <cell r="A96">
            <v>0</v>
          </cell>
          <cell r="B96">
            <v>23</v>
          </cell>
          <cell r="C96">
            <v>0</v>
          </cell>
          <cell r="D96" t="str">
            <v>3.6</v>
          </cell>
          <cell r="E96">
            <v>0</v>
          </cell>
          <cell r="F96">
            <v>0</v>
          </cell>
          <cell r="G96">
            <v>0</v>
          </cell>
          <cell r="H96">
            <v>0</v>
          </cell>
          <cell r="I96">
            <v>0</v>
          </cell>
          <cell r="J96">
            <v>0</v>
          </cell>
          <cell r="K96" t="str">
            <v>1.33</v>
          </cell>
          <cell r="L96" t="str">
            <v>D+</v>
          </cell>
          <cell r="M96" t="str">
            <v>0</v>
          </cell>
          <cell r="N96">
            <v>0</v>
          </cell>
          <cell r="O96">
            <v>0</v>
          </cell>
          <cell r="P96">
            <v>0</v>
          </cell>
          <cell r="Q96">
            <v>0</v>
          </cell>
          <cell r="R96">
            <v>0</v>
          </cell>
          <cell r="S96">
            <v>0</v>
          </cell>
          <cell r="T96">
            <v>0</v>
          </cell>
          <cell r="U96">
            <v>0</v>
          </cell>
        </row>
        <row r="97">
          <cell r="A97">
            <v>0</v>
          </cell>
          <cell r="B97">
            <v>23</v>
          </cell>
          <cell r="C97">
            <v>0</v>
          </cell>
          <cell r="D97" t="str">
            <v>3.7</v>
          </cell>
          <cell r="E97">
            <v>0</v>
          </cell>
          <cell r="F97">
            <v>0</v>
          </cell>
          <cell r="G97">
            <v>0</v>
          </cell>
          <cell r="H97">
            <v>0</v>
          </cell>
          <cell r="I97">
            <v>0</v>
          </cell>
          <cell r="J97">
            <v>0</v>
          </cell>
          <cell r="K97" t="str">
            <v>1.33</v>
          </cell>
          <cell r="L97" t="str">
            <v>D+</v>
          </cell>
          <cell r="M97" t="str">
            <v>0</v>
          </cell>
          <cell r="N97">
            <v>0</v>
          </cell>
          <cell r="O97">
            <v>0</v>
          </cell>
          <cell r="P97">
            <v>0</v>
          </cell>
          <cell r="Q97">
            <v>0</v>
          </cell>
          <cell r="R97">
            <v>0</v>
          </cell>
          <cell r="S97">
            <v>0</v>
          </cell>
          <cell r="T97">
            <v>0</v>
          </cell>
          <cell r="U97">
            <v>0</v>
          </cell>
        </row>
        <row r="98">
          <cell r="A98">
            <v>0</v>
          </cell>
          <cell r="B98">
            <v>0</v>
          </cell>
          <cell r="C98" t="str">
            <v>capaian raport</v>
          </cell>
          <cell r="D98">
            <v>23</v>
          </cell>
          <cell r="E98">
            <v>0</v>
          </cell>
          <cell r="F98">
            <v>0</v>
          </cell>
          <cell r="G98">
            <v>0</v>
          </cell>
          <cell r="H98">
            <v>0</v>
          </cell>
          <cell r="I98">
            <v>0</v>
          </cell>
          <cell r="J98">
            <v>0</v>
          </cell>
          <cell r="K98" t="str">
            <v>1.33</v>
          </cell>
          <cell r="L98" t="str">
            <v>D+</v>
          </cell>
          <cell r="M98" t="str">
            <v>0</v>
          </cell>
          <cell r="N98">
            <v>0</v>
          </cell>
          <cell r="O98">
            <v>0</v>
          </cell>
          <cell r="P98">
            <v>0</v>
          </cell>
          <cell r="Q98">
            <v>0</v>
          </cell>
          <cell r="R98">
            <v>0</v>
          </cell>
          <cell r="S98">
            <v>0</v>
          </cell>
          <cell r="T98">
            <v>0</v>
          </cell>
          <cell r="U98">
            <v>0</v>
          </cell>
        </row>
        <row r="99">
          <cell r="A99">
            <v>24</v>
          </cell>
          <cell r="B99">
            <v>24</v>
          </cell>
          <cell r="C99" t="str">
            <v>Romzy Oka Ramadhani P</v>
          </cell>
          <cell r="D99" t="str">
            <v>3.5</v>
          </cell>
          <cell r="E99">
            <v>0</v>
          </cell>
          <cell r="F99">
            <v>0</v>
          </cell>
          <cell r="G99">
            <v>0</v>
          </cell>
          <cell r="H99">
            <v>0</v>
          </cell>
          <cell r="I99">
            <v>0</v>
          </cell>
          <cell r="J99">
            <v>0</v>
          </cell>
          <cell r="K99" t="str">
            <v>1.33</v>
          </cell>
          <cell r="L99" t="str">
            <v>D+</v>
          </cell>
          <cell r="M99" t="str">
            <v>0</v>
          </cell>
          <cell r="N99">
            <v>0</v>
          </cell>
          <cell r="O99">
            <v>0</v>
          </cell>
          <cell r="P99">
            <v>0</v>
          </cell>
          <cell r="Q99">
            <v>0</v>
          </cell>
          <cell r="R99">
            <v>0</v>
          </cell>
          <cell r="S99">
            <v>0</v>
          </cell>
          <cell r="T99">
            <v>0</v>
          </cell>
          <cell r="U99" t="str">
            <v>D+</v>
          </cell>
        </row>
        <row r="100">
          <cell r="A100">
            <v>0</v>
          </cell>
          <cell r="B100">
            <v>24</v>
          </cell>
          <cell r="C100">
            <v>0</v>
          </cell>
          <cell r="D100" t="str">
            <v>3.6</v>
          </cell>
          <cell r="E100">
            <v>0</v>
          </cell>
          <cell r="F100">
            <v>0</v>
          </cell>
          <cell r="G100">
            <v>0</v>
          </cell>
          <cell r="H100">
            <v>0</v>
          </cell>
          <cell r="I100">
            <v>0</v>
          </cell>
          <cell r="J100">
            <v>0</v>
          </cell>
          <cell r="K100" t="str">
            <v>1.33</v>
          </cell>
          <cell r="L100" t="str">
            <v>D+</v>
          </cell>
          <cell r="M100" t="str">
            <v>0</v>
          </cell>
          <cell r="N100">
            <v>0</v>
          </cell>
          <cell r="O100">
            <v>0</v>
          </cell>
          <cell r="P100">
            <v>0</v>
          </cell>
          <cell r="Q100">
            <v>0</v>
          </cell>
          <cell r="R100">
            <v>0</v>
          </cell>
          <cell r="S100">
            <v>0</v>
          </cell>
          <cell r="T100">
            <v>0</v>
          </cell>
          <cell r="U100">
            <v>0</v>
          </cell>
        </row>
        <row r="101">
          <cell r="A101">
            <v>0</v>
          </cell>
          <cell r="B101">
            <v>24</v>
          </cell>
          <cell r="C101">
            <v>0</v>
          </cell>
          <cell r="D101" t="str">
            <v>3.7</v>
          </cell>
          <cell r="E101">
            <v>0</v>
          </cell>
          <cell r="F101">
            <v>0</v>
          </cell>
          <cell r="G101">
            <v>0</v>
          </cell>
          <cell r="H101">
            <v>0</v>
          </cell>
          <cell r="I101">
            <v>0</v>
          </cell>
          <cell r="J101">
            <v>0</v>
          </cell>
          <cell r="K101" t="str">
            <v>1.33</v>
          </cell>
          <cell r="L101" t="str">
            <v>D+</v>
          </cell>
          <cell r="M101" t="str">
            <v>0</v>
          </cell>
          <cell r="N101">
            <v>0</v>
          </cell>
          <cell r="O101">
            <v>0</v>
          </cell>
          <cell r="P101">
            <v>0</v>
          </cell>
          <cell r="Q101">
            <v>0</v>
          </cell>
          <cell r="R101">
            <v>0</v>
          </cell>
          <cell r="S101">
            <v>0</v>
          </cell>
          <cell r="T101">
            <v>0</v>
          </cell>
          <cell r="U101">
            <v>0</v>
          </cell>
        </row>
        <row r="102">
          <cell r="A102">
            <v>0</v>
          </cell>
          <cell r="B102">
            <v>0</v>
          </cell>
          <cell r="C102" t="str">
            <v>capaian raport</v>
          </cell>
          <cell r="D102">
            <v>24</v>
          </cell>
          <cell r="E102">
            <v>0</v>
          </cell>
          <cell r="F102">
            <v>0</v>
          </cell>
          <cell r="G102">
            <v>0</v>
          </cell>
          <cell r="H102">
            <v>0</v>
          </cell>
          <cell r="I102">
            <v>0</v>
          </cell>
          <cell r="J102">
            <v>0</v>
          </cell>
          <cell r="K102" t="str">
            <v>1.33</v>
          </cell>
          <cell r="L102" t="str">
            <v>D+</v>
          </cell>
          <cell r="M102" t="str">
            <v>0</v>
          </cell>
          <cell r="N102">
            <v>0</v>
          </cell>
          <cell r="O102">
            <v>0</v>
          </cell>
          <cell r="P102">
            <v>0</v>
          </cell>
          <cell r="Q102">
            <v>0</v>
          </cell>
          <cell r="R102">
            <v>0</v>
          </cell>
          <cell r="S102">
            <v>0</v>
          </cell>
          <cell r="T102">
            <v>0</v>
          </cell>
          <cell r="U102">
            <v>0</v>
          </cell>
        </row>
        <row r="103">
          <cell r="A103">
            <v>25</v>
          </cell>
          <cell r="B103">
            <v>25</v>
          </cell>
          <cell r="C103" t="str">
            <v>Larasati Jagadhita P</v>
          </cell>
          <cell r="D103" t="str">
            <v>3.5</v>
          </cell>
          <cell r="E103">
            <v>0</v>
          </cell>
          <cell r="F103">
            <v>0</v>
          </cell>
          <cell r="G103">
            <v>0</v>
          </cell>
          <cell r="H103">
            <v>0</v>
          </cell>
          <cell r="I103">
            <v>0</v>
          </cell>
          <cell r="J103">
            <v>0</v>
          </cell>
          <cell r="K103" t="str">
            <v>1.33</v>
          </cell>
          <cell r="L103" t="str">
            <v>D+</v>
          </cell>
          <cell r="M103" t="str">
            <v>0</v>
          </cell>
          <cell r="N103">
            <v>0</v>
          </cell>
          <cell r="O103">
            <v>0</v>
          </cell>
          <cell r="P103">
            <v>0</v>
          </cell>
          <cell r="Q103">
            <v>0</v>
          </cell>
          <cell r="R103">
            <v>0</v>
          </cell>
          <cell r="S103">
            <v>0</v>
          </cell>
          <cell r="T103">
            <v>0</v>
          </cell>
          <cell r="U103" t="str">
            <v>D+</v>
          </cell>
        </row>
        <row r="104">
          <cell r="A104">
            <v>0</v>
          </cell>
          <cell r="B104">
            <v>25</v>
          </cell>
          <cell r="C104">
            <v>0</v>
          </cell>
          <cell r="D104" t="str">
            <v>3.6</v>
          </cell>
          <cell r="E104">
            <v>0</v>
          </cell>
          <cell r="F104">
            <v>0</v>
          </cell>
          <cell r="G104">
            <v>0</v>
          </cell>
          <cell r="H104">
            <v>0</v>
          </cell>
          <cell r="I104">
            <v>0</v>
          </cell>
          <cell r="J104">
            <v>0</v>
          </cell>
          <cell r="K104" t="str">
            <v>1.33</v>
          </cell>
          <cell r="L104" t="str">
            <v>D+</v>
          </cell>
          <cell r="M104" t="str">
            <v>0</v>
          </cell>
          <cell r="N104">
            <v>0</v>
          </cell>
          <cell r="O104">
            <v>0</v>
          </cell>
          <cell r="P104">
            <v>0</v>
          </cell>
          <cell r="Q104">
            <v>0</v>
          </cell>
          <cell r="R104">
            <v>0</v>
          </cell>
          <cell r="S104">
            <v>0</v>
          </cell>
          <cell r="T104">
            <v>0</v>
          </cell>
          <cell r="U104">
            <v>0</v>
          </cell>
        </row>
        <row r="105">
          <cell r="A105">
            <v>0</v>
          </cell>
          <cell r="B105">
            <v>25</v>
          </cell>
          <cell r="C105">
            <v>0</v>
          </cell>
          <cell r="D105" t="str">
            <v>3.7</v>
          </cell>
          <cell r="E105">
            <v>0</v>
          </cell>
          <cell r="F105">
            <v>0</v>
          </cell>
          <cell r="G105">
            <v>0</v>
          </cell>
          <cell r="H105">
            <v>0</v>
          </cell>
          <cell r="I105">
            <v>0</v>
          </cell>
          <cell r="J105">
            <v>0</v>
          </cell>
          <cell r="K105" t="str">
            <v>1.33</v>
          </cell>
          <cell r="L105" t="str">
            <v>D+</v>
          </cell>
          <cell r="M105" t="str">
            <v>0</v>
          </cell>
          <cell r="N105">
            <v>0</v>
          </cell>
          <cell r="O105">
            <v>0</v>
          </cell>
          <cell r="P105">
            <v>0</v>
          </cell>
          <cell r="Q105">
            <v>0</v>
          </cell>
          <cell r="R105">
            <v>0</v>
          </cell>
          <cell r="S105">
            <v>0</v>
          </cell>
          <cell r="T105">
            <v>0</v>
          </cell>
          <cell r="U105">
            <v>0</v>
          </cell>
        </row>
        <row r="106">
          <cell r="A106">
            <v>0</v>
          </cell>
          <cell r="B106">
            <v>0</v>
          </cell>
          <cell r="C106" t="str">
            <v>capaian raport</v>
          </cell>
          <cell r="D106">
            <v>25</v>
          </cell>
          <cell r="E106">
            <v>0</v>
          </cell>
          <cell r="F106">
            <v>0</v>
          </cell>
          <cell r="G106">
            <v>0</v>
          </cell>
          <cell r="H106">
            <v>0</v>
          </cell>
          <cell r="I106">
            <v>0</v>
          </cell>
          <cell r="J106">
            <v>0</v>
          </cell>
          <cell r="K106" t="str">
            <v>1.33</v>
          </cell>
          <cell r="L106" t="str">
            <v>D+</v>
          </cell>
          <cell r="M106" t="str">
            <v>0</v>
          </cell>
          <cell r="N106">
            <v>0</v>
          </cell>
          <cell r="O106">
            <v>0</v>
          </cell>
          <cell r="P106">
            <v>0</v>
          </cell>
          <cell r="Q106">
            <v>0</v>
          </cell>
          <cell r="R106">
            <v>0</v>
          </cell>
          <cell r="S106">
            <v>0</v>
          </cell>
          <cell r="T106">
            <v>0</v>
          </cell>
          <cell r="U106">
            <v>0</v>
          </cell>
        </row>
        <row r="107">
          <cell r="A107">
            <v>26</v>
          </cell>
          <cell r="B107">
            <v>26</v>
          </cell>
          <cell r="C107" t="str">
            <v>Meliana Citra A</v>
          </cell>
          <cell r="D107" t="str">
            <v>3.5</v>
          </cell>
          <cell r="E107">
            <v>0</v>
          </cell>
          <cell r="F107">
            <v>0</v>
          </cell>
          <cell r="G107">
            <v>0</v>
          </cell>
          <cell r="H107">
            <v>0</v>
          </cell>
          <cell r="I107">
            <v>0</v>
          </cell>
          <cell r="J107">
            <v>0</v>
          </cell>
          <cell r="K107" t="str">
            <v>1.33</v>
          </cell>
          <cell r="L107" t="str">
            <v>D+</v>
          </cell>
          <cell r="M107" t="str">
            <v>0</v>
          </cell>
          <cell r="N107">
            <v>0</v>
          </cell>
          <cell r="O107">
            <v>0</v>
          </cell>
          <cell r="P107">
            <v>0</v>
          </cell>
          <cell r="Q107">
            <v>0</v>
          </cell>
          <cell r="R107">
            <v>0</v>
          </cell>
          <cell r="S107">
            <v>0</v>
          </cell>
          <cell r="T107">
            <v>0</v>
          </cell>
          <cell r="U107" t="str">
            <v>D+</v>
          </cell>
        </row>
        <row r="108">
          <cell r="A108">
            <v>0</v>
          </cell>
          <cell r="B108">
            <v>26</v>
          </cell>
          <cell r="C108">
            <v>0</v>
          </cell>
          <cell r="D108" t="str">
            <v>3.6</v>
          </cell>
          <cell r="E108">
            <v>0</v>
          </cell>
          <cell r="F108">
            <v>0</v>
          </cell>
          <cell r="G108">
            <v>0</v>
          </cell>
          <cell r="H108">
            <v>0</v>
          </cell>
          <cell r="I108">
            <v>0</v>
          </cell>
          <cell r="J108">
            <v>0</v>
          </cell>
          <cell r="K108" t="str">
            <v>1.33</v>
          </cell>
          <cell r="L108" t="str">
            <v>D+</v>
          </cell>
          <cell r="M108" t="str">
            <v>0</v>
          </cell>
          <cell r="N108">
            <v>0</v>
          </cell>
          <cell r="O108">
            <v>0</v>
          </cell>
          <cell r="P108">
            <v>0</v>
          </cell>
          <cell r="Q108">
            <v>0</v>
          </cell>
          <cell r="R108">
            <v>0</v>
          </cell>
          <cell r="S108">
            <v>0</v>
          </cell>
          <cell r="T108">
            <v>0</v>
          </cell>
          <cell r="U108">
            <v>0</v>
          </cell>
        </row>
        <row r="109">
          <cell r="A109">
            <v>0</v>
          </cell>
          <cell r="B109">
            <v>26</v>
          </cell>
          <cell r="C109">
            <v>0</v>
          </cell>
          <cell r="D109" t="str">
            <v>3.7</v>
          </cell>
          <cell r="E109">
            <v>0</v>
          </cell>
          <cell r="F109">
            <v>0</v>
          </cell>
          <cell r="G109">
            <v>0</v>
          </cell>
          <cell r="H109">
            <v>0</v>
          </cell>
          <cell r="I109">
            <v>0</v>
          </cell>
          <cell r="J109">
            <v>0</v>
          </cell>
          <cell r="K109" t="str">
            <v>1.33</v>
          </cell>
          <cell r="L109" t="str">
            <v>D+</v>
          </cell>
          <cell r="M109" t="str">
            <v>0</v>
          </cell>
          <cell r="N109">
            <v>0</v>
          </cell>
          <cell r="O109">
            <v>0</v>
          </cell>
          <cell r="P109">
            <v>0</v>
          </cell>
          <cell r="Q109">
            <v>0</v>
          </cell>
          <cell r="R109">
            <v>0</v>
          </cell>
          <cell r="S109">
            <v>0</v>
          </cell>
          <cell r="T109">
            <v>0</v>
          </cell>
          <cell r="U109">
            <v>0</v>
          </cell>
        </row>
        <row r="110">
          <cell r="A110">
            <v>0</v>
          </cell>
          <cell r="B110">
            <v>0</v>
          </cell>
          <cell r="C110" t="str">
            <v>capaian raport</v>
          </cell>
          <cell r="D110">
            <v>26</v>
          </cell>
          <cell r="E110">
            <v>0</v>
          </cell>
          <cell r="F110">
            <v>0</v>
          </cell>
          <cell r="G110">
            <v>0</v>
          </cell>
          <cell r="H110">
            <v>0</v>
          </cell>
          <cell r="I110">
            <v>0</v>
          </cell>
          <cell r="J110">
            <v>0</v>
          </cell>
          <cell r="K110" t="str">
            <v>1.33</v>
          </cell>
          <cell r="L110" t="str">
            <v>D+</v>
          </cell>
          <cell r="M110" t="str">
            <v>0</v>
          </cell>
          <cell r="N110">
            <v>0</v>
          </cell>
          <cell r="O110">
            <v>0</v>
          </cell>
          <cell r="P110">
            <v>0</v>
          </cell>
          <cell r="Q110">
            <v>0</v>
          </cell>
          <cell r="R110">
            <v>0</v>
          </cell>
          <cell r="S110">
            <v>0</v>
          </cell>
          <cell r="T110">
            <v>0</v>
          </cell>
          <cell r="U110">
            <v>0</v>
          </cell>
        </row>
        <row r="111">
          <cell r="A111">
            <v>27</v>
          </cell>
          <cell r="B111">
            <v>27</v>
          </cell>
          <cell r="C111" t="str">
            <v>Mohammad Rizky</v>
          </cell>
          <cell r="D111" t="str">
            <v>3.5</v>
          </cell>
          <cell r="E111">
            <v>0</v>
          </cell>
          <cell r="F111">
            <v>0</v>
          </cell>
          <cell r="G111">
            <v>0</v>
          </cell>
          <cell r="H111">
            <v>0</v>
          </cell>
          <cell r="I111">
            <v>0</v>
          </cell>
          <cell r="J111">
            <v>0</v>
          </cell>
          <cell r="K111" t="str">
            <v>1.33</v>
          </cell>
          <cell r="L111" t="str">
            <v>D+</v>
          </cell>
          <cell r="M111" t="str">
            <v>0</v>
          </cell>
          <cell r="N111">
            <v>0</v>
          </cell>
          <cell r="O111">
            <v>0</v>
          </cell>
          <cell r="P111">
            <v>0</v>
          </cell>
          <cell r="Q111">
            <v>0</v>
          </cell>
          <cell r="R111">
            <v>0</v>
          </cell>
          <cell r="S111">
            <v>0</v>
          </cell>
          <cell r="T111">
            <v>0</v>
          </cell>
          <cell r="U111" t="str">
            <v>D+</v>
          </cell>
        </row>
        <row r="112">
          <cell r="A112">
            <v>0</v>
          </cell>
          <cell r="B112">
            <v>27</v>
          </cell>
          <cell r="C112">
            <v>0</v>
          </cell>
          <cell r="D112" t="str">
            <v>3.6</v>
          </cell>
          <cell r="E112">
            <v>0</v>
          </cell>
          <cell r="F112">
            <v>0</v>
          </cell>
          <cell r="G112">
            <v>0</v>
          </cell>
          <cell r="H112">
            <v>0</v>
          </cell>
          <cell r="I112">
            <v>0</v>
          </cell>
          <cell r="J112">
            <v>0</v>
          </cell>
          <cell r="K112" t="str">
            <v>1.33</v>
          </cell>
          <cell r="L112" t="str">
            <v>D+</v>
          </cell>
          <cell r="M112" t="str">
            <v>0</v>
          </cell>
          <cell r="N112">
            <v>0</v>
          </cell>
          <cell r="O112">
            <v>0</v>
          </cell>
          <cell r="P112">
            <v>0</v>
          </cell>
          <cell r="Q112">
            <v>0</v>
          </cell>
          <cell r="R112">
            <v>0</v>
          </cell>
          <cell r="S112">
            <v>0</v>
          </cell>
          <cell r="T112">
            <v>0</v>
          </cell>
          <cell r="U112">
            <v>0</v>
          </cell>
        </row>
        <row r="113">
          <cell r="A113">
            <v>0</v>
          </cell>
          <cell r="B113">
            <v>27</v>
          </cell>
          <cell r="C113">
            <v>0</v>
          </cell>
          <cell r="D113" t="str">
            <v>3.7</v>
          </cell>
          <cell r="E113">
            <v>0</v>
          </cell>
          <cell r="F113">
            <v>0</v>
          </cell>
          <cell r="G113">
            <v>0</v>
          </cell>
          <cell r="H113">
            <v>0</v>
          </cell>
          <cell r="I113">
            <v>0</v>
          </cell>
          <cell r="J113">
            <v>0</v>
          </cell>
          <cell r="K113" t="str">
            <v>1.33</v>
          </cell>
          <cell r="L113" t="str">
            <v>D+</v>
          </cell>
          <cell r="M113" t="str">
            <v>0</v>
          </cell>
          <cell r="N113">
            <v>0</v>
          </cell>
          <cell r="O113">
            <v>0</v>
          </cell>
          <cell r="P113">
            <v>0</v>
          </cell>
          <cell r="Q113">
            <v>0</v>
          </cell>
          <cell r="R113">
            <v>0</v>
          </cell>
          <cell r="S113">
            <v>0</v>
          </cell>
          <cell r="T113">
            <v>0</v>
          </cell>
          <cell r="U113">
            <v>0</v>
          </cell>
        </row>
        <row r="114">
          <cell r="A114">
            <v>0</v>
          </cell>
          <cell r="B114">
            <v>0</v>
          </cell>
          <cell r="C114" t="str">
            <v>capaian raport</v>
          </cell>
          <cell r="D114">
            <v>27</v>
          </cell>
          <cell r="E114">
            <v>0</v>
          </cell>
          <cell r="F114">
            <v>0</v>
          </cell>
          <cell r="G114">
            <v>0</v>
          </cell>
          <cell r="H114">
            <v>0</v>
          </cell>
          <cell r="I114">
            <v>0</v>
          </cell>
          <cell r="J114">
            <v>0</v>
          </cell>
          <cell r="K114" t="str">
            <v>1.33</v>
          </cell>
          <cell r="L114" t="str">
            <v>D+</v>
          </cell>
          <cell r="M114" t="str">
            <v>0</v>
          </cell>
          <cell r="N114">
            <v>0</v>
          </cell>
          <cell r="O114">
            <v>0</v>
          </cell>
          <cell r="P114">
            <v>0</v>
          </cell>
          <cell r="Q114">
            <v>0</v>
          </cell>
          <cell r="R114">
            <v>0</v>
          </cell>
          <cell r="S114">
            <v>0</v>
          </cell>
          <cell r="T114">
            <v>0</v>
          </cell>
          <cell r="U114">
            <v>0</v>
          </cell>
        </row>
        <row r="115">
          <cell r="A115">
            <v>28</v>
          </cell>
          <cell r="B115">
            <v>28</v>
          </cell>
          <cell r="C115" t="e">
            <v>#N/A</v>
          </cell>
          <cell r="D115" t="str">
            <v>3.5</v>
          </cell>
          <cell r="E115">
            <v>0</v>
          </cell>
          <cell r="F115">
            <v>0</v>
          </cell>
          <cell r="G115">
            <v>0</v>
          </cell>
          <cell r="H115">
            <v>0</v>
          </cell>
          <cell r="I115">
            <v>0</v>
          </cell>
          <cell r="J115">
            <v>0</v>
          </cell>
          <cell r="K115" t="str">
            <v>1.33</v>
          </cell>
          <cell r="L115" t="str">
            <v>D+</v>
          </cell>
          <cell r="M115" t="str">
            <v>0</v>
          </cell>
          <cell r="N115">
            <v>0</v>
          </cell>
          <cell r="O115">
            <v>0</v>
          </cell>
          <cell r="P115">
            <v>0</v>
          </cell>
          <cell r="Q115">
            <v>0</v>
          </cell>
          <cell r="R115">
            <v>0</v>
          </cell>
          <cell r="S115">
            <v>0</v>
          </cell>
          <cell r="T115">
            <v>0</v>
          </cell>
          <cell r="U115" t="str">
            <v>D+</v>
          </cell>
        </row>
        <row r="116">
          <cell r="A116">
            <v>0</v>
          </cell>
          <cell r="B116">
            <v>28</v>
          </cell>
          <cell r="C116">
            <v>0</v>
          </cell>
          <cell r="D116" t="str">
            <v>3.6</v>
          </cell>
          <cell r="E116">
            <v>0</v>
          </cell>
          <cell r="F116">
            <v>0</v>
          </cell>
          <cell r="G116">
            <v>0</v>
          </cell>
          <cell r="H116">
            <v>0</v>
          </cell>
          <cell r="I116">
            <v>0</v>
          </cell>
          <cell r="J116">
            <v>0</v>
          </cell>
          <cell r="K116" t="str">
            <v>1.33</v>
          </cell>
          <cell r="L116" t="str">
            <v>D+</v>
          </cell>
          <cell r="M116" t="str">
            <v>0</v>
          </cell>
          <cell r="N116">
            <v>0</v>
          </cell>
          <cell r="O116">
            <v>0</v>
          </cell>
          <cell r="P116">
            <v>0</v>
          </cell>
          <cell r="Q116">
            <v>0</v>
          </cell>
          <cell r="R116">
            <v>0</v>
          </cell>
          <cell r="S116">
            <v>0</v>
          </cell>
          <cell r="T116">
            <v>0</v>
          </cell>
          <cell r="U116">
            <v>0</v>
          </cell>
        </row>
        <row r="117">
          <cell r="A117">
            <v>0</v>
          </cell>
          <cell r="B117">
            <v>28</v>
          </cell>
          <cell r="C117">
            <v>0</v>
          </cell>
          <cell r="D117" t="str">
            <v>3.7</v>
          </cell>
          <cell r="E117">
            <v>0</v>
          </cell>
          <cell r="F117">
            <v>0</v>
          </cell>
          <cell r="G117">
            <v>0</v>
          </cell>
          <cell r="H117">
            <v>0</v>
          </cell>
          <cell r="I117">
            <v>0</v>
          </cell>
          <cell r="J117">
            <v>0</v>
          </cell>
          <cell r="K117" t="str">
            <v>1.33</v>
          </cell>
          <cell r="L117" t="str">
            <v>D+</v>
          </cell>
          <cell r="M117" t="str">
            <v>0</v>
          </cell>
          <cell r="N117">
            <v>0</v>
          </cell>
          <cell r="O117">
            <v>0</v>
          </cell>
          <cell r="P117">
            <v>0</v>
          </cell>
          <cell r="Q117">
            <v>0</v>
          </cell>
          <cell r="R117">
            <v>0</v>
          </cell>
          <cell r="S117">
            <v>0</v>
          </cell>
          <cell r="T117">
            <v>0</v>
          </cell>
          <cell r="U117">
            <v>0</v>
          </cell>
        </row>
        <row r="118">
          <cell r="A118">
            <v>0</v>
          </cell>
          <cell r="B118">
            <v>0</v>
          </cell>
          <cell r="C118" t="str">
            <v>capaian raport</v>
          </cell>
          <cell r="D118">
            <v>28</v>
          </cell>
          <cell r="E118">
            <v>0</v>
          </cell>
          <cell r="F118">
            <v>0</v>
          </cell>
          <cell r="G118">
            <v>0</v>
          </cell>
          <cell r="H118">
            <v>0</v>
          </cell>
          <cell r="I118">
            <v>0</v>
          </cell>
          <cell r="J118">
            <v>0</v>
          </cell>
          <cell r="K118" t="str">
            <v>1.33</v>
          </cell>
          <cell r="L118" t="str">
            <v>D+</v>
          </cell>
          <cell r="M118" t="str">
            <v>0</v>
          </cell>
          <cell r="N118">
            <v>0</v>
          </cell>
          <cell r="O118">
            <v>0</v>
          </cell>
          <cell r="P118">
            <v>0</v>
          </cell>
          <cell r="Q118">
            <v>0</v>
          </cell>
          <cell r="R118">
            <v>0</v>
          </cell>
          <cell r="S118">
            <v>0</v>
          </cell>
          <cell r="T118">
            <v>0</v>
          </cell>
          <cell r="U118">
            <v>0</v>
          </cell>
        </row>
        <row r="119">
          <cell r="A119">
            <v>29</v>
          </cell>
          <cell r="B119">
            <v>29</v>
          </cell>
          <cell r="C119" t="e">
            <v>#N/A</v>
          </cell>
          <cell r="D119" t="str">
            <v>3.5</v>
          </cell>
          <cell r="E119">
            <v>0</v>
          </cell>
          <cell r="F119">
            <v>0</v>
          </cell>
          <cell r="G119">
            <v>0</v>
          </cell>
          <cell r="H119">
            <v>0</v>
          </cell>
          <cell r="I119">
            <v>0</v>
          </cell>
          <cell r="J119">
            <v>0</v>
          </cell>
          <cell r="K119" t="str">
            <v>1.33</v>
          </cell>
          <cell r="L119" t="str">
            <v>D+</v>
          </cell>
          <cell r="M119" t="str">
            <v>0</v>
          </cell>
          <cell r="N119">
            <v>0</v>
          </cell>
          <cell r="O119">
            <v>0</v>
          </cell>
          <cell r="P119">
            <v>0</v>
          </cell>
          <cell r="Q119">
            <v>0</v>
          </cell>
          <cell r="R119">
            <v>0</v>
          </cell>
          <cell r="S119">
            <v>0</v>
          </cell>
          <cell r="T119">
            <v>0</v>
          </cell>
          <cell r="U119" t="str">
            <v>D+</v>
          </cell>
        </row>
        <row r="120">
          <cell r="A120">
            <v>0</v>
          </cell>
          <cell r="B120">
            <v>29</v>
          </cell>
          <cell r="C120">
            <v>0</v>
          </cell>
          <cell r="D120" t="str">
            <v>3.6</v>
          </cell>
          <cell r="E120">
            <v>0</v>
          </cell>
          <cell r="F120">
            <v>0</v>
          </cell>
          <cell r="G120">
            <v>0</v>
          </cell>
          <cell r="H120">
            <v>0</v>
          </cell>
          <cell r="I120">
            <v>0</v>
          </cell>
          <cell r="J120">
            <v>0</v>
          </cell>
          <cell r="K120" t="str">
            <v>1.33</v>
          </cell>
          <cell r="L120" t="str">
            <v>D+</v>
          </cell>
          <cell r="M120" t="str">
            <v>0</v>
          </cell>
          <cell r="N120">
            <v>0</v>
          </cell>
          <cell r="O120">
            <v>0</v>
          </cell>
          <cell r="P120">
            <v>0</v>
          </cell>
          <cell r="Q120">
            <v>0</v>
          </cell>
          <cell r="R120">
            <v>0</v>
          </cell>
          <cell r="S120">
            <v>0</v>
          </cell>
          <cell r="T120">
            <v>0</v>
          </cell>
          <cell r="U120">
            <v>0</v>
          </cell>
        </row>
        <row r="121">
          <cell r="A121">
            <v>0</v>
          </cell>
          <cell r="B121">
            <v>29</v>
          </cell>
          <cell r="C121">
            <v>0</v>
          </cell>
          <cell r="D121" t="str">
            <v>3.7</v>
          </cell>
          <cell r="E121">
            <v>0</v>
          </cell>
          <cell r="F121">
            <v>0</v>
          </cell>
          <cell r="G121">
            <v>0</v>
          </cell>
          <cell r="H121">
            <v>0</v>
          </cell>
          <cell r="I121">
            <v>0</v>
          </cell>
          <cell r="J121">
            <v>0</v>
          </cell>
          <cell r="K121" t="str">
            <v>1.33</v>
          </cell>
          <cell r="L121" t="str">
            <v>D+</v>
          </cell>
          <cell r="M121" t="str">
            <v>0</v>
          </cell>
          <cell r="N121">
            <v>0</v>
          </cell>
          <cell r="O121">
            <v>0</v>
          </cell>
          <cell r="P121">
            <v>0</v>
          </cell>
          <cell r="Q121">
            <v>0</v>
          </cell>
          <cell r="R121">
            <v>0</v>
          </cell>
          <cell r="S121">
            <v>0</v>
          </cell>
          <cell r="T121">
            <v>0</v>
          </cell>
          <cell r="U121">
            <v>0</v>
          </cell>
        </row>
        <row r="122">
          <cell r="A122">
            <v>0</v>
          </cell>
          <cell r="B122">
            <v>0</v>
          </cell>
          <cell r="C122" t="str">
            <v>capaian raport</v>
          </cell>
          <cell r="D122">
            <v>29</v>
          </cell>
          <cell r="E122">
            <v>0</v>
          </cell>
          <cell r="F122">
            <v>0</v>
          </cell>
          <cell r="G122">
            <v>0</v>
          </cell>
          <cell r="H122">
            <v>0</v>
          </cell>
          <cell r="I122">
            <v>0</v>
          </cell>
          <cell r="J122">
            <v>0</v>
          </cell>
          <cell r="K122" t="str">
            <v>1.33</v>
          </cell>
          <cell r="L122" t="str">
            <v>D+</v>
          </cell>
          <cell r="M122" t="str">
            <v>0</v>
          </cell>
          <cell r="N122">
            <v>0</v>
          </cell>
          <cell r="O122">
            <v>0</v>
          </cell>
          <cell r="P122">
            <v>0</v>
          </cell>
          <cell r="Q122">
            <v>0</v>
          </cell>
          <cell r="R122">
            <v>0</v>
          </cell>
          <cell r="S122">
            <v>0</v>
          </cell>
          <cell r="T122">
            <v>0</v>
          </cell>
          <cell r="U122">
            <v>0</v>
          </cell>
        </row>
        <row r="123">
          <cell r="A123">
            <v>30</v>
          </cell>
          <cell r="B123">
            <v>30</v>
          </cell>
          <cell r="C123" t="e">
            <v>#N/A</v>
          </cell>
          <cell r="D123" t="str">
            <v>3.5</v>
          </cell>
          <cell r="E123">
            <v>0</v>
          </cell>
          <cell r="F123">
            <v>0</v>
          </cell>
          <cell r="G123">
            <v>0</v>
          </cell>
          <cell r="H123">
            <v>0</v>
          </cell>
          <cell r="I123">
            <v>0</v>
          </cell>
          <cell r="J123">
            <v>0</v>
          </cell>
          <cell r="K123" t="str">
            <v>1.33</v>
          </cell>
          <cell r="L123" t="str">
            <v>D+</v>
          </cell>
          <cell r="M123" t="str">
            <v>0</v>
          </cell>
          <cell r="N123">
            <v>0</v>
          </cell>
          <cell r="O123">
            <v>0</v>
          </cell>
          <cell r="P123">
            <v>0</v>
          </cell>
          <cell r="Q123">
            <v>0</v>
          </cell>
          <cell r="R123">
            <v>0</v>
          </cell>
          <cell r="S123">
            <v>0</v>
          </cell>
          <cell r="T123">
            <v>0</v>
          </cell>
          <cell r="U123" t="str">
            <v>D+</v>
          </cell>
        </row>
        <row r="124">
          <cell r="A124">
            <v>0</v>
          </cell>
          <cell r="B124">
            <v>30</v>
          </cell>
          <cell r="C124">
            <v>0</v>
          </cell>
          <cell r="D124" t="str">
            <v>3.6</v>
          </cell>
          <cell r="E124">
            <v>0</v>
          </cell>
          <cell r="F124">
            <v>0</v>
          </cell>
          <cell r="G124">
            <v>0</v>
          </cell>
          <cell r="H124">
            <v>0</v>
          </cell>
          <cell r="I124">
            <v>0</v>
          </cell>
          <cell r="J124">
            <v>0</v>
          </cell>
          <cell r="K124" t="str">
            <v>1.33</v>
          </cell>
          <cell r="L124" t="str">
            <v>D+</v>
          </cell>
          <cell r="M124" t="str">
            <v>0</v>
          </cell>
          <cell r="N124">
            <v>0</v>
          </cell>
          <cell r="O124">
            <v>0</v>
          </cell>
          <cell r="P124">
            <v>0</v>
          </cell>
          <cell r="Q124">
            <v>0</v>
          </cell>
          <cell r="R124">
            <v>0</v>
          </cell>
          <cell r="S124">
            <v>0</v>
          </cell>
          <cell r="T124">
            <v>0</v>
          </cell>
          <cell r="U124">
            <v>0</v>
          </cell>
        </row>
        <row r="125">
          <cell r="A125">
            <v>0</v>
          </cell>
          <cell r="B125">
            <v>30</v>
          </cell>
          <cell r="C125">
            <v>0</v>
          </cell>
          <cell r="D125" t="str">
            <v>3.7</v>
          </cell>
          <cell r="E125">
            <v>0</v>
          </cell>
          <cell r="F125">
            <v>0</v>
          </cell>
          <cell r="G125">
            <v>0</v>
          </cell>
          <cell r="H125">
            <v>0</v>
          </cell>
          <cell r="I125">
            <v>0</v>
          </cell>
          <cell r="J125">
            <v>0</v>
          </cell>
          <cell r="K125" t="str">
            <v>1.33</v>
          </cell>
          <cell r="L125" t="str">
            <v>D+</v>
          </cell>
          <cell r="M125" t="str">
            <v>0</v>
          </cell>
          <cell r="N125">
            <v>0</v>
          </cell>
          <cell r="O125">
            <v>0</v>
          </cell>
          <cell r="P125">
            <v>0</v>
          </cell>
          <cell r="Q125">
            <v>0</v>
          </cell>
          <cell r="R125">
            <v>0</v>
          </cell>
          <cell r="S125">
            <v>0</v>
          </cell>
          <cell r="T125">
            <v>0</v>
          </cell>
          <cell r="U125">
            <v>0</v>
          </cell>
        </row>
        <row r="126">
          <cell r="A126">
            <v>0</v>
          </cell>
          <cell r="B126">
            <v>0</v>
          </cell>
          <cell r="C126" t="str">
            <v>capaian raport</v>
          </cell>
          <cell r="D126">
            <v>30</v>
          </cell>
          <cell r="E126">
            <v>0</v>
          </cell>
          <cell r="F126">
            <v>0</v>
          </cell>
          <cell r="G126">
            <v>0</v>
          </cell>
          <cell r="H126">
            <v>0</v>
          </cell>
          <cell r="I126">
            <v>0</v>
          </cell>
          <cell r="J126">
            <v>0</v>
          </cell>
          <cell r="K126" t="str">
            <v>1.33</v>
          </cell>
          <cell r="L126" t="str">
            <v>D+</v>
          </cell>
          <cell r="M126" t="str">
            <v>0</v>
          </cell>
          <cell r="N126">
            <v>0</v>
          </cell>
          <cell r="O126">
            <v>0</v>
          </cell>
          <cell r="P126">
            <v>0</v>
          </cell>
          <cell r="Q126">
            <v>0</v>
          </cell>
          <cell r="R126">
            <v>0</v>
          </cell>
          <cell r="S126">
            <v>0</v>
          </cell>
          <cell r="T126">
            <v>0</v>
          </cell>
          <cell r="U126">
            <v>0</v>
          </cell>
        </row>
        <row r="127">
          <cell r="A127">
            <v>31</v>
          </cell>
          <cell r="B127">
            <v>31</v>
          </cell>
          <cell r="C127" t="e">
            <v>#N/A</v>
          </cell>
          <cell r="D127" t="str">
            <v>3.5</v>
          </cell>
          <cell r="E127">
            <v>0</v>
          </cell>
          <cell r="F127">
            <v>0</v>
          </cell>
          <cell r="G127">
            <v>0</v>
          </cell>
          <cell r="H127">
            <v>0</v>
          </cell>
          <cell r="I127">
            <v>0</v>
          </cell>
          <cell r="J127">
            <v>0</v>
          </cell>
          <cell r="K127" t="str">
            <v>1.33</v>
          </cell>
          <cell r="L127" t="str">
            <v>D+</v>
          </cell>
          <cell r="M127" t="str">
            <v>0</v>
          </cell>
          <cell r="N127">
            <v>0</v>
          </cell>
          <cell r="O127">
            <v>0</v>
          </cell>
          <cell r="P127">
            <v>0</v>
          </cell>
          <cell r="Q127">
            <v>0</v>
          </cell>
          <cell r="R127">
            <v>0</v>
          </cell>
          <cell r="S127">
            <v>0</v>
          </cell>
          <cell r="T127">
            <v>0</v>
          </cell>
          <cell r="U127" t="str">
            <v>D+</v>
          </cell>
        </row>
        <row r="128">
          <cell r="A128">
            <v>0</v>
          </cell>
          <cell r="B128">
            <v>31</v>
          </cell>
          <cell r="C128">
            <v>0</v>
          </cell>
          <cell r="D128" t="str">
            <v>3.6</v>
          </cell>
          <cell r="E128">
            <v>0</v>
          </cell>
          <cell r="F128">
            <v>0</v>
          </cell>
          <cell r="G128">
            <v>0</v>
          </cell>
          <cell r="H128">
            <v>0</v>
          </cell>
          <cell r="I128">
            <v>0</v>
          </cell>
          <cell r="J128">
            <v>0</v>
          </cell>
          <cell r="K128" t="str">
            <v>1.33</v>
          </cell>
          <cell r="L128" t="str">
            <v>D+</v>
          </cell>
          <cell r="M128" t="str">
            <v>0</v>
          </cell>
          <cell r="N128">
            <v>0</v>
          </cell>
          <cell r="O128">
            <v>0</v>
          </cell>
          <cell r="P128">
            <v>0</v>
          </cell>
          <cell r="Q128">
            <v>0</v>
          </cell>
          <cell r="R128">
            <v>0</v>
          </cell>
          <cell r="S128">
            <v>0</v>
          </cell>
          <cell r="T128">
            <v>0</v>
          </cell>
          <cell r="U128">
            <v>0</v>
          </cell>
        </row>
        <row r="129">
          <cell r="A129">
            <v>0</v>
          </cell>
          <cell r="B129">
            <v>31</v>
          </cell>
          <cell r="C129">
            <v>0</v>
          </cell>
          <cell r="D129" t="str">
            <v>3.7</v>
          </cell>
          <cell r="E129">
            <v>0</v>
          </cell>
          <cell r="F129">
            <v>0</v>
          </cell>
          <cell r="G129">
            <v>0</v>
          </cell>
          <cell r="H129">
            <v>0</v>
          </cell>
          <cell r="I129">
            <v>0</v>
          </cell>
          <cell r="J129">
            <v>0</v>
          </cell>
          <cell r="K129" t="str">
            <v>1.33</v>
          </cell>
          <cell r="L129" t="str">
            <v>D+</v>
          </cell>
          <cell r="M129" t="str">
            <v>0</v>
          </cell>
          <cell r="N129">
            <v>0</v>
          </cell>
          <cell r="O129">
            <v>0</v>
          </cell>
          <cell r="P129">
            <v>0</v>
          </cell>
          <cell r="Q129">
            <v>0</v>
          </cell>
          <cell r="R129">
            <v>0</v>
          </cell>
          <cell r="S129">
            <v>0</v>
          </cell>
          <cell r="T129">
            <v>0</v>
          </cell>
          <cell r="U129">
            <v>0</v>
          </cell>
        </row>
        <row r="130">
          <cell r="A130">
            <v>0</v>
          </cell>
          <cell r="B130">
            <v>0</v>
          </cell>
          <cell r="C130" t="str">
            <v>capaian raport</v>
          </cell>
          <cell r="D130">
            <v>31</v>
          </cell>
          <cell r="E130">
            <v>0</v>
          </cell>
          <cell r="F130">
            <v>0</v>
          </cell>
          <cell r="G130">
            <v>0</v>
          </cell>
          <cell r="H130">
            <v>0</v>
          </cell>
          <cell r="I130">
            <v>0</v>
          </cell>
          <cell r="J130">
            <v>0</v>
          </cell>
          <cell r="K130" t="str">
            <v>1.33</v>
          </cell>
          <cell r="L130" t="str">
            <v>D+</v>
          </cell>
          <cell r="M130" t="str">
            <v>0</v>
          </cell>
          <cell r="N130">
            <v>0</v>
          </cell>
          <cell r="O130">
            <v>0</v>
          </cell>
          <cell r="P130">
            <v>0</v>
          </cell>
          <cell r="Q130">
            <v>0</v>
          </cell>
          <cell r="R130">
            <v>0</v>
          </cell>
          <cell r="S130">
            <v>0</v>
          </cell>
          <cell r="T130">
            <v>0</v>
          </cell>
          <cell r="U130">
            <v>0</v>
          </cell>
        </row>
        <row r="131">
          <cell r="A131">
            <v>32</v>
          </cell>
          <cell r="B131">
            <v>32</v>
          </cell>
          <cell r="C131" t="e">
            <v>#N/A</v>
          </cell>
          <cell r="D131" t="str">
            <v>3.5</v>
          </cell>
          <cell r="E131">
            <v>0</v>
          </cell>
          <cell r="F131">
            <v>0</v>
          </cell>
          <cell r="G131">
            <v>0</v>
          </cell>
          <cell r="H131">
            <v>0</v>
          </cell>
          <cell r="I131">
            <v>0</v>
          </cell>
          <cell r="J131">
            <v>0</v>
          </cell>
          <cell r="K131" t="str">
            <v>1.33</v>
          </cell>
          <cell r="L131" t="str">
            <v>D+</v>
          </cell>
          <cell r="M131" t="str">
            <v>0</v>
          </cell>
          <cell r="N131">
            <v>0</v>
          </cell>
          <cell r="O131">
            <v>0</v>
          </cell>
          <cell r="P131">
            <v>0</v>
          </cell>
          <cell r="Q131">
            <v>0</v>
          </cell>
          <cell r="R131">
            <v>0</v>
          </cell>
          <cell r="S131">
            <v>0</v>
          </cell>
          <cell r="T131">
            <v>0</v>
          </cell>
          <cell r="U131" t="str">
            <v>D+</v>
          </cell>
        </row>
        <row r="132">
          <cell r="A132">
            <v>0</v>
          </cell>
          <cell r="B132">
            <v>32</v>
          </cell>
          <cell r="C132">
            <v>0</v>
          </cell>
          <cell r="D132" t="str">
            <v>3.6</v>
          </cell>
          <cell r="E132">
            <v>0</v>
          </cell>
          <cell r="F132">
            <v>0</v>
          </cell>
          <cell r="G132">
            <v>0</v>
          </cell>
          <cell r="H132">
            <v>0</v>
          </cell>
          <cell r="I132">
            <v>0</v>
          </cell>
          <cell r="J132">
            <v>0</v>
          </cell>
          <cell r="K132" t="str">
            <v>1.33</v>
          </cell>
          <cell r="L132" t="str">
            <v>D+</v>
          </cell>
          <cell r="M132" t="str">
            <v>0</v>
          </cell>
          <cell r="N132">
            <v>0</v>
          </cell>
          <cell r="O132">
            <v>0</v>
          </cell>
          <cell r="P132">
            <v>0</v>
          </cell>
          <cell r="Q132">
            <v>0</v>
          </cell>
          <cell r="R132">
            <v>0</v>
          </cell>
          <cell r="S132">
            <v>0</v>
          </cell>
          <cell r="T132">
            <v>0</v>
          </cell>
          <cell r="U132">
            <v>0</v>
          </cell>
        </row>
        <row r="133">
          <cell r="A133">
            <v>0</v>
          </cell>
          <cell r="B133">
            <v>32</v>
          </cell>
          <cell r="C133">
            <v>0</v>
          </cell>
          <cell r="D133" t="str">
            <v>3.7</v>
          </cell>
          <cell r="E133">
            <v>0</v>
          </cell>
          <cell r="F133">
            <v>0</v>
          </cell>
          <cell r="G133">
            <v>0</v>
          </cell>
          <cell r="H133">
            <v>0</v>
          </cell>
          <cell r="I133">
            <v>0</v>
          </cell>
          <cell r="J133">
            <v>0</v>
          </cell>
          <cell r="K133" t="str">
            <v>1.33</v>
          </cell>
          <cell r="L133" t="str">
            <v>D+</v>
          </cell>
          <cell r="M133" t="str">
            <v>0</v>
          </cell>
          <cell r="N133">
            <v>0</v>
          </cell>
          <cell r="O133">
            <v>0</v>
          </cell>
          <cell r="P133">
            <v>0</v>
          </cell>
          <cell r="Q133">
            <v>0</v>
          </cell>
          <cell r="R133">
            <v>0</v>
          </cell>
          <cell r="S133">
            <v>0</v>
          </cell>
          <cell r="T133">
            <v>0</v>
          </cell>
          <cell r="U133">
            <v>0</v>
          </cell>
        </row>
        <row r="134">
          <cell r="A134">
            <v>0</v>
          </cell>
          <cell r="B134">
            <v>0</v>
          </cell>
          <cell r="C134" t="str">
            <v>capaian raport</v>
          </cell>
          <cell r="D134">
            <v>32</v>
          </cell>
          <cell r="E134">
            <v>0</v>
          </cell>
          <cell r="F134">
            <v>0</v>
          </cell>
          <cell r="G134">
            <v>0</v>
          </cell>
          <cell r="H134">
            <v>0</v>
          </cell>
          <cell r="I134">
            <v>0</v>
          </cell>
          <cell r="J134">
            <v>0</v>
          </cell>
          <cell r="K134" t="str">
            <v>1.33</v>
          </cell>
          <cell r="L134" t="str">
            <v>D+</v>
          </cell>
          <cell r="M134" t="str">
            <v>0</v>
          </cell>
          <cell r="N134">
            <v>0</v>
          </cell>
          <cell r="O134">
            <v>0</v>
          </cell>
          <cell r="P134">
            <v>0</v>
          </cell>
          <cell r="Q134">
            <v>0</v>
          </cell>
          <cell r="R134">
            <v>0</v>
          </cell>
          <cell r="S134">
            <v>0</v>
          </cell>
          <cell r="T134">
            <v>0</v>
          </cell>
          <cell r="U134">
            <v>0</v>
          </cell>
        </row>
        <row r="135">
          <cell r="A135">
            <v>33</v>
          </cell>
          <cell r="B135">
            <v>33</v>
          </cell>
          <cell r="C135" t="e">
            <v>#N/A</v>
          </cell>
          <cell r="D135" t="str">
            <v>3.5</v>
          </cell>
          <cell r="E135">
            <v>0</v>
          </cell>
          <cell r="F135">
            <v>0</v>
          </cell>
          <cell r="G135">
            <v>0</v>
          </cell>
          <cell r="H135">
            <v>0</v>
          </cell>
          <cell r="I135">
            <v>0</v>
          </cell>
          <cell r="J135">
            <v>0</v>
          </cell>
          <cell r="K135" t="str">
            <v>1.33</v>
          </cell>
          <cell r="L135" t="str">
            <v>D+</v>
          </cell>
          <cell r="M135" t="str">
            <v>0</v>
          </cell>
          <cell r="N135">
            <v>0</v>
          </cell>
          <cell r="O135">
            <v>0</v>
          </cell>
          <cell r="P135">
            <v>0</v>
          </cell>
          <cell r="Q135">
            <v>0</v>
          </cell>
          <cell r="R135">
            <v>0</v>
          </cell>
          <cell r="S135">
            <v>0</v>
          </cell>
          <cell r="T135">
            <v>0</v>
          </cell>
          <cell r="U135" t="str">
            <v>D+</v>
          </cell>
        </row>
        <row r="136">
          <cell r="A136">
            <v>0</v>
          </cell>
          <cell r="B136">
            <v>33</v>
          </cell>
          <cell r="C136">
            <v>0</v>
          </cell>
          <cell r="D136" t="str">
            <v>3.6</v>
          </cell>
          <cell r="E136">
            <v>0</v>
          </cell>
          <cell r="F136">
            <v>0</v>
          </cell>
          <cell r="G136">
            <v>0</v>
          </cell>
          <cell r="H136">
            <v>0</v>
          </cell>
          <cell r="I136">
            <v>0</v>
          </cell>
          <cell r="J136">
            <v>0</v>
          </cell>
          <cell r="K136" t="str">
            <v>1.33</v>
          </cell>
          <cell r="L136" t="str">
            <v>D+</v>
          </cell>
          <cell r="M136" t="str">
            <v>0</v>
          </cell>
          <cell r="N136">
            <v>0</v>
          </cell>
          <cell r="O136">
            <v>0</v>
          </cell>
          <cell r="P136">
            <v>0</v>
          </cell>
          <cell r="Q136">
            <v>0</v>
          </cell>
          <cell r="R136">
            <v>0</v>
          </cell>
          <cell r="S136">
            <v>0</v>
          </cell>
          <cell r="T136">
            <v>0</v>
          </cell>
          <cell r="U136">
            <v>0</v>
          </cell>
        </row>
        <row r="137">
          <cell r="A137">
            <v>0</v>
          </cell>
          <cell r="B137">
            <v>33</v>
          </cell>
          <cell r="C137">
            <v>0</v>
          </cell>
          <cell r="D137" t="str">
            <v>3.7</v>
          </cell>
          <cell r="E137">
            <v>0</v>
          </cell>
          <cell r="F137">
            <v>0</v>
          </cell>
          <cell r="G137">
            <v>0</v>
          </cell>
          <cell r="H137">
            <v>0</v>
          </cell>
          <cell r="I137">
            <v>0</v>
          </cell>
          <cell r="J137">
            <v>0</v>
          </cell>
          <cell r="K137" t="str">
            <v>1.33</v>
          </cell>
          <cell r="L137" t="str">
            <v>D+</v>
          </cell>
          <cell r="M137" t="str">
            <v>0</v>
          </cell>
          <cell r="N137">
            <v>0</v>
          </cell>
          <cell r="O137">
            <v>0</v>
          </cell>
          <cell r="P137">
            <v>0</v>
          </cell>
          <cell r="Q137">
            <v>0</v>
          </cell>
          <cell r="R137">
            <v>0</v>
          </cell>
          <cell r="S137">
            <v>0</v>
          </cell>
          <cell r="T137">
            <v>0</v>
          </cell>
          <cell r="U137">
            <v>0</v>
          </cell>
        </row>
        <row r="138">
          <cell r="A138">
            <v>0</v>
          </cell>
          <cell r="B138">
            <v>0</v>
          </cell>
          <cell r="C138" t="str">
            <v>capaian raport</v>
          </cell>
          <cell r="D138">
            <v>33</v>
          </cell>
          <cell r="E138">
            <v>0</v>
          </cell>
          <cell r="F138">
            <v>0</v>
          </cell>
          <cell r="G138">
            <v>0</v>
          </cell>
          <cell r="H138">
            <v>0</v>
          </cell>
          <cell r="I138">
            <v>0</v>
          </cell>
          <cell r="J138">
            <v>0</v>
          </cell>
          <cell r="K138" t="str">
            <v>1.33</v>
          </cell>
          <cell r="L138" t="str">
            <v>D+</v>
          </cell>
          <cell r="M138" t="str">
            <v>0</v>
          </cell>
          <cell r="N138">
            <v>0</v>
          </cell>
          <cell r="O138">
            <v>0</v>
          </cell>
          <cell r="P138">
            <v>0</v>
          </cell>
          <cell r="Q138">
            <v>0</v>
          </cell>
          <cell r="R138">
            <v>0</v>
          </cell>
          <cell r="S138">
            <v>0</v>
          </cell>
          <cell r="T138">
            <v>0</v>
          </cell>
          <cell r="U138">
            <v>0</v>
          </cell>
        </row>
        <row r="139">
          <cell r="A139">
            <v>34</v>
          </cell>
          <cell r="B139">
            <v>34</v>
          </cell>
          <cell r="C139" t="e">
            <v>#N/A</v>
          </cell>
          <cell r="D139" t="str">
            <v>3.5</v>
          </cell>
          <cell r="E139">
            <v>0</v>
          </cell>
          <cell r="F139">
            <v>0</v>
          </cell>
          <cell r="G139">
            <v>0</v>
          </cell>
          <cell r="H139">
            <v>0</v>
          </cell>
          <cell r="I139">
            <v>0</v>
          </cell>
          <cell r="J139">
            <v>0</v>
          </cell>
          <cell r="K139" t="str">
            <v>1.33</v>
          </cell>
          <cell r="L139" t="str">
            <v>D+</v>
          </cell>
          <cell r="M139" t="str">
            <v>0</v>
          </cell>
          <cell r="N139">
            <v>0</v>
          </cell>
          <cell r="O139">
            <v>0</v>
          </cell>
          <cell r="P139">
            <v>0</v>
          </cell>
          <cell r="Q139">
            <v>0</v>
          </cell>
          <cell r="R139">
            <v>0</v>
          </cell>
          <cell r="S139">
            <v>0</v>
          </cell>
          <cell r="T139">
            <v>0</v>
          </cell>
          <cell r="U139" t="str">
            <v>D+</v>
          </cell>
        </row>
        <row r="140">
          <cell r="A140">
            <v>0</v>
          </cell>
          <cell r="B140">
            <v>34</v>
          </cell>
          <cell r="C140">
            <v>0</v>
          </cell>
          <cell r="D140" t="str">
            <v>3.6</v>
          </cell>
          <cell r="E140">
            <v>0</v>
          </cell>
          <cell r="F140">
            <v>0</v>
          </cell>
          <cell r="G140">
            <v>0</v>
          </cell>
          <cell r="H140">
            <v>0</v>
          </cell>
          <cell r="I140">
            <v>0</v>
          </cell>
          <cell r="J140">
            <v>0</v>
          </cell>
          <cell r="K140" t="str">
            <v>1.33</v>
          </cell>
          <cell r="L140" t="str">
            <v>D+</v>
          </cell>
          <cell r="M140" t="str">
            <v>0</v>
          </cell>
          <cell r="N140">
            <v>0</v>
          </cell>
          <cell r="O140">
            <v>0</v>
          </cell>
          <cell r="P140">
            <v>0</v>
          </cell>
          <cell r="Q140">
            <v>0</v>
          </cell>
          <cell r="R140">
            <v>0</v>
          </cell>
          <cell r="S140">
            <v>0</v>
          </cell>
          <cell r="T140">
            <v>0</v>
          </cell>
          <cell r="U140">
            <v>0</v>
          </cell>
        </row>
        <row r="141">
          <cell r="A141">
            <v>0</v>
          </cell>
          <cell r="B141">
            <v>34</v>
          </cell>
          <cell r="C141">
            <v>0</v>
          </cell>
          <cell r="D141" t="str">
            <v>3.7</v>
          </cell>
          <cell r="E141">
            <v>0</v>
          </cell>
          <cell r="F141">
            <v>0</v>
          </cell>
          <cell r="G141">
            <v>0</v>
          </cell>
          <cell r="H141">
            <v>0</v>
          </cell>
          <cell r="I141">
            <v>0</v>
          </cell>
          <cell r="J141">
            <v>0</v>
          </cell>
          <cell r="K141" t="str">
            <v>1.33</v>
          </cell>
          <cell r="L141" t="str">
            <v>D+</v>
          </cell>
          <cell r="M141" t="str">
            <v>0</v>
          </cell>
          <cell r="N141">
            <v>0</v>
          </cell>
          <cell r="O141">
            <v>0</v>
          </cell>
          <cell r="P141">
            <v>0</v>
          </cell>
          <cell r="Q141">
            <v>0</v>
          </cell>
          <cell r="R141">
            <v>0</v>
          </cell>
          <cell r="S141">
            <v>0</v>
          </cell>
          <cell r="T141">
            <v>0</v>
          </cell>
          <cell r="U141">
            <v>0</v>
          </cell>
        </row>
        <row r="142">
          <cell r="A142">
            <v>0</v>
          </cell>
          <cell r="B142">
            <v>0</v>
          </cell>
          <cell r="C142" t="str">
            <v>capaian raport</v>
          </cell>
          <cell r="D142">
            <v>34</v>
          </cell>
          <cell r="E142">
            <v>0</v>
          </cell>
          <cell r="F142">
            <v>0</v>
          </cell>
          <cell r="G142">
            <v>0</v>
          </cell>
          <cell r="H142">
            <v>0</v>
          </cell>
          <cell r="I142">
            <v>0</v>
          </cell>
          <cell r="J142">
            <v>0</v>
          </cell>
          <cell r="K142" t="str">
            <v>1.33</v>
          </cell>
          <cell r="L142" t="str">
            <v>D+</v>
          </cell>
          <cell r="M142" t="str">
            <v>0</v>
          </cell>
          <cell r="N142">
            <v>0</v>
          </cell>
          <cell r="O142">
            <v>0</v>
          </cell>
          <cell r="P142">
            <v>0</v>
          </cell>
          <cell r="Q142">
            <v>0</v>
          </cell>
          <cell r="R142">
            <v>0</v>
          </cell>
          <cell r="S142">
            <v>0</v>
          </cell>
          <cell r="T142">
            <v>0</v>
          </cell>
          <cell r="U142">
            <v>0</v>
          </cell>
        </row>
        <row r="143">
          <cell r="A143">
            <v>35</v>
          </cell>
          <cell r="B143">
            <v>35</v>
          </cell>
          <cell r="C143" t="e">
            <v>#N/A</v>
          </cell>
          <cell r="D143" t="str">
            <v>3.5</v>
          </cell>
          <cell r="E143">
            <v>0</v>
          </cell>
          <cell r="F143">
            <v>0</v>
          </cell>
          <cell r="G143">
            <v>0</v>
          </cell>
          <cell r="H143">
            <v>0</v>
          </cell>
          <cell r="I143">
            <v>0</v>
          </cell>
          <cell r="J143">
            <v>0</v>
          </cell>
          <cell r="K143" t="str">
            <v>1.33</v>
          </cell>
          <cell r="L143" t="str">
            <v>D+</v>
          </cell>
          <cell r="M143" t="str">
            <v>0</v>
          </cell>
          <cell r="N143">
            <v>0</v>
          </cell>
          <cell r="O143">
            <v>0</v>
          </cell>
          <cell r="P143">
            <v>0</v>
          </cell>
          <cell r="Q143">
            <v>0</v>
          </cell>
          <cell r="R143">
            <v>0</v>
          </cell>
          <cell r="S143">
            <v>0</v>
          </cell>
          <cell r="T143">
            <v>0</v>
          </cell>
          <cell r="U143" t="str">
            <v>D+</v>
          </cell>
        </row>
        <row r="144">
          <cell r="A144">
            <v>0</v>
          </cell>
          <cell r="B144">
            <v>35</v>
          </cell>
          <cell r="C144">
            <v>0</v>
          </cell>
          <cell r="D144" t="str">
            <v>3.6</v>
          </cell>
          <cell r="E144">
            <v>0</v>
          </cell>
          <cell r="F144">
            <v>0</v>
          </cell>
          <cell r="G144">
            <v>0</v>
          </cell>
          <cell r="H144">
            <v>0</v>
          </cell>
          <cell r="I144">
            <v>0</v>
          </cell>
          <cell r="J144">
            <v>0</v>
          </cell>
          <cell r="K144" t="str">
            <v>1.33</v>
          </cell>
          <cell r="L144" t="str">
            <v>D+</v>
          </cell>
          <cell r="M144" t="str">
            <v>0</v>
          </cell>
          <cell r="N144">
            <v>0</v>
          </cell>
          <cell r="O144">
            <v>0</v>
          </cell>
          <cell r="P144">
            <v>0</v>
          </cell>
          <cell r="Q144">
            <v>0</v>
          </cell>
          <cell r="R144">
            <v>0</v>
          </cell>
          <cell r="S144">
            <v>0</v>
          </cell>
          <cell r="T144">
            <v>0</v>
          </cell>
          <cell r="U144">
            <v>0</v>
          </cell>
        </row>
        <row r="145">
          <cell r="A145">
            <v>0</v>
          </cell>
          <cell r="B145">
            <v>35</v>
          </cell>
          <cell r="C145">
            <v>0</v>
          </cell>
          <cell r="D145" t="str">
            <v>3.7</v>
          </cell>
          <cell r="E145">
            <v>0</v>
          </cell>
          <cell r="F145">
            <v>0</v>
          </cell>
          <cell r="G145">
            <v>0</v>
          </cell>
          <cell r="H145">
            <v>0</v>
          </cell>
          <cell r="I145">
            <v>0</v>
          </cell>
          <cell r="J145">
            <v>0</v>
          </cell>
          <cell r="K145" t="str">
            <v>1.33</v>
          </cell>
          <cell r="L145" t="str">
            <v>D+</v>
          </cell>
          <cell r="M145" t="str">
            <v>0</v>
          </cell>
          <cell r="N145">
            <v>0</v>
          </cell>
          <cell r="O145">
            <v>0</v>
          </cell>
          <cell r="P145">
            <v>0</v>
          </cell>
          <cell r="Q145">
            <v>0</v>
          </cell>
          <cell r="R145">
            <v>0</v>
          </cell>
          <cell r="S145">
            <v>0</v>
          </cell>
          <cell r="T145">
            <v>0</v>
          </cell>
          <cell r="U145">
            <v>0</v>
          </cell>
        </row>
        <row r="146">
          <cell r="A146">
            <v>0</v>
          </cell>
          <cell r="B146">
            <v>0</v>
          </cell>
          <cell r="C146" t="str">
            <v>capaian raport</v>
          </cell>
          <cell r="D146">
            <v>35</v>
          </cell>
          <cell r="E146">
            <v>0</v>
          </cell>
          <cell r="F146">
            <v>0</v>
          </cell>
          <cell r="G146">
            <v>0</v>
          </cell>
          <cell r="H146">
            <v>0</v>
          </cell>
          <cell r="I146">
            <v>0</v>
          </cell>
          <cell r="J146">
            <v>0</v>
          </cell>
          <cell r="K146" t="str">
            <v>1.33</v>
          </cell>
          <cell r="L146" t="str">
            <v>D+</v>
          </cell>
          <cell r="M146" t="str">
            <v>0</v>
          </cell>
          <cell r="N146">
            <v>0</v>
          </cell>
          <cell r="O146">
            <v>0</v>
          </cell>
          <cell r="P146">
            <v>0</v>
          </cell>
          <cell r="Q146">
            <v>0</v>
          </cell>
          <cell r="R146">
            <v>0</v>
          </cell>
          <cell r="S146">
            <v>0</v>
          </cell>
          <cell r="T146">
            <v>0</v>
          </cell>
          <cell r="U146">
            <v>0</v>
          </cell>
        </row>
        <row r="147">
          <cell r="A147">
            <v>36</v>
          </cell>
          <cell r="B147">
            <v>36</v>
          </cell>
          <cell r="C147" t="e">
            <v>#N/A</v>
          </cell>
          <cell r="D147" t="str">
            <v>3.5</v>
          </cell>
          <cell r="E147">
            <v>0</v>
          </cell>
          <cell r="F147">
            <v>0</v>
          </cell>
          <cell r="G147">
            <v>0</v>
          </cell>
          <cell r="H147">
            <v>0</v>
          </cell>
          <cell r="I147">
            <v>0</v>
          </cell>
          <cell r="J147">
            <v>0</v>
          </cell>
          <cell r="K147" t="str">
            <v>1.33</v>
          </cell>
          <cell r="L147" t="str">
            <v>D+</v>
          </cell>
          <cell r="M147" t="str">
            <v>0</v>
          </cell>
          <cell r="N147">
            <v>0</v>
          </cell>
          <cell r="O147">
            <v>0</v>
          </cell>
          <cell r="P147">
            <v>0</v>
          </cell>
          <cell r="Q147">
            <v>0</v>
          </cell>
          <cell r="R147">
            <v>0</v>
          </cell>
          <cell r="S147">
            <v>0</v>
          </cell>
          <cell r="T147">
            <v>0</v>
          </cell>
          <cell r="U147" t="str">
            <v>D+</v>
          </cell>
        </row>
        <row r="148">
          <cell r="A148">
            <v>0</v>
          </cell>
          <cell r="B148">
            <v>36</v>
          </cell>
          <cell r="C148">
            <v>0</v>
          </cell>
          <cell r="D148" t="str">
            <v>3.6</v>
          </cell>
          <cell r="E148">
            <v>0</v>
          </cell>
          <cell r="F148">
            <v>0</v>
          </cell>
          <cell r="G148">
            <v>0</v>
          </cell>
          <cell r="H148">
            <v>0</v>
          </cell>
          <cell r="I148">
            <v>0</v>
          </cell>
          <cell r="J148">
            <v>0</v>
          </cell>
          <cell r="K148" t="str">
            <v>1.33</v>
          </cell>
          <cell r="L148" t="str">
            <v>D+</v>
          </cell>
          <cell r="M148" t="str">
            <v>0</v>
          </cell>
          <cell r="N148">
            <v>0</v>
          </cell>
          <cell r="O148">
            <v>0</v>
          </cell>
          <cell r="P148">
            <v>0</v>
          </cell>
          <cell r="Q148">
            <v>0</v>
          </cell>
          <cell r="R148">
            <v>0</v>
          </cell>
          <cell r="S148">
            <v>0</v>
          </cell>
          <cell r="T148">
            <v>0</v>
          </cell>
          <cell r="U148">
            <v>0</v>
          </cell>
        </row>
        <row r="149">
          <cell r="A149">
            <v>0</v>
          </cell>
          <cell r="B149">
            <v>36</v>
          </cell>
          <cell r="C149">
            <v>0</v>
          </cell>
          <cell r="D149" t="str">
            <v>3.7</v>
          </cell>
          <cell r="E149">
            <v>0</v>
          </cell>
          <cell r="F149">
            <v>0</v>
          </cell>
          <cell r="G149">
            <v>0</v>
          </cell>
          <cell r="H149">
            <v>0</v>
          </cell>
          <cell r="I149">
            <v>0</v>
          </cell>
          <cell r="J149">
            <v>0</v>
          </cell>
          <cell r="K149" t="str">
            <v>1.33</v>
          </cell>
          <cell r="L149" t="str">
            <v>D+</v>
          </cell>
          <cell r="M149" t="str">
            <v>0</v>
          </cell>
          <cell r="N149">
            <v>0</v>
          </cell>
          <cell r="O149">
            <v>0</v>
          </cell>
          <cell r="P149">
            <v>0</v>
          </cell>
          <cell r="Q149">
            <v>0</v>
          </cell>
          <cell r="R149">
            <v>0</v>
          </cell>
          <cell r="S149">
            <v>0</v>
          </cell>
          <cell r="T149">
            <v>0</v>
          </cell>
          <cell r="U149">
            <v>0</v>
          </cell>
        </row>
        <row r="150">
          <cell r="A150">
            <v>0</v>
          </cell>
          <cell r="B150">
            <v>0</v>
          </cell>
          <cell r="C150" t="str">
            <v>capaian raport</v>
          </cell>
          <cell r="D150">
            <v>36</v>
          </cell>
          <cell r="E150">
            <v>0</v>
          </cell>
          <cell r="F150">
            <v>0</v>
          </cell>
          <cell r="G150">
            <v>0</v>
          </cell>
          <cell r="H150">
            <v>0</v>
          </cell>
          <cell r="I150">
            <v>0</v>
          </cell>
          <cell r="J150">
            <v>0</v>
          </cell>
          <cell r="K150" t="str">
            <v>1.33</v>
          </cell>
          <cell r="L150" t="str">
            <v>D+</v>
          </cell>
          <cell r="M150" t="str">
            <v>0</v>
          </cell>
          <cell r="N150">
            <v>0</v>
          </cell>
          <cell r="O150">
            <v>0</v>
          </cell>
          <cell r="P150">
            <v>0</v>
          </cell>
          <cell r="Q150">
            <v>0</v>
          </cell>
          <cell r="R150">
            <v>0</v>
          </cell>
          <cell r="S150">
            <v>0</v>
          </cell>
          <cell r="T150">
            <v>0</v>
          </cell>
          <cell r="U150">
            <v>0</v>
          </cell>
        </row>
        <row r="151">
          <cell r="A151">
            <v>37</v>
          </cell>
          <cell r="B151">
            <v>37</v>
          </cell>
          <cell r="C151" t="e">
            <v>#N/A</v>
          </cell>
          <cell r="D151" t="str">
            <v>3.5</v>
          </cell>
          <cell r="E151">
            <v>0</v>
          </cell>
          <cell r="F151">
            <v>0</v>
          </cell>
          <cell r="G151">
            <v>0</v>
          </cell>
          <cell r="H151">
            <v>0</v>
          </cell>
          <cell r="I151">
            <v>0</v>
          </cell>
          <cell r="J151">
            <v>0</v>
          </cell>
          <cell r="K151" t="str">
            <v>1.33</v>
          </cell>
          <cell r="L151" t="str">
            <v>D+</v>
          </cell>
          <cell r="M151" t="str">
            <v>0</v>
          </cell>
          <cell r="N151">
            <v>0</v>
          </cell>
          <cell r="O151">
            <v>0</v>
          </cell>
          <cell r="P151">
            <v>0</v>
          </cell>
          <cell r="Q151">
            <v>0</v>
          </cell>
          <cell r="R151">
            <v>0</v>
          </cell>
          <cell r="S151">
            <v>0</v>
          </cell>
          <cell r="T151">
            <v>0</v>
          </cell>
          <cell r="U151" t="str">
            <v>D+</v>
          </cell>
        </row>
        <row r="152">
          <cell r="A152">
            <v>0</v>
          </cell>
          <cell r="B152">
            <v>37</v>
          </cell>
          <cell r="C152">
            <v>0</v>
          </cell>
          <cell r="D152" t="str">
            <v>3.6</v>
          </cell>
          <cell r="E152">
            <v>0</v>
          </cell>
          <cell r="F152">
            <v>0</v>
          </cell>
          <cell r="G152">
            <v>0</v>
          </cell>
          <cell r="H152">
            <v>0</v>
          </cell>
          <cell r="I152">
            <v>0</v>
          </cell>
          <cell r="J152">
            <v>0</v>
          </cell>
          <cell r="K152" t="str">
            <v>1.33</v>
          </cell>
          <cell r="L152" t="str">
            <v>D+</v>
          </cell>
          <cell r="M152" t="str">
            <v>0</v>
          </cell>
          <cell r="N152">
            <v>0</v>
          </cell>
          <cell r="O152">
            <v>0</v>
          </cell>
          <cell r="P152">
            <v>0</v>
          </cell>
          <cell r="Q152">
            <v>0</v>
          </cell>
          <cell r="R152">
            <v>0</v>
          </cell>
          <cell r="S152">
            <v>0</v>
          </cell>
          <cell r="T152">
            <v>0</v>
          </cell>
          <cell r="U152">
            <v>0</v>
          </cell>
        </row>
        <row r="153">
          <cell r="A153">
            <v>0</v>
          </cell>
          <cell r="B153">
            <v>37</v>
          </cell>
          <cell r="C153">
            <v>0</v>
          </cell>
          <cell r="D153" t="str">
            <v>3.7</v>
          </cell>
          <cell r="E153">
            <v>0</v>
          </cell>
          <cell r="F153">
            <v>0</v>
          </cell>
          <cell r="G153">
            <v>0</v>
          </cell>
          <cell r="H153">
            <v>0</v>
          </cell>
          <cell r="I153">
            <v>0</v>
          </cell>
          <cell r="J153">
            <v>0</v>
          </cell>
          <cell r="K153" t="str">
            <v>1.33</v>
          </cell>
          <cell r="L153" t="str">
            <v>D+</v>
          </cell>
          <cell r="M153" t="str">
            <v>0</v>
          </cell>
          <cell r="N153">
            <v>0</v>
          </cell>
          <cell r="O153">
            <v>0</v>
          </cell>
          <cell r="P153">
            <v>0</v>
          </cell>
          <cell r="Q153">
            <v>0</v>
          </cell>
          <cell r="R153">
            <v>0</v>
          </cell>
          <cell r="S153">
            <v>0</v>
          </cell>
          <cell r="T153">
            <v>0</v>
          </cell>
          <cell r="U153">
            <v>0</v>
          </cell>
        </row>
        <row r="154">
          <cell r="A154">
            <v>0</v>
          </cell>
          <cell r="B154">
            <v>0</v>
          </cell>
          <cell r="C154" t="str">
            <v>capaian raport</v>
          </cell>
          <cell r="D154">
            <v>37</v>
          </cell>
          <cell r="E154">
            <v>0</v>
          </cell>
          <cell r="F154">
            <v>0</v>
          </cell>
          <cell r="G154">
            <v>0</v>
          </cell>
          <cell r="H154">
            <v>0</v>
          </cell>
          <cell r="I154">
            <v>0</v>
          </cell>
          <cell r="J154">
            <v>0</v>
          </cell>
          <cell r="K154" t="str">
            <v>1.33</v>
          </cell>
          <cell r="L154" t="str">
            <v>D+</v>
          </cell>
          <cell r="M154" t="str">
            <v>0</v>
          </cell>
          <cell r="N154">
            <v>0</v>
          </cell>
          <cell r="O154">
            <v>0</v>
          </cell>
          <cell r="P154">
            <v>0</v>
          </cell>
          <cell r="Q154">
            <v>0</v>
          </cell>
          <cell r="R154">
            <v>0</v>
          </cell>
          <cell r="S154">
            <v>0</v>
          </cell>
          <cell r="T154">
            <v>0</v>
          </cell>
          <cell r="U154">
            <v>0</v>
          </cell>
        </row>
        <row r="155">
          <cell r="A155">
            <v>38</v>
          </cell>
          <cell r="B155">
            <v>38</v>
          </cell>
          <cell r="C155" t="e">
            <v>#N/A</v>
          </cell>
          <cell r="D155" t="str">
            <v>3.5</v>
          </cell>
          <cell r="E155">
            <v>0</v>
          </cell>
          <cell r="F155">
            <v>0</v>
          </cell>
          <cell r="G155">
            <v>0</v>
          </cell>
          <cell r="H155">
            <v>0</v>
          </cell>
          <cell r="I155">
            <v>0</v>
          </cell>
          <cell r="J155">
            <v>0</v>
          </cell>
          <cell r="K155" t="str">
            <v>1.33</v>
          </cell>
          <cell r="L155" t="str">
            <v>D+</v>
          </cell>
          <cell r="M155" t="str">
            <v>0</v>
          </cell>
          <cell r="N155">
            <v>0</v>
          </cell>
          <cell r="O155">
            <v>0</v>
          </cell>
          <cell r="P155">
            <v>0</v>
          </cell>
          <cell r="Q155">
            <v>0</v>
          </cell>
          <cell r="R155">
            <v>0</v>
          </cell>
          <cell r="S155">
            <v>0</v>
          </cell>
          <cell r="T155">
            <v>0</v>
          </cell>
          <cell r="U155" t="str">
            <v>D+</v>
          </cell>
        </row>
        <row r="156">
          <cell r="A156">
            <v>0</v>
          </cell>
          <cell r="B156">
            <v>38</v>
          </cell>
          <cell r="C156">
            <v>0</v>
          </cell>
          <cell r="D156" t="str">
            <v>3.6</v>
          </cell>
          <cell r="E156">
            <v>0</v>
          </cell>
          <cell r="F156">
            <v>0</v>
          </cell>
          <cell r="G156">
            <v>0</v>
          </cell>
          <cell r="H156">
            <v>0</v>
          </cell>
          <cell r="I156">
            <v>0</v>
          </cell>
          <cell r="J156">
            <v>0</v>
          </cell>
          <cell r="K156" t="str">
            <v>1.33</v>
          </cell>
          <cell r="L156" t="str">
            <v>D+</v>
          </cell>
          <cell r="M156" t="str">
            <v>0</v>
          </cell>
          <cell r="N156">
            <v>0</v>
          </cell>
          <cell r="O156">
            <v>0</v>
          </cell>
          <cell r="P156">
            <v>0</v>
          </cell>
          <cell r="Q156">
            <v>0</v>
          </cell>
          <cell r="R156">
            <v>0</v>
          </cell>
          <cell r="S156">
            <v>0</v>
          </cell>
          <cell r="T156">
            <v>0</v>
          </cell>
          <cell r="U156">
            <v>0</v>
          </cell>
        </row>
        <row r="157">
          <cell r="A157">
            <v>0</v>
          </cell>
          <cell r="B157">
            <v>38</v>
          </cell>
          <cell r="C157">
            <v>0</v>
          </cell>
          <cell r="D157" t="str">
            <v>3.7</v>
          </cell>
          <cell r="E157">
            <v>0</v>
          </cell>
          <cell r="F157">
            <v>0</v>
          </cell>
          <cell r="G157">
            <v>0</v>
          </cell>
          <cell r="H157">
            <v>0</v>
          </cell>
          <cell r="I157">
            <v>0</v>
          </cell>
          <cell r="J157">
            <v>0</v>
          </cell>
          <cell r="K157" t="str">
            <v>1.33</v>
          </cell>
          <cell r="L157" t="str">
            <v>D+</v>
          </cell>
          <cell r="M157" t="str">
            <v>0</v>
          </cell>
          <cell r="N157">
            <v>0</v>
          </cell>
          <cell r="O157">
            <v>0</v>
          </cell>
          <cell r="P157">
            <v>0</v>
          </cell>
          <cell r="Q157">
            <v>0</v>
          </cell>
          <cell r="R157">
            <v>0</v>
          </cell>
          <cell r="S157">
            <v>0</v>
          </cell>
          <cell r="T157">
            <v>0</v>
          </cell>
          <cell r="U157">
            <v>0</v>
          </cell>
        </row>
        <row r="158">
          <cell r="A158">
            <v>0</v>
          </cell>
          <cell r="B158">
            <v>0</v>
          </cell>
          <cell r="C158" t="str">
            <v>capaian raport</v>
          </cell>
          <cell r="D158">
            <v>38</v>
          </cell>
          <cell r="E158">
            <v>0</v>
          </cell>
          <cell r="F158">
            <v>0</v>
          </cell>
          <cell r="G158">
            <v>0</v>
          </cell>
          <cell r="H158">
            <v>0</v>
          </cell>
          <cell r="I158">
            <v>0</v>
          </cell>
          <cell r="J158">
            <v>0</v>
          </cell>
          <cell r="K158" t="str">
            <v>1.33</v>
          </cell>
          <cell r="L158" t="str">
            <v>D+</v>
          </cell>
          <cell r="M158" t="str">
            <v>0</v>
          </cell>
          <cell r="N158">
            <v>0</v>
          </cell>
          <cell r="O158">
            <v>0</v>
          </cell>
          <cell r="P158">
            <v>0</v>
          </cell>
          <cell r="Q158">
            <v>0</v>
          </cell>
          <cell r="R158">
            <v>0</v>
          </cell>
          <cell r="S158">
            <v>0</v>
          </cell>
          <cell r="T158">
            <v>0</v>
          </cell>
          <cell r="U158">
            <v>0</v>
          </cell>
        </row>
        <row r="159">
          <cell r="A159">
            <v>39</v>
          </cell>
          <cell r="B159">
            <v>39</v>
          </cell>
          <cell r="C159" t="e">
            <v>#N/A</v>
          </cell>
          <cell r="D159" t="str">
            <v>3.5</v>
          </cell>
          <cell r="E159">
            <v>0</v>
          </cell>
          <cell r="F159">
            <v>0</v>
          </cell>
          <cell r="G159">
            <v>0</v>
          </cell>
          <cell r="H159">
            <v>0</v>
          </cell>
          <cell r="I159">
            <v>0</v>
          </cell>
          <cell r="J159">
            <v>0</v>
          </cell>
          <cell r="K159" t="str">
            <v>1.33</v>
          </cell>
          <cell r="L159" t="str">
            <v>D+</v>
          </cell>
          <cell r="M159" t="str">
            <v>0</v>
          </cell>
          <cell r="N159">
            <v>0</v>
          </cell>
          <cell r="O159">
            <v>0</v>
          </cell>
          <cell r="P159">
            <v>0</v>
          </cell>
          <cell r="Q159">
            <v>0</v>
          </cell>
          <cell r="R159">
            <v>0</v>
          </cell>
          <cell r="S159">
            <v>0</v>
          </cell>
          <cell r="T159">
            <v>0</v>
          </cell>
          <cell r="U159" t="str">
            <v>D+</v>
          </cell>
        </row>
        <row r="160">
          <cell r="A160">
            <v>0</v>
          </cell>
          <cell r="B160">
            <v>39</v>
          </cell>
          <cell r="C160">
            <v>0</v>
          </cell>
          <cell r="D160" t="str">
            <v>3.6</v>
          </cell>
          <cell r="E160">
            <v>0</v>
          </cell>
          <cell r="F160">
            <v>0</v>
          </cell>
          <cell r="G160">
            <v>0</v>
          </cell>
          <cell r="H160">
            <v>0</v>
          </cell>
          <cell r="I160">
            <v>0</v>
          </cell>
          <cell r="J160">
            <v>0</v>
          </cell>
          <cell r="K160" t="str">
            <v>1.33</v>
          </cell>
          <cell r="L160" t="str">
            <v>D+</v>
          </cell>
          <cell r="M160" t="str">
            <v>0</v>
          </cell>
          <cell r="N160">
            <v>0</v>
          </cell>
          <cell r="O160">
            <v>0</v>
          </cell>
          <cell r="P160">
            <v>0</v>
          </cell>
          <cell r="Q160">
            <v>0</v>
          </cell>
          <cell r="R160">
            <v>0</v>
          </cell>
          <cell r="S160">
            <v>0</v>
          </cell>
          <cell r="T160">
            <v>0</v>
          </cell>
          <cell r="U160">
            <v>0</v>
          </cell>
        </row>
        <row r="161">
          <cell r="A161">
            <v>0</v>
          </cell>
          <cell r="B161">
            <v>39</v>
          </cell>
          <cell r="C161">
            <v>0</v>
          </cell>
          <cell r="D161" t="str">
            <v>3.7</v>
          </cell>
          <cell r="E161">
            <v>0</v>
          </cell>
          <cell r="F161">
            <v>0</v>
          </cell>
          <cell r="G161">
            <v>0</v>
          </cell>
          <cell r="H161">
            <v>0</v>
          </cell>
          <cell r="I161">
            <v>0</v>
          </cell>
          <cell r="J161">
            <v>0</v>
          </cell>
          <cell r="K161" t="str">
            <v>1.33</v>
          </cell>
          <cell r="L161" t="str">
            <v>D+</v>
          </cell>
          <cell r="M161" t="str">
            <v>0</v>
          </cell>
          <cell r="N161">
            <v>0</v>
          </cell>
          <cell r="O161">
            <v>0</v>
          </cell>
          <cell r="P161">
            <v>0</v>
          </cell>
          <cell r="Q161">
            <v>0</v>
          </cell>
          <cell r="R161">
            <v>0</v>
          </cell>
          <cell r="S161">
            <v>0</v>
          </cell>
          <cell r="T161">
            <v>0</v>
          </cell>
          <cell r="U161">
            <v>0</v>
          </cell>
        </row>
        <row r="162">
          <cell r="A162">
            <v>0</v>
          </cell>
          <cell r="B162">
            <v>0</v>
          </cell>
          <cell r="C162" t="str">
            <v>capaian raport</v>
          </cell>
          <cell r="D162">
            <v>39</v>
          </cell>
          <cell r="E162">
            <v>0</v>
          </cell>
          <cell r="F162">
            <v>0</v>
          </cell>
          <cell r="G162">
            <v>0</v>
          </cell>
          <cell r="H162">
            <v>0</v>
          </cell>
          <cell r="I162">
            <v>0</v>
          </cell>
          <cell r="J162">
            <v>0</v>
          </cell>
          <cell r="K162" t="str">
            <v>1.33</v>
          </cell>
          <cell r="L162" t="str">
            <v>D+</v>
          </cell>
          <cell r="M162" t="str">
            <v>0</v>
          </cell>
          <cell r="N162">
            <v>0</v>
          </cell>
          <cell r="O162">
            <v>0</v>
          </cell>
          <cell r="P162">
            <v>0</v>
          </cell>
          <cell r="Q162">
            <v>0</v>
          </cell>
          <cell r="R162">
            <v>0</v>
          </cell>
          <cell r="S162">
            <v>0</v>
          </cell>
          <cell r="T162">
            <v>0</v>
          </cell>
          <cell r="U162">
            <v>0</v>
          </cell>
        </row>
        <row r="163">
          <cell r="A163">
            <v>40</v>
          </cell>
          <cell r="B163">
            <v>40</v>
          </cell>
          <cell r="C163" t="e">
            <v>#N/A</v>
          </cell>
          <cell r="D163" t="str">
            <v>3.5</v>
          </cell>
          <cell r="E163">
            <v>0</v>
          </cell>
          <cell r="F163">
            <v>0</v>
          </cell>
          <cell r="G163">
            <v>0</v>
          </cell>
          <cell r="H163">
            <v>0</v>
          </cell>
          <cell r="I163">
            <v>0</v>
          </cell>
          <cell r="J163">
            <v>0</v>
          </cell>
          <cell r="K163" t="str">
            <v>1.33</v>
          </cell>
          <cell r="L163" t="str">
            <v>D+</v>
          </cell>
          <cell r="M163" t="str">
            <v>0</v>
          </cell>
          <cell r="N163">
            <v>0</v>
          </cell>
          <cell r="O163">
            <v>0</v>
          </cell>
          <cell r="P163">
            <v>0</v>
          </cell>
          <cell r="Q163">
            <v>0</v>
          </cell>
          <cell r="R163">
            <v>0</v>
          </cell>
          <cell r="S163">
            <v>0</v>
          </cell>
          <cell r="T163">
            <v>0</v>
          </cell>
          <cell r="U163" t="str">
            <v>D+</v>
          </cell>
        </row>
        <row r="164">
          <cell r="A164">
            <v>0</v>
          </cell>
          <cell r="B164">
            <v>40</v>
          </cell>
          <cell r="C164">
            <v>0</v>
          </cell>
          <cell r="D164" t="str">
            <v>3.6</v>
          </cell>
          <cell r="E164">
            <v>0</v>
          </cell>
          <cell r="F164">
            <v>0</v>
          </cell>
          <cell r="G164">
            <v>0</v>
          </cell>
          <cell r="H164">
            <v>0</v>
          </cell>
          <cell r="I164">
            <v>0</v>
          </cell>
          <cell r="J164">
            <v>0</v>
          </cell>
          <cell r="K164" t="str">
            <v>1.33</v>
          </cell>
          <cell r="L164" t="str">
            <v>D+</v>
          </cell>
          <cell r="M164" t="str">
            <v>0</v>
          </cell>
          <cell r="N164">
            <v>0</v>
          </cell>
          <cell r="O164">
            <v>0</v>
          </cell>
          <cell r="P164">
            <v>0</v>
          </cell>
          <cell r="Q164">
            <v>0</v>
          </cell>
          <cell r="R164">
            <v>0</v>
          </cell>
          <cell r="S164">
            <v>0</v>
          </cell>
          <cell r="T164">
            <v>0</v>
          </cell>
          <cell r="U164">
            <v>0</v>
          </cell>
        </row>
        <row r="165">
          <cell r="A165">
            <v>0</v>
          </cell>
          <cell r="B165">
            <v>40</v>
          </cell>
          <cell r="C165">
            <v>0</v>
          </cell>
          <cell r="D165" t="str">
            <v>3.7</v>
          </cell>
          <cell r="E165">
            <v>0</v>
          </cell>
          <cell r="F165">
            <v>0</v>
          </cell>
          <cell r="G165">
            <v>0</v>
          </cell>
          <cell r="H165">
            <v>0</v>
          </cell>
          <cell r="I165">
            <v>0</v>
          </cell>
          <cell r="J165">
            <v>0</v>
          </cell>
          <cell r="K165" t="str">
            <v>1.33</v>
          </cell>
          <cell r="L165" t="str">
            <v>D+</v>
          </cell>
          <cell r="M165" t="str">
            <v>0</v>
          </cell>
          <cell r="N165">
            <v>0</v>
          </cell>
          <cell r="O165">
            <v>0</v>
          </cell>
          <cell r="P165">
            <v>0</v>
          </cell>
          <cell r="Q165">
            <v>0</v>
          </cell>
          <cell r="R165">
            <v>0</v>
          </cell>
          <cell r="S165">
            <v>0</v>
          </cell>
          <cell r="T165">
            <v>0</v>
          </cell>
          <cell r="U165">
            <v>0</v>
          </cell>
        </row>
        <row r="166">
          <cell r="A166">
            <v>0</v>
          </cell>
          <cell r="B166">
            <v>0</v>
          </cell>
          <cell r="C166" t="str">
            <v>capaian raport</v>
          </cell>
          <cell r="D166">
            <v>40</v>
          </cell>
          <cell r="E166">
            <v>0</v>
          </cell>
          <cell r="F166">
            <v>0</v>
          </cell>
          <cell r="G166">
            <v>0</v>
          </cell>
          <cell r="H166">
            <v>0</v>
          </cell>
          <cell r="I166">
            <v>0</v>
          </cell>
          <cell r="J166">
            <v>0</v>
          </cell>
          <cell r="K166" t="str">
            <v>1.33</v>
          </cell>
          <cell r="L166" t="str">
            <v>D+</v>
          </cell>
          <cell r="M166" t="str">
            <v>0</v>
          </cell>
          <cell r="N166">
            <v>0</v>
          </cell>
          <cell r="O166">
            <v>0</v>
          </cell>
          <cell r="P166">
            <v>0</v>
          </cell>
          <cell r="Q166">
            <v>0</v>
          </cell>
          <cell r="R166">
            <v>0</v>
          </cell>
          <cell r="S166">
            <v>0</v>
          </cell>
          <cell r="T166">
            <v>0</v>
          </cell>
          <cell r="U166">
            <v>0</v>
          </cell>
        </row>
      </sheetData>
      <sheetData sheetId="22">
        <row r="10">
          <cell r="A10">
            <v>1</v>
          </cell>
          <cell r="B10">
            <v>0</v>
          </cell>
          <cell r="C10" t="str">
            <v>Achmad Zacky</v>
          </cell>
          <cell r="D10" t="str">
            <v>4.6.1</v>
          </cell>
          <cell r="E10">
            <v>76</v>
          </cell>
          <cell r="F10">
            <v>76</v>
          </cell>
          <cell r="G10">
            <v>75</v>
          </cell>
          <cell r="H10">
            <v>0</v>
          </cell>
          <cell r="I10">
            <v>0</v>
          </cell>
          <cell r="J10">
            <v>0</v>
          </cell>
          <cell r="K10">
            <v>0</v>
          </cell>
          <cell r="L10">
            <v>0</v>
          </cell>
          <cell r="M10">
            <v>0</v>
          </cell>
          <cell r="N10">
            <v>0</v>
          </cell>
          <cell r="O10">
            <v>0</v>
          </cell>
          <cell r="P10">
            <v>0</v>
          </cell>
          <cell r="Q10">
            <v>0</v>
          </cell>
          <cell r="R10">
            <v>0</v>
          </cell>
          <cell r="S10">
            <v>0</v>
          </cell>
          <cell r="T10">
            <v>76</v>
          </cell>
          <cell r="U10">
            <v>76</v>
          </cell>
          <cell r="V10">
            <v>75</v>
          </cell>
          <cell r="W10">
            <v>75.666666666666671</v>
          </cell>
          <cell r="X10" t="str">
            <v>3.33</v>
          </cell>
          <cell r="Y10" t="str">
            <v>B+</v>
          </cell>
          <cell r="Z10" t="str">
            <v>B</v>
          </cell>
          <cell r="AA10">
            <v>0</v>
          </cell>
          <cell r="AB10">
            <v>3</v>
          </cell>
          <cell r="AC10">
            <v>0</v>
          </cell>
          <cell r="AD10">
            <v>0</v>
          </cell>
          <cell r="AE10">
            <v>0</v>
          </cell>
          <cell r="AF10">
            <v>0</v>
          </cell>
          <cell r="AG10">
            <v>0</v>
          </cell>
          <cell r="AH10">
            <v>0</v>
          </cell>
          <cell r="AI10">
            <v>0</v>
          </cell>
          <cell r="AJ10">
            <v>0</v>
          </cell>
          <cell r="AK10">
            <v>0</v>
          </cell>
          <cell r="AL10">
            <v>0</v>
          </cell>
          <cell r="AM10">
            <v>0</v>
          </cell>
          <cell r="AN10">
            <v>0</v>
          </cell>
          <cell r="AO10">
            <v>0</v>
          </cell>
          <cell r="AP10">
            <v>3</v>
          </cell>
          <cell r="AQ10">
            <v>0</v>
          </cell>
          <cell r="AR10">
            <v>0</v>
          </cell>
          <cell r="AS10">
            <v>73.518518518518519</v>
          </cell>
          <cell r="AT10" t="str">
            <v>B</v>
          </cell>
        </row>
        <row r="11">
          <cell r="A11">
            <v>0</v>
          </cell>
          <cell r="B11">
            <v>0</v>
          </cell>
          <cell r="C11">
            <v>0</v>
          </cell>
          <cell r="D11" t="str">
            <v>4.6.2</v>
          </cell>
          <cell r="E11">
            <v>72</v>
          </cell>
          <cell r="F11">
            <v>87</v>
          </cell>
          <cell r="G11">
            <v>76</v>
          </cell>
          <cell r="H11">
            <v>0</v>
          </cell>
          <cell r="I11">
            <v>0</v>
          </cell>
          <cell r="J11">
            <v>0</v>
          </cell>
          <cell r="K11">
            <v>0</v>
          </cell>
          <cell r="L11">
            <v>0</v>
          </cell>
          <cell r="M11">
            <v>0</v>
          </cell>
          <cell r="N11">
            <v>0</v>
          </cell>
          <cell r="O11">
            <v>0</v>
          </cell>
          <cell r="P11">
            <v>0</v>
          </cell>
          <cell r="Q11">
            <v>0</v>
          </cell>
          <cell r="R11">
            <v>0</v>
          </cell>
          <cell r="S11">
            <v>0</v>
          </cell>
          <cell r="T11">
            <v>72</v>
          </cell>
          <cell r="U11">
            <v>87</v>
          </cell>
          <cell r="V11">
            <v>76</v>
          </cell>
          <cell r="W11">
            <v>78.333333333333329</v>
          </cell>
          <cell r="X11" t="str">
            <v>3.33</v>
          </cell>
          <cell r="Y11" t="str">
            <v>B+</v>
          </cell>
          <cell r="Z11" t="str">
            <v>B</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row>
        <row r="12">
          <cell r="A12">
            <v>0</v>
          </cell>
          <cell r="B12">
            <v>0</v>
          </cell>
          <cell r="C12">
            <v>0</v>
          </cell>
          <cell r="D12" t="str">
            <v>4.6.3</v>
          </cell>
          <cell r="E12">
            <v>85</v>
          </cell>
          <cell r="F12">
            <v>65</v>
          </cell>
          <cell r="G12">
            <v>74</v>
          </cell>
          <cell r="H12">
            <v>0</v>
          </cell>
          <cell r="I12">
            <v>0</v>
          </cell>
          <cell r="J12">
            <v>0</v>
          </cell>
          <cell r="K12">
            <v>0</v>
          </cell>
          <cell r="L12">
            <v>0</v>
          </cell>
          <cell r="M12">
            <v>0</v>
          </cell>
          <cell r="N12">
            <v>0</v>
          </cell>
          <cell r="O12">
            <v>0</v>
          </cell>
          <cell r="P12">
            <v>0</v>
          </cell>
          <cell r="Q12">
            <v>0</v>
          </cell>
          <cell r="R12">
            <v>0</v>
          </cell>
          <cell r="S12">
            <v>0</v>
          </cell>
          <cell r="T12">
            <v>85</v>
          </cell>
          <cell r="U12">
            <v>65</v>
          </cell>
          <cell r="V12">
            <v>74</v>
          </cell>
          <cell r="W12">
            <v>74.666666666666671</v>
          </cell>
          <cell r="X12" t="str">
            <v>3.00</v>
          </cell>
          <cell r="Y12" t="str">
            <v>B</v>
          </cell>
          <cell r="Z12" t="str">
            <v>B</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row>
        <row r="13">
          <cell r="A13">
            <v>0</v>
          </cell>
          <cell r="B13">
            <v>0</v>
          </cell>
          <cell r="C13">
            <v>0</v>
          </cell>
          <cell r="D13" t="str">
            <v>4.2</v>
          </cell>
          <cell r="E13">
            <v>0</v>
          </cell>
          <cell r="F13">
            <v>0</v>
          </cell>
          <cell r="G13">
            <v>0</v>
          </cell>
          <cell r="H13">
            <v>70</v>
          </cell>
          <cell r="I13">
            <v>71</v>
          </cell>
          <cell r="J13">
            <v>68</v>
          </cell>
          <cell r="K13">
            <v>0</v>
          </cell>
          <cell r="L13">
            <v>0</v>
          </cell>
          <cell r="M13">
            <v>0</v>
          </cell>
          <cell r="N13">
            <v>0</v>
          </cell>
          <cell r="O13">
            <v>0</v>
          </cell>
          <cell r="P13">
            <v>0</v>
          </cell>
          <cell r="Q13">
            <v>0</v>
          </cell>
          <cell r="R13">
            <v>0</v>
          </cell>
          <cell r="S13">
            <v>0</v>
          </cell>
          <cell r="T13">
            <v>70</v>
          </cell>
          <cell r="U13">
            <v>71</v>
          </cell>
          <cell r="V13">
            <v>68</v>
          </cell>
          <cell r="W13">
            <v>69.666666666666671</v>
          </cell>
          <cell r="X13" t="str">
            <v>2.66</v>
          </cell>
          <cell r="Y13" t="str">
            <v>B-</v>
          </cell>
          <cell r="Z13" t="str">
            <v>B</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row>
        <row r="14">
          <cell r="A14">
            <v>0</v>
          </cell>
          <cell r="B14">
            <v>0</v>
          </cell>
          <cell r="C14">
            <v>0</v>
          </cell>
          <cell r="D14" t="str">
            <v>4.8</v>
          </cell>
          <cell r="E14">
            <v>0</v>
          </cell>
          <cell r="F14">
            <v>0</v>
          </cell>
          <cell r="G14">
            <v>0</v>
          </cell>
          <cell r="H14">
            <v>0</v>
          </cell>
          <cell r="I14">
            <v>0</v>
          </cell>
          <cell r="J14">
            <v>0</v>
          </cell>
          <cell r="K14">
            <v>87</v>
          </cell>
          <cell r="L14">
            <v>71</v>
          </cell>
          <cell r="M14">
            <v>62</v>
          </cell>
          <cell r="N14">
            <v>0</v>
          </cell>
          <cell r="O14">
            <v>0</v>
          </cell>
          <cell r="P14">
            <v>0</v>
          </cell>
          <cell r="Q14">
            <v>0</v>
          </cell>
          <cell r="R14">
            <v>0</v>
          </cell>
          <cell r="S14">
            <v>0</v>
          </cell>
          <cell r="T14">
            <v>87</v>
          </cell>
          <cell r="U14">
            <v>71</v>
          </cell>
          <cell r="V14">
            <v>62</v>
          </cell>
          <cell r="W14">
            <v>73.333333333333329</v>
          </cell>
          <cell r="X14" t="str">
            <v>3.00</v>
          </cell>
          <cell r="Y14" t="str">
            <v>B</v>
          </cell>
          <cell r="Z14" t="str">
            <v>B</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row>
        <row r="15">
          <cell r="A15">
            <v>0</v>
          </cell>
          <cell r="B15">
            <v>0</v>
          </cell>
          <cell r="C15">
            <v>0</v>
          </cell>
          <cell r="D15" t="str">
            <v>4.9</v>
          </cell>
          <cell r="E15">
            <v>0</v>
          </cell>
          <cell r="F15">
            <v>0</v>
          </cell>
          <cell r="G15">
            <v>0</v>
          </cell>
          <cell r="H15">
            <v>0</v>
          </cell>
          <cell r="I15">
            <v>0</v>
          </cell>
          <cell r="J15">
            <v>0</v>
          </cell>
          <cell r="K15">
            <v>75</v>
          </cell>
          <cell r="L15">
            <v>82</v>
          </cell>
          <cell r="M15">
            <v>68</v>
          </cell>
          <cell r="N15">
            <v>0</v>
          </cell>
          <cell r="O15">
            <v>0</v>
          </cell>
          <cell r="P15">
            <v>0</v>
          </cell>
          <cell r="Q15">
            <v>0</v>
          </cell>
          <cell r="R15">
            <v>0</v>
          </cell>
          <cell r="S15">
            <v>0</v>
          </cell>
          <cell r="T15">
            <v>75</v>
          </cell>
          <cell r="U15">
            <v>82</v>
          </cell>
          <cell r="V15">
            <v>68</v>
          </cell>
          <cell r="W15">
            <v>75</v>
          </cell>
          <cell r="X15" t="str">
            <v>3.00</v>
          </cell>
          <cell r="Y15" t="str">
            <v>B</v>
          </cell>
          <cell r="Z15" t="str">
            <v>B</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row>
        <row r="16">
          <cell r="A16">
            <v>0</v>
          </cell>
          <cell r="B16">
            <v>0</v>
          </cell>
          <cell r="C16">
            <v>0</v>
          </cell>
          <cell r="D16" t="str">
            <v>4.5.1</v>
          </cell>
          <cell r="E16">
            <v>0</v>
          </cell>
          <cell r="F16">
            <v>0</v>
          </cell>
          <cell r="G16">
            <v>0</v>
          </cell>
          <cell r="H16">
            <v>0</v>
          </cell>
          <cell r="I16">
            <v>0</v>
          </cell>
          <cell r="J16">
            <v>0</v>
          </cell>
          <cell r="K16">
            <v>0</v>
          </cell>
          <cell r="L16">
            <v>0</v>
          </cell>
          <cell r="M16">
            <v>0</v>
          </cell>
          <cell r="N16">
            <v>71</v>
          </cell>
          <cell r="O16">
            <v>69</v>
          </cell>
          <cell r="P16">
            <v>68</v>
          </cell>
          <cell r="Q16">
            <v>0</v>
          </cell>
          <cell r="R16">
            <v>0</v>
          </cell>
          <cell r="S16">
            <v>0</v>
          </cell>
          <cell r="T16">
            <v>71</v>
          </cell>
          <cell r="U16">
            <v>69</v>
          </cell>
          <cell r="V16">
            <v>68</v>
          </cell>
          <cell r="W16">
            <v>69.333333333333329</v>
          </cell>
          <cell r="X16" t="str">
            <v>2.66</v>
          </cell>
          <cell r="Y16" t="str">
            <v>B-</v>
          </cell>
          <cell r="Z16" t="str">
            <v>B</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row>
        <row r="17">
          <cell r="A17">
            <v>0</v>
          </cell>
          <cell r="B17">
            <v>0</v>
          </cell>
          <cell r="C17">
            <v>0</v>
          </cell>
          <cell r="D17" t="str">
            <v>4.5.2</v>
          </cell>
          <cell r="E17">
            <v>0</v>
          </cell>
          <cell r="F17">
            <v>0</v>
          </cell>
          <cell r="G17">
            <v>0</v>
          </cell>
          <cell r="H17">
            <v>0</v>
          </cell>
          <cell r="I17">
            <v>0</v>
          </cell>
          <cell r="J17">
            <v>0</v>
          </cell>
          <cell r="K17">
            <v>0</v>
          </cell>
          <cell r="L17">
            <v>0</v>
          </cell>
          <cell r="M17">
            <v>0</v>
          </cell>
          <cell r="N17">
            <v>70</v>
          </cell>
          <cell r="O17">
            <v>72</v>
          </cell>
          <cell r="P17">
            <v>70</v>
          </cell>
          <cell r="Q17">
            <v>0</v>
          </cell>
          <cell r="R17">
            <v>0</v>
          </cell>
          <cell r="S17">
            <v>0</v>
          </cell>
          <cell r="T17">
            <v>70</v>
          </cell>
          <cell r="U17">
            <v>72</v>
          </cell>
          <cell r="V17">
            <v>70</v>
          </cell>
          <cell r="W17">
            <v>70.666666666666671</v>
          </cell>
          <cell r="X17" t="str">
            <v>3.00</v>
          </cell>
          <cell r="Y17" t="str">
            <v>B</v>
          </cell>
          <cell r="Z17" t="str">
            <v>B</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row>
        <row r="18">
          <cell r="A18">
            <v>0</v>
          </cell>
          <cell r="B18">
            <v>0</v>
          </cell>
          <cell r="C18">
            <v>0</v>
          </cell>
          <cell r="D18" t="str">
            <v>4.14</v>
          </cell>
          <cell r="E18">
            <v>0</v>
          </cell>
          <cell r="F18">
            <v>0</v>
          </cell>
          <cell r="G18">
            <v>0</v>
          </cell>
          <cell r="H18">
            <v>0</v>
          </cell>
          <cell r="I18">
            <v>0</v>
          </cell>
          <cell r="J18">
            <v>0</v>
          </cell>
          <cell r="K18">
            <v>0</v>
          </cell>
          <cell r="L18">
            <v>0</v>
          </cell>
          <cell r="M18">
            <v>0</v>
          </cell>
          <cell r="N18">
            <v>0</v>
          </cell>
          <cell r="O18">
            <v>0</v>
          </cell>
          <cell r="P18">
            <v>0</v>
          </cell>
          <cell r="Q18">
            <v>73</v>
          </cell>
          <cell r="R18">
            <v>74</v>
          </cell>
          <cell r="S18">
            <v>78</v>
          </cell>
          <cell r="T18">
            <v>73</v>
          </cell>
          <cell r="U18">
            <v>74</v>
          </cell>
          <cell r="V18">
            <v>78</v>
          </cell>
          <cell r="W18">
            <v>75</v>
          </cell>
          <cell r="X18" t="str">
            <v>3.00</v>
          </cell>
          <cell r="Y18" t="str">
            <v>B</v>
          </cell>
          <cell r="Z18" t="str">
            <v>B</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row>
        <row r="19">
          <cell r="A19">
            <v>0</v>
          </cell>
          <cell r="B19">
            <v>1</v>
          </cell>
          <cell r="C19" t="str">
            <v>Capaian rapot</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73.518518518518519</v>
          </cell>
          <cell r="X19" t="str">
            <v>3.00</v>
          </cell>
          <cell r="Y19" t="str">
            <v>B</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row>
        <row r="20">
          <cell r="A20">
            <v>2</v>
          </cell>
          <cell r="B20">
            <v>0</v>
          </cell>
          <cell r="C20" t="str">
            <v>Angelia Vabel R</v>
          </cell>
          <cell r="D20" t="str">
            <v>4.6.1</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t="str">
            <v>1.33</v>
          </cell>
          <cell r="Y20" t="str">
            <v>D+</v>
          </cell>
          <cell r="Z20" t="str">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t="str">
            <v>D+</v>
          </cell>
        </row>
        <row r="21">
          <cell r="A21">
            <v>0</v>
          </cell>
          <cell r="B21">
            <v>0</v>
          </cell>
          <cell r="C21">
            <v>0</v>
          </cell>
          <cell r="D21" t="str">
            <v>4.6.2</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t="str">
            <v>1.33</v>
          </cell>
          <cell r="Y21" t="str">
            <v>D+</v>
          </cell>
          <cell r="Z21" t="str">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row>
        <row r="22">
          <cell r="A22">
            <v>0</v>
          </cell>
          <cell r="B22">
            <v>0</v>
          </cell>
          <cell r="C22">
            <v>0</v>
          </cell>
          <cell r="D22" t="str">
            <v>4.6.3</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t="str">
            <v>1.33</v>
          </cell>
          <cell r="Y22" t="str">
            <v>D+</v>
          </cell>
          <cell r="Z22" t="str">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row>
        <row r="23">
          <cell r="A23">
            <v>0</v>
          </cell>
          <cell r="B23">
            <v>0</v>
          </cell>
          <cell r="C23">
            <v>0</v>
          </cell>
          <cell r="D23" t="str">
            <v>4.2</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t="str">
            <v>1.33</v>
          </cell>
          <cell r="Y23" t="str">
            <v>D+</v>
          </cell>
          <cell r="Z23" t="str">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row>
        <row r="24">
          <cell r="A24">
            <v>0</v>
          </cell>
          <cell r="B24">
            <v>0</v>
          </cell>
          <cell r="C24">
            <v>0</v>
          </cell>
          <cell r="D24" t="str">
            <v>4.8</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t="str">
            <v>1.33</v>
          </cell>
          <cell r="Y24" t="str">
            <v>D+</v>
          </cell>
          <cell r="Z24" t="str">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row>
        <row r="25">
          <cell r="A25">
            <v>0</v>
          </cell>
          <cell r="B25">
            <v>0</v>
          </cell>
          <cell r="C25">
            <v>0</v>
          </cell>
          <cell r="D25" t="str">
            <v>4.9</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t="str">
            <v>1.33</v>
          </cell>
          <cell r="Y25" t="str">
            <v>D+</v>
          </cell>
          <cell r="Z25" t="str">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row>
        <row r="26">
          <cell r="A26">
            <v>0</v>
          </cell>
          <cell r="B26">
            <v>0</v>
          </cell>
          <cell r="C26">
            <v>0</v>
          </cell>
          <cell r="D26" t="str">
            <v>4.5.1</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t="str">
            <v>1.33</v>
          </cell>
          <cell r="Y26" t="str">
            <v>D+</v>
          </cell>
          <cell r="Z26" t="str">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row>
        <row r="27">
          <cell r="A27">
            <v>0</v>
          </cell>
          <cell r="B27">
            <v>0</v>
          </cell>
          <cell r="C27">
            <v>0</v>
          </cell>
          <cell r="D27" t="str">
            <v>4.5.2</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t="str">
            <v>1.33</v>
          </cell>
          <cell r="Y27" t="str">
            <v>D+</v>
          </cell>
          <cell r="Z27" t="str">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row>
        <row r="28">
          <cell r="A28">
            <v>0</v>
          </cell>
          <cell r="B28">
            <v>0</v>
          </cell>
          <cell r="C28">
            <v>0</v>
          </cell>
          <cell r="D28" t="str">
            <v>4.14</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t="str">
            <v>1.33</v>
          </cell>
          <cell r="Y28" t="str">
            <v>D+</v>
          </cell>
          <cell r="Z28" t="str">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row>
        <row r="29">
          <cell r="A29">
            <v>0</v>
          </cell>
          <cell r="B29">
            <v>2</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t="str">
            <v>1.33</v>
          </cell>
          <cell r="Y29" t="str">
            <v>D+</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row>
        <row r="30">
          <cell r="A30">
            <v>3</v>
          </cell>
          <cell r="B30">
            <v>0</v>
          </cell>
          <cell r="C30" t="str">
            <v>Anggun Dwi P.I</v>
          </cell>
          <cell r="D30" t="str">
            <v>4.6.1</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t="str">
            <v>1.33</v>
          </cell>
          <cell r="Y30" t="str">
            <v>D+</v>
          </cell>
          <cell r="Z30" t="str">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t="str">
            <v>D+</v>
          </cell>
        </row>
        <row r="31">
          <cell r="A31">
            <v>0</v>
          </cell>
          <cell r="B31">
            <v>0</v>
          </cell>
          <cell r="C31">
            <v>0</v>
          </cell>
          <cell r="D31" t="str">
            <v>4.6.2</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t="str">
            <v>1.33</v>
          </cell>
          <cell r="Y31" t="str">
            <v>D+</v>
          </cell>
          <cell r="Z31" t="str">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row>
        <row r="32">
          <cell r="A32">
            <v>0</v>
          </cell>
          <cell r="B32">
            <v>0</v>
          </cell>
          <cell r="C32">
            <v>0</v>
          </cell>
          <cell r="D32" t="str">
            <v>4.6.3</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t="str">
            <v>1.33</v>
          </cell>
          <cell r="Y32" t="str">
            <v>D+</v>
          </cell>
          <cell r="Z32" t="str">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row>
        <row r="33">
          <cell r="A33">
            <v>0</v>
          </cell>
          <cell r="B33">
            <v>0</v>
          </cell>
          <cell r="C33">
            <v>0</v>
          </cell>
          <cell r="D33" t="str">
            <v>4.2</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t="str">
            <v>1.33</v>
          </cell>
          <cell r="Y33" t="str">
            <v>D+</v>
          </cell>
          <cell r="Z33" t="str">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row>
        <row r="34">
          <cell r="A34">
            <v>0</v>
          </cell>
          <cell r="B34">
            <v>0</v>
          </cell>
          <cell r="C34">
            <v>0</v>
          </cell>
          <cell r="D34" t="str">
            <v>4.8</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t="str">
            <v>1.33</v>
          </cell>
          <cell r="Y34" t="str">
            <v>D+</v>
          </cell>
          <cell r="Z34" t="str">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row>
        <row r="35">
          <cell r="A35">
            <v>0</v>
          </cell>
          <cell r="B35">
            <v>0</v>
          </cell>
          <cell r="C35">
            <v>0</v>
          </cell>
          <cell r="D35" t="str">
            <v>4.9</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t="str">
            <v>1.33</v>
          </cell>
          <cell r="Y35" t="str">
            <v>D+</v>
          </cell>
          <cell r="Z35" t="str">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row>
        <row r="36">
          <cell r="A36">
            <v>0</v>
          </cell>
          <cell r="B36">
            <v>0</v>
          </cell>
          <cell r="C36">
            <v>0</v>
          </cell>
          <cell r="D36" t="str">
            <v>4.5.1</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t="str">
            <v>1.33</v>
          </cell>
          <cell r="Y36" t="str">
            <v>D+</v>
          </cell>
          <cell r="Z36" t="str">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row>
        <row r="37">
          <cell r="A37">
            <v>0</v>
          </cell>
          <cell r="B37">
            <v>0</v>
          </cell>
          <cell r="C37">
            <v>0</v>
          </cell>
          <cell r="D37" t="str">
            <v>4.5.2</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t="str">
            <v>1.33</v>
          </cell>
          <cell r="Y37" t="str">
            <v>D+</v>
          </cell>
          <cell r="Z37" t="str">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row>
        <row r="38">
          <cell r="A38">
            <v>0</v>
          </cell>
          <cell r="B38">
            <v>0</v>
          </cell>
          <cell r="C38">
            <v>0</v>
          </cell>
          <cell r="D38" t="str">
            <v>4.14</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t="str">
            <v>1.33</v>
          </cell>
          <cell r="Y38" t="str">
            <v>D+</v>
          </cell>
          <cell r="Z38" t="str">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row>
        <row r="39">
          <cell r="A39">
            <v>0</v>
          </cell>
          <cell r="B39">
            <v>3</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t="str">
            <v>1.33</v>
          </cell>
          <cell r="Y39" t="str">
            <v>D+</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row>
        <row r="40">
          <cell r="A40">
            <v>4</v>
          </cell>
          <cell r="B40">
            <v>0</v>
          </cell>
          <cell r="C40" t="str">
            <v>Antonio Permata A</v>
          </cell>
          <cell r="D40" t="str">
            <v>4.6.1</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t="str">
            <v>1.33</v>
          </cell>
          <cell r="Y40" t="str">
            <v>D+</v>
          </cell>
          <cell r="Z40" t="str">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t="str">
            <v>D+</v>
          </cell>
        </row>
        <row r="41">
          <cell r="A41">
            <v>0</v>
          </cell>
          <cell r="B41">
            <v>0</v>
          </cell>
          <cell r="C41">
            <v>0</v>
          </cell>
          <cell r="D41" t="str">
            <v>4.6.2</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t="str">
            <v>1.33</v>
          </cell>
          <cell r="Y41" t="str">
            <v>D+</v>
          </cell>
          <cell r="Z41" t="str">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row>
        <row r="42">
          <cell r="A42">
            <v>0</v>
          </cell>
          <cell r="B42">
            <v>0</v>
          </cell>
          <cell r="C42">
            <v>0</v>
          </cell>
          <cell r="D42" t="str">
            <v>4.6.3</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t="str">
            <v>1.33</v>
          </cell>
          <cell r="Y42" t="str">
            <v>D+</v>
          </cell>
          <cell r="Z42" t="str">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row>
        <row r="43">
          <cell r="A43">
            <v>0</v>
          </cell>
          <cell r="B43">
            <v>0</v>
          </cell>
          <cell r="C43">
            <v>0</v>
          </cell>
          <cell r="D43" t="str">
            <v>4.2</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t="str">
            <v>1.33</v>
          </cell>
          <cell r="Y43" t="str">
            <v>D+</v>
          </cell>
          <cell r="Z43" t="str">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row>
        <row r="44">
          <cell r="A44">
            <v>0</v>
          </cell>
          <cell r="B44">
            <v>0</v>
          </cell>
          <cell r="C44">
            <v>0</v>
          </cell>
          <cell r="D44" t="str">
            <v>4.8</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t="str">
            <v>1.33</v>
          </cell>
          <cell r="Y44" t="str">
            <v>D+</v>
          </cell>
          <cell r="Z44" t="str">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row>
        <row r="45">
          <cell r="A45">
            <v>0</v>
          </cell>
          <cell r="B45">
            <v>0</v>
          </cell>
          <cell r="C45">
            <v>0</v>
          </cell>
          <cell r="D45" t="str">
            <v>4.9</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t="str">
            <v>1.33</v>
          </cell>
          <cell r="Y45" t="str">
            <v>D+</v>
          </cell>
          <cell r="Z45" t="str">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row>
        <row r="46">
          <cell r="A46">
            <v>0</v>
          </cell>
          <cell r="B46">
            <v>0</v>
          </cell>
          <cell r="C46">
            <v>0</v>
          </cell>
          <cell r="D46" t="str">
            <v>4.5.1</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t="str">
            <v>1.33</v>
          </cell>
          <cell r="Y46" t="str">
            <v>D+</v>
          </cell>
          <cell r="Z46" t="str">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row>
        <row r="47">
          <cell r="A47">
            <v>0</v>
          </cell>
          <cell r="B47">
            <v>0</v>
          </cell>
          <cell r="C47">
            <v>0</v>
          </cell>
          <cell r="D47" t="str">
            <v>4.5.2</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t="str">
            <v>1.33</v>
          </cell>
          <cell r="Y47" t="str">
            <v>D+</v>
          </cell>
          <cell r="Z47" t="str">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row>
        <row r="48">
          <cell r="A48">
            <v>0</v>
          </cell>
          <cell r="B48">
            <v>0</v>
          </cell>
          <cell r="C48">
            <v>0</v>
          </cell>
          <cell r="D48" t="str">
            <v>4.14</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t="str">
            <v>1.33</v>
          </cell>
          <cell r="Y48" t="str">
            <v>D+</v>
          </cell>
          <cell r="Z48" t="str">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row>
        <row r="49">
          <cell r="A49">
            <v>0</v>
          </cell>
          <cell r="B49">
            <v>4</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t="str">
            <v>1.33</v>
          </cell>
          <cell r="Y49" t="str">
            <v>D+</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row>
        <row r="50">
          <cell r="A50">
            <v>5</v>
          </cell>
          <cell r="B50">
            <v>0</v>
          </cell>
          <cell r="C50" t="str">
            <v>Arya Pratama G</v>
          </cell>
          <cell r="D50" t="str">
            <v>4.6.1</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t="str">
            <v>1.33</v>
          </cell>
          <cell r="Y50" t="str">
            <v>D+</v>
          </cell>
          <cell r="Z50" t="str">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0</v>
          </cell>
          <cell r="AT50" t="str">
            <v>D+</v>
          </cell>
        </row>
        <row r="51">
          <cell r="A51">
            <v>0</v>
          </cell>
          <cell r="B51">
            <v>0</v>
          </cell>
          <cell r="C51">
            <v>0</v>
          </cell>
          <cell r="D51" t="str">
            <v>4.6.2</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t="str">
            <v>1.33</v>
          </cell>
          <cell r="Y51" t="str">
            <v>D+</v>
          </cell>
          <cell r="Z51" t="str">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row>
        <row r="52">
          <cell r="A52">
            <v>0</v>
          </cell>
          <cell r="B52">
            <v>0</v>
          </cell>
          <cell r="C52">
            <v>0</v>
          </cell>
          <cell r="D52" t="str">
            <v>4.6.3</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W52">
            <v>0</v>
          </cell>
          <cell r="X52" t="str">
            <v>1.33</v>
          </cell>
          <cell r="Y52" t="str">
            <v>D+</v>
          </cell>
          <cell r="Z52" t="str">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0</v>
          </cell>
        </row>
        <row r="53">
          <cell r="A53">
            <v>0</v>
          </cell>
          <cell r="B53">
            <v>0</v>
          </cell>
          <cell r="C53">
            <v>0</v>
          </cell>
          <cell r="D53" t="str">
            <v>4.2</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t="str">
            <v>1.33</v>
          </cell>
          <cell r="Y53" t="str">
            <v>D+</v>
          </cell>
          <cell r="Z53" t="str">
            <v>0</v>
          </cell>
          <cell r="AA53">
            <v>0</v>
          </cell>
          <cell r="AB53">
            <v>0</v>
          </cell>
          <cell r="AC53">
            <v>0</v>
          </cell>
          <cell r="AD53">
            <v>0</v>
          </cell>
          <cell r="AE53">
            <v>0</v>
          </cell>
          <cell r="AF53">
            <v>0</v>
          </cell>
          <cell r="AG53">
            <v>0</v>
          </cell>
          <cell r="AH53">
            <v>0</v>
          </cell>
          <cell r="AI53">
            <v>0</v>
          </cell>
          <cell r="AJ53">
            <v>0</v>
          </cell>
          <cell r="AK53">
            <v>0</v>
          </cell>
          <cell r="AL53">
            <v>0</v>
          </cell>
          <cell r="AM53">
            <v>0</v>
          </cell>
          <cell r="AN53">
            <v>0</v>
          </cell>
          <cell r="AO53">
            <v>0</v>
          </cell>
          <cell r="AP53">
            <v>0</v>
          </cell>
          <cell r="AQ53">
            <v>0</v>
          </cell>
          <cell r="AR53">
            <v>0</v>
          </cell>
          <cell r="AS53">
            <v>0</v>
          </cell>
          <cell r="AT53">
            <v>0</v>
          </cell>
        </row>
        <row r="54">
          <cell r="A54">
            <v>0</v>
          </cell>
          <cell r="B54">
            <v>0</v>
          </cell>
          <cell r="C54">
            <v>0</v>
          </cell>
          <cell r="D54" t="str">
            <v>4.8</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t="str">
            <v>1.33</v>
          </cell>
          <cell r="Y54" t="str">
            <v>D+</v>
          </cell>
          <cell r="Z54" t="str">
            <v>0</v>
          </cell>
          <cell r="AA54">
            <v>0</v>
          </cell>
          <cell r="AB54">
            <v>0</v>
          </cell>
          <cell r="AC54">
            <v>0</v>
          </cell>
          <cell r="AD54">
            <v>0</v>
          </cell>
          <cell r="AE54">
            <v>0</v>
          </cell>
          <cell r="AF54">
            <v>0</v>
          </cell>
          <cell r="AG54">
            <v>0</v>
          </cell>
          <cell r="AH54">
            <v>0</v>
          </cell>
          <cell r="AI54">
            <v>0</v>
          </cell>
          <cell r="AJ54">
            <v>0</v>
          </cell>
          <cell r="AK54">
            <v>0</v>
          </cell>
          <cell r="AL54">
            <v>0</v>
          </cell>
          <cell r="AM54">
            <v>0</v>
          </cell>
          <cell r="AN54">
            <v>0</v>
          </cell>
          <cell r="AO54">
            <v>0</v>
          </cell>
          <cell r="AP54">
            <v>0</v>
          </cell>
          <cell r="AQ54">
            <v>0</v>
          </cell>
          <cell r="AR54">
            <v>0</v>
          </cell>
          <cell r="AS54">
            <v>0</v>
          </cell>
          <cell r="AT54">
            <v>0</v>
          </cell>
        </row>
        <row r="55">
          <cell r="A55">
            <v>0</v>
          </cell>
          <cell r="B55">
            <v>0</v>
          </cell>
          <cell r="C55">
            <v>0</v>
          </cell>
          <cell r="D55" t="str">
            <v>4.9</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v>0</v>
          </cell>
          <cell r="V55">
            <v>0</v>
          </cell>
          <cell r="W55">
            <v>0</v>
          </cell>
          <cell r="X55" t="str">
            <v>1.33</v>
          </cell>
          <cell r="Y55" t="str">
            <v>D+</v>
          </cell>
          <cell r="Z55" t="str">
            <v>0</v>
          </cell>
          <cell r="AA55">
            <v>0</v>
          </cell>
          <cell r="AB55">
            <v>0</v>
          </cell>
          <cell r="AC55">
            <v>0</v>
          </cell>
          <cell r="AD55">
            <v>0</v>
          </cell>
          <cell r="AE55">
            <v>0</v>
          </cell>
          <cell r="AF55">
            <v>0</v>
          </cell>
          <cell r="AG55">
            <v>0</v>
          </cell>
          <cell r="AH55">
            <v>0</v>
          </cell>
          <cell r="AI55">
            <v>0</v>
          </cell>
          <cell r="AJ55">
            <v>0</v>
          </cell>
          <cell r="AK55">
            <v>0</v>
          </cell>
          <cell r="AL55">
            <v>0</v>
          </cell>
          <cell r="AM55">
            <v>0</v>
          </cell>
          <cell r="AN55">
            <v>0</v>
          </cell>
          <cell r="AO55">
            <v>0</v>
          </cell>
          <cell r="AP55">
            <v>0</v>
          </cell>
          <cell r="AQ55">
            <v>0</v>
          </cell>
          <cell r="AR55">
            <v>0</v>
          </cell>
          <cell r="AS55">
            <v>0</v>
          </cell>
          <cell r="AT55">
            <v>0</v>
          </cell>
        </row>
        <row r="56">
          <cell r="A56">
            <v>0</v>
          </cell>
          <cell r="B56">
            <v>0</v>
          </cell>
          <cell r="C56">
            <v>0</v>
          </cell>
          <cell r="D56" t="str">
            <v>4.5.1</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t="str">
            <v>1.33</v>
          </cell>
          <cell r="Y56" t="str">
            <v>D+</v>
          </cell>
          <cell r="Z56" t="str">
            <v>0</v>
          </cell>
          <cell r="AA56">
            <v>0</v>
          </cell>
          <cell r="AB56">
            <v>0</v>
          </cell>
          <cell r="AC56">
            <v>0</v>
          </cell>
          <cell r="AD56">
            <v>0</v>
          </cell>
          <cell r="AE56">
            <v>0</v>
          </cell>
          <cell r="AF56">
            <v>0</v>
          </cell>
          <cell r="AG56">
            <v>0</v>
          </cell>
          <cell r="AH56">
            <v>0</v>
          </cell>
          <cell r="AI56">
            <v>0</v>
          </cell>
          <cell r="AJ56">
            <v>0</v>
          </cell>
          <cell r="AK56">
            <v>0</v>
          </cell>
          <cell r="AL56">
            <v>0</v>
          </cell>
          <cell r="AM56">
            <v>0</v>
          </cell>
          <cell r="AN56">
            <v>0</v>
          </cell>
          <cell r="AO56">
            <v>0</v>
          </cell>
          <cell r="AP56">
            <v>0</v>
          </cell>
          <cell r="AQ56">
            <v>0</v>
          </cell>
          <cell r="AR56">
            <v>0</v>
          </cell>
          <cell r="AS56">
            <v>0</v>
          </cell>
          <cell r="AT56">
            <v>0</v>
          </cell>
        </row>
        <row r="57">
          <cell r="A57">
            <v>0</v>
          </cell>
          <cell r="B57">
            <v>0</v>
          </cell>
          <cell r="C57">
            <v>0</v>
          </cell>
          <cell r="D57" t="str">
            <v>4.5.2</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t="str">
            <v>1.33</v>
          </cell>
          <cell r="Y57" t="str">
            <v>D+</v>
          </cell>
          <cell r="Z57" t="str">
            <v>0</v>
          </cell>
          <cell r="AA57">
            <v>0</v>
          </cell>
          <cell r="AB57">
            <v>0</v>
          </cell>
          <cell r="AC57">
            <v>0</v>
          </cell>
          <cell r="AD57">
            <v>0</v>
          </cell>
          <cell r="AE57">
            <v>0</v>
          </cell>
          <cell r="AF57">
            <v>0</v>
          </cell>
          <cell r="AG57">
            <v>0</v>
          </cell>
          <cell r="AH57">
            <v>0</v>
          </cell>
          <cell r="AI57">
            <v>0</v>
          </cell>
          <cell r="AJ57">
            <v>0</v>
          </cell>
          <cell r="AK57">
            <v>0</v>
          </cell>
          <cell r="AL57">
            <v>0</v>
          </cell>
          <cell r="AM57">
            <v>0</v>
          </cell>
          <cell r="AN57">
            <v>0</v>
          </cell>
          <cell r="AO57">
            <v>0</v>
          </cell>
          <cell r="AP57">
            <v>0</v>
          </cell>
          <cell r="AQ57">
            <v>0</v>
          </cell>
          <cell r="AR57">
            <v>0</v>
          </cell>
          <cell r="AS57">
            <v>0</v>
          </cell>
          <cell r="AT57">
            <v>0</v>
          </cell>
        </row>
        <row r="58">
          <cell r="A58">
            <v>0</v>
          </cell>
          <cell r="B58">
            <v>0</v>
          </cell>
          <cell r="C58">
            <v>0</v>
          </cell>
          <cell r="D58" t="str">
            <v>4.14</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t="str">
            <v>1.33</v>
          </cell>
          <cell r="Y58" t="str">
            <v>D+</v>
          </cell>
          <cell r="Z58" t="str">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row>
        <row r="59">
          <cell r="A59">
            <v>0</v>
          </cell>
          <cell r="B59">
            <v>5</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t="str">
            <v>1.33</v>
          </cell>
          <cell r="Y59" t="str">
            <v>D+</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cell r="AN59">
            <v>0</v>
          </cell>
          <cell r="AO59">
            <v>0</v>
          </cell>
          <cell r="AP59">
            <v>0</v>
          </cell>
          <cell r="AQ59">
            <v>0</v>
          </cell>
          <cell r="AR59">
            <v>0</v>
          </cell>
          <cell r="AS59">
            <v>0</v>
          </cell>
          <cell r="AT59">
            <v>0</v>
          </cell>
        </row>
        <row r="60">
          <cell r="A60">
            <v>6</v>
          </cell>
          <cell r="B60">
            <v>0</v>
          </cell>
          <cell r="C60" t="str">
            <v>Asyam Hanif Ihsan H</v>
          </cell>
          <cell r="D60" t="str">
            <v>4.6.1</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t="str">
            <v>1.33</v>
          </cell>
          <cell r="Y60" t="str">
            <v>D+</v>
          </cell>
          <cell r="Z60" t="str">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t="str">
            <v>D+</v>
          </cell>
        </row>
        <row r="61">
          <cell r="A61">
            <v>0</v>
          </cell>
          <cell r="B61">
            <v>0</v>
          </cell>
          <cell r="C61">
            <v>0</v>
          </cell>
          <cell r="D61" t="str">
            <v>4.6.2</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t="str">
            <v>1.33</v>
          </cell>
          <cell r="Y61" t="str">
            <v>D+</v>
          </cell>
          <cell r="Z61" t="str">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row>
        <row r="62">
          <cell r="A62">
            <v>0</v>
          </cell>
          <cell r="B62">
            <v>0</v>
          </cell>
          <cell r="C62">
            <v>0</v>
          </cell>
          <cell r="D62" t="str">
            <v>4.6.3</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t="str">
            <v>1.33</v>
          </cell>
          <cell r="Y62" t="str">
            <v>D+</v>
          </cell>
          <cell r="Z62" t="str">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row>
        <row r="63">
          <cell r="A63">
            <v>0</v>
          </cell>
          <cell r="B63">
            <v>0</v>
          </cell>
          <cell r="C63">
            <v>0</v>
          </cell>
          <cell r="D63" t="str">
            <v>4.2</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t="str">
            <v>1.33</v>
          </cell>
          <cell r="Y63" t="str">
            <v>D+</v>
          </cell>
          <cell r="Z63" t="str">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row>
        <row r="64">
          <cell r="A64">
            <v>0</v>
          </cell>
          <cell r="B64">
            <v>0</v>
          </cell>
          <cell r="C64">
            <v>0</v>
          </cell>
          <cell r="D64" t="str">
            <v>4.8</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t="str">
            <v>1.33</v>
          </cell>
          <cell r="Y64" t="str">
            <v>D+</v>
          </cell>
          <cell r="Z64" t="str">
            <v>0</v>
          </cell>
          <cell r="AA64">
            <v>0</v>
          </cell>
          <cell r="AB64">
            <v>0</v>
          </cell>
          <cell r="AC64">
            <v>0</v>
          </cell>
          <cell r="AD64">
            <v>0</v>
          </cell>
          <cell r="AE64">
            <v>0</v>
          </cell>
          <cell r="AF64">
            <v>0</v>
          </cell>
          <cell r="AG64">
            <v>0</v>
          </cell>
          <cell r="AH64">
            <v>0</v>
          </cell>
          <cell r="AI64">
            <v>0</v>
          </cell>
          <cell r="AJ64">
            <v>0</v>
          </cell>
          <cell r="AK64">
            <v>0</v>
          </cell>
          <cell r="AL64">
            <v>0</v>
          </cell>
          <cell r="AM64">
            <v>0</v>
          </cell>
          <cell r="AN64">
            <v>0</v>
          </cell>
          <cell r="AO64">
            <v>0</v>
          </cell>
          <cell r="AP64">
            <v>0</v>
          </cell>
          <cell r="AQ64">
            <v>0</v>
          </cell>
          <cell r="AR64">
            <v>0</v>
          </cell>
          <cell r="AS64">
            <v>0</v>
          </cell>
          <cell r="AT64">
            <v>0</v>
          </cell>
        </row>
        <row r="65">
          <cell r="A65">
            <v>0</v>
          </cell>
          <cell r="B65">
            <v>0</v>
          </cell>
          <cell r="C65">
            <v>0</v>
          </cell>
          <cell r="D65" t="str">
            <v>4.9</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t="str">
            <v>1.33</v>
          </cell>
          <cell r="Y65" t="str">
            <v>D+</v>
          </cell>
          <cell r="Z65" t="str">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row>
        <row r="66">
          <cell r="A66">
            <v>0</v>
          </cell>
          <cell r="B66">
            <v>0</v>
          </cell>
          <cell r="C66">
            <v>0</v>
          </cell>
          <cell r="D66" t="str">
            <v>4.5.1</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v>0</v>
          </cell>
          <cell r="V66">
            <v>0</v>
          </cell>
          <cell r="W66">
            <v>0</v>
          </cell>
          <cell r="X66" t="str">
            <v>1.33</v>
          </cell>
          <cell r="Y66" t="str">
            <v>D+</v>
          </cell>
          <cell r="Z66" t="str">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row>
        <row r="67">
          <cell r="A67">
            <v>0</v>
          </cell>
          <cell r="B67">
            <v>0</v>
          </cell>
          <cell r="C67">
            <v>0</v>
          </cell>
          <cell r="D67" t="str">
            <v>4.5.2</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X67" t="str">
            <v>1.33</v>
          </cell>
          <cell r="Y67" t="str">
            <v>D+</v>
          </cell>
          <cell r="Z67" t="str">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row>
        <row r="68">
          <cell r="A68">
            <v>0</v>
          </cell>
          <cell r="B68">
            <v>0</v>
          </cell>
          <cell r="C68">
            <v>0</v>
          </cell>
          <cell r="D68" t="str">
            <v>4.14</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t="str">
            <v>1.33</v>
          </cell>
          <cell r="Y68" t="str">
            <v>D+</v>
          </cell>
          <cell r="Z68" t="str">
            <v>0</v>
          </cell>
          <cell r="AA68">
            <v>0</v>
          </cell>
          <cell r="AB68">
            <v>0</v>
          </cell>
          <cell r="AC68">
            <v>0</v>
          </cell>
          <cell r="AD68">
            <v>0</v>
          </cell>
          <cell r="AE68">
            <v>0</v>
          </cell>
          <cell r="AF68">
            <v>0</v>
          </cell>
          <cell r="AG68">
            <v>0</v>
          </cell>
          <cell r="AH68">
            <v>0</v>
          </cell>
          <cell r="AI68">
            <v>0</v>
          </cell>
          <cell r="AJ68">
            <v>0</v>
          </cell>
          <cell r="AK68">
            <v>0</v>
          </cell>
          <cell r="AL68">
            <v>0</v>
          </cell>
          <cell r="AM68">
            <v>0</v>
          </cell>
          <cell r="AN68">
            <v>0</v>
          </cell>
          <cell r="AO68">
            <v>0</v>
          </cell>
          <cell r="AP68">
            <v>0</v>
          </cell>
          <cell r="AQ68">
            <v>0</v>
          </cell>
          <cell r="AR68">
            <v>0</v>
          </cell>
          <cell r="AS68">
            <v>0</v>
          </cell>
          <cell r="AT68">
            <v>0</v>
          </cell>
        </row>
        <row r="69">
          <cell r="A69">
            <v>0</v>
          </cell>
          <cell r="B69">
            <v>6</v>
          </cell>
          <cell r="C69">
            <v>0</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t="str">
            <v>1.33</v>
          </cell>
          <cell r="Y69" t="str">
            <v>D+</v>
          </cell>
          <cell r="Z69">
            <v>0</v>
          </cell>
          <cell r="AA69">
            <v>0</v>
          </cell>
          <cell r="AB69">
            <v>0</v>
          </cell>
          <cell r="AC69">
            <v>0</v>
          </cell>
          <cell r="AD69">
            <v>0</v>
          </cell>
          <cell r="AE69">
            <v>0</v>
          </cell>
          <cell r="AF69">
            <v>0</v>
          </cell>
          <cell r="AG69">
            <v>0</v>
          </cell>
          <cell r="AH69">
            <v>0</v>
          </cell>
          <cell r="AI69">
            <v>0</v>
          </cell>
          <cell r="AJ69">
            <v>0</v>
          </cell>
          <cell r="AK69">
            <v>0</v>
          </cell>
          <cell r="AL69">
            <v>0</v>
          </cell>
          <cell r="AM69">
            <v>0</v>
          </cell>
          <cell r="AN69">
            <v>0</v>
          </cell>
          <cell r="AO69">
            <v>0</v>
          </cell>
          <cell r="AP69">
            <v>0</v>
          </cell>
          <cell r="AQ69">
            <v>0</v>
          </cell>
          <cell r="AR69">
            <v>0</v>
          </cell>
          <cell r="AS69">
            <v>0</v>
          </cell>
          <cell r="AT69">
            <v>0</v>
          </cell>
        </row>
        <row r="70">
          <cell r="A70">
            <v>7</v>
          </cell>
          <cell r="B70">
            <v>0</v>
          </cell>
          <cell r="C70" t="str">
            <v>Athaya Salsabilla Z</v>
          </cell>
          <cell r="D70" t="str">
            <v>4.6.1</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t="str">
            <v>1.33</v>
          </cell>
          <cell r="Y70" t="str">
            <v>D+</v>
          </cell>
          <cell r="Z70" t="str">
            <v>0</v>
          </cell>
          <cell r="AA70">
            <v>0</v>
          </cell>
          <cell r="AB70">
            <v>0</v>
          </cell>
          <cell r="AC70">
            <v>0</v>
          </cell>
          <cell r="AD70">
            <v>0</v>
          </cell>
          <cell r="AE70">
            <v>0</v>
          </cell>
          <cell r="AF70">
            <v>0</v>
          </cell>
          <cell r="AG70">
            <v>0</v>
          </cell>
          <cell r="AH70">
            <v>0</v>
          </cell>
          <cell r="AI70">
            <v>0</v>
          </cell>
          <cell r="AJ70">
            <v>0</v>
          </cell>
          <cell r="AK70">
            <v>0</v>
          </cell>
          <cell r="AL70">
            <v>0</v>
          </cell>
          <cell r="AM70">
            <v>0</v>
          </cell>
          <cell r="AN70">
            <v>0</v>
          </cell>
          <cell r="AO70">
            <v>0</v>
          </cell>
          <cell r="AP70">
            <v>0</v>
          </cell>
          <cell r="AQ70">
            <v>0</v>
          </cell>
          <cell r="AR70">
            <v>0</v>
          </cell>
          <cell r="AS70">
            <v>0</v>
          </cell>
          <cell r="AT70" t="str">
            <v>D+</v>
          </cell>
        </row>
        <row r="71">
          <cell r="A71">
            <v>0</v>
          </cell>
          <cell r="B71">
            <v>0</v>
          </cell>
          <cell r="C71">
            <v>0</v>
          </cell>
          <cell r="D71" t="str">
            <v>4.6.2</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t="str">
            <v>1.33</v>
          </cell>
          <cell r="Y71" t="str">
            <v>D+</v>
          </cell>
          <cell r="Z71" t="str">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row>
        <row r="72">
          <cell r="A72">
            <v>0</v>
          </cell>
          <cell r="B72">
            <v>0</v>
          </cell>
          <cell r="C72">
            <v>0</v>
          </cell>
          <cell r="D72" t="str">
            <v>4.6.3</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t="str">
            <v>1.33</v>
          </cell>
          <cell r="Y72" t="str">
            <v>D+</v>
          </cell>
          <cell r="Z72" t="str">
            <v>0</v>
          </cell>
          <cell r="AA72">
            <v>0</v>
          </cell>
          <cell r="AB72">
            <v>0</v>
          </cell>
          <cell r="AC72">
            <v>0</v>
          </cell>
          <cell r="AD72">
            <v>0</v>
          </cell>
          <cell r="AE72">
            <v>0</v>
          </cell>
          <cell r="AF72">
            <v>0</v>
          </cell>
          <cell r="AG72">
            <v>0</v>
          </cell>
          <cell r="AH72">
            <v>0</v>
          </cell>
          <cell r="AI72">
            <v>0</v>
          </cell>
          <cell r="AJ72">
            <v>0</v>
          </cell>
          <cell r="AK72">
            <v>0</v>
          </cell>
          <cell r="AL72">
            <v>0</v>
          </cell>
          <cell r="AM72">
            <v>0</v>
          </cell>
          <cell r="AN72">
            <v>0</v>
          </cell>
          <cell r="AO72">
            <v>0</v>
          </cell>
          <cell r="AP72">
            <v>0</v>
          </cell>
          <cell r="AQ72">
            <v>0</v>
          </cell>
          <cell r="AR72">
            <v>0</v>
          </cell>
          <cell r="AS72">
            <v>0</v>
          </cell>
          <cell r="AT72">
            <v>0</v>
          </cell>
        </row>
        <row r="73">
          <cell r="A73">
            <v>0</v>
          </cell>
          <cell r="B73">
            <v>0</v>
          </cell>
          <cell r="C73">
            <v>0</v>
          </cell>
          <cell r="D73" t="str">
            <v>4.2</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v>0</v>
          </cell>
          <cell r="V73">
            <v>0</v>
          </cell>
          <cell r="W73">
            <v>0</v>
          </cell>
          <cell r="X73" t="str">
            <v>1.33</v>
          </cell>
          <cell r="Y73" t="str">
            <v>D+</v>
          </cell>
          <cell r="Z73" t="str">
            <v>0</v>
          </cell>
          <cell r="AA73">
            <v>0</v>
          </cell>
          <cell r="AB73">
            <v>0</v>
          </cell>
          <cell r="AC73">
            <v>0</v>
          </cell>
          <cell r="AD73">
            <v>0</v>
          </cell>
          <cell r="AE73">
            <v>0</v>
          </cell>
          <cell r="AF73">
            <v>0</v>
          </cell>
          <cell r="AG73">
            <v>0</v>
          </cell>
          <cell r="AH73">
            <v>0</v>
          </cell>
          <cell r="AI73">
            <v>0</v>
          </cell>
          <cell r="AJ73">
            <v>0</v>
          </cell>
          <cell r="AK73">
            <v>0</v>
          </cell>
          <cell r="AL73">
            <v>0</v>
          </cell>
          <cell r="AM73">
            <v>0</v>
          </cell>
          <cell r="AN73">
            <v>0</v>
          </cell>
          <cell r="AO73">
            <v>0</v>
          </cell>
          <cell r="AP73">
            <v>0</v>
          </cell>
          <cell r="AQ73">
            <v>0</v>
          </cell>
          <cell r="AR73">
            <v>0</v>
          </cell>
          <cell r="AS73">
            <v>0</v>
          </cell>
          <cell r="AT73">
            <v>0</v>
          </cell>
        </row>
        <row r="74">
          <cell r="A74">
            <v>0</v>
          </cell>
          <cell r="B74">
            <v>0</v>
          </cell>
          <cell r="C74">
            <v>0</v>
          </cell>
          <cell r="D74" t="str">
            <v>4.8</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v>0</v>
          </cell>
          <cell r="V74">
            <v>0</v>
          </cell>
          <cell r="W74">
            <v>0</v>
          </cell>
          <cell r="X74" t="str">
            <v>1.33</v>
          </cell>
          <cell r="Y74" t="str">
            <v>D+</v>
          </cell>
          <cell r="Z74" t="str">
            <v>0</v>
          </cell>
          <cell r="AA74">
            <v>0</v>
          </cell>
          <cell r="AB74">
            <v>0</v>
          </cell>
          <cell r="AC74">
            <v>0</v>
          </cell>
          <cell r="AD74">
            <v>0</v>
          </cell>
          <cell r="AE74">
            <v>0</v>
          </cell>
          <cell r="AF74">
            <v>0</v>
          </cell>
          <cell r="AG74">
            <v>0</v>
          </cell>
          <cell r="AH74">
            <v>0</v>
          </cell>
          <cell r="AI74">
            <v>0</v>
          </cell>
          <cell r="AJ74">
            <v>0</v>
          </cell>
          <cell r="AK74">
            <v>0</v>
          </cell>
          <cell r="AL74">
            <v>0</v>
          </cell>
          <cell r="AM74">
            <v>0</v>
          </cell>
          <cell r="AN74">
            <v>0</v>
          </cell>
          <cell r="AO74">
            <v>0</v>
          </cell>
          <cell r="AP74">
            <v>0</v>
          </cell>
          <cell r="AQ74">
            <v>0</v>
          </cell>
          <cell r="AR74">
            <v>0</v>
          </cell>
          <cell r="AS74">
            <v>0</v>
          </cell>
          <cell r="AT74">
            <v>0</v>
          </cell>
        </row>
        <row r="75">
          <cell r="A75">
            <v>0</v>
          </cell>
          <cell r="B75">
            <v>0</v>
          </cell>
          <cell r="C75">
            <v>0</v>
          </cell>
          <cell r="D75" t="str">
            <v>4.9</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0</v>
          </cell>
          <cell r="V75">
            <v>0</v>
          </cell>
          <cell r="W75">
            <v>0</v>
          </cell>
          <cell r="X75" t="str">
            <v>1.33</v>
          </cell>
          <cell r="Y75" t="str">
            <v>D+</v>
          </cell>
          <cell r="Z75" t="str">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row>
        <row r="76">
          <cell r="A76">
            <v>0</v>
          </cell>
          <cell r="B76">
            <v>0</v>
          </cell>
          <cell r="C76">
            <v>0</v>
          </cell>
          <cell r="D76" t="str">
            <v>4.5.1</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v>0</v>
          </cell>
          <cell r="V76">
            <v>0</v>
          </cell>
          <cell r="W76">
            <v>0</v>
          </cell>
          <cell r="X76" t="str">
            <v>1.33</v>
          </cell>
          <cell r="Y76" t="str">
            <v>D+</v>
          </cell>
          <cell r="Z76" t="str">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row>
        <row r="77">
          <cell r="A77">
            <v>0</v>
          </cell>
          <cell r="B77">
            <v>0</v>
          </cell>
          <cell r="C77">
            <v>0</v>
          </cell>
          <cell r="D77" t="str">
            <v>4.5.2</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v>0</v>
          </cell>
          <cell r="V77">
            <v>0</v>
          </cell>
          <cell r="W77">
            <v>0</v>
          </cell>
          <cell r="X77" t="str">
            <v>1.33</v>
          </cell>
          <cell r="Y77" t="str">
            <v>D+</v>
          </cell>
          <cell r="Z77" t="str">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row>
        <row r="78">
          <cell r="A78">
            <v>0</v>
          </cell>
          <cell r="B78">
            <v>0</v>
          </cell>
          <cell r="C78">
            <v>0</v>
          </cell>
          <cell r="D78" t="str">
            <v>4.14</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v>0</v>
          </cell>
          <cell r="V78">
            <v>0</v>
          </cell>
          <cell r="W78">
            <v>0</v>
          </cell>
          <cell r="X78" t="str">
            <v>1.33</v>
          </cell>
          <cell r="Y78" t="str">
            <v>D+</v>
          </cell>
          <cell r="Z78" t="str">
            <v>0</v>
          </cell>
          <cell r="AA78">
            <v>0</v>
          </cell>
          <cell r="AB78">
            <v>0</v>
          </cell>
          <cell r="AC78">
            <v>0</v>
          </cell>
          <cell r="AD78">
            <v>0</v>
          </cell>
          <cell r="AE78">
            <v>0</v>
          </cell>
          <cell r="AF78">
            <v>0</v>
          </cell>
          <cell r="AG78">
            <v>0</v>
          </cell>
          <cell r="AH78">
            <v>0</v>
          </cell>
          <cell r="AI78">
            <v>0</v>
          </cell>
          <cell r="AJ78">
            <v>0</v>
          </cell>
          <cell r="AK78">
            <v>0</v>
          </cell>
          <cell r="AL78">
            <v>0</v>
          </cell>
          <cell r="AM78">
            <v>0</v>
          </cell>
          <cell r="AN78">
            <v>0</v>
          </cell>
          <cell r="AO78">
            <v>0</v>
          </cell>
          <cell r="AP78">
            <v>0</v>
          </cell>
          <cell r="AQ78">
            <v>0</v>
          </cell>
          <cell r="AR78">
            <v>0</v>
          </cell>
          <cell r="AS78">
            <v>0</v>
          </cell>
          <cell r="AT78">
            <v>0</v>
          </cell>
        </row>
        <row r="79">
          <cell r="A79">
            <v>0</v>
          </cell>
          <cell r="B79">
            <v>7</v>
          </cell>
          <cell r="C79">
            <v>0</v>
          </cell>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t="str">
            <v>1.33</v>
          </cell>
          <cell r="Y79" t="str">
            <v>D+</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row>
        <row r="80">
          <cell r="A80">
            <v>8</v>
          </cell>
          <cell r="B80">
            <v>0</v>
          </cell>
          <cell r="C80" t="str">
            <v>Aulia Dea Rosalinda</v>
          </cell>
          <cell r="D80" t="str">
            <v>4.6.1</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v>0</v>
          </cell>
          <cell r="V80">
            <v>0</v>
          </cell>
          <cell r="W80">
            <v>0</v>
          </cell>
          <cell r="X80" t="str">
            <v>1.33</v>
          </cell>
          <cell r="Y80" t="str">
            <v>D+</v>
          </cell>
          <cell r="Z80" t="str">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t="str">
            <v>D+</v>
          </cell>
        </row>
        <row r="81">
          <cell r="A81">
            <v>0</v>
          </cell>
          <cell r="B81">
            <v>0</v>
          </cell>
          <cell r="C81">
            <v>0</v>
          </cell>
          <cell r="D81" t="str">
            <v>4.6.2</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t="str">
            <v>1.33</v>
          </cell>
          <cell r="Y81" t="str">
            <v>D+</v>
          </cell>
          <cell r="Z81" t="str">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row>
        <row r="82">
          <cell r="A82">
            <v>0</v>
          </cell>
          <cell r="B82">
            <v>0</v>
          </cell>
          <cell r="C82">
            <v>0</v>
          </cell>
          <cell r="D82" t="str">
            <v>4.6.3</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t="str">
            <v>1.33</v>
          </cell>
          <cell r="Y82" t="str">
            <v>D+</v>
          </cell>
          <cell r="Z82" t="str">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row>
        <row r="83">
          <cell r="A83">
            <v>0</v>
          </cell>
          <cell r="B83">
            <v>0</v>
          </cell>
          <cell r="C83">
            <v>0</v>
          </cell>
          <cell r="D83" t="str">
            <v>4.2</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v>0</v>
          </cell>
          <cell r="V83">
            <v>0</v>
          </cell>
          <cell r="W83">
            <v>0</v>
          </cell>
          <cell r="X83" t="str">
            <v>1.33</v>
          </cell>
          <cell r="Y83" t="str">
            <v>D+</v>
          </cell>
          <cell r="Z83" t="str">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row>
        <row r="84">
          <cell r="A84">
            <v>0</v>
          </cell>
          <cell r="B84">
            <v>0</v>
          </cell>
          <cell r="C84">
            <v>0</v>
          </cell>
          <cell r="D84" t="str">
            <v>4.8</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v>0</v>
          </cell>
          <cell r="V84">
            <v>0</v>
          </cell>
          <cell r="W84">
            <v>0</v>
          </cell>
          <cell r="X84" t="str">
            <v>1.33</v>
          </cell>
          <cell r="Y84" t="str">
            <v>D+</v>
          </cell>
          <cell r="Z84" t="str">
            <v>0</v>
          </cell>
          <cell r="AA84">
            <v>0</v>
          </cell>
          <cell r="AB84">
            <v>0</v>
          </cell>
          <cell r="AC84">
            <v>0</v>
          </cell>
          <cell r="AD84">
            <v>0</v>
          </cell>
          <cell r="AE84">
            <v>0</v>
          </cell>
          <cell r="AF84">
            <v>0</v>
          </cell>
          <cell r="AG84">
            <v>0</v>
          </cell>
          <cell r="AH84">
            <v>0</v>
          </cell>
          <cell r="AI84">
            <v>0</v>
          </cell>
          <cell r="AJ84">
            <v>0</v>
          </cell>
          <cell r="AK84">
            <v>0</v>
          </cell>
          <cell r="AL84">
            <v>0</v>
          </cell>
          <cell r="AM84">
            <v>0</v>
          </cell>
          <cell r="AN84">
            <v>0</v>
          </cell>
          <cell r="AO84">
            <v>0</v>
          </cell>
          <cell r="AP84">
            <v>0</v>
          </cell>
          <cell r="AQ84">
            <v>0</v>
          </cell>
          <cell r="AR84">
            <v>0</v>
          </cell>
          <cell r="AS84">
            <v>0</v>
          </cell>
          <cell r="AT84">
            <v>0</v>
          </cell>
        </row>
        <row r="85">
          <cell r="A85">
            <v>0</v>
          </cell>
          <cell r="B85">
            <v>0</v>
          </cell>
          <cell r="C85">
            <v>0</v>
          </cell>
          <cell r="D85" t="str">
            <v>4.9</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t="str">
            <v>1.33</v>
          </cell>
          <cell r="Y85" t="str">
            <v>D+</v>
          </cell>
          <cell r="Z85" t="str">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row>
        <row r="86">
          <cell r="A86">
            <v>0</v>
          </cell>
          <cell r="B86">
            <v>0</v>
          </cell>
          <cell r="C86">
            <v>0</v>
          </cell>
          <cell r="D86" t="str">
            <v>4.5.1</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v>0</v>
          </cell>
          <cell r="V86">
            <v>0</v>
          </cell>
          <cell r="W86">
            <v>0</v>
          </cell>
          <cell r="X86" t="str">
            <v>1.33</v>
          </cell>
          <cell r="Y86" t="str">
            <v>D+</v>
          </cell>
          <cell r="Z86" t="str">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row>
        <row r="87">
          <cell r="A87">
            <v>0</v>
          </cell>
          <cell r="B87">
            <v>0</v>
          </cell>
          <cell r="C87">
            <v>0</v>
          </cell>
          <cell r="D87" t="str">
            <v>4.5.2</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t="str">
            <v>1.33</v>
          </cell>
          <cell r="Y87" t="str">
            <v>D+</v>
          </cell>
          <cell r="Z87" t="str">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row>
        <row r="88">
          <cell r="A88">
            <v>0</v>
          </cell>
          <cell r="B88">
            <v>0</v>
          </cell>
          <cell r="C88">
            <v>0</v>
          </cell>
          <cell r="D88" t="str">
            <v>4.14</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v>0</v>
          </cell>
          <cell r="V88">
            <v>0</v>
          </cell>
          <cell r="W88">
            <v>0</v>
          </cell>
          <cell r="X88" t="str">
            <v>1.33</v>
          </cell>
          <cell r="Y88" t="str">
            <v>D+</v>
          </cell>
          <cell r="Z88" t="str">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row>
        <row r="89">
          <cell r="A89">
            <v>0</v>
          </cell>
          <cell r="B89">
            <v>8</v>
          </cell>
          <cell r="C89">
            <v>0</v>
          </cell>
          <cell r="D89">
            <v>0</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v>0</v>
          </cell>
          <cell r="V89">
            <v>0</v>
          </cell>
          <cell r="W89">
            <v>0</v>
          </cell>
          <cell r="X89" t="str">
            <v>1.33</v>
          </cell>
          <cell r="Y89" t="str">
            <v>D+</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row>
        <row r="90">
          <cell r="A90">
            <v>9</v>
          </cell>
          <cell r="B90">
            <v>0</v>
          </cell>
          <cell r="C90" t="str">
            <v>Claudia Gabriella L</v>
          </cell>
          <cell r="D90" t="str">
            <v>4.6.1</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v>0</v>
          </cell>
          <cell r="V90">
            <v>0</v>
          </cell>
          <cell r="W90">
            <v>0</v>
          </cell>
          <cell r="X90" t="str">
            <v>1.33</v>
          </cell>
          <cell r="Y90" t="str">
            <v>D+</v>
          </cell>
          <cell r="Z90" t="str">
            <v>0</v>
          </cell>
          <cell r="AA90">
            <v>0</v>
          </cell>
          <cell r="AB90">
            <v>0</v>
          </cell>
          <cell r="AC90">
            <v>0</v>
          </cell>
          <cell r="AD90">
            <v>0</v>
          </cell>
          <cell r="AE90">
            <v>0</v>
          </cell>
          <cell r="AF90">
            <v>0</v>
          </cell>
          <cell r="AG90">
            <v>0</v>
          </cell>
          <cell r="AH90">
            <v>0</v>
          </cell>
          <cell r="AI90">
            <v>0</v>
          </cell>
          <cell r="AJ90">
            <v>0</v>
          </cell>
          <cell r="AK90">
            <v>0</v>
          </cell>
          <cell r="AL90">
            <v>0</v>
          </cell>
          <cell r="AM90">
            <v>0</v>
          </cell>
          <cell r="AN90">
            <v>0</v>
          </cell>
          <cell r="AO90">
            <v>0</v>
          </cell>
          <cell r="AP90">
            <v>0</v>
          </cell>
          <cell r="AQ90">
            <v>0</v>
          </cell>
          <cell r="AR90">
            <v>0</v>
          </cell>
          <cell r="AS90">
            <v>0</v>
          </cell>
          <cell r="AT90" t="str">
            <v>D+</v>
          </cell>
        </row>
        <row r="91">
          <cell r="A91">
            <v>0</v>
          </cell>
          <cell r="B91">
            <v>0</v>
          </cell>
          <cell r="C91">
            <v>0</v>
          </cell>
          <cell r="D91" t="str">
            <v>4.6.2</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t="str">
            <v>1.33</v>
          </cell>
          <cell r="Y91" t="str">
            <v>D+</v>
          </cell>
          <cell r="Z91" t="str">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row>
        <row r="92">
          <cell r="A92">
            <v>0</v>
          </cell>
          <cell r="B92">
            <v>0</v>
          </cell>
          <cell r="C92">
            <v>0</v>
          </cell>
          <cell r="D92" t="str">
            <v>4.6.3</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t="str">
            <v>1.33</v>
          </cell>
          <cell r="Y92" t="str">
            <v>D+</v>
          </cell>
          <cell r="Z92" t="str">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row>
        <row r="93">
          <cell r="A93">
            <v>0</v>
          </cell>
          <cell r="B93">
            <v>0</v>
          </cell>
          <cell r="C93">
            <v>0</v>
          </cell>
          <cell r="D93" t="str">
            <v>4.2</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t="str">
            <v>1.33</v>
          </cell>
          <cell r="Y93" t="str">
            <v>D+</v>
          </cell>
          <cell r="Z93" t="str">
            <v>0</v>
          </cell>
          <cell r="AA93">
            <v>0</v>
          </cell>
          <cell r="AB93">
            <v>0</v>
          </cell>
          <cell r="AC93">
            <v>0</v>
          </cell>
          <cell r="AD93">
            <v>0</v>
          </cell>
          <cell r="AE93">
            <v>0</v>
          </cell>
          <cell r="AF93">
            <v>0</v>
          </cell>
          <cell r="AG93">
            <v>0</v>
          </cell>
          <cell r="AH93">
            <v>0</v>
          </cell>
          <cell r="AI93">
            <v>0</v>
          </cell>
          <cell r="AJ93">
            <v>0</v>
          </cell>
          <cell r="AK93">
            <v>0</v>
          </cell>
          <cell r="AL93">
            <v>0</v>
          </cell>
          <cell r="AM93">
            <v>0</v>
          </cell>
          <cell r="AN93">
            <v>0</v>
          </cell>
          <cell r="AO93">
            <v>0</v>
          </cell>
          <cell r="AP93">
            <v>0</v>
          </cell>
          <cell r="AQ93">
            <v>0</v>
          </cell>
          <cell r="AR93">
            <v>0</v>
          </cell>
          <cell r="AS93">
            <v>0</v>
          </cell>
          <cell r="AT93">
            <v>0</v>
          </cell>
        </row>
        <row r="94">
          <cell r="A94">
            <v>0</v>
          </cell>
          <cell r="B94">
            <v>0</v>
          </cell>
          <cell r="C94">
            <v>0</v>
          </cell>
          <cell r="D94" t="str">
            <v>4.8</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v>0</v>
          </cell>
          <cell r="V94">
            <v>0</v>
          </cell>
          <cell r="W94">
            <v>0</v>
          </cell>
          <cell r="X94" t="str">
            <v>1.33</v>
          </cell>
          <cell r="Y94" t="str">
            <v>D+</v>
          </cell>
          <cell r="Z94" t="str">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row>
        <row r="95">
          <cell r="A95">
            <v>0</v>
          </cell>
          <cell r="B95">
            <v>0</v>
          </cell>
          <cell r="C95">
            <v>0</v>
          </cell>
          <cell r="D95" t="str">
            <v>4.9</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t="str">
            <v>1.33</v>
          </cell>
          <cell r="Y95" t="str">
            <v>D+</v>
          </cell>
          <cell r="Z95" t="str">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row>
        <row r="96">
          <cell r="A96">
            <v>0</v>
          </cell>
          <cell r="B96">
            <v>0</v>
          </cell>
          <cell r="C96">
            <v>0</v>
          </cell>
          <cell r="D96" t="str">
            <v>4.5.1</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t="str">
            <v>1.33</v>
          </cell>
          <cell r="Y96" t="str">
            <v>D+</v>
          </cell>
          <cell r="Z96" t="str">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row>
        <row r="97">
          <cell r="A97">
            <v>0</v>
          </cell>
          <cell r="B97">
            <v>0</v>
          </cell>
          <cell r="C97">
            <v>0</v>
          </cell>
          <cell r="D97" t="str">
            <v>4.5.2</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v>0</v>
          </cell>
          <cell r="V97">
            <v>0</v>
          </cell>
          <cell r="W97">
            <v>0</v>
          </cell>
          <cell r="X97" t="str">
            <v>1.33</v>
          </cell>
          <cell r="Y97" t="str">
            <v>D+</v>
          </cell>
          <cell r="Z97" t="str">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row>
        <row r="98">
          <cell r="A98">
            <v>0</v>
          </cell>
          <cell r="B98">
            <v>0</v>
          </cell>
          <cell r="C98">
            <v>0</v>
          </cell>
          <cell r="D98" t="str">
            <v>4.14</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v>0</v>
          </cell>
          <cell r="V98">
            <v>0</v>
          </cell>
          <cell r="W98">
            <v>0</v>
          </cell>
          <cell r="X98" t="str">
            <v>1.33</v>
          </cell>
          <cell r="Y98" t="str">
            <v>D+</v>
          </cell>
          <cell r="Z98" t="str">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row>
        <row r="99">
          <cell r="A99">
            <v>0</v>
          </cell>
          <cell r="B99">
            <v>9</v>
          </cell>
          <cell r="C99">
            <v>0</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v>0</v>
          </cell>
          <cell r="V99">
            <v>0</v>
          </cell>
          <cell r="W99">
            <v>0</v>
          </cell>
          <cell r="X99" t="str">
            <v>1.33</v>
          </cell>
          <cell r="Y99" t="str">
            <v>D+</v>
          </cell>
          <cell r="Z99">
            <v>0</v>
          </cell>
          <cell r="AA99">
            <v>0</v>
          </cell>
          <cell r="AB99">
            <v>0</v>
          </cell>
          <cell r="AC99">
            <v>0</v>
          </cell>
          <cell r="AD99">
            <v>0</v>
          </cell>
          <cell r="AE99">
            <v>0</v>
          </cell>
          <cell r="AF99">
            <v>0</v>
          </cell>
          <cell r="AG99">
            <v>0</v>
          </cell>
          <cell r="AH99">
            <v>0</v>
          </cell>
          <cell r="AI99">
            <v>0</v>
          </cell>
          <cell r="AJ99">
            <v>0</v>
          </cell>
          <cell r="AK99">
            <v>0</v>
          </cell>
          <cell r="AL99">
            <v>0</v>
          </cell>
          <cell r="AM99">
            <v>0</v>
          </cell>
          <cell r="AN99">
            <v>0</v>
          </cell>
          <cell r="AO99">
            <v>0</v>
          </cell>
          <cell r="AP99">
            <v>0</v>
          </cell>
          <cell r="AQ99">
            <v>0</v>
          </cell>
          <cell r="AR99">
            <v>0</v>
          </cell>
          <cell r="AS99">
            <v>0</v>
          </cell>
          <cell r="AT99">
            <v>0</v>
          </cell>
        </row>
        <row r="100">
          <cell r="A100">
            <v>10</v>
          </cell>
          <cell r="B100">
            <v>0</v>
          </cell>
          <cell r="C100" t="str">
            <v xml:space="preserve">Deco Badarus Zaman </v>
          </cell>
          <cell r="D100" t="str">
            <v>4.6.1</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v>0</v>
          </cell>
          <cell r="V100">
            <v>0</v>
          </cell>
          <cell r="W100">
            <v>0</v>
          </cell>
          <cell r="X100" t="str">
            <v>1.33</v>
          </cell>
          <cell r="Y100" t="str">
            <v>D+</v>
          </cell>
          <cell r="Z100" t="str">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t="str">
            <v>D+</v>
          </cell>
        </row>
        <row r="101">
          <cell r="A101">
            <v>0</v>
          </cell>
          <cell r="B101">
            <v>0</v>
          </cell>
          <cell r="C101">
            <v>0</v>
          </cell>
          <cell r="D101" t="str">
            <v>4.6.2</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v>0</v>
          </cell>
          <cell r="V101">
            <v>0</v>
          </cell>
          <cell r="W101">
            <v>0</v>
          </cell>
          <cell r="X101" t="str">
            <v>1.33</v>
          </cell>
          <cell r="Y101" t="str">
            <v>D+</v>
          </cell>
          <cell r="Z101" t="str">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row>
        <row r="102">
          <cell r="A102">
            <v>0</v>
          </cell>
          <cell r="B102">
            <v>0</v>
          </cell>
          <cell r="C102">
            <v>0</v>
          </cell>
          <cell r="D102" t="str">
            <v>4.6.3</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v>0</v>
          </cell>
          <cell r="V102">
            <v>0</v>
          </cell>
          <cell r="W102">
            <v>0</v>
          </cell>
          <cell r="X102" t="str">
            <v>1.33</v>
          </cell>
          <cell r="Y102" t="str">
            <v>D+</v>
          </cell>
          <cell r="Z102" t="str">
            <v>0</v>
          </cell>
          <cell r="AA102">
            <v>0</v>
          </cell>
          <cell r="AB102">
            <v>0</v>
          </cell>
          <cell r="AC102">
            <v>0</v>
          </cell>
          <cell r="AD102">
            <v>0</v>
          </cell>
          <cell r="AE102">
            <v>0</v>
          </cell>
          <cell r="AF102">
            <v>0</v>
          </cell>
          <cell r="AG102">
            <v>0</v>
          </cell>
          <cell r="AH102">
            <v>0</v>
          </cell>
          <cell r="AI102">
            <v>0</v>
          </cell>
          <cell r="AJ102">
            <v>0</v>
          </cell>
          <cell r="AK102">
            <v>0</v>
          </cell>
          <cell r="AL102">
            <v>0</v>
          </cell>
          <cell r="AM102">
            <v>0</v>
          </cell>
          <cell r="AN102">
            <v>0</v>
          </cell>
          <cell r="AO102">
            <v>0</v>
          </cell>
          <cell r="AP102">
            <v>0</v>
          </cell>
          <cell r="AQ102">
            <v>0</v>
          </cell>
          <cell r="AR102">
            <v>0</v>
          </cell>
          <cell r="AS102">
            <v>0</v>
          </cell>
          <cell r="AT102">
            <v>0</v>
          </cell>
        </row>
        <row r="103">
          <cell r="A103">
            <v>0</v>
          </cell>
          <cell r="B103">
            <v>0</v>
          </cell>
          <cell r="C103">
            <v>0</v>
          </cell>
          <cell r="D103" t="str">
            <v>4.2</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v>0</v>
          </cell>
          <cell r="V103">
            <v>0</v>
          </cell>
          <cell r="W103">
            <v>0</v>
          </cell>
          <cell r="X103" t="str">
            <v>1.33</v>
          </cell>
          <cell r="Y103" t="str">
            <v>D+</v>
          </cell>
          <cell r="Z103" t="str">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row>
        <row r="104">
          <cell r="A104">
            <v>0</v>
          </cell>
          <cell r="B104">
            <v>0</v>
          </cell>
          <cell r="C104">
            <v>0</v>
          </cell>
          <cell r="D104" t="str">
            <v>4.8</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t="str">
            <v>1.33</v>
          </cell>
          <cell r="Y104" t="str">
            <v>D+</v>
          </cell>
          <cell r="Z104" t="str">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row>
        <row r="105">
          <cell r="A105">
            <v>0</v>
          </cell>
          <cell r="B105">
            <v>0</v>
          </cell>
          <cell r="C105">
            <v>0</v>
          </cell>
          <cell r="D105" t="str">
            <v>4.9</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v>0</v>
          </cell>
          <cell r="V105">
            <v>0</v>
          </cell>
          <cell r="W105">
            <v>0</v>
          </cell>
          <cell r="X105" t="str">
            <v>1.33</v>
          </cell>
          <cell r="Y105" t="str">
            <v>D+</v>
          </cell>
          <cell r="Z105" t="str">
            <v>0</v>
          </cell>
          <cell r="AA105">
            <v>0</v>
          </cell>
          <cell r="AB105">
            <v>0</v>
          </cell>
          <cell r="AC105">
            <v>0</v>
          </cell>
          <cell r="AD105">
            <v>0</v>
          </cell>
          <cell r="AE105">
            <v>0</v>
          </cell>
          <cell r="AF105">
            <v>0</v>
          </cell>
          <cell r="AG105">
            <v>0</v>
          </cell>
          <cell r="AH105">
            <v>0</v>
          </cell>
          <cell r="AI105">
            <v>0</v>
          </cell>
          <cell r="AJ105">
            <v>0</v>
          </cell>
          <cell r="AK105">
            <v>0</v>
          </cell>
          <cell r="AL105">
            <v>0</v>
          </cell>
          <cell r="AM105">
            <v>0</v>
          </cell>
          <cell r="AN105">
            <v>0</v>
          </cell>
          <cell r="AO105">
            <v>0</v>
          </cell>
          <cell r="AP105">
            <v>0</v>
          </cell>
          <cell r="AQ105">
            <v>0</v>
          </cell>
          <cell r="AR105">
            <v>0</v>
          </cell>
          <cell r="AS105">
            <v>0</v>
          </cell>
          <cell r="AT105">
            <v>0</v>
          </cell>
        </row>
        <row r="106">
          <cell r="A106">
            <v>0</v>
          </cell>
          <cell r="B106">
            <v>0</v>
          </cell>
          <cell r="C106">
            <v>0</v>
          </cell>
          <cell r="D106" t="str">
            <v>4.5.1</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v>0</v>
          </cell>
          <cell r="V106">
            <v>0</v>
          </cell>
          <cell r="W106">
            <v>0</v>
          </cell>
          <cell r="X106" t="str">
            <v>1.33</v>
          </cell>
          <cell r="Y106" t="str">
            <v>D+</v>
          </cell>
          <cell r="Z106" t="str">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row>
        <row r="107">
          <cell r="A107">
            <v>0</v>
          </cell>
          <cell r="B107">
            <v>0</v>
          </cell>
          <cell r="C107">
            <v>0</v>
          </cell>
          <cell r="D107" t="str">
            <v>4.5.2</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v>0</v>
          </cell>
          <cell r="V107">
            <v>0</v>
          </cell>
          <cell r="W107">
            <v>0</v>
          </cell>
          <cell r="X107" t="str">
            <v>1.33</v>
          </cell>
          <cell r="Y107" t="str">
            <v>D+</v>
          </cell>
          <cell r="Z107" t="str">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row>
        <row r="108">
          <cell r="A108">
            <v>0</v>
          </cell>
          <cell r="B108">
            <v>0</v>
          </cell>
          <cell r="C108">
            <v>0</v>
          </cell>
          <cell r="D108" t="str">
            <v>4.14</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v>0</v>
          </cell>
          <cell r="V108">
            <v>0</v>
          </cell>
          <cell r="W108">
            <v>0</v>
          </cell>
          <cell r="X108" t="str">
            <v>1.33</v>
          </cell>
          <cell r="Y108" t="str">
            <v>D+</v>
          </cell>
          <cell r="Z108" t="str">
            <v>0</v>
          </cell>
          <cell r="AA108">
            <v>0</v>
          </cell>
          <cell r="AB108">
            <v>0</v>
          </cell>
          <cell r="AC108">
            <v>0</v>
          </cell>
          <cell r="AD108">
            <v>0</v>
          </cell>
          <cell r="AE108">
            <v>0</v>
          </cell>
          <cell r="AF108">
            <v>0</v>
          </cell>
          <cell r="AG108">
            <v>0</v>
          </cell>
          <cell r="AH108">
            <v>0</v>
          </cell>
          <cell r="AI108">
            <v>0</v>
          </cell>
          <cell r="AJ108">
            <v>0</v>
          </cell>
          <cell r="AK108">
            <v>0</v>
          </cell>
          <cell r="AL108">
            <v>0</v>
          </cell>
          <cell r="AM108">
            <v>0</v>
          </cell>
          <cell r="AN108">
            <v>0</v>
          </cell>
          <cell r="AO108">
            <v>0</v>
          </cell>
          <cell r="AP108">
            <v>0</v>
          </cell>
          <cell r="AQ108">
            <v>0</v>
          </cell>
          <cell r="AR108">
            <v>0</v>
          </cell>
          <cell r="AS108">
            <v>0</v>
          </cell>
          <cell r="AT108">
            <v>0</v>
          </cell>
        </row>
        <row r="109">
          <cell r="A109">
            <v>0</v>
          </cell>
          <cell r="B109">
            <v>10</v>
          </cell>
          <cell r="C109">
            <v>0</v>
          </cell>
          <cell r="D109">
            <v>0</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v>0</v>
          </cell>
          <cell r="V109">
            <v>0</v>
          </cell>
          <cell r="W109">
            <v>0</v>
          </cell>
          <cell r="X109" t="str">
            <v>1.33</v>
          </cell>
          <cell r="Y109" t="str">
            <v>D+</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row>
        <row r="110">
          <cell r="A110">
            <v>11</v>
          </cell>
          <cell r="B110">
            <v>0</v>
          </cell>
          <cell r="C110" t="str">
            <v>Fania Mutiara Felichia</v>
          </cell>
          <cell r="D110" t="str">
            <v>4.6.1</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v>0</v>
          </cell>
          <cell r="V110">
            <v>0</v>
          </cell>
          <cell r="W110">
            <v>0</v>
          </cell>
          <cell r="X110" t="str">
            <v>1.33</v>
          </cell>
          <cell r="Y110" t="str">
            <v>D+</v>
          </cell>
          <cell r="Z110" t="str">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t="str">
            <v>D+</v>
          </cell>
        </row>
        <row r="111">
          <cell r="A111">
            <v>0</v>
          </cell>
          <cell r="B111">
            <v>0</v>
          </cell>
          <cell r="C111">
            <v>0</v>
          </cell>
          <cell r="D111" t="str">
            <v>4.6.2</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v>0</v>
          </cell>
          <cell r="V111">
            <v>0</v>
          </cell>
          <cell r="W111">
            <v>0</v>
          </cell>
          <cell r="X111" t="str">
            <v>1.33</v>
          </cell>
          <cell r="Y111" t="str">
            <v>D+</v>
          </cell>
          <cell r="Z111" t="str">
            <v>0</v>
          </cell>
          <cell r="AA111">
            <v>0</v>
          </cell>
          <cell r="AB111">
            <v>0</v>
          </cell>
          <cell r="AC111">
            <v>0</v>
          </cell>
          <cell r="AD111">
            <v>0</v>
          </cell>
          <cell r="AE111">
            <v>0</v>
          </cell>
          <cell r="AF111">
            <v>0</v>
          </cell>
          <cell r="AG111">
            <v>0</v>
          </cell>
          <cell r="AH111">
            <v>0</v>
          </cell>
          <cell r="AI111">
            <v>0</v>
          </cell>
          <cell r="AJ111">
            <v>0</v>
          </cell>
          <cell r="AK111">
            <v>0</v>
          </cell>
          <cell r="AL111">
            <v>0</v>
          </cell>
          <cell r="AM111">
            <v>0</v>
          </cell>
          <cell r="AN111">
            <v>0</v>
          </cell>
          <cell r="AO111">
            <v>0</v>
          </cell>
          <cell r="AP111">
            <v>0</v>
          </cell>
          <cell r="AQ111">
            <v>0</v>
          </cell>
          <cell r="AR111">
            <v>0</v>
          </cell>
          <cell r="AS111">
            <v>0</v>
          </cell>
          <cell r="AT111">
            <v>0</v>
          </cell>
        </row>
        <row r="112">
          <cell r="A112">
            <v>0</v>
          </cell>
          <cell r="B112">
            <v>0</v>
          </cell>
          <cell r="C112">
            <v>0</v>
          </cell>
          <cell r="D112" t="str">
            <v>4.6.3</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v>0</v>
          </cell>
          <cell r="V112">
            <v>0</v>
          </cell>
          <cell r="W112">
            <v>0</v>
          </cell>
          <cell r="X112" t="str">
            <v>1.33</v>
          </cell>
          <cell r="Y112" t="str">
            <v>D+</v>
          </cell>
          <cell r="Z112" t="str">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row>
        <row r="113">
          <cell r="A113">
            <v>0</v>
          </cell>
          <cell r="B113">
            <v>0</v>
          </cell>
          <cell r="C113">
            <v>0</v>
          </cell>
          <cell r="D113" t="str">
            <v>4.2</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v>0</v>
          </cell>
          <cell r="V113">
            <v>0</v>
          </cell>
          <cell r="W113">
            <v>0</v>
          </cell>
          <cell r="X113" t="str">
            <v>1.33</v>
          </cell>
          <cell r="Y113" t="str">
            <v>D+</v>
          </cell>
          <cell r="Z113" t="str">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row>
        <row r="114">
          <cell r="A114">
            <v>0</v>
          </cell>
          <cell r="B114">
            <v>0</v>
          </cell>
          <cell r="C114">
            <v>0</v>
          </cell>
          <cell r="D114" t="str">
            <v>4.8</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t="str">
            <v>1.33</v>
          </cell>
          <cell r="Y114" t="str">
            <v>D+</v>
          </cell>
          <cell r="Z114" t="str">
            <v>0</v>
          </cell>
          <cell r="AA114">
            <v>0</v>
          </cell>
          <cell r="AB114">
            <v>0</v>
          </cell>
          <cell r="AC114">
            <v>0</v>
          </cell>
          <cell r="AD114">
            <v>0</v>
          </cell>
          <cell r="AE114">
            <v>0</v>
          </cell>
          <cell r="AF114">
            <v>0</v>
          </cell>
          <cell r="AG114">
            <v>0</v>
          </cell>
          <cell r="AH114">
            <v>0</v>
          </cell>
          <cell r="AI114">
            <v>0</v>
          </cell>
          <cell r="AJ114">
            <v>0</v>
          </cell>
          <cell r="AK114">
            <v>0</v>
          </cell>
          <cell r="AL114">
            <v>0</v>
          </cell>
          <cell r="AM114">
            <v>0</v>
          </cell>
          <cell r="AN114">
            <v>0</v>
          </cell>
          <cell r="AO114">
            <v>0</v>
          </cell>
          <cell r="AP114">
            <v>0</v>
          </cell>
          <cell r="AQ114">
            <v>0</v>
          </cell>
          <cell r="AR114">
            <v>0</v>
          </cell>
          <cell r="AS114">
            <v>0</v>
          </cell>
          <cell r="AT114">
            <v>0</v>
          </cell>
        </row>
        <row r="115">
          <cell r="A115">
            <v>0</v>
          </cell>
          <cell r="B115">
            <v>0</v>
          </cell>
          <cell r="C115">
            <v>0</v>
          </cell>
          <cell r="D115" t="str">
            <v>4.9</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v>0</v>
          </cell>
          <cell r="V115">
            <v>0</v>
          </cell>
          <cell r="W115">
            <v>0</v>
          </cell>
          <cell r="X115" t="str">
            <v>1.33</v>
          </cell>
          <cell r="Y115" t="str">
            <v>D+</v>
          </cell>
          <cell r="Z115" t="str">
            <v>0</v>
          </cell>
          <cell r="AA115">
            <v>0</v>
          </cell>
          <cell r="AB115">
            <v>0</v>
          </cell>
          <cell r="AC115">
            <v>0</v>
          </cell>
          <cell r="AD115">
            <v>0</v>
          </cell>
          <cell r="AE115">
            <v>0</v>
          </cell>
          <cell r="AF115">
            <v>0</v>
          </cell>
          <cell r="AG115">
            <v>0</v>
          </cell>
          <cell r="AH115">
            <v>0</v>
          </cell>
          <cell r="AI115">
            <v>0</v>
          </cell>
          <cell r="AJ115">
            <v>0</v>
          </cell>
          <cell r="AK115">
            <v>0</v>
          </cell>
          <cell r="AL115">
            <v>0</v>
          </cell>
          <cell r="AM115">
            <v>0</v>
          </cell>
          <cell r="AN115">
            <v>0</v>
          </cell>
          <cell r="AO115">
            <v>0</v>
          </cell>
          <cell r="AP115">
            <v>0</v>
          </cell>
          <cell r="AQ115">
            <v>0</v>
          </cell>
          <cell r="AR115">
            <v>0</v>
          </cell>
          <cell r="AS115">
            <v>0</v>
          </cell>
          <cell r="AT115">
            <v>0</v>
          </cell>
        </row>
        <row r="116">
          <cell r="A116">
            <v>0</v>
          </cell>
          <cell r="B116">
            <v>0</v>
          </cell>
          <cell r="C116">
            <v>0</v>
          </cell>
          <cell r="D116" t="str">
            <v>4.5.1</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t="str">
            <v>1.33</v>
          </cell>
          <cell r="Y116" t="str">
            <v>D+</v>
          </cell>
          <cell r="Z116" t="str">
            <v>0</v>
          </cell>
          <cell r="AA116">
            <v>0</v>
          </cell>
          <cell r="AB116">
            <v>0</v>
          </cell>
          <cell r="AC116">
            <v>0</v>
          </cell>
          <cell r="AD116">
            <v>0</v>
          </cell>
          <cell r="AE116">
            <v>0</v>
          </cell>
          <cell r="AF116">
            <v>0</v>
          </cell>
          <cell r="AG116">
            <v>0</v>
          </cell>
          <cell r="AH116">
            <v>0</v>
          </cell>
          <cell r="AI116">
            <v>0</v>
          </cell>
          <cell r="AJ116">
            <v>0</v>
          </cell>
          <cell r="AK116">
            <v>0</v>
          </cell>
          <cell r="AL116">
            <v>0</v>
          </cell>
          <cell r="AM116">
            <v>0</v>
          </cell>
          <cell r="AN116">
            <v>0</v>
          </cell>
          <cell r="AO116">
            <v>0</v>
          </cell>
          <cell r="AP116">
            <v>0</v>
          </cell>
          <cell r="AQ116">
            <v>0</v>
          </cell>
          <cell r="AR116">
            <v>0</v>
          </cell>
          <cell r="AS116">
            <v>0</v>
          </cell>
          <cell r="AT116">
            <v>0</v>
          </cell>
        </row>
        <row r="117">
          <cell r="A117">
            <v>0</v>
          </cell>
          <cell r="B117">
            <v>0</v>
          </cell>
          <cell r="C117">
            <v>0</v>
          </cell>
          <cell r="D117" t="str">
            <v>4.5.2</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t="str">
            <v>1.33</v>
          </cell>
          <cell r="Y117" t="str">
            <v>D+</v>
          </cell>
          <cell r="Z117" t="str">
            <v>0</v>
          </cell>
          <cell r="AA117">
            <v>0</v>
          </cell>
          <cell r="AB117">
            <v>0</v>
          </cell>
          <cell r="AC117">
            <v>0</v>
          </cell>
          <cell r="AD117">
            <v>0</v>
          </cell>
          <cell r="AE117">
            <v>0</v>
          </cell>
          <cell r="AF117">
            <v>0</v>
          </cell>
          <cell r="AG117">
            <v>0</v>
          </cell>
          <cell r="AH117">
            <v>0</v>
          </cell>
          <cell r="AI117">
            <v>0</v>
          </cell>
          <cell r="AJ117">
            <v>0</v>
          </cell>
          <cell r="AK117">
            <v>0</v>
          </cell>
          <cell r="AL117">
            <v>0</v>
          </cell>
          <cell r="AM117">
            <v>0</v>
          </cell>
          <cell r="AN117">
            <v>0</v>
          </cell>
          <cell r="AO117">
            <v>0</v>
          </cell>
          <cell r="AP117">
            <v>0</v>
          </cell>
          <cell r="AQ117">
            <v>0</v>
          </cell>
          <cell r="AR117">
            <v>0</v>
          </cell>
          <cell r="AS117">
            <v>0</v>
          </cell>
          <cell r="AT117">
            <v>0</v>
          </cell>
        </row>
        <row r="118">
          <cell r="A118">
            <v>0</v>
          </cell>
          <cell r="B118">
            <v>0</v>
          </cell>
          <cell r="C118">
            <v>0</v>
          </cell>
          <cell r="D118" t="str">
            <v>4.14</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v>0</v>
          </cell>
          <cell r="V118">
            <v>0</v>
          </cell>
          <cell r="W118">
            <v>0</v>
          </cell>
          <cell r="X118" t="str">
            <v>1.33</v>
          </cell>
          <cell r="Y118" t="str">
            <v>D+</v>
          </cell>
          <cell r="Z118" t="str">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row>
        <row r="119">
          <cell r="A119">
            <v>0</v>
          </cell>
          <cell r="B119">
            <v>11</v>
          </cell>
          <cell r="C119">
            <v>0</v>
          </cell>
          <cell r="D119">
            <v>0</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v>0</v>
          </cell>
          <cell r="V119">
            <v>0</v>
          </cell>
          <cell r="W119">
            <v>0</v>
          </cell>
          <cell r="X119" t="str">
            <v>1.33</v>
          </cell>
          <cell r="Y119" t="str">
            <v>D+</v>
          </cell>
          <cell r="Z119">
            <v>0</v>
          </cell>
          <cell r="AA119">
            <v>0</v>
          </cell>
          <cell r="AB119">
            <v>0</v>
          </cell>
          <cell r="AC119">
            <v>0</v>
          </cell>
          <cell r="AD119">
            <v>0</v>
          </cell>
          <cell r="AE119">
            <v>0</v>
          </cell>
          <cell r="AF119">
            <v>0</v>
          </cell>
          <cell r="AG119">
            <v>0</v>
          </cell>
          <cell r="AH119">
            <v>0</v>
          </cell>
          <cell r="AI119">
            <v>0</v>
          </cell>
          <cell r="AJ119">
            <v>0</v>
          </cell>
          <cell r="AK119">
            <v>0</v>
          </cell>
          <cell r="AL119">
            <v>0</v>
          </cell>
          <cell r="AM119">
            <v>0</v>
          </cell>
          <cell r="AN119">
            <v>0</v>
          </cell>
          <cell r="AO119">
            <v>0</v>
          </cell>
          <cell r="AP119">
            <v>0</v>
          </cell>
          <cell r="AQ119">
            <v>0</v>
          </cell>
          <cell r="AR119">
            <v>0</v>
          </cell>
          <cell r="AS119">
            <v>0</v>
          </cell>
          <cell r="AT119">
            <v>0</v>
          </cell>
        </row>
        <row r="120">
          <cell r="A120">
            <v>12</v>
          </cell>
          <cell r="B120">
            <v>0</v>
          </cell>
          <cell r="C120" t="str">
            <v>Intan Dyah Nowari</v>
          </cell>
          <cell r="D120" t="str">
            <v>4.6.1</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v>0</v>
          </cell>
          <cell r="V120">
            <v>0</v>
          </cell>
          <cell r="W120">
            <v>0</v>
          </cell>
          <cell r="X120" t="str">
            <v>1.33</v>
          </cell>
          <cell r="Y120" t="str">
            <v>D+</v>
          </cell>
          <cell r="Z120" t="str">
            <v>0</v>
          </cell>
          <cell r="AA120">
            <v>0</v>
          </cell>
          <cell r="AB120">
            <v>0</v>
          </cell>
          <cell r="AC120">
            <v>0</v>
          </cell>
          <cell r="AD120">
            <v>0</v>
          </cell>
          <cell r="AE120">
            <v>0</v>
          </cell>
          <cell r="AF120">
            <v>0</v>
          </cell>
          <cell r="AG120">
            <v>0</v>
          </cell>
          <cell r="AH120">
            <v>0</v>
          </cell>
          <cell r="AI120">
            <v>0</v>
          </cell>
          <cell r="AJ120">
            <v>0</v>
          </cell>
          <cell r="AK120">
            <v>0</v>
          </cell>
          <cell r="AL120">
            <v>0</v>
          </cell>
          <cell r="AM120">
            <v>0</v>
          </cell>
          <cell r="AN120">
            <v>0</v>
          </cell>
          <cell r="AO120">
            <v>0</v>
          </cell>
          <cell r="AP120">
            <v>0</v>
          </cell>
          <cell r="AQ120">
            <v>0</v>
          </cell>
          <cell r="AR120">
            <v>0</v>
          </cell>
          <cell r="AS120">
            <v>0</v>
          </cell>
          <cell r="AT120" t="str">
            <v>D+</v>
          </cell>
        </row>
        <row r="121">
          <cell r="A121">
            <v>0</v>
          </cell>
          <cell r="B121">
            <v>0</v>
          </cell>
          <cell r="C121">
            <v>0</v>
          </cell>
          <cell r="D121" t="str">
            <v>4.6.2</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v>0</v>
          </cell>
          <cell r="V121">
            <v>0</v>
          </cell>
          <cell r="W121">
            <v>0</v>
          </cell>
          <cell r="X121" t="str">
            <v>1.33</v>
          </cell>
          <cell r="Y121" t="str">
            <v>D+</v>
          </cell>
          <cell r="Z121" t="str">
            <v>0</v>
          </cell>
          <cell r="AA121">
            <v>0</v>
          </cell>
          <cell r="AB121">
            <v>0</v>
          </cell>
          <cell r="AC121">
            <v>0</v>
          </cell>
          <cell r="AD121">
            <v>0</v>
          </cell>
          <cell r="AE121">
            <v>0</v>
          </cell>
          <cell r="AF121">
            <v>0</v>
          </cell>
          <cell r="AG121">
            <v>0</v>
          </cell>
          <cell r="AH121">
            <v>0</v>
          </cell>
          <cell r="AI121">
            <v>0</v>
          </cell>
          <cell r="AJ121">
            <v>0</v>
          </cell>
          <cell r="AK121">
            <v>0</v>
          </cell>
          <cell r="AL121">
            <v>0</v>
          </cell>
          <cell r="AM121">
            <v>0</v>
          </cell>
          <cell r="AN121">
            <v>0</v>
          </cell>
          <cell r="AO121">
            <v>0</v>
          </cell>
          <cell r="AP121">
            <v>0</v>
          </cell>
          <cell r="AQ121">
            <v>0</v>
          </cell>
          <cell r="AR121">
            <v>0</v>
          </cell>
          <cell r="AS121">
            <v>0</v>
          </cell>
          <cell r="AT121">
            <v>0</v>
          </cell>
        </row>
        <row r="122">
          <cell r="A122">
            <v>0</v>
          </cell>
          <cell r="B122">
            <v>0</v>
          </cell>
          <cell r="C122">
            <v>0</v>
          </cell>
          <cell r="D122" t="str">
            <v>4.6.3</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v>0</v>
          </cell>
          <cell r="V122">
            <v>0</v>
          </cell>
          <cell r="W122">
            <v>0</v>
          </cell>
          <cell r="X122" t="str">
            <v>1.33</v>
          </cell>
          <cell r="Y122" t="str">
            <v>D+</v>
          </cell>
          <cell r="Z122" t="str">
            <v>0</v>
          </cell>
          <cell r="AA122">
            <v>0</v>
          </cell>
          <cell r="AB122">
            <v>0</v>
          </cell>
          <cell r="AC122">
            <v>0</v>
          </cell>
          <cell r="AD122">
            <v>0</v>
          </cell>
          <cell r="AE122">
            <v>0</v>
          </cell>
          <cell r="AF122">
            <v>0</v>
          </cell>
          <cell r="AG122">
            <v>0</v>
          </cell>
          <cell r="AH122">
            <v>0</v>
          </cell>
          <cell r="AI122">
            <v>0</v>
          </cell>
          <cell r="AJ122">
            <v>0</v>
          </cell>
          <cell r="AK122">
            <v>0</v>
          </cell>
          <cell r="AL122">
            <v>0</v>
          </cell>
          <cell r="AM122">
            <v>0</v>
          </cell>
          <cell r="AN122">
            <v>0</v>
          </cell>
          <cell r="AO122">
            <v>0</v>
          </cell>
          <cell r="AP122">
            <v>0</v>
          </cell>
          <cell r="AQ122">
            <v>0</v>
          </cell>
          <cell r="AR122">
            <v>0</v>
          </cell>
          <cell r="AS122">
            <v>0</v>
          </cell>
          <cell r="AT122">
            <v>0</v>
          </cell>
        </row>
        <row r="123">
          <cell r="A123">
            <v>0</v>
          </cell>
          <cell r="B123">
            <v>0</v>
          </cell>
          <cell r="C123">
            <v>0</v>
          </cell>
          <cell r="D123" t="str">
            <v>4.2</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v>0</v>
          </cell>
          <cell r="V123">
            <v>0</v>
          </cell>
          <cell r="W123">
            <v>0</v>
          </cell>
          <cell r="X123" t="str">
            <v>1.33</v>
          </cell>
          <cell r="Y123" t="str">
            <v>D+</v>
          </cell>
          <cell r="Z123" t="str">
            <v>0</v>
          </cell>
          <cell r="AA123">
            <v>0</v>
          </cell>
          <cell r="AB123">
            <v>0</v>
          </cell>
          <cell r="AC123">
            <v>0</v>
          </cell>
          <cell r="AD123">
            <v>0</v>
          </cell>
          <cell r="AE123">
            <v>0</v>
          </cell>
          <cell r="AF123">
            <v>0</v>
          </cell>
          <cell r="AG123">
            <v>0</v>
          </cell>
          <cell r="AH123">
            <v>0</v>
          </cell>
          <cell r="AI123">
            <v>0</v>
          </cell>
          <cell r="AJ123">
            <v>0</v>
          </cell>
          <cell r="AK123">
            <v>0</v>
          </cell>
          <cell r="AL123">
            <v>0</v>
          </cell>
          <cell r="AM123">
            <v>0</v>
          </cell>
          <cell r="AN123">
            <v>0</v>
          </cell>
          <cell r="AO123">
            <v>0</v>
          </cell>
          <cell r="AP123">
            <v>0</v>
          </cell>
          <cell r="AQ123">
            <v>0</v>
          </cell>
          <cell r="AR123">
            <v>0</v>
          </cell>
          <cell r="AS123">
            <v>0</v>
          </cell>
          <cell r="AT123">
            <v>0</v>
          </cell>
        </row>
        <row r="124">
          <cell r="A124">
            <v>0</v>
          </cell>
          <cell r="B124">
            <v>0</v>
          </cell>
          <cell r="C124">
            <v>0</v>
          </cell>
          <cell r="D124" t="str">
            <v>4.8</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v>0</v>
          </cell>
          <cell r="V124">
            <v>0</v>
          </cell>
          <cell r="W124">
            <v>0</v>
          </cell>
          <cell r="X124" t="str">
            <v>1.33</v>
          </cell>
          <cell r="Y124" t="str">
            <v>D+</v>
          </cell>
          <cell r="Z124" t="str">
            <v>0</v>
          </cell>
          <cell r="AA124">
            <v>0</v>
          </cell>
          <cell r="AB124">
            <v>0</v>
          </cell>
          <cell r="AC124">
            <v>0</v>
          </cell>
          <cell r="AD124">
            <v>0</v>
          </cell>
          <cell r="AE124">
            <v>0</v>
          </cell>
          <cell r="AF124">
            <v>0</v>
          </cell>
          <cell r="AG124">
            <v>0</v>
          </cell>
          <cell r="AH124">
            <v>0</v>
          </cell>
          <cell r="AI124">
            <v>0</v>
          </cell>
          <cell r="AJ124">
            <v>0</v>
          </cell>
          <cell r="AK124">
            <v>0</v>
          </cell>
          <cell r="AL124">
            <v>0</v>
          </cell>
          <cell r="AM124">
            <v>0</v>
          </cell>
          <cell r="AN124">
            <v>0</v>
          </cell>
          <cell r="AO124">
            <v>0</v>
          </cell>
          <cell r="AP124">
            <v>0</v>
          </cell>
          <cell r="AQ124">
            <v>0</v>
          </cell>
          <cell r="AR124">
            <v>0</v>
          </cell>
          <cell r="AS124">
            <v>0</v>
          </cell>
          <cell r="AT124">
            <v>0</v>
          </cell>
        </row>
        <row r="125">
          <cell r="A125">
            <v>0</v>
          </cell>
          <cell r="B125">
            <v>0</v>
          </cell>
          <cell r="C125">
            <v>0</v>
          </cell>
          <cell r="D125" t="str">
            <v>4.9</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v>0</v>
          </cell>
          <cell r="V125">
            <v>0</v>
          </cell>
          <cell r="W125">
            <v>0</v>
          </cell>
          <cell r="X125" t="str">
            <v>1.33</v>
          </cell>
          <cell r="Y125" t="str">
            <v>D+</v>
          </cell>
          <cell r="Z125" t="str">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cell r="AT125">
            <v>0</v>
          </cell>
        </row>
        <row r="126">
          <cell r="A126">
            <v>0</v>
          </cell>
          <cell r="B126">
            <v>0</v>
          </cell>
          <cell r="C126">
            <v>0</v>
          </cell>
          <cell r="D126" t="str">
            <v>4.5.1</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v>0</v>
          </cell>
          <cell r="V126">
            <v>0</v>
          </cell>
          <cell r="W126">
            <v>0</v>
          </cell>
          <cell r="X126" t="str">
            <v>1.33</v>
          </cell>
          <cell r="Y126" t="str">
            <v>D+</v>
          </cell>
          <cell r="Z126" t="str">
            <v>0</v>
          </cell>
          <cell r="AA126">
            <v>0</v>
          </cell>
          <cell r="AB126">
            <v>0</v>
          </cell>
          <cell r="AC126">
            <v>0</v>
          </cell>
          <cell r="AD126">
            <v>0</v>
          </cell>
          <cell r="AE126">
            <v>0</v>
          </cell>
          <cell r="AF126">
            <v>0</v>
          </cell>
          <cell r="AG126">
            <v>0</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row>
        <row r="127">
          <cell r="A127">
            <v>0</v>
          </cell>
          <cell r="B127">
            <v>0</v>
          </cell>
          <cell r="C127">
            <v>0</v>
          </cell>
          <cell r="D127" t="str">
            <v>4.5.2</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t="str">
            <v>1.33</v>
          </cell>
          <cell r="Y127" t="str">
            <v>D+</v>
          </cell>
          <cell r="Z127" t="str">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row>
        <row r="128">
          <cell r="A128">
            <v>0</v>
          </cell>
          <cell r="B128">
            <v>0</v>
          </cell>
          <cell r="C128">
            <v>0</v>
          </cell>
          <cell r="D128" t="str">
            <v>4.14</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v>0</v>
          </cell>
          <cell r="V128">
            <v>0</v>
          </cell>
          <cell r="W128">
            <v>0</v>
          </cell>
          <cell r="X128" t="str">
            <v>1.33</v>
          </cell>
          <cell r="Y128" t="str">
            <v>D+</v>
          </cell>
          <cell r="Z128" t="str">
            <v>0</v>
          </cell>
          <cell r="AA128">
            <v>0</v>
          </cell>
          <cell r="AB128">
            <v>0</v>
          </cell>
          <cell r="AC128">
            <v>0</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row>
        <row r="129">
          <cell r="A129">
            <v>0</v>
          </cell>
          <cell r="B129">
            <v>12</v>
          </cell>
          <cell r="C129">
            <v>0</v>
          </cell>
          <cell r="D129">
            <v>0</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t="str">
            <v>1.33</v>
          </cell>
          <cell r="Y129" t="str">
            <v>D+</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row>
        <row r="130">
          <cell r="A130">
            <v>13</v>
          </cell>
          <cell r="B130">
            <v>0</v>
          </cell>
          <cell r="C130" t="str">
            <v>Misyanita Nurfitri S</v>
          </cell>
          <cell r="D130" t="str">
            <v>4.6.1</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v>0</v>
          </cell>
          <cell r="V130">
            <v>0</v>
          </cell>
          <cell r="W130">
            <v>0</v>
          </cell>
          <cell r="X130" t="str">
            <v>1.33</v>
          </cell>
          <cell r="Y130" t="str">
            <v>D+</v>
          </cell>
          <cell r="Z130" t="str">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t="str">
            <v>D+</v>
          </cell>
        </row>
        <row r="131">
          <cell r="A131">
            <v>0</v>
          </cell>
          <cell r="B131">
            <v>0</v>
          </cell>
          <cell r="C131">
            <v>0</v>
          </cell>
          <cell r="D131" t="str">
            <v>4.6.2</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v>0</v>
          </cell>
          <cell r="V131">
            <v>0</v>
          </cell>
          <cell r="W131">
            <v>0</v>
          </cell>
          <cell r="X131" t="str">
            <v>1.33</v>
          </cell>
          <cell r="Y131" t="str">
            <v>D+</v>
          </cell>
          <cell r="Z131" t="str">
            <v>0</v>
          </cell>
          <cell r="AA131">
            <v>0</v>
          </cell>
          <cell r="AB131">
            <v>0</v>
          </cell>
          <cell r="AC131">
            <v>0</v>
          </cell>
          <cell r="AD131">
            <v>0</v>
          </cell>
          <cell r="AE131">
            <v>0</v>
          </cell>
          <cell r="AF131">
            <v>0</v>
          </cell>
          <cell r="AG131">
            <v>0</v>
          </cell>
          <cell r="AH131">
            <v>0</v>
          </cell>
          <cell r="AI131">
            <v>0</v>
          </cell>
          <cell r="AJ131">
            <v>0</v>
          </cell>
          <cell r="AK131">
            <v>0</v>
          </cell>
          <cell r="AL131">
            <v>0</v>
          </cell>
          <cell r="AM131">
            <v>0</v>
          </cell>
          <cell r="AN131">
            <v>0</v>
          </cell>
          <cell r="AO131">
            <v>0</v>
          </cell>
          <cell r="AP131">
            <v>0</v>
          </cell>
          <cell r="AQ131">
            <v>0</v>
          </cell>
          <cell r="AR131">
            <v>0</v>
          </cell>
          <cell r="AS131">
            <v>0</v>
          </cell>
          <cell r="AT131">
            <v>0</v>
          </cell>
        </row>
        <row r="132">
          <cell r="A132">
            <v>0</v>
          </cell>
          <cell r="B132">
            <v>0</v>
          </cell>
          <cell r="C132">
            <v>0</v>
          </cell>
          <cell r="D132" t="str">
            <v>4.6.3</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v>0</v>
          </cell>
          <cell r="V132">
            <v>0</v>
          </cell>
          <cell r="W132">
            <v>0</v>
          </cell>
          <cell r="X132" t="str">
            <v>1.33</v>
          </cell>
          <cell r="Y132" t="str">
            <v>D+</v>
          </cell>
          <cell r="Z132" t="str">
            <v>0</v>
          </cell>
          <cell r="AA132">
            <v>0</v>
          </cell>
          <cell r="AB132">
            <v>0</v>
          </cell>
          <cell r="AC132">
            <v>0</v>
          </cell>
          <cell r="AD132">
            <v>0</v>
          </cell>
          <cell r="AE132">
            <v>0</v>
          </cell>
          <cell r="AF132">
            <v>0</v>
          </cell>
          <cell r="AG132">
            <v>0</v>
          </cell>
          <cell r="AH132">
            <v>0</v>
          </cell>
          <cell r="AI132">
            <v>0</v>
          </cell>
          <cell r="AJ132">
            <v>0</v>
          </cell>
          <cell r="AK132">
            <v>0</v>
          </cell>
          <cell r="AL132">
            <v>0</v>
          </cell>
          <cell r="AM132">
            <v>0</v>
          </cell>
          <cell r="AN132">
            <v>0</v>
          </cell>
          <cell r="AO132">
            <v>0</v>
          </cell>
          <cell r="AP132">
            <v>0</v>
          </cell>
          <cell r="AQ132">
            <v>0</v>
          </cell>
          <cell r="AR132">
            <v>0</v>
          </cell>
          <cell r="AS132">
            <v>0</v>
          </cell>
          <cell r="AT132">
            <v>0</v>
          </cell>
        </row>
        <row r="133">
          <cell r="A133">
            <v>0</v>
          </cell>
          <cell r="B133">
            <v>0</v>
          </cell>
          <cell r="C133">
            <v>0</v>
          </cell>
          <cell r="D133" t="str">
            <v>4.2</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v>0</v>
          </cell>
          <cell r="V133">
            <v>0</v>
          </cell>
          <cell r="W133">
            <v>0</v>
          </cell>
          <cell r="X133" t="str">
            <v>1.33</v>
          </cell>
          <cell r="Y133" t="str">
            <v>D+</v>
          </cell>
          <cell r="Z133" t="str">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row>
        <row r="134">
          <cell r="A134">
            <v>0</v>
          </cell>
          <cell r="B134">
            <v>0</v>
          </cell>
          <cell r="C134">
            <v>0</v>
          </cell>
          <cell r="D134" t="str">
            <v>4.8</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v>0</v>
          </cell>
          <cell r="V134">
            <v>0</v>
          </cell>
          <cell r="W134">
            <v>0</v>
          </cell>
          <cell r="X134" t="str">
            <v>1.33</v>
          </cell>
          <cell r="Y134" t="str">
            <v>D+</v>
          </cell>
          <cell r="Z134" t="str">
            <v>0</v>
          </cell>
          <cell r="AA134">
            <v>0</v>
          </cell>
          <cell r="AB134">
            <v>0</v>
          </cell>
          <cell r="AC134">
            <v>0</v>
          </cell>
          <cell r="AD134">
            <v>0</v>
          </cell>
          <cell r="AE134">
            <v>0</v>
          </cell>
          <cell r="AF134">
            <v>0</v>
          </cell>
          <cell r="AG134">
            <v>0</v>
          </cell>
          <cell r="AH134">
            <v>0</v>
          </cell>
          <cell r="AI134">
            <v>0</v>
          </cell>
          <cell r="AJ134">
            <v>0</v>
          </cell>
          <cell r="AK134">
            <v>0</v>
          </cell>
          <cell r="AL134">
            <v>0</v>
          </cell>
          <cell r="AM134">
            <v>0</v>
          </cell>
          <cell r="AN134">
            <v>0</v>
          </cell>
          <cell r="AO134">
            <v>0</v>
          </cell>
          <cell r="AP134">
            <v>0</v>
          </cell>
          <cell r="AQ134">
            <v>0</v>
          </cell>
          <cell r="AR134">
            <v>0</v>
          </cell>
          <cell r="AS134">
            <v>0</v>
          </cell>
          <cell r="AT134">
            <v>0</v>
          </cell>
        </row>
        <row r="135">
          <cell r="A135">
            <v>0</v>
          </cell>
          <cell r="B135">
            <v>0</v>
          </cell>
          <cell r="C135">
            <v>0</v>
          </cell>
          <cell r="D135" t="str">
            <v>4.9</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0</v>
          </cell>
          <cell r="V135">
            <v>0</v>
          </cell>
          <cell r="W135">
            <v>0</v>
          </cell>
          <cell r="X135" t="str">
            <v>1.33</v>
          </cell>
          <cell r="Y135" t="str">
            <v>D+</v>
          </cell>
          <cell r="Z135" t="str">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row>
        <row r="136">
          <cell r="A136">
            <v>0</v>
          </cell>
          <cell r="B136">
            <v>0</v>
          </cell>
          <cell r="C136">
            <v>0</v>
          </cell>
          <cell r="D136" t="str">
            <v>4.5.1</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v>0</v>
          </cell>
          <cell r="V136">
            <v>0</v>
          </cell>
          <cell r="W136">
            <v>0</v>
          </cell>
          <cell r="X136" t="str">
            <v>1.33</v>
          </cell>
          <cell r="Y136" t="str">
            <v>D+</v>
          </cell>
          <cell r="Z136" t="str">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row>
        <row r="137">
          <cell r="A137">
            <v>0</v>
          </cell>
          <cell r="B137">
            <v>0</v>
          </cell>
          <cell r="C137">
            <v>0</v>
          </cell>
          <cell r="D137" t="str">
            <v>4.5.2</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t="str">
            <v>1.33</v>
          </cell>
          <cell r="Y137" t="str">
            <v>D+</v>
          </cell>
          <cell r="Z137" t="str">
            <v>0</v>
          </cell>
          <cell r="AA137">
            <v>0</v>
          </cell>
          <cell r="AB137">
            <v>0</v>
          </cell>
          <cell r="AC137">
            <v>0</v>
          </cell>
          <cell r="AD137">
            <v>0</v>
          </cell>
          <cell r="AE137">
            <v>0</v>
          </cell>
          <cell r="AF137">
            <v>0</v>
          </cell>
          <cell r="AG137">
            <v>0</v>
          </cell>
          <cell r="AH137">
            <v>0</v>
          </cell>
          <cell r="AI137">
            <v>0</v>
          </cell>
          <cell r="AJ137">
            <v>0</v>
          </cell>
          <cell r="AK137">
            <v>0</v>
          </cell>
          <cell r="AL137">
            <v>0</v>
          </cell>
          <cell r="AM137">
            <v>0</v>
          </cell>
          <cell r="AN137">
            <v>0</v>
          </cell>
          <cell r="AO137">
            <v>0</v>
          </cell>
          <cell r="AP137">
            <v>0</v>
          </cell>
          <cell r="AQ137">
            <v>0</v>
          </cell>
          <cell r="AR137">
            <v>0</v>
          </cell>
          <cell r="AS137">
            <v>0</v>
          </cell>
          <cell r="AT137">
            <v>0</v>
          </cell>
        </row>
        <row r="138">
          <cell r="A138">
            <v>0</v>
          </cell>
          <cell r="B138">
            <v>0</v>
          </cell>
          <cell r="C138">
            <v>0</v>
          </cell>
          <cell r="D138" t="str">
            <v>4.14</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v>0</v>
          </cell>
          <cell r="V138">
            <v>0</v>
          </cell>
          <cell r="W138">
            <v>0</v>
          </cell>
          <cell r="X138" t="str">
            <v>1.33</v>
          </cell>
          <cell r="Y138" t="str">
            <v>D+</v>
          </cell>
          <cell r="Z138" t="str">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row>
        <row r="139">
          <cell r="A139">
            <v>0</v>
          </cell>
          <cell r="B139">
            <v>13</v>
          </cell>
          <cell r="C139">
            <v>0</v>
          </cell>
          <cell r="D139">
            <v>0</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t="str">
            <v>1.33</v>
          </cell>
          <cell r="Y139" t="str">
            <v>D+</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row>
        <row r="140">
          <cell r="A140">
            <v>14</v>
          </cell>
          <cell r="B140">
            <v>0</v>
          </cell>
          <cell r="C140" t="str">
            <v>Moch Zidane Hita L. U</v>
          </cell>
          <cell r="D140" t="str">
            <v>4.6.1</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v>0</v>
          </cell>
          <cell r="V140">
            <v>0</v>
          </cell>
          <cell r="W140">
            <v>0</v>
          </cell>
          <cell r="X140" t="str">
            <v>1.33</v>
          </cell>
          <cell r="Y140" t="str">
            <v>D+</v>
          </cell>
          <cell r="Z140" t="str">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t="str">
            <v>D+</v>
          </cell>
        </row>
        <row r="141">
          <cell r="A141">
            <v>0</v>
          </cell>
          <cell r="B141">
            <v>0</v>
          </cell>
          <cell r="C141">
            <v>0</v>
          </cell>
          <cell r="D141" t="str">
            <v>4.6.2</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v>0</v>
          </cell>
          <cell r="V141">
            <v>0</v>
          </cell>
          <cell r="W141">
            <v>0</v>
          </cell>
          <cell r="X141" t="str">
            <v>1.33</v>
          </cell>
          <cell r="Y141" t="str">
            <v>D+</v>
          </cell>
          <cell r="Z141" t="str">
            <v>0</v>
          </cell>
          <cell r="AA141">
            <v>0</v>
          </cell>
          <cell r="AB141">
            <v>0</v>
          </cell>
          <cell r="AC141">
            <v>0</v>
          </cell>
          <cell r="AD141">
            <v>0</v>
          </cell>
          <cell r="AE141">
            <v>0</v>
          </cell>
          <cell r="AF141">
            <v>0</v>
          </cell>
          <cell r="AG141">
            <v>0</v>
          </cell>
          <cell r="AH141">
            <v>0</v>
          </cell>
          <cell r="AI141">
            <v>0</v>
          </cell>
          <cell r="AJ141">
            <v>0</v>
          </cell>
          <cell r="AK141">
            <v>0</v>
          </cell>
          <cell r="AL141">
            <v>0</v>
          </cell>
          <cell r="AM141">
            <v>0</v>
          </cell>
          <cell r="AN141">
            <v>0</v>
          </cell>
          <cell r="AO141">
            <v>0</v>
          </cell>
          <cell r="AP141">
            <v>0</v>
          </cell>
          <cell r="AQ141">
            <v>0</v>
          </cell>
          <cell r="AR141">
            <v>0</v>
          </cell>
          <cell r="AS141">
            <v>0</v>
          </cell>
          <cell r="AT141">
            <v>0</v>
          </cell>
        </row>
        <row r="142">
          <cell r="A142">
            <v>0</v>
          </cell>
          <cell r="B142">
            <v>0</v>
          </cell>
          <cell r="C142">
            <v>0</v>
          </cell>
          <cell r="D142" t="str">
            <v>4.6.3</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v>0</v>
          </cell>
          <cell r="V142">
            <v>0</v>
          </cell>
          <cell r="W142">
            <v>0</v>
          </cell>
          <cell r="X142" t="str">
            <v>1.33</v>
          </cell>
          <cell r="Y142" t="str">
            <v>D+</v>
          </cell>
          <cell r="Z142" t="str">
            <v>0</v>
          </cell>
          <cell r="AA142">
            <v>0</v>
          </cell>
          <cell r="AB142">
            <v>0</v>
          </cell>
          <cell r="AC142">
            <v>0</v>
          </cell>
          <cell r="AD142">
            <v>0</v>
          </cell>
          <cell r="AE142">
            <v>0</v>
          </cell>
          <cell r="AF142">
            <v>0</v>
          </cell>
          <cell r="AG142">
            <v>0</v>
          </cell>
          <cell r="AH142">
            <v>0</v>
          </cell>
          <cell r="AI142">
            <v>0</v>
          </cell>
          <cell r="AJ142">
            <v>0</v>
          </cell>
          <cell r="AK142">
            <v>0</v>
          </cell>
          <cell r="AL142">
            <v>0</v>
          </cell>
          <cell r="AM142">
            <v>0</v>
          </cell>
          <cell r="AN142">
            <v>0</v>
          </cell>
          <cell r="AO142">
            <v>0</v>
          </cell>
          <cell r="AP142">
            <v>0</v>
          </cell>
          <cell r="AQ142">
            <v>0</v>
          </cell>
          <cell r="AR142">
            <v>0</v>
          </cell>
          <cell r="AS142">
            <v>0</v>
          </cell>
          <cell r="AT142">
            <v>0</v>
          </cell>
        </row>
        <row r="143">
          <cell r="A143">
            <v>0</v>
          </cell>
          <cell r="B143">
            <v>0</v>
          </cell>
          <cell r="C143">
            <v>0</v>
          </cell>
          <cell r="D143" t="str">
            <v>4.2</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v>0</v>
          </cell>
          <cell r="V143">
            <v>0</v>
          </cell>
          <cell r="W143">
            <v>0</v>
          </cell>
          <cell r="X143" t="str">
            <v>1.33</v>
          </cell>
          <cell r="Y143" t="str">
            <v>D+</v>
          </cell>
          <cell r="Z143" t="str">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row>
        <row r="144">
          <cell r="A144">
            <v>0</v>
          </cell>
          <cell r="B144">
            <v>0</v>
          </cell>
          <cell r="C144">
            <v>0</v>
          </cell>
          <cell r="D144" t="str">
            <v>4.8</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v>0</v>
          </cell>
          <cell r="V144">
            <v>0</v>
          </cell>
          <cell r="W144">
            <v>0</v>
          </cell>
          <cell r="X144" t="str">
            <v>1.33</v>
          </cell>
          <cell r="Y144" t="str">
            <v>D+</v>
          </cell>
          <cell r="Z144" t="str">
            <v>0</v>
          </cell>
          <cell r="AA144">
            <v>0</v>
          </cell>
          <cell r="AB144">
            <v>0</v>
          </cell>
          <cell r="AC144">
            <v>0</v>
          </cell>
          <cell r="AD144">
            <v>0</v>
          </cell>
          <cell r="AE144">
            <v>0</v>
          </cell>
          <cell r="AF144">
            <v>0</v>
          </cell>
          <cell r="AG144">
            <v>0</v>
          </cell>
          <cell r="AH144">
            <v>0</v>
          </cell>
          <cell r="AI144">
            <v>0</v>
          </cell>
          <cell r="AJ144">
            <v>0</v>
          </cell>
          <cell r="AK144">
            <v>0</v>
          </cell>
          <cell r="AL144">
            <v>0</v>
          </cell>
          <cell r="AM144">
            <v>0</v>
          </cell>
          <cell r="AN144">
            <v>0</v>
          </cell>
          <cell r="AO144">
            <v>0</v>
          </cell>
          <cell r="AP144">
            <v>0</v>
          </cell>
          <cell r="AQ144">
            <v>0</v>
          </cell>
          <cell r="AR144">
            <v>0</v>
          </cell>
          <cell r="AS144">
            <v>0</v>
          </cell>
          <cell r="AT144">
            <v>0</v>
          </cell>
        </row>
        <row r="145">
          <cell r="A145">
            <v>0</v>
          </cell>
          <cell r="B145">
            <v>0</v>
          </cell>
          <cell r="C145">
            <v>0</v>
          </cell>
          <cell r="D145" t="str">
            <v>4.9</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v>0</v>
          </cell>
          <cell r="V145">
            <v>0</v>
          </cell>
          <cell r="W145">
            <v>0</v>
          </cell>
          <cell r="X145" t="str">
            <v>1.33</v>
          </cell>
          <cell r="Y145" t="str">
            <v>D+</v>
          </cell>
          <cell r="Z145" t="str">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v>
          </cell>
          <cell r="AP145">
            <v>0</v>
          </cell>
          <cell r="AQ145">
            <v>0</v>
          </cell>
          <cell r="AR145">
            <v>0</v>
          </cell>
          <cell r="AS145">
            <v>0</v>
          </cell>
          <cell r="AT145">
            <v>0</v>
          </cell>
        </row>
        <row r="146">
          <cell r="A146">
            <v>0</v>
          </cell>
          <cell r="B146">
            <v>0</v>
          </cell>
          <cell r="C146">
            <v>0</v>
          </cell>
          <cell r="D146" t="str">
            <v>4.5.1</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v>0</v>
          </cell>
          <cell r="V146">
            <v>0</v>
          </cell>
          <cell r="W146">
            <v>0</v>
          </cell>
          <cell r="X146" t="str">
            <v>1.33</v>
          </cell>
          <cell r="Y146" t="str">
            <v>D+</v>
          </cell>
          <cell r="Z146" t="str">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row>
        <row r="147">
          <cell r="A147">
            <v>0</v>
          </cell>
          <cell r="B147">
            <v>0</v>
          </cell>
          <cell r="C147">
            <v>0</v>
          </cell>
          <cell r="D147" t="str">
            <v>4.5.2</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v>0</v>
          </cell>
          <cell r="V147">
            <v>0</v>
          </cell>
          <cell r="W147">
            <v>0</v>
          </cell>
          <cell r="X147" t="str">
            <v>1.33</v>
          </cell>
          <cell r="Y147" t="str">
            <v>D+</v>
          </cell>
          <cell r="Z147" t="str">
            <v>0</v>
          </cell>
          <cell r="AA147">
            <v>0</v>
          </cell>
          <cell r="AB147">
            <v>0</v>
          </cell>
          <cell r="AC147">
            <v>0</v>
          </cell>
          <cell r="AD147">
            <v>0</v>
          </cell>
          <cell r="AE147">
            <v>0</v>
          </cell>
          <cell r="AF147">
            <v>0</v>
          </cell>
          <cell r="AG147">
            <v>0</v>
          </cell>
          <cell r="AH147">
            <v>0</v>
          </cell>
          <cell r="AI147">
            <v>0</v>
          </cell>
          <cell r="AJ147">
            <v>0</v>
          </cell>
          <cell r="AK147">
            <v>0</v>
          </cell>
          <cell r="AL147">
            <v>0</v>
          </cell>
          <cell r="AM147">
            <v>0</v>
          </cell>
          <cell r="AN147">
            <v>0</v>
          </cell>
          <cell r="AO147">
            <v>0</v>
          </cell>
          <cell r="AP147">
            <v>0</v>
          </cell>
          <cell r="AQ147">
            <v>0</v>
          </cell>
          <cell r="AR147">
            <v>0</v>
          </cell>
          <cell r="AS147">
            <v>0</v>
          </cell>
          <cell r="AT147">
            <v>0</v>
          </cell>
        </row>
        <row r="148">
          <cell r="A148">
            <v>0</v>
          </cell>
          <cell r="B148">
            <v>0</v>
          </cell>
          <cell r="C148">
            <v>0</v>
          </cell>
          <cell r="D148" t="str">
            <v>4.14</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v>0</v>
          </cell>
          <cell r="V148">
            <v>0</v>
          </cell>
          <cell r="W148">
            <v>0</v>
          </cell>
          <cell r="X148" t="str">
            <v>1.33</v>
          </cell>
          <cell r="Y148" t="str">
            <v>D+</v>
          </cell>
          <cell r="Z148" t="str">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v>
          </cell>
        </row>
        <row r="149">
          <cell r="A149">
            <v>0</v>
          </cell>
          <cell r="B149">
            <v>14</v>
          </cell>
          <cell r="C149">
            <v>0</v>
          </cell>
          <cell r="D149">
            <v>0</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v>0</v>
          </cell>
          <cell r="V149">
            <v>0</v>
          </cell>
          <cell r="W149">
            <v>0</v>
          </cell>
          <cell r="X149" t="str">
            <v>1.33</v>
          </cell>
          <cell r="Y149" t="str">
            <v>D+</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row>
        <row r="150">
          <cell r="A150">
            <v>15</v>
          </cell>
          <cell r="B150">
            <v>0</v>
          </cell>
          <cell r="C150" t="str">
            <v>Muhammad Ibra Maulana</v>
          </cell>
          <cell r="D150" t="str">
            <v>4.6.1</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t="str">
            <v>1.33</v>
          </cell>
          <cell r="Y150" t="str">
            <v>D+</v>
          </cell>
          <cell r="Z150" t="str">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t="str">
            <v>D+</v>
          </cell>
        </row>
        <row r="151">
          <cell r="A151">
            <v>0</v>
          </cell>
          <cell r="B151">
            <v>0</v>
          </cell>
          <cell r="C151">
            <v>0</v>
          </cell>
          <cell r="D151" t="str">
            <v>4.6.2</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v>0</v>
          </cell>
          <cell r="V151">
            <v>0</v>
          </cell>
          <cell r="W151">
            <v>0</v>
          </cell>
          <cell r="X151" t="str">
            <v>1.33</v>
          </cell>
          <cell r="Y151" t="str">
            <v>D+</v>
          </cell>
          <cell r="Z151" t="str">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row>
        <row r="152">
          <cell r="A152">
            <v>0</v>
          </cell>
          <cell r="B152">
            <v>0</v>
          </cell>
          <cell r="C152">
            <v>0</v>
          </cell>
          <cell r="D152" t="str">
            <v>4.6.3</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v>0</v>
          </cell>
          <cell r="V152">
            <v>0</v>
          </cell>
          <cell r="W152">
            <v>0</v>
          </cell>
          <cell r="X152" t="str">
            <v>1.33</v>
          </cell>
          <cell r="Y152" t="str">
            <v>D+</v>
          </cell>
          <cell r="Z152" t="str">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row>
        <row r="153">
          <cell r="A153">
            <v>0</v>
          </cell>
          <cell r="B153">
            <v>0</v>
          </cell>
          <cell r="C153">
            <v>0</v>
          </cell>
          <cell r="D153" t="str">
            <v>4.2</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v>0</v>
          </cell>
          <cell r="V153">
            <v>0</v>
          </cell>
          <cell r="W153">
            <v>0</v>
          </cell>
          <cell r="X153" t="str">
            <v>1.33</v>
          </cell>
          <cell r="Y153" t="str">
            <v>D+</v>
          </cell>
          <cell r="Z153" t="str">
            <v>0</v>
          </cell>
          <cell r="AA153">
            <v>0</v>
          </cell>
          <cell r="AB153">
            <v>0</v>
          </cell>
          <cell r="AC153">
            <v>0</v>
          </cell>
          <cell r="AD153">
            <v>0</v>
          </cell>
          <cell r="AE153">
            <v>0</v>
          </cell>
          <cell r="AF153">
            <v>0</v>
          </cell>
          <cell r="AG153">
            <v>0</v>
          </cell>
          <cell r="AH153">
            <v>0</v>
          </cell>
          <cell r="AI153">
            <v>0</v>
          </cell>
          <cell r="AJ153">
            <v>0</v>
          </cell>
          <cell r="AK153">
            <v>0</v>
          </cell>
          <cell r="AL153">
            <v>0</v>
          </cell>
          <cell r="AM153">
            <v>0</v>
          </cell>
          <cell r="AN153">
            <v>0</v>
          </cell>
          <cell r="AO153">
            <v>0</v>
          </cell>
          <cell r="AP153">
            <v>0</v>
          </cell>
          <cell r="AQ153">
            <v>0</v>
          </cell>
          <cell r="AR153">
            <v>0</v>
          </cell>
          <cell r="AS153">
            <v>0</v>
          </cell>
          <cell r="AT153">
            <v>0</v>
          </cell>
        </row>
        <row r="154">
          <cell r="A154">
            <v>0</v>
          </cell>
          <cell r="B154">
            <v>0</v>
          </cell>
          <cell r="C154">
            <v>0</v>
          </cell>
          <cell r="D154" t="str">
            <v>4.8</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t="str">
            <v>1.33</v>
          </cell>
          <cell r="Y154" t="str">
            <v>D+</v>
          </cell>
          <cell r="Z154" t="str">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row>
        <row r="155">
          <cell r="A155">
            <v>0</v>
          </cell>
          <cell r="B155">
            <v>0</v>
          </cell>
          <cell r="C155">
            <v>0</v>
          </cell>
          <cell r="D155" t="str">
            <v>4.9</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v>0</v>
          </cell>
          <cell r="V155">
            <v>0</v>
          </cell>
          <cell r="W155">
            <v>0</v>
          </cell>
          <cell r="X155" t="str">
            <v>1.33</v>
          </cell>
          <cell r="Y155" t="str">
            <v>D+</v>
          </cell>
          <cell r="Z155" t="str">
            <v>0</v>
          </cell>
          <cell r="AA155">
            <v>0</v>
          </cell>
          <cell r="AB155">
            <v>0</v>
          </cell>
          <cell r="AC155">
            <v>0</v>
          </cell>
          <cell r="AD155">
            <v>0</v>
          </cell>
          <cell r="AE155">
            <v>0</v>
          </cell>
          <cell r="AF155">
            <v>0</v>
          </cell>
          <cell r="AG155">
            <v>0</v>
          </cell>
          <cell r="AH155">
            <v>0</v>
          </cell>
          <cell r="AI155">
            <v>0</v>
          </cell>
          <cell r="AJ155">
            <v>0</v>
          </cell>
          <cell r="AK155">
            <v>0</v>
          </cell>
          <cell r="AL155">
            <v>0</v>
          </cell>
          <cell r="AM155">
            <v>0</v>
          </cell>
          <cell r="AN155">
            <v>0</v>
          </cell>
          <cell r="AO155">
            <v>0</v>
          </cell>
          <cell r="AP155">
            <v>0</v>
          </cell>
          <cell r="AQ155">
            <v>0</v>
          </cell>
          <cell r="AR155">
            <v>0</v>
          </cell>
          <cell r="AS155">
            <v>0</v>
          </cell>
          <cell r="AT155">
            <v>0</v>
          </cell>
        </row>
        <row r="156">
          <cell r="A156">
            <v>0</v>
          </cell>
          <cell r="B156">
            <v>0</v>
          </cell>
          <cell r="C156">
            <v>0</v>
          </cell>
          <cell r="D156" t="str">
            <v>4.5.1</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t="str">
            <v>1.33</v>
          </cell>
          <cell r="Y156" t="str">
            <v>D+</v>
          </cell>
          <cell r="Z156" t="str">
            <v>0</v>
          </cell>
          <cell r="AA156">
            <v>0</v>
          </cell>
          <cell r="AB156">
            <v>0</v>
          </cell>
          <cell r="AC156">
            <v>0</v>
          </cell>
          <cell r="AD156">
            <v>0</v>
          </cell>
          <cell r="AE156">
            <v>0</v>
          </cell>
          <cell r="AF156">
            <v>0</v>
          </cell>
          <cell r="AG156">
            <v>0</v>
          </cell>
          <cell r="AH156">
            <v>0</v>
          </cell>
          <cell r="AI156">
            <v>0</v>
          </cell>
          <cell r="AJ156">
            <v>0</v>
          </cell>
          <cell r="AK156">
            <v>0</v>
          </cell>
          <cell r="AL156">
            <v>0</v>
          </cell>
          <cell r="AM156">
            <v>0</v>
          </cell>
          <cell r="AN156">
            <v>0</v>
          </cell>
          <cell r="AO156">
            <v>0</v>
          </cell>
          <cell r="AP156">
            <v>0</v>
          </cell>
          <cell r="AQ156">
            <v>0</v>
          </cell>
          <cell r="AR156">
            <v>0</v>
          </cell>
          <cell r="AS156">
            <v>0</v>
          </cell>
          <cell r="AT156">
            <v>0</v>
          </cell>
        </row>
        <row r="157">
          <cell r="A157">
            <v>0</v>
          </cell>
          <cell r="B157">
            <v>0</v>
          </cell>
          <cell r="C157">
            <v>0</v>
          </cell>
          <cell r="D157" t="str">
            <v>4.5.2</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t="str">
            <v>1.33</v>
          </cell>
          <cell r="Y157" t="str">
            <v>D+</v>
          </cell>
          <cell r="Z157" t="str">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row>
        <row r="158">
          <cell r="A158">
            <v>0</v>
          </cell>
          <cell r="B158">
            <v>0</v>
          </cell>
          <cell r="C158">
            <v>0</v>
          </cell>
          <cell r="D158" t="str">
            <v>4.14</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t="str">
            <v>1.33</v>
          </cell>
          <cell r="Y158" t="str">
            <v>D+</v>
          </cell>
          <cell r="Z158" t="str">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row>
        <row r="159">
          <cell r="A159">
            <v>0</v>
          </cell>
          <cell r="B159">
            <v>15</v>
          </cell>
          <cell r="C159">
            <v>0</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t="str">
            <v>1.33</v>
          </cell>
          <cell r="Y159" t="str">
            <v>D+</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row>
        <row r="160">
          <cell r="A160">
            <v>16</v>
          </cell>
          <cell r="B160">
            <v>0</v>
          </cell>
          <cell r="C160" t="str">
            <v>Nabilla Shiva Putri</v>
          </cell>
          <cell r="D160" t="str">
            <v>4.6.1</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t="str">
            <v>1.33</v>
          </cell>
          <cell r="Y160" t="str">
            <v>D+</v>
          </cell>
          <cell r="Z160" t="str">
            <v>0</v>
          </cell>
          <cell r="AA160">
            <v>0</v>
          </cell>
          <cell r="AB160">
            <v>0</v>
          </cell>
          <cell r="AC160">
            <v>0</v>
          </cell>
          <cell r="AD160">
            <v>0</v>
          </cell>
          <cell r="AE160">
            <v>0</v>
          </cell>
          <cell r="AF160">
            <v>0</v>
          </cell>
          <cell r="AG160">
            <v>0</v>
          </cell>
          <cell r="AH160">
            <v>0</v>
          </cell>
          <cell r="AI160">
            <v>0</v>
          </cell>
          <cell r="AJ160">
            <v>0</v>
          </cell>
          <cell r="AK160">
            <v>0</v>
          </cell>
          <cell r="AL160">
            <v>0</v>
          </cell>
          <cell r="AM160">
            <v>0</v>
          </cell>
          <cell r="AN160">
            <v>0</v>
          </cell>
          <cell r="AO160">
            <v>0</v>
          </cell>
          <cell r="AP160">
            <v>0</v>
          </cell>
          <cell r="AQ160">
            <v>0</v>
          </cell>
          <cell r="AR160">
            <v>0</v>
          </cell>
          <cell r="AS160">
            <v>0</v>
          </cell>
          <cell r="AT160" t="str">
            <v>D+</v>
          </cell>
        </row>
        <row r="161">
          <cell r="A161">
            <v>0</v>
          </cell>
          <cell r="B161">
            <v>0</v>
          </cell>
          <cell r="C161">
            <v>0</v>
          </cell>
          <cell r="D161" t="str">
            <v>4.6.2</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t="str">
            <v>1.33</v>
          </cell>
          <cell r="Y161" t="str">
            <v>D+</v>
          </cell>
          <cell r="Z161" t="str">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row>
        <row r="162">
          <cell r="A162">
            <v>0</v>
          </cell>
          <cell r="B162">
            <v>0</v>
          </cell>
          <cell r="C162">
            <v>0</v>
          </cell>
          <cell r="D162" t="str">
            <v>4.6.3</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v>0</v>
          </cell>
          <cell r="V162">
            <v>0</v>
          </cell>
          <cell r="W162">
            <v>0</v>
          </cell>
          <cell r="X162" t="str">
            <v>1.33</v>
          </cell>
          <cell r="Y162" t="str">
            <v>D+</v>
          </cell>
          <cell r="Z162" t="str">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row>
        <row r="163">
          <cell r="A163">
            <v>0</v>
          </cell>
          <cell r="B163">
            <v>0</v>
          </cell>
          <cell r="C163">
            <v>0</v>
          </cell>
          <cell r="D163" t="str">
            <v>4.2</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t="str">
            <v>1.33</v>
          </cell>
          <cell r="Y163" t="str">
            <v>D+</v>
          </cell>
          <cell r="Z163" t="str">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row>
        <row r="164">
          <cell r="A164">
            <v>0</v>
          </cell>
          <cell r="B164">
            <v>0</v>
          </cell>
          <cell r="C164">
            <v>0</v>
          </cell>
          <cell r="D164" t="str">
            <v>4.8</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t="str">
            <v>1.33</v>
          </cell>
          <cell r="Y164" t="str">
            <v>D+</v>
          </cell>
          <cell r="Z164" t="str">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row>
        <row r="165">
          <cell r="A165">
            <v>0</v>
          </cell>
          <cell r="B165">
            <v>0</v>
          </cell>
          <cell r="C165">
            <v>0</v>
          </cell>
          <cell r="D165" t="str">
            <v>4.9</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v>0</v>
          </cell>
          <cell r="V165">
            <v>0</v>
          </cell>
          <cell r="W165">
            <v>0</v>
          </cell>
          <cell r="X165" t="str">
            <v>1.33</v>
          </cell>
          <cell r="Y165" t="str">
            <v>D+</v>
          </cell>
          <cell r="Z165" t="str">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row>
        <row r="166">
          <cell r="A166">
            <v>0</v>
          </cell>
          <cell r="B166">
            <v>0</v>
          </cell>
          <cell r="C166">
            <v>0</v>
          </cell>
          <cell r="D166" t="str">
            <v>4.5.1</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t="str">
            <v>1.33</v>
          </cell>
          <cell r="Y166" t="str">
            <v>D+</v>
          </cell>
          <cell r="Z166" t="str">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row>
        <row r="167">
          <cell r="A167">
            <v>0</v>
          </cell>
          <cell r="B167">
            <v>0</v>
          </cell>
          <cell r="C167">
            <v>0</v>
          </cell>
          <cell r="D167" t="str">
            <v>4.5.2</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t="str">
            <v>1.33</v>
          </cell>
          <cell r="Y167" t="str">
            <v>D+</v>
          </cell>
          <cell r="Z167" t="str">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row>
        <row r="168">
          <cell r="A168">
            <v>0</v>
          </cell>
          <cell r="B168">
            <v>0</v>
          </cell>
          <cell r="C168">
            <v>0</v>
          </cell>
          <cell r="D168" t="str">
            <v>4.14</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t="str">
            <v>1.33</v>
          </cell>
          <cell r="Y168" t="str">
            <v>D+</v>
          </cell>
          <cell r="Z168" t="str">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row>
        <row r="169">
          <cell r="A169">
            <v>0</v>
          </cell>
          <cell r="B169">
            <v>16</v>
          </cell>
          <cell r="C169">
            <v>0</v>
          </cell>
          <cell r="D169">
            <v>0</v>
          </cell>
          <cell r="E169">
            <v>0</v>
          </cell>
          <cell r="F169">
            <v>0</v>
          </cell>
          <cell r="G169">
            <v>0</v>
          </cell>
          <cell r="H169">
            <v>0</v>
          </cell>
          <cell r="I169">
            <v>0</v>
          </cell>
          <cell r="J169">
            <v>0</v>
          </cell>
          <cell r="K169">
            <v>0</v>
          </cell>
          <cell r="L169">
            <v>0</v>
          </cell>
          <cell r="M169">
            <v>0</v>
          </cell>
          <cell r="N169">
            <v>0</v>
          </cell>
          <cell r="O169">
            <v>0</v>
          </cell>
          <cell r="P169">
            <v>0</v>
          </cell>
          <cell r="Q169">
            <v>0</v>
          </cell>
          <cell r="R169">
            <v>0</v>
          </cell>
          <cell r="S169">
            <v>0</v>
          </cell>
          <cell r="T169">
            <v>0</v>
          </cell>
          <cell r="U169">
            <v>0</v>
          </cell>
          <cell r="V169">
            <v>0</v>
          </cell>
          <cell r="W169">
            <v>0</v>
          </cell>
          <cell r="X169" t="str">
            <v>1.33</v>
          </cell>
          <cell r="Y169" t="str">
            <v>D+</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row>
        <row r="170">
          <cell r="A170">
            <v>17</v>
          </cell>
          <cell r="B170">
            <v>0</v>
          </cell>
          <cell r="C170" t="str">
            <v>Naufal Falih F</v>
          </cell>
          <cell r="D170" t="str">
            <v>4.6.1</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v>0</v>
          </cell>
          <cell r="V170">
            <v>0</v>
          </cell>
          <cell r="W170">
            <v>0</v>
          </cell>
          <cell r="X170" t="str">
            <v>1.33</v>
          </cell>
          <cell r="Y170" t="str">
            <v>D+</v>
          </cell>
          <cell r="Z170" t="str">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t="str">
            <v>D+</v>
          </cell>
        </row>
        <row r="171">
          <cell r="A171">
            <v>0</v>
          </cell>
          <cell r="B171">
            <v>0</v>
          </cell>
          <cell r="C171">
            <v>0</v>
          </cell>
          <cell r="D171" t="str">
            <v>4.6.2</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v>0</v>
          </cell>
          <cell r="V171">
            <v>0</v>
          </cell>
          <cell r="W171">
            <v>0</v>
          </cell>
          <cell r="X171" t="str">
            <v>1.33</v>
          </cell>
          <cell r="Y171" t="str">
            <v>D+</v>
          </cell>
          <cell r="Z171" t="str">
            <v>0</v>
          </cell>
          <cell r="AA171">
            <v>0</v>
          </cell>
          <cell r="AB171">
            <v>0</v>
          </cell>
          <cell r="AC171">
            <v>0</v>
          </cell>
          <cell r="AD171">
            <v>0</v>
          </cell>
          <cell r="AE171">
            <v>0</v>
          </cell>
          <cell r="AF171">
            <v>0</v>
          </cell>
          <cell r="AG171">
            <v>0</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row>
        <row r="172">
          <cell r="A172">
            <v>0</v>
          </cell>
          <cell r="B172">
            <v>0</v>
          </cell>
          <cell r="C172">
            <v>0</v>
          </cell>
          <cell r="D172" t="str">
            <v>4.6.3</v>
          </cell>
          <cell r="E172">
            <v>0</v>
          </cell>
          <cell r="F172">
            <v>0</v>
          </cell>
          <cell r="G172">
            <v>0</v>
          </cell>
          <cell r="H172">
            <v>0</v>
          </cell>
          <cell r="I172">
            <v>0</v>
          </cell>
          <cell r="J172">
            <v>0</v>
          </cell>
          <cell r="K172">
            <v>0</v>
          </cell>
          <cell r="L172">
            <v>0</v>
          </cell>
          <cell r="M172">
            <v>0</v>
          </cell>
          <cell r="N172">
            <v>0</v>
          </cell>
          <cell r="O172">
            <v>0</v>
          </cell>
          <cell r="P172">
            <v>0</v>
          </cell>
          <cell r="Q172">
            <v>0</v>
          </cell>
          <cell r="R172">
            <v>0</v>
          </cell>
          <cell r="S172">
            <v>0</v>
          </cell>
          <cell r="T172">
            <v>0</v>
          </cell>
          <cell r="U172">
            <v>0</v>
          </cell>
          <cell r="V172">
            <v>0</v>
          </cell>
          <cell r="W172">
            <v>0</v>
          </cell>
          <cell r="X172" t="str">
            <v>1.33</v>
          </cell>
          <cell r="Y172" t="str">
            <v>D+</v>
          </cell>
          <cell r="Z172" t="str">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row>
        <row r="173">
          <cell r="A173">
            <v>0</v>
          </cell>
          <cell r="B173">
            <v>0</v>
          </cell>
          <cell r="C173">
            <v>0</v>
          </cell>
          <cell r="D173" t="str">
            <v>4.2</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t="str">
            <v>1.33</v>
          </cell>
          <cell r="Y173" t="str">
            <v>D+</v>
          </cell>
          <cell r="Z173" t="str">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row>
        <row r="174">
          <cell r="A174">
            <v>0</v>
          </cell>
          <cell r="B174">
            <v>0</v>
          </cell>
          <cell r="C174">
            <v>0</v>
          </cell>
          <cell r="D174" t="str">
            <v>4.8</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t="str">
            <v>1.33</v>
          </cell>
          <cell r="Y174" t="str">
            <v>D+</v>
          </cell>
          <cell r="Z174" t="str">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row>
        <row r="175">
          <cell r="A175">
            <v>0</v>
          </cell>
          <cell r="B175">
            <v>0</v>
          </cell>
          <cell r="C175">
            <v>0</v>
          </cell>
          <cell r="D175" t="str">
            <v>4.9</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t="str">
            <v>1.33</v>
          </cell>
          <cell r="Y175" t="str">
            <v>D+</v>
          </cell>
          <cell r="Z175" t="str">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row>
        <row r="176">
          <cell r="A176">
            <v>0</v>
          </cell>
          <cell r="B176">
            <v>0</v>
          </cell>
          <cell r="C176">
            <v>0</v>
          </cell>
          <cell r="D176" t="str">
            <v>4.5.1</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t="str">
            <v>1.33</v>
          </cell>
          <cell r="Y176" t="str">
            <v>D+</v>
          </cell>
          <cell r="Z176" t="str">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row>
        <row r="177">
          <cell r="A177">
            <v>0</v>
          </cell>
          <cell r="B177">
            <v>0</v>
          </cell>
          <cell r="C177">
            <v>0</v>
          </cell>
          <cell r="D177" t="str">
            <v>4.5.2</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t="str">
            <v>1.33</v>
          </cell>
          <cell r="Y177" t="str">
            <v>D+</v>
          </cell>
          <cell r="Z177" t="str">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row>
        <row r="178">
          <cell r="A178">
            <v>0</v>
          </cell>
          <cell r="B178">
            <v>0</v>
          </cell>
          <cell r="C178">
            <v>0</v>
          </cell>
          <cell r="D178" t="str">
            <v>4.14</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t="str">
            <v>1.33</v>
          </cell>
          <cell r="Y178" t="str">
            <v>D+</v>
          </cell>
          <cell r="Z178" t="str">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row>
        <row r="179">
          <cell r="A179">
            <v>0</v>
          </cell>
          <cell r="B179">
            <v>17</v>
          </cell>
          <cell r="C179">
            <v>0</v>
          </cell>
          <cell r="D179">
            <v>0</v>
          </cell>
          <cell r="E179">
            <v>0</v>
          </cell>
          <cell r="F179">
            <v>0</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t="str">
            <v>1.33</v>
          </cell>
          <cell r="Y179" t="str">
            <v>D+</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row>
        <row r="180">
          <cell r="A180">
            <v>18</v>
          </cell>
          <cell r="B180">
            <v>0</v>
          </cell>
          <cell r="C180" t="str">
            <v>Nayla Annora Nobel W</v>
          </cell>
          <cell r="D180" t="str">
            <v>4.6.1</v>
          </cell>
          <cell r="E180">
            <v>0</v>
          </cell>
          <cell r="F180">
            <v>0</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t="str">
            <v>1.33</v>
          </cell>
          <cell r="Y180" t="str">
            <v>D+</v>
          </cell>
          <cell r="Z180" t="str">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t="str">
            <v>D+</v>
          </cell>
        </row>
        <row r="181">
          <cell r="A181">
            <v>0</v>
          </cell>
          <cell r="B181">
            <v>0</v>
          </cell>
          <cell r="C181">
            <v>0</v>
          </cell>
          <cell r="D181" t="str">
            <v>4.6.2</v>
          </cell>
          <cell r="E181">
            <v>0</v>
          </cell>
          <cell r="F181">
            <v>0</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t="str">
            <v>1.33</v>
          </cell>
          <cell r="Y181" t="str">
            <v>D+</v>
          </cell>
          <cell r="Z181" t="str">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row>
        <row r="182">
          <cell r="A182">
            <v>0</v>
          </cell>
          <cell r="B182">
            <v>0</v>
          </cell>
          <cell r="C182">
            <v>0</v>
          </cell>
          <cell r="D182" t="str">
            <v>4.6.3</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t="str">
            <v>1.33</v>
          </cell>
          <cell r="Y182" t="str">
            <v>D+</v>
          </cell>
          <cell r="Z182" t="str">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row>
        <row r="183">
          <cell r="A183">
            <v>0</v>
          </cell>
          <cell r="B183">
            <v>0</v>
          </cell>
          <cell r="C183">
            <v>0</v>
          </cell>
          <cell r="D183" t="str">
            <v>4.2</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t="str">
            <v>1.33</v>
          </cell>
          <cell r="Y183" t="str">
            <v>D+</v>
          </cell>
          <cell r="Z183" t="str">
            <v>0</v>
          </cell>
          <cell r="AA183">
            <v>0</v>
          </cell>
          <cell r="AB183">
            <v>0</v>
          </cell>
          <cell r="AC183">
            <v>0</v>
          </cell>
          <cell r="AD183">
            <v>0</v>
          </cell>
          <cell r="AE183">
            <v>0</v>
          </cell>
          <cell r="AF183">
            <v>0</v>
          </cell>
          <cell r="AG183">
            <v>0</v>
          </cell>
          <cell r="AH183">
            <v>0</v>
          </cell>
          <cell r="AI183">
            <v>0</v>
          </cell>
          <cell r="AJ183">
            <v>0</v>
          </cell>
          <cell r="AK183">
            <v>0</v>
          </cell>
          <cell r="AL183">
            <v>0</v>
          </cell>
          <cell r="AM183">
            <v>0</v>
          </cell>
          <cell r="AN183">
            <v>0</v>
          </cell>
          <cell r="AO183">
            <v>0</v>
          </cell>
          <cell r="AP183">
            <v>0</v>
          </cell>
          <cell r="AQ183">
            <v>0</v>
          </cell>
          <cell r="AR183">
            <v>0</v>
          </cell>
          <cell r="AS183">
            <v>0</v>
          </cell>
          <cell r="AT183">
            <v>0</v>
          </cell>
        </row>
        <row r="184">
          <cell r="A184">
            <v>0</v>
          </cell>
          <cell r="B184">
            <v>0</v>
          </cell>
          <cell r="C184">
            <v>0</v>
          </cell>
          <cell r="D184" t="str">
            <v>4.8</v>
          </cell>
          <cell r="E184">
            <v>0</v>
          </cell>
          <cell r="F184">
            <v>0</v>
          </cell>
          <cell r="G184">
            <v>0</v>
          </cell>
          <cell r="H184">
            <v>0</v>
          </cell>
          <cell r="I184">
            <v>0</v>
          </cell>
          <cell r="J184">
            <v>0</v>
          </cell>
          <cell r="K184">
            <v>0</v>
          </cell>
          <cell r="L184">
            <v>0</v>
          </cell>
          <cell r="M184">
            <v>0</v>
          </cell>
          <cell r="N184">
            <v>0</v>
          </cell>
          <cell r="O184">
            <v>0</v>
          </cell>
          <cell r="P184">
            <v>0</v>
          </cell>
          <cell r="Q184">
            <v>0</v>
          </cell>
          <cell r="R184">
            <v>0</v>
          </cell>
          <cell r="S184">
            <v>0</v>
          </cell>
          <cell r="T184">
            <v>0</v>
          </cell>
          <cell r="U184">
            <v>0</v>
          </cell>
          <cell r="V184">
            <v>0</v>
          </cell>
          <cell r="W184">
            <v>0</v>
          </cell>
          <cell r="X184" t="str">
            <v>1.33</v>
          </cell>
          <cell r="Y184" t="str">
            <v>D+</v>
          </cell>
          <cell r="Z184" t="str">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row>
        <row r="185">
          <cell r="A185">
            <v>0</v>
          </cell>
          <cell r="B185">
            <v>0</v>
          </cell>
          <cell r="C185">
            <v>0</v>
          </cell>
          <cell r="D185" t="str">
            <v>4.9</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cell r="T185">
            <v>0</v>
          </cell>
          <cell r="U185">
            <v>0</v>
          </cell>
          <cell r="V185">
            <v>0</v>
          </cell>
          <cell r="W185">
            <v>0</v>
          </cell>
          <cell r="X185" t="str">
            <v>1.33</v>
          </cell>
          <cell r="Y185" t="str">
            <v>D+</v>
          </cell>
          <cell r="Z185" t="str">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row>
        <row r="186">
          <cell r="A186">
            <v>0</v>
          </cell>
          <cell r="B186">
            <v>0</v>
          </cell>
          <cell r="C186">
            <v>0</v>
          </cell>
          <cell r="D186" t="str">
            <v>4.5.1</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v>0</v>
          </cell>
          <cell r="V186">
            <v>0</v>
          </cell>
          <cell r="W186">
            <v>0</v>
          </cell>
          <cell r="X186" t="str">
            <v>1.33</v>
          </cell>
          <cell r="Y186" t="str">
            <v>D+</v>
          </cell>
          <cell r="Z186" t="str">
            <v>0</v>
          </cell>
          <cell r="AA186">
            <v>0</v>
          </cell>
          <cell r="AB186">
            <v>0</v>
          </cell>
          <cell r="AC186">
            <v>0</v>
          </cell>
          <cell r="AD186">
            <v>0</v>
          </cell>
          <cell r="AE186">
            <v>0</v>
          </cell>
          <cell r="AF186">
            <v>0</v>
          </cell>
          <cell r="AG186">
            <v>0</v>
          </cell>
          <cell r="AH186">
            <v>0</v>
          </cell>
          <cell r="AI186">
            <v>0</v>
          </cell>
          <cell r="AJ186">
            <v>0</v>
          </cell>
          <cell r="AK186">
            <v>0</v>
          </cell>
          <cell r="AL186">
            <v>0</v>
          </cell>
          <cell r="AM186">
            <v>0</v>
          </cell>
          <cell r="AN186">
            <v>0</v>
          </cell>
          <cell r="AO186">
            <v>0</v>
          </cell>
          <cell r="AP186">
            <v>0</v>
          </cell>
          <cell r="AQ186">
            <v>0</v>
          </cell>
          <cell r="AR186">
            <v>0</v>
          </cell>
          <cell r="AS186">
            <v>0</v>
          </cell>
          <cell r="AT186">
            <v>0</v>
          </cell>
        </row>
        <row r="187">
          <cell r="A187">
            <v>0</v>
          </cell>
          <cell r="B187">
            <v>0</v>
          </cell>
          <cell r="C187">
            <v>0</v>
          </cell>
          <cell r="D187" t="str">
            <v>4.5.2</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cell r="T187">
            <v>0</v>
          </cell>
          <cell r="U187">
            <v>0</v>
          </cell>
          <cell r="V187">
            <v>0</v>
          </cell>
          <cell r="W187">
            <v>0</v>
          </cell>
          <cell r="X187" t="str">
            <v>1.33</v>
          </cell>
          <cell r="Y187" t="str">
            <v>D+</v>
          </cell>
          <cell r="Z187" t="str">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v>
          </cell>
          <cell r="AS187">
            <v>0</v>
          </cell>
          <cell r="AT187">
            <v>0</v>
          </cell>
        </row>
        <row r="188">
          <cell r="A188">
            <v>0</v>
          </cell>
          <cell r="B188">
            <v>0</v>
          </cell>
          <cell r="C188">
            <v>0</v>
          </cell>
          <cell r="D188" t="str">
            <v>4.14</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v>0</v>
          </cell>
          <cell r="V188">
            <v>0</v>
          </cell>
          <cell r="W188">
            <v>0</v>
          </cell>
          <cell r="X188" t="str">
            <v>1.33</v>
          </cell>
          <cell r="Y188" t="str">
            <v>D+</v>
          </cell>
          <cell r="Z188" t="str">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row>
        <row r="189">
          <cell r="A189">
            <v>0</v>
          </cell>
          <cell r="B189">
            <v>18</v>
          </cell>
          <cell r="C189">
            <v>0</v>
          </cell>
          <cell r="D189">
            <v>0</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v>0</v>
          </cell>
          <cell r="V189">
            <v>0</v>
          </cell>
          <cell r="W189">
            <v>0</v>
          </cell>
          <cell r="X189" t="str">
            <v>1.33</v>
          </cell>
          <cell r="Y189" t="str">
            <v>D+</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row>
        <row r="190">
          <cell r="A190">
            <v>19</v>
          </cell>
          <cell r="B190">
            <v>0</v>
          </cell>
          <cell r="C190" t="str">
            <v>Raihan Danang P</v>
          </cell>
          <cell r="D190" t="str">
            <v>4.6.1</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v>0</v>
          </cell>
          <cell r="U190">
            <v>0</v>
          </cell>
          <cell r="V190">
            <v>0</v>
          </cell>
          <cell r="W190">
            <v>0</v>
          </cell>
          <cell r="X190" t="str">
            <v>1.33</v>
          </cell>
          <cell r="Y190" t="str">
            <v>D+</v>
          </cell>
          <cell r="Z190" t="str">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v>
          </cell>
          <cell r="AT190" t="str">
            <v>D+</v>
          </cell>
        </row>
        <row r="191">
          <cell r="A191">
            <v>0</v>
          </cell>
          <cell r="B191">
            <v>0</v>
          </cell>
          <cell r="C191">
            <v>0</v>
          </cell>
          <cell r="D191" t="str">
            <v>4.6.2</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v>0</v>
          </cell>
          <cell r="U191">
            <v>0</v>
          </cell>
          <cell r="V191">
            <v>0</v>
          </cell>
          <cell r="W191">
            <v>0</v>
          </cell>
          <cell r="X191" t="str">
            <v>1.33</v>
          </cell>
          <cell r="Y191" t="str">
            <v>D+</v>
          </cell>
          <cell r="Z191" t="str">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v>
          </cell>
          <cell r="AT191">
            <v>0</v>
          </cell>
        </row>
        <row r="192">
          <cell r="A192">
            <v>0</v>
          </cell>
          <cell r="B192">
            <v>0</v>
          </cell>
          <cell r="C192">
            <v>0</v>
          </cell>
          <cell r="D192" t="str">
            <v>4.6.3</v>
          </cell>
          <cell r="E192">
            <v>0</v>
          </cell>
          <cell r="F192">
            <v>0</v>
          </cell>
          <cell r="G192">
            <v>0</v>
          </cell>
          <cell r="H192">
            <v>0</v>
          </cell>
          <cell r="I192">
            <v>0</v>
          </cell>
          <cell r="J192">
            <v>0</v>
          </cell>
          <cell r="K192">
            <v>0</v>
          </cell>
          <cell r="L192">
            <v>0</v>
          </cell>
          <cell r="M192">
            <v>0</v>
          </cell>
          <cell r="N192">
            <v>0</v>
          </cell>
          <cell r="O192">
            <v>0</v>
          </cell>
          <cell r="P192">
            <v>0</v>
          </cell>
          <cell r="Q192">
            <v>0</v>
          </cell>
          <cell r="R192">
            <v>0</v>
          </cell>
          <cell r="S192">
            <v>0</v>
          </cell>
          <cell r="T192">
            <v>0</v>
          </cell>
          <cell r="U192">
            <v>0</v>
          </cell>
          <cell r="V192">
            <v>0</v>
          </cell>
          <cell r="W192">
            <v>0</v>
          </cell>
          <cell r="X192" t="str">
            <v>1.33</v>
          </cell>
          <cell r="Y192" t="str">
            <v>D+</v>
          </cell>
          <cell r="Z192" t="str">
            <v>0</v>
          </cell>
          <cell r="AA192">
            <v>0</v>
          </cell>
          <cell r="AB192">
            <v>0</v>
          </cell>
          <cell r="AC192">
            <v>0</v>
          </cell>
          <cell r="AD192">
            <v>0</v>
          </cell>
          <cell r="AE192">
            <v>0</v>
          </cell>
          <cell r="AF192">
            <v>0</v>
          </cell>
          <cell r="AG192">
            <v>0</v>
          </cell>
          <cell r="AH192">
            <v>0</v>
          </cell>
          <cell r="AI192">
            <v>0</v>
          </cell>
          <cell r="AJ192">
            <v>0</v>
          </cell>
          <cell r="AK192">
            <v>0</v>
          </cell>
          <cell r="AL192">
            <v>0</v>
          </cell>
          <cell r="AM192">
            <v>0</v>
          </cell>
          <cell r="AN192">
            <v>0</v>
          </cell>
          <cell r="AO192">
            <v>0</v>
          </cell>
          <cell r="AP192">
            <v>0</v>
          </cell>
          <cell r="AQ192">
            <v>0</v>
          </cell>
          <cell r="AR192">
            <v>0</v>
          </cell>
          <cell r="AS192">
            <v>0</v>
          </cell>
          <cell r="AT192">
            <v>0</v>
          </cell>
        </row>
        <row r="193">
          <cell r="A193">
            <v>0</v>
          </cell>
          <cell r="B193">
            <v>0</v>
          </cell>
          <cell r="C193">
            <v>0</v>
          </cell>
          <cell r="D193" t="str">
            <v>4.2</v>
          </cell>
          <cell r="E193">
            <v>0</v>
          </cell>
          <cell r="F193">
            <v>0</v>
          </cell>
          <cell r="G193">
            <v>0</v>
          </cell>
          <cell r="H193">
            <v>0</v>
          </cell>
          <cell r="I193">
            <v>0</v>
          </cell>
          <cell r="J193">
            <v>0</v>
          </cell>
          <cell r="K193">
            <v>0</v>
          </cell>
          <cell r="L193">
            <v>0</v>
          </cell>
          <cell r="M193">
            <v>0</v>
          </cell>
          <cell r="N193">
            <v>0</v>
          </cell>
          <cell r="O193">
            <v>0</v>
          </cell>
          <cell r="P193">
            <v>0</v>
          </cell>
          <cell r="Q193">
            <v>0</v>
          </cell>
          <cell r="R193">
            <v>0</v>
          </cell>
          <cell r="S193">
            <v>0</v>
          </cell>
          <cell r="T193">
            <v>0</v>
          </cell>
          <cell r="U193">
            <v>0</v>
          </cell>
          <cell r="V193">
            <v>0</v>
          </cell>
          <cell r="W193">
            <v>0</v>
          </cell>
          <cell r="X193" t="str">
            <v>1.33</v>
          </cell>
          <cell r="Y193" t="str">
            <v>D+</v>
          </cell>
          <cell r="Z193" t="str">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row>
        <row r="194">
          <cell r="A194">
            <v>0</v>
          </cell>
          <cell r="B194">
            <v>0</v>
          </cell>
          <cell r="C194">
            <v>0</v>
          </cell>
          <cell r="D194" t="str">
            <v>4.8</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0</v>
          </cell>
          <cell r="U194">
            <v>0</v>
          </cell>
          <cell r="V194">
            <v>0</v>
          </cell>
          <cell r="W194">
            <v>0</v>
          </cell>
          <cell r="X194" t="str">
            <v>1.33</v>
          </cell>
          <cell r="Y194" t="str">
            <v>D+</v>
          </cell>
          <cell r="Z194" t="str">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row>
        <row r="195">
          <cell r="A195">
            <v>0</v>
          </cell>
          <cell r="B195">
            <v>0</v>
          </cell>
          <cell r="C195">
            <v>0</v>
          </cell>
          <cell r="D195" t="str">
            <v>4.9</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v>0</v>
          </cell>
          <cell r="V195">
            <v>0</v>
          </cell>
          <cell r="W195">
            <v>0</v>
          </cell>
          <cell r="X195" t="str">
            <v>1.33</v>
          </cell>
          <cell r="Y195" t="str">
            <v>D+</v>
          </cell>
          <cell r="Z195" t="str">
            <v>0</v>
          </cell>
          <cell r="AA195">
            <v>0</v>
          </cell>
          <cell r="AB195">
            <v>0</v>
          </cell>
          <cell r="AC195">
            <v>0</v>
          </cell>
          <cell r="AD195">
            <v>0</v>
          </cell>
          <cell r="AE195">
            <v>0</v>
          </cell>
          <cell r="AF195">
            <v>0</v>
          </cell>
          <cell r="AG195">
            <v>0</v>
          </cell>
          <cell r="AH195">
            <v>0</v>
          </cell>
          <cell r="AI195">
            <v>0</v>
          </cell>
          <cell r="AJ195">
            <v>0</v>
          </cell>
          <cell r="AK195">
            <v>0</v>
          </cell>
          <cell r="AL195">
            <v>0</v>
          </cell>
          <cell r="AM195">
            <v>0</v>
          </cell>
          <cell r="AN195">
            <v>0</v>
          </cell>
          <cell r="AO195">
            <v>0</v>
          </cell>
          <cell r="AP195">
            <v>0</v>
          </cell>
          <cell r="AQ195">
            <v>0</v>
          </cell>
          <cell r="AR195">
            <v>0</v>
          </cell>
          <cell r="AS195">
            <v>0</v>
          </cell>
          <cell r="AT195">
            <v>0</v>
          </cell>
        </row>
        <row r="196">
          <cell r="A196">
            <v>0</v>
          </cell>
          <cell r="B196">
            <v>0</v>
          </cell>
          <cell r="C196">
            <v>0</v>
          </cell>
          <cell r="D196" t="str">
            <v>4.5.1</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v>0</v>
          </cell>
          <cell r="V196">
            <v>0</v>
          </cell>
          <cell r="W196">
            <v>0</v>
          </cell>
          <cell r="X196" t="str">
            <v>1.33</v>
          </cell>
          <cell r="Y196" t="str">
            <v>D+</v>
          </cell>
          <cell r="Z196" t="str">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row>
        <row r="197">
          <cell r="A197">
            <v>0</v>
          </cell>
          <cell r="B197">
            <v>0</v>
          </cell>
          <cell r="C197">
            <v>0</v>
          </cell>
          <cell r="D197" t="str">
            <v>4.5.2</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v>0</v>
          </cell>
          <cell r="V197">
            <v>0</v>
          </cell>
          <cell r="W197">
            <v>0</v>
          </cell>
          <cell r="X197" t="str">
            <v>1.33</v>
          </cell>
          <cell r="Y197" t="str">
            <v>D+</v>
          </cell>
          <cell r="Z197" t="str">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row>
        <row r="198">
          <cell r="A198">
            <v>0</v>
          </cell>
          <cell r="B198">
            <v>0</v>
          </cell>
          <cell r="C198">
            <v>0</v>
          </cell>
          <cell r="D198" t="str">
            <v>4.14</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v>0</v>
          </cell>
          <cell r="V198">
            <v>0</v>
          </cell>
          <cell r="W198">
            <v>0</v>
          </cell>
          <cell r="X198" t="str">
            <v>1.33</v>
          </cell>
          <cell r="Y198" t="str">
            <v>D+</v>
          </cell>
          <cell r="Z198" t="str">
            <v>0</v>
          </cell>
          <cell r="AA198">
            <v>0</v>
          </cell>
          <cell r="AB198">
            <v>0</v>
          </cell>
          <cell r="AC198">
            <v>0</v>
          </cell>
          <cell r="AD198">
            <v>0</v>
          </cell>
          <cell r="AE198">
            <v>0</v>
          </cell>
          <cell r="AF198">
            <v>0</v>
          </cell>
          <cell r="AG198">
            <v>0</v>
          </cell>
          <cell r="AH198">
            <v>0</v>
          </cell>
          <cell r="AI198">
            <v>0</v>
          </cell>
          <cell r="AJ198">
            <v>0</v>
          </cell>
          <cell r="AK198">
            <v>0</v>
          </cell>
          <cell r="AL198">
            <v>0</v>
          </cell>
          <cell r="AM198">
            <v>0</v>
          </cell>
          <cell r="AN198">
            <v>0</v>
          </cell>
          <cell r="AO198">
            <v>0</v>
          </cell>
          <cell r="AP198">
            <v>0</v>
          </cell>
          <cell r="AQ198">
            <v>0</v>
          </cell>
          <cell r="AR198">
            <v>0</v>
          </cell>
          <cell r="AS198">
            <v>0</v>
          </cell>
          <cell r="AT198">
            <v>0</v>
          </cell>
        </row>
        <row r="199">
          <cell r="A199">
            <v>0</v>
          </cell>
          <cell r="B199">
            <v>19</v>
          </cell>
          <cell r="C199">
            <v>0</v>
          </cell>
          <cell r="D199">
            <v>0</v>
          </cell>
          <cell r="E199">
            <v>0</v>
          </cell>
          <cell r="F199">
            <v>0</v>
          </cell>
          <cell r="G199">
            <v>0</v>
          </cell>
          <cell r="H199">
            <v>0</v>
          </cell>
          <cell r="I199">
            <v>0</v>
          </cell>
          <cell r="J199">
            <v>0</v>
          </cell>
          <cell r="K199">
            <v>0</v>
          </cell>
          <cell r="L199">
            <v>0</v>
          </cell>
          <cell r="M199">
            <v>0</v>
          </cell>
          <cell r="N199">
            <v>0</v>
          </cell>
          <cell r="O199">
            <v>0</v>
          </cell>
          <cell r="P199">
            <v>0</v>
          </cell>
          <cell r="Q199">
            <v>0</v>
          </cell>
          <cell r="R199">
            <v>0</v>
          </cell>
          <cell r="S199">
            <v>0</v>
          </cell>
          <cell r="T199">
            <v>0</v>
          </cell>
          <cell r="U199">
            <v>0</v>
          </cell>
          <cell r="V199">
            <v>0</v>
          </cell>
          <cell r="W199">
            <v>0</v>
          </cell>
          <cell r="X199" t="str">
            <v>1.33</v>
          </cell>
          <cell r="Y199" t="str">
            <v>D+</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row>
        <row r="200">
          <cell r="A200">
            <v>20</v>
          </cell>
          <cell r="B200">
            <v>0</v>
          </cell>
          <cell r="C200" t="str">
            <v>Roby Ardiyansyah</v>
          </cell>
          <cell r="D200" t="str">
            <v>4.6.1</v>
          </cell>
          <cell r="E200">
            <v>0</v>
          </cell>
          <cell r="F200">
            <v>0</v>
          </cell>
          <cell r="G200">
            <v>0</v>
          </cell>
          <cell r="H200">
            <v>0</v>
          </cell>
          <cell r="I200">
            <v>0</v>
          </cell>
          <cell r="J200">
            <v>0</v>
          </cell>
          <cell r="K200">
            <v>0</v>
          </cell>
          <cell r="L200">
            <v>0</v>
          </cell>
          <cell r="M200">
            <v>0</v>
          </cell>
          <cell r="N200">
            <v>0</v>
          </cell>
          <cell r="O200">
            <v>0</v>
          </cell>
          <cell r="P200">
            <v>0</v>
          </cell>
          <cell r="Q200">
            <v>0</v>
          </cell>
          <cell r="R200">
            <v>0</v>
          </cell>
          <cell r="S200">
            <v>0</v>
          </cell>
          <cell r="T200">
            <v>0</v>
          </cell>
          <cell r="U200">
            <v>0</v>
          </cell>
          <cell r="V200">
            <v>0</v>
          </cell>
          <cell r="W200">
            <v>0</v>
          </cell>
          <cell r="X200" t="str">
            <v>1.33</v>
          </cell>
          <cell r="Y200" t="str">
            <v>D+</v>
          </cell>
          <cell r="Z200" t="str">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t="str">
            <v>D+</v>
          </cell>
        </row>
        <row r="201">
          <cell r="A201">
            <v>0</v>
          </cell>
          <cell r="B201">
            <v>0</v>
          </cell>
          <cell r="C201">
            <v>0</v>
          </cell>
          <cell r="D201" t="str">
            <v>4.6.2</v>
          </cell>
          <cell r="E201">
            <v>0</v>
          </cell>
          <cell r="F201">
            <v>0</v>
          </cell>
          <cell r="G201">
            <v>0</v>
          </cell>
          <cell r="H201">
            <v>0</v>
          </cell>
          <cell r="I201">
            <v>0</v>
          </cell>
          <cell r="J201">
            <v>0</v>
          </cell>
          <cell r="K201">
            <v>0</v>
          </cell>
          <cell r="L201">
            <v>0</v>
          </cell>
          <cell r="M201">
            <v>0</v>
          </cell>
          <cell r="N201">
            <v>0</v>
          </cell>
          <cell r="O201">
            <v>0</v>
          </cell>
          <cell r="P201">
            <v>0</v>
          </cell>
          <cell r="Q201">
            <v>0</v>
          </cell>
          <cell r="R201">
            <v>0</v>
          </cell>
          <cell r="S201">
            <v>0</v>
          </cell>
          <cell r="T201">
            <v>0</v>
          </cell>
          <cell r="U201">
            <v>0</v>
          </cell>
          <cell r="V201">
            <v>0</v>
          </cell>
          <cell r="W201">
            <v>0</v>
          </cell>
          <cell r="X201" t="str">
            <v>1.33</v>
          </cell>
          <cell r="Y201" t="str">
            <v>D+</v>
          </cell>
          <cell r="Z201" t="str">
            <v>0</v>
          </cell>
          <cell r="AA201">
            <v>0</v>
          </cell>
          <cell r="AB201">
            <v>0</v>
          </cell>
          <cell r="AC201">
            <v>0</v>
          </cell>
          <cell r="AD201">
            <v>0</v>
          </cell>
          <cell r="AE201">
            <v>0</v>
          </cell>
          <cell r="AF201">
            <v>0</v>
          </cell>
          <cell r="AG201">
            <v>0</v>
          </cell>
          <cell r="AH201">
            <v>0</v>
          </cell>
          <cell r="AI201">
            <v>0</v>
          </cell>
          <cell r="AJ201">
            <v>0</v>
          </cell>
          <cell r="AK201">
            <v>0</v>
          </cell>
          <cell r="AL201">
            <v>0</v>
          </cell>
          <cell r="AM201">
            <v>0</v>
          </cell>
          <cell r="AN201">
            <v>0</v>
          </cell>
          <cell r="AO201">
            <v>0</v>
          </cell>
          <cell r="AP201">
            <v>0</v>
          </cell>
          <cell r="AQ201">
            <v>0</v>
          </cell>
          <cell r="AR201">
            <v>0</v>
          </cell>
          <cell r="AS201">
            <v>0</v>
          </cell>
          <cell r="AT201">
            <v>0</v>
          </cell>
        </row>
        <row r="202">
          <cell r="A202">
            <v>0</v>
          </cell>
          <cell r="B202">
            <v>0</v>
          </cell>
          <cell r="C202">
            <v>0</v>
          </cell>
          <cell r="D202" t="str">
            <v>4.6.3</v>
          </cell>
          <cell r="E202">
            <v>0</v>
          </cell>
          <cell r="F202">
            <v>0</v>
          </cell>
          <cell r="G202">
            <v>0</v>
          </cell>
          <cell r="H202">
            <v>0</v>
          </cell>
          <cell r="I202">
            <v>0</v>
          </cell>
          <cell r="J202">
            <v>0</v>
          </cell>
          <cell r="K202">
            <v>0</v>
          </cell>
          <cell r="L202">
            <v>0</v>
          </cell>
          <cell r="M202">
            <v>0</v>
          </cell>
          <cell r="N202">
            <v>0</v>
          </cell>
          <cell r="O202">
            <v>0</v>
          </cell>
          <cell r="P202">
            <v>0</v>
          </cell>
          <cell r="Q202">
            <v>0</v>
          </cell>
          <cell r="R202">
            <v>0</v>
          </cell>
          <cell r="S202">
            <v>0</v>
          </cell>
          <cell r="T202">
            <v>0</v>
          </cell>
          <cell r="U202">
            <v>0</v>
          </cell>
          <cell r="V202">
            <v>0</v>
          </cell>
          <cell r="W202">
            <v>0</v>
          </cell>
          <cell r="X202" t="str">
            <v>1.33</v>
          </cell>
          <cell r="Y202" t="str">
            <v>D+</v>
          </cell>
          <cell r="Z202" t="str">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row>
        <row r="203">
          <cell r="A203">
            <v>0</v>
          </cell>
          <cell r="B203">
            <v>0</v>
          </cell>
          <cell r="C203">
            <v>0</v>
          </cell>
          <cell r="D203" t="str">
            <v>4.2</v>
          </cell>
          <cell r="E203">
            <v>0</v>
          </cell>
          <cell r="F203">
            <v>0</v>
          </cell>
          <cell r="G203">
            <v>0</v>
          </cell>
          <cell r="H203">
            <v>0</v>
          </cell>
          <cell r="I203">
            <v>0</v>
          </cell>
          <cell r="J203">
            <v>0</v>
          </cell>
          <cell r="K203">
            <v>0</v>
          </cell>
          <cell r="L203">
            <v>0</v>
          </cell>
          <cell r="M203">
            <v>0</v>
          </cell>
          <cell r="N203">
            <v>0</v>
          </cell>
          <cell r="O203">
            <v>0</v>
          </cell>
          <cell r="P203">
            <v>0</v>
          </cell>
          <cell r="Q203">
            <v>0</v>
          </cell>
          <cell r="R203">
            <v>0</v>
          </cell>
          <cell r="S203">
            <v>0</v>
          </cell>
          <cell r="T203">
            <v>0</v>
          </cell>
          <cell r="U203">
            <v>0</v>
          </cell>
          <cell r="V203">
            <v>0</v>
          </cell>
          <cell r="W203">
            <v>0</v>
          </cell>
          <cell r="X203" t="str">
            <v>1.33</v>
          </cell>
          <cell r="Y203" t="str">
            <v>D+</v>
          </cell>
          <cell r="Z203" t="str">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row>
        <row r="204">
          <cell r="A204">
            <v>0</v>
          </cell>
          <cell r="B204">
            <v>0</v>
          </cell>
          <cell r="C204">
            <v>0</v>
          </cell>
          <cell r="D204" t="str">
            <v>4.8</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0</v>
          </cell>
          <cell r="U204">
            <v>0</v>
          </cell>
          <cell r="V204">
            <v>0</v>
          </cell>
          <cell r="W204">
            <v>0</v>
          </cell>
          <cell r="X204" t="str">
            <v>1.33</v>
          </cell>
          <cell r="Y204" t="str">
            <v>D+</v>
          </cell>
          <cell r="Z204" t="str">
            <v>0</v>
          </cell>
          <cell r="AA204">
            <v>0</v>
          </cell>
          <cell r="AB204">
            <v>0</v>
          </cell>
          <cell r="AC204">
            <v>0</v>
          </cell>
          <cell r="AD204">
            <v>0</v>
          </cell>
          <cell r="AE204">
            <v>0</v>
          </cell>
          <cell r="AF204">
            <v>0</v>
          </cell>
          <cell r="AG204">
            <v>0</v>
          </cell>
          <cell r="AH204">
            <v>0</v>
          </cell>
          <cell r="AI204">
            <v>0</v>
          </cell>
          <cell r="AJ204">
            <v>0</v>
          </cell>
          <cell r="AK204">
            <v>0</v>
          </cell>
          <cell r="AL204">
            <v>0</v>
          </cell>
          <cell r="AM204">
            <v>0</v>
          </cell>
          <cell r="AN204">
            <v>0</v>
          </cell>
          <cell r="AO204">
            <v>0</v>
          </cell>
          <cell r="AP204">
            <v>0</v>
          </cell>
          <cell r="AQ204">
            <v>0</v>
          </cell>
          <cell r="AR204">
            <v>0</v>
          </cell>
          <cell r="AS204">
            <v>0</v>
          </cell>
          <cell r="AT204">
            <v>0</v>
          </cell>
        </row>
        <row r="205">
          <cell r="A205">
            <v>0</v>
          </cell>
          <cell r="B205">
            <v>0</v>
          </cell>
          <cell r="C205">
            <v>0</v>
          </cell>
          <cell r="D205" t="str">
            <v>4.9</v>
          </cell>
          <cell r="E205">
            <v>0</v>
          </cell>
          <cell r="F205">
            <v>0</v>
          </cell>
          <cell r="G205">
            <v>0</v>
          </cell>
          <cell r="H205">
            <v>0</v>
          </cell>
          <cell r="I205">
            <v>0</v>
          </cell>
          <cell r="J205">
            <v>0</v>
          </cell>
          <cell r="K205">
            <v>0</v>
          </cell>
          <cell r="L205">
            <v>0</v>
          </cell>
          <cell r="M205">
            <v>0</v>
          </cell>
          <cell r="N205">
            <v>0</v>
          </cell>
          <cell r="O205">
            <v>0</v>
          </cell>
          <cell r="P205">
            <v>0</v>
          </cell>
          <cell r="Q205">
            <v>0</v>
          </cell>
          <cell r="R205">
            <v>0</v>
          </cell>
          <cell r="S205">
            <v>0</v>
          </cell>
          <cell r="T205">
            <v>0</v>
          </cell>
          <cell r="U205">
            <v>0</v>
          </cell>
          <cell r="V205">
            <v>0</v>
          </cell>
          <cell r="W205">
            <v>0</v>
          </cell>
          <cell r="X205" t="str">
            <v>1.33</v>
          </cell>
          <cell r="Y205" t="str">
            <v>D+</v>
          </cell>
          <cell r="Z205" t="str">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row>
        <row r="206">
          <cell r="A206">
            <v>0</v>
          </cell>
          <cell r="B206">
            <v>0</v>
          </cell>
          <cell r="C206">
            <v>0</v>
          </cell>
          <cell r="D206" t="str">
            <v>4.5.1</v>
          </cell>
          <cell r="E206">
            <v>0</v>
          </cell>
          <cell r="F206">
            <v>0</v>
          </cell>
          <cell r="G206">
            <v>0</v>
          </cell>
          <cell r="H206">
            <v>0</v>
          </cell>
          <cell r="I206">
            <v>0</v>
          </cell>
          <cell r="J206">
            <v>0</v>
          </cell>
          <cell r="K206">
            <v>0</v>
          </cell>
          <cell r="L206">
            <v>0</v>
          </cell>
          <cell r="M206">
            <v>0</v>
          </cell>
          <cell r="N206">
            <v>0</v>
          </cell>
          <cell r="O206">
            <v>0</v>
          </cell>
          <cell r="P206">
            <v>0</v>
          </cell>
          <cell r="Q206">
            <v>0</v>
          </cell>
          <cell r="R206">
            <v>0</v>
          </cell>
          <cell r="S206">
            <v>0</v>
          </cell>
          <cell r="T206">
            <v>0</v>
          </cell>
          <cell r="U206">
            <v>0</v>
          </cell>
          <cell r="V206">
            <v>0</v>
          </cell>
          <cell r="W206">
            <v>0</v>
          </cell>
          <cell r="X206" t="str">
            <v>1.33</v>
          </cell>
          <cell r="Y206" t="str">
            <v>D+</v>
          </cell>
          <cell r="Z206" t="str">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row>
        <row r="207">
          <cell r="A207">
            <v>0</v>
          </cell>
          <cell r="B207">
            <v>0</v>
          </cell>
          <cell r="C207">
            <v>0</v>
          </cell>
          <cell r="D207" t="str">
            <v>4.5.2</v>
          </cell>
          <cell r="E207">
            <v>0</v>
          </cell>
          <cell r="F207">
            <v>0</v>
          </cell>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v>0</v>
          </cell>
          <cell r="V207">
            <v>0</v>
          </cell>
          <cell r="W207">
            <v>0</v>
          </cell>
          <cell r="X207" t="str">
            <v>1.33</v>
          </cell>
          <cell r="Y207" t="str">
            <v>D+</v>
          </cell>
          <cell r="Z207" t="str">
            <v>0</v>
          </cell>
          <cell r="AA207">
            <v>0</v>
          </cell>
          <cell r="AB207">
            <v>0</v>
          </cell>
          <cell r="AC207">
            <v>0</v>
          </cell>
          <cell r="AD207">
            <v>0</v>
          </cell>
          <cell r="AE207">
            <v>0</v>
          </cell>
          <cell r="AF207">
            <v>0</v>
          </cell>
          <cell r="AG207">
            <v>0</v>
          </cell>
          <cell r="AH207">
            <v>0</v>
          </cell>
          <cell r="AI207">
            <v>0</v>
          </cell>
          <cell r="AJ207">
            <v>0</v>
          </cell>
          <cell r="AK207">
            <v>0</v>
          </cell>
          <cell r="AL207">
            <v>0</v>
          </cell>
          <cell r="AM207">
            <v>0</v>
          </cell>
          <cell r="AN207">
            <v>0</v>
          </cell>
          <cell r="AO207">
            <v>0</v>
          </cell>
          <cell r="AP207">
            <v>0</v>
          </cell>
          <cell r="AQ207">
            <v>0</v>
          </cell>
          <cell r="AR207">
            <v>0</v>
          </cell>
          <cell r="AS207">
            <v>0</v>
          </cell>
          <cell r="AT207">
            <v>0</v>
          </cell>
        </row>
        <row r="208">
          <cell r="A208">
            <v>0</v>
          </cell>
          <cell r="B208">
            <v>0</v>
          </cell>
          <cell r="C208">
            <v>0</v>
          </cell>
          <cell r="D208" t="str">
            <v>4.14</v>
          </cell>
          <cell r="E208">
            <v>0</v>
          </cell>
          <cell r="F208">
            <v>0</v>
          </cell>
          <cell r="G208">
            <v>0</v>
          </cell>
          <cell r="H208">
            <v>0</v>
          </cell>
          <cell r="I208">
            <v>0</v>
          </cell>
          <cell r="J208">
            <v>0</v>
          </cell>
          <cell r="K208">
            <v>0</v>
          </cell>
          <cell r="L208">
            <v>0</v>
          </cell>
          <cell r="M208">
            <v>0</v>
          </cell>
          <cell r="N208">
            <v>0</v>
          </cell>
          <cell r="O208">
            <v>0</v>
          </cell>
          <cell r="P208">
            <v>0</v>
          </cell>
          <cell r="Q208">
            <v>0</v>
          </cell>
          <cell r="R208">
            <v>0</v>
          </cell>
          <cell r="S208">
            <v>0</v>
          </cell>
          <cell r="T208">
            <v>0</v>
          </cell>
          <cell r="U208">
            <v>0</v>
          </cell>
          <cell r="V208">
            <v>0</v>
          </cell>
          <cell r="W208">
            <v>0</v>
          </cell>
          <cell r="X208" t="str">
            <v>1.33</v>
          </cell>
          <cell r="Y208" t="str">
            <v>D+</v>
          </cell>
          <cell r="Z208" t="str">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v>
          </cell>
          <cell r="AT208">
            <v>0</v>
          </cell>
        </row>
        <row r="209">
          <cell r="A209">
            <v>0</v>
          </cell>
          <cell r="B209">
            <v>20</v>
          </cell>
          <cell r="C209">
            <v>0</v>
          </cell>
          <cell r="D209">
            <v>0</v>
          </cell>
          <cell r="E209">
            <v>0</v>
          </cell>
          <cell r="F209">
            <v>0</v>
          </cell>
          <cell r="G209">
            <v>0</v>
          </cell>
          <cell r="H209">
            <v>0</v>
          </cell>
          <cell r="I209">
            <v>0</v>
          </cell>
          <cell r="J209">
            <v>0</v>
          </cell>
          <cell r="K209">
            <v>0</v>
          </cell>
          <cell r="L209">
            <v>0</v>
          </cell>
          <cell r="M209">
            <v>0</v>
          </cell>
          <cell r="N209">
            <v>0</v>
          </cell>
          <cell r="O209">
            <v>0</v>
          </cell>
          <cell r="P209">
            <v>0</v>
          </cell>
          <cell r="Q209">
            <v>0</v>
          </cell>
          <cell r="R209">
            <v>0</v>
          </cell>
          <cell r="S209">
            <v>0</v>
          </cell>
          <cell r="T209">
            <v>0</v>
          </cell>
          <cell r="U209">
            <v>0</v>
          </cell>
          <cell r="V209">
            <v>0</v>
          </cell>
          <cell r="W209">
            <v>0</v>
          </cell>
          <cell r="X209" t="str">
            <v>1.33</v>
          </cell>
          <cell r="Y209" t="str">
            <v>D+</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row>
        <row r="210">
          <cell r="A210">
            <v>21</v>
          </cell>
          <cell r="B210">
            <v>0</v>
          </cell>
          <cell r="C210" t="str">
            <v>Rojalingga Prana A</v>
          </cell>
          <cell r="D210" t="str">
            <v>4.6.1</v>
          </cell>
          <cell r="E210">
            <v>0</v>
          </cell>
          <cell r="F210">
            <v>0</v>
          </cell>
          <cell r="G210">
            <v>0</v>
          </cell>
          <cell r="H210">
            <v>0</v>
          </cell>
          <cell r="I210">
            <v>0</v>
          </cell>
          <cell r="J210">
            <v>0</v>
          </cell>
          <cell r="K210">
            <v>0</v>
          </cell>
          <cell r="L210">
            <v>0</v>
          </cell>
          <cell r="M210">
            <v>0</v>
          </cell>
          <cell r="N210">
            <v>0</v>
          </cell>
          <cell r="O210">
            <v>0</v>
          </cell>
          <cell r="P210">
            <v>0</v>
          </cell>
          <cell r="Q210">
            <v>0</v>
          </cell>
          <cell r="R210">
            <v>0</v>
          </cell>
          <cell r="S210">
            <v>0</v>
          </cell>
          <cell r="T210">
            <v>0</v>
          </cell>
          <cell r="U210">
            <v>0</v>
          </cell>
          <cell r="V210">
            <v>0</v>
          </cell>
          <cell r="W210">
            <v>0</v>
          </cell>
          <cell r="X210" t="str">
            <v>1.33</v>
          </cell>
          <cell r="Y210" t="str">
            <v>D+</v>
          </cell>
          <cell r="Z210" t="str">
            <v>0</v>
          </cell>
          <cell r="AA210">
            <v>0</v>
          </cell>
          <cell r="AB210">
            <v>0</v>
          </cell>
          <cell r="AC210">
            <v>0</v>
          </cell>
          <cell r="AD210">
            <v>0</v>
          </cell>
          <cell r="AE210">
            <v>0</v>
          </cell>
          <cell r="AF210">
            <v>0</v>
          </cell>
          <cell r="AG210">
            <v>0</v>
          </cell>
          <cell r="AH210">
            <v>0</v>
          </cell>
          <cell r="AI210">
            <v>0</v>
          </cell>
          <cell r="AJ210">
            <v>0</v>
          </cell>
          <cell r="AK210">
            <v>0</v>
          </cell>
          <cell r="AL210">
            <v>0</v>
          </cell>
          <cell r="AM210">
            <v>0</v>
          </cell>
          <cell r="AN210">
            <v>0</v>
          </cell>
          <cell r="AO210">
            <v>0</v>
          </cell>
          <cell r="AP210">
            <v>0</v>
          </cell>
          <cell r="AQ210">
            <v>0</v>
          </cell>
          <cell r="AR210">
            <v>0</v>
          </cell>
          <cell r="AS210">
            <v>0</v>
          </cell>
          <cell r="AT210" t="str">
            <v>D+</v>
          </cell>
        </row>
        <row r="211">
          <cell r="A211">
            <v>0</v>
          </cell>
          <cell r="B211">
            <v>0</v>
          </cell>
          <cell r="C211">
            <v>0</v>
          </cell>
          <cell r="D211" t="str">
            <v>4.6.2</v>
          </cell>
          <cell r="E211">
            <v>0</v>
          </cell>
          <cell r="F211">
            <v>0</v>
          </cell>
          <cell r="G211">
            <v>0</v>
          </cell>
          <cell r="H211">
            <v>0</v>
          </cell>
          <cell r="I211">
            <v>0</v>
          </cell>
          <cell r="J211">
            <v>0</v>
          </cell>
          <cell r="K211">
            <v>0</v>
          </cell>
          <cell r="L211">
            <v>0</v>
          </cell>
          <cell r="M211">
            <v>0</v>
          </cell>
          <cell r="N211">
            <v>0</v>
          </cell>
          <cell r="O211">
            <v>0</v>
          </cell>
          <cell r="P211">
            <v>0</v>
          </cell>
          <cell r="Q211">
            <v>0</v>
          </cell>
          <cell r="R211">
            <v>0</v>
          </cell>
          <cell r="S211">
            <v>0</v>
          </cell>
          <cell r="T211">
            <v>0</v>
          </cell>
          <cell r="U211">
            <v>0</v>
          </cell>
          <cell r="V211">
            <v>0</v>
          </cell>
          <cell r="W211">
            <v>0</v>
          </cell>
          <cell r="X211" t="str">
            <v>1.33</v>
          </cell>
          <cell r="Y211" t="str">
            <v>D+</v>
          </cell>
          <cell r="Z211" t="str">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row>
        <row r="212">
          <cell r="A212">
            <v>0</v>
          </cell>
          <cell r="B212">
            <v>0</v>
          </cell>
          <cell r="C212">
            <v>0</v>
          </cell>
          <cell r="D212" t="str">
            <v>4.6.3</v>
          </cell>
          <cell r="E212">
            <v>0</v>
          </cell>
          <cell r="F212">
            <v>0</v>
          </cell>
          <cell r="G212">
            <v>0</v>
          </cell>
          <cell r="H212">
            <v>0</v>
          </cell>
          <cell r="I212">
            <v>0</v>
          </cell>
          <cell r="J212">
            <v>0</v>
          </cell>
          <cell r="K212">
            <v>0</v>
          </cell>
          <cell r="L212">
            <v>0</v>
          </cell>
          <cell r="M212">
            <v>0</v>
          </cell>
          <cell r="N212">
            <v>0</v>
          </cell>
          <cell r="O212">
            <v>0</v>
          </cell>
          <cell r="P212">
            <v>0</v>
          </cell>
          <cell r="Q212">
            <v>0</v>
          </cell>
          <cell r="R212">
            <v>0</v>
          </cell>
          <cell r="S212">
            <v>0</v>
          </cell>
          <cell r="T212">
            <v>0</v>
          </cell>
          <cell r="U212">
            <v>0</v>
          </cell>
          <cell r="V212">
            <v>0</v>
          </cell>
          <cell r="W212">
            <v>0</v>
          </cell>
          <cell r="X212" t="str">
            <v>1.33</v>
          </cell>
          <cell r="Y212" t="str">
            <v>D+</v>
          </cell>
          <cell r="Z212" t="str">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row>
        <row r="213">
          <cell r="A213">
            <v>0</v>
          </cell>
          <cell r="B213">
            <v>0</v>
          </cell>
          <cell r="C213">
            <v>0</v>
          </cell>
          <cell r="D213" t="str">
            <v>4.2</v>
          </cell>
          <cell r="E213">
            <v>0</v>
          </cell>
          <cell r="F213">
            <v>0</v>
          </cell>
          <cell r="G213">
            <v>0</v>
          </cell>
          <cell r="H213">
            <v>0</v>
          </cell>
          <cell r="I213">
            <v>0</v>
          </cell>
          <cell r="J213">
            <v>0</v>
          </cell>
          <cell r="K213">
            <v>0</v>
          </cell>
          <cell r="L213">
            <v>0</v>
          </cell>
          <cell r="M213">
            <v>0</v>
          </cell>
          <cell r="N213">
            <v>0</v>
          </cell>
          <cell r="O213">
            <v>0</v>
          </cell>
          <cell r="P213">
            <v>0</v>
          </cell>
          <cell r="Q213">
            <v>0</v>
          </cell>
          <cell r="R213">
            <v>0</v>
          </cell>
          <cell r="S213">
            <v>0</v>
          </cell>
          <cell r="T213">
            <v>0</v>
          </cell>
          <cell r="U213">
            <v>0</v>
          </cell>
          <cell r="V213">
            <v>0</v>
          </cell>
          <cell r="W213">
            <v>0</v>
          </cell>
          <cell r="X213" t="str">
            <v>1.33</v>
          </cell>
          <cell r="Y213" t="str">
            <v>D+</v>
          </cell>
          <cell r="Z213" t="str">
            <v>0</v>
          </cell>
          <cell r="AA213">
            <v>0</v>
          </cell>
          <cell r="AB213">
            <v>0</v>
          </cell>
          <cell r="AC213">
            <v>0</v>
          </cell>
          <cell r="AD213">
            <v>0</v>
          </cell>
          <cell r="AE213">
            <v>0</v>
          </cell>
          <cell r="AF213">
            <v>0</v>
          </cell>
          <cell r="AG213">
            <v>0</v>
          </cell>
          <cell r="AH213">
            <v>0</v>
          </cell>
          <cell r="AI213">
            <v>0</v>
          </cell>
          <cell r="AJ213">
            <v>0</v>
          </cell>
          <cell r="AK213">
            <v>0</v>
          </cell>
          <cell r="AL213">
            <v>0</v>
          </cell>
          <cell r="AM213">
            <v>0</v>
          </cell>
          <cell r="AN213">
            <v>0</v>
          </cell>
          <cell r="AO213">
            <v>0</v>
          </cell>
          <cell r="AP213">
            <v>0</v>
          </cell>
          <cell r="AQ213">
            <v>0</v>
          </cell>
          <cell r="AR213">
            <v>0</v>
          </cell>
          <cell r="AS213">
            <v>0</v>
          </cell>
          <cell r="AT213">
            <v>0</v>
          </cell>
        </row>
        <row r="214">
          <cell r="A214">
            <v>0</v>
          </cell>
          <cell r="B214">
            <v>0</v>
          </cell>
          <cell r="C214">
            <v>0</v>
          </cell>
          <cell r="D214" t="str">
            <v>4.8</v>
          </cell>
          <cell r="E214">
            <v>0</v>
          </cell>
          <cell r="F214">
            <v>0</v>
          </cell>
          <cell r="G214">
            <v>0</v>
          </cell>
          <cell r="H214">
            <v>0</v>
          </cell>
          <cell r="I214">
            <v>0</v>
          </cell>
          <cell r="J214">
            <v>0</v>
          </cell>
          <cell r="K214">
            <v>0</v>
          </cell>
          <cell r="L214">
            <v>0</v>
          </cell>
          <cell r="M214">
            <v>0</v>
          </cell>
          <cell r="N214">
            <v>0</v>
          </cell>
          <cell r="O214">
            <v>0</v>
          </cell>
          <cell r="P214">
            <v>0</v>
          </cell>
          <cell r="Q214">
            <v>0</v>
          </cell>
          <cell r="R214">
            <v>0</v>
          </cell>
          <cell r="S214">
            <v>0</v>
          </cell>
          <cell r="T214">
            <v>0</v>
          </cell>
          <cell r="U214">
            <v>0</v>
          </cell>
          <cell r="V214">
            <v>0</v>
          </cell>
          <cell r="W214">
            <v>0</v>
          </cell>
          <cell r="X214" t="str">
            <v>1.33</v>
          </cell>
          <cell r="Y214" t="str">
            <v>D+</v>
          </cell>
          <cell r="Z214" t="str">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row>
        <row r="215">
          <cell r="A215">
            <v>0</v>
          </cell>
          <cell r="B215">
            <v>0</v>
          </cell>
          <cell r="C215">
            <v>0</v>
          </cell>
          <cell r="D215" t="str">
            <v>4.9</v>
          </cell>
          <cell r="E215">
            <v>0</v>
          </cell>
          <cell r="F215">
            <v>0</v>
          </cell>
          <cell r="G215">
            <v>0</v>
          </cell>
          <cell r="H215">
            <v>0</v>
          </cell>
          <cell r="I215">
            <v>0</v>
          </cell>
          <cell r="J215">
            <v>0</v>
          </cell>
          <cell r="K215">
            <v>0</v>
          </cell>
          <cell r="L215">
            <v>0</v>
          </cell>
          <cell r="M215">
            <v>0</v>
          </cell>
          <cell r="N215">
            <v>0</v>
          </cell>
          <cell r="O215">
            <v>0</v>
          </cell>
          <cell r="P215">
            <v>0</v>
          </cell>
          <cell r="Q215">
            <v>0</v>
          </cell>
          <cell r="R215">
            <v>0</v>
          </cell>
          <cell r="S215">
            <v>0</v>
          </cell>
          <cell r="T215">
            <v>0</v>
          </cell>
          <cell r="U215">
            <v>0</v>
          </cell>
          <cell r="V215">
            <v>0</v>
          </cell>
          <cell r="W215">
            <v>0</v>
          </cell>
          <cell r="X215" t="str">
            <v>1.33</v>
          </cell>
          <cell r="Y215" t="str">
            <v>D+</v>
          </cell>
          <cell r="Z215" t="str">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row>
        <row r="216">
          <cell r="A216">
            <v>0</v>
          </cell>
          <cell r="B216">
            <v>0</v>
          </cell>
          <cell r="C216">
            <v>0</v>
          </cell>
          <cell r="D216" t="str">
            <v>4.5.1</v>
          </cell>
          <cell r="E216">
            <v>0</v>
          </cell>
          <cell r="F216">
            <v>0</v>
          </cell>
          <cell r="G216">
            <v>0</v>
          </cell>
          <cell r="H216">
            <v>0</v>
          </cell>
          <cell r="I216">
            <v>0</v>
          </cell>
          <cell r="J216">
            <v>0</v>
          </cell>
          <cell r="K216">
            <v>0</v>
          </cell>
          <cell r="L216">
            <v>0</v>
          </cell>
          <cell r="M216">
            <v>0</v>
          </cell>
          <cell r="N216">
            <v>0</v>
          </cell>
          <cell r="O216">
            <v>0</v>
          </cell>
          <cell r="P216">
            <v>0</v>
          </cell>
          <cell r="Q216">
            <v>0</v>
          </cell>
          <cell r="R216">
            <v>0</v>
          </cell>
          <cell r="S216">
            <v>0</v>
          </cell>
          <cell r="T216">
            <v>0</v>
          </cell>
          <cell r="U216">
            <v>0</v>
          </cell>
          <cell r="V216">
            <v>0</v>
          </cell>
          <cell r="W216">
            <v>0</v>
          </cell>
          <cell r="X216" t="str">
            <v>1.33</v>
          </cell>
          <cell r="Y216" t="str">
            <v>D+</v>
          </cell>
          <cell r="Z216" t="str">
            <v>0</v>
          </cell>
          <cell r="AA216">
            <v>0</v>
          </cell>
          <cell r="AB216">
            <v>0</v>
          </cell>
          <cell r="AC216">
            <v>0</v>
          </cell>
          <cell r="AD216">
            <v>0</v>
          </cell>
          <cell r="AE216">
            <v>0</v>
          </cell>
          <cell r="AF216">
            <v>0</v>
          </cell>
          <cell r="AG216">
            <v>0</v>
          </cell>
          <cell r="AH216">
            <v>0</v>
          </cell>
          <cell r="AI216">
            <v>0</v>
          </cell>
          <cell r="AJ216">
            <v>0</v>
          </cell>
          <cell r="AK216">
            <v>0</v>
          </cell>
          <cell r="AL216">
            <v>0</v>
          </cell>
          <cell r="AM216">
            <v>0</v>
          </cell>
          <cell r="AN216">
            <v>0</v>
          </cell>
          <cell r="AO216">
            <v>0</v>
          </cell>
          <cell r="AP216">
            <v>0</v>
          </cell>
          <cell r="AQ216">
            <v>0</v>
          </cell>
          <cell r="AR216">
            <v>0</v>
          </cell>
          <cell r="AS216">
            <v>0</v>
          </cell>
          <cell r="AT216">
            <v>0</v>
          </cell>
        </row>
        <row r="217">
          <cell r="A217">
            <v>0</v>
          </cell>
          <cell r="B217">
            <v>0</v>
          </cell>
          <cell r="C217">
            <v>0</v>
          </cell>
          <cell r="D217" t="str">
            <v>4.5.2</v>
          </cell>
          <cell r="E217">
            <v>0</v>
          </cell>
          <cell r="F217">
            <v>0</v>
          </cell>
          <cell r="G217">
            <v>0</v>
          </cell>
          <cell r="H217">
            <v>0</v>
          </cell>
          <cell r="I217">
            <v>0</v>
          </cell>
          <cell r="J217">
            <v>0</v>
          </cell>
          <cell r="K217">
            <v>0</v>
          </cell>
          <cell r="L217">
            <v>0</v>
          </cell>
          <cell r="M217">
            <v>0</v>
          </cell>
          <cell r="N217">
            <v>0</v>
          </cell>
          <cell r="O217">
            <v>0</v>
          </cell>
          <cell r="P217">
            <v>0</v>
          </cell>
          <cell r="Q217">
            <v>0</v>
          </cell>
          <cell r="R217">
            <v>0</v>
          </cell>
          <cell r="S217">
            <v>0</v>
          </cell>
          <cell r="T217">
            <v>0</v>
          </cell>
          <cell r="U217">
            <v>0</v>
          </cell>
          <cell r="V217">
            <v>0</v>
          </cell>
          <cell r="W217">
            <v>0</v>
          </cell>
          <cell r="X217" t="str">
            <v>1.33</v>
          </cell>
          <cell r="Y217" t="str">
            <v>D+</v>
          </cell>
          <cell r="Z217" t="str">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row>
        <row r="218">
          <cell r="A218">
            <v>0</v>
          </cell>
          <cell r="B218">
            <v>0</v>
          </cell>
          <cell r="C218">
            <v>0</v>
          </cell>
          <cell r="D218" t="str">
            <v>4.14</v>
          </cell>
          <cell r="E218">
            <v>0</v>
          </cell>
          <cell r="F218">
            <v>0</v>
          </cell>
          <cell r="G218">
            <v>0</v>
          </cell>
          <cell r="H218">
            <v>0</v>
          </cell>
          <cell r="I218">
            <v>0</v>
          </cell>
          <cell r="J218">
            <v>0</v>
          </cell>
          <cell r="K218">
            <v>0</v>
          </cell>
          <cell r="L218">
            <v>0</v>
          </cell>
          <cell r="M218">
            <v>0</v>
          </cell>
          <cell r="N218">
            <v>0</v>
          </cell>
          <cell r="O218">
            <v>0</v>
          </cell>
          <cell r="P218">
            <v>0</v>
          </cell>
          <cell r="Q218">
            <v>0</v>
          </cell>
          <cell r="R218">
            <v>0</v>
          </cell>
          <cell r="S218">
            <v>0</v>
          </cell>
          <cell r="T218">
            <v>0</v>
          </cell>
          <cell r="U218">
            <v>0</v>
          </cell>
          <cell r="V218">
            <v>0</v>
          </cell>
          <cell r="W218">
            <v>0</v>
          </cell>
          <cell r="X218" t="str">
            <v>1.33</v>
          </cell>
          <cell r="Y218" t="str">
            <v>D+</v>
          </cell>
          <cell r="Z218" t="str">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row>
        <row r="219">
          <cell r="A219">
            <v>0</v>
          </cell>
          <cell r="B219">
            <v>21</v>
          </cell>
          <cell r="C219">
            <v>0</v>
          </cell>
          <cell r="D219">
            <v>0</v>
          </cell>
          <cell r="E219">
            <v>0</v>
          </cell>
          <cell r="F219">
            <v>0</v>
          </cell>
          <cell r="G219">
            <v>0</v>
          </cell>
          <cell r="H219">
            <v>0</v>
          </cell>
          <cell r="I219">
            <v>0</v>
          </cell>
          <cell r="J219">
            <v>0</v>
          </cell>
          <cell r="K219">
            <v>0</v>
          </cell>
          <cell r="L219">
            <v>0</v>
          </cell>
          <cell r="M219">
            <v>0</v>
          </cell>
          <cell r="N219">
            <v>0</v>
          </cell>
          <cell r="O219">
            <v>0</v>
          </cell>
          <cell r="P219">
            <v>0</v>
          </cell>
          <cell r="Q219">
            <v>0</v>
          </cell>
          <cell r="R219">
            <v>0</v>
          </cell>
          <cell r="S219">
            <v>0</v>
          </cell>
          <cell r="T219">
            <v>0</v>
          </cell>
          <cell r="U219">
            <v>0</v>
          </cell>
          <cell r="V219">
            <v>0</v>
          </cell>
          <cell r="W219">
            <v>0</v>
          </cell>
          <cell r="X219" t="str">
            <v>1.33</v>
          </cell>
          <cell r="Y219" t="str">
            <v>D+</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row>
        <row r="220">
          <cell r="A220">
            <v>22</v>
          </cell>
          <cell r="B220">
            <v>0</v>
          </cell>
          <cell r="C220" t="str">
            <v>Sally Savista A</v>
          </cell>
          <cell r="D220" t="str">
            <v>4.6.1</v>
          </cell>
          <cell r="E220">
            <v>0</v>
          </cell>
          <cell r="F220">
            <v>0</v>
          </cell>
          <cell r="G220">
            <v>0</v>
          </cell>
          <cell r="H220">
            <v>0</v>
          </cell>
          <cell r="I220">
            <v>0</v>
          </cell>
          <cell r="J220">
            <v>0</v>
          </cell>
          <cell r="K220">
            <v>0</v>
          </cell>
          <cell r="L220">
            <v>0</v>
          </cell>
          <cell r="M220">
            <v>0</v>
          </cell>
          <cell r="N220">
            <v>0</v>
          </cell>
          <cell r="O220">
            <v>0</v>
          </cell>
          <cell r="P220">
            <v>0</v>
          </cell>
          <cell r="Q220">
            <v>0</v>
          </cell>
          <cell r="R220">
            <v>0</v>
          </cell>
          <cell r="S220">
            <v>0</v>
          </cell>
          <cell r="T220">
            <v>0</v>
          </cell>
          <cell r="U220">
            <v>0</v>
          </cell>
          <cell r="V220">
            <v>0</v>
          </cell>
          <cell r="W220">
            <v>0</v>
          </cell>
          <cell r="X220" t="str">
            <v>1.33</v>
          </cell>
          <cell r="Y220" t="str">
            <v>D+</v>
          </cell>
          <cell r="Z220" t="str">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t="str">
            <v>D+</v>
          </cell>
        </row>
        <row r="221">
          <cell r="A221">
            <v>0</v>
          </cell>
          <cell r="B221">
            <v>0</v>
          </cell>
          <cell r="C221">
            <v>0</v>
          </cell>
          <cell r="D221" t="str">
            <v>4.6.2</v>
          </cell>
          <cell r="E221">
            <v>0</v>
          </cell>
          <cell r="F221">
            <v>0</v>
          </cell>
          <cell r="G221">
            <v>0</v>
          </cell>
          <cell r="H221">
            <v>0</v>
          </cell>
          <cell r="I221">
            <v>0</v>
          </cell>
          <cell r="J221">
            <v>0</v>
          </cell>
          <cell r="K221">
            <v>0</v>
          </cell>
          <cell r="L221">
            <v>0</v>
          </cell>
          <cell r="M221">
            <v>0</v>
          </cell>
          <cell r="N221">
            <v>0</v>
          </cell>
          <cell r="O221">
            <v>0</v>
          </cell>
          <cell r="P221">
            <v>0</v>
          </cell>
          <cell r="Q221">
            <v>0</v>
          </cell>
          <cell r="R221">
            <v>0</v>
          </cell>
          <cell r="S221">
            <v>0</v>
          </cell>
          <cell r="T221">
            <v>0</v>
          </cell>
          <cell r="U221">
            <v>0</v>
          </cell>
          <cell r="V221">
            <v>0</v>
          </cell>
          <cell r="W221">
            <v>0</v>
          </cell>
          <cell r="X221" t="str">
            <v>1.33</v>
          </cell>
          <cell r="Y221" t="str">
            <v>D+</v>
          </cell>
          <cell r="Z221" t="str">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row>
        <row r="222">
          <cell r="A222">
            <v>0</v>
          </cell>
          <cell r="B222">
            <v>0</v>
          </cell>
          <cell r="C222">
            <v>0</v>
          </cell>
          <cell r="D222" t="str">
            <v>4.6.3</v>
          </cell>
          <cell r="E222">
            <v>0</v>
          </cell>
          <cell r="F222">
            <v>0</v>
          </cell>
          <cell r="G222">
            <v>0</v>
          </cell>
          <cell r="H222">
            <v>0</v>
          </cell>
          <cell r="I222">
            <v>0</v>
          </cell>
          <cell r="J222">
            <v>0</v>
          </cell>
          <cell r="K222">
            <v>0</v>
          </cell>
          <cell r="L222">
            <v>0</v>
          </cell>
          <cell r="M222">
            <v>0</v>
          </cell>
          <cell r="N222">
            <v>0</v>
          </cell>
          <cell r="O222">
            <v>0</v>
          </cell>
          <cell r="P222">
            <v>0</v>
          </cell>
          <cell r="Q222">
            <v>0</v>
          </cell>
          <cell r="R222">
            <v>0</v>
          </cell>
          <cell r="S222">
            <v>0</v>
          </cell>
          <cell r="T222">
            <v>0</v>
          </cell>
          <cell r="U222">
            <v>0</v>
          </cell>
          <cell r="V222">
            <v>0</v>
          </cell>
          <cell r="W222">
            <v>0</v>
          </cell>
          <cell r="X222" t="str">
            <v>1.33</v>
          </cell>
          <cell r="Y222" t="str">
            <v>D+</v>
          </cell>
          <cell r="Z222" t="str">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row>
        <row r="223">
          <cell r="A223">
            <v>0</v>
          </cell>
          <cell r="B223">
            <v>0</v>
          </cell>
          <cell r="C223">
            <v>0</v>
          </cell>
          <cell r="D223" t="str">
            <v>4.2</v>
          </cell>
          <cell r="E223">
            <v>0</v>
          </cell>
          <cell r="F223">
            <v>0</v>
          </cell>
          <cell r="G223">
            <v>0</v>
          </cell>
          <cell r="H223">
            <v>0</v>
          </cell>
          <cell r="I223">
            <v>0</v>
          </cell>
          <cell r="J223">
            <v>0</v>
          </cell>
          <cell r="K223">
            <v>0</v>
          </cell>
          <cell r="L223">
            <v>0</v>
          </cell>
          <cell r="M223">
            <v>0</v>
          </cell>
          <cell r="N223">
            <v>0</v>
          </cell>
          <cell r="O223">
            <v>0</v>
          </cell>
          <cell r="P223">
            <v>0</v>
          </cell>
          <cell r="Q223">
            <v>0</v>
          </cell>
          <cell r="R223">
            <v>0</v>
          </cell>
          <cell r="S223">
            <v>0</v>
          </cell>
          <cell r="T223">
            <v>0</v>
          </cell>
          <cell r="U223">
            <v>0</v>
          </cell>
          <cell r="V223">
            <v>0</v>
          </cell>
          <cell r="W223">
            <v>0</v>
          </cell>
          <cell r="X223" t="str">
            <v>1.33</v>
          </cell>
          <cell r="Y223" t="str">
            <v>D+</v>
          </cell>
          <cell r="Z223" t="str">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row>
        <row r="224">
          <cell r="A224">
            <v>0</v>
          </cell>
          <cell r="B224">
            <v>0</v>
          </cell>
          <cell r="C224">
            <v>0</v>
          </cell>
          <cell r="D224" t="str">
            <v>4.8</v>
          </cell>
          <cell r="E224">
            <v>0</v>
          </cell>
          <cell r="F224">
            <v>0</v>
          </cell>
          <cell r="G224">
            <v>0</v>
          </cell>
          <cell r="H224">
            <v>0</v>
          </cell>
          <cell r="I224">
            <v>0</v>
          </cell>
          <cell r="J224">
            <v>0</v>
          </cell>
          <cell r="K224">
            <v>0</v>
          </cell>
          <cell r="L224">
            <v>0</v>
          </cell>
          <cell r="M224">
            <v>0</v>
          </cell>
          <cell r="N224">
            <v>0</v>
          </cell>
          <cell r="O224">
            <v>0</v>
          </cell>
          <cell r="P224">
            <v>0</v>
          </cell>
          <cell r="Q224">
            <v>0</v>
          </cell>
          <cell r="R224">
            <v>0</v>
          </cell>
          <cell r="S224">
            <v>0</v>
          </cell>
          <cell r="T224">
            <v>0</v>
          </cell>
          <cell r="U224">
            <v>0</v>
          </cell>
          <cell r="V224">
            <v>0</v>
          </cell>
          <cell r="W224">
            <v>0</v>
          </cell>
          <cell r="X224" t="str">
            <v>1.33</v>
          </cell>
          <cell r="Y224" t="str">
            <v>D+</v>
          </cell>
          <cell r="Z224" t="str">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row>
        <row r="225">
          <cell r="A225">
            <v>0</v>
          </cell>
          <cell r="B225">
            <v>0</v>
          </cell>
          <cell r="C225">
            <v>0</v>
          </cell>
          <cell r="D225" t="str">
            <v>4.9</v>
          </cell>
          <cell r="E225">
            <v>0</v>
          </cell>
          <cell r="F225">
            <v>0</v>
          </cell>
          <cell r="G225">
            <v>0</v>
          </cell>
          <cell r="H225">
            <v>0</v>
          </cell>
          <cell r="I225">
            <v>0</v>
          </cell>
          <cell r="J225">
            <v>0</v>
          </cell>
          <cell r="K225">
            <v>0</v>
          </cell>
          <cell r="L225">
            <v>0</v>
          </cell>
          <cell r="M225">
            <v>0</v>
          </cell>
          <cell r="N225">
            <v>0</v>
          </cell>
          <cell r="O225">
            <v>0</v>
          </cell>
          <cell r="P225">
            <v>0</v>
          </cell>
          <cell r="Q225">
            <v>0</v>
          </cell>
          <cell r="R225">
            <v>0</v>
          </cell>
          <cell r="S225">
            <v>0</v>
          </cell>
          <cell r="T225">
            <v>0</v>
          </cell>
          <cell r="U225">
            <v>0</v>
          </cell>
          <cell r="V225">
            <v>0</v>
          </cell>
          <cell r="W225">
            <v>0</v>
          </cell>
          <cell r="X225" t="str">
            <v>1.33</v>
          </cell>
          <cell r="Y225" t="str">
            <v>D+</v>
          </cell>
          <cell r="Z225" t="str">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row>
        <row r="226">
          <cell r="A226">
            <v>0</v>
          </cell>
          <cell r="B226">
            <v>0</v>
          </cell>
          <cell r="C226">
            <v>0</v>
          </cell>
          <cell r="D226" t="str">
            <v>4.5.1</v>
          </cell>
          <cell r="E226">
            <v>0</v>
          </cell>
          <cell r="F226">
            <v>0</v>
          </cell>
          <cell r="G226">
            <v>0</v>
          </cell>
          <cell r="H226">
            <v>0</v>
          </cell>
          <cell r="I226">
            <v>0</v>
          </cell>
          <cell r="J226">
            <v>0</v>
          </cell>
          <cell r="K226">
            <v>0</v>
          </cell>
          <cell r="L226">
            <v>0</v>
          </cell>
          <cell r="M226">
            <v>0</v>
          </cell>
          <cell r="N226">
            <v>0</v>
          </cell>
          <cell r="O226">
            <v>0</v>
          </cell>
          <cell r="P226">
            <v>0</v>
          </cell>
          <cell r="Q226">
            <v>0</v>
          </cell>
          <cell r="R226">
            <v>0</v>
          </cell>
          <cell r="S226">
            <v>0</v>
          </cell>
          <cell r="T226">
            <v>0</v>
          </cell>
          <cell r="U226">
            <v>0</v>
          </cell>
          <cell r="V226">
            <v>0</v>
          </cell>
          <cell r="W226">
            <v>0</v>
          </cell>
          <cell r="X226" t="str">
            <v>1.33</v>
          </cell>
          <cell r="Y226" t="str">
            <v>D+</v>
          </cell>
          <cell r="Z226" t="str">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v>
          </cell>
        </row>
        <row r="227">
          <cell r="A227">
            <v>0</v>
          </cell>
          <cell r="B227">
            <v>0</v>
          </cell>
          <cell r="C227">
            <v>0</v>
          </cell>
          <cell r="D227" t="str">
            <v>4.5.2</v>
          </cell>
          <cell r="E227">
            <v>0</v>
          </cell>
          <cell r="F227">
            <v>0</v>
          </cell>
          <cell r="G227">
            <v>0</v>
          </cell>
          <cell r="H227">
            <v>0</v>
          </cell>
          <cell r="I227">
            <v>0</v>
          </cell>
          <cell r="J227">
            <v>0</v>
          </cell>
          <cell r="K227">
            <v>0</v>
          </cell>
          <cell r="L227">
            <v>0</v>
          </cell>
          <cell r="M227">
            <v>0</v>
          </cell>
          <cell r="N227">
            <v>0</v>
          </cell>
          <cell r="O227">
            <v>0</v>
          </cell>
          <cell r="P227">
            <v>0</v>
          </cell>
          <cell r="Q227">
            <v>0</v>
          </cell>
          <cell r="R227">
            <v>0</v>
          </cell>
          <cell r="S227">
            <v>0</v>
          </cell>
          <cell r="T227">
            <v>0</v>
          </cell>
          <cell r="U227">
            <v>0</v>
          </cell>
          <cell r="V227">
            <v>0</v>
          </cell>
          <cell r="W227">
            <v>0</v>
          </cell>
          <cell r="X227" t="str">
            <v>1.33</v>
          </cell>
          <cell r="Y227" t="str">
            <v>D+</v>
          </cell>
          <cell r="Z227" t="str">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v>
          </cell>
        </row>
        <row r="228">
          <cell r="A228">
            <v>0</v>
          </cell>
          <cell r="B228">
            <v>0</v>
          </cell>
          <cell r="C228">
            <v>0</v>
          </cell>
          <cell r="D228" t="str">
            <v>4.14</v>
          </cell>
          <cell r="E228">
            <v>0</v>
          </cell>
          <cell r="F228">
            <v>0</v>
          </cell>
          <cell r="G228">
            <v>0</v>
          </cell>
          <cell r="H228">
            <v>0</v>
          </cell>
          <cell r="I228">
            <v>0</v>
          </cell>
          <cell r="J228">
            <v>0</v>
          </cell>
          <cell r="K228">
            <v>0</v>
          </cell>
          <cell r="L228">
            <v>0</v>
          </cell>
          <cell r="M228">
            <v>0</v>
          </cell>
          <cell r="N228">
            <v>0</v>
          </cell>
          <cell r="O228">
            <v>0</v>
          </cell>
          <cell r="P228">
            <v>0</v>
          </cell>
          <cell r="Q228">
            <v>0</v>
          </cell>
          <cell r="R228">
            <v>0</v>
          </cell>
          <cell r="S228">
            <v>0</v>
          </cell>
          <cell r="T228">
            <v>0</v>
          </cell>
          <cell r="U228">
            <v>0</v>
          </cell>
          <cell r="V228">
            <v>0</v>
          </cell>
          <cell r="W228">
            <v>0</v>
          </cell>
          <cell r="X228" t="str">
            <v>1.33</v>
          </cell>
          <cell r="Y228" t="str">
            <v>D+</v>
          </cell>
          <cell r="Z228" t="str">
            <v>0</v>
          </cell>
          <cell r="AA228">
            <v>0</v>
          </cell>
          <cell r="AB228">
            <v>0</v>
          </cell>
          <cell r="AC228">
            <v>0</v>
          </cell>
          <cell r="AD228">
            <v>0</v>
          </cell>
          <cell r="AE228">
            <v>0</v>
          </cell>
          <cell r="AF228">
            <v>0</v>
          </cell>
          <cell r="AG228">
            <v>0</v>
          </cell>
          <cell r="AH228">
            <v>0</v>
          </cell>
          <cell r="AI228">
            <v>0</v>
          </cell>
          <cell r="AJ228">
            <v>0</v>
          </cell>
          <cell r="AK228">
            <v>0</v>
          </cell>
          <cell r="AL228">
            <v>0</v>
          </cell>
          <cell r="AM228">
            <v>0</v>
          </cell>
          <cell r="AN228">
            <v>0</v>
          </cell>
          <cell r="AO228">
            <v>0</v>
          </cell>
          <cell r="AP228">
            <v>0</v>
          </cell>
          <cell r="AQ228">
            <v>0</v>
          </cell>
          <cell r="AR228">
            <v>0</v>
          </cell>
          <cell r="AS228">
            <v>0</v>
          </cell>
          <cell r="AT228">
            <v>0</v>
          </cell>
        </row>
        <row r="229">
          <cell r="A229">
            <v>0</v>
          </cell>
          <cell r="B229">
            <v>22</v>
          </cell>
          <cell r="C229">
            <v>0</v>
          </cell>
          <cell r="D229">
            <v>0</v>
          </cell>
          <cell r="E229">
            <v>0</v>
          </cell>
          <cell r="F229">
            <v>0</v>
          </cell>
          <cell r="G229">
            <v>0</v>
          </cell>
          <cell r="H229">
            <v>0</v>
          </cell>
          <cell r="I229">
            <v>0</v>
          </cell>
          <cell r="J229">
            <v>0</v>
          </cell>
          <cell r="K229">
            <v>0</v>
          </cell>
          <cell r="L229">
            <v>0</v>
          </cell>
          <cell r="M229">
            <v>0</v>
          </cell>
          <cell r="N229">
            <v>0</v>
          </cell>
          <cell r="O229">
            <v>0</v>
          </cell>
          <cell r="P229">
            <v>0</v>
          </cell>
          <cell r="Q229">
            <v>0</v>
          </cell>
          <cell r="R229">
            <v>0</v>
          </cell>
          <cell r="S229">
            <v>0</v>
          </cell>
          <cell r="T229">
            <v>0</v>
          </cell>
          <cell r="U229">
            <v>0</v>
          </cell>
          <cell r="V229">
            <v>0</v>
          </cell>
          <cell r="W229">
            <v>0</v>
          </cell>
          <cell r="X229" t="str">
            <v>1.33</v>
          </cell>
          <cell r="Y229" t="str">
            <v>D+</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row>
        <row r="230">
          <cell r="A230">
            <v>23</v>
          </cell>
          <cell r="B230">
            <v>0</v>
          </cell>
          <cell r="C230" t="str">
            <v xml:space="preserve">Tania Kaori Angelita </v>
          </cell>
          <cell r="D230" t="str">
            <v>4.6.1</v>
          </cell>
          <cell r="E230">
            <v>0</v>
          </cell>
          <cell r="F230">
            <v>0</v>
          </cell>
          <cell r="G230">
            <v>0</v>
          </cell>
          <cell r="H230">
            <v>0</v>
          </cell>
          <cell r="I230">
            <v>0</v>
          </cell>
          <cell r="J230">
            <v>0</v>
          </cell>
          <cell r="K230">
            <v>0</v>
          </cell>
          <cell r="L230">
            <v>0</v>
          </cell>
          <cell r="M230">
            <v>0</v>
          </cell>
          <cell r="N230">
            <v>0</v>
          </cell>
          <cell r="O230">
            <v>0</v>
          </cell>
          <cell r="P230">
            <v>0</v>
          </cell>
          <cell r="Q230">
            <v>0</v>
          </cell>
          <cell r="R230">
            <v>0</v>
          </cell>
          <cell r="S230">
            <v>0</v>
          </cell>
          <cell r="T230">
            <v>0</v>
          </cell>
          <cell r="U230">
            <v>0</v>
          </cell>
          <cell r="V230">
            <v>0</v>
          </cell>
          <cell r="W230">
            <v>0</v>
          </cell>
          <cell r="X230" t="str">
            <v>1.33</v>
          </cell>
          <cell r="Y230" t="str">
            <v>D+</v>
          </cell>
          <cell r="Z230" t="str">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t="str">
            <v>D+</v>
          </cell>
        </row>
        <row r="231">
          <cell r="A231">
            <v>0</v>
          </cell>
          <cell r="B231">
            <v>0</v>
          </cell>
          <cell r="C231">
            <v>0</v>
          </cell>
          <cell r="D231" t="str">
            <v>4.6.2</v>
          </cell>
          <cell r="E231">
            <v>0</v>
          </cell>
          <cell r="F231">
            <v>0</v>
          </cell>
          <cell r="G231">
            <v>0</v>
          </cell>
          <cell r="H231">
            <v>0</v>
          </cell>
          <cell r="I231">
            <v>0</v>
          </cell>
          <cell r="J231">
            <v>0</v>
          </cell>
          <cell r="K231">
            <v>0</v>
          </cell>
          <cell r="L231">
            <v>0</v>
          </cell>
          <cell r="M231">
            <v>0</v>
          </cell>
          <cell r="N231">
            <v>0</v>
          </cell>
          <cell r="O231">
            <v>0</v>
          </cell>
          <cell r="P231">
            <v>0</v>
          </cell>
          <cell r="Q231">
            <v>0</v>
          </cell>
          <cell r="R231">
            <v>0</v>
          </cell>
          <cell r="S231">
            <v>0</v>
          </cell>
          <cell r="T231">
            <v>0</v>
          </cell>
          <cell r="U231">
            <v>0</v>
          </cell>
          <cell r="V231">
            <v>0</v>
          </cell>
          <cell r="W231">
            <v>0</v>
          </cell>
          <cell r="X231" t="str">
            <v>1.33</v>
          </cell>
          <cell r="Y231" t="str">
            <v>D+</v>
          </cell>
          <cell r="Z231" t="str">
            <v>0</v>
          </cell>
          <cell r="AA231">
            <v>0</v>
          </cell>
          <cell r="AB231">
            <v>0</v>
          </cell>
          <cell r="AC231">
            <v>0</v>
          </cell>
          <cell r="AD231">
            <v>0</v>
          </cell>
          <cell r="AE231">
            <v>0</v>
          </cell>
          <cell r="AF231">
            <v>0</v>
          </cell>
          <cell r="AG231">
            <v>0</v>
          </cell>
          <cell r="AH231">
            <v>0</v>
          </cell>
          <cell r="AI231">
            <v>0</v>
          </cell>
          <cell r="AJ231">
            <v>0</v>
          </cell>
          <cell r="AK231">
            <v>0</v>
          </cell>
          <cell r="AL231">
            <v>0</v>
          </cell>
          <cell r="AM231">
            <v>0</v>
          </cell>
          <cell r="AN231">
            <v>0</v>
          </cell>
          <cell r="AO231">
            <v>0</v>
          </cell>
          <cell r="AP231">
            <v>0</v>
          </cell>
          <cell r="AQ231">
            <v>0</v>
          </cell>
          <cell r="AR231">
            <v>0</v>
          </cell>
          <cell r="AS231">
            <v>0</v>
          </cell>
          <cell r="AT231">
            <v>0</v>
          </cell>
        </row>
        <row r="232">
          <cell r="A232">
            <v>0</v>
          </cell>
          <cell r="B232">
            <v>0</v>
          </cell>
          <cell r="C232">
            <v>0</v>
          </cell>
          <cell r="D232" t="str">
            <v>4.6.3</v>
          </cell>
          <cell r="E232">
            <v>0</v>
          </cell>
          <cell r="F232">
            <v>0</v>
          </cell>
          <cell r="G232">
            <v>0</v>
          </cell>
          <cell r="H232">
            <v>0</v>
          </cell>
          <cell r="I232">
            <v>0</v>
          </cell>
          <cell r="J232">
            <v>0</v>
          </cell>
          <cell r="K232">
            <v>0</v>
          </cell>
          <cell r="L232">
            <v>0</v>
          </cell>
          <cell r="M232">
            <v>0</v>
          </cell>
          <cell r="N232">
            <v>0</v>
          </cell>
          <cell r="O232">
            <v>0</v>
          </cell>
          <cell r="P232">
            <v>0</v>
          </cell>
          <cell r="Q232">
            <v>0</v>
          </cell>
          <cell r="R232">
            <v>0</v>
          </cell>
          <cell r="S232">
            <v>0</v>
          </cell>
          <cell r="T232">
            <v>0</v>
          </cell>
          <cell r="U232">
            <v>0</v>
          </cell>
          <cell r="V232">
            <v>0</v>
          </cell>
          <cell r="W232">
            <v>0</v>
          </cell>
          <cell r="X232" t="str">
            <v>1.33</v>
          </cell>
          <cell r="Y232" t="str">
            <v>D+</v>
          </cell>
          <cell r="Z232" t="str">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row>
        <row r="233">
          <cell r="A233">
            <v>0</v>
          </cell>
          <cell r="B233">
            <v>0</v>
          </cell>
          <cell r="C233">
            <v>0</v>
          </cell>
          <cell r="D233" t="str">
            <v>4.2</v>
          </cell>
          <cell r="E233">
            <v>0</v>
          </cell>
          <cell r="F233">
            <v>0</v>
          </cell>
          <cell r="G233">
            <v>0</v>
          </cell>
          <cell r="H233">
            <v>0</v>
          </cell>
          <cell r="I233">
            <v>0</v>
          </cell>
          <cell r="J233">
            <v>0</v>
          </cell>
          <cell r="K233">
            <v>0</v>
          </cell>
          <cell r="L233">
            <v>0</v>
          </cell>
          <cell r="M233">
            <v>0</v>
          </cell>
          <cell r="N233">
            <v>0</v>
          </cell>
          <cell r="O233">
            <v>0</v>
          </cell>
          <cell r="P233">
            <v>0</v>
          </cell>
          <cell r="Q233">
            <v>0</v>
          </cell>
          <cell r="R233">
            <v>0</v>
          </cell>
          <cell r="S233">
            <v>0</v>
          </cell>
          <cell r="T233">
            <v>0</v>
          </cell>
          <cell r="U233">
            <v>0</v>
          </cell>
          <cell r="V233">
            <v>0</v>
          </cell>
          <cell r="W233">
            <v>0</v>
          </cell>
          <cell r="X233" t="str">
            <v>1.33</v>
          </cell>
          <cell r="Y233" t="str">
            <v>D+</v>
          </cell>
          <cell r="Z233" t="str">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row>
        <row r="234">
          <cell r="A234">
            <v>0</v>
          </cell>
          <cell r="B234">
            <v>0</v>
          </cell>
          <cell r="C234">
            <v>0</v>
          </cell>
          <cell r="D234" t="str">
            <v>4.8</v>
          </cell>
          <cell r="E234">
            <v>0</v>
          </cell>
          <cell r="F234">
            <v>0</v>
          </cell>
          <cell r="G234">
            <v>0</v>
          </cell>
          <cell r="H234">
            <v>0</v>
          </cell>
          <cell r="I234">
            <v>0</v>
          </cell>
          <cell r="J234">
            <v>0</v>
          </cell>
          <cell r="K234">
            <v>0</v>
          </cell>
          <cell r="L234">
            <v>0</v>
          </cell>
          <cell r="M234">
            <v>0</v>
          </cell>
          <cell r="N234">
            <v>0</v>
          </cell>
          <cell r="O234">
            <v>0</v>
          </cell>
          <cell r="P234">
            <v>0</v>
          </cell>
          <cell r="Q234">
            <v>0</v>
          </cell>
          <cell r="R234">
            <v>0</v>
          </cell>
          <cell r="S234">
            <v>0</v>
          </cell>
          <cell r="T234">
            <v>0</v>
          </cell>
          <cell r="U234">
            <v>0</v>
          </cell>
          <cell r="V234">
            <v>0</v>
          </cell>
          <cell r="W234">
            <v>0</v>
          </cell>
          <cell r="X234" t="str">
            <v>1.33</v>
          </cell>
          <cell r="Y234" t="str">
            <v>D+</v>
          </cell>
          <cell r="Z234" t="str">
            <v>0</v>
          </cell>
          <cell r="AA234">
            <v>0</v>
          </cell>
          <cell r="AB234">
            <v>0</v>
          </cell>
          <cell r="AC234">
            <v>0</v>
          </cell>
          <cell r="AD234">
            <v>0</v>
          </cell>
          <cell r="AE234">
            <v>0</v>
          </cell>
          <cell r="AF234">
            <v>0</v>
          </cell>
          <cell r="AG234">
            <v>0</v>
          </cell>
          <cell r="AH234">
            <v>0</v>
          </cell>
          <cell r="AI234">
            <v>0</v>
          </cell>
          <cell r="AJ234">
            <v>0</v>
          </cell>
          <cell r="AK234">
            <v>0</v>
          </cell>
          <cell r="AL234">
            <v>0</v>
          </cell>
          <cell r="AM234">
            <v>0</v>
          </cell>
          <cell r="AN234">
            <v>0</v>
          </cell>
          <cell r="AO234">
            <v>0</v>
          </cell>
          <cell r="AP234">
            <v>0</v>
          </cell>
          <cell r="AQ234">
            <v>0</v>
          </cell>
          <cell r="AR234">
            <v>0</v>
          </cell>
          <cell r="AS234">
            <v>0</v>
          </cell>
          <cell r="AT234">
            <v>0</v>
          </cell>
        </row>
        <row r="235">
          <cell r="A235">
            <v>0</v>
          </cell>
          <cell r="B235">
            <v>0</v>
          </cell>
          <cell r="C235">
            <v>0</v>
          </cell>
          <cell r="D235" t="str">
            <v>4.9</v>
          </cell>
          <cell r="E235">
            <v>0</v>
          </cell>
          <cell r="F235">
            <v>0</v>
          </cell>
          <cell r="G235">
            <v>0</v>
          </cell>
          <cell r="H235">
            <v>0</v>
          </cell>
          <cell r="I235">
            <v>0</v>
          </cell>
          <cell r="J235">
            <v>0</v>
          </cell>
          <cell r="K235">
            <v>0</v>
          </cell>
          <cell r="L235">
            <v>0</v>
          </cell>
          <cell r="M235">
            <v>0</v>
          </cell>
          <cell r="N235">
            <v>0</v>
          </cell>
          <cell r="O235">
            <v>0</v>
          </cell>
          <cell r="P235">
            <v>0</v>
          </cell>
          <cell r="Q235">
            <v>0</v>
          </cell>
          <cell r="R235">
            <v>0</v>
          </cell>
          <cell r="S235">
            <v>0</v>
          </cell>
          <cell r="T235">
            <v>0</v>
          </cell>
          <cell r="U235">
            <v>0</v>
          </cell>
          <cell r="V235">
            <v>0</v>
          </cell>
          <cell r="W235">
            <v>0</v>
          </cell>
          <cell r="X235" t="str">
            <v>1.33</v>
          </cell>
          <cell r="Y235" t="str">
            <v>D+</v>
          </cell>
          <cell r="Z235" t="str">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row>
        <row r="236">
          <cell r="A236">
            <v>0</v>
          </cell>
          <cell r="B236">
            <v>0</v>
          </cell>
          <cell r="C236">
            <v>0</v>
          </cell>
          <cell r="D236" t="str">
            <v>4.5.1</v>
          </cell>
          <cell r="E236">
            <v>0</v>
          </cell>
          <cell r="F236">
            <v>0</v>
          </cell>
          <cell r="G236">
            <v>0</v>
          </cell>
          <cell r="H236">
            <v>0</v>
          </cell>
          <cell r="I236">
            <v>0</v>
          </cell>
          <cell r="J236">
            <v>0</v>
          </cell>
          <cell r="K236">
            <v>0</v>
          </cell>
          <cell r="L236">
            <v>0</v>
          </cell>
          <cell r="M236">
            <v>0</v>
          </cell>
          <cell r="N236">
            <v>0</v>
          </cell>
          <cell r="O236">
            <v>0</v>
          </cell>
          <cell r="P236">
            <v>0</v>
          </cell>
          <cell r="Q236">
            <v>0</v>
          </cell>
          <cell r="R236">
            <v>0</v>
          </cell>
          <cell r="S236">
            <v>0</v>
          </cell>
          <cell r="T236">
            <v>0</v>
          </cell>
          <cell r="U236">
            <v>0</v>
          </cell>
          <cell r="V236">
            <v>0</v>
          </cell>
          <cell r="W236">
            <v>0</v>
          </cell>
          <cell r="X236" t="str">
            <v>1.33</v>
          </cell>
          <cell r="Y236" t="str">
            <v>D+</v>
          </cell>
          <cell r="Z236" t="str">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row>
        <row r="237">
          <cell r="A237">
            <v>0</v>
          </cell>
          <cell r="B237">
            <v>0</v>
          </cell>
          <cell r="C237">
            <v>0</v>
          </cell>
          <cell r="D237" t="str">
            <v>4.5.2</v>
          </cell>
          <cell r="E237">
            <v>0</v>
          </cell>
          <cell r="F237">
            <v>0</v>
          </cell>
          <cell r="G237">
            <v>0</v>
          </cell>
          <cell r="H237">
            <v>0</v>
          </cell>
          <cell r="I237">
            <v>0</v>
          </cell>
          <cell r="J237">
            <v>0</v>
          </cell>
          <cell r="K237">
            <v>0</v>
          </cell>
          <cell r="L237">
            <v>0</v>
          </cell>
          <cell r="M237">
            <v>0</v>
          </cell>
          <cell r="N237">
            <v>0</v>
          </cell>
          <cell r="O237">
            <v>0</v>
          </cell>
          <cell r="P237">
            <v>0</v>
          </cell>
          <cell r="Q237">
            <v>0</v>
          </cell>
          <cell r="R237">
            <v>0</v>
          </cell>
          <cell r="S237">
            <v>0</v>
          </cell>
          <cell r="T237">
            <v>0</v>
          </cell>
          <cell r="U237">
            <v>0</v>
          </cell>
          <cell r="V237">
            <v>0</v>
          </cell>
          <cell r="W237">
            <v>0</v>
          </cell>
          <cell r="X237" t="str">
            <v>1.33</v>
          </cell>
          <cell r="Y237" t="str">
            <v>D+</v>
          </cell>
          <cell r="Z237" t="str">
            <v>0</v>
          </cell>
          <cell r="AA237">
            <v>0</v>
          </cell>
          <cell r="AB237">
            <v>0</v>
          </cell>
          <cell r="AC237">
            <v>0</v>
          </cell>
          <cell r="AD237">
            <v>0</v>
          </cell>
          <cell r="AE237">
            <v>0</v>
          </cell>
          <cell r="AF237">
            <v>0</v>
          </cell>
          <cell r="AG237">
            <v>0</v>
          </cell>
          <cell r="AH237">
            <v>0</v>
          </cell>
          <cell r="AI237">
            <v>0</v>
          </cell>
          <cell r="AJ237">
            <v>0</v>
          </cell>
          <cell r="AK237">
            <v>0</v>
          </cell>
          <cell r="AL237">
            <v>0</v>
          </cell>
          <cell r="AM237">
            <v>0</v>
          </cell>
          <cell r="AN237">
            <v>0</v>
          </cell>
          <cell r="AO237">
            <v>0</v>
          </cell>
          <cell r="AP237">
            <v>0</v>
          </cell>
          <cell r="AQ237">
            <v>0</v>
          </cell>
          <cell r="AR237">
            <v>0</v>
          </cell>
          <cell r="AS237">
            <v>0</v>
          </cell>
          <cell r="AT237">
            <v>0</v>
          </cell>
        </row>
        <row r="238">
          <cell r="A238">
            <v>0</v>
          </cell>
          <cell r="B238">
            <v>0</v>
          </cell>
          <cell r="C238">
            <v>0</v>
          </cell>
          <cell r="D238" t="str">
            <v>4.14</v>
          </cell>
          <cell r="E238">
            <v>0</v>
          </cell>
          <cell r="F238">
            <v>0</v>
          </cell>
          <cell r="G238">
            <v>0</v>
          </cell>
          <cell r="H238">
            <v>0</v>
          </cell>
          <cell r="I238">
            <v>0</v>
          </cell>
          <cell r="J238">
            <v>0</v>
          </cell>
          <cell r="K238">
            <v>0</v>
          </cell>
          <cell r="L238">
            <v>0</v>
          </cell>
          <cell r="M238">
            <v>0</v>
          </cell>
          <cell r="N238">
            <v>0</v>
          </cell>
          <cell r="O238">
            <v>0</v>
          </cell>
          <cell r="P238">
            <v>0</v>
          </cell>
          <cell r="Q238">
            <v>0</v>
          </cell>
          <cell r="R238">
            <v>0</v>
          </cell>
          <cell r="S238">
            <v>0</v>
          </cell>
          <cell r="T238">
            <v>0</v>
          </cell>
          <cell r="U238">
            <v>0</v>
          </cell>
          <cell r="V238">
            <v>0</v>
          </cell>
          <cell r="W238">
            <v>0</v>
          </cell>
          <cell r="X238" t="str">
            <v>1.33</v>
          </cell>
          <cell r="Y238" t="str">
            <v>D+</v>
          </cell>
          <cell r="Z238" t="str">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row>
        <row r="239">
          <cell r="A239">
            <v>0</v>
          </cell>
          <cell r="B239">
            <v>23</v>
          </cell>
          <cell r="C239">
            <v>0</v>
          </cell>
          <cell r="D239">
            <v>0</v>
          </cell>
          <cell r="E239">
            <v>0</v>
          </cell>
          <cell r="F239">
            <v>0</v>
          </cell>
          <cell r="G239">
            <v>0</v>
          </cell>
          <cell r="H239">
            <v>0</v>
          </cell>
          <cell r="I239">
            <v>0</v>
          </cell>
          <cell r="J239">
            <v>0</v>
          </cell>
          <cell r="K239">
            <v>0</v>
          </cell>
          <cell r="L239">
            <v>0</v>
          </cell>
          <cell r="M239">
            <v>0</v>
          </cell>
          <cell r="N239">
            <v>0</v>
          </cell>
          <cell r="O239">
            <v>0</v>
          </cell>
          <cell r="P239">
            <v>0</v>
          </cell>
          <cell r="Q239">
            <v>0</v>
          </cell>
          <cell r="R239">
            <v>0</v>
          </cell>
          <cell r="S239">
            <v>0</v>
          </cell>
          <cell r="T239">
            <v>0</v>
          </cell>
          <cell r="U239">
            <v>0</v>
          </cell>
          <cell r="V239">
            <v>0</v>
          </cell>
          <cell r="W239">
            <v>0</v>
          </cell>
          <cell r="X239" t="str">
            <v>1.33</v>
          </cell>
          <cell r="Y239" t="str">
            <v>D+</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row>
        <row r="240">
          <cell r="A240">
            <v>24</v>
          </cell>
          <cell r="B240">
            <v>0</v>
          </cell>
          <cell r="C240" t="str">
            <v>Romzy Oka Ramadhani P</v>
          </cell>
          <cell r="D240" t="str">
            <v>4.6.1</v>
          </cell>
          <cell r="E240">
            <v>0</v>
          </cell>
          <cell r="F240">
            <v>0</v>
          </cell>
          <cell r="G240">
            <v>0</v>
          </cell>
          <cell r="H240">
            <v>0</v>
          </cell>
          <cell r="I240">
            <v>0</v>
          </cell>
          <cell r="J240">
            <v>0</v>
          </cell>
          <cell r="K240">
            <v>0</v>
          </cell>
          <cell r="L240">
            <v>0</v>
          </cell>
          <cell r="M240">
            <v>0</v>
          </cell>
          <cell r="N240">
            <v>0</v>
          </cell>
          <cell r="O240">
            <v>0</v>
          </cell>
          <cell r="P240">
            <v>0</v>
          </cell>
          <cell r="Q240">
            <v>0</v>
          </cell>
          <cell r="R240">
            <v>0</v>
          </cell>
          <cell r="S240">
            <v>0</v>
          </cell>
          <cell r="T240">
            <v>0</v>
          </cell>
          <cell r="U240">
            <v>0</v>
          </cell>
          <cell r="V240">
            <v>0</v>
          </cell>
          <cell r="W240">
            <v>0</v>
          </cell>
          <cell r="X240" t="str">
            <v>1.33</v>
          </cell>
          <cell r="Y240" t="str">
            <v>D+</v>
          </cell>
          <cell r="Z240" t="str">
            <v>0</v>
          </cell>
          <cell r="AA240">
            <v>0</v>
          </cell>
          <cell r="AB240">
            <v>0</v>
          </cell>
          <cell r="AC240">
            <v>0</v>
          </cell>
          <cell r="AD240">
            <v>0</v>
          </cell>
          <cell r="AE240">
            <v>0</v>
          </cell>
          <cell r="AF240">
            <v>0</v>
          </cell>
          <cell r="AG240">
            <v>0</v>
          </cell>
          <cell r="AH240">
            <v>0</v>
          </cell>
          <cell r="AI240">
            <v>0</v>
          </cell>
          <cell r="AJ240">
            <v>0</v>
          </cell>
          <cell r="AK240">
            <v>0</v>
          </cell>
          <cell r="AL240">
            <v>0</v>
          </cell>
          <cell r="AM240">
            <v>0</v>
          </cell>
          <cell r="AN240">
            <v>0</v>
          </cell>
          <cell r="AO240">
            <v>0</v>
          </cell>
          <cell r="AP240">
            <v>0</v>
          </cell>
          <cell r="AQ240">
            <v>0</v>
          </cell>
          <cell r="AR240">
            <v>0</v>
          </cell>
          <cell r="AS240">
            <v>0</v>
          </cell>
          <cell r="AT240" t="str">
            <v>D+</v>
          </cell>
        </row>
        <row r="241">
          <cell r="A241">
            <v>0</v>
          </cell>
          <cell r="B241">
            <v>0</v>
          </cell>
          <cell r="C241">
            <v>0</v>
          </cell>
          <cell r="D241" t="str">
            <v>4.6.2</v>
          </cell>
          <cell r="E241">
            <v>0</v>
          </cell>
          <cell r="F241">
            <v>0</v>
          </cell>
          <cell r="G241">
            <v>0</v>
          </cell>
          <cell r="H241">
            <v>0</v>
          </cell>
          <cell r="I241">
            <v>0</v>
          </cell>
          <cell r="J241">
            <v>0</v>
          </cell>
          <cell r="K241">
            <v>0</v>
          </cell>
          <cell r="L241">
            <v>0</v>
          </cell>
          <cell r="M241">
            <v>0</v>
          </cell>
          <cell r="N241">
            <v>0</v>
          </cell>
          <cell r="O241">
            <v>0</v>
          </cell>
          <cell r="P241">
            <v>0</v>
          </cell>
          <cell r="Q241">
            <v>0</v>
          </cell>
          <cell r="R241">
            <v>0</v>
          </cell>
          <cell r="S241">
            <v>0</v>
          </cell>
          <cell r="T241">
            <v>0</v>
          </cell>
          <cell r="U241">
            <v>0</v>
          </cell>
          <cell r="V241">
            <v>0</v>
          </cell>
          <cell r="W241">
            <v>0</v>
          </cell>
          <cell r="X241" t="str">
            <v>1.33</v>
          </cell>
          <cell r="Y241" t="str">
            <v>D+</v>
          </cell>
          <cell r="Z241" t="str">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row>
        <row r="242">
          <cell r="A242">
            <v>0</v>
          </cell>
          <cell r="B242">
            <v>0</v>
          </cell>
          <cell r="C242">
            <v>0</v>
          </cell>
          <cell r="D242" t="str">
            <v>4.6.3</v>
          </cell>
          <cell r="E242">
            <v>0</v>
          </cell>
          <cell r="F242">
            <v>0</v>
          </cell>
          <cell r="G242">
            <v>0</v>
          </cell>
          <cell r="H242">
            <v>0</v>
          </cell>
          <cell r="I242">
            <v>0</v>
          </cell>
          <cell r="J242">
            <v>0</v>
          </cell>
          <cell r="K242">
            <v>0</v>
          </cell>
          <cell r="L242">
            <v>0</v>
          </cell>
          <cell r="M242">
            <v>0</v>
          </cell>
          <cell r="N242">
            <v>0</v>
          </cell>
          <cell r="O242">
            <v>0</v>
          </cell>
          <cell r="P242">
            <v>0</v>
          </cell>
          <cell r="Q242">
            <v>0</v>
          </cell>
          <cell r="R242">
            <v>0</v>
          </cell>
          <cell r="S242">
            <v>0</v>
          </cell>
          <cell r="T242">
            <v>0</v>
          </cell>
          <cell r="U242">
            <v>0</v>
          </cell>
          <cell r="V242">
            <v>0</v>
          </cell>
          <cell r="W242">
            <v>0</v>
          </cell>
          <cell r="X242" t="str">
            <v>1.33</v>
          </cell>
          <cell r="Y242" t="str">
            <v>D+</v>
          </cell>
          <cell r="Z242" t="str">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row>
        <row r="243">
          <cell r="A243">
            <v>0</v>
          </cell>
          <cell r="B243">
            <v>0</v>
          </cell>
          <cell r="C243">
            <v>0</v>
          </cell>
          <cell r="D243" t="str">
            <v>4.2</v>
          </cell>
          <cell r="E243">
            <v>0</v>
          </cell>
          <cell r="F243">
            <v>0</v>
          </cell>
          <cell r="G243">
            <v>0</v>
          </cell>
          <cell r="H243">
            <v>0</v>
          </cell>
          <cell r="I243">
            <v>0</v>
          </cell>
          <cell r="J243">
            <v>0</v>
          </cell>
          <cell r="K243">
            <v>0</v>
          </cell>
          <cell r="L243">
            <v>0</v>
          </cell>
          <cell r="M243">
            <v>0</v>
          </cell>
          <cell r="N243">
            <v>0</v>
          </cell>
          <cell r="O243">
            <v>0</v>
          </cell>
          <cell r="P243">
            <v>0</v>
          </cell>
          <cell r="Q243">
            <v>0</v>
          </cell>
          <cell r="R243">
            <v>0</v>
          </cell>
          <cell r="S243">
            <v>0</v>
          </cell>
          <cell r="T243">
            <v>0</v>
          </cell>
          <cell r="U243">
            <v>0</v>
          </cell>
          <cell r="V243">
            <v>0</v>
          </cell>
          <cell r="W243">
            <v>0</v>
          </cell>
          <cell r="X243" t="str">
            <v>1.33</v>
          </cell>
          <cell r="Y243" t="str">
            <v>D+</v>
          </cell>
          <cell r="Z243" t="str">
            <v>0</v>
          </cell>
          <cell r="AA243">
            <v>0</v>
          </cell>
          <cell r="AB243">
            <v>0</v>
          </cell>
          <cell r="AC243">
            <v>0</v>
          </cell>
          <cell r="AD243">
            <v>0</v>
          </cell>
          <cell r="AE243">
            <v>0</v>
          </cell>
          <cell r="AF243">
            <v>0</v>
          </cell>
          <cell r="AG243">
            <v>0</v>
          </cell>
          <cell r="AH243">
            <v>0</v>
          </cell>
          <cell r="AI243">
            <v>0</v>
          </cell>
          <cell r="AJ243">
            <v>0</v>
          </cell>
          <cell r="AK243">
            <v>0</v>
          </cell>
          <cell r="AL243">
            <v>0</v>
          </cell>
          <cell r="AM243">
            <v>0</v>
          </cell>
          <cell r="AN243">
            <v>0</v>
          </cell>
          <cell r="AO243">
            <v>0</v>
          </cell>
          <cell r="AP243">
            <v>0</v>
          </cell>
          <cell r="AQ243">
            <v>0</v>
          </cell>
          <cell r="AR243">
            <v>0</v>
          </cell>
          <cell r="AS243">
            <v>0</v>
          </cell>
          <cell r="AT243">
            <v>0</v>
          </cell>
        </row>
        <row r="244">
          <cell r="A244">
            <v>0</v>
          </cell>
          <cell r="B244">
            <v>0</v>
          </cell>
          <cell r="C244">
            <v>0</v>
          </cell>
          <cell r="D244" t="str">
            <v>4.8</v>
          </cell>
          <cell r="E244">
            <v>0</v>
          </cell>
          <cell r="F244">
            <v>0</v>
          </cell>
          <cell r="G244">
            <v>0</v>
          </cell>
          <cell r="H244">
            <v>0</v>
          </cell>
          <cell r="I244">
            <v>0</v>
          </cell>
          <cell r="J244">
            <v>0</v>
          </cell>
          <cell r="K244">
            <v>0</v>
          </cell>
          <cell r="L244">
            <v>0</v>
          </cell>
          <cell r="M244">
            <v>0</v>
          </cell>
          <cell r="N244">
            <v>0</v>
          </cell>
          <cell r="O244">
            <v>0</v>
          </cell>
          <cell r="P244">
            <v>0</v>
          </cell>
          <cell r="Q244">
            <v>0</v>
          </cell>
          <cell r="R244">
            <v>0</v>
          </cell>
          <cell r="S244">
            <v>0</v>
          </cell>
          <cell r="T244">
            <v>0</v>
          </cell>
          <cell r="U244">
            <v>0</v>
          </cell>
          <cell r="V244">
            <v>0</v>
          </cell>
          <cell r="W244">
            <v>0</v>
          </cell>
          <cell r="X244" t="str">
            <v>1.33</v>
          </cell>
          <cell r="Y244" t="str">
            <v>D+</v>
          </cell>
          <cell r="Z244" t="str">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v>
          </cell>
        </row>
        <row r="245">
          <cell r="A245">
            <v>0</v>
          </cell>
          <cell r="B245">
            <v>0</v>
          </cell>
          <cell r="C245">
            <v>0</v>
          </cell>
          <cell r="D245" t="str">
            <v>4.9</v>
          </cell>
          <cell r="E245">
            <v>0</v>
          </cell>
          <cell r="F245">
            <v>0</v>
          </cell>
          <cell r="G245">
            <v>0</v>
          </cell>
          <cell r="H245">
            <v>0</v>
          </cell>
          <cell r="I245">
            <v>0</v>
          </cell>
          <cell r="J245">
            <v>0</v>
          </cell>
          <cell r="K245">
            <v>0</v>
          </cell>
          <cell r="L245">
            <v>0</v>
          </cell>
          <cell r="M245">
            <v>0</v>
          </cell>
          <cell r="N245">
            <v>0</v>
          </cell>
          <cell r="O245">
            <v>0</v>
          </cell>
          <cell r="P245">
            <v>0</v>
          </cell>
          <cell r="Q245">
            <v>0</v>
          </cell>
          <cell r="R245">
            <v>0</v>
          </cell>
          <cell r="S245">
            <v>0</v>
          </cell>
          <cell r="T245">
            <v>0</v>
          </cell>
          <cell r="U245">
            <v>0</v>
          </cell>
          <cell r="V245">
            <v>0</v>
          </cell>
          <cell r="W245">
            <v>0</v>
          </cell>
          <cell r="X245" t="str">
            <v>1.33</v>
          </cell>
          <cell r="Y245" t="str">
            <v>D+</v>
          </cell>
          <cell r="Z245" t="str">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v>
          </cell>
        </row>
        <row r="246">
          <cell r="A246">
            <v>0</v>
          </cell>
          <cell r="B246">
            <v>0</v>
          </cell>
          <cell r="C246">
            <v>0</v>
          </cell>
          <cell r="D246" t="str">
            <v>4.5.1</v>
          </cell>
          <cell r="E246">
            <v>0</v>
          </cell>
          <cell r="F246">
            <v>0</v>
          </cell>
          <cell r="G246">
            <v>0</v>
          </cell>
          <cell r="H246">
            <v>0</v>
          </cell>
          <cell r="I246">
            <v>0</v>
          </cell>
          <cell r="J246">
            <v>0</v>
          </cell>
          <cell r="K246">
            <v>0</v>
          </cell>
          <cell r="L246">
            <v>0</v>
          </cell>
          <cell r="M246">
            <v>0</v>
          </cell>
          <cell r="N246">
            <v>0</v>
          </cell>
          <cell r="O246">
            <v>0</v>
          </cell>
          <cell r="P246">
            <v>0</v>
          </cell>
          <cell r="Q246">
            <v>0</v>
          </cell>
          <cell r="R246">
            <v>0</v>
          </cell>
          <cell r="S246">
            <v>0</v>
          </cell>
          <cell r="T246">
            <v>0</v>
          </cell>
          <cell r="U246">
            <v>0</v>
          </cell>
          <cell r="V246">
            <v>0</v>
          </cell>
          <cell r="W246">
            <v>0</v>
          </cell>
          <cell r="X246" t="str">
            <v>1.33</v>
          </cell>
          <cell r="Y246" t="str">
            <v>D+</v>
          </cell>
          <cell r="Z246" t="str">
            <v>0</v>
          </cell>
          <cell r="AA246">
            <v>0</v>
          </cell>
          <cell r="AB246">
            <v>0</v>
          </cell>
          <cell r="AC246">
            <v>0</v>
          </cell>
          <cell r="AD246">
            <v>0</v>
          </cell>
          <cell r="AE246">
            <v>0</v>
          </cell>
          <cell r="AF246">
            <v>0</v>
          </cell>
          <cell r="AG246">
            <v>0</v>
          </cell>
          <cell r="AH246">
            <v>0</v>
          </cell>
          <cell r="AI246">
            <v>0</v>
          </cell>
          <cell r="AJ246">
            <v>0</v>
          </cell>
          <cell r="AK246">
            <v>0</v>
          </cell>
          <cell r="AL246">
            <v>0</v>
          </cell>
          <cell r="AM246">
            <v>0</v>
          </cell>
          <cell r="AN246">
            <v>0</v>
          </cell>
          <cell r="AO246">
            <v>0</v>
          </cell>
          <cell r="AP246">
            <v>0</v>
          </cell>
          <cell r="AQ246">
            <v>0</v>
          </cell>
          <cell r="AR246">
            <v>0</v>
          </cell>
          <cell r="AS246">
            <v>0</v>
          </cell>
          <cell r="AT246">
            <v>0</v>
          </cell>
        </row>
        <row r="247">
          <cell r="A247">
            <v>0</v>
          </cell>
          <cell r="B247">
            <v>0</v>
          </cell>
          <cell r="C247">
            <v>0</v>
          </cell>
          <cell r="D247" t="str">
            <v>4.5.2</v>
          </cell>
          <cell r="E247">
            <v>0</v>
          </cell>
          <cell r="F247">
            <v>0</v>
          </cell>
          <cell r="G247">
            <v>0</v>
          </cell>
          <cell r="H247">
            <v>0</v>
          </cell>
          <cell r="I247">
            <v>0</v>
          </cell>
          <cell r="J247">
            <v>0</v>
          </cell>
          <cell r="K247">
            <v>0</v>
          </cell>
          <cell r="L247">
            <v>0</v>
          </cell>
          <cell r="M247">
            <v>0</v>
          </cell>
          <cell r="N247">
            <v>0</v>
          </cell>
          <cell r="O247">
            <v>0</v>
          </cell>
          <cell r="P247">
            <v>0</v>
          </cell>
          <cell r="Q247">
            <v>0</v>
          </cell>
          <cell r="R247">
            <v>0</v>
          </cell>
          <cell r="S247">
            <v>0</v>
          </cell>
          <cell r="T247">
            <v>0</v>
          </cell>
          <cell r="U247">
            <v>0</v>
          </cell>
          <cell r="V247">
            <v>0</v>
          </cell>
          <cell r="W247">
            <v>0</v>
          </cell>
          <cell r="X247" t="str">
            <v>1.33</v>
          </cell>
          <cell r="Y247" t="str">
            <v>D+</v>
          </cell>
          <cell r="Z247" t="str">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row>
        <row r="248">
          <cell r="A248">
            <v>0</v>
          </cell>
          <cell r="B248">
            <v>0</v>
          </cell>
          <cell r="C248">
            <v>0</v>
          </cell>
          <cell r="D248" t="str">
            <v>4.14</v>
          </cell>
          <cell r="E248">
            <v>0</v>
          </cell>
          <cell r="F248">
            <v>0</v>
          </cell>
          <cell r="G248">
            <v>0</v>
          </cell>
          <cell r="H248">
            <v>0</v>
          </cell>
          <cell r="I248">
            <v>0</v>
          </cell>
          <cell r="J248">
            <v>0</v>
          </cell>
          <cell r="K248">
            <v>0</v>
          </cell>
          <cell r="L248">
            <v>0</v>
          </cell>
          <cell r="M248">
            <v>0</v>
          </cell>
          <cell r="N248">
            <v>0</v>
          </cell>
          <cell r="O248">
            <v>0</v>
          </cell>
          <cell r="P248">
            <v>0</v>
          </cell>
          <cell r="Q248">
            <v>0</v>
          </cell>
          <cell r="R248">
            <v>0</v>
          </cell>
          <cell r="S248">
            <v>0</v>
          </cell>
          <cell r="T248">
            <v>0</v>
          </cell>
          <cell r="U248">
            <v>0</v>
          </cell>
          <cell r="V248">
            <v>0</v>
          </cell>
          <cell r="W248">
            <v>0</v>
          </cell>
          <cell r="X248" t="str">
            <v>1.33</v>
          </cell>
          <cell r="Y248" t="str">
            <v>D+</v>
          </cell>
          <cell r="Z248" t="str">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row>
        <row r="249">
          <cell r="A249">
            <v>0</v>
          </cell>
          <cell r="B249">
            <v>24</v>
          </cell>
          <cell r="C249">
            <v>0</v>
          </cell>
          <cell r="D249">
            <v>0</v>
          </cell>
          <cell r="E249">
            <v>0</v>
          </cell>
          <cell r="F249">
            <v>0</v>
          </cell>
          <cell r="G249">
            <v>0</v>
          </cell>
          <cell r="H249">
            <v>0</v>
          </cell>
          <cell r="I249">
            <v>0</v>
          </cell>
          <cell r="J249">
            <v>0</v>
          </cell>
          <cell r="K249">
            <v>0</v>
          </cell>
          <cell r="L249">
            <v>0</v>
          </cell>
          <cell r="M249">
            <v>0</v>
          </cell>
          <cell r="N249">
            <v>0</v>
          </cell>
          <cell r="O249">
            <v>0</v>
          </cell>
          <cell r="P249">
            <v>0</v>
          </cell>
          <cell r="Q249">
            <v>0</v>
          </cell>
          <cell r="R249">
            <v>0</v>
          </cell>
          <cell r="S249">
            <v>0</v>
          </cell>
          <cell r="T249">
            <v>0</v>
          </cell>
          <cell r="U249">
            <v>0</v>
          </cell>
          <cell r="V249">
            <v>0</v>
          </cell>
          <cell r="W249">
            <v>0</v>
          </cell>
          <cell r="X249" t="str">
            <v>1.33</v>
          </cell>
          <cell r="Y249" t="str">
            <v>D+</v>
          </cell>
          <cell r="Z249">
            <v>0</v>
          </cell>
          <cell r="AA249">
            <v>0</v>
          </cell>
          <cell r="AB249">
            <v>0</v>
          </cell>
          <cell r="AC249">
            <v>0</v>
          </cell>
          <cell r="AD249">
            <v>0</v>
          </cell>
          <cell r="AE249">
            <v>0</v>
          </cell>
          <cell r="AF249">
            <v>0</v>
          </cell>
          <cell r="AG249">
            <v>0</v>
          </cell>
          <cell r="AH249">
            <v>0</v>
          </cell>
          <cell r="AI249">
            <v>0</v>
          </cell>
          <cell r="AJ249">
            <v>0</v>
          </cell>
          <cell r="AK249">
            <v>0</v>
          </cell>
          <cell r="AL249">
            <v>0</v>
          </cell>
          <cell r="AM249">
            <v>0</v>
          </cell>
          <cell r="AN249">
            <v>0</v>
          </cell>
          <cell r="AO249">
            <v>0</v>
          </cell>
          <cell r="AP249">
            <v>0</v>
          </cell>
          <cell r="AQ249">
            <v>0</v>
          </cell>
          <cell r="AR249">
            <v>0</v>
          </cell>
          <cell r="AS249">
            <v>0</v>
          </cell>
          <cell r="AT249">
            <v>0</v>
          </cell>
        </row>
        <row r="250">
          <cell r="A250">
            <v>25</v>
          </cell>
          <cell r="B250">
            <v>0</v>
          </cell>
          <cell r="C250" t="str">
            <v>Larasati Jagadhita P</v>
          </cell>
          <cell r="D250" t="str">
            <v>4.6.1</v>
          </cell>
          <cell r="E250">
            <v>0</v>
          </cell>
          <cell r="F250">
            <v>0</v>
          </cell>
          <cell r="G250">
            <v>0</v>
          </cell>
          <cell r="H250">
            <v>0</v>
          </cell>
          <cell r="I250">
            <v>0</v>
          </cell>
          <cell r="J250">
            <v>0</v>
          </cell>
          <cell r="K250">
            <v>0</v>
          </cell>
          <cell r="L250">
            <v>0</v>
          </cell>
          <cell r="M250">
            <v>0</v>
          </cell>
          <cell r="N250">
            <v>0</v>
          </cell>
          <cell r="O250">
            <v>0</v>
          </cell>
          <cell r="P250">
            <v>0</v>
          </cell>
          <cell r="Q250">
            <v>0</v>
          </cell>
          <cell r="R250">
            <v>0</v>
          </cell>
          <cell r="S250">
            <v>0</v>
          </cell>
          <cell r="T250">
            <v>0</v>
          </cell>
          <cell r="U250">
            <v>0</v>
          </cell>
          <cell r="V250">
            <v>0</v>
          </cell>
          <cell r="W250">
            <v>0</v>
          </cell>
          <cell r="X250" t="str">
            <v>1.33</v>
          </cell>
          <cell r="Y250" t="str">
            <v>D+</v>
          </cell>
          <cell r="Z250" t="str">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v>
          </cell>
          <cell r="AQ250">
            <v>0</v>
          </cell>
          <cell r="AR250">
            <v>0</v>
          </cell>
          <cell r="AS250">
            <v>0</v>
          </cell>
          <cell r="AT250" t="str">
            <v>D+</v>
          </cell>
        </row>
        <row r="251">
          <cell r="A251">
            <v>0</v>
          </cell>
          <cell r="B251">
            <v>0</v>
          </cell>
          <cell r="C251">
            <v>0</v>
          </cell>
          <cell r="D251" t="str">
            <v>4.6.2</v>
          </cell>
          <cell r="E251">
            <v>0</v>
          </cell>
          <cell r="F251">
            <v>0</v>
          </cell>
          <cell r="G251">
            <v>0</v>
          </cell>
          <cell r="H251">
            <v>0</v>
          </cell>
          <cell r="I251">
            <v>0</v>
          </cell>
          <cell r="J251">
            <v>0</v>
          </cell>
          <cell r="K251">
            <v>0</v>
          </cell>
          <cell r="L251">
            <v>0</v>
          </cell>
          <cell r="M251">
            <v>0</v>
          </cell>
          <cell r="N251">
            <v>0</v>
          </cell>
          <cell r="O251">
            <v>0</v>
          </cell>
          <cell r="P251">
            <v>0</v>
          </cell>
          <cell r="Q251">
            <v>0</v>
          </cell>
          <cell r="R251">
            <v>0</v>
          </cell>
          <cell r="S251">
            <v>0</v>
          </cell>
          <cell r="T251">
            <v>0</v>
          </cell>
          <cell r="U251">
            <v>0</v>
          </cell>
          <cell r="V251">
            <v>0</v>
          </cell>
          <cell r="W251">
            <v>0</v>
          </cell>
          <cell r="X251" t="str">
            <v>1.33</v>
          </cell>
          <cell r="Y251" t="str">
            <v>D+</v>
          </cell>
          <cell r="Z251" t="str">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v>
          </cell>
          <cell r="AS251">
            <v>0</v>
          </cell>
          <cell r="AT251">
            <v>0</v>
          </cell>
        </row>
        <row r="252">
          <cell r="A252">
            <v>0</v>
          </cell>
          <cell r="B252">
            <v>0</v>
          </cell>
          <cell r="C252">
            <v>0</v>
          </cell>
          <cell r="D252" t="str">
            <v>4.6.3</v>
          </cell>
          <cell r="E252">
            <v>0</v>
          </cell>
          <cell r="F252">
            <v>0</v>
          </cell>
          <cell r="G252">
            <v>0</v>
          </cell>
          <cell r="H252">
            <v>0</v>
          </cell>
          <cell r="I252">
            <v>0</v>
          </cell>
          <cell r="J252">
            <v>0</v>
          </cell>
          <cell r="K252">
            <v>0</v>
          </cell>
          <cell r="L252">
            <v>0</v>
          </cell>
          <cell r="M252">
            <v>0</v>
          </cell>
          <cell r="N252">
            <v>0</v>
          </cell>
          <cell r="O252">
            <v>0</v>
          </cell>
          <cell r="P252">
            <v>0</v>
          </cell>
          <cell r="Q252">
            <v>0</v>
          </cell>
          <cell r="R252">
            <v>0</v>
          </cell>
          <cell r="S252">
            <v>0</v>
          </cell>
          <cell r="T252">
            <v>0</v>
          </cell>
          <cell r="U252">
            <v>0</v>
          </cell>
          <cell r="V252">
            <v>0</v>
          </cell>
          <cell r="W252">
            <v>0</v>
          </cell>
          <cell r="X252" t="str">
            <v>1.33</v>
          </cell>
          <cell r="Y252" t="str">
            <v>D+</v>
          </cell>
          <cell r="Z252" t="str">
            <v>0</v>
          </cell>
          <cell r="AA252">
            <v>0</v>
          </cell>
          <cell r="AB252">
            <v>0</v>
          </cell>
          <cell r="AC252">
            <v>0</v>
          </cell>
          <cell r="AD252">
            <v>0</v>
          </cell>
          <cell r="AE252">
            <v>0</v>
          </cell>
          <cell r="AF252">
            <v>0</v>
          </cell>
          <cell r="AG252">
            <v>0</v>
          </cell>
          <cell r="AH252">
            <v>0</v>
          </cell>
          <cell r="AI252">
            <v>0</v>
          </cell>
          <cell r="AJ252">
            <v>0</v>
          </cell>
          <cell r="AK252">
            <v>0</v>
          </cell>
          <cell r="AL252">
            <v>0</v>
          </cell>
          <cell r="AM252">
            <v>0</v>
          </cell>
          <cell r="AN252">
            <v>0</v>
          </cell>
          <cell r="AO252">
            <v>0</v>
          </cell>
          <cell r="AP252">
            <v>0</v>
          </cell>
          <cell r="AQ252">
            <v>0</v>
          </cell>
          <cell r="AR252">
            <v>0</v>
          </cell>
          <cell r="AS252">
            <v>0</v>
          </cell>
          <cell r="AT252">
            <v>0</v>
          </cell>
        </row>
        <row r="253">
          <cell r="A253">
            <v>0</v>
          </cell>
          <cell r="B253">
            <v>0</v>
          </cell>
          <cell r="C253">
            <v>0</v>
          </cell>
          <cell r="D253" t="str">
            <v>4.2</v>
          </cell>
          <cell r="E253">
            <v>0</v>
          </cell>
          <cell r="F253">
            <v>0</v>
          </cell>
          <cell r="G253">
            <v>0</v>
          </cell>
          <cell r="H253">
            <v>0</v>
          </cell>
          <cell r="I253">
            <v>0</v>
          </cell>
          <cell r="J253">
            <v>0</v>
          </cell>
          <cell r="K253">
            <v>0</v>
          </cell>
          <cell r="L253">
            <v>0</v>
          </cell>
          <cell r="M253">
            <v>0</v>
          </cell>
          <cell r="N253">
            <v>0</v>
          </cell>
          <cell r="O253">
            <v>0</v>
          </cell>
          <cell r="P253">
            <v>0</v>
          </cell>
          <cell r="Q253">
            <v>0</v>
          </cell>
          <cell r="R253">
            <v>0</v>
          </cell>
          <cell r="S253">
            <v>0</v>
          </cell>
          <cell r="T253">
            <v>0</v>
          </cell>
          <cell r="U253">
            <v>0</v>
          </cell>
          <cell r="V253">
            <v>0</v>
          </cell>
          <cell r="W253">
            <v>0</v>
          </cell>
          <cell r="X253" t="str">
            <v>1.33</v>
          </cell>
          <cell r="Y253" t="str">
            <v>D+</v>
          </cell>
          <cell r="Z253" t="str">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v>
          </cell>
          <cell r="AR253">
            <v>0</v>
          </cell>
          <cell r="AS253">
            <v>0</v>
          </cell>
          <cell r="AT253">
            <v>0</v>
          </cell>
        </row>
        <row r="254">
          <cell r="A254">
            <v>0</v>
          </cell>
          <cell r="B254">
            <v>0</v>
          </cell>
          <cell r="C254">
            <v>0</v>
          </cell>
          <cell r="D254" t="str">
            <v>4.8</v>
          </cell>
          <cell r="E254">
            <v>0</v>
          </cell>
          <cell r="F254">
            <v>0</v>
          </cell>
          <cell r="G254">
            <v>0</v>
          </cell>
          <cell r="H254">
            <v>0</v>
          </cell>
          <cell r="I254">
            <v>0</v>
          </cell>
          <cell r="J254">
            <v>0</v>
          </cell>
          <cell r="K254">
            <v>0</v>
          </cell>
          <cell r="L254">
            <v>0</v>
          </cell>
          <cell r="M254">
            <v>0</v>
          </cell>
          <cell r="N254">
            <v>0</v>
          </cell>
          <cell r="O254">
            <v>0</v>
          </cell>
          <cell r="P254">
            <v>0</v>
          </cell>
          <cell r="Q254">
            <v>0</v>
          </cell>
          <cell r="R254">
            <v>0</v>
          </cell>
          <cell r="S254">
            <v>0</v>
          </cell>
          <cell r="T254">
            <v>0</v>
          </cell>
          <cell r="U254">
            <v>0</v>
          </cell>
          <cell r="V254">
            <v>0</v>
          </cell>
          <cell r="W254">
            <v>0</v>
          </cell>
          <cell r="X254" t="str">
            <v>1.33</v>
          </cell>
          <cell r="Y254" t="str">
            <v>D+</v>
          </cell>
          <cell r="Z254" t="str">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row>
        <row r="255">
          <cell r="A255">
            <v>0</v>
          </cell>
          <cell r="B255">
            <v>0</v>
          </cell>
          <cell r="C255">
            <v>0</v>
          </cell>
          <cell r="D255" t="str">
            <v>4.9</v>
          </cell>
          <cell r="E255">
            <v>0</v>
          </cell>
          <cell r="F255">
            <v>0</v>
          </cell>
          <cell r="G255">
            <v>0</v>
          </cell>
          <cell r="H255">
            <v>0</v>
          </cell>
          <cell r="I255">
            <v>0</v>
          </cell>
          <cell r="J255">
            <v>0</v>
          </cell>
          <cell r="K255">
            <v>0</v>
          </cell>
          <cell r="L255">
            <v>0</v>
          </cell>
          <cell r="M255">
            <v>0</v>
          </cell>
          <cell r="N255">
            <v>0</v>
          </cell>
          <cell r="O255">
            <v>0</v>
          </cell>
          <cell r="P255">
            <v>0</v>
          </cell>
          <cell r="Q255">
            <v>0</v>
          </cell>
          <cell r="R255">
            <v>0</v>
          </cell>
          <cell r="S255">
            <v>0</v>
          </cell>
          <cell r="T255">
            <v>0</v>
          </cell>
          <cell r="U255">
            <v>0</v>
          </cell>
          <cell r="V255">
            <v>0</v>
          </cell>
          <cell r="W255">
            <v>0</v>
          </cell>
          <cell r="X255" t="str">
            <v>1.33</v>
          </cell>
          <cell r="Y255" t="str">
            <v>D+</v>
          </cell>
          <cell r="Z255" t="str">
            <v>0</v>
          </cell>
          <cell r="AA255">
            <v>0</v>
          </cell>
          <cell r="AB255">
            <v>0</v>
          </cell>
          <cell r="AC255">
            <v>0</v>
          </cell>
          <cell r="AD255">
            <v>0</v>
          </cell>
          <cell r="AE255">
            <v>0</v>
          </cell>
          <cell r="AF255">
            <v>0</v>
          </cell>
          <cell r="AG255">
            <v>0</v>
          </cell>
          <cell r="AH255">
            <v>0</v>
          </cell>
          <cell r="AI255">
            <v>0</v>
          </cell>
          <cell r="AJ255">
            <v>0</v>
          </cell>
          <cell r="AK255">
            <v>0</v>
          </cell>
          <cell r="AL255">
            <v>0</v>
          </cell>
          <cell r="AM255">
            <v>0</v>
          </cell>
          <cell r="AN255">
            <v>0</v>
          </cell>
          <cell r="AO255">
            <v>0</v>
          </cell>
          <cell r="AP255">
            <v>0</v>
          </cell>
          <cell r="AQ255">
            <v>0</v>
          </cell>
          <cell r="AR255">
            <v>0</v>
          </cell>
          <cell r="AS255">
            <v>0</v>
          </cell>
          <cell r="AT255">
            <v>0</v>
          </cell>
        </row>
        <row r="256">
          <cell r="A256">
            <v>0</v>
          </cell>
          <cell r="B256">
            <v>0</v>
          </cell>
          <cell r="C256">
            <v>0</v>
          </cell>
          <cell r="D256" t="str">
            <v>4.5.1</v>
          </cell>
          <cell r="E256">
            <v>0</v>
          </cell>
          <cell r="F256">
            <v>0</v>
          </cell>
          <cell r="G256">
            <v>0</v>
          </cell>
          <cell r="H256">
            <v>0</v>
          </cell>
          <cell r="I256">
            <v>0</v>
          </cell>
          <cell r="J256">
            <v>0</v>
          </cell>
          <cell r="K256">
            <v>0</v>
          </cell>
          <cell r="L256">
            <v>0</v>
          </cell>
          <cell r="M256">
            <v>0</v>
          </cell>
          <cell r="N256">
            <v>0</v>
          </cell>
          <cell r="O256">
            <v>0</v>
          </cell>
          <cell r="P256">
            <v>0</v>
          </cell>
          <cell r="Q256">
            <v>0</v>
          </cell>
          <cell r="R256">
            <v>0</v>
          </cell>
          <cell r="S256">
            <v>0</v>
          </cell>
          <cell r="T256">
            <v>0</v>
          </cell>
          <cell r="U256">
            <v>0</v>
          </cell>
          <cell r="V256">
            <v>0</v>
          </cell>
          <cell r="W256">
            <v>0</v>
          </cell>
          <cell r="X256" t="str">
            <v>1.33</v>
          </cell>
          <cell r="Y256" t="str">
            <v>D+</v>
          </cell>
          <cell r="Z256" t="str">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v>
          </cell>
          <cell r="AS256">
            <v>0</v>
          </cell>
          <cell r="AT256">
            <v>0</v>
          </cell>
        </row>
        <row r="257">
          <cell r="A257">
            <v>0</v>
          </cell>
          <cell r="B257">
            <v>0</v>
          </cell>
          <cell r="C257">
            <v>0</v>
          </cell>
          <cell r="D257" t="str">
            <v>4.5.2</v>
          </cell>
          <cell r="E257">
            <v>0</v>
          </cell>
          <cell r="F257">
            <v>0</v>
          </cell>
          <cell r="G257">
            <v>0</v>
          </cell>
          <cell r="H257">
            <v>0</v>
          </cell>
          <cell r="I257">
            <v>0</v>
          </cell>
          <cell r="J257">
            <v>0</v>
          </cell>
          <cell r="K257">
            <v>0</v>
          </cell>
          <cell r="L257">
            <v>0</v>
          </cell>
          <cell r="M257">
            <v>0</v>
          </cell>
          <cell r="N257">
            <v>0</v>
          </cell>
          <cell r="O257">
            <v>0</v>
          </cell>
          <cell r="P257">
            <v>0</v>
          </cell>
          <cell r="Q257">
            <v>0</v>
          </cell>
          <cell r="R257">
            <v>0</v>
          </cell>
          <cell r="S257">
            <v>0</v>
          </cell>
          <cell r="T257">
            <v>0</v>
          </cell>
          <cell r="U257">
            <v>0</v>
          </cell>
          <cell r="V257">
            <v>0</v>
          </cell>
          <cell r="W257">
            <v>0</v>
          </cell>
          <cell r="X257" t="str">
            <v>1.33</v>
          </cell>
          <cell r="Y257" t="str">
            <v>D+</v>
          </cell>
          <cell r="Z257" t="str">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row>
        <row r="258">
          <cell r="A258">
            <v>0</v>
          </cell>
          <cell r="B258">
            <v>0</v>
          </cell>
          <cell r="C258">
            <v>0</v>
          </cell>
          <cell r="D258" t="str">
            <v>4.14</v>
          </cell>
          <cell r="E258">
            <v>0</v>
          </cell>
          <cell r="F258">
            <v>0</v>
          </cell>
          <cell r="G258">
            <v>0</v>
          </cell>
          <cell r="H258">
            <v>0</v>
          </cell>
          <cell r="I258">
            <v>0</v>
          </cell>
          <cell r="J258">
            <v>0</v>
          </cell>
          <cell r="K258">
            <v>0</v>
          </cell>
          <cell r="L258">
            <v>0</v>
          </cell>
          <cell r="M258">
            <v>0</v>
          </cell>
          <cell r="N258">
            <v>0</v>
          </cell>
          <cell r="O258">
            <v>0</v>
          </cell>
          <cell r="P258">
            <v>0</v>
          </cell>
          <cell r="Q258">
            <v>0</v>
          </cell>
          <cell r="R258">
            <v>0</v>
          </cell>
          <cell r="S258">
            <v>0</v>
          </cell>
          <cell r="T258">
            <v>0</v>
          </cell>
          <cell r="U258">
            <v>0</v>
          </cell>
          <cell r="V258">
            <v>0</v>
          </cell>
          <cell r="W258">
            <v>0</v>
          </cell>
          <cell r="X258" t="str">
            <v>1.33</v>
          </cell>
          <cell r="Y258" t="str">
            <v>D+</v>
          </cell>
          <cell r="Z258" t="str">
            <v>0</v>
          </cell>
          <cell r="AA258">
            <v>0</v>
          </cell>
          <cell r="AB258">
            <v>0</v>
          </cell>
          <cell r="AC258">
            <v>0</v>
          </cell>
          <cell r="AD258">
            <v>0</v>
          </cell>
          <cell r="AE258">
            <v>0</v>
          </cell>
          <cell r="AF258">
            <v>0</v>
          </cell>
          <cell r="AG258">
            <v>0</v>
          </cell>
          <cell r="AH258">
            <v>0</v>
          </cell>
          <cell r="AI258">
            <v>0</v>
          </cell>
          <cell r="AJ258">
            <v>0</v>
          </cell>
          <cell r="AK258">
            <v>0</v>
          </cell>
          <cell r="AL258">
            <v>0</v>
          </cell>
          <cell r="AM258">
            <v>0</v>
          </cell>
          <cell r="AN258">
            <v>0</v>
          </cell>
          <cell r="AO258">
            <v>0</v>
          </cell>
          <cell r="AP258">
            <v>0</v>
          </cell>
          <cell r="AQ258">
            <v>0</v>
          </cell>
          <cell r="AR258">
            <v>0</v>
          </cell>
          <cell r="AS258">
            <v>0</v>
          </cell>
          <cell r="AT258">
            <v>0</v>
          </cell>
        </row>
        <row r="259">
          <cell r="A259">
            <v>0</v>
          </cell>
          <cell r="B259">
            <v>25</v>
          </cell>
          <cell r="C259">
            <v>0</v>
          </cell>
          <cell r="D259">
            <v>0</v>
          </cell>
          <cell r="E259">
            <v>0</v>
          </cell>
          <cell r="F259">
            <v>0</v>
          </cell>
          <cell r="G259">
            <v>0</v>
          </cell>
          <cell r="H259">
            <v>0</v>
          </cell>
          <cell r="I259">
            <v>0</v>
          </cell>
          <cell r="J259">
            <v>0</v>
          </cell>
          <cell r="K259">
            <v>0</v>
          </cell>
          <cell r="L259">
            <v>0</v>
          </cell>
          <cell r="M259">
            <v>0</v>
          </cell>
          <cell r="N259">
            <v>0</v>
          </cell>
          <cell r="O259">
            <v>0</v>
          </cell>
          <cell r="P259">
            <v>0</v>
          </cell>
          <cell r="Q259">
            <v>0</v>
          </cell>
          <cell r="R259">
            <v>0</v>
          </cell>
          <cell r="S259">
            <v>0</v>
          </cell>
          <cell r="T259">
            <v>0</v>
          </cell>
          <cell r="U259">
            <v>0</v>
          </cell>
          <cell r="V259">
            <v>0</v>
          </cell>
          <cell r="W259">
            <v>0</v>
          </cell>
          <cell r="X259" t="str">
            <v>1.33</v>
          </cell>
          <cell r="Y259" t="str">
            <v>D+</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v>
          </cell>
          <cell r="AS259">
            <v>0</v>
          </cell>
          <cell r="AT259">
            <v>0</v>
          </cell>
        </row>
        <row r="260">
          <cell r="A260">
            <v>26</v>
          </cell>
          <cell r="B260">
            <v>0</v>
          </cell>
          <cell r="C260" t="str">
            <v>Meliana Citra A</v>
          </cell>
          <cell r="D260" t="str">
            <v>4.6.1</v>
          </cell>
          <cell r="E260">
            <v>0</v>
          </cell>
          <cell r="F260">
            <v>0</v>
          </cell>
          <cell r="G260">
            <v>0</v>
          </cell>
          <cell r="H260">
            <v>0</v>
          </cell>
          <cell r="I260">
            <v>0</v>
          </cell>
          <cell r="J260">
            <v>0</v>
          </cell>
          <cell r="K260">
            <v>0</v>
          </cell>
          <cell r="L260">
            <v>0</v>
          </cell>
          <cell r="M260">
            <v>0</v>
          </cell>
          <cell r="N260">
            <v>0</v>
          </cell>
          <cell r="O260">
            <v>0</v>
          </cell>
          <cell r="P260">
            <v>0</v>
          </cell>
          <cell r="Q260">
            <v>0</v>
          </cell>
          <cell r="R260">
            <v>0</v>
          </cell>
          <cell r="S260">
            <v>0</v>
          </cell>
          <cell r="T260">
            <v>0</v>
          </cell>
          <cell r="U260">
            <v>0</v>
          </cell>
          <cell r="V260">
            <v>0</v>
          </cell>
          <cell r="W260">
            <v>0</v>
          </cell>
          <cell r="X260" t="str">
            <v>1.33</v>
          </cell>
          <cell r="Y260" t="str">
            <v>D+</v>
          </cell>
          <cell r="Z260" t="str">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t="str">
            <v>D+</v>
          </cell>
        </row>
        <row r="261">
          <cell r="A261">
            <v>0</v>
          </cell>
          <cell r="B261">
            <v>0</v>
          </cell>
          <cell r="C261">
            <v>0</v>
          </cell>
          <cell r="D261" t="str">
            <v>4.6.2</v>
          </cell>
          <cell r="E261">
            <v>0</v>
          </cell>
          <cell r="F261">
            <v>0</v>
          </cell>
          <cell r="G261">
            <v>0</v>
          </cell>
          <cell r="H261">
            <v>0</v>
          </cell>
          <cell r="I261">
            <v>0</v>
          </cell>
          <cell r="J261">
            <v>0</v>
          </cell>
          <cell r="K261">
            <v>0</v>
          </cell>
          <cell r="L261">
            <v>0</v>
          </cell>
          <cell r="M261">
            <v>0</v>
          </cell>
          <cell r="N261">
            <v>0</v>
          </cell>
          <cell r="O261">
            <v>0</v>
          </cell>
          <cell r="P261">
            <v>0</v>
          </cell>
          <cell r="Q261">
            <v>0</v>
          </cell>
          <cell r="R261">
            <v>0</v>
          </cell>
          <cell r="S261">
            <v>0</v>
          </cell>
          <cell r="T261">
            <v>0</v>
          </cell>
          <cell r="U261">
            <v>0</v>
          </cell>
          <cell r="V261">
            <v>0</v>
          </cell>
          <cell r="W261">
            <v>0</v>
          </cell>
          <cell r="X261" t="str">
            <v>1.33</v>
          </cell>
          <cell r="Y261" t="str">
            <v>D+</v>
          </cell>
          <cell r="Z261" t="str">
            <v>0</v>
          </cell>
          <cell r="AA261">
            <v>0</v>
          </cell>
          <cell r="AB261">
            <v>0</v>
          </cell>
          <cell r="AC261">
            <v>0</v>
          </cell>
          <cell r="AD261">
            <v>0</v>
          </cell>
          <cell r="AE261">
            <v>0</v>
          </cell>
          <cell r="AF261">
            <v>0</v>
          </cell>
          <cell r="AG261">
            <v>0</v>
          </cell>
          <cell r="AH261">
            <v>0</v>
          </cell>
          <cell r="AI261">
            <v>0</v>
          </cell>
          <cell r="AJ261">
            <v>0</v>
          </cell>
          <cell r="AK261">
            <v>0</v>
          </cell>
          <cell r="AL261">
            <v>0</v>
          </cell>
          <cell r="AM261">
            <v>0</v>
          </cell>
          <cell r="AN261">
            <v>0</v>
          </cell>
          <cell r="AO261">
            <v>0</v>
          </cell>
          <cell r="AP261">
            <v>0</v>
          </cell>
          <cell r="AQ261">
            <v>0</v>
          </cell>
          <cell r="AR261">
            <v>0</v>
          </cell>
          <cell r="AS261">
            <v>0</v>
          </cell>
          <cell r="AT261">
            <v>0</v>
          </cell>
        </row>
        <row r="262">
          <cell r="A262">
            <v>0</v>
          </cell>
          <cell r="B262">
            <v>0</v>
          </cell>
          <cell r="C262">
            <v>0</v>
          </cell>
          <cell r="D262" t="str">
            <v>4.6.3</v>
          </cell>
          <cell r="E262">
            <v>0</v>
          </cell>
          <cell r="F262">
            <v>0</v>
          </cell>
          <cell r="G262">
            <v>0</v>
          </cell>
          <cell r="H262">
            <v>0</v>
          </cell>
          <cell r="I262">
            <v>0</v>
          </cell>
          <cell r="J262">
            <v>0</v>
          </cell>
          <cell r="K262">
            <v>0</v>
          </cell>
          <cell r="L262">
            <v>0</v>
          </cell>
          <cell r="M262">
            <v>0</v>
          </cell>
          <cell r="N262">
            <v>0</v>
          </cell>
          <cell r="O262">
            <v>0</v>
          </cell>
          <cell r="P262">
            <v>0</v>
          </cell>
          <cell r="Q262">
            <v>0</v>
          </cell>
          <cell r="R262">
            <v>0</v>
          </cell>
          <cell r="S262">
            <v>0</v>
          </cell>
          <cell r="T262">
            <v>0</v>
          </cell>
          <cell r="U262">
            <v>0</v>
          </cell>
          <cell r="V262">
            <v>0</v>
          </cell>
          <cell r="W262">
            <v>0</v>
          </cell>
          <cell r="X262" t="str">
            <v>1.33</v>
          </cell>
          <cell r="Y262" t="str">
            <v>D+</v>
          </cell>
          <cell r="Z262" t="str">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v>
          </cell>
          <cell r="AS262">
            <v>0</v>
          </cell>
          <cell r="AT262">
            <v>0</v>
          </cell>
        </row>
        <row r="263">
          <cell r="A263">
            <v>0</v>
          </cell>
          <cell r="B263">
            <v>0</v>
          </cell>
          <cell r="C263">
            <v>0</v>
          </cell>
          <cell r="D263" t="str">
            <v>4.2</v>
          </cell>
          <cell r="E263">
            <v>0</v>
          </cell>
          <cell r="F263">
            <v>0</v>
          </cell>
          <cell r="G263">
            <v>0</v>
          </cell>
          <cell r="H263">
            <v>0</v>
          </cell>
          <cell r="I263">
            <v>0</v>
          </cell>
          <cell r="J263">
            <v>0</v>
          </cell>
          <cell r="K263">
            <v>0</v>
          </cell>
          <cell r="L263">
            <v>0</v>
          </cell>
          <cell r="M263">
            <v>0</v>
          </cell>
          <cell r="N263">
            <v>0</v>
          </cell>
          <cell r="O263">
            <v>0</v>
          </cell>
          <cell r="P263">
            <v>0</v>
          </cell>
          <cell r="Q263">
            <v>0</v>
          </cell>
          <cell r="R263">
            <v>0</v>
          </cell>
          <cell r="S263">
            <v>0</v>
          </cell>
          <cell r="T263">
            <v>0</v>
          </cell>
          <cell r="U263">
            <v>0</v>
          </cell>
          <cell r="V263">
            <v>0</v>
          </cell>
          <cell r="W263">
            <v>0</v>
          </cell>
          <cell r="X263" t="str">
            <v>1.33</v>
          </cell>
          <cell r="Y263" t="str">
            <v>D+</v>
          </cell>
          <cell r="Z263" t="str">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row>
        <row r="264">
          <cell r="A264">
            <v>0</v>
          </cell>
          <cell r="B264">
            <v>0</v>
          </cell>
          <cell r="C264">
            <v>0</v>
          </cell>
          <cell r="D264" t="str">
            <v>4.8</v>
          </cell>
          <cell r="E264">
            <v>0</v>
          </cell>
          <cell r="F264">
            <v>0</v>
          </cell>
          <cell r="G264">
            <v>0</v>
          </cell>
          <cell r="H264">
            <v>0</v>
          </cell>
          <cell r="I264">
            <v>0</v>
          </cell>
          <cell r="J264">
            <v>0</v>
          </cell>
          <cell r="K264">
            <v>0</v>
          </cell>
          <cell r="L264">
            <v>0</v>
          </cell>
          <cell r="M264">
            <v>0</v>
          </cell>
          <cell r="N264">
            <v>0</v>
          </cell>
          <cell r="O264">
            <v>0</v>
          </cell>
          <cell r="P264">
            <v>0</v>
          </cell>
          <cell r="Q264">
            <v>0</v>
          </cell>
          <cell r="R264">
            <v>0</v>
          </cell>
          <cell r="S264">
            <v>0</v>
          </cell>
          <cell r="T264">
            <v>0</v>
          </cell>
          <cell r="U264">
            <v>0</v>
          </cell>
          <cell r="V264">
            <v>0</v>
          </cell>
          <cell r="W264">
            <v>0</v>
          </cell>
          <cell r="X264" t="str">
            <v>1.33</v>
          </cell>
          <cell r="Y264" t="str">
            <v>D+</v>
          </cell>
          <cell r="Z264" t="str">
            <v>0</v>
          </cell>
          <cell r="AA264">
            <v>0</v>
          </cell>
          <cell r="AB264">
            <v>0</v>
          </cell>
          <cell r="AC264">
            <v>0</v>
          </cell>
          <cell r="AD264">
            <v>0</v>
          </cell>
          <cell r="AE264">
            <v>0</v>
          </cell>
          <cell r="AF264">
            <v>0</v>
          </cell>
          <cell r="AG264">
            <v>0</v>
          </cell>
          <cell r="AH264">
            <v>0</v>
          </cell>
          <cell r="AI264">
            <v>0</v>
          </cell>
          <cell r="AJ264">
            <v>0</v>
          </cell>
          <cell r="AK264">
            <v>0</v>
          </cell>
          <cell r="AL264">
            <v>0</v>
          </cell>
          <cell r="AM264">
            <v>0</v>
          </cell>
          <cell r="AN264">
            <v>0</v>
          </cell>
          <cell r="AO264">
            <v>0</v>
          </cell>
          <cell r="AP264">
            <v>0</v>
          </cell>
          <cell r="AQ264">
            <v>0</v>
          </cell>
          <cell r="AR264">
            <v>0</v>
          </cell>
          <cell r="AS264">
            <v>0</v>
          </cell>
          <cell r="AT264">
            <v>0</v>
          </cell>
        </row>
        <row r="265">
          <cell r="A265">
            <v>0</v>
          </cell>
          <cell r="B265">
            <v>0</v>
          </cell>
          <cell r="C265">
            <v>0</v>
          </cell>
          <cell r="D265" t="str">
            <v>4.9</v>
          </cell>
          <cell r="E265">
            <v>0</v>
          </cell>
          <cell r="F265">
            <v>0</v>
          </cell>
          <cell r="G265">
            <v>0</v>
          </cell>
          <cell r="H265">
            <v>0</v>
          </cell>
          <cell r="I265">
            <v>0</v>
          </cell>
          <cell r="J265">
            <v>0</v>
          </cell>
          <cell r="K265">
            <v>0</v>
          </cell>
          <cell r="L265">
            <v>0</v>
          </cell>
          <cell r="M265">
            <v>0</v>
          </cell>
          <cell r="N265">
            <v>0</v>
          </cell>
          <cell r="O265">
            <v>0</v>
          </cell>
          <cell r="P265">
            <v>0</v>
          </cell>
          <cell r="Q265">
            <v>0</v>
          </cell>
          <cell r="R265">
            <v>0</v>
          </cell>
          <cell r="S265">
            <v>0</v>
          </cell>
          <cell r="T265">
            <v>0</v>
          </cell>
          <cell r="U265">
            <v>0</v>
          </cell>
          <cell r="V265">
            <v>0</v>
          </cell>
          <cell r="W265">
            <v>0</v>
          </cell>
          <cell r="X265" t="str">
            <v>1.33</v>
          </cell>
          <cell r="Y265" t="str">
            <v>D+</v>
          </cell>
          <cell r="Z265" t="str">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v>
          </cell>
          <cell r="AT265">
            <v>0</v>
          </cell>
        </row>
        <row r="266">
          <cell r="A266">
            <v>0</v>
          </cell>
          <cell r="B266">
            <v>0</v>
          </cell>
          <cell r="C266">
            <v>0</v>
          </cell>
          <cell r="D266" t="str">
            <v>4.5.1</v>
          </cell>
          <cell r="E266">
            <v>0</v>
          </cell>
          <cell r="F266">
            <v>0</v>
          </cell>
          <cell r="G266">
            <v>0</v>
          </cell>
          <cell r="H266">
            <v>0</v>
          </cell>
          <cell r="I266">
            <v>0</v>
          </cell>
          <cell r="J266">
            <v>0</v>
          </cell>
          <cell r="K266">
            <v>0</v>
          </cell>
          <cell r="L266">
            <v>0</v>
          </cell>
          <cell r="M266">
            <v>0</v>
          </cell>
          <cell r="N266">
            <v>0</v>
          </cell>
          <cell r="O266">
            <v>0</v>
          </cell>
          <cell r="P266">
            <v>0</v>
          </cell>
          <cell r="Q266">
            <v>0</v>
          </cell>
          <cell r="R266">
            <v>0</v>
          </cell>
          <cell r="S266">
            <v>0</v>
          </cell>
          <cell r="T266">
            <v>0</v>
          </cell>
          <cell r="U266">
            <v>0</v>
          </cell>
          <cell r="V266">
            <v>0</v>
          </cell>
          <cell r="W266">
            <v>0</v>
          </cell>
          <cell r="X266" t="str">
            <v>1.33</v>
          </cell>
          <cell r="Y266" t="str">
            <v>D+</v>
          </cell>
          <cell r="Z266" t="str">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row>
        <row r="267">
          <cell r="A267">
            <v>0</v>
          </cell>
          <cell r="B267">
            <v>0</v>
          </cell>
          <cell r="C267">
            <v>0</v>
          </cell>
          <cell r="D267" t="str">
            <v>4.5.2</v>
          </cell>
          <cell r="E267">
            <v>0</v>
          </cell>
          <cell r="F267">
            <v>0</v>
          </cell>
          <cell r="G267">
            <v>0</v>
          </cell>
          <cell r="H267">
            <v>0</v>
          </cell>
          <cell r="I267">
            <v>0</v>
          </cell>
          <cell r="J267">
            <v>0</v>
          </cell>
          <cell r="K267">
            <v>0</v>
          </cell>
          <cell r="L267">
            <v>0</v>
          </cell>
          <cell r="M267">
            <v>0</v>
          </cell>
          <cell r="N267">
            <v>0</v>
          </cell>
          <cell r="O267">
            <v>0</v>
          </cell>
          <cell r="P267">
            <v>0</v>
          </cell>
          <cell r="Q267">
            <v>0</v>
          </cell>
          <cell r="R267">
            <v>0</v>
          </cell>
          <cell r="S267">
            <v>0</v>
          </cell>
          <cell r="T267">
            <v>0</v>
          </cell>
          <cell r="U267">
            <v>0</v>
          </cell>
          <cell r="V267">
            <v>0</v>
          </cell>
          <cell r="W267">
            <v>0</v>
          </cell>
          <cell r="X267" t="str">
            <v>1.33</v>
          </cell>
          <cell r="Y267" t="str">
            <v>D+</v>
          </cell>
          <cell r="Z267" t="str">
            <v>0</v>
          </cell>
          <cell r="AA267">
            <v>0</v>
          </cell>
          <cell r="AB267">
            <v>0</v>
          </cell>
          <cell r="AC267">
            <v>0</v>
          </cell>
          <cell r="AD267">
            <v>0</v>
          </cell>
          <cell r="AE267">
            <v>0</v>
          </cell>
          <cell r="AF267">
            <v>0</v>
          </cell>
          <cell r="AG267">
            <v>0</v>
          </cell>
          <cell r="AH267">
            <v>0</v>
          </cell>
          <cell r="AI267">
            <v>0</v>
          </cell>
          <cell r="AJ267">
            <v>0</v>
          </cell>
          <cell r="AK267">
            <v>0</v>
          </cell>
          <cell r="AL267">
            <v>0</v>
          </cell>
          <cell r="AM267">
            <v>0</v>
          </cell>
          <cell r="AN267">
            <v>0</v>
          </cell>
          <cell r="AO267">
            <v>0</v>
          </cell>
          <cell r="AP267">
            <v>0</v>
          </cell>
          <cell r="AQ267">
            <v>0</v>
          </cell>
          <cell r="AR267">
            <v>0</v>
          </cell>
          <cell r="AS267">
            <v>0</v>
          </cell>
          <cell r="AT267">
            <v>0</v>
          </cell>
        </row>
        <row r="268">
          <cell r="A268">
            <v>0</v>
          </cell>
          <cell r="B268">
            <v>0</v>
          </cell>
          <cell r="C268">
            <v>0</v>
          </cell>
          <cell r="D268" t="str">
            <v>4.14</v>
          </cell>
          <cell r="E268">
            <v>0</v>
          </cell>
          <cell r="F268">
            <v>0</v>
          </cell>
          <cell r="G268">
            <v>0</v>
          </cell>
          <cell r="H268">
            <v>0</v>
          </cell>
          <cell r="I268">
            <v>0</v>
          </cell>
          <cell r="J268">
            <v>0</v>
          </cell>
          <cell r="K268">
            <v>0</v>
          </cell>
          <cell r="L268">
            <v>0</v>
          </cell>
          <cell r="M268">
            <v>0</v>
          </cell>
          <cell r="N268">
            <v>0</v>
          </cell>
          <cell r="O268">
            <v>0</v>
          </cell>
          <cell r="P268">
            <v>0</v>
          </cell>
          <cell r="Q268">
            <v>0</v>
          </cell>
          <cell r="R268">
            <v>0</v>
          </cell>
          <cell r="S268">
            <v>0</v>
          </cell>
          <cell r="T268">
            <v>0</v>
          </cell>
          <cell r="U268">
            <v>0</v>
          </cell>
          <cell r="V268">
            <v>0</v>
          </cell>
          <cell r="W268">
            <v>0</v>
          </cell>
          <cell r="X268" t="str">
            <v>1.33</v>
          </cell>
          <cell r="Y268" t="str">
            <v>D+</v>
          </cell>
          <cell r="Z268" t="str">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v>
          </cell>
          <cell r="AR268">
            <v>0</v>
          </cell>
          <cell r="AS268">
            <v>0</v>
          </cell>
          <cell r="AT268">
            <v>0</v>
          </cell>
        </row>
        <row r="269">
          <cell r="A269">
            <v>0</v>
          </cell>
          <cell r="B269">
            <v>26</v>
          </cell>
          <cell r="C269">
            <v>0</v>
          </cell>
          <cell r="D269">
            <v>0</v>
          </cell>
          <cell r="E269">
            <v>0</v>
          </cell>
          <cell r="F269">
            <v>0</v>
          </cell>
          <cell r="G269">
            <v>0</v>
          </cell>
          <cell r="H269">
            <v>0</v>
          </cell>
          <cell r="I269">
            <v>0</v>
          </cell>
          <cell r="J269">
            <v>0</v>
          </cell>
          <cell r="K269">
            <v>0</v>
          </cell>
          <cell r="L269">
            <v>0</v>
          </cell>
          <cell r="M269">
            <v>0</v>
          </cell>
          <cell r="N269">
            <v>0</v>
          </cell>
          <cell r="O269">
            <v>0</v>
          </cell>
          <cell r="P269">
            <v>0</v>
          </cell>
          <cell r="Q269">
            <v>0</v>
          </cell>
          <cell r="R269">
            <v>0</v>
          </cell>
          <cell r="S269">
            <v>0</v>
          </cell>
          <cell r="T269">
            <v>0</v>
          </cell>
          <cell r="U269">
            <v>0</v>
          </cell>
          <cell r="V269">
            <v>0</v>
          </cell>
          <cell r="W269">
            <v>0</v>
          </cell>
          <cell r="X269" t="str">
            <v>1.33</v>
          </cell>
          <cell r="Y269" t="str">
            <v>D+</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row>
        <row r="270">
          <cell r="A270">
            <v>27</v>
          </cell>
          <cell r="B270">
            <v>0</v>
          </cell>
          <cell r="C270" t="str">
            <v>Mohammad Rizky</v>
          </cell>
          <cell r="D270" t="str">
            <v>4.6.1</v>
          </cell>
          <cell r="E270">
            <v>0</v>
          </cell>
          <cell r="F270">
            <v>0</v>
          </cell>
          <cell r="G270">
            <v>0</v>
          </cell>
          <cell r="H270">
            <v>0</v>
          </cell>
          <cell r="I270">
            <v>0</v>
          </cell>
          <cell r="J270">
            <v>0</v>
          </cell>
          <cell r="K270">
            <v>0</v>
          </cell>
          <cell r="L270">
            <v>0</v>
          </cell>
          <cell r="M270">
            <v>0</v>
          </cell>
          <cell r="N270">
            <v>0</v>
          </cell>
          <cell r="O270">
            <v>0</v>
          </cell>
          <cell r="P270">
            <v>0</v>
          </cell>
          <cell r="Q270">
            <v>0</v>
          </cell>
          <cell r="R270">
            <v>0</v>
          </cell>
          <cell r="S270">
            <v>0</v>
          </cell>
          <cell r="T270">
            <v>0</v>
          </cell>
          <cell r="U270">
            <v>0</v>
          </cell>
          <cell r="V270">
            <v>0</v>
          </cell>
          <cell r="W270">
            <v>0</v>
          </cell>
          <cell r="X270" t="str">
            <v>1.33</v>
          </cell>
          <cell r="Y270" t="str">
            <v>D+</v>
          </cell>
          <cell r="Z270" t="str">
            <v>0</v>
          </cell>
          <cell r="AA270">
            <v>0</v>
          </cell>
          <cell r="AB270">
            <v>0</v>
          </cell>
          <cell r="AC270">
            <v>0</v>
          </cell>
          <cell r="AD270">
            <v>0</v>
          </cell>
          <cell r="AE270">
            <v>0</v>
          </cell>
          <cell r="AF270">
            <v>0</v>
          </cell>
          <cell r="AG270">
            <v>0</v>
          </cell>
          <cell r="AH270">
            <v>0</v>
          </cell>
          <cell r="AI270">
            <v>0</v>
          </cell>
          <cell r="AJ270">
            <v>0</v>
          </cell>
          <cell r="AK270">
            <v>0</v>
          </cell>
          <cell r="AL270">
            <v>0</v>
          </cell>
          <cell r="AM270">
            <v>0</v>
          </cell>
          <cell r="AN270">
            <v>0</v>
          </cell>
          <cell r="AO270">
            <v>0</v>
          </cell>
          <cell r="AP270">
            <v>0</v>
          </cell>
          <cell r="AQ270">
            <v>0</v>
          </cell>
          <cell r="AR270">
            <v>0</v>
          </cell>
          <cell r="AS270">
            <v>0</v>
          </cell>
          <cell r="AT270" t="str">
            <v>D+</v>
          </cell>
        </row>
        <row r="271">
          <cell r="A271">
            <v>0</v>
          </cell>
          <cell r="B271">
            <v>0</v>
          </cell>
          <cell r="C271">
            <v>0</v>
          </cell>
          <cell r="D271" t="str">
            <v>4.6.2</v>
          </cell>
          <cell r="E271">
            <v>0</v>
          </cell>
          <cell r="F271">
            <v>0</v>
          </cell>
          <cell r="G271">
            <v>0</v>
          </cell>
          <cell r="H271">
            <v>0</v>
          </cell>
          <cell r="I271">
            <v>0</v>
          </cell>
          <cell r="J271">
            <v>0</v>
          </cell>
          <cell r="K271">
            <v>0</v>
          </cell>
          <cell r="L271">
            <v>0</v>
          </cell>
          <cell r="M271">
            <v>0</v>
          </cell>
          <cell r="N271">
            <v>0</v>
          </cell>
          <cell r="O271">
            <v>0</v>
          </cell>
          <cell r="P271">
            <v>0</v>
          </cell>
          <cell r="Q271">
            <v>0</v>
          </cell>
          <cell r="R271">
            <v>0</v>
          </cell>
          <cell r="S271">
            <v>0</v>
          </cell>
          <cell r="T271">
            <v>0</v>
          </cell>
          <cell r="U271">
            <v>0</v>
          </cell>
          <cell r="V271">
            <v>0</v>
          </cell>
          <cell r="W271">
            <v>0</v>
          </cell>
          <cell r="X271" t="str">
            <v>1.33</v>
          </cell>
          <cell r="Y271" t="str">
            <v>D+</v>
          </cell>
          <cell r="Z271" t="str">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row>
        <row r="272">
          <cell r="A272">
            <v>0</v>
          </cell>
          <cell r="B272">
            <v>0</v>
          </cell>
          <cell r="C272">
            <v>0</v>
          </cell>
          <cell r="D272" t="str">
            <v>4.6.3</v>
          </cell>
          <cell r="E272">
            <v>0</v>
          </cell>
          <cell r="F272">
            <v>0</v>
          </cell>
          <cell r="G272">
            <v>0</v>
          </cell>
          <cell r="H272">
            <v>0</v>
          </cell>
          <cell r="I272">
            <v>0</v>
          </cell>
          <cell r="J272">
            <v>0</v>
          </cell>
          <cell r="K272">
            <v>0</v>
          </cell>
          <cell r="L272">
            <v>0</v>
          </cell>
          <cell r="M272">
            <v>0</v>
          </cell>
          <cell r="N272">
            <v>0</v>
          </cell>
          <cell r="O272">
            <v>0</v>
          </cell>
          <cell r="P272">
            <v>0</v>
          </cell>
          <cell r="Q272">
            <v>0</v>
          </cell>
          <cell r="R272">
            <v>0</v>
          </cell>
          <cell r="S272">
            <v>0</v>
          </cell>
          <cell r="T272">
            <v>0</v>
          </cell>
          <cell r="U272">
            <v>0</v>
          </cell>
          <cell r="V272">
            <v>0</v>
          </cell>
          <cell r="W272">
            <v>0</v>
          </cell>
          <cell r="X272" t="str">
            <v>1.33</v>
          </cell>
          <cell r="Y272" t="str">
            <v>D+</v>
          </cell>
          <cell r="Z272" t="str">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row>
        <row r="273">
          <cell r="A273">
            <v>0</v>
          </cell>
          <cell r="B273">
            <v>0</v>
          </cell>
          <cell r="C273">
            <v>0</v>
          </cell>
          <cell r="D273" t="str">
            <v>4.2</v>
          </cell>
          <cell r="E273">
            <v>0</v>
          </cell>
          <cell r="F273">
            <v>0</v>
          </cell>
          <cell r="G273">
            <v>0</v>
          </cell>
          <cell r="H273">
            <v>0</v>
          </cell>
          <cell r="I273">
            <v>0</v>
          </cell>
          <cell r="J273">
            <v>0</v>
          </cell>
          <cell r="K273">
            <v>0</v>
          </cell>
          <cell r="L273">
            <v>0</v>
          </cell>
          <cell r="M273">
            <v>0</v>
          </cell>
          <cell r="N273">
            <v>0</v>
          </cell>
          <cell r="O273">
            <v>0</v>
          </cell>
          <cell r="P273">
            <v>0</v>
          </cell>
          <cell r="Q273">
            <v>0</v>
          </cell>
          <cell r="R273">
            <v>0</v>
          </cell>
          <cell r="S273">
            <v>0</v>
          </cell>
          <cell r="T273">
            <v>0</v>
          </cell>
          <cell r="U273">
            <v>0</v>
          </cell>
          <cell r="V273">
            <v>0</v>
          </cell>
          <cell r="W273">
            <v>0</v>
          </cell>
          <cell r="X273" t="str">
            <v>1.33</v>
          </cell>
          <cell r="Y273" t="str">
            <v>D+</v>
          </cell>
          <cell r="Z273" t="str">
            <v>0</v>
          </cell>
          <cell r="AA273">
            <v>0</v>
          </cell>
          <cell r="AB273">
            <v>0</v>
          </cell>
          <cell r="AC273">
            <v>0</v>
          </cell>
          <cell r="AD273">
            <v>0</v>
          </cell>
          <cell r="AE273">
            <v>0</v>
          </cell>
          <cell r="AF273">
            <v>0</v>
          </cell>
          <cell r="AG273">
            <v>0</v>
          </cell>
          <cell r="AH273">
            <v>0</v>
          </cell>
          <cell r="AI273">
            <v>0</v>
          </cell>
          <cell r="AJ273">
            <v>0</v>
          </cell>
          <cell r="AK273">
            <v>0</v>
          </cell>
          <cell r="AL273">
            <v>0</v>
          </cell>
          <cell r="AM273">
            <v>0</v>
          </cell>
          <cell r="AN273">
            <v>0</v>
          </cell>
          <cell r="AO273">
            <v>0</v>
          </cell>
          <cell r="AP273">
            <v>0</v>
          </cell>
          <cell r="AQ273">
            <v>0</v>
          </cell>
          <cell r="AR273">
            <v>0</v>
          </cell>
          <cell r="AS273">
            <v>0</v>
          </cell>
          <cell r="AT273">
            <v>0</v>
          </cell>
        </row>
        <row r="274">
          <cell r="A274">
            <v>0</v>
          </cell>
          <cell r="B274">
            <v>0</v>
          </cell>
          <cell r="C274">
            <v>0</v>
          </cell>
          <cell r="D274" t="str">
            <v>4.8</v>
          </cell>
          <cell r="E274">
            <v>0</v>
          </cell>
          <cell r="F274">
            <v>0</v>
          </cell>
          <cell r="G274">
            <v>0</v>
          </cell>
          <cell r="H274">
            <v>0</v>
          </cell>
          <cell r="I274">
            <v>0</v>
          </cell>
          <cell r="J274">
            <v>0</v>
          </cell>
          <cell r="K274">
            <v>0</v>
          </cell>
          <cell r="L274">
            <v>0</v>
          </cell>
          <cell r="M274">
            <v>0</v>
          </cell>
          <cell r="N274">
            <v>0</v>
          </cell>
          <cell r="O274">
            <v>0</v>
          </cell>
          <cell r="P274">
            <v>0</v>
          </cell>
          <cell r="Q274">
            <v>0</v>
          </cell>
          <cell r="R274">
            <v>0</v>
          </cell>
          <cell r="S274">
            <v>0</v>
          </cell>
          <cell r="T274">
            <v>0</v>
          </cell>
          <cell r="U274">
            <v>0</v>
          </cell>
          <cell r="V274">
            <v>0</v>
          </cell>
          <cell r="W274">
            <v>0</v>
          </cell>
          <cell r="X274" t="str">
            <v>1.33</v>
          </cell>
          <cell r="Y274" t="str">
            <v>D+</v>
          </cell>
          <cell r="Z274" t="str">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row>
        <row r="275">
          <cell r="A275">
            <v>0</v>
          </cell>
          <cell r="B275">
            <v>0</v>
          </cell>
          <cell r="C275">
            <v>0</v>
          </cell>
          <cell r="D275" t="str">
            <v>4.9</v>
          </cell>
          <cell r="E275">
            <v>0</v>
          </cell>
          <cell r="F275">
            <v>0</v>
          </cell>
          <cell r="G275">
            <v>0</v>
          </cell>
          <cell r="H275">
            <v>0</v>
          </cell>
          <cell r="I275">
            <v>0</v>
          </cell>
          <cell r="J275">
            <v>0</v>
          </cell>
          <cell r="K275">
            <v>0</v>
          </cell>
          <cell r="L275">
            <v>0</v>
          </cell>
          <cell r="M275">
            <v>0</v>
          </cell>
          <cell r="N275">
            <v>0</v>
          </cell>
          <cell r="O275">
            <v>0</v>
          </cell>
          <cell r="P275">
            <v>0</v>
          </cell>
          <cell r="Q275">
            <v>0</v>
          </cell>
          <cell r="R275">
            <v>0</v>
          </cell>
          <cell r="S275">
            <v>0</v>
          </cell>
          <cell r="T275">
            <v>0</v>
          </cell>
          <cell r="U275">
            <v>0</v>
          </cell>
          <cell r="V275">
            <v>0</v>
          </cell>
          <cell r="W275">
            <v>0</v>
          </cell>
          <cell r="X275" t="str">
            <v>1.33</v>
          </cell>
          <cell r="Y275" t="str">
            <v>D+</v>
          </cell>
          <cell r="Z275" t="str">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row>
        <row r="276">
          <cell r="A276">
            <v>0</v>
          </cell>
          <cell r="B276">
            <v>0</v>
          </cell>
          <cell r="C276">
            <v>0</v>
          </cell>
          <cell r="D276" t="str">
            <v>4.5.1</v>
          </cell>
          <cell r="E276">
            <v>0</v>
          </cell>
          <cell r="F276">
            <v>0</v>
          </cell>
          <cell r="G276">
            <v>0</v>
          </cell>
          <cell r="H276">
            <v>0</v>
          </cell>
          <cell r="I276">
            <v>0</v>
          </cell>
          <cell r="J276">
            <v>0</v>
          </cell>
          <cell r="K276">
            <v>0</v>
          </cell>
          <cell r="L276">
            <v>0</v>
          </cell>
          <cell r="M276">
            <v>0</v>
          </cell>
          <cell r="N276">
            <v>0</v>
          </cell>
          <cell r="O276">
            <v>0</v>
          </cell>
          <cell r="P276">
            <v>0</v>
          </cell>
          <cell r="Q276">
            <v>0</v>
          </cell>
          <cell r="R276">
            <v>0</v>
          </cell>
          <cell r="S276">
            <v>0</v>
          </cell>
          <cell r="T276">
            <v>0</v>
          </cell>
          <cell r="U276">
            <v>0</v>
          </cell>
          <cell r="V276">
            <v>0</v>
          </cell>
          <cell r="W276">
            <v>0</v>
          </cell>
          <cell r="X276" t="str">
            <v>1.33</v>
          </cell>
          <cell r="Y276" t="str">
            <v>D+</v>
          </cell>
          <cell r="Z276" t="str">
            <v>0</v>
          </cell>
          <cell r="AA276">
            <v>0</v>
          </cell>
          <cell r="AB276">
            <v>0</v>
          </cell>
          <cell r="AC276">
            <v>0</v>
          </cell>
          <cell r="AD276">
            <v>0</v>
          </cell>
          <cell r="AE276">
            <v>0</v>
          </cell>
          <cell r="AF276">
            <v>0</v>
          </cell>
          <cell r="AG276">
            <v>0</v>
          </cell>
          <cell r="AH276">
            <v>0</v>
          </cell>
          <cell r="AI276">
            <v>0</v>
          </cell>
          <cell r="AJ276">
            <v>0</v>
          </cell>
          <cell r="AK276">
            <v>0</v>
          </cell>
          <cell r="AL276">
            <v>0</v>
          </cell>
          <cell r="AM276">
            <v>0</v>
          </cell>
          <cell r="AN276">
            <v>0</v>
          </cell>
          <cell r="AO276">
            <v>0</v>
          </cell>
          <cell r="AP276">
            <v>0</v>
          </cell>
          <cell r="AQ276">
            <v>0</v>
          </cell>
          <cell r="AR276">
            <v>0</v>
          </cell>
          <cell r="AS276">
            <v>0</v>
          </cell>
          <cell r="AT276">
            <v>0</v>
          </cell>
        </row>
        <row r="277">
          <cell r="A277">
            <v>0</v>
          </cell>
          <cell r="B277">
            <v>0</v>
          </cell>
          <cell r="C277">
            <v>0</v>
          </cell>
          <cell r="D277" t="str">
            <v>4.5.2</v>
          </cell>
          <cell r="E277">
            <v>0</v>
          </cell>
          <cell r="F277">
            <v>0</v>
          </cell>
          <cell r="G277">
            <v>0</v>
          </cell>
          <cell r="H277">
            <v>0</v>
          </cell>
          <cell r="I277">
            <v>0</v>
          </cell>
          <cell r="J277">
            <v>0</v>
          </cell>
          <cell r="K277">
            <v>0</v>
          </cell>
          <cell r="L277">
            <v>0</v>
          </cell>
          <cell r="M277">
            <v>0</v>
          </cell>
          <cell r="N277">
            <v>0</v>
          </cell>
          <cell r="O277">
            <v>0</v>
          </cell>
          <cell r="P277">
            <v>0</v>
          </cell>
          <cell r="Q277">
            <v>0</v>
          </cell>
          <cell r="R277">
            <v>0</v>
          </cell>
          <cell r="S277">
            <v>0</v>
          </cell>
          <cell r="T277">
            <v>0</v>
          </cell>
          <cell r="U277">
            <v>0</v>
          </cell>
          <cell r="V277">
            <v>0</v>
          </cell>
          <cell r="W277">
            <v>0</v>
          </cell>
          <cell r="X277" t="str">
            <v>1.33</v>
          </cell>
          <cell r="Y277" t="str">
            <v>D+</v>
          </cell>
          <cell r="Z277" t="str">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row>
        <row r="278">
          <cell r="A278">
            <v>0</v>
          </cell>
          <cell r="B278">
            <v>0</v>
          </cell>
          <cell r="C278">
            <v>0</v>
          </cell>
          <cell r="D278" t="str">
            <v>4.14</v>
          </cell>
          <cell r="E278">
            <v>0</v>
          </cell>
          <cell r="F278">
            <v>0</v>
          </cell>
          <cell r="G278">
            <v>0</v>
          </cell>
          <cell r="H278">
            <v>0</v>
          </cell>
          <cell r="I278">
            <v>0</v>
          </cell>
          <cell r="J278">
            <v>0</v>
          </cell>
          <cell r="K278">
            <v>0</v>
          </cell>
          <cell r="L278">
            <v>0</v>
          </cell>
          <cell r="M278">
            <v>0</v>
          </cell>
          <cell r="N278">
            <v>0</v>
          </cell>
          <cell r="O278">
            <v>0</v>
          </cell>
          <cell r="P278">
            <v>0</v>
          </cell>
          <cell r="Q278">
            <v>0</v>
          </cell>
          <cell r="R278">
            <v>0</v>
          </cell>
          <cell r="S278">
            <v>0</v>
          </cell>
          <cell r="T278">
            <v>0</v>
          </cell>
          <cell r="U278">
            <v>0</v>
          </cell>
          <cell r="V278">
            <v>0</v>
          </cell>
          <cell r="W278">
            <v>0</v>
          </cell>
          <cell r="X278" t="str">
            <v>1.33</v>
          </cell>
          <cell r="Y278" t="str">
            <v>D+</v>
          </cell>
          <cell r="Z278" t="str">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row>
        <row r="279">
          <cell r="A279">
            <v>0</v>
          </cell>
          <cell r="B279">
            <v>27</v>
          </cell>
          <cell r="C279">
            <v>0</v>
          </cell>
          <cell r="D279">
            <v>0</v>
          </cell>
          <cell r="E279">
            <v>0</v>
          </cell>
          <cell r="F279">
            <v>0</v>
          </cell>
          <cell r="G279">
            <v>0</v>
          </cell>
          <cell r="H279">
            <v>0</v>
          </cell>
          <cell r="I279">
            <v>0</v>
          </cell>
          <cell r="J279">
            <v>0</v>
          </cell>
          <cell r="K279">
            <v>0</v>
          </cell>
          <cell r="L279">
            <v>0</v>
          </cell>
          <cell r="M279">
            <v>0</v>
          </cell>
          <cell r="N279">
            <v>0</v>
          </cell>
          <cell r="O279">
            <v>0</v>
          </cell>
          <cell r="P279">
            <v>0</v>
          </cell>
          <cell r="Q279">
            <v>0</v>
          </cell>
          <cell r="R279">
            <v>0</v>
          </cell>
          <cell r="S279">
            <v>0</v>
          </cell>
          <cell r="T279">
            <v>0</v>
          </cell>
          <cell r="U279">
            <v>0</v>
          </cell>
          <cell r="V279">
            <v>0</v>
          </cell>
          <cell r="W279">
            <v>0</v>
          </cell>
          <cell r="X279" t="str">
            <v>1.33</v>
          </cell>
          <cell r="Y279" t="str">
            <v>D+</v>
          </cell>
          <cell r="Z279">
            <v>0</v>
          </cell>
          <cell r="AA279">
            <v>0</v>
          </cell>
          <cell r="AB279">
            <v>0</v>
          </cell>
          <cell r="AC279">
            <v>0</v>
          </cell>
          <cell r="AD279">
            <v>0</v>
          </cell>
          <cell r="AE279">
            <v>0</v>
          </cell>
          <cell r="AF279">
            <v>0</v>
          </cell>
          <cell r="AG279">
            <v>0</v>
          </cell>
          <cell r="AH279">
            <v>0</v>
          </cell>
          <cell r="AI279">
            <v>0</v>
          </cell>
          <cell r="AJ279">
            <v>0</v>
          </cell>
          <cell r="AK279">
            <v>0</v>
          </cell>
          <cell r="AL279">
            <v>0</v>
          </cell>
          <cell r="AM279">
            <v>0</v>
          </cell>
          <cell r="AN279">
            <v>0</v>
          </cell>
          <cell r="AO279">
            <v>0</v>
          </cell>
          <cell r="AP279">
            <v>0</v>
          </cell>
          <cell r="AQ279">
            <v>0</v>
          </cell>
          <cell r="AR279">
            <v>0</v>
          </cell>
          <cell r="AS279">
            <v>0</v>
          </cell>
          <cell r="AT279">
            <v>0</v>
          </cell>
        </row>
        <row r="280">
          <cell r="A280">
            <v>28</v>
          </cell>
          <cell r="B280">
            <v>0</v>
          </cell>
          <cell r="C280" t="e">
            <v>#N/A</v>
          </cell>
          <cell r="D280" t="str">
            <v>4.6.1</v>
          </cell>
          <cell r="E280">
            <v>0</v>
          </cell>
          <cell r="F280">
            <v>0</v>
          </cell>
          <cell r="G280">
            <v>0</v>
          </cell>
          <cell r="H280">
            <v>0</v>
          </cell>
          <cell r="I280">
            <v>0</v>
          </cell>
          <cell r="J280">
            <v>0</v>
          </cell>
          <cell r="K280">
            <v>0</v>
          </cell>
          <cell r="L280">
            <v>0</v>
          </cell>
          <cell r="M280">
            <v>0</v>
          </cell>
          <cell r="N280">
            <v>0</v>
          </cell>
          <cell r="O280">
            <v>0</v>
          </cell>
          <cell r="P280">
            <v>0</v>
          </cell>
          <cell r="Q280">
            <v>0</v>
          </cell>
          <cell r="R280">
            <v>0</v>
          </cell>
          <cell r="S280">
            <v>0</v>
          </cell>
          <cell r="T280">
            <v>0</v>
          </cell>
          <cell r="U280">
            <v>0</v>
          </cell>
          <cell r="V280">
            <v>0</v>
          </cell>
          <cell r="W280">
            <v>0</v>
          </cell>
          <cell r="X280" t="str">
            <v>1.33</v>
          </cell>
          <cell r="Y280" t="str">
            <v>D+</v>
          </cell>
          <cell r="Z280" t="str">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t="str">
            <v>D+</v>
          </cell>
        </row>
        <row r="281">
          <cell r="A281">
            <v>0</v>
          </cell>
          <cell r="B281">
            <v>0</v>
          </cell>
          <cell r="C281">
            <v>0</v>
          </cell>
          <cell r="D281" t="str">
            <v>4.6.2</v>
          </cell>
          <cell r="E281">
            <v>0</v>
          </cell>
          <cell r="F281">
            <v>0</v>
          </cell>
          <cell r="G281">
            <v>0</v>
          </cell>
          <cell r="H281">
            <v>0</v>
          </cell>
          <cell r="I281">
            <v>0</v>
          </cell>
          <cell r="J281">
            <v>0</v>
          </cell>
          <cell r="K281">
            <v>0</v>
          </cell>
          <cell r="L281">
            <v>0</v>
          </cell>
          <cell r="M281">
            <v>0</v>
          </cell>
          <cell r="N281">
            <v>0</v>
          </cell>
          <cell r="O281">
            <v>0</v>
          </cell>
          <cell r="P281">
            <v>0</v>
          </cell>
          <cell r="Q281">
            <v>0</v>
          </cell>
          <cell r="R281">
            <v>0</v>
          </cell>
          <cell r="S281">
            <v>0</v>
          </cell>
          <cell r="T281">
            <v>0</v>
          </cell>
          <cell r="U281">
            <v>0</v>
          </cell>
          <cell r="V281">
            <v>0</v>
          </cell>
          <cell r="W281">
            <v>0</v>
          </cell>
          <cell r="X281" t="str">
            <v>1.33</v>
          </cell>
          <cell r="Y281" t="str">
            <v>D+</v>
          </cell>
          <cell r="Z281" t="str">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row>
        <row r="282">
          <cell r="A282">
            <v>0</v>
          </cell>
          <cell r="B282">
            <v>0</v>
          </cell>
          <cell r="C282">
            <v>0</v>
          </cell>
          <cell r="D282" t="str">
            <v>4.6.3</v>
          </cell>
          <cell r="E282">
            <v>0</v>
          </cell>
          <cell r="F282">
            <v>0</v>
          </cell>
          <cell r="G282">
            <v>0</v>
          </cell>
          <cell r="H282">
            <v>0</v>
          </cell>
          <cell r="I282">
            <v>0</v>
          </cell>
          <cell r="J282">
            <v>0</v>
          </cell>
          <cell r="K282">
            <v>0</v>
          </cell>
          <cell r="L282">
            <v>0</v>
          </cell>
          <cell r="M282">
            <v>0</v>
          </cell>
          <cell r="N282">
            <v>0</v>
          </cell>
          <cell r="O282">
            <v>0</v>
          </cell>
          <cell r="P282">
            <v>0</v>
          </cell>
          <cell r="Q282">
            <v>0</v>
          </cell>
          <cell r="R282">
            <v>0</v>
          </cell>
          <cell r="S282">
            <v>0</v>
          </cell>
          <cell r="T282">
            <v>0</v>
          </cell>
          <cell r="U282">
            <v>0</v>
          </cell>
          <cell r="V282">
            <v>0</v>
          </cell>
          <cell r="W282">
            <v>0</v>
          </cell>
          <cell r="X282" t="str">
            <v>1.33</v>
          </cell>
          <cell r="Y282" t="str">
            <v>D+</v>
          </cell>
          <cell r="Z282" t="str">
            <v>0</v>
          </cell>
          <cell r="AA282">
            <v>0</v>
          </cell>
          <cell r="AB282">
            <v>0</v>
          </cell>
          <cell r="AC282">
            <v>0</v>
          </cell>
          <cell r="AD282">
            <v>0</v>
          </cell>
          <cell r="AE282">
            <v>0</v>
          </cell>
          <cell r="AF282">
            <v>0</v>
          </cell>
          <cell r="AG282">
            <v>0</v>
          </cell>
          <cell r="AH282">
            <v>0</v>
          </cell>
          <cell r="AI282">
            <v>0</v>
          </cell>
          <cell r="AJ282">
            <v>0</v>
          </cell>
          <cell r="AK282">
            <v>0</v>
          </cell>
          <cell r="AL282">
            <v>0</v>
          </cell>
          <cell r="AM282">
            <v>0</v>
          </cell>
          <cell r="AN282">
            <v>0</v>
          </cell>
          <cell r="AO282">
            <v>0</v>
          </cell>
          <cell r="AP282">
            <v>0</v>
          </cell>
          <cell r="AQ282">
            <v>0</v>
          </cell>
          <cell r="AR282">
            <v>0</v>
          </cell>
          <cell r="AS282">
            <v>0</v>
          </cell>
          <cell r="AT282">
            <v>0</v>
          </cell>
        </row>
        <row r="283">
          <cell r="A283">
            <v>0</v>
          </cell>
          <cell r="B283">
            <v>0</v>
          </cell>
          <cell r="C283">
            <v>0</v>
          </cell>
          <cell r="D283" t="str">
            <v>4.2</v>
          </cell>
          <cell r="E283">
            <v>0</v>
          </cell>
          <cell r="F283">
            <v>0</v>
          </cell>
          <cell r="G283">
            <v>0</v>
          </cell>
          <cell r="H283">
            <v>0</v>
          </cell>
          <cell r="I283">
            <v>0</v>
          </cell>
          <cell r="J283">
            <v>0</v>
          </cell>
          <cell r="K283">
            <v>0</v>
          </cell>
          <cell r="L283">
            <v>0</v>
          </cell>
          <cell r="M283">
            <v>0</v>
          </cell>
          <cell r="N283">
            <v>0</v>
          </cell>
          <cell r="O283">
            <v>0</v>
          </cell>
          <cell r="P283">
            <v>0</v>
          </cell>
          <cell r="Q283">
            <v>0</v>
          </cell>
          <cell r="R283">
            <v>0</v>
          </cell>
          <cell r="S283">
            <v>0</v>
          </cell>
          <cell r="T283">
            <v>0</v>
          </cell>
          <cell r="U283">
            <v>0</v>
          </cell>
          <cell r="V283">
            <v>0</v>
          </cell>
          <cell r="W283">
            <v>0</v>
          </cell>
          <cell r="X283" t="str">
            <v>1.33</v>
          </cell>
          <cell r="Y283" t="str">
            <v>D+</v>
          </cell>
          <cell r="Z283" t="str">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row>
        <row r="284">
          <cell r="A284">
            <v>0</v>
          </cell>
          <cell r="B284">
            <v>0</v>
          </cell>
          <cell r="C284">
            <v>0</v>
          </cell>
          <cell r="D284" t="str">
            <v>4.8</v>
          </cell>
          <cell r="E284">
            <v>0</v>
          </cell>
          <cell r="F284">
            <v>0</v>
          </cell>
          <cell r="G284">
            <v>0</v>
          </cell>
          <cell r="H284">
            <v>0</v>
          </cell>
          <cell r="I284">
            <v>0</v>
          </cell>
          <cell r="J284">
            <v>0</v>
          </cell>
          <cell r="K284">
            <v>0</v>
          </cell>
          <cell r="L284">
            <v>0</v>
          </cell>
          <cell r="M284">
            <v>0</v>
          </cell>
          <cell r="N284">
            <v>0</v>
          </cell>
          <cell r="O284">
            <v>0</v>
          </cell>
          <cell r="P284">
            <v>0</v>
          </cell>
          <cell r="Q284">
            <v>0</v>
          </cell>
          <cell r="R284">
            <v>0</v>
          </cell>
          <cell r="S284">
            <v>0</v>
          </cell>
          <cell r="T284">
            <v>0</v>
          </cell>
          <cell r="U284">
            <v>0</v>
          </cell>
          <cell r="V284">
            <v>0</v>
          </cell>
          <cell r="W284">
            <v>0</v>
          </cell>
          <cell r="X284" t="str">
            <v>1.33</v>
          </cell>
          <cell r="Y284" t="str">
            <v>D+</v>
          </cell>
          <cell r="Z284" t="str">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row>
        <row r="285">
          <cell r="A285">
            <v>0</v>
          </cell>
          <cell r="B285">
            <v>0</v>
          </cell>
          <cell r="C285">
            <v>0</v>
          </cell>
          <cell r="D285" t="str">
            <v>4.9</v>
          </cell>
          <cell r="E285">
            <v>0</v>
          </cell>
          <cell r="F285">
            <v>0</v>
          </cell>
          <cell r="G285">
            <v>0</v>
          </cell>
          <cell r="H285">
            <v>0</v>
          </cell>
          <cell r="I285">
            <v>0</v>
          </cell>
          <cell r="J285">
            <v>0</v>
          </cell>
          <cell r="K285">
            <v>0</v>
          </cell>
          <cell r="L285">
            <v>0</v>
          </cell>
          <cell r="M285">
            <v>0</v>
          </cell>
          <cell r="N285">
            <v>0</v>
          </cell>
          <cell r="O285">
            <v>0</v>
          </cell>
          <cell r="P285">
            <v>0</v>
          </cell>
          <cell r="Q285">
            <v>0</v>
          </cell>
          <cell r="R285">
            <v>0</v>
          </cell>
          <cell r="S285">
            <v>0</v>
          </cell>
          <cell r="T285">
            <v>0</v>
          </cell>
          <cell r="U285">
            <v>0</v>
          </cell>
          <cell r="V285">
            <v>0</v>
          </cell>
          <cell r="W285">
            <v>0</v>
          </cell>
          <cell r="X285" t="str">
            <v>1.33</v>
          </cell>
          <cell r="Y285" t="str">
            <v>D+</v>
          </cell>
          <cell r="Z285" t="str">
            <v>0</v>
          </cell>
          <cell r="AA285">
            <v>0</v>
          </cell>
          <cell r="AB285">
            <v>0</v>
          </cell>
          <cell r="AC285">
            <v>0</v>
          </cell>
          <cell r="AD285">
            <v>0</v>
          </cell>
          <cell r="AE285">
            <v>0</v>
          </cell>
          <cell r="AF285">
            <v>0</v>
          </cell>
          <cell r="AG285">
            <v>0</v>
          </cell>
          <cell r="AH285">
            <v>0</v>
          </cell>
          <cell r="AI285">
            <v>0</v>
          </cell>
          <cell r="AJ285">
            <v>0</v>
          </cell>
          <cell r="AK285">
            <v>0</v>
          </cell>
          <cell r="AL285">
            <v>0</v>
          </cell>
          <cell r="AM285">
            <v>0</v>
          </cell>
          <cell r="AN285">
            <v>0</v>
          </cell>
          <cell r="AO285">
            <v>0</v>
          </cell>
          <cell r="AP285">
            <v>0</v>
          </cell>
          <cell r="AQ285">
            <v>0</v>
          </cell>
          <cell r="AR285">
            <v>0</v>
          </cell>
          <cell r="AS285">
            <v>0</v>
          </cell>
          <cell r="AT285">
            <v>0</v>
          </cell>
        </row>
        <row r="286">
          <cell r="A286">
            <v>0</v>
          </cell>
          <cell r="B286">
            <v>0</v>
          </cell>
          <cell r="C286">
            <v>0</v>
          </cell>
          <cell r="D286" t="str">
            <v>4.5.1</v>
          </cell>
          <cell r="E286">
            <v>0</v>
          </cell>
          <cell r="F286">
            <v>0</v>
          </cell>
          <cell r="G286">
            <v>0</v>
          </cell>
          <cell r="H286">
            <v>0</v>
          </cell>
          <cell r="I286">
            <v>0</v>
          </cell>
          <cell r="J286">
            <v>0</v>
          </cell>
          <cell r="K286">
            <v>0</v>
          </cell>
          <cell r="L286">
            <v>0</v>
          </cell>
          <cell r="M286">
            <v>0</v>
          </cell>
          <cell r="N286">
            <v>0</v>
          </cell>
          <cell r="O286">
            <v>0</v>
          </cell>
          <cell r="P286">
            <v>0</v>
          </cell>
          <cell r="Q286">
            <v>0</v>
          </cell>
          <cell r="R286">
            <v>0</v>
          </cell>
          <cell r="S286">
            <v>0</v>
          </cell>
          <cell r="T286">
            <v>0</v>
          </cell>
          <cell r="U286">
            <v>0</v>
          </cell>
          <cell r="V286">
            <v>0</v>
          </cell>
          <cell r="W286">
            <v>0</v>
          </cell>
          <cell r="X286" t="str">
            <v>1.33</v>
          </cell>
          <cell r="Y286" t="str">
            <v>D+</v>
          </cell>
          <cell r="Z286" t="str">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v>
          </cell>
          <cell r="AT286">
            <v>0</v>
          </cell>
        </row>
        <row r="287">
          <cell r="A287">
            <v>0</v>
          </cell>
          <cell r="B287">
            <v>0</v>
          </cell>
          <cell r="C287">
            <v>0</v>
          </cell>
          <cell r="D287" t="str">
            <v>4.5.2</v>
          </cell>
          <cell r="E287">
            <v>0</v>
          </cell>
          <cell r="F287">
            <v>0</v>
          </cell>
          <cell r="G287">
            <v>0</v>
          </cell>
          <cell r="H287">
            <v>0</v>
          </cell>
          <cell r="I287">
            <v>0</v>
          </cell>
          <cell r="J287">
            <v>0</v>
          </cell>
          <cell r="K287">
            <v>0</v>
          </cell>
          <cell r="L287">
            <v>0</v>
          </cell>
          <cell r="M287">
            <v>0</v>
          </cell>
          <cell r="N287">
            <v>0</v>
          </cell>
          <cell r="O287">
            <v>0</v>
          </cell>
          <cell r="P287">
            <v>0</v>
          </cell>
          <cell r="Q287">
            <v>0</v>
          </cell>
          <cell r="R287">
            <v>0</v>
          </cell>
          <cell r="S287">
            <v>0</v>
          </cell>
          <cell r="T287">
            <v>0</v>
          </cell>
          <cell r="U287">
            <v>0</v>
          </cell>
          <cell r="V287">
            <v>0</v>
          </cell>
          <cell r="W287">
            <v>0</v>
          </cell>
          <cell r="X287" t="str">
            <v>1.33</v>
          </cell>
          <cell r="Y287" t="str">
            <v>D+</v>
          </cell>
          <cell r="Z287" t="str">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row>
        <row r="288">
          <cell r="A288">
            <v>0</v>
          </cell>
          <cell r="B288">
            <v>0</v>
          </cell>
          <cell r="C288">
            <v>0</v>
          </cell>
          <cell r="D288" t="str">
            <v>4.14</v>
          </cell>
          <cell r="E288">
            <v>0</v>
          </cell>
          <cell r="F288">
            <v>0</v>
          </cell>
          <cell r="G288">
            <v>0</v>
          </cell>
          <cell r="H288">
            <v>0</v>
          </cell>
          <cell r="I288">
            <v>0</v>
          </cell>
          <cell r="J288">
            <v>0</v>
          </cell>
          <cell r="K288">
            <v>0</v>
          </cell>
          <cell r="L288">
            <v>0</v>
          </cell>
          <cell r="M288">
            <v>0</v>
          </cell>
          <cell r="N288">
            <v>0</v>
          </cell>
          <cell r="O288">
            <v>0</v>
          </cell>
          <cell r="P288">
            <v>0</v>
          </cell>
          <cell r="Q288">
            <v>0</v>
          </cell>
          <cell r="R288">
            <v>0</v>
          </cell>
          <cell r="S288">
            <v>0</v>
          </cell>
          <cell r="T288">
            <v>0</v>
          </cell>
          <cell r="U288">
            <v>0</v>
          </cell>
          <cell r="V288">
            <v>0</v>
          </cell>
          <cell r="W288">
            <v>0</v>
          </cell>
          <cell r="X288" t="str">
            <v>1.33</v>
          </cell>
          <cell r="Y288" t="str">
            <v>D+</v>
          </cell>
          <cell r="Z288" t="str">
            <v>0</v>
          </cell>
          <cell r="AA288">
            <v>0</v>
          </cell>
          <cell r="AB288">
            <v>0</v>
          </cell>
          <cell r="AC288">
            <v>0</v>
          </cell>
          <cell r="AD288">
            <v>0</v>
          </cell>
          <cell r="AE288">
            <v>0</v>
          </cell>
          <cell r="AF288">
            <v>0</v>
          </cell>
          <cell r="AG288">
            <v>0</v>
          </cell>
          <cell r="AH288">
            <v>0</v>
          </cell>
          <cell r="AI288">
            <v>0</v>
          </cell>
          <cell r="AJ288">
            <v>0</v>
          </cell>
          <cell r="AK288">
            <v>0</v>
          </cell>
          <cell r="AL288">
            <v>0</v>
          </cell>
          <cell r="AM288">
            <v>0</v>
          </cell>
          <cell r="AN288">
            <v>0</v>
          </cell>
          <cell r="AO288">
            <v>0</v>
          </cell>
          <cell r="AP288">
            <v>0</v>
          </cell>
          <cell r="AQ288">
            <v>0</v>
          </cell>
          <cell r="AR288">
            <v>0</v>
          </cell>
          <cell r="AS288">
            <v>0</v>
          </cell>
          <cell r="AT288">
            <v>0</v>
          </cell>
        </row>
        <row r="289">
          <cell r="A289">
            <v>0</v>
          </cell>
          <cell r="B289">
            <v>28</v>
          </cell>
          <cell r="C289">
            <v>0</v>
          </cell>
          <cell r="D289">
            <v>0</v>
          </cell>
          <cell r="E289">
            <v>0</v>
          </cell>
          <cell r="F289">
            <v>0</v>
          </cell>
          <cell r="G289">
            <v>0</v>
          </cell>
          <cell r="H289">
            <v>0</v>
          </cell>
          <cell r="I289">
            <v>0</v>
          </cell>
          <cell r="J289">
            <v>0</v>
          </cell>
          <cell r="K289">
            <v>0</v>
          </cell>
          <cell r="L289">
            <v>0</v>
          </cell>
          <cell r="M289">
            <v>0</v>
          </cell>
          <cell r="N289">
            <v>0</v>
          </cell>
          <cell r="O289">
            <v>0</v>
          </cell>
          <cell r="P289">
            <v>0</v>
          </cell>
          <cell r="Q289">
            <v>0</v>
          </cell>
          <cell r="R289">
            <v>0</v>
          </cell>
          <cell r="S289">
            <v>0</v>
          </cell>
          <cell r="T289">
            <v>0</v>
          </cell>
          <cell r="U289">
            <v>0</v>
          </cell>
          <cell r="V289">
            <v>0</v>
          </cell>
          <cell r="W289">
            <v>0</v>
          </cell>
          <cell r="X289" t="str">
            <v>1.33</v>
          </cell>
          <cell r="Y289" t="str">
            <v>D+</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v>
          </cell>
          <cell r="AT289">
            <v>0</v>
          </cell>
        </row>
        <row r="290">
          <cell r="A290">
            <v>29</v>
          </cell>
          <cell r="B290">
            <v>0</v>
          </cell>
          <cell r="C290" t="e">
            <v>#N/A</v>
          </cell>
          <cell r="D290" t="str">
            <v>4.6.1</v>
          </cell>
          <cell r="E290">
            <v>0</v>
          </cell>
          <cell r="F290">
            <v>0</v>
          </cell>
          <cell r="G290">
            <v>0</v>
          </cell>
          <cell r="H290">
            <v>0</v>
          </cell>
          <cell r="I290">
            <v>0</v>
          </cell>
          <cell r="J290">
            <v>0</v>
          </cell>
          <cell r="K290">
            <v>0</v>
          </cell>
          <cell r="L290">
            <v>0</v>
          </cell>
          <cell r="M290">
            <v>0</v>
          </cell>
          <cell r="N290">
            <v>0</v>
          </cell>
          <cell r="O290">
            <v>0</v>
          </cell>
          <cell r="P290">
            <v>0</v>
          </cell>
          <cell r="Q290">
            <v>0</v>
          </cell>
          <cell r="R290">
            <v>0</v>
          </cell>
          <cell r="S290">
            <v>0</v>
          </cell>
          <cell r="T290">
            <v>0</v>
          </cell>
          <cell r="U290">
            <v>0</v>
          </cell>
          <cell r="V290">
            <v>0</v>
          </cell>
          <cell r="W290">
            <v>0</v>
          </cell>
          <cell r="X290" t="str">
            <v>1.33</v>
          </cell>
          <cell r="Y290" t="str">
            <v>D+</v>
          </cell>
          <cell r="Z290" t="str">
            <v>0</v>
          </cell>
          <cell r="AA290">
            <v>0</v>
          </cell>
          <cell r="AB290">
            <v>0</v>
          </cell>
          <cell r="AC290">
            <v>0</v>
          </cell>
          <cell r="AD290">
            <v>0</v>
          </cell>
          <cell r="AE290">
            <v>0</v>
          </cell>
          <cell r="AF290">
            <v>0</v>
          </cell>
          <cell r="AG290">
            <v>0</v>
          </cell>
          <cell r="AH290">
            <v>0</v>
          </cell>
          <cell r="AI290">
            <v>0</v>
          </cell>
          <cell r="AJ290">
            <v>0</v>
          </cell>
          <cell r="AK290">
            <v>0</v>
          </cell>
          <cell r="AL290">
            <v>0</v>
          </cell>
          <cell r="AM290">
            <v>0</v>
          </cell>
          <cell r="AN290">
            <v>0</v>
          </cell>
          <cell r="AO290">
            <v>0</v>
          </cell>
          <cell r="AP290">
            <v>0</v>
          </cell>
          <cell r="AQ290">
            <v>0</v>
          </cell>
          <cell r="AR290">
            <v>0</v>
          </cell>
          <cell r="AS290">
            <v>0</v>
          </cell>
          <cell r="AT290" t="str">
            <v>D+</v>
          </cell>
        </row>
        <row r="291">
          <cell r="A291">
            <v>0</v>
          </cell>
          <cell r="B291">
            <v>0</v>
          </cell>
          <cell r="C291">
            <v>0</v>
          </cell>
          <cell r="D291" t="str">
            <v>4.6.2</v>
          </cell>
          <cell r="E291">
            <v>0</v>
          </cell>
          <cell r="F291">
            <v>0</v>
          </cell>
          <cell r="G291">
            <v>0</v>
          </cell>
          <cell r="H291">
            <v>0</v>
          </cell>
          <cell r="I291">
            <v>0</v>
          </cell>
          <cell r="J291">
            <v>0</v>
          </cell>
          <cell r="K291">
            <v>0</v>
          </cell>
          <cell r="L291">
            <v>0</v>
          </cell>
          <cell r="M291">
            <v>0</v>
          </cell>
          <cell r="N291">
            <v>0</v>
          </cell>
          <cell r="O291">
            <v>0</v>
          </cell>
          <cell r="P291">
            <v>0</v>
          </cell>
          <cell r="Q291">
            <v>0</v>
          </cell>
          <cell r="R291">
            <v>0</v>
          </cell>
          <cell r="S291">
            <v>0</v>
          </cell>
          <cell r="T291">
            <v>0</v>
          </cell>
          <cell r="U291">
            <v>0</v>
          </cell>
          <cell r="V291">
            <v>0</v>
          </cell>
          <cell r="W291">
            <v>0</v>
          </cell>
          <cell r="X291" t="str">
            <v>1.33</v>
          </cell>
          <cell r="Y291" t="str">
            <v>D+</v>
          </cell>
          <cell r="Z291" t="str">
            <v>0</v>
          </cell>
          <cell r="AA291">
            <v>0</v>
          </cell>
          <cell r="AB291">
            <v>0</v>
          </cell>
          <cell r="AC291">
            <v>0</v>
          </cell>
          <cell r="AD291">
            <v>0</v>
          </cell>
          <cell r="AE291">
            <v>0</v>
          </cell>
          <cell r="AF291">
            <v>0</v>
          </cell>
          <cell r="AG291">
            <v>0</v>
          </cell>
          <cell r="AH291">
            <v>0</v>
          </cell>
          <cell r="AI291">
            <v>0</v>
          </cell>
          <cell r="AJ291">
            <v>0</v>
          </cell>
          <cell r="AK291">
            <v>0</v>
          </cell>
          <cell r="AL291">
            <v>0</v>
          </cell>
          <cell r="AM291">
            <v>0</v>
          </cell>
          <cell r="AN291">
            <v>0</v>
          </cell>
          <cell r="AO291">
            <v>0</v>
          </cell>
          <cell r="AP291">
            <v>0</v>
          </cell>
          <cell r="AQ291">
            <v>0</v>
          </cell>
          <cell r="AR291">
            <v>0</v>
          </cell>
          <cell r="AS291">
            <v>0</v>
          </cell>
          <cell r="AT291">
            <v>0</v>
          </cell>
        </row>
        <row r="292">
          <cell r="A292">
            <v>0</v>
          </cell>
          <cell r="B292">
            <v>0</v>
          </cell>
          <cell r="C292">
            <v>0</v>
          </cell>
          <cell r="D292" t="str">
            <v>4.6.3</v>
          </cell>
          <cell r="E292">
            <v>0</v>
          </cell>
          <cell r="F292">
            <v>0</v>
          </cell>
          <cell r="G292">
            <v>0</v>
          </cell>
          <cell r="H292">
            <v>0</v>
          </cell>
          <cell r="I292">
            <v>0</v>
          </cell>
          <cell r="J292">
            <v>0</v>
          </cell>
          <cell r="K292">
            <v>0</v>
          </cell>
          <cell r="L292">
            <v>0</v>
          </cell>
          <cell r="M292">
            <v>0</v>
          </cell>
          <cell r="N292">
            <v>0</v>
          </cell>
          <cell r="O292">
            <v>0</v>
          </cell>
          <cell r="P292">
            <v>0</v>
          </cell>
          <cell r="Q292">
            <v>0</v>
          </cell>
          <cell r="R292">
            <v>0</v>
          </cell>
          <cell r="S292">
            <v>0</v>
          </cell>
          <cell r="T292">
            <v>0</v>
          </cell>
          <cell r="U292">
            <v>0</v>
          </cell>
          <cell r="V292">
            <v>0</v>
          </cell>
          <cell r="W292">
            <v>0</v>
          </cell>
          <cell r="X292" t="str">
            <v>1.33</v>
          </cell>
          <cell r="Y292" t="str">
            <v>D+</v>
          </cell>
          <cell r="Z292" t="str">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v>
          </cell>
          <cell r="AT292">
            <v>0</v>
          </cell>
        </row>
        <row r="293">
          <cell r="A293">
            <v>0</v>
          </cell>
          <cell r="B293">
            <v>0</v>
          </cell>
          <cell r="C293">
            <v>0</v>
          </cell>
          <cell r="D293" t="str">
            <v>4.2</v>
          </cell>
          <cell r="E293">
            <v>0</v>
          </cell>
          <cell r="F293">
            <v>0</v>
          </cell>
          <cell r="G293">
            <v>0</v>
          </cell>
          <cell r="H293">
            <v>0</v>
          </cell>
          <cell r="I293">
            <v>0</v>
          </cell>
          <cell r="J293">
            <v>0</v>
          </cell>
          <cell r="K293">
            <v>0</v>
          </cell>
          <cell r="L293">
            <v>0</v>
          </cell>
          <cell r="M293">
            <v>0</v>
          </cell>
          <cell r="N293">
            <v>0</v>
          </cell>
          <cell r="O293">
            <v>0</v>
          </cell>
          <cell r="P293">
            <v>0</v>
          </cell>
          <cell r="Q293">
            <v>0</v>
          </cell>
          <cell r="R293">
            <v>0</v>
          </cell>
          <cell r="S293">
            <v>0</v>
          </cell>
          <cell r="T293">
            <v>0</v>
          </cell>
          <cell r="U293">
            <v>0</v>
          </cell>
          <cell r="V293">
            <v>0</v>
          </cell>
          <cell r="W293">
            <v>0</v>
          </cell>
          <cell r="X293" t="str">
            <v>1.33</v>
          </cell>
          <cell r="Y293" t="str">
            <v>D+</v>
          </cell>
          <cell r="Z293" t="str">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v>
          </cell>
          <cell r="AT293">
            <v>0</v>
          </cell>
        </row>
        <row r="294">
          <cell r="A294">
            <v>0</v>
          </cell>
          <cell r="B294">
            <v>0</v>
          </cell>
          <cell r="C294">
            <v>0</v>
          </cell>
          <cell r="D294" t="str">
            <v>4.8</v>
          </cell>
          <cell r="E294">
            <v>0</v>
          </cell>
          <cell r="F294">
            <v>0</v>
          </cell>
          <cell r="G294">
            <v>0</v>
          </cell>
          <cell r="H294">
            <v>0</v>
          </cell>
          <cell r="I294">
            <v>0</v>
          </cell>
          <cell r="J294">
            <v>0</v>
          </cell>
          <cell r="K294">
            <v>0</v>
          </cell>
          <cell r="L294">
            <v>0</v>
          </cell>
          <cell r="M294">
            <v>0</v>
          </cell>
          <cell r="N294">
            <v>0</v>
          </cell>
          <cell r="O294">
            <v>0</v>
          </cell>
          <cell r="P294">
            <v>0</v>
          </cell>
          <cell r="Q294">
            <v>0</v>
          </cell>
          <cell r="R294">
            <v>0</v>
          </cell>
          <cell r="S294">
            <v>0</v>
          </cell>
          <cell r="T294">
            <v>0</v>
          </cell>
          <cell r="U294">
            <v>0</v>
          </cell>
          <cell r="V294">
            <v>0</v>
          </cell>
          <cell r="W294">
            <v>0</v>
          </cell>
          <cell r="X294" t="str">
            <v>1.33</v>
          </cell>
          <cell r="Y294" t="str">
            <v>D+</v>
          </cell>
          <cell r="Z294" t="str">
            <v>0</v>
          </cell>
          <cell r="AA294">
            <v>0</v>
          </cell>
          <cell r="AB294">
            <v>0</v>
          </cell>
          <cell r="AC294">
            <v>0</v>
          </cell>
          <cell r="AD294">
            <v>0</v>
          </cell>
          <cell r="AE294">
            <v>0</v>
          </cell>
          <cell r="AF294">
            <v>0</v>
          </cell>
          <cell r="AG294">
            <v>0</v>
          </cell>
          <cell r="AH294">
            <v>0</v>
          </cell>
          <cell r="AI294">
            <v>0</v>
          </cell>
          <cell r="AJ294">
            <v>0</v>
          </cell>
          <cell r="AK294">
            <v>0</v>
          </cell>
          <cell r="AL294">
            <v>0</v>
          </cell>
          <cell r="AM294">
            <v>0</v>
          </cell>
          <cell r="AN294">
            <v>0</v>
          </cell>
          <cell r="AO294">
            <v>0</v>
          </cell>
          <cell r="AP294">
            <v>0</v>
          </cell>
          <cell r="AQ294">
            <v>0</v>
          </cell>
          <cell r="AR294">
            <v>0</v>
          </cell>
          <cell r="AS294">
            <v>0</v>
          </cell>
          <cell r="AT294">
            <v>0</v>
          </cell>
        </row>
        <row r="295">
          <cell r="A295">
            <v>0</v>
          </cell>
          <cell r="B295">
            <v>0</v>
          </cell>
          <cell r="C295">
            <v>0</v>
          </cell>
          <cell r="D295" t="str">
            <v>4.9</v>
          </cell>
          <cell r="E295">
            <v>0</v>
          </cell>
          <cell r="F295">
            <v>0</v>
          </cell>
          <cell r="G295">
            <v>0</v>
          </cell>
          <cell r="H295">
            <v>0</v>
          </cell>
          <cell r="I295">
            <v>0</v>
          </cell>
          <cell r="J295">
            <v>0</v>
          </cell>
          <cell r="K295">
            <v>0</v>
          </cell>
          <cell r="L295">
            <v>0</v>
          </cell>
          <cell r="M295">
            <v>0</v>
          </cell>
          <cell r="N295">
            <v>0</v>
          </cell>
          <cell r="O295">
            <v>0</v>
          </cell>
          <cell r="P295">
            <v>0</v>
          </cell>
          <cell r="Q295">
            <v>0</v>
          </cell>
          <cell r="R295">
            <v>0</v>
          </cell>
          <cell r="S295">
            <v>0</v>
          </cell>
          <cell r="T295">
            <v>0</v>
          </cell>
          <cell r="U295">
            <v>0</v>
          </cell>
          <cell r="V295">
            <v>0</v>
          </cell>
          <cell r="W295">
            <v>0</v>
          </cell>
          <cell r="X295" t="str">
            <v>1.33</v>
          </cell>
          <cell r="Y295" t="str">
            <v>D+</v>
          </cell>
          <cell r="Z295" t="str">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v>
          </cell>
          <cell r="AO295">
            <v>0</v>
          </cell>
          <cell r="AP295">
            <v>0</v>
          </cell>
          <cell r="AQ295">
            <v>0</v>
          </cell>
          <cell r="AR295">
            <v>0</v>
          </cell>
          <cell r="AS295">
            <v>0</v>
          </cell>
          <cell r="AT295">
            <v>0</v>
          </cell>
        </row>
        <row r="296">
          <cell r="A296">
            <v>0</v>
          </cell>
          <cell r="B296">
            <v>0</v>
          </cell>
          <cell r="C296">
            <v>0</v>
          </cell>
          <cell r="D296" t="str">
            <v>4.5.1</v>
          </cell>
          <cell r="E296">
            <v>0</v>
          </cell>
          <cell r="F296">
            <v>0</v>
          </cell>
          <cell r="G296">
            <v>0</v>
          </cell>
          <cell r="H296">
            <v>0</v>
          </cell>
          <cell r="I296">
            <v>0</v>
          </cell>
          <cell r="J296">
            <v>0</v>
          </cell>
          <cell r="K296">
            <v>0</v>
          </cell>
          <cell r="L296">
            <v>0</v>
          </cell>
          <cell r="M296">
            <v>0</v>
          </cell>
          <cell r="N296">
            <v>0</v>
          </cell>
          <cell r="O296">
            <v>0</v>
          </cell>
          <cell r="P296">
            <v>0</v>
          </cell>
          <cell r="Q296">
            <v>0</v>
          </cell>
          <cell r="R296">
            <v>0</v>
          </cell>
          <cell r="S296">
            <v>0</v>
          </cell>
          <cell r="T296">
            <v>0</v>
          </cell>
          <cell r="U296">
            <v>0</v>
          </cell>
          <cell r="V296">
            <v>0</v>
          </cell>
          <cell r="W296">
            <v>0</v>
          </cell>
          <cell r="X296" t="str">
            <v>1.33</v>
          </cell>
          <cell r="Y296" t="str">
            <v>D+</v>
          </cell>
          <cell r="Z296" t="str">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row>
        <row r="297">
          <cell r="A297">
            <v>0</v>
          </cell>
          <cell r="B297">
            <v>0</v>
          </cell>
          <cell r="C297">
            <v>0</v>
          </cell>
          <cell r="D297" t="str">
            <v>4.5.2</v>
          </cell>
          <cell r="E297">
            <v>0</v>
          </cell>
          <cell r="F297">
            <v>0</v>
          </cell>
          <cell r="G297">
            <v>0</v>
          </cell>
          <cell r="H297">
            <v>0</v>
          </cell>
          <cell r="I297">
            <v>0</v>
          </cell>
          <cell r="J297">
            <v>0</v>
          </cell>
          <cell r="K297">
            <v>0</v>
          </cell>
          <cell r="L297">
            <v>0</v>
          </cell>
          <cell r="M297">
            <v>0</v>
          </cell>
          <cell r="N297">
            <v>0</v>
          </cell>
          <cell r="O297">
            <v>0</v>
          </cell>
          <cell r="P297">
            <v>0</v>
          </cell>
          <cell r="Q297">
            <v>0</v>
          </cell>
          <cell r="R297">
            <v>0</v>
          </cell>
          <cell r="S297">
            <v>0</v>
          </cell>
          <cell r="T297">
            <v>0</v>
          </cell>
          <cell r="U297">
            <v>0</v>
          </cell>
          <cell r="V297">
            <v>0</v>
          </cell>
          <cell r="W297">
            <v>0</v>
          </cell>
          <cell r="X297" t="str">
            <v>1.33</v>
          </cell>
          <cell r="Y297" t="str">
            <v>D+</v>
          </cell>
          <cell r="Z297" t="str">
            <v>0</v>
          </cell>
          <cell r="AA297">
            <v>0</v>
          </cell>
          <cell r="AB297">
            <v>0</v>
          </cell>
          <cell r="AC297">
            <v>0</v>
          </cell>
          <cell r="AD297">
            <v>0</v>
          </cell>
          <cell r="AE297">
            <v>0</v>
          </cell>
          <cell r="AF297">
            <v>0</v>
          </cell>
          <cell r="AG297">
            <v>0</v>
          </cell>
          <cell r="AH297">
            <v>0</v>
          </cell>
          <cell r="AI297">
            <v>0</v>
          </cell>
          <cell r="AJ297">
            <v>0</v>
          </cell>
          <cell r="AK297">
            <v>0</v>
          </cell>
          <cell r="AL297">
            <v>0</v>
          </cell>
          <cell r="AM297">
            <v>0</v>
          </cell>
          <cell r="AN297">
            <v>0</v>
          </cell>
          <cell r="AO297">
            <v>0</v>
          </cell>
          <cell r="AP297">
            <v>0</v>
          </cell>
          <cell r="AQ297">
            <v>0</v>
          </cell>
          <cell r="AR297">
            <v>0</v>
          </cell>
          <cell r="AS297">
            <v>0</v>
          </cell>
          <cell r="AT297">
            <v>0</v>
          </cell>
        </row>
        <row r="298">
          <cell r="A298">
            <v>0</v>
          </cell>
          <cell r="B298">
            <v>0</v>
          </cell>
          <cell r="C298">
            <v>0</v>
          </cell>
          <cell r="D298" t="str">
            <v>4.14</v>
          </cell>
          <cell r="E298">
            <v>0</v>
          </cell>
          <cell r="F298">
            <v>0</v>
          </cell>
          <cell r="G298">
            <v>0</v>
          </cell>
          <cell r="H298">
            <v>0</v>
          </cell>
          <cell r="I298">
            <v>0</v>
          </cell>
          <cell r="J298">
            <v>0</v>
          </cell>
          <cell r="K298">
            <v>0</v>
          </cell>
          <cell r="L298">
            <v>0</v>
          </cell>
          <cell r="M298">
            <v>0</v>
          </cell>
          <cell r="N298">
            <v>0</v>
          </cell>
          <cell r="O298">
            <v>0</v>
          </cell>
          <cell r="P298">
            <v>0</v>
          </cell>
          <cell r="Q298">
            <v>0</v>
          </cell>
          <cell r="R298">
            <v>0</v>
          </cell>
          <cell r="S298">
            <v>0</v>
          </cell>
          <cell r="T298">
            <v>0</v>
          </cell>
          <cell r="U298">
            <v>0</v>
          </cell>
          <cell r="V298">
            <v>0</v>
          </cell>
          <cell r="W298">
            <v>0</v>
          </cell>
          <cell r="X298" t="str">
            <v>1.33</v>
          </cell>
          <cell r="Y298" t="str">
            <v>D+</v>
          </cell>
          <cell r="Z298" t="str">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v>
          </cell>
          <cell r="AO298">
            <v>0</v>
          </cell>
          <cell r="AP298">
            <v>0</v>
          </cell>
          <cell r="AQ298">
            <v>0</v>
          </cell>
          <cell r="AR298">
            <v>0</v>
          </cell>
          <cell r="AS298">
            <v>0</v>
          </cell>
          <cell r="AT298">
            <v>0</v>
          </cell>
        </row>
        <row r="299">
          <cell r="A299">
            <v>0</v>
          </cell>
          <cell r="B299">
            <v>29</v>
          </cell>
          <cell r="C299">
            <v>0</v>
          </cell>
          <cell r="D299">
            <v>0</v>
          </cell>
          <cell r="E299">
            <v>0</v>
          </cell>
          <cell r="F299">
            <v>0</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t="str">
            <v>1.33</v>
          </cell>
          <cell r="Y299" t="str">
            <v>D+</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row>
        <row r="300">
          <cell r="A300">
            <v>30</v>
          </cell>
          <cell r="B300">
            <v>0</v>
          </cell>
          <cell r="C300" t="e">
            <v>#N/A</v>
          </cell>
          <cell r="D300" t="str">
            <v>4.6.1</v>
          </cell>
          <cell r="E300">
            <v>0</v>
          </cell>
          <cell r="F300">
            <v>0</v>
          </cell>
          <cell r="G300">
            <v>0</v>
          </cell>
          <cell r="H300">
            <v>0</v>
          </cell>
          <cell r="I300">
            <v>0</v>
          </cell>
          <cell r="J300">
            <v>0</v>
          </cell>
          <cell r="K300">
            <v>0</v>
          </cell>
          <cell r="L300">
            <v>0</v>
          </cell>
          <cell r="M300">
            <v>0</v>
          </cell>
          <cell r="N300">
            <v>0</v>
          </cell>
          <cell r="O300">
            <v>0</v>
          </cell>
          <cell r="P300">
            <v>0</v>
          </cell>
          <cell r="Q300">
            <v>0</v>
          </cell>
          <cell r="R300">
            <v>0</v>
          </cell>
          <cell r="S300">
            <v>0</v>
          </cell>
          <cell r="T300">
            <v>0</v>
          </cell>
          <cell r="U300">
            <v>0</v>
          </cell>
          <cell r="V300">
            <v>0</v>
          </cell>
          <cell r="W300">
            <v>0</v>
          </cell>
          <cell r="X300" t="str">
            <v>1.33</v>
          </cell>
          <cell r="Y300" t="str">
            <v>D+</v>
          </cell>
          <cell r="Z300" t="str">
            <v>0</v>
          </cell>
          <cell r="AA300">
            <v>0</v>
          </cell>
          <cell r="AB300">
            <v>0</v>
          </cell>
          <cell r="AC300">
            <v>0</v>
          </cell>
          <cell r="AD300">
            <v>0</v>
          </cell>
          <cell r="AE300">
            <v>0</v>
          </cell>
          <cell r="AF300">
            <v>0</v>
          </cell>
          <cell r="AG300">
            <v>0</v>
          </cell>
          <cell r="AH300">
            <v>0</v>
          </cell>
          <cell r="AI300">
            <v>0</v>
          </cell>
          <cell r="AJ300">
            <v>0</v>
          </cell>
          <cell r="AK300">
            <v>0</v>
          </cell>
          <cell r="AL300">
            <v>0</v>
          </cell>
          <cell r="AM300">
            <v>0</v>
          </cell>
          <cell r="AN300">
            <v>0</v>
          </cell>
          <cell r="AO300">
            <v>0</v>
          </cell>
          <cell r="AP300">
            <v>0</v>
          </cell>
          <cell r="AQ300">
            <v>0</v>
          </cell>
          <cell r="AR300">
            <v>0</v>
          </cell>
          <cell r="AS300">
            <v>0</v>
          </cell>
          <cell r="AT300" t="str">
            <v>D+</v>
          </cell>
        </row>
        <row r="301">
          <cell r="A301">
            <v>0</v>
          </cell>
          <cell r="B301">
            <v>0</v>
          </cell>
          <cell r="C301">
            <v>0</v>
          </cell>
          <cell r="D301" t="str">
            <v>4.6.2</v>
          </cell>
          <cell r="E301">
            <v>0</v>
          </cell>
          <cell r="F301">
            <v>0</v>
          </cell>
          <cell r="G301">
            <v>0</v>
          </cell>
          <cell r="H301">
            <v>0</v>
          </cell>
          <cell r="I301">
            <v>0</v>
          </cell>
          <cell r="J301">
            <v>0</v>
          </cell>
          <cell r="K301">
            <v>0</v>
          </cell>
          <cell r="L301">
            <v>0</v>
          </cell>
          <cell r="M301">
            <v>0</v>
          </cell>
          <cell r="N301">
            <v>0</v>
          </cell>
          <cell r="O301">
            <v>0</v>
          </cell>
          <cell r="P301">
            <v>0</v>
          </cell>
          <cell r="Q301">
            <v>0</v>
          </cell>
          <cell r="R301">
            <v>0</v>
          </cell>
          <cell r="S301">
            <v>0</v>
          </cell>
          <cell r="T301">
            <v>0</v>
          </cell>
          <cell r="U301">
            <v>0</v>
          </cell>
          <cell r="V301">
            <v>0</v>
          </cell>
          <cell r="W301">
            <v>0</v>
          </cell>
          <cell r="X301" t="str">
            <v>1.33</v>
          </cell>
          <cell r="Y301" t="str">
            <v>D+</v>
          </cell>
          <cell r="Z301" t="str">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v>
          </cell>
          <cell r="AR301">
            <v>0</v>
          </cell>
          <cell r="AS301">
            <v>0</v>
          </cell>
          <cell r="AT301">
            <v>0</v>
          </cell>
        </row>
        <row r="302">
          <cell r="A302">
            <v>0</v>
          </cell>
          <cell r="B302">
            <v>0</v>
          </cell>
          <cell r="C302">
            <v>0</v>
          </cell>
          <cell r="D302" t="str">
            <v>4.6.3</v>
          </cell>
          <cell r="E302">
            <v>0</v>
          </cell>
          <cell r="F302">
            <v>0</v>
          </cell>
          <cell r="G302">
            <v>0</v>
          </cell>
          <cell r="H302">
            <v>0</v>
          </cell>
          <cell r="I302">
            <v>0</v>
          </cell>
          <cell r="J302">
            <v>0</v>
          </cell>
          <cell r="K302">
            <v>0</v>
          </cell>
          <cell r="L302">
            <v>0</v>
          </cell>
          <cell r="M302">
            <v>0</v>
          </cell>
          <cell r="N302">
            <v>0</v>
          </cell>
          <cell r="O302">
            <v>0</v>
          </cell>
          <cell r="P302">
            <v>0</v>
          </cell>
          <cell r="Q302">
            <v>0</v>
          </cell>
          <cell r="R302">
            <v>0</v>
          </cell>
          <cell r="S302">
            <v>0</v>
          </cell>
          <cell r="T302">
            <v>0</v>
          </cell>
          <cell r="U302">
            <v>0</v>
          </cell>
          <cell r="V302">
            <v>0</v>
          </cell>
          <cell r="W302">
            <v>0</v>
          </cell>
          <cell r="X302" t="str">
            <v>1.33</v>
          </cell>
          <cell r="Y302" t="str">
            <v>D+</v>
          </cell>
          <cell r="Z302" t="str">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row>
        <row r="303">
          <cell r="A303">
            <v>0</v>
          </cell>
          <cell r="B303">
            <v>0</v>
          </cell>
          <cell r="C303">
            <v>0</v>
          </cell>
          <cell r="D303" t="str">
            <v>4.2</v>
          </cell>
          <cell r="E303">
            <v>0</v>
          </cell>
          <cell r="F303">
            <v>0</v>
          </cell>
          <cell r="G303">
            <v>0</v>
          </cell>
          <cell r="H303">
            <v>0</v>
          </cell>
          <cell r="I303">
            <v>0</v>
          </cell>
          <cell r="J303">
            <v>0</v>
          </cell>
          <cell r="K303">
            <v>0</v>
          </cell>
          <cell r="L303">
            <v>0</v>
          </cell>
          <cell r="M303">
            <v>0</v>
          </cell>
          <cell r="N303">
            <v>0</v>
          </cell>
          <cell r="O303">
            <v>0</v>
          </cell>
          <cell r="P303">
            <v>0</v>
          </cell>
          <cell r="Q303">
            <v>0</v>
          </cell>
          <cell r="R303">
            <v>0</v>
          </cell>
          <cell r="S303">
            <v>0</v>
          </cell>
          <cell r="T303">
            <v>0</v>
          </cell>
          <cell r="U303">
            <v>0</v>
          </cell>
          <cell r="V303">
            <v>0</v>
          </cell>
          <cell r="W303">
            <v>0</v>
          </cell>
          <cell r="X303" t="str">
            <v>1.33</v>
          </cell>
          <cell r="Y303" t="str">
            <v>D+</v>
          </cell>
          <cell r="Z303" t="str">
            <v>0</v>
          </cell>
          <cell r="AA303">
            <v>0</v>
          </cell>
          <cell r="AB303">
            <v>0</v>
          </cell>
          <cell r="AC303">
            <v>0</v>
          </cell>
          <cell r="AD303">
            <v>0</v>
          </cell>
          <cell r="AE303">
            <v>0</v>
          </cell>
          <cell r="AF303">
            <v>0</v>
          </cell>
          <cell r="AG303">
            <v>0</v>
          </cell>
          <cell r="AH303">
            <v>0</v>
          </cell>
          <cell r="AI303">
            <v>0</v>
          </cell>
          <cell r="AJ303">
            <v>0</v>
          </cell>
          <cell r="AK303">
            <v>0</v>
          </cell>
          <cell r="AL303">
            <v>0</v>
          </cell>
          <cell r="AM303">
            <v>0</v>
          </cell>
          <cell r="AN303">
            <v>0</v>
          </cell>
          <cell r="AO303">
            <v>0</v>
          </cell>
          <cell r="AP303">
            <v>0</v>
          </cell>
          <cell r="AQ303">
            <v>0</v>
          </cell>
          <cell r="AR303">
            <v>0</v>
          </cell>
          <cell r="AS303">
            <v>0</v>
          </cell>
          <cell r="AT303">
            <v>0</v>
          </cell>
        </row>
        <row r="304">
          <cell r="A304">
            <v>0</v>
          </cell>
          <cell r="B304">
            <v>0</v>
          </cell>
          <cell r="C304">
            <v>0</v>
          </cell>
          <cell r="D304" t="str">
            <v>4.8</v>
          </cell>
          <cell r="E304">
            <v>0</v>
          </cell>
          <cell r="F304">
            <v>0</v>
          </cell>
          <cell r="G304">
            <v>0</v>
          </cell>
          <cell r="H304">
            <v>0</v>
          </cell>
          <cell r="I304">
            <v>0</v>
          </cell>
          <cell r="J304">
            <v>0</v>
          </cell>
          <cell r="K304">
            <v>0</v>
          </cell>
          <cell r="L304">
            <v>0</v>
          </cell>
          <cell r="M304">
            <v>0</v>
          </cell>
          <cell r="N304">
            <v>0</v>
          </cell>
          <cell r="O304">
            <v>0</v>
          </cell>
          <cell r="P304">
            <v>0</v>
          </cell>
          <cell r="Q304">
            <v>0</v>
          </cell>
          <cell r="R304">
            <v>0</v>
          </cell>
          <cell r="S304">
            <v>0</v>
          </cell>
          <cell r="T304">
            <v>0</v>
          </cell>
          <cell r="U304">
            <v>0</v>
          </cell>
          <cell r="V304">
            <v>0</v>
          </cell>
          <cell r="W304">
            <v>0</v>
          </cell>
          <cell r="X304" t="str">
            <v>1.33</v>
          </cell>
          <cell r="Y304" t="str">
            <v>D+</v>
          </cell>
          <cell r="Z304" t="str">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row>
        <row r="305">
          <cell r="A305">
            <v>0</v>
          </cell>
          <cell r="B305">
            <v>0</v>
          </cell>
          <cell r="C305">
            <v>0</v>
          </cell>
          <cell r="D305" t="str">
            <v>4.9</v>
          </cell>
          <cell r="E305">
            <v>0</v>
          </cell>
          <cell r="F305">
            <v>0</v>
          </cell>
          <cell r="G305">
            <v>0</v>
          </cell>
          <cell r="H305">
            <v>0</v>
          </cell>
          <cell r="I305">
            <v>0</v>
          </cell>
          <cell r="J305">
            <v>0</v>
          </cell>
          <cell r="K305">
            <v>0</v>
          </cell>
          <cell r="L305">
            <v>0</v>
          </cell>
          <cell r="M305">
            <v>0</v>
          </cell>
          <cell r="N305">
            <v>0</v>
          </cell>
          <cell r="O305">
            <v>0</v>
          </cell>
          <cell r="P305">
            <v>0</v>
          </cell>
          <cell r="Q305">
            <v>0</v>
          </cell>
          <cell r="R305">
            <v>0</v>
          </cell>
          <cell r="S305">
            <v>0</v>
          </cell>
          <cell r="T305">
            <v>0</v>
          </cell>
          <cell r="U305">
            <v>0</v>
          </cell>
          <cell r="V305">
            <v>0</v>
          </cell>
          <cell r="W305">
            <v>0</v>
          </cell>
          <cell r="X305" t="str">
            <v>1.33</v>
          </cell>
          <cell r="Y305" t="str">
            <v>D+</v>
          </cell>
          <cell r="Z305" t="str">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row>
        <row r="306">
          <cell r="A306">
            <v>0</v>
          </cell>
          <cell r="B306">
            <v>0</v>
          </cell>
          <cell r="C306">
            <v>0</v>
          </cell>
          <cell r="D306" t="str">
            <v>4.5.1</v>
          </cell>
          <cell r="E306">
            <v>0</v>
          </cell>
          <cell r="F306">
            <v>0</v>
          </cell>
          <cell r="G306">
            <v>0</v>
          </cell>
          <cell r="H306">
            <v>0</v>
          </cell>
          <cell r="I306">
            <v>0</v>
          </cell>
          <cell r="J306">
            <v>0</v>
          </cell>
          <cell r="K306">
            <v>0</v>
          </cell>
          <cell r="L306">
            <v>0</v>
          </cell>
          <cell r="M306">
            <v>0</v>
          </cell>
          <cell r="N306">
            <v>0</v>
          </cell>
          <cell r="O306">
            <v>0</v>
          </cell>
          <cell r="P306">
            <v>0</v>
          </cell>
          <cell r="Q306">
            <v>0</v>
          </cell>
          <cell r="R306">
            <v>0</v>
          </cell>
          <cell r="S306">
            <v>0</v>
          </cell>
          <cell r="T306">
            <v>0</v>
          </cell>
          <cell r="U306">
            <v>0</v>
          </cell>
          <cell r="V306">
            <v>0</v>
          </cell>
          <cell r="W306">
            <v>0</v>
          </cell>
          <cell r="X306" t="str">
            <v>1.33</v>
          </cell>
          <cell r="Y306" t="str">
            <v>D+</v>
          </cell>
          <cell r="Z306" t="str">
            <v>0</v>
          </cell>
          <cell r="AA306">
            <v>0</v>
          </cell>
          <cell r="AB306">
            <v>0</v>
          </cell>
          <cell r="AC306">
            <v>0</v>
          </cell>
          <cell r="AD306">
            <v>0</v>
          </cell>
          <cell r="AE306">
            <v>0</v>
          </cell>
          <cell r="AF306">
            <v>0</v>
          </cell>
          <cell r="AG306">
            <v>0</v>
          </cell>
          <cell r="AH306">
            <v>0</v>
          </cell>
          <cell r="AI306">
            <v>0</v>
          </cell>
          <cell r="AJ306">
            <v>0</v>
          </cell>
          <cell r="AK306">
            <v>0</v>
          </cell>
          <cell r="AL306">
            <v>0</v>
          </cell>
          <cell r="AM306">
            <v>0</v>
          </cell>
          <cell r="AN306">
            <v>0</v>
          </cell>
          <cell r="AO306">
            <v>0</v>
          </cell>
          <cell r="AP306">
            <v>0</v>
          </cell>
          <cell r="AQ306">
            <v>0</v>
          </cell>
          <cell r="AR306">
            <v>0</v>
          </cell>
          <cell r="AS306">
            <v>0</v>
          </cell>
          <cell r="AT306">
            <v>0</v>
          </cell>
        </row>
        <row r="307">
          <cell r="A307">
            <v>0</v>
          </cell>
          <cell r="B307">
            <v>0</v>
          </cell>
          <cell r="C307">
            <v>0</v>
          </cell>
          <cell r="D307" t="str">
            <v>4.5.2</v>
          </cell>
          <cell r="E307">
            <v>0</v>
          </cell>
          <cell r="F307">
            <v>0</v>
          </cell>
          <cell r="G307">
            <v>0</v>
          </cell>
          <cell r="H307">
            <v>0</v>
          </cell>
          <cell r="I307">
            <v>0</v>
          </cell>
          <cell r="J307">
            <v>0</v>
          </cell>
          <cell r="K307">
            <v>0</v>
          </cell>
          <cell r="L307">
            <v>0</v>
          </cell>
          <cell r="M307">
            <v>0</v>
          </cell>
          <cell r="N307">
            <v>0</v>
          </cell>
          <cell r="O307">
            <v>0</v>
          </cell>
          <cell r="P307">
            <v>0</v>
          </cell>
          <cell r="Q307">
            <v>0</v>
          </cell>
          <cell r="R307">
            <v>0</v>
          </cell>
          <cell r="S307">
            <v>0</v>
          </cell>
          <cell r="T307">
            <v>0</v>
          </cell>
          <cell r="U307">
            <v>0</v>
          </cell>
          <cell r="V307">
            <v>0</v>
          </cell>
          <cell r="W307">
            <v>0</v>
          </cell>
          <cell r="X307" t="str">
            <v>1.33</v>
          </cell>
          <cell r="Y307" t="str">
            <v>D+</v>
          </cell>
          <cell r="Z307" t="str">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v>
          </cell>
          <cell r="AT307">
            <v>0</v>
          </cell>
        </row>
        <row r="308">
          <cell r="A308">
            <v>0</v>
          </cell>
          <cell r="B308">
            <v>0</v>
          </cell>
          <cell r="C308">
            <v>0</v>
          </cell>
          <cell r="D308" t="str">
            <v>4.14</v>
          </cell>
          <cell r="E308">
            <v>0</v>
          </cell>
          <cell r="F308">
            <v>0</v>
          </cell>
          <cell r="G308">
            <v>0</v>
          </cell>
          <cell r="H308">
            <v>0</v>
          </cell>
          <cell r="I308">
            <v>0</v>
          </cell>
          <cell r="J308">
            <v>0</v>
          </cell>
          <cell r="K308">
            <v>0</v>
          </cell>
          <cell r="L308">
            <v>0</v>
          </cell>
          <cell r="M308">
            <v>0</v>
          </cell>
          <cell r="N308">
            <v>0</v>
          </cell>
          <cell r="O308">
            <v>0</v>
          </cell>
          <cell r="P308">
            <v>0</v>
          </cell>
          <cell r="Q308">
            <v>0</v>
          </cell>
          <cell r="R308">
            <v>0</v>
          </cell>
          <cell r="S308">
            <v>0</v>
          </cell>
          <cell r="T308">
            <v>0</v>
          </cell>
          <cell r="U308">
            <v>0</v>
          </cell>
          <cell r="V308">
            <v>0</v>
          </cell>
          <cell r="W308">
            <v>0</v>
          </cell>
          <cell r="X308" t="str">
            <v>1.33</v>
          </cell>
          <cell r="Y308" t="str">
            <v>D+</v>
          </cell>
          <cell r="Z308" t="str">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row>
        <row r="309">
          <cell r="A309">
            <v>0</v>
          </cell>
          <cell r="B309">
            <v>30</v>
          </cell>
          <cell r="C309">
            <v>0</v>
          </cell>
          <cell r="D309">
            <v>0</v>
          </cell>
          <cell r="E309">
            <v>0</v>
          </cell>
          <cell r="F309">
            <v>0</v>
          </cell>
          <cell r="G309">
            <v>0</v>
          </cell>
          <cell r="H309">
            <v>0</v>
          </cell>
          <cell r="I309">
            <v>0</v>
          </cell>
          <cell r="J309">
            <v>0</v>
          </cell>
          <cell r="K309">
            <v>0</v>
          </cell>
          <cell r="L309">
            <v>0</v>
          </cell>
          <cell r="M309">
            <v>0</v>
          </cell>
          <cell r="N309">
            <v>0</v>
          </cell>
          <cell r="O309">
            <v>0</v>
          </cell>
          <cell r="P309">
            <v>0</v>
          </cell>
          <cell r="Q309">
            <v>0</v>
          </cell>
          <cell r="R309">
            <v>0</v>
          </cell>
          <cell r="S309">
            <v>0</v>
          </cell>
          <cell r="T309">
            <v>0</v>
          </cell>
          <cell r="U309">
            <v>0</v>
          </cell>
          <cell r="V309">
            <v>0</v>
          </cell>
          <cell r="W309">
            <v>0</v>
          </cell>
          <cell r="X309" t="str">
            <v>1.33</v>
          </cell>
          <cell r="Y309" t="str">
            <v>D+</v>
          </cell>
          <cell r="Z309">
            <v>0</v>
          </cell>
          <cell r="AA309">
            <v>0</v>
          </cell>
          <cell r="AB309">
            <v>0</v>
          </cell>
          <cell r="AC309">
            <v>0</v>
          </cell>
          <cell r="AD309">
            <v>0</v>
          </cell>
          <cell r="AE309">
            <v>0</v>
          </cell>
          <cell r="AF309">
            <v>0</v>
          </cell>
          <cell r="AG309">
            <v>0</v>
          </cell>
          <cell r="AH309">
            <v>0</v>
          </cell>
          <cell r="AI309">
            <v>0</v>
          </cell>
          <cell r="AJ309">
            <v>0</v>
          </cell>
          <cell r="AK309">
            <v>0</v>
          </cell>
          <cell r="AL309">
            <v>0</v>
          </cell>
          <cell r="AM309">
            <v>0</v>
          </cell>
          <cell r="AN309">
            <v>0</v>
          </cell>
          <cell r="AO309">
            <v>0</v>
          </cell>
          <cell r="AP309">
            <v>0</v>
          </cell>
          <cell r="AQ309">
            <v>0</v>
          </cell>
          <cell r="AR309">
            <v>0</v>
          </cell>
          <cell r="AS309">
            <v>0</v>
          </cell>
          <cell r="AT309">
            <v>0</v>
          </cell>
        </row>
        <row r="310">
          <cell r="A310">
            <v>31</v>
          </cell>
          <cell r="B310">
            <v>0</v>
          </cell>
          <cell r="C310" t="e">
            <v>#N/A</v>
          </cell>
          <cell r="D310" t="str">
            <v>4.6.1</v>
          </cell>
          <cell r="E310">
            <v>0</v>
          </cell>
          <cell r="F310">
            <v>0</v>
          </cell>
          <cell r="G310">
            <v>0</v>
          </cell>
          <cell r="H310">
            <v>0</v>
          </cell>
          <cell r="I310">
            <v>0</v>
          </cell>
          <cell r="J310">
            <v>0</v>
          </cell>
          <cell r="K310">
            <v>0</v>
          </cell>
          <cell r="L310">
            <v>0</v>
          </cell>
          <cell r="M310">
            <v>0</v>
          </cell>
          <cell r="N310">
            <v>0</v>
          </cell>
          <cell r="O310">
            <v>0</v>
          </cell>
          <cell r="P310">
            <v>0</v>
          </cell>
          <cell r="Q310">
            <v>0</v>
          </cell>
          <cell r="R310">
            <v>0</v>
          </cell>
          <cell r="S310">
            <v>0</v>
          </cell>
          <cell r="T310">
            <v>0</v>
          </cell>
          <cell r="U310">
            <v>0</v>
          </cell>
          <cell r="V310">
            <v>0</v>
          </cell>
          <cell r="W310">
            <v>0</v>
          </cell>
          <cell r="X310" t="str">
            <v>1.33</v>
          </cell>
          <cell r="Y310" t="str">
            <v>D+</v>
          </cell>
          <cell r="Z310" t="str">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v>
          </cell>
          <cell r="AT310" t="str">
            <v>D+</v>
          </cell>
        </row>
        <row r="311">
          <cell r="A311">
            <v>0</v>
          </cell>
          <cell r="B311">
            <v>0</v>
          </cell>
          <cell r="C311">
            <v>0</v>
          </cell>
          <cell r="D311" t="str">
            <v>4.6.2</v>
          </cell>
          <cell r="E311">
            <v>0</v>
          </cell>
          <cell r="F311">
            <v>0</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t="str">
            <v>1.33</v>
          </cell>
          <cell r="Y311" t="str">
            <v>D+</v>
          </cell>
          <cell r="Z311" t="str">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row>
        <row r="312">
          <cell r="A312">
            <v>0</v>
          </cell>
          <cell r="B312">
            <v>0</v>
          </cell>
          <cell r="C312">
            <v>0</v>
          </cell>
          <cell r="D312" t="str">
            <v>4.6.3</v>
          </cell>
          <cell r="E312">
            <v>0</v>
          </cell>
          <cell r="F312">
            <v>0</v>
          </cell>
          <cell r="G312">
            <v>0</v>
          </cell>
          <cell r="H312">
            <v>0</v>
          </cell>
          <cell r="I312">
            <v>0</v>
          </cell>
          <cell r="J312">
            <v>0</v>
          </cell>
          <cell r="K312">
            <v>0</v>
          </cell>
          <cell r="L312">
            <v>0</v>
          </cell>
          <cell r="M312">
            <v>0</v>
          </cell>
          <cell r="N312">
            <v>0</v>
          </cell>
          <cell r="O312">
            <v>0</v>
          </cell>
          <cell r="P312">
            <v>0</v>
          </cell>
          <cell r="Q312">
            <v>0</v>
          </cell>
          <cell r="R312">
            <v>0</v>
          </cell>
          <cell r="S312">
            <v>0</v>
          </cell>
          <cell r="T312">
            <v>0</v>
          </cell>
          <cell r="U312">
            <v>0</v>
          </cell>
          <cell r="V312">
            <v>0</v>
          </cell>
          <cell r="W312">
            <v>0</v>
          </cell>
          <cell r="X312" t="str">
            <v>1.33</v>
          </cell>
          <cell r="Y312" t="str">
            <v>D+</v>
          </cell>
          <cell r="Z312" t="str">
            <v>0</v>
          </cell>
          <cell r="AA312">
            <v>0</v>
          </cell>
          <cell r="AB312">
            <v>0</v>
          </cell>
          <cell r="AC312">
            <v>0</v>
          </cell>
          <cell r="AD312">
            <v>0</v>
          </cell>
          <cell r="AE312">
            <v>0</v>
          </cell>
          <cell r="AF312">
            <v>0</v>
          </cell>
          <cell r="AG312">
            <v>0</v>
          </cell>
          <cell r="AH312">
            <v>0</v>
          </cell>
          <cell r="AI312">
            <v>0</v>
          </cell>
          <cell r="AJ312">
            <v>0</v>
          </cell>
          <cell r="AK312">
            <v>0</v>
          </cell>
          <cell r="AL312">
            <v>0</v>
          </cell>
          <cell r="AM312">
            <v>0</v>
          </cell>
          <cell r="AN312">
            <v>0</v>
          </cell>
          <cell r="AO312">
            <v>0</v>
          </cell>
          <cell r="AP312">
            <v>0</v>
          </cell>
          <cell r="AQ312">
            <v>0</v>
          </cell>
          <cell r="AR312">
            <v>0</v>
          </cell>
          <cell r="AS312">
            <v>0</v>
          </cell>
          <cell r="AT312">
            <v>0</v>
          </cell>
        </row>
        <row r="313">
          <cell r="A313">
            <v>0</v>
          </cell>
          <cell r="B313">
            <v>0</v>
          </cell>
          <cell r="C313">
            <v>0</v>
          </cell>
          <cell r="D313" t="str">
            <v>4.2</v>
          </cell>
          <cell r="E313">
            <v>0</v>
          </cell>
          <cell r="F313">
            <v>0</v>
          </cell>
          <cell r="G313">
            <v>0</v>
          </cell>
          <cell r="H313">
            <v>0</v>
          </cell>
          <cell r="I313">
            <v>0</v>
          </cell>
          <cell r="J313">
            <v>0</v>
          </cell>
          <cell r="K313">
            <v>0</v>
          </cell>
          <cell r="L313">
            <v>0</v>
          </cell>
          <cell r="M313">
            <v>0</v>
          </cell>
          <cell r="N313">
            <v>0</v>
          </cell>
          <cell r="O313">
            <v>0</v>
          </cell>
          <cell r="P313">
            <v>0</v>
          </cell>
          <cell r="Q313">
            <v>0</v>
          </cell>
          <cell r="R313">
            <v>0</v>
          </cell>
          <cell r="S313">
            <v>0</v>
          </cell>
          <cell r="T313">
            <v>0</v>
          </cell>
          <cell r="U313">
            <v>0</v>
          </cell>
          <cell r="V313">
            <v>0</v>
          </cell>
          <cell r="W313">
            <v>0</v>
          </cell>
          <cell r="X313" t="str">
            <v>1.33</v>
          </cell>
          <cell r="Y313" t="str">
            <v>D+</v>
          </cell>
          <cell r="Z313" t="str">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row>
        <row r="314">
          <cell r="A314">
            <v>0</v>
          </cell>
          <cell r="B314">
            <v>0</v>
          </cell>
          <cell r="C314">
            <v>0</v>
          </cell>
          <cell r="D314" t="str">
            <v>4.8</v>
          </cell>
          <cell r="E314">
            <v>0</v>
          </cell>
          <cell r="F314">
            <v>0</v>
          </cell>
          <cell r="G314">
            <v>0</v>
          </cell>
          <cell r="H314">
            <v>0</v>
          </cell>
          <cell r="I314">
            <v>0</v>
          </cell>
          <cell r="J314">
            <v>0</v>
          </cell>
          <cell r="K314">
            <v>0</v>
          </cell>
          <cell r="L314">
            <v>0</v>
          </cell>
          <cell r="M314">
            <v>0</v>
          </cell>
          <cell r="N314">
            <v>0</v>
          </cell>
          <cell r="O314">
            <v>0</v>
          </cell>
          <cell r="P314">
            <v>0</v>
          </cell>
          <cell r="Q314">
            <v>0</v>
          </cell>
          <cell r="R314">
            <v>0</v>
          </cell>
          <cell r="S314">
            <v>0</v>
          </cell>
          <cell r="T314">
            <v>0</v>
          </cell>
          <cell r="U314">
            <v>0</v>
          </cell>
          <cell r="V314">
            <v>0</v>
          </cell>
          <cell r="W314">
            <v>0</v>
          </cell>
          <cell r="X314" t="str">
            <v>1.33</v>
          </cell>
          <cell r="Y314" t="str">
            <v>D+</v>
          </cell>
          <cell r="Z314" t="str">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row>
        <row r="315">
          <cell r="A315">
            <v>0</v>
          </cell>
          <cell r="B315">
            <v>0</v>
          </cell>
          <cell r="C315">
            <v>0</v>
          </cell>
          <cell r="D315" t="str">
            <v>4.9</v>
          </cell>
          <cell r="E315">
            <v>0</v>
          </cell>
          <cell r="F315">
            <v>0</v>
          </cell>
          <cell r="G315">
            <v>0</v>
          </cell>
          <cell r="H315">
            <v>0</v>
          </cell>
          <cell r="I315">
            <v>0</v>
          </cell>
          <cell r="J315">
            <v>0</v>
          </cell>
          <cell r="K315">
            <v>0</v>
          </cell>
          <cell r="L315">
            <v>0</v>
          </cell>
          <cell r="M315">
            <v>0</v>
          </cell>
          <cell r="N315">
            <v>0</v>
          </cell>
          <cell r="O315">
            <v>0</v>
          </cell>
          <cell r="P315">
            <v>0</v>
          </cell>
          <cell r="Q315">
            <v>0</v>
          </cell>
          <cell r="R315">
            <v>0</v>
          </cell>
          <cell r="S315">
            <v>0</v>
          </cell>
          <cell r="T315">
            <v>0</v>
          </cell>
          <cell r="U315">
            <v>0</v>
          </cell>
          <cell r="V315">
            <v>0</v>
          </cell>
          <cell r="W315">
            <v>0</v>
          </cell>
          <cell r="X315" t="str">
            <v>1.33</v>
          </cell>
          <cell r="Y315" t="str">
            <v>D+</v>
          </cell>
          <cell r="Z315" t="str">
            <v>0</v>
          </cell>
          <cell r="AA315">
            <v>0</v>
          </cell>
          <cell r="AB315">
            <v>0</v>
          </cell>
          <cell r="AC315">
            <v>0</v>
          </cell>
          <cell r="AD315">
            <v>0</v>
          </cell>
          <cell r="AE315">
            <v>0</v>
          </cell>
          <cell r="AF315">
            <v>0</v>
          </cell>
          <cell r="AG315">
            <v>0</v>
          </cell>
          <cell r="AH315">
            <v>0</v>
          </cell>
          <cell r="AI315">
            <v>0</v>
          </cell>
          <cell r="AJ315">
            <v>0</v>
          </cell>
          <cell r="AK315">
            <v>0</v>
          </cell>
          <cell r="AL315">
            <v>0</v>
          </cell>
          <cell r="AM315">
            <v>0</v>
          </cell>
          <cell r="AN315">
            <v>0</v>
          </cell>
          <cell r="AO315">
            <v>0</v>
          </cell>
          <cell r="AP315">
            <v>0</v>
          </cell>
          <cell r="AQ315">
            <v>0</v>
          </cell>
          <cell r="AR315">
            <v>0</v>
          </cell>
          <cell r="AS315">
            <v>0</v>
          </cell>
          <cell r="AT315">
            <v>0</v>
          </cell>
        </row>
        <row r="316">
          <cell r="A316">
            <v>0</v>
          </cell>
          <cell r="B316">
            <v>0</v>
          </cell>
          <cell r="C316">
            <v>0</v>
          </cell>
          <cell r="D316" t="str">
            <v>4.5.1</v>
          </cell>
          <cell r="E316">
            <v>0</v>
          </cell>
          <cell r="F316">
            <v>0</v>
          </cell>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W316">
            <v>0</v>
          </cell>
          <cell r="X316" t="str">
            <v>1.33</v>
          </cell>
          <cell r="Y316" t="str">
            <v>D+</v>
          </cell>
          <cell r="Z316" t="str">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row>
        <row r="317">
          <cell r="A317">
            <v>0</v>
          </cell>
          <cell r="B317">
            <v>0</v>
          </cell>
          <cell r="C317">
            <v>0</v>
          </cell>
          <cell r="D317" t="str">
            <v>4.5.2</v>
          </cell>
          <cell r="E317">
            <v>0</v>
          </cell>
          <cell r="F317">
            <v>0</v>
          </cell>
          <cell r="G317">
            <v>0</v>
          </cell>
          <cell r="H317">
            <v>0</v>
          </cell>
          <cell r="I317">
            <v>0</v>
          </cell>
          <cell r="J317">
            <v>0</v>
          </cell>
          <cell r="K317">
            <v>0</v>
          </cell>
          <cell r="L317">
            <v>0</v>
          </cell>
          <cell r="M317">
            <v>0</v>
          </cell>
          <cell r="N317">
            <v>0</v>
          </cell>
          <cell r="O317">
            <v>0</v>
          </cell>
          <cell r="P317">
            <v>0</v>
          </cell>
          <cell r="Q317">
            <v>0</v>
          </cell>
          <cell r="R317">
            <v>0</v>
          </cell>
          <cell r="S317">
            <v>0</v>
          </cell>
          <cell r="T317">
            <v>0</v>
          </cell>
          <cell r="U317">
            <v>0</v>
          </cell>
          <cell r="V317">
            <v>0</v>
          </cell>
          <cell r="W317">
            <v>0</v>
          </cell>
          <cell r="X317" t="str">
            <v>1.33</v>
          </cell>
          <cell r="Y317" t="str">
            <v>D+</v>
          </cell>
          <cell r="Z317" t="str">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row>
        <row r="318">
          <cell r="A318">
            <v>0</v>
          </cell>
          <cell r="B318">
            <v>0</v>
          </cell>
          <cell r="C318">
            <v>0</v>
          </cell>
          <cell r="D318" t="str">
            <v>4.14</v>
          </cell>
          <cell r="E318">
            <v>0</v>
          </cell>
          <cell r="F318">
            <v>0</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t="str">
            <v>1.33</v>
          </cell>
          <cell r="Y318" t="str">
            <v>D+</v>
          </cell>
          <cell r="Z318" t="str">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row>
        <row r="319">
          <cell r="A319">
            <v>0</v>
          </cell>
          <cell r="B319">
            <v>31</v>
          </cell>
          <cell r="C319">
            <v>0</v>
          </cell>
          <cell r="D319">
            <v>0</v>
          </cell>
          <cell r="E319">
            <v>0</v>
          </cell>
          <cell r="F319">
            <v>0</v>
          </cell>
          <cell r="G319">
            <v>0</v>
          </cell>
          <cell r="H319">
            <v>0</v>
          </cell>
          <cell r="I319">
            <v>0</v>
          </cell>
          <cell r="J319">
            <v>0</v>
          </cell>
          <cell r="K319">
            <v>0</v>
          </cell>
          <cell r="L319">
            <v>0</v>
          </cell>
          <cell r="M319">
            <v>0</v>
          </cell>
          <cell r="N319">
            <v>0</v>
          </cell>
          <cell r="O319">
            <v>0</v>
          </cell>
          <cell r="P319">
            <v>0</v>
          </cell>
          <cell r="Q319">
            <v>0</v>
          </cell>
          <cell r="R319">
            <v>0</v>
          </cell>
          <cell r="S319">
            <v>0</v>
          </cell>
          <cell r="T319">
            <v>0</v>
          </cell>
          <cell r="U319">
            <v>0</v>
          </cell>
          <cell r="V319">
            <v>0</v>
          </cell>
          <cell r="W319">
            <v>0</v>
          </cell>
          <cell r="X319" t="str">
            <v>1.33</v>
          </cell>
          <cell r="Y319" t="str">
            <v>D+</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row>
        <row r="320">
          <cell r="A320">
            <v>32</v>
          </cell>
          <cell r="B320">
            <v>0</v>
          </cell>
          <cell r="C320" t="e">
            <v>#N/A</v>
          </cell>
          <cell r="D320" t="str">
            <v>4.6.1</v>
          </cell>
          <cell r="E320">
            <v>0</v>
          </cell>
          <cell r="F320">
            <v>0</v>
          </cell>
          <cell r="G320">
            <v>0</v>
          </cell>
          <cell r="H320">
            <v>0</v>
          </cell>
          <cell r="I320">
            <v>0</v>
          </cell>
          <cell r="J320">
            <v>0</v>
          </cell>
          <cell r="K320">
            <v>0</v>
          </cell>
          <cell r="L320">
            <v>0</v>
          </cell>
          <cell r="M320">
            <v>0</v>
          </cell>
          <cell r="N320">
            <v>0</v>
          </cell>
          <cell r="O320">
            <v>0</v>
          </cell>
          <cell r="P320">
            <v>0</v>
          </cell>
          <cell r="Q320">
            <v>0</v>
          </cell>
          <cell r="R320">
            <v>0</v>
          </cell>
          <cell r="S320">
            <v>0</v>
          </cell>
          <cell r="T320">
            <v>0</v>
          </cell>
          <cell r="U320">
            <v>0</v>
          </cell>
          <cell r="V320">
            <v>0</v>
          </cell>
          <cell r="W320">
            <v>0</v>
          </cell>
          <cell r="X320" t="str">
            <v>1.33</v>
          </cell>
          <cell r="Y320" t="str">
            <v>D+</v>
          </cell>
          <cell r="Z320" t="str">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t="str">
            <v>D+</v>
          </cell>
        </row>
        <row r="321">
          <cell r="A321">
            <v>0</v>
          </cell>
          <cell r="B321">
            <v>0</v>
          </cell>
          <cell r="C321">
            <v>0</v>
          </cell>
          <cell r="D321" t="str">
            <v>4.6.2</v>
          </cell>
          <cell r="E321">
            <v>0</v>
          </cell>
          <cell r="F321">
            <v>0</v>
          </cell>
          <cell r="G321">
            <v>0</v>
          </cell>
          <cell r="H321">
            <v>0</v>
          </cell>
          <cell r="I321">
            <v>0</v>
          </cell>
          <cell r="J321">
            <v>0</v>
          </cell>
          <cell r="K321">
            <v>0</v>
          </cell>
          <cell r="L321">
            <v>0</v>
          </cell>
          <cell r="M321">
            <v>0</v>
          </cell>
          <cell r="N321">
            <v>0</v>
          </cell>
          <cell r="O321">
            <v>0</v>
          </cell>
          <cell r="P321">
            <v>0</v>
          </cell>
          <cell r="Q321">
            <v>0</v>
          </cell>
          <cell r="R321">
            <v>0</v>
          </cell>
          <cell r="S321">
            <v>0</v>
          </cell>
          <cell r="T321">
            <v>0</v>
          </cell>
          <cell r="U321">
            <v>0</v>
          </cell>
          <cell r="V321">
            <v>0</v>
          </cell>
          <cell r="W321">
            <v>0</v>
          </cell>
          <cell r="X321" t="str">
            <v>1.33</v>
          </cell>
          <cell r="Y321" t="str">
            <v>D+</v>
          </cell>
          <cell r="Z321" t="str">
            <v>0</v>
          </cell>
          <cell r="AA321">
            <v>0</v>
          </cell>
          <cell r="AB321">
            <v>0</v>
          </cell>
          <cell r="AC321">
            <v>0</v>
          </cell>
          <cell r="AD321">
            <v>0</v>
          </cell>
          <cell r="AE321">
            <v>0</v>
          </cell>
          <cell r="AF321">
            <v>0</v>
          </cell>
          <cell r="AG321">
            <v>0</v>
          </cell>
          <cell r="AH321">
            <v>0</v>
          </cell>
          <cell r="AI321">
            <v>0</v>
          </cell>
          <cell r="AJ321">
            <v>0</v>
          </cell>
          <cell r="AK321">
            <v>0</v>
          </cell>
          <cell r="AL321">
            <v>0</v>
          </cell>
          <cell r="AM321">
            <v>0</v>
          </cell>
          <cell r="AN321">
            <v>0</v>
          </cell>
          <cell r="AO321">
            <v>0</v>
          </cell>
          <cell r="AP321">
            <v>0</v>
          </cell>
          <cell r="AQ321">
            <v>0</v>
          </cell>
          <cell r="AR321">
            <v>0</v>
          </cell>
          <cell r="AS321">
            <v>0</v>
          </cell>
          <cell r="AT321">
            <v>0</v>
          </cell>
        </row>
        <row r="322">
          <cell r="A322">
            <v>0</v>
          </cell>
          <cell r="B322">
            <v>0</v>
          </cell>
          <cell r="C322">
            <v>0</v>
          </cell>
          <cell r="D322" t="str">
            <v>4.6.3</v>
          </cell>
          <cell r="E322">
            <v>0</v>
          </cell>
          <cell r="F322">
            <v>0</v>
          </cell>
          <cell r="G322">
            <v>0</v>
          </cell>
          <cell r="H322">
            <v>0</v>
          </cell>
          <cell r="I322">
            <v>0</v>
          </cell>
          <cell r="J322">
            <v>0</v>
          </cell>
          <cell r="K322">
            <v>0</v>
          </cell>
          <cell r="L322">
            <v>0</v>
          </cell>
          <cell r="M322">
            <v>0</v>
          </cell>
          <cell r="N322">
            <v>0</v>
          </cell>
          <cell r="O322">
            <v>0</v>
          </cell>
          <cell r="P322">
            <v>0</v>
          </cell>
          <cell r="Q322">
            <v>0</v>
          </cell>
          <cell r="R322">
            <v>0</v>
          </cell>
          <cell r="S322">
            <v>0</v>
          </cell>
          <cell r="T322">
            <v>0</v>
          </cell>
          <cell r="U322">
            <v>0</v>
          </cell>
          <cell r="V322">
            <v>0</v>
          </cell>
          <cell r="W322">
            <v>0</v>
          </cell>
          <cell r="X322" t="str">
            <v>1.33</v>
          </cell>
          <cell r="Y322" t="str">
            <v>D+</v>
          </cell>
          <cell r="Z322" t="str">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row>
        <row r="323">
          <cell r="A323">
            <v>0</v>
          </cell>
          <cell r="B323">
            <v>0</v>
          </cell>
          <cell r="C323">
            <v>0</v>
          </cell>
          <cell r="D323" t="str">
            <v>4.2</v>
          </cell>
          <cell r="E323">
            <v>0</v>
          </cell>
          <cell r="F323">
            <v>0</v>
          </cell>
          <cell r="G323">
            <v>0</v>
          </cell>
          <cell r="H323">
            <v>0</v>
          </cell>
          <cell r="I323">
            <v>0</v>
          </cell>
          <cell r="J323">
            <v>0</v>
          </cell>
          <cell r="K323">
            <v>0</v>
          </cell>
          <cell r="L323">
            <v>0</v>
          </cell>
          <cell r="M323">
            <v>0</v>
          </cell>
          <cell r="N323">
            <v>0</v>
          </cell>
          <cell r="O323">
            <v>0</v>
          </cell>
          <cell r="P323">
            <v>0</v>
          </cell>
          <cell r="Q323">
            <v>0</v>
          </cell>
          <cell r="R323">
            <v>0</v>
          </cell>
          <cell r="S323">
            <v>0</v>
          </cell>
          <cell r="T323">
            <v>0</v>
          </cell>
          <cell r="U323">
            <v>0</v>
          </cell>
          <cell r="V323">
            <v>0</v>
          </cell>
          <cell r="W323">
            <v>0</v>
          </cell>
          <cell r="X323" t="str">
            <v>1.33</v>
          </cell>
          <cell r="Y323" t="str">
            <v>D+</v>
          </cell>
          <cell r="Z323" t="str">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row>
        <row r="324">
          <cell r="A324">
            <v>0</v>
          </cell>
          <cell r="B324">
            <v>0</v>
          </cell>
          <cell r="C324">
            <v>0</v>
          </cell>
          <cell r="D324" t="str">
            <v>4.8</v>
          </cell>
          <cell r="E324">
            <v>0</v>
          </cell>
          <cell r="F324">
            <v>0</v>
          </cell>
          <cell r="G324">
            <v>0</v>
          </cell>
          <cell r="H324">
            <v>0</v>
          </cell>
          <cell r="I324">
            <v>0</v>
          </cell>
          <cell r="J324">
            <v>0</v>
          </cell>
          <cell r="K324">
            <v>0</v>
          </cell>
          <cell r="L324">
            <v>0</v>
          </cell>
          <cell r="M324">
            <v>0</v>
          </cell>
          <cell r="N324">
            <v>0</v>
          </cell>
          <cell r="O324">
            <v>0</v>
          </cell>
          <cell r="P324">
            <v>0</v>
          </cell>
          <cell r="Q324">
            <v>0</v>
          </cell>
          <cell r="R324">
            <v>0</v>
          </cell>
          <cell r="S324">
            <v>0</v>
          </cell>
          <cell r="T324">
            <v>0</v>
          </cell>
          <cell r="U324">
            <v>0</v>
          </cell>
          <cell r="V324">
            <v>0</v>
          </cell>
          <cell r="W324">
            <v>0</v>
          </cell>
          <cell r="X324" t="str">
            <v>1.33</v>
          </cell>
          <cell r="Y324" t="str">
            <v>D+</v>
          </cell>
          <cell r="Z324" t="str">
            <v>0</v>
          </cell>
          <cell r="AA324">
            <v>0</v>
          </cell>
          <cell r="AB324">
            <v>0</v>
          </cell>
          <cell r="AC324">
            <v>0</v>
          </cell>
          <cell r="AD324">
            <v>0</v>
          </cell>
          <cell r="AE324">
            <v>0</v>
          </cell>
          <cell r="AF324">
            <v>0</v>
          </cell>
          <cell r="AG324">
            <v>0</v>
          </cell>
          <cell r="AH324">
            <v>0</v>
          </cell>
          <cell r="AI324">
            <v>0</v>
          </cell>
          <cell r="AJ324">
            <v>0</v>
          </cell>
          <cell r="AK324">
            <v>0</v>
          </cell>
          <cell r="AL324">
            <v>0</v>
          </cell>
          <cell r="AM324">
            <v>0</v>
          </cell>
          <cell r="AN324">
            <v>0</v>
          </cell>
          <cell r="AO324">
            <v>0</v>
          </cell>
          <cell r="AP324">
            <v>0</v>
          </cell>
          <cell r="AQ324">
            <v>0</v>
          </cell>
          <cell r="AR324">
            <v>0</v>
          </cell>
          <cell r="AS324">
            <v>0</v>
          </cell>
          <cell r="AT324">
            <v>0</v>
          </cell>
        </row>
        <row r="325">
          <cell r="A325">
            <v>0</v>
          </cell>
          <cell r="B325">
            <v>0</v>
          </cell>
          <cell r="C325">
            <v>0</v>
          </cell>
          <cell r="D325" t="str">
            <v>4.9</v>
          </cell>
          <cell r="E325">
            <v>0</v>
          </cell>
          <cell r="F325">
            <v>0</v>
          </cell>
          <cell r="G325">
            <v>0</v>
          </cell>
          <cell r="H325">
            <v>0</v>
          </cell>
          <cell r="I325">
            <v>0</v>
          </cell>
          <cell r="J325">
            <v>0</v>
          </cell>
          <cell r="K325">
            <v>0</v>
          </cell>
          <cell r="L325">
            <v>0</v>
          </cell>
          <cell r="M325">
            <v>0</v>
          </cell>
          <cell r="N325">
            <v>0</v>
          </cell>
          <cell r="O325">
            <v>0</v>
          </cell>
          <cell r="P325">
            <v>0</v>
          </cell>
          <cell r="Q325">
            <v>0</v>
          </cell>
          <cell r="R325">
            <v>0</v>
          </cell>
          <cell r="S325">
            <v>0</v>
          </cell>
          <cell r="T325">
            <v>0</v>
          </cell>
          <cell r="U325">
            <v>0</v>
          </cell>
          <cell r="V325">
            <v>0</v>
          </cell>
          <cell r="W325">
            <v>0</v>
          </cell>
          <cell r="X325" t="str">
            <v>1.33</v>
          </cell>
          <cell r="Y325" t="str">
            <v>D+</v>
          </cell>
          <cell r="Z325" t="str">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row>
        <row r="326">
          <cell r="A326">
            <v>0</v>
          </cell>
          <cell r="B326">
            <v>0</v>
          </cell>
          <cell r="C326">
            <v>0</v>
          </cell>
          <cell r="D326" t="str">
            <v>4.5.1</v>
          </cell>
          <cell r="E326">
            <v>0</v>
          </cell>
          <cell r="F326">
            <v>0</v>
          </cell>
          <cell r="G326">
            <v>0</v>
          </cell>
          <cell r="H326">
            <v>0</v>
          </cell>
          <cell r="I326">
            <v>0</v>
          </cell>
          <cell r="J326">
            <v>0</v>
          </cell>
          <cell r="K326">
            <v>0</v>
          </cell>
          <cell r="L326">
            <v>0</v>
          </cell>
          <cell r="M326">
            <v>0</v>
          </cell>
          <cell r="N326">
            <v>0</v>
          </cell>
          <cell r="O326">
            <v>0</v>
          </cell>
          <cell r="P326">
            <v>0</v>
          </cell>
          <cell r="Q326">
            <v>0</v>
          </cell>
          <cell r="R326">
            <v>0</v>
          </cell>
          <cell r="S326">
            <v>0</v>
          </cell>
          <cell r="T326">
            <v>0</v>
          </cell>
          <cell r="U326">
            <v>0</v>
          </cell>
          <cell r="V326">
            <v>0</v>
          </cell>
          <cell r="W326">
            <v>0</v>
          </cell>
          <cell r="X326" t="str">
            <v>1.33</v>
          </cell>
          <cell r="Y326" t="str">
            <v>D+</v>
          </cell>
          <cell r="Z326" t="str">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row>
        <row r="327">
          <cell r="A327">
            <v>0</v>
          </cell>
          <cell r="B327">
            <v>0</v>
          </cell>
          <cell r="C327">
            <v>0</v>
          </cell>
          <cell r="D327" t="str">
            <v>4.5.2</v>
          </cell>
          <cell r="E327">
            <v>0</v>
          </cell>
          <cell r="F327">
            <v>0</v>
          </cell>
          <cell r="G327">
            <v>0</v>
          </cell>
          <cell r="H327">
            <v>0</v>
          </cell>
          <cell r="I327">
            <v>0</v>
          </cell>
          <cell r="J327">
            <v>0</v>
          </cell>
          <cell r="K327">
            <v>0</v>
          </cell>
          <cell r="L327">
            <v>0</v>
          </cell>
          <cell r="M327">
            <v>0</v>
          </cell>
          <cell r="N327">
            <v>0</v>
          </cell>
          <cell r="O327">
            <v>0</v>
          </cell>
          <cell r="P327">
            <v>0</v>
          </cell>
          <cell r="Q327">
            <v>0</v>
          </cell>
          <cell r="R327">
            <v>0</v>
          </cell>
          <cell r="S327">
            <v>0</v>
          </cell>
          <cell r="T327">
            <v>0</v>
          </cell>
          <cell r="U327">
            <v>0</v>
          </cell>
          <cell r="V327">
            <v>0</v>
          </cell>
          <cell r="W327">
            <v>0</v>
          </cell>
          <cell r="X327" t="str">
            <v>1.33</v>
          </cell>
          <cell r="Y327" t="str">
            <v>D+</v>
          </cell>
          <cell r="Z327" t="str">
            <v>0</v>
          </cell>
          <cell r="AA327">
            <v>0</v>
          </cell>
          <cell r="AB327">
            <v>0</v>
          </cell>
          <cell r="AC327">
            <v>0</v>
          </cell>
          <cell r="AD327">
            <v>0</v>
          </cell>
          <cell r="AE327">
            <v>0</v>
          </cell>
          <cell r="AF327">
            <v>0</v>
          </cell>
          <cell r="AG327">
            <v>0</v>
          </cell>
          <cell r="AH327">
            <v>0</v>
          </cell>
          <cell r="AI327">
            <v>0</v>
          </cell>
          <cell r="AJ327">
            <v>0</v>
          </cell>
          <cell r="AK327">
            <v>0</v>
          </cell>
          <cell r="AL327">
            <v>0</v>
          </cell>
          <cell r="AM327">
            <v>0</v>
          </cell>
          <cell r="AN327">
            <v>0</v>
          </cell>
          <cell r="AO327">
            <v>0</v>
          </cell>
          <cell r="AP327">
            <v>0</v>
          </cell>
          <cell r="AQ327">
            <v>0</v>
          </cell>
          <cell r="AR327">
            <v>0</v>
          </cell>
          <cell r="AS327">
            <v>0</v>
          </cell>
          <cell r="AT327">
            <v>0</v>
          </cell>
        </row>
        <row r="328">
          <cell r="A328">
            <v>0</v>
          </cell>
          <cell r="B328">
            <v>0</v>
          </cell>
          <cell r="C328">
            <v>0</v>
          </cell>
          <cell r="D328" t="str">
            <v>4.14</v>
          </cell>
          <cell r="E328">
            <v>0</v>
          </cell>
          <cell r="F328">
            <v>0</v>
          </cell>
          <cell r="G328">
            <v>0</v>
          </cell>
          <cell r="H328">
            <v>0</v>
          </cell>
          <cell r="I328">
            <v>0</v>
          </cell>
          <cell r="J328">
            <v>0</v>
          </cell>
          <cell r="K328">
            <v>0</v>
          </cell>
          <cell r="L328">
            <v>0</v>
          </cell>
          <cell r="M328">
            <v>0</v>
          </cell>
          <cell r="N328">
            <v>0</v>
          </cell>
          <cell r="O328">
            <v>0</v>
          </cell>
          <cell r="P328">
            <v>0</v>
          </cell>
          <cell r="Q328">
            <v>0</v>
          </cell>
          <cell r="R328">
            <v>0</v>
          </cell>
          <cell r="S328">
            <v>0</v>
          </cell>
          <cell r="T328">
            <v>0</v>
          </cell>
          <cell r="U328">
            <v>0</v>
          </cell>
          <cell r="V328">
            <v>0</v>
          </cell>
          <cell r="W328">
            <v>0</v>
          </cell>
          <cell r="X328" t="str">
            <v>1.33</v>
          </cell>
          <cell r="Y328" t="str">
            <v>D+</v>
          </cell>
          <cell r="Z328" t="str">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row>
        <row r="329">
          <cell r="A329">
            <v>0</v>
          </cell>
          <cell r="B329">
            <v>32</v>
          </cell>
          <cell r="C329">
            <v>0</v>
          </cell>
          <cell r="D329">
            <v>0</v>
          </cell>
          <cell r="E329">
            <v>0</v>
          </cell>
          <cell r="F329">
            <v>0</v>
          </cell>
          <cell r="G329">
            <v>0</v>
          </cell>
          <cell r="H329">
            <v>0</v>
          </cell>
          <cell r="I329">
            <v>0</v>
          </cell>
          <cell r="J329">
            <v>0</v>
          </cell>
          <cell r="K329">
            <v>0</v>
          </cell>
          <cell r="L329">
            <v>0</v>
          </cell>
          <cell r="M329">
            <v>0</v>
          </cell>
          <cell r="N329">
            <v>0</v>
          </cell>
          <cell r="O329">
            <v>0</v>
          </cell>
          <cell r="P329">
            <v>0</v>
          </cell>
          <cell r="Q329">
            <v>0</v>
          </cell>
          <cell r="R329">
            <v>0</v>
          </cell>
          <cell r="S329">
            <v>0</v>
          </cell>
          <cell r="T329">
            <v>0</v>
          </cell>
          <cell r="U329">
            <v>0</v>
          </cell>
          <cell r="V329">
            <v>0</v>
          </cell>
          <cell r="W329">
            <v>0</v>
          </cell>
          <cell r="X329" t="str">
            <v>1.33</v>
          </cell>
          <cell r="Y329" t="str">
            <v>D+</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row>
        <row r="330">
          <cell r="A330">
            <v>33</v>
          </cell>
          <cell r="B330">
            <v>0</v>
          </cell>
          <cell r="C330" t="e">
            <v>#N/A</v>
          </cell>
          <cell r="D330" t="str">
            <v>4.6.1</v>
          </cell>
          <cell r="E330">
            <v>0</v>
          </cell>
          <cell r="F330">
            <v>0</v>
          </cell>
          <cell r="G330">
            <v>0</v>
          </cell>
          <cell r="H330">
            <v>0</v>
          </cell>
          <cell r="I330">
            <v>0</v>
          </cell>
          <cell r="J330">
            <v>0</v>
          </cell>
          <cell r="K330">
            <v>0</v>
          </cell>
          <cell r="L330">
            <v>0</v>
          </cell>
          <cell r="M330">
            <v>0</v>
          </cell>
          <cell r="N330">
            <v>0</v>
          </cell>
          <cell r="O330">
            <v>0</v>
          </cell>
          <cell r="P330">
            <v>0</v>
          </cell>
          <cell r="Q330">
            <v>0</v>
          </cell>
          <cell r="R330">
            <v>0</v>
          </cell>
          <cell r="S330">
            <v>0</v>
          </cell>
          <cell r="T330">
            <v>0</v>
          </cell>
          <cell r="U330">
            <v>0</v>
          </cell>
          <cell r="V330">
            <v>0</v>
          </cell>
          <cell r="W330">
            <v>0</v>
          </cell>
          <cell r="X330" t="str">
            <v>1.33</v>
          </cell>
          <cell r="Y330" t="str">
            <v>D+</v>
          </cell>
          <cell r="Z330" t="str">
            <v>0</v>
          </cell>
          <cell r="AA330">
            <v>0</v>
          </cell>
          <cell r="AB330">
            <v>0</v>
          </cell>
          <cell r="AC330">
            <v>0</v>
          </cell>
          <cell r="AD330">
            <v>0</v>
          </cell>
          <cell r="AE330">
            <v>0</v>
          </cell>
          <cell r="AF330">
            <v>0</v>
          </cell>
          <cell r="AG330">
            <v>0</v>
          </cell>
          <cell r="AH330">
            <v>0</v>
          </cell>
          <cell r="AI330">
            <v>0</v>
          </cell>
          <cell r="AJ330">
            <v>0</v>
          </cell>
          <cell r="AK330">
            <v>0</v>
          </cell>
          <cell r="AL330">
            <v>0</v>
          </cell>
          <cell r="AM330">
            <v>0</v>
          </cell>
          <cell r="AN330">
            <v>0</v>
          </cell>
          <cell r="AO330">
            <v>0</v>
          </cell>
          <cell r="AP330">
            <v>0</v>
          </cell>
          <cell r="AQ330">
            <v>0</v>
          </cell>
          <cell r="AR330">
            <v>0</v>
          </cell>
          <cell r="AS330">
            <v>0</v>
          </cell>
          <cell r="AT330" t="str">
            <v>D+</v>
          </cell>
        </row>
        <row r="331">
          <cell r="A331">
            <v>0</v>
          </cell>
          <cell r="B331">
            <v>0</v>
          </cell>
          <cell r="C331">
            <v>0</v>
          </cell>
          <cell r="D331" t="str">
            <v>4.6.2</v>
          </cell>
          <cell r="E331">
            <v>0</v>
          </cell>
          <cell r="F331">
            <v>0</v>
          </cell>
          <cell r="G331">
            <v>0</v>
          </cell>
          <cell r="H331">
            <v>0</v>
          </cell>
          <cell r="I331">
            <v>0</v>
          </cell>
          <cell r="J331">
            <v>0</v>
          </cell>
          <cell r="K331">
            <v>0</v>
          </cell>
          <cell r="L331">
            <v>0</v>
          </cell>
          <cell r="M331">
            <v>0</v>
          </cell>
          <cell r="N331">
            <v>0</v>
          </cell>
          <cell r="O331">
            <v>0</v>
          </cell>
          <cell r="P331">
            <v>0</v>
          </cell>
          <cell r="Q331">
            <v>0</v>
          </cell>
          <cell r="R331">
            <v>0</v>
          </cell>
          <cell r="S331">
            <v>0</v>
          </cell>
          <cell r="T331">
            <v>0</v>
          </cell>
          <cell r="U331">
            <v>0</v>
          </cell>
          <cell r="V331">
            <v>0</v>
          </cell>
          <cell r="W331">
            <v>0</v>
          </cell>
          <cell r="X331" t="str">
            <v>1.33</v>
          </cell>
          <cell r="Y331" t="str">
            <v>D+</v>
          </cell>
          <cell r="Z331" t="str">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row>
        <row r="332">
          <cell r="A332">
            <v>0</v>
          </cell>
          <cell r="B332">
            <v>0</v>
          </cell>
          <cell r="C332">
            <v>0</v>
          </cell>
          <cell r="D332" t="str">
            <v>4.6.3</v>
          </cell>
          <cell r="E332">
            <v>0</v>
          </cell>
          <cell r="F332">
            <v>0</v>
          </cell>
          <cell r="G332">
            <v>0</v>
          </cell>
          <cell r="H332">
            <v>0</v>
          </cell>
          <cell r="I332">
            <v>0</v>
          </cell>
          <cell r="J332">
            <v>0</v>
          </cell>
          <cell r="K332">
            <v>0</v>
          </cell>
          <cell r="L332">
            <v>0</v>
          </cell>
          <cell r="M332">
            <v>0</v>
          </cell>
          <cell r="N332">
            <v>0</v>
          </cell>
          <cell r="O332">
            <v>0</v>
          </cell>
          <cell r="P332">
            <v>0</v>
          </cell>
          <cell r="Q332">
            <v>0</v>
          </cell>
          <cell r="R332">
            <v>0</v>
          </cell>
          <cell r="S332">
            <v>0</v>
          </cell>
          <cell r="T332">
            <v>0</v>
          </cell>
          <cell r="U332">
            <v>0</v>
          </cell>
          <cell r="V332">
            <v>0</v>
          </cell>
          <cell r="W332">
            <v>0</v>
          </cell>
          <cell r="X332" t="str">
            <v>1.33</v>
          </cell>
          <cell r="Y332" t="str">
            <v>D+</v>
          </cell>
          <cell r="Z332" t="str">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row>
        <row r="333">
          <cell r="A333">
            <v>0</v>
          </cell>
          <cell r="B333">
            <v>0</v>
          </cell>
          <cell r="C333">
            <v>0</v>
          </cell>
          <cell r="D333" t="str">
            <v>4.2</v>
          </cell>
          <cell r="E333">
            <v>0</v>
          </cell>
          <cell r="F333">
            <v>0</v>
          </cell>
          <cell r="G333">
            <v>0</v>
          </cell>
          <cell r="H333">
            <v>0</v>
          </cell>
          <cell r="I333">
            <v>0</v>
          </cell>
          <cell r="J333">
            <v>0</v>
          </cell>
          <cell r="K333">
            <v>0</v>
          </cell>
          <cell r="L333">
            <v>0</v>
          </cell>
          <cell r="M333">
            <v>0</v>
          </cell>
          <cell r="N333">
            <v>0</v>
          </cell>
          <cell r="O333">
            <v>0</v>
          </cell>
          <cell r="P333">
            <v>0</v>
          </cell>
          <cell r="Q333">
            <v>0</v>
          </cell>
          <cell r="R333">
            <v>0</v>
          </cell>
          <cell r="S333">
            <v>0</v>
          </cell>
          <cell r="T333">
            <v>0</v>
          </cell>
          <cell r="U333">
            <v>0</v>
          </cell>
          <cell r="V333">
            <v>0</v>
          </cell>
          <cell r="W333">
            <v>0</v>
          </cell>
          <cell r="X333" t="str">
            <v>1.33</v>
          </cell>
          <cell r="Y333" t="str">
            <v>D+</v>
          </cell>
          <cell r="Z333" t="str">
            <v>0</v>
          </cell>
          <cell r="AA333">
            <v>0</v>
          </cell>
          <cell r="AB333">
            <v>0</v>
          </cell>
          <cell r="AC333">
            <v>0</v>
          </cell>
          <cell r="AD333">
            <v>0</v>
          </cell>
          <cell r="AE333">
            <v>0</v>
          </cell>
          <cell r="AF333">
            <v>0</v>
          </cell>
          <cell r="AG333">
            <v>0</v>
          </cell>
          <cell r="AH333">
            <v>0</v>
          </cell>
          <cell r="AI333">
            <v>0</v>
          </cell>
          <cell r="AJ333">
            <v>0</v>
          </cell>
          <cell r="AK333">
            <v>0</v>
          </cell>
          <cell r="AL333">
            <v>0</v>
          </cell>
          <cell r="AM333">
            <v>0</v>
          </cell>
          <cell r="AN333">
            <v>0</v>
          </cell>
          <cell r="AO333">
            <v>0</v>
          </cell>
          <cell r="AP333">
            <v>0</v>
          </cell>
          <cell r="AQ333">
            <v>0</v>
          </cell>
          <cell r="AR333">
            <v>0</v>
          </cell>
          <cell r="AS333">
            <v>0</v>
          </cell>
          <cell r="AT333">
            <v>0</v>
          </cell>
        </row>
        <row r="334">
          <cell r="A334">
            <v>0</v>
          </cell>
          <cell r="B334">
            <v>0</v>
          </cell>
          <cell r="C334">
            <v>0</v>
          </cell>
          <cell r="D334" t="str">
            <v>4.8</v>
          </cell>
          <cell r="E334">
            <v>0</v>
          </cell>
          <cell r="F334">
            <v>0</v>
          </cell>
          <cell r="G334">
            <v>0</v>
          </cell>
          <cell r="H334">
            <v>0</v>
          </cell>
          <cell r="I334">
            <v>0</v>
          </cell>
          <cell r="J334">
            <v>0</v>
          </cell>
          <cell r="K334">
            <v>0</v>
          </cell>
          <cell r="L334">
            <v>0</v>
          </cell>
          <cell r="M334">
            <v>0</v>
          </cell>
          <cell r="N334">
            <v>0</v>
          </cell>
          <cell r="O334">
            <v>0</v>
          </cell>
          <cell r="P334">
            <v>0</v>
          </cell>
          <cell r="Q334">
            <v>0</v>
          </cell>
          <cell r="R334">
            <v>0</v>
          </cell>
          <cell r="S334">
            <v>0</v>
          </cell>
          <cell r="T334">
            <v>0</v>
          </cell>
          <cell r="U334">
            <v>0</v>
          </cell>
          <cell r="V334">
            <v>0</v>
          </cell>
          <cell r="W334">
            <v>0</v>
          </cell>
          <cell r="X334" t="str">
            <v>1.33</v>
          </cell>
          <cell r="Y334" t="str">
            <v>D+</v>
          </cell>
          <cell r="Z334" t="str">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row>
        <row r="335">
          <cell r="A335">
            <v>0</v>
          </cell>
          <cell r="B335">
            <v>0</v>
          </cell>
          <cell r="C335">
            <v>0</v>
          </cell>
          <cell r="D335" t="str">
            <v>4.9</v>
          </cell>
          <cell r="E335">
            <v>0</v>
          </cell>
          <cell r="F335">
            <v>0</v>
          </cell>
          <cell r="G335">
            <v>0</v>
          </cell>
          <cell r="H335">
            <v>0</v>
          </cell>
          <cell r="I335">
            <v>0</v>
          </cell>
          <cell r="J335">
            <v>0</v>
          </cell>
          <cell r="K335">
            <v>0</v>
          </cell>
          <cell r="L335">
            <v>0</v>
          </cell>
          <cell r="M335">
            <v>0</v>
          </cell>
          <cell r="N335">
            <v>0</v>
          </cell>
          <cell r="O335">
            <v>0</v>
          </cell>
          <cell r="P335">
            <v>0</v>
          </cell>
          <cell r="Q335">
            <v>0</v>
          </cell>
          <cell r="R335">
            <v>0</v>
          </cell>
          <cell r="S335">
            <v>0</v>
          </cell>
          <cell r="T335">
            <v>0</v>
          </cell>
          <cell r="U335">
            <v>0</v>
          </cell>
          <cell r="V335">
            <v>0</v>
          </cell>
          <cell r="W335">
            <v>0</v>
          </cell>
          <cell r="X335" t="str">
            <v>1.33</v>
          </cell>
          <cell r="Y335" t="str">
            <v>D+</v>
          </cell>
          <cell r="Z335" t="str">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row>
        <row r="336">
          <cell r="A336">
            <v>0</v>
          </cell>
          <cell r="B336">
            <v>0</v>
          </cell>
          <cell r="C336">
            <v>0</v>
          </cell>
          <cell r="D336" t="str">
            <v>4.5.1</v>
          </cell>
          <cell r="E336">
            <v>0</v>
          </cell>
          <cell r="F336">
            <v>0</v>
          </cell>
          <cell r="G336">
            <v>0</v>
          </cell>
          <cell r="H336">
            <v>0</v>
          </cell>
          <cell r="I336">
            <v>0</v>
          </cell>
          <cell r="J336">
            <v>0</v>
          </cell>
          <cell r="K336">
            <v>0</v>
          </cell>
          <cell r="L336">
            <v>0</v>
          </cell>
          <cell r="M336">
            <v>0</v>
          </cell>
          <cell r="N336">
            <v>0</v>
          </cell>
          <cell r="O336">
            <v>0</v>
          </cell>
          <cell r="P336">
            <v>0</v>
          </cell>
          <cell r="Q336">
            <v>0</v>
          </cell>
          <cell r="R336">
            <v>0</v>
          </cell>
          <cell r="S336">
            <v>0</v>
          </cell>
          <cell r="T336">
            <v>0</v>
          </cell>
          <cell r="U336">
            <v>0</v>
          </cell>
          <cell r="V336">
            <v>0</v>
          </cell>
          <cell r="W336">
            <v>0</v>
          </cell>
          <cell r="X336" t="str">
            <v>1.33</v>
          </cell>
          <cell r="Y336" t="str">
            <v>D+</v>
          </cell>
          <cell r="Z336" t="str">
            <v>0</v>
          </cell>
          <cell r="AA336">
            <v>0</v>
          </cell>
          <cell r="AB336">
            <v>0</v>
          </cell>
          <cell r="AC336">
            <v>0</v>
          </cell>
          <cell r="AD336">
            <v>0</v>
          </cell>
          <cell r="AE336">
            <v>0</v>
          </cell>
          <cell r="AF336">
            <v>0</v>
          </cell>
          <cell r="AG336">
            <v>0</v>
          </cell>
          <cell r="AH336">
            <v>0</v>
          </cell>
          <cell r="AI336">
            <v>0</v>
          </cell>
          <cell r="AJ336">
            <v>0</v>
          </cell>
          <cell r="AK336">
            <v>0</v>
          </cell>
          <cell r="AL336">
            <v>0</v>
          </cell>
          <cell r="AM336">
            <v>0</v>
          </cell>
          <cell r="AN336">
            <v>0</v>
          </cell>
          <cell r="AO336">
            <v>0</v>
          </cell>
          <cell r="AP336">
            <v>0</v>
          </cell>
          <cell r="AQ336">
            <v>0</v>
          </cell>
          <cell r="AR336">
            <v>0</v>
          </cell>
          <cell r="AS336">
            <v>0</v>
          </cell>
          <cell r="AT336">
            <v>0</v>
          </cell>
        </row>
        <row r="337">
          <cell r="A337">
            <v>0</v>
          </cell>
          <cell r="B337">
            <v>0</v>
          </cell>
          <cell r="C337">
            <v>0</v>
          </cell>
          <cell r="D337" t="str">
            <v>4.5.2</v>
          </cell>
          <cell r="E337">
            <v>0</v>
          </cell>
          <cell r="F337">
            <v>0</v>
          </cell>
          <cell r="G337">
            <v>0</v>
          </cell>
          <cell r="H337">
            <v>0</v>
          </cell>
          <cell r="I337">
            <v>0</v>
          </cell>
          <cell r="J337">
            <v>0</v>
          </cell>
          <cell r="K337">
            <v>0</v>
          </cell>
          <cell r="L337">
            <v>0</v>
          </cell>
          <cell r="M337">
            <v>0</v>
          </cell>
          <cell r="N337">
            <v>0</v>
          </cell>
          <cell r="O337">
            <v>0</v>
          </cell>
          <cell r="P337">
            <v>0</v>
          </cell>
          <cell r="Q337">
            <v>0</v>
          </cell>
          <cell r="R337">
            <v>0</v>
          </cell>
          <cell r="S337">
            <v>0</v>
          </cell>
          <cell r="T337">
            <v>0</v>
          </cell>
          <cell r="U337">
            <v>0</v>
          </cell>
          <cell r="V337">
            <v>0</v>
          </cell>
          <cell r="W337">
            <v>0</v>
          </cell>
          <cell r="X337" t="str">
            <v>1.33</v>
          </cell>
          <cell r="Y337" t="str">
            <v>D+</v>
          </cell>
          <cell r="Z337" t="str">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row>
        <row r="338">
          <cell r="A338">
            <v>0</v>
          </cell>
          <cell r="B338">
            <v>0</v>
          </cell>
          <cell r="C338">
            <v>0</v>
          </cell>
          <cell r="D338" t="str">
            <v>4.14</v>
          </cell>
          <cell r="E338">
            <v>0</v>
          </cell>
          <cell r="F338">
            <v>0</v>
          </cell>
          <cell r="G338">
            <v>0</v>
          </cell>
          <cell r="H338">
            <v>0</v>
          </cell>
          <cell r="I338">
            <v>0</v>
          </cell>
          <cell r="J338">
            <v>0</v>
          </cell>
          <cell r="K338">
            <v>0</v>
          </cell>
          <cell r="L338">
            <v>0</v>
          </cell>
          <cell r="M338">
            <v>0</v>
          </cell>
          <cell r="N338">
            <v>0</v>
          </cell>
          <cell r="O338">
            <v>0</v>
          </cell>
          <cell r="P338">
            <v>0</v>
          </cell>
          <cell r="Q338">
            <v>0</v>
          </cell>
          <cell r="R338">
            <v>0</v>
          </cell>
          <cell r="S338">
            <v>0</v>
          </cell>
          <cell r="T338">
            <v>0</v>
          </cell>
          <cell r="U338">
            <v>0</v>
          </cell>
          <cell r="V338">
            <v>0</v>
          </cell>
          <cell r="W338">
            <v>0</v>
          </cell>
          <cell r="X338" t="str">
            <v>1.33</v>
          </cell>
          <cell r="Y338" t="str">
            <v>D+</v>
          </cell>
          <cell r="Z338" t="str">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row>
        <row r="339">
          <cell r="A339">
            <v>0</v>
          </cell>
          <cell r="B339">
            <v>33</v>
          </cell>
          <cell r="C339">
            <v>0</v>
          </cell>
          <cell r="D339">
            <v>0</v>
          </cell>
          <cell r="E339">
            <v>0</v>
          </cell>
          <cell r="F339">
            <v>0</v>
          </cell>
          <cell r="G339">
            <v>0</v>
          </cell>
          <cell r="H339">
            <v>0</v>
          </cell>
          <cell r="I339">
            <v>0</v>
          </cell>
          <cell r="J339">
            <v>0</v>
          </cell>
          <cell r="K339">
            <v>0</v>
          </cell>
          <cell r="L339">
            <v>0</v>
          </cell>
          <cell r="M339">
            <v>0</v>
          </cell>
          <cell r="N339">
            <v>0</v>
          </cell>
          <cell r="O339">
            <v>0</v>
          </cell>
          <cell r="P339">
            <v>0</v>
          </cell>
          <cell r="Q339">
            <v>0</v>
          </cell>
          <cell r="R339">
            <v>0</v>
          </cell>
          <cell r="S339">
            <v>0</v>
          </cell>
          <cell r="T339">
            <v>0</v>
          </cell>
          <cell r="U339">
            <v>0</v>
          </cell>
          <cell r="V339">
            <v>0</v>
          </cell>
          <cell r="W339">
            <v>0</v>
          </cell>
          <cell r="X339" t="str">
            <v>1.33</v>
          </cell>
          <cell r="Y339" t="str">
            <v>D+</v>
          </cell>
          <cell r="Z339">
            <v>0</v>
          </cell>
          <cell r="AA339">
            <v>0</v>
          </cell>
          <cell r="AB339">
            <v>0</v>
          </cell>
          <cell r="AC339">
            <v>0</v>
          </cell>
          <cell r="AD339">
            <v>0</v>
          </cell>
          <cell r="AE339">
            <v>0</v>
          </cell>
          <cell r="AF339">
            <v>0</v>
          </cell>
          <cell r="AG339">
            <v>0</v>
          </cell>
          <cell r="AH339">
            <v>0</v>
          </cell>
          <cell r="AI339">
            <v>0</v>
          </cell>
          <cell r="AJ339">
            <v>0</v>
          </cell>
          <cell r="AK339">
            <v>0</v>
          </cell>
          <cell r="AL339">
            <v>0</v>
          </cell>
          <cell r="AM339">
            <v>0</v>
          </cell>
          <cell r="AN339">
            <v>0</v>
          </cell>
          <cell r="AO339">
            <v>0</v>
          </cell>
          <cell r="AP339">
            <v>0</v>
          </cell>
          <cell r="AQ339">
            <v>0</v>
          </cell>
          <cell r="AR339">
            <v>0</v>
          </cell>
          <cell r="AS339">
            <v>0</v>
          </cell>
          <cell r="AT339">
            <v>0</v>
          </cell>
        </row>
        <row r="340">
          <cell r="A340">
            <v>34</v>
          </cell>
          <cell r="B340">
            <v>0</v>
          </cell>
          <cell r="C340" t="e">
            <v>#N/A</v>
          </cell>
          <cell r="D340" t="str">
            <v>4.6.1</v>
          </cell>
          <cell r="E340">
            <v>0</v>
          </cell>
          <cell r="F340">
            <v>0</v>
          </cell>
          <cell r="G340">
            <v>0</v>
          </cell>
          <cell r="H340">
            <v>0</v>
          </cell>
          <cell r="I340">
            <v>0</v>
          </cell>
          <cell r="J340">
            <v>0</v>
          </cell>
          <cell r="K340">
            <v>0</v>
          </cell>
          <cell r="L340">
            <v>0</v>
          </cell>
          <cell r="M340">
            <v>0</v>
          </cell>
          <cell r="N340">
            <v>0</v>
          </cell>
          <cell r="O340">
            <v>0</v>
          </cell>
          <cell r="P340">
            <v>0</v>
          </cell>
          <cell r="Q340">
            <v>0</v>
          </cell>
          <cell r="R340">
            <v>0</v>
          </cell>
          <cell r="S340">
            <v>0</v>
          </cell>
          <cell r="T340">
            <v>0</v>
          </cell>
          <cell r="U340">
            <v>0</v>
          </cell>
          <cell r="V340">
            <v>0</v>
          </cell>
          <cell r="W340">
            <v>0</v>
          </cell>
          <cell r="X340" t="str">
            <v>1.33</v>
          </cell>
          <cell r="Y340" t="str">
            <v>D+</v>
          </cell>
          <cell r="Z340" t="str">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t="str">
            <v>D+</v>
          </cell>
        </row>
        <row r="341">
          <cell r="A341">
            <v>0</v>
          </cell>
          <cell r="B341">
            <v>0</v>
          </cell>
          <cell r="C341">
            <v>0</v>
          </cell>
          <cell r="D341" t="str">
            <v>4.6.2</v>
          </cell>
          <cell r="E341">
            <v>0</v>
          </cell>
          <cell r="F341">
            <v>0</v>
          </cell>
          <cell r="G341">
            <v>0</v>
          </cell>
          <cell r="H341">
            <v>0</v>
          </cell>
          <cell r="I341">
            <v>0</v>
          </cell>
          <cell r="J341">
            <v>0</v>
          </cell>
          <cell r="K341">
            <v>0</v>
          </cell>
          <cell r="L341">
            <v>0</v>
          </cell>
          <cell r="M341">
            <v>0</v>
          </cell>
          <cell r="N341">
            <v>0</v>
          </cell>
          <cell r="O341">
            <v>0</v>
          </cell>
          <cell r="P341">
            <v>0</v>
          </cell>
          <cell r="Q341">
            <v>0</v>
          </cell>
          <cell r="R341">
            <v>0</v>
          </cell>
          <cell r="S341">
            <v>0</v>
          </cell>
          <cell r="T341">
            <v>0</v>
          </cell>
          <cell r="U341">
            <v>0</v>
          </cell>
          <cell r="V341">
            <v>0</v>
          </cell>
          <cell r="W341">
            <v>0</v>
          </cell>
          <cell r="X341" t="str">
            <v>1.33</v>
          </cell>
          <cell r="Y341" t="str">
            <v>D+</v>
          </cell>
          <cell r="Z341" t="str">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row>
        <row r="342">
          <cell r="A342">
            <v>0</v>
          </cell>
          <cell r="B342">
            <v>0</v>
          </cell>
          <cell r="C342">
            <v>0</v>
          </cell>
          <cell r="D342" t="str">
            <v>4.6.3</v>
          </cell>
          <cell r="E342">
            <v>0</v>
          </cell>
          <cell r="F342">
            <v>0</v>
          </cell>
          <cell r="G342">
            <v>0</v>
          </cell>
          <cell r="H342">
            <v>0</v>
          </cell>
          <cell r="I342">
            <v>0</v>
          </cell>
          <cell r="J342">
            <v>0</v>
          </cell>
          <cell r="K342">
            <v>0</v>
          </cell>
          <cell r="L342">
            <v>0</v>
          </cell>
          <cell r="M342">
            <v>0</v>
          </cell>
          <cell r="N342">
            <v>0</v>
          </cell>
          <cell r="O342">
            <v>0</v>
          </cell>
          <cell r="P342">
            <v>0</v>
          </cell>
          <cell r="Q342">
            <v>0</v>
          </cell>
          <cell r="R342">
            <v>0</v>
          </cell>
          <cell r="S342">
            <v>0</v>
          </cell>
          <cell r="T342">
            <v>0</v>
          </cell>
          <cell r="U342">
            <v>0</v>
          </cell>
          <cell r="V342">
            <v>0</v>
          </cell>
          <cell r="W342">
            <v>0</v>
          </cell>
          <cell r="X342" t="str">
            <v>1.33</v>
          </cell>
          <cell r="Y342" t="str">
            <v>D+</v>
          </cell>
          <cell r="Z342" t="str">
            <v>0</v>
          </cell>
          <cell r="AA342">
            <v>0</v>
          </cell>
          <cell r="AB342">
            <v>0</v>
          </cell>
          <cell r="AC342">
            <v>0</v>
          </cell>
          <cell r="AD342">
            <v>0</v>
          </cell>
          <cell r="AE342">
            <v>0</v>
          </cell>
          <cell r="AF342">
            <v>0</v>
          </cell>
          <cell r="AG342">
            <v>0</v>
          </cell>
          <cell r="AH342">
            <v>0</v>
          </cell>
          <cell r="AI342">
            <v>0</v>
          </cell>
          <cell r="AJ342">
            <v>0</v>
          </cell>
          <cell r="AK342">
            <v>0</v>
          </cell>
          <cell r="AL342">
            <v>0</v>
          </cell>
          <cell r="AM342">
            <v>0</v>
          </cell>
          <cell r="AN342">
            <v>0</v>
          </cell>
          <cell r="AO342">
            <v>0</v>
          </cell>
          <cell r="AP342">
            <v>0</v>
          </cell>
          <cell r="AQ342">
            <v>0</v>
          </cell>
          <cell r="AR342">
            <v>0</v>
          </cell>
          <cell r="AS342">
            <v>0</v>
          </cell>
          <cell r="AT342">
            <v>0</v>
          </cell>
        </row>
        <row r="343">
          <cell r="A343">
            <v>0</v>
          </cell>
          <cell r="B343">
            <v>0</v>
          </cell>
          <cell r="C343">
            <v>0</v>
          </cell>
          <cell r="D343" t="str">
            <v>4.2</v>
          </cell>
          <cell r="E343">
            <v>0</v>
          </cell>
          <cell r="F343">
            <v>0</v>
          </cell>
          <cell r="G343">
            <v>0</v>
          </cell>
          <cell r="H343">
            <v>0</v>
          </cell>
          <cell r="I343">
            <v>0</v>
          </cell>
          <cell r="J343">
            <v>0</v>
          </cell>
          <cell r="K343">
            <v>0</v>
          </cell>
          <cell r="L343">
            <v>0</v>
          </cell>
          <cell r="M343">
            <v>0</v>
          </cell>
          <cell r="N343">
            <v>0</v>
          </cell>
          <cell r="O343">
            <v>0</v>
          </cell>
          <cell r="P343">
            <v>0</v>
          </cell>
          <cell r="Q343">
            <v>0</v>
          </cell>
          <cell r="R343">
            <v>0</v>
          </cell>
          <cell r="S343">
            <v>0</v>
          </cell>
          <cell r="T343">
            <v>0</v>
          </cell>
          <cell r="U343">
            <v>0</v>
          </cell>
          <cell r="V343">
            <v>0</v>
          </cell>
          <cell r="W343">
            <v>0</v>
          </cell>
          <cell r="X343" t="str">
            <v>1.33</v>
          </cell>
          <cell r="Y343" t="str">
            <v>D+</v>
          </cell>
          <cell r="Z343" t="str">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row>
        <row r="344">
          <cell r="A344">
            <v>0</v>
          </cell>
          <cell r="B344">
            <v>0</v>
          </cell>
          <cell r="C344">
            <v>0</v>
          </cell>
          <cell r="D344" t="str">
            <v>4.8</v>
          </cell>
          <cell r="E344">
            <v>0</v>
          </cell>
          <cell r="F344">
            <v>0</v>
          </cell>
          <cell r="G344">
            <v>0</v>
          </cell>
          <cell r="H344">
            <v>0</v>
          </cell>
          <cell r="I344">
            <v>0</v>
          </cell>
          <cell r="J344">
            <v>0</v>
          </cell>
          <cell r="K344">
            <v>0</v>
          </cell>
          <cell r="L344">
            <v>0</v>
          </cell>
          <cell r="M344">
            <v>0</v>
          </cell>
          <cell r="N344">
            <v>0</v>
          </cell>
          <cell r="O344">
            <v>0</v>
          </cell>
          <cell r="P344">
            <v>0</v>
          </cell>
          <cell r="Q344">
            <v>0</v>
          </cell>
          <cell r="R344">
            <v>0</v>
          </cell>
          <cell r="S344">
            <v>0</v>
          </cell>
          <cell r="T344">
            <v>0</v>
          </cell>
          <cell r="U344">
            <v>0</v>
          </cell>
          <cell r="V344">
            <v>0</v>
          </cell>
          <cell r="W344">
            <v>0</v>
          </cell>
          <cell r="X344" t="str">
            <v>1.33</v>
          </cell>
          <cell r="Y344" t="str">
            <v>D+</v>
          </cell>
          <cell r="Z344" t="str">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row>
        <row r="345">
          <cell r="A345">
            <v>0</v>
          </cell>
          <cell r="B345">
            <v>0</v>
          </cell>
          <cell r="C345">
            <v>0</v>
          </cell>
          <cell r="D345" t="str">
            <v>4.9</v>
          </cell>
          <cell r="E345">
            <v>0</v>
          </cell>
          <cell r="F345">
            <v>0</v>
          </cell>
          <cell r="G345">
            <v>0</v>
          </cell>
          <cell r="H345">
            <v>0</v>
          </cell>
          <cell r="I345">
            <v>0</v>
          </cell>
          <cell r="J345">
            <v>0</v>
          </cell>
          <cell r="K345">
            <v>0</v>
          </cell>
          <cell r="L345">
            <v>0</v>
          </cell>
          <cell r="M345">
            <v>0</v>
          </cell>
          <cell r="N345">
            <v>0</v>
          </cell>
          <cell r="O345">
            <v>0</v>
          </cell>
          <cell r="P345">
            <v>0</v>
          </cell>
          <cell r="Q345">
            <v>0</v>
          </cell>
          <cell r="R345">
            <v>0</v>
          </cell>
          <cell r="S345">
            <v>0</v>
          </cell>
          <cell r="T345">
            <v>0</v>
          </cell>
          <cell r="U345">
            <v>0</v>
          </cell>
          <cell r="V345">
            <v>0</v>
          </cell>
          <cell r="W345">
            <v>0</v>
          </cell>
          <cell r="X345" t="str">
            <v>1.33</v>
          </cell>
          <cell r="Y345" t="str">
            <v>D+</v>
          </cell>
          <cell r="Z345" t="str">
            <v>0</v>
          </cell>
          <cell r="AA345">
            <v>0</v>
          </cell>
          <cell r="AB345">
            <v>0</v>
          </cell>
          <cell r="AC345">
            <v>0</v>
          </cell>
          <cell r="AD345">
            <v>0</v>
          </cell>
          <cell r="AE345">
            <v>0</v>
          </cell>
          <cell r="AF345">
            <v>0</v>
          </cell>
          <cell r="AG345">
            <v>0</v>
          </cell>
          <cell r="AH345">
            <v>0</v>
          </cell>
          <cell r="AI345">
            <v>0</v>
          </cell>
          <cell r="AJ345">
            <v>0</v>
          </cell>
          <cell r="AK345">
            <v>0</v>
          </cell>
          <cell r="AL345">
            <v>0</v>
          </cell>
          <cell r="AM345">
            <v>0</v>
          </cell>
          <cell r="AN345">
            <v>0</v>
          </cell>
          <cell r="AO345">
            <v>0</v>
          </cell>
          <cell r="AP345">
            <v>0</v>
          </cell>
          <cell r="AQ345">
            <v>0</v>
          </cell>
          <cell r="AR345">
            <v>0</v>
          </cell>
          <cell r="AS345">
            <v>0</v>
          </cell>
          <cell r="AT345">
            <v>0</v>
          </cell>
        </row>
        <row r="346">
          <cell r="A346">
            <v>0</v>
          </cell>
          <cell r="B346">
            <v>0</v>
          </cell>
          <cell r="C346">
            <v>0</v>
          </cell>
          <cell r="D346" t="str">
            <v>4.5.1</v>
          </cell>
          <cell r="E346">
            <v>0</v>
          </cell>
          <cell r="F346">
            <v>0</v>
          </cell>
          <cell r="G346">
            <v>0</v>
          </cell>
          <cell r="H346">
            <v>0</v>
          </cell>
          <cell r="I346">
            <v>0</v>
          </cell>
          <cell r="J346">
            <v>0</v>
          </cell>
          <cell r="K346">
            <v>0</v>
          </cell>
          <cell r="L346">
            <v>0</v>
          </cell>
          <cell r="M346">
            <v>0</v>
          </cell>
          <cell r="N346">
            <v>0</v>
          </cell>
          <cell r="O346">
            <v>0</v>
          </cell>
          <cell r="P346">
            <v>0</v>
          </cell>
          <cell r="Q346">
            <v>0</v>
          </cell>
          <cell r="R346">
            <v>0</v>
          </cell>
          <cell r="S346">
            <v>0</v>
          </cell>
          <cell r="T346">
            <v>0</v>
          </cell>
          <cell r="U346">
            <v>0</v>
          </cell>
          <cell r="V346">
            <v>0</v>
          </cell>
          <cell r="W346">
            <v>0</v>
          </cell>
          <cell r="X346" t="str">
            <v>1.33</v>
          </cell>
          <cell r="Y346" t="str">
            <v>D+</v>
          </cell>
          <cell r="Z346" t="str">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row>
        <row r="347">
          <cell r="A347">
            <v>0</v>
          </cell>
          <cell r="B347">
            <v>0</v>
          </cell>
          <cell r="C347">
            <v>0</v>
          </cell>
          <cell r="D347" t="str">
            <v>4.5.2</v>
          </cell>
          <cell r="E347">
            <v>0</v>
          </cell>
          <cell r="F347">
            <v>0</v>
          </cell>
          <cell r="G347">
            <v>0</v>
          </cell>
          <cell r="H347">
            <v>0</v>
          </cell>
          <cell r="I347">
            <v>0</v>
          </cell>
          <cell r="J347">
            <v>0</v>
          </cell>
          <cell r="K347">
            <v>0</v>
          </cell>
          <cell r="L347">
            <v>0</v>
          </cell>
          <cell r="M347">
            <v>0</v>
          </cell>
          <cell r="N347">
            <v>0</v>
          </cell>
          <cell r="O347">
            <v>0</v>
          </cell>
          <cell r="P347">
            <v>0</v>
          </cell>
          <cell r="Q347">
            <v>0</v>
          </cell>
          <cell r="R347">
            <v>0</v>
          </cell>
          <cell r="S347">
            <v>0</v>
          </cell>
          <cell r="T347">
            <v>0</v>
          </cell>
          <cell r="U347">
            <v>0</v>
          </cell>
          <cell r="V347">
            <v>0</v>
          </cell>
          <cell r="W347">
            <v>0</v>
          </cell>
          <cell r="X347" t="str">
            <v>1.33</v>
          </cell>
          <cell r="Y347" t="str">
            <v>D+</v>
          </cell>
          <cell r="Z347" t="str">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row>
        <row r="348">
          <cell r="A348">
            <v>0</v>
          </cell>
          <cell r="B348">
            <v>0</v>
          </cell>
          <cell r="C348">
            <v>0</v>
          </cell>
          <cell r="D348" t="str">
            <v>4.14</v>
          </cell>
          <cell r="E348">
            <v>0</v>
          </cell>
          <cell r="F348">
            <v>0</v>
          </cell>
          <cell r="G348">
            <v>0</v>
          </cell>
          <cell r="H348">
            <v>0</v>
          </cell>
          <cell r="I348">
            <v>0</v>
          </cell>
          <cell r="J348">
            <v>0</v>
          </cell>
          <cell r="K348">
            <v>0</v>
          </cell>
          <cell r="L348">
            <v>0</v>
          </cell>
          <cell r="M348">
            <v>0</v>
          </cell>
          <cell r="N348">
            <v>0</v>
          </cell>
          <cell r="O348">
            <v>0</v>
          </cell>
          <cell r="P348">
            <v>0</v>
          </cell>
          <cell r="Q348">
            <v>0</v>
          </cell>
          <cell r="R348">
            <v>0</v>
          </cell>
          <cell r="S348">
            <v>0</v>
          </cell>
          <cell r="T348">
            <v>0</v>
          </cell>
          <cell r="U348">
            <v>0</v>
          </cell>
          <cell r="V348">
            <v>0</v>
          </cell>
          <cell r="W348">
            <v>0</v>
          </cell>
          <cell r="X348" t="str">
            <v>1.33</v>
          </cell>
          <cell r="Y348" t="str">
            <v>D+</v>
          </cell>
          <cell r="Z348" t="str">
            <v>0</v>
          </cell>
          <cell r="AA348">
            <v>0</v>
          </cell>
          <cell r="AB348">
            <v>0</v>
          </cell>
          <cell r="AC348">
            <v>0</v>
          </cell>
          <cell r="AD348">
            <v>0</v>
          </cell>
          <cell r="AE348">
            <v>0</v>
          </cell>
          <cell r="AF348">
            <v>0</v>
          </cell>
          <cell r="AG348">
            <v>0</v>
          </cell>
          <cell r="AH348">
            <v>0</v>
          </cell>
          <cell r="AI348">
            <v>0</v>
          </cell>
          <cell r="AJ348">
            <v>0</v>
          </cell>
          <cell r="AK348">
            <v>0</v>
          </cell>
          <cell r="AL348">
            <v>0</v>
          </cell>
          <cell r="AM348">
            <v>0</v>
          </cell>
          <cell r="AN348">
            <v>0</v>
          </cell>
          <cell r="AO348">
            <v>0</v>
          </cell>
          <cell r="AP348">
            <v>0</v>
          </cell>
          <cell r="AQ348">
            <v>0</v>
          </cell>
          <cell r="AR348">
            <v>0</v>
          </cell>
          <cell r="AS348">
            <v>0</v>
          </cell>
          <cell r="AT348">
            <v>0</v>
          </cell>
        </row>
        <row r="349">
          <cell r="A349">
            <v>0</v>
          </cell>
          <cell r="B349">
            <v>34</v>
          </cell>
          <cell r="C349">
            <v>0</v>
          </cell>
          <cell r="D349">
            <v>0</v>
          </cell>
          <cell r="E349">
            <v>0</v>
          </cell>
          <cell r="F349">
            <v>0</v>
          </cell>
          <cell r="G349">
            <v>0</v>
          </cell>
          <cell r="H349">
            <v>0</v>
          </cell>
          <cell r="I349">
            <v>0</v>
          </cell>
          <cell r="J349">
            <v>0</v>
          </cell>
          <cell r="K349">
            <v>0</v>
          </cell>
          <cell r="L349">
            <v>0</v>
          </cell>
          <cell r="M349">
            <v>0</v>
          </cell>
          <cell r="N349">
            <v>0</v>
          </cell>
          <cell r="O349">
            <v>0</v>
          </cell>
          <cell r="P349">
            <v>0</v>
          </cell>
          <cell r="Q349">
            <v>0</v>
          </cell>
          <cell r="R349">
            <v>0</v>
          </cell>
          <cell r="S349">
            <v>0</v>
          </cell>
          <cell r="T349">
            <v>0</v>
          </cell>
          <cell r="U349">
            <v>0</v>
          </cell>
          <cell r="V349">
            <v>0</v>
          </cell>
          <cell r="W349">
            <v>0</v>
          </cell>
          <cell r="X349" t="str">
            <v>1.33</v>
          </cell>
          <cell r="Y349" t="str">
            <v>D+</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row>
        <row r="350">
          <cell r="A350">
            <v>35</v>
          </cell>
          <cell r="B350">
            <v>0</v>
          </cell>
          <cell r="C350" t="e">
            <v>#N/A</v>
          </cell>
          <cell r="D350" t="str">
            <v>4.6.1</v>
          </cell>
          <cell r="E350">
            <v>0</v>
          </cell>
          <cell r="F350">
            <v>0</v>
          </cell>
          <cell r="G350">
            <v>0</v>
          </cell>
          <cell r="H350">
            <v>0</v>
          </cell>
          <cell r="I350">
            <v>0</v>
          </cell>
          <cell r="J350">
            <v>0</v>
          </cell>
          <cell r="K350">
            <v>0</v>
          </cell>
          <cell r="L350">
            <v>0</v>
          </cell>
          <cell r="M350">
            <v>0</v>
          </cell>
          <cell r="N350">
            <v>0</v>
          </cell>
          <cell r="O350">
            <v>0</v>
          </cell>
          <cell r="P350">
            <v>0</v>
          </cell>
          <cell r="Q350">
            <v>0</v>
          </cell>
          <cell r="R350">
            <v>0</v>
          </cell>
          <cell r="S350">
            <v>0</v>
          </cell>
          <cell r="T350">
            <v>0</v>
          </cell>
          <cell r="U350">
            <v>0</v>
          </cell>
          <cell r="V350">
            <v>0</v>
          </cell>
          <cell r="W350">
            <v>0</v>
          </cell>
          <cell r="X350" t="str">
            <v>1.33</v>
          </cell>
          <cell r="Y350" t="str">
            <v>D+</v>
          </cell>
          <cell r="Z350" t="str">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t="str">
            <v>D+</v>
          </cell>
        </row>
        <row r="351">
          <cell r="A351">
            <v>0</v>
          </cell>
          <cell r="B351">
            <v>0</v>
          </cell>
          <cell r="C351">
            <v>0</v>
          </cell>
          <cell r="D351" t="str">
            <v>4.6.2</v>
          </cell>
          <cell r="E351">
            <v>0</v>
          </cell>
          <cell r="F351">
            <v>0</v>
          </cell>
          <cell r="G351">
            <v>0</v>
          </cell>
          <cell r="H351">
            <v>0</v>
          </cell>
          <cell r="I351">
            <v>0</v>
          </cell>
          <cell r="J351">
            <v>0</v>
          </cell>
          <cell r="K351">
            <v>0</v>
          </cell>
          <cell r="L351">
            <v>0</v>
          </cell>
          <cell r="M351">
            <v>0</v>
          </cell>
          <cell r="N351">
            <v>0</v>
          </cell>
          <cell r="O351">
            <v>0</v>
          </cell>
          <cell r="P351">
            <v>0</v>
          </cell>
          <cell r="Q351">
            <v>0</v>
          </cell>
          <cell r="R351">
            <v>0</v>
          </cell>
          <cell r="S351">
            <v>0</v>
          </cell>
          <cell r="T351">
            <v>0</v>
          </cell>
          <cell r="U351">
            <v>0</v>
          </cell>
          <cell r="V351">
            <v>0</v>
          </cell>
          <cell r="W351">
            <v>0</v>
          </cell>
          <cell r="X351" t="str">
            <v>1.33</v>
          </cell>
          <cell r="Y351" t="str">
            <v>D+</v>
          </cell>
          <cell r="Z351" t="str">
            <v>0</v>
          </cell>
          <cell r="AA351">
            <v>0</v>
          </cell>
          <cell r="AB351">
            <v>0</v>
          </cell>
          <cell r="AC351">
            <v>0</v>
          </cell>
          <cell r="AD351">
            <v>0</v>
          </cell>
          <cell r="AE351">
            <v>0</v>
          </cell>
          <cell r="AF351">
            <v>0</v>
          </cell>
          <cell r="AG351">
            <v>0</v>
          </cell>
          <cell r="AH351">
            <v>0</v>
          </cell>
          <cell r="AI351">
            <v>0</v>
          </cell>
          <cell r="AJ351">
            <v>0</v>
          </cell>
          <cell r="AK351">
            <v>0</v>
          </cell>
          <cell r="AL351">
            <v>0</v>
          </cell>
          <cell r="AM351">
            <v>0</v>
          </cell>
          <cell r="AN351">
            <v>0</v>
          </cell>
          <cell r="AO351">
            <v>0</v>
          </cell>
          <cell r="AP351">
            <v>0</v>
          </cell>
          <cell r="AQ351">
            <v>0</v>
          </cell>
          <cell r="AR351">
            <v>0</v>
          </cell>
          <cell r="AS351">
            <v>0</v>
          </cell>
          <cell r="AT351">
            <v>0</v>
          </cell>
        </row>
        <row r="352">
          <cell r="A352">
            <v>0</v>
          </cell>
          <cell r="B352">
            <v>0</v>
          </cell>
          <cell r="C352">
            <v>0</v>
          </cell>
          <cell r="D352" t="str">
            <v>4.6.3</v>
          </cell>
          <cell r="E352">
            <v>0</v>
          </cell>
          <cell r="F352">
            <v>0</v>
          </cell>
          <cell r="G352">
            <v>0</v>
          </cell>
          <cell r="H352">
            <v>0</v>
          </cell>
          <cell r="I352">
            <v>0</v>
          </cell>
          <cell r="J352">
            <v>0</v>
          </cell>
          <cell r="K352">
            <v>0</v>
          </cell>
          <cell r="L352">
            <v>0</v>
          </cell>
          <cell r="M352">
            <v>0</v>
          </cell>
          <cell r="N352">
            <v>0</v>
          </cell>
          <cell r="O352">
            <v>0</v>
          </cell>
          <cell r="P352">
            <v>0</v>
          </cell>
          <cell r="Q352">
            <v>0</v>
          </cell>
          <cell r="R352">
            <v>0</v>
          </cell>
          <cell r="S352">
            <v>0</v>
          </cell>
          <cell r="T352">
            <v>0</v>
          </cell>
          <cell r="U352">
            <v>0</v>
          </cell>
          <cell r="V352">
            <v>0</v>
          </cell>
          <cell r="W352">
            <v>0</v>
          </cell>
          <cell r="X352" t="str">
            <v>1.33</v>
          </cell>
          <cell r="Y352" t="str">
            <v>D+</v>
          </cell>
          <cell r="Z352" t="str">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row>
        <row r="353">
          <cell r="A353">
            <v>0</v>
          </cell>
          <cell r="B353">
            <v>0</v>
          </cell>
          <cell r="C353">
            <v>0</v>
          </cell>
          <cell r="D353" t="str">
            <v>4.2</v>
          </cell>
          <cell r="E353">
            <v>0</v>
          </cell>
          <cell r="F353">
            <v>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t="str">
            <v>1.33</v>
          </cell>
          <cell r="Y353" t="str">
            <v>D+</v>
          </cell>
          <cell r="Z353" t="str">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row>
        <row r="354">
          <cell r="A354">
            <v>0</v>
          </cell>
          <cell r="B354">
            <v>0</v>
          </cell>
          <cell r="C354">
            <v>0</v>
          </cell>
          <cell r="D354" t="str">
            <v>4.8</v>
          </cell>
          <cell r="E354">
            <v>0</v>
          </cell>
          <cell r="F354">
            <v>0</v>
          </cell>
          <cell r="G354">
            <v>0</v>
          </cell>
          <cell r="H354">
            <v>0</v>
          </cell>
          <cell r="I354">
            <v>0</v>
          </cell>
          <cell r="J354">
            <v>0</v>
          </cell>
          <cell r="K354">
            <v>0</v>
          </cell>
          <cell r="L354">
            <v>0</v>
          </cell>
          <cell r="M354">
            <v>0</v>
          </cell>
          <cell r="N354">
            <v>0</v>
          </cell>
          <cell r="O354">
            <v>0</v>
          </cell>
          <cell r="P354">
            <v>0</v>
          </cell>
          <cell r="Q354">
            <v>0</v>
          </cell>
          <cell r="R354">
            <v>0</v>
          </cell>
          <cell r="S354">
            <v>0</v>
          </cell>
          <cell r="T354">
            <v>0</v>
          </cell>
          <cell r="U354">
            <v>0</v>
          </cell>
          <cell r="V354">
            <v>0</v>
          </cell>
          <cell r="W354">
            <v>0</v>
          </cell>
          <cell r="X354" t="str">
            <v>1.33</v>
          </cell>
          <cell r="Y354" t="str">
            <v>D+</v>
          </cell>
          <cell r="Z354" t="str">
            <v>0</v>
          </cell>
          <cell r="AA354">
            <v>0</v>
          </cell>
          <cell r="AB354">
            <v>0</v>
          </cell>
          <cell r="AC354">
            <v>0</v>
          </cell>
          <cell r="AD354">
            <v>0</v>
          </cell>
          <cell r="AE354">
            <v>0</v>
          </cell>
          <cell r="AF354">
            <v>0</v>
          </cell>
          <cell r="AG354">
            <v>0</v>
          </cell>
          <cell r="AH354">
            <v>0</v>
          </cell>
          <cell r="AI354">
            <v>0</v>
          </cell>
          <cell r="AJ354">
            <v>0</v>
          </cell>
          <cell r="AK354">
            <v>0</v>
          </cell>
          <cell r="AL354">
            <v>0</v>
          </cell>
          <cell r="AM354">
            <v>0</v>
          </cell>
          <cell r="AN354">
            <v>0</v>
          </cell>
          <cell r="AO354">
            <v>0</v>
          </cell>
          <cell r="AP354">
            <v>0</v>
          </cell>
          <cell r="AQ354">
            <v>0</v>
          </cell>
          <cell r="AR354">
            <v>0</v>
          </cell>
          <cell r="AS354">
            <v>0</v>
          </cell>
          <cell r="AT354">
            <v>0</v>
          </cell>
        </row>
        <row r="355">
          <cell r="A355">
            <v>0</v>
          </cell>
          <cell r="B355">
            <v>0</v>
          </cell>
          <cell r="C355">
            <v>0</v>
          </cell>
          <cell r="D355" t="str">
            <v>4.9</v>
          </cell>
          <cell r="E355">
            <v>0</v>
          </cell>
          <cell r="F355">
            <v>0</v>
          </cell>
          <cell r="G355">
            <v>0</v>
          </cell>
          <cell r="H355">
            <v>0</v>
          </cell>
          <cell r="I355">
            <v>0</v>
          </cell>
          <cell r="J355">
            <v>0</v>
          </cell>
          <cell r="K355">
            <v>0</v>
          </cell>
          <cell r="L355">
            <v>0</v>
          </cell>
          <cell r="M355">
            <v>0</v>
          </cell>
          <cell r="N355">
            <v>0</v>
          </cell>
          <cell r="O355">
            <v>0</v>
          </cell>
          <cell r="P355">
            <v>0</v>
          </cell>
          <cell r="Q355">
            <v>0</v>
          </cell>
          <cell r="R355">
            <v>0</v>
          </cell>
          <cell r="S355">
            <v>0</v>
          </cell>
          <cell r="T355">
            <v>0</v>
          </cell>
          <cell r="U355">
            <v>0</v>
          </cell>
          <cell r="V355">
            <v>0</v>
          </cell>
          <cell r="W355">
            <v>0</v>
          </cell>
          <cell r="X355" t="str">
            <v>1.33</v>
          </cell>
          <cell r="Y355" t="str">
            <v>D+</v>
          </cell>
          <cell r="Z355" t="str">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row>
        <row r="356">
          <cell r="A356">
            <v>0</v>
          </cell>
          <cell r="B356">
            <v>0</v>
          </cell>
          <cell r="C356">
            <v>0</v>
          </cell>
          <cell r="D356" t="str">
            <v>4.5.1</v>
          </cell>
          <cell r="E356">
            <v>0</v>
          </cell>
          <cell r="F356">
            <v>0</v>
          </cell>
          <cell r="G356">
            <v>0</v>
          </cell>
          <cell r="H356">
            <v>0</v>
          </cell>
          <cell r="I356">
            <v>0</v>
          </cell>
          <cell r="J356">
            <v>0</v>
          </cell>
          <cell r="K356">
            <v>0</v>
          </cell>
          <cell r="L356">
            <v>0</v>
          </cell>
          <cell r="M356">
            <v>0</v>
          </cell>
          <cell r="N356">
            <v>0</v>
          </cell>
          <cell r="O356">
            <v>0</v>
          </cell>
          <cell r="P356">
            <v>0</v>
          </cell>
          <cell r="Q356">
            <v>0</v>
          </cell>
          <cell r="R356">
            <v>0</v>
          </cell>
          <cell r="S356">
            <v>0</v>
          </cell>
          <cell r="T356">
            <v>0</v>
          </cell>
          <cell r="U356">
            <v>0</v>
          </cell>
          <cell r="V356">
            <v>0</v>
          </cell>
          <cell r="W356">
            <v>0</v>
          </cell>
          <cell r="X356" t="str">
            <v>1.33</v>
          </cell>
          <cell r="Y356" t="str">
            <v>D+</v>
          </cell>
          <cell r="Z356" t="str">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row>
        <row r="357">
          <cell r="A357">
            <v>0</v>
          </cell>
          <cell r="B357">
            <v>0</v>
          </cell>
          <cell r="C357">
            <v>0</v>
          </cell>
          <cell r="D357" t="str">
            <v>4.5.2</v>
          </cell>
          <cell r="E357">
            <v>0</v>
          </cell>
          <cell r="F357">
            <v>0</v>
          </cell>
          <cell r="G357">
            <v>0</v>
          </cell>
          <cell r="H357">
            <v>0</v>
          </cell>
          <cell r="I357">
            <v>0</v>
          </cell>
          <cell r="J357">
            <v>0</v>
          </cell>
          <cell r="K357">
            <v>0</v>
          </cell>
          <cell r="L357">
            <v>0</v>
          </cell>
          <cell r="M357">
            <v>0</v>
          </cell>
          <cell r="N357">
            <v>0</v>
          </cell>
          <cell r="O357">
            <v>0</v>
          </cell>
          <cell r="P357">
            <v>0</v>
          </cell>
          <cell r="Q357">
            <v>0</v>
          </cell>
          <cell r="R357">
            <v>0</v>
          </cell>
          <cell r="S357">
            <v>0</v>
          </cell>
          <cell r="T357">
            <v>0</v>
          </cell>
          <cell r="U357">
            <v>0</v>
          </cell>
          <cell r="V357">
            <v>0</v>
          </cell>
          <cell r="W357">
            <v>0</v>
          </cell>
          <cell r="X357" t="str">
            <v>1.33</v>
          </cell>
          <cell r="Y357" t="str">
            <v>D+</v>
          </cell>
          <cell r="Z357" t="str">
            <v>0</v>
          </cell>
          <cell r="AA357">
            <v>0</v>
          </cell>
          <cell r="AB357">
            <v>0</v>
          </cell>
          <cell r="AC357">
            <v>0</v>
          </cell>
          <cell r="AD357">
            <v>0</v>
          </cell>
          <cell r="AE357">
            <v>0</v>
          </cell>
          <cell r="AF357">
            <v>0</v>
          </cell>
          <cell r="AG357">
            <v>0</v>
          </cell>
          <cell r="AH357">
            <v>0</v>
          </cell>
          <cell r="AI357">
            <v>0</v>
          </cell>
          <cell r="AJ357">
            <v>0</v>
          </cell>
          <cell r="AK357">
            <v>0</v>
          </cell>
          <cell r="AL357">
            <v>0</v>
          </cell>
          <cell r="AM357">
            <v>0</v>
          </cell>
          <cell r="AN357">
            <v>0</v>
          </cell>
          <cell r="AO357">
            <v>0</v>
          </cell>
          <cell r="AP357">
            <v>0</v>
          </cell>
          <cell r="AQ357">
            <v>0</v>
          </cell>
          <cell r="AR357">
            <v>0</v>
          </cell>
          <cell r="AS357">
            <v>0</v>
          </cell>
          <cell r="AT357">
            <v>0</v>
          </cell>
        </row>
        <row r="358">
          <cell r="A358">
            <v>0</v>
          </cell>
          <cell r="B358">
            <v>0</v>
          </cell>
          <cell r="C358">
            <v>0</v>
          </cell>
          <cell r="D358" t="str">
            <v>4.14</v>
          </cell>
          <cell r="E358">
            <v>0</v>
          </cell>
          <cell r="F358">
            <v>0</v>
          </cell>
          <cell r="G358">
            <v>0</v>
          </cell>
          <cell r="H358">
            <v>0</v>
          </cell>
          <cell r="I358">
            <v>0</v>
          </cell>
          <cell r="J358">
            <v>0</v>
          </cell>
          <cell r="K358">
            <v>0</v>
          </cell>
          <cell r="L358">
            <v>0</v>
          </cell>
          <cell r="M358">
            <v>0</v>
          </cell>
          <cell r="N358">
            <v>0</v>
          </cell>
          <cell r="O358">
            <v>0</v>
          </cell>
          <cell r="P358">
            <v>0</v>
          </cell>
          <cell r="Q358">
            <v>0</v>
          </cell>
          <cell r="R358">
            <v>0</v>
          </cell>
          <cell r="S358">
            <v>0</v>
          </cell>
          <cell r="T358">
            <v>0</v>
          </cell>
          <cell r="U358">
            <v>0</v>
          </cell>
          <cell r="V358">
            <v>0</v>
          </cell>
          <cell r="W358">
            <v>0</v>
          </cell>
          <cell r="X358" t="str">
            <v>1.33</v>
          </cell>
          <cell r="Y358" t="str">
            <v>D+</v>
          </cell>
          <cell r="Z358" t="str">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row>
        <row r="359">
          <cell r="A359">
            <v>0</v>
          </cell>
          <cell r="B359">
            <v>35</v>
          </cell>
          <cell r="C359">
            <v>0</v>
          </cell>
          <cell r="D359">
            <v>0</v>
          </cell>
          <cell r="E359">
            <v>0</v>
          </cell>
          <cell r="F359">
            <v>0</v>
          </cell>
          <cell r="G359">
            <v>0</v>
          </cell>
          <cell r="H359">
            <v>0</v>
          </cell>
          <cell r="I359">
            <v>0</v>
          </cell>
          <cell r="J359">
            <v>0</v>
          </cell>
          <cell r="K359">
            <v>0</v>
          </cell>
          <cell r="L359">
            <v>0</v>
          </cell>
          <cell r="M359">
            <v>0</v>
          </cell>
          <cell r="N359">
            <v>0</v>
          </cell>
          <cell r="O359">
            <v>0</v>
          </cell>
          <cell r="P359">
            <v>0</v>
          </cell>
          <cell r="Q359">
            <v>0</v>
          </cell>
          <cell r="R359">
            <v>0</v>
          </cell>
          <cell r="S359">
            <v>0</v>
          </cell>
          <cell r="T359">
            <v>0</v>
          </cell>
          <cell r="U359">
            <v>0</v>
          </cell>
          <cell r="V359">
            <v>0</v>
          </cell>
          <cell r="W359">
            <v>0</v>
          </cell>
          <cell r="X359" t="str">
            <v>1.33</v>
          </cell>
          <cell r="Y359" t="str">
            <v>D+</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row>
        <row r="360">
          <cell r="A360">
            <v>36</v>
          </cell>
          <cell r="B360">
            <v>0</v>
          </cell>
          <cell r="C360" t="e">
            <v>#N/A</v>
          </cell>
          <cell r="D360" t="str">
            <v>4.6.1</v>
          </cell>
          <cell r="E360">
            <v>0</v>
          </cell>
          <cell r="F360">
            <v>0</v>
          </cell>
          <cell r="G360">
            <v>0</v>
          </cell>
          <cell r="H360">
            <v>0</v>
          </cell>
          <cell r="I360">
            <v>0</v>
          </cell>
          <cell r="J360">
            <v>0</v>
          </cell>
          <cell r="K360">
            <v>0</v>
          </cell>
          <cell r="L360">
            <v>0</v>
          </cell>
          <cell r="M360">
            <v>0</v>
          </cell>
          <cell r="N360">
            <v>0</v>
          </cell>
          <cell r="O360">
            <v>0</v>
          </cell>
          <cell r="P360">
            <v>0</v>
          </cell>
          <cell r="Q360">
            <v>0</v>
          </cell>
          <cell r="R360">
            <v>0</v>
          </cell>
          <cell r="S360">
            <v>0</v>
          </cell>
          <cell r="T360">
            <v>0</v>
          </cell>
          <cell r="U360">
            <v>0</v>
          </cell>
          <cell r="V360">
            <v>0</v>
          </cell>
          <cell r="W360">
            <v>0</v>
          </cell>
          <cell r="X360" t="str">
            <v>1.33</v>
          </cell>
          <cell r="Y360" t="str">
            <v>D+</v>
          </cell>
          <cell r="Z360" t="str">
            <v>0</v>
          </cell>
          <cell r="AA360">
            <v>0</v>
          </cell>
          <cell r="AB360">
            <v>0</v>
          </cell>
          <cell r="AC360">
            <v>0</v>
          </cell>
          <cell r="AD360">
            <v>0</v>
          </cell>
          <cell r="AE360">
            <v>0</v>
          </cell>
          <cell r="AF360">
            <v>0</v>
          </cell>
          <cell r="AG360">
            <v>0</v>
          </cell>
          <cell r="AH360">
            <v>0</v>
          </cell>
          <cell r="AI360">
            <v>0</v>
          </cell>
          <cell r="AJ360">
            <v>0</v>
          </cell>
          <cell r="AK360">
            <v>0</v>
          </cell>
          <cell r="AL360">
            <v>0</v>
          </cell>
          <cell r="AM360">
            <v>0</v>
          </cell>
          <cell r="AN360">
            <v>0</v>
          </cell>
          <cell r="AO360">
            <v>0</v>
          </cell>
          <cell r="AP360">
            <v>0</v>
          </cell>
          <cell r="AQ360">
            <v>0</v>
          </cell>
          <cell r="AR360">
            <v>0</v>
          </cell>
          <cell r="AS360">
            <v>0</v>
          </cell>
          <cell r="AT360" t="str">
            <v>D+</v>
          </cell>
        </row>
        <row r="361">
          <cell r="A361">
            <v>0</v>
          </cell>
          <cell r="B361">
            <v>0</v>
          </cell>
          <cell r="C361">
            <v>0</v>
          </cell>
          <cell r="D361" t="str">
            <v>4.6.2</v>
          </cell>
          <cell r="E361">
            <v>0</v>
          </cell>
          <cell r="F361">
            <v>0</v>
          </cell>
          <cell r="G361">
            <v>0</v>
          </cell>
          <cell r="H361">
            <v>0</v>
          </cell>
          <cell r="I361">
            <v>0</v>
          </cell>
          <cell r="J361">
            <v>0</v>
          </cell>
          <cell r="K361">
            <v>0</v>
          </cell>
          <cell r="L361">
            <v>0</v>
          </cell>
          <cell r="M361">
            <v>0</v>
          </cell>
          <cell r="N361">
            <v>0</v>
          </cell>
          <cell r="O361">
            <v>0</v>
          </cell>
          <cell r="P361">
            <v>0</v>
          </cell>
          <cell r="Q361">
            <v>0</v>
          </cell>
          <cell r="R361">
            <v>0</v>
          </cell>
          <cell r="S361">
            <v>0</v>
          </cell>
          <cell r="T361">
            <v>0</v>
          </cell>
          <cell r="U361">
            <v>0</v>
          </cell>
          <cell r="V361">
            <v>0</v>
          </cell>
          <cell r="W361">
            <v>0</v>
          </cell>
          <cell r="X361" t="str">
            <v>1.33</v>
          </cell>
          <cell r="Y361" t="str">
            <v>D+</v>
          </cell>
          <cell r="Z361" t="str">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row>
        <row r="362">
          <cell r="A362">
            <v>0</v>
          </cell>
          <cell r="B362">
            <v>0</v>
          </cell>
          <cell r="C362">
            <v>0</v>
          </cell>
          <cell r="D362" t="str">
            <v>4.6.3</v>
          </cell>
          <cell r="E362">
            <v>0</v>
          </cell>
          <cell r="F362">
            <v>0</v>
          </cell>
          <cell r="G362">
            <v>0</v>
          </cell>
          <cell r="H362">
            <v>0</v>
          </cell>
          <cell r="I362">
            <v>0</v>
          </cell>
          <cell r="J362">
            <v>0</v>
          </cell>
          <cell r="K362">
            <v>0</v>
          </cell>
          <cell r="L362">
            <v>0</v>
          </cell>
          <cell r="M362">
            <v>0</v>
          </cell>
          <cell r="N362">
            <v>0</v>
          </cell>
          <cell r="O362">
            <v>0</v>
          </cell>
          <cell r="P362">
            <v>0</v>
          </cell>
          <cell r="Q362">
            <v>0</v>
          </cell>
          <cell r="R362">
            <v>0</v>
          </cell>
          <cell r="S362">
            <v>0</v>
          </cell>
          <cell r="T362">
            <v>0</v>
          </cell>
          <cell r="U362">
            <v>0</v>
          </cell>
          <cell r="V362">
            <v>0</v>
          </cell>
          <cell r="W362">
            <v>0</v>
          </cell>
          <cell r="X362" t="str">
            <v>1.33</v>
          </cell>
          <cell r="Y362" t="str">
            <v>D+</v>
          </cell>
          <cell r="Z362" t="str">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row>
        <row r="363">
          <cell r="A363">
            <v>0</v>
          </cell>
          <cell r="B363">
            <v>0</v>
          </cell>
          <cell r="C363">
            <v>0</v>
          </cell>
          <cell r="D363" t="str">
            <v>4.2</v>
          </cell>
          <cell r="E363">
            <v>0</v>
          </cell>
          <cell r="F363">
            <v>0</v>
          </cell>
          <cell r="G363">
            <v>0</v>
          </cell>
          <cell r="H363">
            <v>0</v>
          </cell>
          <cell r="I363">
            <v>0</v>
          </cell>
          <cell r="J363">
            <v>0</v>
          </cell>
          <cell r="K363">
            <v>0</v>
          </cell>
          <cell r="L363">
            <v>0</v>
          </cell>
          <cell r="M363">
            <v>0</v>
          </cell>
          <cell r="N363">
            <v>0</v>
          </cell>
          <cell r="O363">
            <v>0</v>
          </cell>
          <cell r="P363">
            <v>0</v>
          </cell>
          <cell r="Q363">
            <v>0</v>
          </cell>
          <cell r="R363">
            <v>0</v>
          </cell>
          <cell r="S363">
            <v>0</v>
          </cell>
          <cell r="T363">
            <v>0</v>
          </cell>
          <cell r="U363">
            <v>0</v>
          </cell>
          <cell r="V363">
            <v>0</v>
          </cell>
          <cell r="W363">
            <v>0</v>
          </cell>
          <cell r="X363" t="str">
            <v>1.33</v>
          </cell>
          <cell r="Y363" t="str">
            <v>D+</v>
          </cell>
          <cell r="Z363" t="str">
            <v>0</v>
          </cell>
          <cell r="AA363">
            <v>0</v>
          </cell>
          <cell r="AB363">
            <v>0</v>
          </cell>
          <cell r="AC363">
            <v>0</v>
          </cell>
          <cell r="AD363">
            <v>0</v>
          </cell>
          <cell r="AE363">
            <v>0</v>
          </cell>
          <cell r="AF363">
            <v>0</v>
          </cell>
          <cell r="AG363">
            <v>0</v>
          </cell>
          <cell r="AH363">
            <v>0</v>
          </cell>
          <cell r="AI363">
            <v>0</v>
          </cell>
          <cell r="AJ363">
            <v>0</v>
          </cell>
          <cell r="AK363">
            <v>0</v>
          </cell>
          <cell r="AL363">
            <v>0</v>
          </cell>
          <cell r="AM363">
            <v>0</v>
          </cell>
          <cell r="AN363">
            <v>0</v>
          </cell>
          <cell r="AO363">
            <v>0</v>
          </cell>
          <cell r="AP363">
            <v>0</v>
          </cell>
          <cell r="AQ363">
            <v>0</v>
          </cell>
          <cell r="AR363">
            <v>0</v>
          </cell>
          <cell r="AS363">
            <v>0</v>
          </cell>
          <cell r="AT363">
            <v>0</v>
          </cell>
        </row>
        <row r="364">
          <cell r="A364">
            <v>0</v>
          </cell>
          <cell r="B364">
            <v>0</v>
          </cell>
          <cell r="C364">
            <v>0</v>
          </cell>
          <cell r="D364" t="str">
            <v>4.8</v>
          </cell>
          <cell r="E364">
            <v>0</v>
          </cell>
          <cell r="F364">
            <v>0</v>
          </cell>
          <cell r="G364">
            <v>0</v>
          </cell>
          <cell r="H364">
            <v>0</v>
          </cell>
          <cell r="I364">
            <v>0</v>
          </cell>
          <cell r="J364">
            <v>0</v>
          </cell>
          <cell r="K364">
            <v>0</v>
          </cell>
          <cell r="L364">
            <v>0</v>
          </cell>
          <cell r="M364">
            <v>0</v>
          </cell>
          <cell r="N364">
            <v>0</v>
          </cell>
          <cell r="O364">
            <v>0</v>
          </cell>
          <cell r="P364">
            <v>0</v>
          </cell>
          <cell r="Q364">
            <v>0</v>
          </cell>
          <cell r="R364">
            <v>0</v>
          </cell>
          <cell r="S364">
            <v>0</v>
          </cell>
          <cell r="T364">
            <v>0</v>
          </cell>
          <cell r="U364">
            <v>0</v>
          </cell>
          <cell r="V364">
            <v>0</v>
          </cell>
          <cell r="W364">
            <v>0</v>
          </cell>
          <cell r="X364" t="str">
            <v>1.33</v>
          </cell>
          <cell r="Y364" t="str">
            <v>D+</v>
          </cell>
          <cell r="Z364" t="str">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row>
        <row r="365">
          <cell r="A365">
            <v>0</v>
          </cell>
          <cell r="B365">
            <v>0</v>
          </cell>
          <cell r="C365">
            <v>0</v>
          </cell>
          <cell r="D365" t="str">
            <v>4.9</v>
          </cell>
          <cell r="E365">
            <v>0</v>
          </cell>
          <cell r="F365">
            <v>0</v>
          </cell>
          <cell r="G365">
            <v>0</v>
          </cell>
          <cell r="H365">
            <v>0</v>
          </cell>
          <cell r="I365">
            <v>0</v>
          </cell>
          <cell r="J365">
            <v>0</v>
          </cell>
          <cell r="K365">
            <v>0</v>
          </cell>
          <cell r="L365">
            <v>0</v>
          </cell>
          <cell r="M365">
            <v>0</v>
          </cell>
          <cell r="N365">
            <v>0</v>
          </cell>
          <cell r="O365">
            <v>0</v>
          </cell>
          <cell r="P365">
            <v>0</v>
          </cell>
          <cell r="Q365">
            <v>0</v>
          </cell>
          <cell r="R365">
            <v>0</v>
          </cell>
          <cell r="S365">
            <v>0</v>
          </cell>
          <cell r="T365">
            <v>0</v>
          </cell>
          <cell r="U365">
            <v>0</v>
          </cell>
          <cell r="V365">
            <v>0</v>
          </cell>
          <cell r="W365">
            <v>0</v>
          </cell>
          <cell r="X365" t="str">
            <v>1.33</v>
          </cell>
          <cell r="Y365" t="str">
            <v>D+</v>
          </cell>
          <cell r="Z365" t="str">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row>
        <row r="366">
          <cell r="A366">
            <v>0</v>
          </cell>
          <cell r="B366">
            <v>0</v>
          </cell>
          <cell r="C366">
            <v>0</v>
          </cell>
          <cell r="D366" t="str">
            <v>4.5.1</v>
          </cell>
          <cell r="E366">
            <v>0</v>
          </cell>
          <cell r="F366">
            <v>0</v>
          </cell>
          <cell r="G366">
            <v>0</v>
          </cell>
          <cell r="H366">
            <v>0</v>
          </cell>
          <cell r="I366">
            <v>0</v>
          </cell>
          <cell r="J366">
            <v>0</v>
          </cell>
          <cell r="K366">
            <v>0</v>
          </cell>
          <cell r="L366">
            <v>0</v>
          </cell>
          <cell r="M366">
            <v>0</v>
          </cell>
          <cell r="N366">
            <v>0</v>
          </cell>
          <cell r="O366">
            <v>0</v>
          </cell>
          <cell r="P366">
            <v>0</v>
          </cell>
          <cell r="Q366">
            <v>0</v>
          </cell>
          <cell r="R366">
            <v>0</v>
          </cell>
          <cell r="S366">
            <v>0</v>
          </cell>
          <cell r="T366">
            <v>0</v>
          </cell>
          <cell r="U366">
            <v>0</v>
          </cell>
          <cell r="V366">
            <v>0</v>
          </cell>
          <cell r="W366">
            <v>0</v>
          </cell>
          <cell r="X366" t="str">
            <v>1.33</v>
          </cell>
          <cell r="Y366" t="str">
            <v>D+</v>
          </cell>
          <cell r="Z366" t="str">
            <v>0</v>
          </cell>
          <cell r="AA366">
            <v>0</v>
          </cell>
          <cell r="AB366">
            <v>0</v>
          </cell>
          <cell r="AC366">
            <v>0</v>
          </cell>
          <cell r="AD366">
            <v>0</v>
          </cell>
          <cell r="AE366">
            <v>0</v>
          </cell>
          <cell r="AF366">
            <v>0</v>
          </cell>
          <cell r="AG366">
            <v>0</v>
          </cell>
          <cell r="AH366">
            <v>0</v>
          </cell>
          <cell r="AI366">
            <v>0</v>
          </cell>
          <cell r="AJ366">
            <v>0</v>
          </cell>
          <cell r="AK366">
            <v>0</v>
          </cell>
          <cell r="AL366">
            <v>0</v>
          </cell>
          <cell r="AM366">
            <v>0</v>
          </cell>
          <cell r="AN366">
            <v>0</v>
          </cell>
          <cell r="AO366">
            <v>0</v>
          </cell>
          <cell r="AP366">
            <v>0</v>
          </cell>
          <cell r="AQ366">
            <v>0</v>
          </cell>
          <cell r="AR366">
            <v>0</v>
          </cell>
          <cell r="AS366">
            <v>0</v>
          </cell>
          <cell r="AT366">
            <v>0</v>
          </cell>
        </row>
        <row r="367">
          <cell r="A367">
            <v>0</v>
          </cell>
          <cell r="B367">
            <v>0</v>
          </cell>
          <cell r="C367">
            <v>0</v>
          </cell>
          <cell r="D367" t="str">
            <v>4.5.2</v>
          </cell>
          <cell r="E367">
            <v>0</v>
          </cell>
          <cell r="F367">
            <v>0</v>
          </cell>
          <cell r="G367">
            <v>0</v>
          </cell>
          <cell r="H367">
            <v>0</v>
          </cell>
          <cell r="I367">
            <v>0</v>
          </cell>
          <cell r="J367">
            <v>0</v>
          </cell>
          <cell r="K367">
            <v>0</v>
          </cell>
          <cell r="L367">
            <v>0</v>
          </cell>
          <cell r="M367">
            <v>0</v>
          </cell>
          <cell r="N367">
            <v>0</v>
          </cell>
          <cell r="O367">
            <v>0</v>
          </cell>
          <cell r="P367">
            <v>0</v>
          </cell>
          <cell r="Q367">
            <v>0</v>
          </cell>
          <cell r="R367">
            <v>0</v>
          </cell>
          <cell r="S367">
            <v>0</v>
          </cell>
          <cell r="T367">
            <v>0</v>
          </cell>
          <cell r="U367">
            <v>0</v>
          </cell>
          <cell r="V367">
            <v>0</v>
          </cell>
          <cell r="W367">
            <v>0</v>
          </cell>
          <cell r="X367" t="str">
            <v>1.33</v>
          </cell>
          <cell r="Y367" t="str">
            <v>D+</v>
          </cell>
          <cell r="Z367" t="str">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row>
        <row r="368">
          <cell r="A368">
            <v>0</v>
          </cell>
          <cell r="B368">
            <v>0</v>
          </cell>
          <cell r="C368">
            <v>0</v>
          </cell>
          <cell r="D368" t="str">
            <v>4.14</v>
          </cell>
          <cell r="E368">
            <v>0</v>
          </cell>
          <cell r="F368">
            <v>0</v>
          </cell>
          <cell r="G368">
            <v>0</v>
          </cell>
          <cell r="H368">
            <v>0</v>
          </cell>
          <cell r="I368">
            <v>0</v>
          </cell>
          <cell r="J368">
            <v>0</v>
          </cell>
          <cell r="K368">
            <v>0</v>
          </cell>
          <cell r="L368">
            <v>0</v>
          </cell>
          <cell r="M368">
            <v>0</v>
          </cell>
          <cell r="N368">
            <v>0</v>
          </cell>
          <cell r="O368">
            <v>0</v>
          </cell>
          <cell r="P368">
            <v>0</v>
          </cell>
          <cell r="Q368">
            <v>0</v>
          </cell>
          <cell r="R368">
            <v>0</v>
          </cell>
          <cell r="S368">
            <v>0</v>
          </cell>
          <cell r="T368">
            <v>0</v>
          </cell>
          <cell r="U368">
            <v>0</v>
          </cell>
          <cell r="V368">
            <v>0</v>
          </cell>
          <cell r="W368">
            <v>0</v>
          </cell>
          <cell r="X368" t="str">
            <v>1.33</v>
          </cell>
          <cell r="Y368" t="str">
            <v>D+</v>
          </cell>
          <cell r="Z368" t="str">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row>
        <row r="369">
          <cell r="A369">
            <v>0</v>
          </cell>
          <cell r="B369">
            <v>36</v>
          </cell>
          <cell r="C369">
            <v>0</v>
          </cell>
          <cell r="D369">
            <v>0</v>
          </cell>
          <cell r="E369">
            <v>0</v>
          </cell>
          <cell r="F369">
            <v>0</v>
          </cell>
          <cell r="G369">
            <v>0</v>
          </cell>
          <cell r="H369">
            <v>0</v>
          </cell>
          <cell r="I369">
            <v>0</v>
          </cell>
          <cell r="J369">
            <v>0</v>
          </cell>
          <cell r="K369">
            <v>0</v>
          </cell>
          <cell r="L369">
            <v>0</v>
          </cell>
          <cell r="M369">
            <v>0</v>
          </cell>
          <cell r="N369">
            <v>0</v>
          </cell>
          <cell r="O369">
            <v>0</v>
          </cell>
          <cell r="P369">
            <v>0</v>
          </cell>
          <cell r="Q369">
            <v>0</v>
          </cell>
          <cell r="R369">
            <v>0</v>
          </cell>
          <cell r="S369">
            <v>0</v>
          </cell>
          <cell r="T369">
            <v>0</v>
          </cell>
          <cell r="U369">
            <v>0</v>
          </cell>
          <cell r="V369">
            <v>0</v>
          </cell>
          <cell r="W369">
            <v>0</v>
          </cell>
          <cell r="X369" t="str">
            <v>1.33</v>
          </cell>
          <cell r="Y369" t="str">
            <v>D+</v>
          </cell>
          <cell r="Z369">
            <v>0</v>
          </cell>
          <cell r="AA369">
            <v>0</v>
          </cell>
          <cell r="AB369">
            <v>0</v>
          </cell>
          <cell r="AC369">
            <v>0</v>
          </cell>
          <cell r="AD369">
            <v>0</v>
          </cell>
          <cell r="AE369">
            <v>0</v>
          </cell>
          <cell r="AF369">
            <v>0</v>
          </cell>
          <cell r="AG369">
            <v>0</v>
          </cell>
          <cell r="AH369">
            <v>0</v>
          </cell>
          <cell r="AI369">
            <v>0</v>
          </cell>
          <cell r="AJ369">
            <v>0</v>
          </cell>
          <cell r="AK369">
            <v>0</v>
          </cell>
          <cell r="AL369">
            <v>0</v>
          </cell>
          <cell r="AM369">
            <v>0</v>
          </cell>
          <cell r="AN369">
            <v>0</v>
          </cell>
          <cell r="AO369">
            <v>0</v>
          </cell>
          <cell r="AP369">
            <v>0</v>
          </cell>
          <cell r="AQ369">
            <v>0</v>
          </cell>
          <cell r="AR369">
            <v>0</v>
          </cell>
          <cell r="AS369">
            <v>0</v>
          </cell>
          <cell r="AT369">
            <v>0</v>
          </cell>
        </row>
        <row r="370">
          <cell r="A370">
            <v>37</v>
          </cell>
          <cell r="B370">
            <v>0</v>
          </cell>
          <cell r="C370" t="e">
            <v>#N/A</v>
          </cell>
          <cell r="D370" t="str">
            <v>4.6.1</v>
          </cell>
          <cell r="E370">
            <v>0</v>
          </cell>
          <cell r="F370">
            <v>0</v>
          </cell>
          <cell r="G370">
            <v>0</v>
          </cell>
          <cell r="H370">
            <v>0</v>
          </cell>
          <cell r="I370">
            <v>0</v>
          </cell>
          <cell r="J370">
            <v>0</v>
          </cell>
          <cell r="K370">
            <v>0</v>
          </cell>
          <cell r="L370">
            <v>0</v>
          </cell>
          <cell r="M370">
            <v>0</v>
          </cell>
          <cell r="N370">
            <v>0</v>
          </cell>
          <cell r="O370">
            <v>0</v>
          </cell>
          <cell r="P370">
            <v>0</v>
          </cell>
          <cell r="Q370">
            <v>0</v>
          </cell>
          <cell r="R370">
            <v>0</v>
          </cell>
          <cell r="S370">
            <v>0</v>
          </cell>
          <cell r="T370">
            <v>0</v>
          </cell>
          <cell r="U370">
            <v>0</v>
          </cell>
          <cell r="V370">
            <v>0</v>
          </cell>
          <cell r="W370">
            <v>0</v>
          </cell>
          <cell r="X370" t="str">
            <v>1.33</v>
          </cell>
          <cell r="Y370" t="str">
            <v>D+</v>
          </cell>
          <cell r="Z370" t="str">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v>
          </cell>
          <cell r="AR370">
            <v>0</v>
          </cell>
          <cell r="AS370">
            <v>0</v>
          </cell>
          <cell r="AT370" t="str">
            <v>D+</v>
          </cell>
        </row>
        <row r="371">
          <cell r="A371">
            <v>0</v>
          </cell>
          <cell r="B371">
            <v>0</v>
          </cell>
          <cell r="C371">
            <v>0</v>
          </cell>
          <cell r="D371" t="str">
            <v>4.6.2</v>
          </cell>
          <cell r="E371">
            <v>0</v>
          </cell>
          <cell r="F371">
            <v>0</v>
          </cell>
          <cell r="G371">
            <v>0</v>
          </cell>
          <cell r="H371">
            <v>0</v>
          </cell>
          <cell r="I371">
            <v>0</v>
          </cell>
          <cell r="J371">
            <v>0</v>
          </cell>
          <cell r="K371">
            <v>0</v>
          </cell>
          <cell r="L371">
            <v>0</v>
          </cell>
          <cell r="M371">
            <v>0</v>
          </cell>
          <cell r="N371">
            <v>0</v>
          </cell>
          <cell r="O371">
            <v>0</v>
          </cell>
          <cell r="P371">
            <v>0</v>
          </cell>
          <cell r="Q371">
            <v>0</v>
          </cell>
          <cell r="R371">
            <v>0</v>
          </cell>
          <cell r="S371">
            <v>0</v>
          </cell>
          <cell r="T371">
            <v>0</v>
          </cell>
          <cell r="U371">
            <v>0</v>
          </cell>
          <cell r="V371">
            <v>0</v>
          </cell>
          <cell r="W371">
            <v>0</v>
          </cell>
          <cell r="X371" t="str">
            <v>1.33</v>
          </cell>
          <cell r="Y371" t="str">
            <v>D+</v>
          </cell>
          <cell r="Z371" t="str">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row>
        <row r="372">
          <cell r="A372">
            <v>0</v>
          </cell>
          <cell r="B372">
            <v>0</v>
          </cell>
          <cell r="C372">
            <v>0</v>
          </cell>
          <cell r="D372" t="str">
            <v>4.6.3</v>
          </cell>
          <cell r="E372">
            <v>0</v>
          </cell>
          <cell r="F372">
            <v>0</v>
          </cell>
          <cell r="G372">
            <v>0</v>
          </cell>
          <cell r="H372">
            <v>0</v>
          </cell>
          <cell r="I372">
            <v>0</v>
          </cell>
          <cell r="J372">
            <v>0</v>
          </cell>
          <cell r="K372">
            <v>0</v>
          </cell>
          <cell r="L372">
            <v>0</v>
          </cell>
          <cell r="M372">
            <v>0</v>
          </cell>
          <cell r="N372">
            <v>0</v>
          </cell>
          <cell r="O372">
            <v>0</v>
          </cell>
          <cell r="P372">
            <v>0</v>
          </cell>
          <cell r="Q372">
            <v>0</v>
          </cell>
          <cell r="R372">
            <v>0</v>
          </cell>
          <cell r="S372">
            <v>0</v>
          </cell>
          <cell r="T372">
            <v>0</v>
          </cell>
          <cell r="U372">
            <v>0</v>
          </cell>
          <cell r="V372">
            <v>0</v>
          </cell>
          <cell r="W372">
            <v>0</v>
          </cell>
          <cell r="X372" t="str">
            <v>1.33</v>
          </cell>
          <cell r="Y372" t="str">
            <v>D+</v>
          </cell>
          <cell r="Z372" t="str">
            <v>0</v>
          </cell>
          <cell r="AA372">
            <v>0</v>
          </cell>
          <cell r="AB372">
            <v>0</v>
          </cell>
          <cell r="AC372">
            <v>0</v>
          </cell>
          <cell r="AD372">
            <v>0</v>
          </cell>
          <cell r="AE372">
            <v>0</v>
          </cell>
          <cell r="AF372">
            <v>0</v>
          </cell>
          <cell r="AG372">
            <v>0</v>
          </cell>
          <cell r="AH372">
            <v>0</v>
          </cell>
          <cell r="AI372">
            <v>0</v>
          </cell>
          <cell r="AJ372">
            <v>0</v>
          </cell>
          <cell r="AK372">
            <v>0</v>
          </cell>
          <cell r="AL372">
            <v>0</v>
          </cell>
          <cell r="AM372">
            <v>0</v>
          </cell>
          <cell r="AN372">
            <v>0</v>
          </cell>
          <cell r="AO372">
            <v>0</v>
          </cell>
          <cell r="AP372">
            <v>0</v>
          </cell>
          <cell r="AQ372">
            <v>0</v>
          </cell>
          <cell r="AR372">
            <v>0</v>
          </cell>
          <cell r="AS372">
            <v>0</v>
          </cell>
          <cell r="AT372">
            <v>0</v>
          </cell>
        </row>
        <row r="373">
          <cell r="A373">
            <v>0</v>
          </cell>
          <cell r="B373">
            <v>0</v>
          </cell>
          <cell r="C373">
            <v>0</v>
          </cell>
          <cell r="D373" t="str">
            <v>4.2</v>
          </cell>
          <cell r="E373">
            <v>0</v>
          </cell>
          <cell r="F373">
            <v>0</v>
          </cell>
          <cell r="G373">
            <v>0</v>
          </cell>
          <cell r="H373">
            <v>0</v>
          </cell>
          <cell r="I373">
            <v>0</v>
          </cell>
          <cell r="J373">
            <v>0</v>
          </cell>
          <cell r="K373">
            <v>0</v>
          </cell>
          <cell r="L373">
            <v>0</v>
          </cell>
          <cell r="M373">
            <v>0</v>
          </cell>
          <cell r="N373">
            <v>0</v>
          </cell>
          <cell r="O373">
            <v>0</v>
          </cell>
          <cell r="P373">
            <v>0</v>
          </cell>
          <cell r="Q373">
            <v>0</v>
          </cell>
          <cell r="R373">
            <v>0</v>
          </cell>
          <cell r="S373">
            <v>0</v>
          </cell>
          <cell r="T373">
            <v>0</v>
          </cell>
          <cell r="U373">
            <v>0</v>
          </cell>
          <cell r="V373">
            <v>0</v>
          </cell>
          <cell r="W373">
            <v>0</v>
          </cell>
          <cell r="X373" t="str">
            <v>1.33</v>
          </cell>
          <cell r="Y373" t="str">
            <v>D+</v>
          </cell>
          <cell r="Z373" t="str">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v>
          </cell>
          <cell r="AR373">
            <v>0</v>
          </cell>
          <cell r="AS373">
            <v>0</v>
          </cell>
          <cell r="AT373">
            <v>0</v>
          </cell>
        </row>
        <row r="374">
          <cell r="A374">
            <v>0</v>
          </cell>
          <cell r="B374">
            <v>0</v>
          </cell>
          <cell r="C374">
            <v>0</v>
          </cell>
          <cell r="D374" t="str">
            <v>4.8</v>
          </cell>
          <cell r="E374">
            <v>0</v>
          </cell>
          <cell r="F374">
            <v>0</v>
          </cell>
          <cell r="G374">
            <v>0</v>
          </cell>
          <cell r="H374">
            <v>0</v>
          </cell>
          <cell r="I374">
            <v>0</v>
          </cell>
          <cell r="J374">
            <v>0</v>
          </cell>
          <cell r="K374">
            <v>0</v>
          </cell>
          <cell r="L374">
            <v>0</v>
          </cell>
          <cell r="M374">
            <v>0</v>
          </cell>
          <cell r="N374">
            <v>0</v>
          </cell>
          <cell r="O374">
            <v>0</v>
          </cell>
          <cell r="P374">
            <v>0</v>
          </cell>
          <cell r="Q374">
            <v>0</v>
          </cell>
          <cell r="R374">
            <v>0</v>
          </cell>
          <cell r="S374">
            <v>0</v>
          </cell>
          <cell r="T374">
            <v>0</v>
          </cell>
          <cell r="U374">
            <v>0</v>
          </cell>
          <cell r="V374">
            <v>0</v>
          </cell>
          <cell r="W374">
            <v>0</v>
          </cell>
          <cell r="X374" t="str">
            <v>1.33</v>
          </cell>
          <cell r="Y374" t="str">
            <v>D+</v>
          </cell>
          <cell r="Z374" t="str">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row>
        <row r="375">
          <cell r="A375">
            <v>0</v>
          </cell>
          <cell r="B375">
            <v>0</v>
          </cell>
          <cell r="C375">
            <v>0</v>
          </cell>
          <cell r="D375" t="str">
            <v>4.9</v>
          </cell>
          <cell r="E375">
            <v>0</v>
          </cell>
          <cell r="F375">
            <v>0</v>
          </cell>
          <cell r="G375">
            <v>0</v>
          </cell>
          <cell r="H375">
            <v>0</v>
          </cell>
          <cell r="I375">
            <v>0</v>
          </cell>
          <cell r="J375">
            <v>0</v>
          </cell>
          <cell r="K375">
            <v>0</v>
          </cell>
          <cell r="L375">
            <v>0</v>
          </cell>
          <cell r="M375">
            <v>0</v>
          </cell>
          <cell r="N375">
            <v>0</v>
          </cell>
          <cell r="O375">
            <v>0</v>
          </cell>
          <cell r="P375">
            <v>0</v>
          </cell>
          <cell r="Q375">
            <v>0</v>
          </cell>
          <cell r="R375">
            <v>0</v>
          </cell>
          <cell r="S375">
            <v>0</v>
          </cell>
          <cell r="T375">
            <v>0</v>
          </cell>
          <cell r="U375">
            <v>0</v>
          </cell>
          <cell r="V375">
            <v>0</v>
          </cell>
          <cell r="W375">
            <v>0</v>
          </cell>
          <cell r="X375" t="str">
            <v>1.33</v>
          </cell>
          <cell r="Y375" t="str">
            <v>D+</v>
          </cell>
          <cell r="Z375" t="str">
            <v>0</v>
          </cell>
          <cell r="AA375">
            <v>0</v>
          </cell>
          <cell r="AB375">
            <v>0</v>
          </cell>
          <cell r="AC375">
            <v>0</v>
          </cell>
          <cell r="AD375">
            <v>0</v>
          </cell>
          <cell r="AE375">
            <v>0</v>
          </cell>
          <cell r="AF375">
            <v>0</v>
          </cell>
          <cell r="AG375">
            <v>0</v>
          </cell>
          <cell r="AH375">
            <v>0</v>
          </cell>
          <cell r="AI375">
            <v>0</v>
          </cell>
          <cell r="AJ375">
            <v>0</v>
          </cell>
          <cell r="AK375">
            <v>0</v>
          </cell>
          <cell r="AL375">
            <v>0</v>
          </cell>
          <cell r="AM375">
            <v>0</v>
          </cell>
          <cell r="AN375">
            <v>0</v>
          </cell>
          <cell r="AO375">
            <v>0</v>
          </cell>
          <cell r="AP375">
            <v>0</v>
          </cell>
          <cell r="AQ375">
            <v>0</v>
          </cell>
          <cell r="AR375">
            <v>0</v>
          </cell>
          <cell r="AS375">
            <v>0</v>
          </cell>
          <cell r="AT375">
            <v>0</v>
          </cell>
        </row>
        <row r="376">
          <cell r="A376">
            <v>0</v>
          </cell>
          <cell r="B376">
            <v>0</v>
          </cell>
          <cell r="C376">
            <v>0</v>
          </cell>
          <cell r="D376" t="str">
            <v>4.5.1</v>
          </cell>
          <cell r="E376">
            <v>0</v>
          </cell>
          <cell r="F376">
            <v>0</v>
          </cell>
          <cell r="G376">
            <v>0</v>
          </cell>
          <cell r="H376">
            <v>0</v>
          </cell>
          <cell r="I376">
            <v>0</v>
          </cell>
          <cell r="J376">
            <v>0</v>
          </cell>
          <cell r="K376">
            <v>0</v>
          </cell>
          <cell r="L376">
            <v>0</v>
          </cell>
          <cell r="M376">
            <v>0</v>
          </cell>
          <cell r="N376">
            <v>0</v>
          </cell>
          <cell r="O376">
            <v>0</v>
          </cell>
          <cell r="P376">
            <v>0</v>
          </cell>
          <cell r="Q376">
            <v>0</v>
          </cell>
          <cell r="R376">
            <v>0</v>
          </cell>
          <cell r="S376">
            <v>0</v>
          </cell>
          <cell r="T376">
            <v>0</v>
          </cell>
          <cell r="U376">
            <v>0</v>
          </cell>
          <cell r="V376">
            <v>0</v>
          </cell>
          <cell r="W376">
            <v>0</v>
          </cell>
          <cell r="X376" t="str">
            <v>1.33</v>
          </cell>
          <cell r="Y376" t="str">
            <v>D+</v>
          </cell>
          <cell r="Z376" t="str">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v>
          </cell>
          <cell r="AR376">
            <v>0</v>
          </cell>
          <cell r="AS376">
            <v>0</v>
          </cell>
          <cell r="AT376">
            <v>0</v>
          </cell>
        </row>
        <row r="377">
          <cell r="A377">
            <v>0</v>
          </cell>
          <cell r="B377">
            <v>0</v>
          </cell>
          <cell r="C377">
            <v>0</v>
          </cell>
          <cell r="D377" t="str">
            <v>4.5.2</v>
          </cell>
          <cell r="E377">
            <v>0</v>
          </cell>
          <cell r="F377">
            <v>0</v>
          </cell>
          <cell r="G377">
            <v>0</v>
          </cell>
          <cell r="H377">
            <v>0</v>
          </cell>
          <cell r="I377">
            <v>0</v>
          </cell>
          <cell r="J377">
            <v>0</v>
          </cell>
          <cell r="K377">
            <v>0</v>
          </cell>
          <cell r="L377">
            <v>0</v>
          </cell>
          <cell r="M377">
            <v>0</v>
          </cell>
          <cell r="N377">
            <v>0</v>
          </cell>
          <cell r="O377">
            <v>0</v>
          </cell>
          <cell r="P377">
            <v>0</v>
          </cell>
          <cell r="Q377">
            <v>0</v>
          </cell>
          <cell r="R377">
            <v>0</v>
          </cell>
          <cell r="S377">
            <v>0</v>
          </cell>
          <cell r="T377">
            <v>0</v>
          </cell>
          <cell r="U377">
            <v>0</v>
          </cell>
          <cell r="V377">
            <v>0</v>
          </cell>
          <cell r="W377">
            <v>0</v>
          </cell>
          <cell r="X377" t="str">
            <v>1.33</v>
          </cell>
          <cell r="Y377" t="str">
            <v>D+</v>
          </cell>
          <cell r="Z377" t="str">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row>
        <row r="378">
          <cell r="A378">
            <v>0</v>
          </cell>
          <cell r="B378">
            <v>0</v>
          </cell>
          <cell r="C378">
            <v>0</v>
          </cell>
          <cell r="D378" t="str">
            <v>4.14</v>
          </cell>
          <cell r="E378">
            <v>0</v>
          </cell>
          <cell r="F378">
            <v>0</v>
          </cell>
          <cell r="G378">
            <v>0</v>
          </cell>
          <cell r="H378">
            <v>0</v>
          </cell>
          <cell r="I378">
            <v>0</v>
          </cell>
          <cell r="J378">
            <v>0</v>
          </cell>
          <cell r="K378">
            <v>0</v>
          </cell>
          <cell r="L378">
            <v>0</v>
          </cell>
          <cell r="M378">
            <v>0</v>
          </cell>
          <cell r="N378">
            <v>0</v>
          </cell>
          <cell r="O378">
            <v>0</v>
          </cell>
          <cell r="P378">
            <v>0</v>
          </cell>
          <cell r="Q378">
            <v>0</v>
          </cell>
          <cell r="R378">
            <v>0</v>
          </cell>
          <cell r="S378">
            <v>0</v>
          </cell>
          <cell r="T378">
            <v>0</v>
          </cell>
          <cell r="U378">
            <v>0</v>
          </cell>
          <cell r="V378">
            <v>0</v>
          </cell>
          <cell r="W378">
            <v>0</v>
          </cell>
          <cell r="X378" t="str">
            <v>1.33</v>
          </cell>
          <cell r="Y378" t="str">
            <v>D+</v>
          </cell>
          <cell r="Z378" t="str">
            <v>0</v>
          </cell>
          <cell r="AA378">
            <v>0</v>
          </cell>
          <cell r="AB378">
            <v>0</v>
          </cell>
          <cell r="AC378">
            <v>0</v>
          </cell>
          <cell r="AD378">
            <v>0</v>
          </cell>
          <cell r="AE378">
            <v>0</v>
          </cell>
          <cell r="AF378">
            <v>0</v>
          </cell>
          <cell r="AG378">
            <v>0</v>
          </cell>
          <cell r="AH378">
            <v>0</v>
          </cell>
          <cell r="AI378">
            <v>0</v>
          </cell>
          <cell r="AJ378">
            <v>0</v>
          </cell>
          <cell r="AK378">
            <v>0</v>
          </cell>
          <cell r="AL378">
            <v>0</v>
          </cell>
          <cell r="AM378">
            <v>0</v>
          </cell>
          <cell r="AN378">
            <v>0</v>
          </cell>
          <cell r="AO378">
            <v>0</v>
          </cell>
          <cell r="AP378">
            <v>0</v>
          </cell>
          <cell r="AQ378">
            <v>0</v>
          </cell>
          <cell r="AR378">
            <v>0</v>
          </cell>
          <cell r="AS378">
            <v>0</v>
          </cell>
          <cell r="AT378">
            <v>0</v>
          </cell>
        </row>
        <row r="379">
          <cell r="A379">
            <v>0</v>
          </cell>
          <cell r="B379">
            <v>37</v>
          </cell>
          <cell r="C379">
            <v>0</v>
          </cell>
          <cell r="D379">
            <v>0</v>
          </cell>
          <cell r="E379">
            <v>0</v>
          </cell>
          <cell r="F379">
            <v>0</v>
          </cell>
          <cell r="G379">
            <v>0</v>
          </cell>
          <cell r="H379">
            <v>0</v>
          </cell>
          <cell r="I379">
            <v>0</v>
          </cell>
          <cell r="J379">
            <v>0</v>
          </cell>
          <cell r="K379">
            <v>0</v>
          </cell>
          <cell r="L379">
            <v>0</v>
          </cell>
          <cell r="M379">
            <v>0</v>
          </cell>
          <cell r="N379">
            <v>0</v>
          </cell>
          <cell r="O379">
            <v>0</v>
          </cell>
          <cell r="P379">
            <v>0</v>
          </cell>
          <cell r="Q379">
            <v>0</v>
          </cell>
          <cell r="R379">
            <v>0</v>
          </cell>
          <cell r="S379">
            <v>0</v>
          </cell>
          <cell r="T379">
            <v>0</v>
          </cell>
          <cell r="U379">
            <v>0</v>
          </cell>
          <cell r="V379">
            <v>0</v>
          </cell>
          <cell r="W379">
            <v>0</v>
          </cell>
          <cell r="X379" t="str">
            <v>1.33</v>
          </cell>
          <cell r="Y379" t="str">
            <v>D+</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v>
          </cell>
          <cell r="AR379">
            <v>0</v>
          </cell>
          <cell r="AS379">
            <v>0</v>
          </cell>
          <cell r="AT379">
            <v>0</v>
          </cell>
        </row>
        <row r="380">
          <cell r="A380">
            <v>38</v>
          </cell>
          <cell r="B380">
            <v>0</v>
          </cell>
          <cell r="C380" t="e">
            <v>#N/A</v>
          </cell>
          <cell r="D380" t="str">
            <v>4.6.1</v>
          </cell>
          <cell r="E380">
            <v>0</v>
          </cell>
          <cell r="F380">
            <v>0</v>
          </cell>
          <cell r="G380">
            <v>0</v>
          </cell>
          <cell r="H380">
            <v>0</v>
          </cell>
          <cell r="I380">
            <v>0</v>
          </cell>
          <cell r="J380">
            <v>0</v>
          </cell>
          <cell r="K380">
            <v>0</v>
          </cell>
          <cell r="L380">
            <v>0</v>
          </cell>
          <cell r="M380">
            <v>0</v>
          </cell>
          <cell r="N380">
            <v>0</v>
          </cell>
          <cell r="O380">
            <v>0</v>
          </cell>
          <cell r="P380">
            <v>0</v>
          </cell>
          <cell r="Q380">
            <v>0</v>
          </cell>
          <cell r="R380">
            <v>0</v>
          </cell>
          <cell r="S380">
            <v>0</v>
          </cell>
          <cell r="T380">
            <v>0</v>
          </cell>
          <cell r="U380">
            <v>0</v>
          </cell>
          <cell r="V380">
            <v>0</v>
          </cell>
          <cell r="W380">
            <v>0</v>
          </cell>
          <cell r="X380" t="str">
            <v>1.33</v>
          </cell>
          <cell r="Y380" t="str">
            <v>D+</v>
          </cell>
          <cell r="Z380" t="str">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t="str">
            <v>D+</v>
          </cell>
        </row>
        <row r="381">
          <cell r="A381">
            <v>0</v>
          </cell>
          <cell r="B381">
            <v>0</v>
          </cell>
          <cell r="C381">
            <v>0</v>
          </cell>
          <cell r="D381" t="str">
            <v>4.6.2</v>
          </cell>
          <cell r="E381">
            <v>0</v>
          </cell>
          <cell r="F381">
            <v>0</v>
          </cell>
          <cell r="G381">
            <v>0</v>
          </cell>
          <cell r="H381">
            <v>0</v>
          </cell>
          <cell r="I381">
            <v>0</v>
          </cell>
          <cell r="J381">
            <v>0</v>
          </cell>
          <cell r="K381">
            <v>0</v>
          </cell>
          <cell r="L381">
            <v>0</v>
          </cell>
          <cell r="M381">
            <v>0</v>
          </cell>
          <cell r="N381">
            <v>0</v>
          </cell>
          <cell r="O381">
            <v>0</v>
          </cell>
          <cell r="P381">
            <v>0</v>
          </cell>
          <cell r="Q381">
            <v>0</v>
          </cell>
          <cell r="R381">
            <v>0</v>
          </cell>
          <cell r="S381">
            <v>0</v>
          </cell>
          <cell r="T381">
            <v>0</v>
          </cell>
          <cell r="U381">
            <v>0</v>
          </cell>
          <cell r="V381">
            <v>0</v>
          </cell>
          <cell r="W381">
            <v>0</v>
          </cell>
          <cell r="X381" t="str">
            <v>1.33</v>
          </cell>
          <cell r="Y381" t="str">
            <v>D+</v>
          </cell>
          <cell r="Z381" t="str">
            <v>0</v>
          </cell>
          <cell r="AA381">
            <v>0</v>
          </cell>
          <cell r="AB381">
            <v>0</v>
          </cell>
          <cell r="AC381">
            <v>0</v>
          </cell>
          <cell r="AD381">
            <v>0</v>
          </cell>
          <cell r="AE381">
            <v>0</v>
          </cell>
          <cell r="AF381">
            <v>0</v>
          </cell>
          <cell r="AG381">
            <v>0</v>
          </cell>
          <cell r="AH381">
            <v>0</v>
          </cell>
          <cell r="AI381">
            <v>0</v>
          </cell>
          <cell r="AJ381">
            <v>0</v>
          </cell>
          <cell r="AK381">
            <v>0</v>
          </cell>
          <cell r="AL381">
            <v>0</v>
          </cell>
          <cell r="AM381">
            <v>0</v>
          </cell>
          <cell r="AN381">
            <v>0</v>
          </cell>
          <cell r="AO381">
            <v>0</v>
          </cell>
          <cell r="AP381">
            <v>0</v>
          </cell>
          <cell r="AQ381">
            <v>0</v>
          </cell>
          <cell r="AR381">
            <v>0</v>
          </cell>
          <cell r="AS381">
            <v>0</v>
          </cell>
          <cell r="AT381">
            <v>0</v>
          </cell>
        </row>
        <row r="382">
          <cell r="A382">
            <v>0</v>
          </cell>
          <cell r="B382">
            <v>0</v>
          </cell>
          <cell r="C382">
            <v>0</v>
          </cell>
          <cell r="D382" t="str">
            <v>4.6.3</v>
          </cell>
          <cell r="E382">
            <v>0</v>
          </cell>
          <cell r="F382">
            <v>0</v>
          </cell>
          <cell r="G382">
            <v>0</v>
          </cell>
          <cell r="H382">
            <v>0</v>
          </cell>
          <cell r="I382">
            <v>0</v>
          </cell>
          <cell r="J382">
            <v>0</v>
          </cell>
          <cell r="K382">
            <v>0</v>
          </cell>
          <cell r="L382">
            <v>0</v>
          </cell>
          <cell r="M382">
            <v>0</v>
          </cell>
          <cell r="N382">
            <v>0</v>
          </cell>
          <cell r="O382">
            <v>0</v>
          </cell>
          <cell r="P382">
            <v>0</v>
          </cell>
          <cell r="Q382">
            <v>0</v>
          </cell>
          <cell r="R382">
            <v>0</v>
          </cell>
          <cell r="S382">
            <v>0</v>
          </cell>
          <cell r="T382">
            <v>0</v>
          </cell>
          <cell r="U382">
            <v>0</v>
          </cell>
          <cell r="V382">
            <v>0</v>
          </cell>
          <cell r="W382">
            <v>0</v>
          </cell>
          <cell r="X382" t="str">
            <v>1.33</v>
          </cell>
          <cell r="Y382" t="str">
            <v>D+</v>
          </cell>
          <cell r="Z382" t="str">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v>
          </cell>
          <cell r="AR382">
            <v>0</v>
          </cell>
          <cell r="AS382">
            <v>0</v>
          </cell>
          <cell r="AT382">
            <v>0</v>
          </cell>
        </row>
        <row r="383">
          <cell r="A383">
            <v>0</v>
          </cell>
          <cell r="B383">
            <v>0</v>
          </cell>
          <cell r="C383">
            <v>0</v>
          </cell>
          <cell r="D383" t="str">
            <v>4.2</v>
          </cell>
          <cell r="E383">
            <v>0</v>
          </cell>
          <cell r="F383">
            <v>0</v>
          </cell>
          <cell r="G383">
            <v>0</v>
          </cell>
          <cell r="H383">
            <v>0</v>
          </cell>
          <cell r="I383">
            <v>0</v>
          </cell>
          <cell r="J383">
            <v>0</v>
          </cell>
          <cell r="K383">
            <v>0</v>
          </cell>
          <cell r="L383">
            <v>0</v>
          </cell>
          <cell r="M383">
            <v>0</v>
          </cell>
          <cell r="N383">
            <v>0</v>
          </cell>
          <cell r="O383">
            <v>0</v>
          </cell>
          <cell r="P383">
            <v>0</v>
          </cell>
          <cell r="Q383">
            <v>0</v>
          </cell>
          <cell r="R383">
            <v>0</v>
          </cell>
          <cell r="S383">
            <v>0</v>
          </cell>
          <cell r="T383">
            <v>0</v>
          </cell>
          <cell r="U383">
            <v>0</v>
          </cell>
          <cell r="V383">
            <v>0</v>
          </cell>
          <cell r="W383">
            <v>0</v>
          </cell>
          <cell r="X383" t="str">
            <v>1.33</v>
          </cell>
          <cell r="Y383" t="str">
            <v>D+</v>
          </cell>
          <cell r="Z383" t="str">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row>
        <row r="384">
          <cell r="A384">
            <v>0</v>
          </cell>
          <cell r="B384">
            <v>0</v>
          </cell>
          <cell r="C384">
            <v>0</v>
          </cell>
          <cell r="D384" t="str">
            <v>4.8</v>
          </cell>
          <cell r="E384">
            <v>0</v>
          </cell>
          <cell r="F384">
            <v>0</v>
          </cell>
          <cell r="G384">
            <v>0</v>
          </cell>
          <cell r="H384">
            <v>0</v>
          </cell>
          <cell r="I384">
            <v>0</v>
          </cell>
          <cell r="J384">
            <v>0</v>
          </cell>
          <cell r="K384">
            <v>0</v>
          </cell>
          <cell r="L384">
            <v>0</v>
          </cell>
          <cell r="M384">
            <v>0</v>
          </cell>
          <cell r="N384">
            <v>0</v>
          </cell>
          <cell r="O384">
            <v>0</v>
          </cell>
          <cell r="P384">
            <v>0</v>
          </cell>
          <cell r="Q384">
            <v>0</v>
          </cell>
          <cell r="R384">
            <v>0</v>
          </cell>
          <cell r="S384">
            <v>0</v>
          </cell>
          <cell r="T384">
            <v>0</v>
          </cell>
          <cell r="U384">
            <v>0</v>
          </cell>
          <cell r="V384">
            <v>0</v>
          </cell>
          <cell r="W384">
            <v>0</v>
          </cell>
          <cell r="X384" t="str">
            <v>1.33</v>
          </cell>
          <cell r="Y384" t="str">
            <v>D+</v>
          </cell>
          <cell r="Z384" t="str">
            <v>0</v>
          </cell>
          <cell r="AA384">
            <v>0</v>
          </cell>
          <cell r="AB384">
            <v>0</v>
          </cell>
          <cell r="AC384">
            <v>0</v>
          </cell>
          <cell r="AD384">
            <v>0</v>
          </cell>
          <cell r="AE384">
            <v>0</v>
          </cell>
          <cell r="AF384">
            <v>0</v>
          </cell>
          <cell r="AG384">
            <v>0</v>
          </cell>
          <cell r="AH384">
            <v>0</v>
          </cell>
          <cell r="AI384">
            <v>0</v>
          </cell>
          <cell r="AJ384">
            <v>0</v>
          </cell>
          <cell r="AK384">
            <v>0</v>
          </cell>
          <cell r="AL384">
            <v>0</v>
          </cell>
          <cell r="AM384">
            <v>0</v>
          </cell>
          <cell r="AN384">
            <v>0</v>
          </cell>
          <cell r="AO384">
            <v>0</v>
          </cell>
          <cell r="AP384">
            <v>0</v>
          </cell>
          <cell r="AQ384">
            <v>0</v>
          </cell>
          <cell r="AR384">
            <v>0</v>
          </cell>
          <cell r="AS384">
            <v>0</v>
          </cell>
          <cell r="AT384">
            <v>0</v>
          </cell>
        </row>
        <row r="385">
          <cell r="A385">
            <v>0</v>
          </cell>
          <cell r="B385">
            <v>0</v>
          </cell>
          <cell r="C385">
            <v>0</v>
          </cell>
          <cell r="D385" t="str">
            <v>4.9</v>
          </cell>
          <cell r="E385">
            <v>0</v>
          </cell>
          <cell r="F385">
            <v>0</v>
          </cell>
          <cell r="G385">
            <v>0</v>
          </cell>
          <cell r="H385">
            <v>0</v>
          </cell>
          <cell r="I385">
            <v>0</v>
          </cell>
          <cell r="J385">
            <v>0</v>
          </cell>
          <cell r="K385">
            <v>0</v>
          </cell>
          <cell r="L385">
            <v>0</v>
          </cell>
          <cell r="M385">
            <v>0</v>
          </cell>
          <cell r="N385">
            <v>0</v>
          </cell>
          <cell r="O385">
            <v>0</v>
          </cell>
          <cell r="P385">
            <v>0</v>
          </cell>
          <cell r="Q385">
            <v>0</v>
          </cell>
          <cell r="R385">
            <v>0</v>
          </cell>
          <cell r="S385">
            <v>0</v>
          </cell>
          <cell r="T385">
            <v>0</v>
          </cell>
          <cell r="U385">
            <v>0</v>
          </cell>
          <cell r="V385">
            <v>0</v>
          </cell>
          <cell r="W385">
            <v>0</v>
          </cell>
          <cell r="X385" t="str">
            <v>1.33</v>
          </cell>
          <cell r="Y385" t="str">
            <v>D+</v>
          </cell>
          <cell r="Z385" t="str">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v>
          </cell>
          <cell r="AR385">
            <v>0</v>
          </cell>
          <cell r="AS385">
            <v>0</v>
          </cell>
          <cell r="AT385">
            <v>0</v>
          </cell>
        </row>
        <row r="386">
          <cell r="A386">
            <v>0</v>
          </cell>
          <cell r="B386">
            <v>0</v>
          </cell>
          <cell r="C386">
            <v>0</v>
          </cell>
          <cell r="D386" t="str">
            <v>4.5.1</v>
          </cell>
          <cell r="E386">
            <v>0</v>
          </cell>
          <cell r="F386">
            <v>0</v>
          </cell>
          <cell r="G386">
            <v>0</v>
          </cell>
          <cell r="H386">
            <v>0</v>
          </cell>
          <cell r="I386">
            <v>0</v>
          </cell>
          <cell r="J386">
            <v>0</v>
          </cell>
          <cell r="K386">
            <v>0</v>
          </cell>
          <cell r="L386">
            <v>0</v>
          </cell>
          <cell r="M386">
            <v>0</v>
          </cell>
          <cell r="N386">
            <v>0</v>
          </cell>
          <cell r="O386">
            <v>0</v>
          </cell>
          <cell r="P386">
            <v>0</v>
          </cell>
          <cell r="Q386">
            <v>0</v>
          </cell>
          <cell r="R386">
            <v>0</v>
          </cell>
          <cell r="S386">
            <v>0</v>
          </cell>
          <cell r="T386">
            <v>0</v>
          </cell>
          <cell r="U386">
            <v>0</v>
          </cell>
          <cell r="V386">
            <v>0</v>
          </cell>
          <cell r="W386">
            <v>0</v>
          </cell>
          <cell r="X386" t="str">
            <v>1.33</v>
          </cell>
          <cell r="Y386" t="str">
            <v>D+</v>
          </cell>
          <cell r="Z386" t="str">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row>
        <row r="387">
          <cell r="A387">
            <v>0</v>
          </cell>
          <cell r="B387">
            <v>0</v>
          </cell>
          <cell r="C387">
            <v>0</v>
          </cell>
          <cell r="D387" t="str">
            <v>4.5.2</v>
          </cell>
          <cell r="E387">
            <v>0</v>
          </cell>
          <cell r="F387">
            <v>0</v>
          </cell>
          <cell r="G387">
            <v>0</v>
          </cell>
          <cell r="H387">
            <v>0</v>
          </cell>
          <cell r="I387">
            <v>0</v>
          </cell>
          <cell r="J387">
            <v>0</v>
          </cell>
          <cell r="K387">
            <v>0</v>
          </cell>
          <cell r="L387">
            <v>0</v>
          </cell>
          <cell r="M387">
            <v>0</v>
          </cell>
          <cell r="N387">
            <v>0</v>
          </cell>
          <cell r="O387">
            <v>0</v>
          </cell>
          <cell r="P387">
            <v>0</v>
          </cell>
          <cell r="Q387">
            <v>0</v>
          </cell>
          <cell r="R387">
            <v>0</v>
          </cell>
          <cell r="S387">
            <v>0</v>
          </cell>
          <cell r="T387">
            <v>0</v>
          </cell>
          <cell r="U387">
            <v>0</v>
          </cell>
          <cell r="V387">
            <v>0</v>
          </cell>
          <cell r="W387">
            <v>0</v>
          </cell>
          <cell r="X387" t="str">
            <v>1.33</v>
          </cell>
          <cell r="Y387" t="str">
            <v>D+</v>
          </cell>
          <cell r="Z387" t="str">
            <v>0</v>
          </cell>
          <cell r="AA387">
            <v>0</v>
          </cell>
          <cell r="AB387">
            <v>0</v>
          </cell>
          <cell r="AC387">
            <v>0</v>
          </cell>
          <cell r="AD387">
            <v>0</v>
          </cell>
          <cell r="AE387">
            <v>0</v>
          </cell>
          <cell r="AF387">
            <v>0</v>
          </cell>
          <cell r="AG387">
            <v>0</v>
          </cell>
          <cell r="AH387">
            <v>0</v>
          </cell>
          <cell r="AI387">
            <v>0</v>
          </cell>
          <cell r="AJ387">
            <v>0</v>
          </cell>
          <cell r="AK387">
            <v>0</v>
          </cell>
          <cell r="AL387">
            <v>0</v>
          </cell>
          <cell r="AM387">
            <v>0</v>
          </cell>
          <cell r="AN387">
            <v>0</v>
          </cell>
          <cell r="AO387">
            <v>0</v>
          </cell>
          <cell r="AP387">
            <v>0</v>
          </cell>
          <cell r="AQ387">
            <v>0</v>
          </cell>
          <cell r="AR387">
            <v>0</v>
          </cell>
          <cell r="AS387">
            <v>0</v>
          </cell>
          <cell r="AT387">
            <v>0</v>
          </cell>
        </row>
        <row r="388">
          <cell r="A388">
            <v>0</v>
          </cell>
          <cell r="B388">
            <v>0</v>
          </cell>
          <cell r="C388">
            <v>0</v>
          </cell>
          <cell r="D388" t="str">
            <v>4.14</v>
          </cell>
          <cell r="E388">
            <v>0</v>
          </cell>
          <cell r="F388">
            <v>0</v>
          </cell>
          <cell r="G388">
            <v>0</v>
          </cell>
          <cell r="H388">
            <v>0</v>
          </cell>
          <cell r="I388">
            <v>0</v>
          </cell>
          <cell r="J388">
            <v>0</v>
          </cell>
          <cell r="K388">
            <v>0</v>
          </cell>
          <cell r="L388">
            <v>0</v>
          </cell>
          <cell r="M388">
            <v>0</v>
          </cell>
          <cell r="N388">
            <v>0</v>
          </cell>
          <cell r="O388">
            <v>0</v>
          </cell>
          <cell r="P388">
            <v>0</v>
          </cell>
          <cell r="Q388">
            <v>0</v>
          </cell>
          <cell r="R388">
            <v>0</v>
          </cell>
          <cell r="S388">
            <v>0</v>
          </cell>
          <cell r="T388">
            <v>0</v>
          </cell>
          <cell r="U388">
            <v>0</v>
          </cell>
          <cell r="V388">
            <v>0</v>
          </cell>
          <cell r="W388">
            <v>0</v>
          </cell>
          <cell r="X388" t="str">
            <v>1.33</v>
          </cell>
          <cell r="Y388" t="str">
            <v>D+</v>
          </cell>
          <cell r="Z388" t="str">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v>
          </cell>
          <cell r="AR388">
            <v>0</v>
          </cell>
          <cell r="AS388">
            <v>0</v>
          </cell>
          <cell r="AT388">
            <v>0</v>
          </cell>
        </row>
        <row r="389">
          <cell r="A389">
            <v>0</v>
          </cell>
          <cell r="B389">
            <v>38</v>
          </cell>
          <cell r="C389">
            <v>0</v>
          </cell>
          <cell r="D389">
            <v>0</v>
          </cell>
          <cell r="E389">
            <v>0</v>
          </cell>
          <cell r="F389">
            <v>0</v>
          </cell>
          <cell r="G389">
            <v>0</v>
          </cell>
          <cell r="H389">
            <v>0</v>
          </cell>
          <cell r="I389">
            <v>0</v>
          </cell>
          <cell r="J389">
            <v>0</v>
          </cell>
          <cell r="K389">
            <v>0</v>
          </cell>
          <cell r="L389">
            <v>0</v>
          </cell>
          <cell r="M389">
            <v>0</v>
          </cell>
          <cell r="N389">
            <v>0</v>
          </cell>
          <cell r="O389">
            <v>0</v>
          </cell>
          <cell r="P389">
            <v>0</v>
          </cell>
          <cell r="Q389">
            <v>0</v>
          </cell>
          <cell r="R389">
            <v>0</v>
          </cell>
          <cell r="S389">
            <v>0</v>
          </cell>
          <cell r="T389">
            <v>0</v>
          </cell>
          <cell r="U389">
            <v>0</v>
          </cell>
          <cell r="V389">
            <v>0</v>
          </cell>
          <cell r="W389">
            <v>0</v>
          </cell>
          <cell r="X389" t="str">
            <v>1.33</v>
          </cell>
          <cell r="Y389" t="str">
            <v>D+</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v>
          </cell>
          <cell r="AR389">
            <v>0</v>
          </cell>
          <cell r="AS389">
            <v>0</v>
          </cell>
          <cell r="AT389">
            <v>0</v>
          </cell>
        </row>
        <row r="390">
          <cell r="A390">
            <v>39</v>
          </cell>
          <cell r="B390">
            <v>0</v>
          </cell>
          <cell r="C390" t="e">
            <v>#N/A</v>
          </cell>
          <cell r="D390" t="str">
            <v>4.6.1</v>
          </cell>
          <cell r="E390">
            <v>0</v>
          </cell>
          <cell r="F390">
            <v>0</v>
          </cell>
          <cell r="G390">
            <v>0</v>
          </cell>
          <cell r="H390">
            <v>0</v>
          </cell>
          <cell r="I390">
            <v>0</v>
          </cell>
          <cell r="J390">
            <v>0</v>
          </cell>
          <cell r="K390">
            <v>0</v>
          </cell>
          <cell r="L390">
            <v>0</v>
          </cell>
          <cell r="M390">
            <v>0</v>
          </cell>
          <cell r="N390">
            <v>0</v>
          </cell>
          <cell r="O390">
            <v>0</v>
          </cell>
          <cell r="P390">
            <v>0</v>
          </cell>
          <cell r="Q390">
            <v>0</v>
          </cell>
          <cell r="R390">
            <v>0</v>
          </cell>
          <cell r="S390">
            <v>0</v>
          </cell>
          <cell r="T390">
            <v>0</v>
          </cell>
          <cell r="U390">
            <v>0</v>
          </cell>
          <cell r="V390">
            <v>0</v>
          </cell>
          <cell r="W390">
            <v>0</v>
          </cell>
          <cell r="X390" t="str">
            <v>1.33</v>
          </cell>
          <cell r="Y390" t="str">
            <v>D+</v>
          </cell>
          <cell r="Z390" t="str">
            <v>0</v>
          </cell>
          <cell r="AA390">
            <v>0</v>
          </cell>
          <cell r="AB390">
            <v>0</v>
          </cell>
          <cell r="AC390">
            <v>0</v>
          </cell>
          <cell r="AD390">
            <v>0</v>
          </cell>
          <cell r="AE390">
            <v>0</v>
          </cell>
          <cell r="AF390">
            <v>0</v>
          </cell>
          <cell r="AG390">
            <v>0</v>
          </cell>
          <cell r="AH390">
            <v>0</v>
          </cell>
          <cell r="AI390">
            <v>0</v>
          </cell>
          <cell r="AJ390">
            <v>0</v>
          </cell>
          <cell r="AK390">
            <v>0</v>
          </cell>
          <cell r="AL390">
            <v>0</v>
          </cell>
          <cell r="AM390">
            <v>0</v>
          </cell>
          <cell r="AN390">
            <v>0</v>
          </cell>
          <cell r="AO390">
            <v>0</v>
          </cell>
          <cell r="AP390">
            <v>0</v>
          </cell>
          <cell r="AQ390">
            <v>0</v>
          </cell>
          <cell r="AR390">
            <v>0</v>
          </cell>
          <cell r="AS390">
            <v>0</v>
          </cell>
          <cell r="AT390" t="str">
            <v>D+</v>
          </cell>
        </row>
        <row r="391">
          <cell r="A391">
            <v>0</v>
          </cell>
          <cell r="B391">
            <v>0</v>
          </cell>
          <cell r="C391">
            <v>0</v>
          </cell>
          <cell r="D391" t="str">
            <v>4.6.2</v>
          </cell>
          <cell r="E391">
            <v>0</v>
          </cell>
          <cell r="F391">
            <v>0</v>
          </cell>
          <cell r="G391">
            <v>0</v>
          </cell>
          <cell r="H391">
            <v>0</v>
          </cell>
          <cell r="I391">
            <v>0</v>
          </cell>
          <cell r="J391">
            <v>0</v>
          </cell>
          <cell r="K391">
            <v>0</v>
          </cell>
          <cell r="L391">
            <v>0</v>
          </cell>
          <cell r="M391">
            <v>0</v>
          </cell>
          <cell r="N391">
            <v>0</v>
          </cell>
          <cell r="O391">
            <v>0</v>
          </cell>
          <cell r="P391">
            <v>0</v>
          </cell>
          <cell r="Q391">
            <v>0</v>
          </cell>
          <cell r="R391">
            <v>0</v>
          </cell>
          <cell r="S391">
            <v>0</v>
          </cell>
          <cell r="T391">
            <v>0</v>
          </cell>
          <cell r="U391">
            <v>0</v>
          </cell>
          <cell r="V391">
            <v>0</v>
          </cell>
          <cell r="W391">
            <v>0</v>
          </cell>
          <cell r="X391" t="str">
            <v>1.33</v>
          </cell>
          <cell r="Y391" t="str">
            <v>D+</v>
          </cell>
          <cell r="Z391" t="str">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v>
          </cell>
          <cell r="AQ391">
            <v>0</v>
          </cell>
          <cell r="AR391">
            <v>0</v>
          </cell>
          <cell r="AS391">
            <v>0</v>
          </cell>
          <cell r="AT391">
            <v>0</v>
          </cell>
        </row>
        <row r="392">
          <cell r="A392">
            <v>0</v>
          </cell>
          <cell r="B392">
            <v>0</v>
          </cell>
          <cell r="C392">
            <v>0</v>
          </cell>
          <cell r="D392" t="str">
            <v>4.6.3</v>
          </cell>
          <cell r="E392">
            <v>0</v>
          </cell>
          <cell r="F392">
            <v>0</v>
          </cell>
          <cell r="G392">
            <v>0</v>
          </cell>
          <cell r="H392">
            <v>0</v>
          </cell>
          <cell r="I392">
            <v>0</v>
          </cell>
          <cell r="J392">
            <v>0</v>
          </cell>
          <cell r="K392">
            <v>0</v>
          </cell>
          <cell r="L392">
            <v>0</v>
          </cell>
          <cell r="M392">
            <v>0</v>
          </cell>
          <cell r="N392">
            <v>0</v>
          </cell>
          <cell r="O392">
            <v>0</v>
          </cell>
          <cell r="P392">
            <v>0</v>
          </cell>
          <cell r="Q392">
            <v>0</v>
          </cell>
          <cell r="R392">
            <v>0</v>
          </cell>
          <cell r="S392">
            <v>0</v>
          </cell>
          <cell r="T392">
            <v>0</v>
          </cell>
          <cell r="U392">
            <v>0</v>
          </cell>
          <cell r="V392">
            <v>0</v>
          </cell>
          <cell r="W392">
            <v>0</v>
          </cell>
          <cell r="X392" t="str">
            <v>1.33</v>
          </cell>
          <cell r="Y392" t="str">
            <v>D+</v>
          </cell>
          <cell r="Z392" t="str">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row>
        <row r="393">
          <cell r="A393">
            <v>0</v>
          </cell>
          <cell r="B393">
            <v>0</v>
          </cell>
          <cell r="C393">
            <v>0</v>
          </cell>
          <cell r="D393" t="str">
            <v>4.2</v>
          </cell>
          <cell r="E393">
            <v>0</v>
          </cell>
          <cell r="F393">
            <v>0</v>
          </cell>
          <cell r="G393">
            <v>0</v>
          </cell>
          <cell r="H393">
            <v>0</v>
          </cell>
          <cell r="I393">
            <v>0</v>
          </cell>
          <cell r="J393">
            <v>0</v>
          </cell>
          <cell r="K393">
            <v>0</v>
          </cell>
          <cell r="L393">
            <v>0</v>
          </cell>
          <cell r="M393">
            <v>0</v>
          </cell>
          <cell r="N393">
            <v>0</v>
          </cell>
          <cell r="O393">
            <v>0</v>
          </cell>
          <cell r="P393">
            <v>0</v>
          </cell>
          <cell r="Q393">
            <v>0</v>
          </cell>
          <cell r="R393">
            <v>0</v>
          </cell>
          <cell r="S393">
            <v>0</v>
          </cell>
          <cell r="T393">
            <v>0</v>
          </cell>
          <cell r="U393">
            <v>0</v>
          </cell>
          <cell r="V393">
            <v>0</v>
          </cell>
          <cell r="W393">
            <v>0</v>
          </cell>
          <cell r="X393" t="str">
            <v>1.33</v>
          </cell>
          <cell r="Y393" t="str">
            <v>D+</v>
          </cell>
          <cell r="Z393" t="str">
            <v>0</v>
          </cell>
          <cell r="AA393">
            <v>0</v>
          </cell>
          <cell r="AB393">
            <v>0</v>
          </cell>
          <cell r="AC393">
            <v>0</v>
          </cell>
          <cell r="AD393">
            <v>0</v>
          </cell>
          <cell r="AE393">
            <v>0</v>
          </cell>
          <cell r="AF393">
            <v>0</v>
          </cell>
          <cell r="AG393">
            <v>0</v>
          </cell>
          <cell r="AH393">
            <v>0</v>
          </cell>
          <cell r="AI393">
            <v>0</v>
          </cell>
          <cell r="AJ393">
            <v>0</v>
          </cell>
          <cell r="AK393">
            <v>0</v>
          </cell>
          <cell r="AL393">
            <v>0</v>
          </cell>
          <cell r="AM393">
            <v>0</v>
          </cell>
          <cell r="AN393">
            <v>0</v>
          </cell>
          <cell r="AO393">
            <v>0</v>
          </cell>
          <cell r="AP393">
            <v>0</v>
          </cell>
          <cell r="AQ393">
            <v>0</v>
          </cell>
          <cell r="AR393">
            <v>0</v>
          </cell>
          <cell r="AS393">
            <v>0</v>
          </cell>
          <cell r="AT393">
            <v>0</v>
          </cell>
        </row>
        <row r="394">
          <cell r="A394">
            <v>0</v>
          </cell>
          <cell r="B394">
            <v>0</v>
          </cell>
          <cell r="C394">
            <v>0</v>
          </cell>
          <cell r="D394" t="str">
            <v>4.8</v>
          </cell>
          <cell r="E394">
            <v>0</v>
          </cell>
          <cell r="F394">
            <v>0</v>
          </cell>
          <cell r="G394">
            <v>0</v>
          </cell>
          <cell r="H394">
            <v>0</v>
          </cell>
          <cell r="I394">
            <v>0</v>
          </cell>
          <cell r="J394">
            <v>0</v>
          </cell>
          <cell r="K394">
            <v>0</v>
          </cell>
          <cell r="L394">
            <v>0</v>
          </cell>
          <cell r="M394">
            <v>0</v>
          </cell>
          <cell r="N394">
            <v>0</v>
          </cell>
          <cell r="O394">
            <v>0</v>
          </cell>
          <cell r="P394">
            <v>0</v>
          </cell>
          <cell r="Q394">
            <v>0</v>
          </cell>
          <cell r="R394">
            <v>0</v>
          </cell>
          <cell r="S394">
            <v>0</v>
          </cell>
          <cell r="T394">
            <v>0</v>
          </cell>
          <cell r="U394">
            <v>0</v>
          </cell>
          <cell r="V394">
            <v>0</v>
          </cell>
          <cell r="W394">
            <v>0</v>
          </cell>
          <cell r="X394" t="str">
            <v>1.33</v>
          </cell>
          <cell r="Y394" t="str">
            <v>D+</v>
          </cell>
          <cell r="Z394" t="str">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v>
          </cell>
          <cell r="AQ394">
            <v>0</v>
          </cell>
          <cell r="AR394">
            <v>0</v>
          </cell>
          <cell r="AS394">
            <v>0</v>
          </cell>
          <cell r="AT394">
            <v>0</v>
          </cell>
        </row>
        <row r="395">
          <cell r="A395">
            <v>0</v>
          </cell>
          <cell r="B395">
            <v>0</v>
          </cell>
          <cell r="C395">
            <v>0</v>
          </cell>
          <cell r="D395" t="str">
            <v>4.9</v>
          </cell>
          <cell r="E395">
            <v>0</v>
          </cell>
          <cell r="F395">
            <v>0</v>
          </cell>
          <cell r="G395">
            <v>0</v>
          </cell>
          <cell r="H395">
            <v>0</v>
          </cell>
          <cell r="I395">
            <v>0</v>
          </cell>
          <cell r="J395">
            <v>0</v>
          </cell>
          <cell r="K395">
            <v>0</v>
          </cell>
          <cell r="L395">
            <v>0</v>
          </cell>
          <cell r="M395">
            <v>0</v>
          </cell>
          <cell r="N395">
            <v>0</v>
          </cell>
          <cell r="O395">
            <v>0</v>
          </cell>
          <cell r="P395">
            <v>0</v>
          </cell>
          <cell r="Q395">
            <v>0</v>
          </cell>
          <cell r="R395">
            <v>0</v>
          </cell>
          <cell r="S395">
            <v>0</v>
          </cell>
          <cell r="T395">
            <v>0</v>
          </cell>
          <cell r="U395">
            <v>0</v>
          </cell>
          <cell r="V395">
            <v>0</v>
          </cell>
          <cell r="W395">
            <v>0</v>
          </cell>
          <cell r="X395" t="str">
            <v>1.33</v>
          </cell>
          <cell r="Y395" t="str">
            <v>D+</v>
          </cell>
          <cell r="Z395" t="str">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row>
        <row r="396">
          <cell r="A396">
            <v>0</v>
          </cell>
          <cell r="B396">
            <v>0</v>
          </cell>
          <cell r="C396">
            <v>0</v>
          </cell>
          <cell r="D396" t="str">
            <v>4.5.1</v>
          </cell>
          <cell r="E396">
            <v>0</v>
          </cell>
          <cell r="F396">
            <v>0</v>
          </cell>
          <cell r="G396">
            <v>0</v>
          </cell>
          <cell r="H396">
            <v>0</v>
          </cell>
          <cell r="I396">
            <v>0</v>
          </cell>
          <cell r="J396">
            <v>0</v>
          </cell>
          <cell r="K396">
            <v>0</v>
          </cell>
          <cell r="L396">
            <v>0</v>
          </cell>
          <cell r="M396">
            <v>0</v>
          </cell>
          <cell r="N396">
            <v>0</v>
          </cell>
          <cell r="O396">
            <v>0</v>
          </cell>
          <cell r="P396">
            <v>0</v>
          </cell>
          <cell r="Q396">
            <v>0</v>
          </cell>
          <cell r="R396">
            <v>0</v>
          </cell>
          <cell r="S396">
            <v>0</v>
          </cell>
          <cell r="T396">
            <v>0</v>
          </cell>
          <cell r="U396">
            <v>0</v>
          </cell>
          <cell r="V396">
            <v>0</v>
          </cell>
          <cell r="W396">
            <v>0</v>
          </cell>
          <cell r="X396" t="str">
            <v>1.33</v>
          </cell>
          <cell r="Y396" t="str">
            <v>D+</v>
          </cell>
          <cell r="Z396" t="str">
            <v>0</v>
          </cell>
          <cell r="AA396">
            <v>0</v>
          </cell>
          <cell r="AB396">
            <v>0</v>
          </cell>
          <cell r="AC396">
            <v>0</v>
          </cell>
          <cell r="AD396">
            <v>0</v>
          </cell>
          <cell r="AE396">
            <v>0</v>
          </cell>
          <cell r="AF396">
            <v>0</v>
          </cell>
          <cell r="AG396">
            <v>0</v>
          </cell>
          <cell r="AH396">
            <v>0</v>
          </cell>
          <cell r="AI396">
            <v>0</v>
          </cell>
          <cell r="AJ396">
            <v>0</v>
          </cell>
          <cell r="AK396">
            <v>0</v>
          </cell>
          <cell r="AL396">
            <v>0</v>
          </cell>
          <cell r="AM396">
            <v>0</v>
          </cell>
          <cell r="AN396">
            <v>0</v>
          </cell>
          <cell r="AO396">
            <v>0</v>
          </cell>
          <cell r="AP396">
            <v>0</v>
          </cell>
          <cell r="AQ396">
            <v>0</v>
          </cell>
          <cell r="AR396">
            <v>0</v>
          </cell>
          <cell r="AS396">
            <v>0</v>
          </cell>
          <cell r="AT396">
            <v>0</v>
          </cell>
        </row>
        <row r="397">
          <cell r="A397">
            <v>0</v>
          </cell>
          <cell r="B397">
            <v>0</v>
          </cell>
          <cell r="C397">
            <v>0</v>
          </cell>
          <cell r="D397" t="str">
            <v>4.5.2</v>
          </cell>
          <cell r="E397">
            <v>0</v>
          </cell>
          <cell r="F397">
            <v>0</v>
          </cell>
          <cell r="G397">
            <v>0</v>
          </cell>
          <cell r="H397">
            <v>0</v>
          </cell>
          <cell r="I397">
            <v>0</v>
          </cell>
          <cell r="J397">
            <v>0</v>
          </cell>
          <cell r="K397">
            <v>0</v>
          </cell>
          <cell r="L397">
            <v>0</v>
          </cell>
          <cell r="M397">
            <v>0</v>
          </cell>
          <cell r="N397">
            <v>0</v>
          </cell>
          <cell r="O397">
            <v>0</v>
          </cell>
          <cell r="P397">
            <v>0</v>
          </cell>
          <cell r="Q397">
            <v>0</v>
          </cell>
          <cell r="R397">
            <v>0</v>
          </cell>
          <cell r="S397">
            <v>0</v>
          </cell>
          <cell r="T397">
            <v>0</v>
          </cell>
          <cell r="U397">
            <v>0</v>
          </cell>
          <cell r="V397">
            <v>0</v>
          </cell>
          <cell r="W397">
            <v>0</v>
          </cell>
          <cell r="X397" t="str">
            <v>1.33</v>
          </cell>
          <cell r="Y397" t="str">
            <v>D+</v>
          </cell>
          <cell r="Z397" t="str">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v>
          </cell>
          <cell r="AQ397">
            <v>0</v>
          </cell>
          <cell r="AR397">
            <v>0</v>
          </cell>
          <cell r="AS397">
            <v>0</v>
          </cell>
          <cell r="AT397">
            <v>0</v>
          </cell>
        </row>
        <row r="398">
          <cell r="A398">
            <v>0</v>
          </cell>
          <cell r="B398">
            <v>0</v>
          </cell>
          <cell r="C398">
            <v>0</v>
          </cell>
          <cell r="D398" t="str">
            <v>4.14</v>
          </cell>
          <cell r="E398">
            <v>0</v>
          </cell>
          <cell r="F398">
            <v>0</v>
          </cell>
          <cell r="G398">
            <v>0</v>
          </cell>
          <cell r="H398">
            <v>0</v>
          </cell>
          <cell r="I398">
            <v>0</v>
          </cell>
          <cell r="J398">
            <v>0</v>
          </cell>
          <cell r="K398">
            <v>0</v>
          </cell>
          <cell r="L398">
            <v>0</v>
          </cell>
          <cell r="M398">
            <v>0</v>
          </cell>
          <cell r="N398">
            <v>0</v>
          </cell>
          <cell r="O398">
            <v>0</v>
          </cell>
          <cell r="P398">
            <v>0</v>
          </cell>
          <cell r="Q398">
            <v>0</v>
          </cell>
          <cell r="R398">
            <v>0</v>
          </cell>
          <cell r="S398">
            <v>0</v>
          </cell>
          <cell r="T398">
            <v>0</v>
          </cell>
          <cell r="U398">
            <v>0</v>
          </cell>
          <cell r="V398">
            <v>0</v>
          </cell>
          <cell r="W398">
            <v>0</v>
          </cell>
          <cell r="X398" t="str">
            <v>1.33</v>
          </cell>
          <cell r="Y398" t="str">
            <v>D+</v>
          </cell>
          <cell r="Z398" t="str">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row>
        <row r="399">
          <cell r="A399">
            <v>0</v>
          </cell>
          <cell r="B399">
            <v>39</v>
          </cell>
          <cell r="C399">
            <v>0</v>
          </cell>
          <cell r="D399">
            <v>0</v>
          </cell>
          <cell r="E399">
            <v>0</v>
          </cell>
          <cell r="F399">
            <v>0</v>
          </cell>
          <cell r="G399">
            <v>0</v>
          </cell>
          <cell r="H399">
            <v>0</v>
          </cell>
          <cell r="I399">
            <v>0</v>
          </cell>
          <cell r="J399">
            <v>0</v>
          </cell>
          <cell r="K399">
            <v>0</v>
          </cell>
          <cell r="L399">
            <v>0</v>
          </cell>
          <cell r="M399">
            <v>0</v>
          </cell>
          <cell r="N399">
            <v>0</v>
          </cell>
          <cell r="O399">
            <v>0</v>
          </cell>
          <cell r="P399">
            <v>0</v>
          </cell>
          <cell r="Q399">
            <v>0</v>
          </cell>
          <cell r="R399">
            <v>0</v>
          </cell>
          <cell r="S399">
            <v>0</v>
          </cell>
          <cell r="T399">
            <v>0</v>
          </cell>
          <cell r="U399">
            <v>0</v>
          </cell>
          <cell r="V399">
            <v>0</v>
          </cell>
          <cell r="W399">
            <v>0</v>
          </cell>
          <cell r="X399" t="str">
            <v>1.33</v>
          </cell>
          <cell r="Y399" t="str">
            <v>D+</v>
          </cell>
          <cell r="Z399">
            <v>0</v>
          </cell>
          <cell r="AA399">
            <v>0</v>
          </cell>
          <cell r="AB399">
            <v>0</v>
          </cell>
          <cell r="AC399">
            <v>0</v>
          </cell>
          <cell r="AD399">
            <v>0</v>
          </cell>
          <cell r="AE399">
            <v>0</v>
          </cell>
          <cell r="AF399">
            <v>0</v>
          </cell>
          <cell r="AG399">
            <v>0</v>
          </cell>
          <cell r="AH399">
            <v>0</v>
          </cell>
          <cell r="AI399">
            <v>0</v>
          </cell>
          <cell r="AJ399">
            <v>0</v>
          </cell>
          <cell r="AK399">
            <v>0</v>
          </cell>
          <cell r="AL399">
            <v>0</v>
          </cell>
          <cell r="AM399">
            <v>0</v>
          </cell>
          <cell r="AN399">
            <v>0</v>
          </cell>
          <cell r="AO399">
            <v>0</v>
          </cell>
          <cell r="AP399">
            <v>0</v>
          </cell>
          <cell r="AQ399">
            <v>0</v>
          </cell>
          <cell r="AR399">
            <v>0</v>
          </cell>
          <cell r="AS399">
            <v>0</v>
          </cell>
          <cell r="AT399">
            <v>0</v>
          </cell>
        </row>
        <row r="400">
          <cell r="A400">
            <v>40</v>
          </cell>
          <cell r="B400">
            <v>0</v>
          </cell>
          <cell r="C400" t="e">
            <v>#N/A</v>
          </cell>
          <cell r="D400" t="str">
            <v>4.6.1</v>
          </cell>
          <cell r="E400">
            <v>0</v>
          </cell>
          <cell r="F400">
            <v>0</v>
          </cell>
          <cell r="G400">
            <v>0</v>
          </cell>
          <cell r="H400">
            <v>0</v>
          </cell>
          <cell r="I400">
            <v>0</v>
          </cell>
          <cell r="J400">
            <v>0</v>
          </cell>
          <cell r="K400">
            <v>0</v>
          </cell>
          <cell r="L400">
            <v>0</v>
          </cell>
          <cell r="M400">
            <v>0</v>
          </cell>
          <cell r="N400">
            <v>0</v>
          </cell>
          <cell r="O400">
            <v>0</v>
          </cell>
          <cell r="P400">
            <v>0</v>
          </cell>
          <cell r="Q400">
            <v>0</v>
          </cell>
          <cell r="R400">
            <v>0</v>
          </cell>
          <cell r="S400">
            <v>0</v>
          </cell>
          <cell r="T400">
            <v>0</v>
          </cell>
          <cell r="U400">
            <v>0</v>
          </cell>
          <cell r="V400">
            <v>0</v>
          </cell>
          <cell r="W400">
            <v>0</v>
          </cell>
          <cell r="X400" t="str">
            <v>1.33</v>
          </cell>
          <cell r="Y400" t="str">
            <v>D+</v>
          </cell>
          <cell r="Z400" t="str">
            <v>0</v>
          </cell>
          <cell r="AA400">
            <v>0</v>
          </cell>
          <cell r="AB400">
            <v>3</v>
          </cell>
          <cell r="AC400">
            <v>0</v>
          </cell>
          <cell r="AD400">
            <v>0</v>
          </cell>
          <cell r="AE400">
            <v>0</v>
          </cell>
          <cell r="AF400">
            <v>0</v>
          </cell>
          <cell r="AG400">
            <v>0</v>
          </cell>
          <cell r="AH400">
            <v>0</v>
          </cell>
          <cell r="AI400">
            <v>0</v>
          </cell>
          <cell r="AJ400">
            <v>0</v>
          </cell>
          <cell r="AK400">
            <v>0</v>
          </cell>
          <cell r="AL400">
            <v>0</v>
          </cell>
          <cell r="AM400">
            <v>0</v>
          </cell>
          <cell r="AN400">
            <v>0</v>
          </cell>
          <cell r="AO400">
            <v>1</v>
          </cell>
          <cell r="AP400">
            <v>0</v>
          </cell>
          <cell r="AQ400">
            <v>0</v>
          </cell>
          <cell r="AR400">
            <v>0</v>
          </cell>
          <cell r="AS400">
            <v>0</v>
          </cell>
          <cell r="AT400" t="str">
            <v>D+</v>
          </cell>
        </row>
        <row r="401">
          <cell r="A401">
            <v>0</v>
          </cell>
          <cell r="B401">
            <v>0</v>
          </cell>
          <cell r="C401">
            <v>0</v>
          </cell>
          <cell r="D401" t="str">
            <v>4.6.2</v>
          </cell>
          <cell r="E401">
            <v>0</v>
          </cell>
          <cell r="F401">
            <v>0</v>
          </cell>
          <cell r="G401">
            <v>0</v>
          </cell>
          <cell r="H401">
            <v>0</v>
          </cell>
          <cell r="I401">
            <v>0</v>
          </cell>
          <cell r="J401">
            <v>0</v>
          </cell>
          <cell r="K401">
            <v>0</v>
          </cell>
          <cell r="L401">
            <v>0</v>
          </cell>
          <cell r="M401">
            <v>0</v>
          </cell>
          <cell r="N401">
            <v>0</v>
          </cell>
          <cell r="O401">
            <v>0</v>
          </cell>
          <cell r="P401">
            <v>0</v>
          </cell>
          <cell r="Q401">
            <v>0</v>
          </cell>
          <cell r="R401">
            <v>0</v>
          </cell>
          <cell r="S401">
            <v>0</v>
          </cell>
          <cell r="T401">
            <v>0</v>
          </cell>
          <cell r="U401">
            <v>0</v>
          </cell>
          <cell r="V401">
            <v>0</v>
          </cell>
          <cell r="W401">
            <v>0</v>
          </cell>
          <cell r="X401" t="str">
            <v>1.33</v>
          </cell>
          <cell r="Y401" t="str">
            <v>D+</v>
          </cell>
          <cell r="Z401" t="str">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row>
        <row r="402">
          <cell r="A402">
            <v>0</v>
          </cell>
          <cell r="B402">
            <v>0</v>
          </cell>
          <cell r="C402">
            <v>0</v>
          </cell>
          <cell r="D402" t="str">
            <v>4.6.3</v>
          </cell>
          <cell r="E402">
            <v>0</v>
          </cell>
          <cell r="F402">
            <v>0</v>
          </cell>
          <cell r="G402">
            <v>0</v>
          </cell>
          <cell r="H402">
            <v>0</v>
          </cell>
          <cell r="I402">
            <v>0</v>
          </cell>
          <cell r="J402">
            <v>0</v>
          </cell>
          <cell r="K402">
            <v>0</v>
          </cell>
          <cell r="L402">
            <v>0</v>
          </cell>
          <cell r="M402">
            <v>0</v>
          </cell>
          <cell r="N402">
            <v>0</v>
          </cell>
          <cell r="O402">
            <v>0</v>
          </cell>
          <cell r="P402">
            <v>0</v>
          </cell>
          <cell r="Q402">
            <v>0</v>
          </cell>
          <cell r="R402">
            <v>0</v>
          </cell>
          <cell r="S402">
            <v>0</v>
          </cell>
          <cell r="T402">
            <v>0</v>
          </cell>
          <cell r="U402">
            <v>0</v>
          </cell>
          <cell r="V402">
            <v>0</v>
          </cell>
          <cell r="W402">
            <v>0</v>
          </cell>
          <cell r="X402" t="str">
            <v>1.33</v>
          </cell>
          <cell r="Y402" t="str">
            <v>D+</v>
          </cell>
          <cell r="Z402" t="str">
            <v>0</v>
          </cell>
          <cell r="AA402">
            <v>0</v>
          </cell>
          <cell r="AB402">
            <v>0</v>
          </cell>
          <cell r="AC402">
            <v>0</v>
          </cell>
          <cell r="AD402">
            <v>0</v>
          </cell>
          <cell r="AE402">
            <v>0</v>
          </cell>
          <cell r="AF402">
            <v>0</v>
          </cell>
          <cell r="AG402">
            <v>0</v>
          </cell>
          <cell r="AH402">
            <v>0</v>
          </cell>
          <cell r="AI402">
            <v>0</v>
          </cell>
          <cell r="AJ402">
            <v>0</v>
          </cell>
          <cell r="AK402">
            <v>0</v>
          </cell>
          <cell r="AL402">
            <v>0</v>
          </cell>
          <cell r="AM402">
            <v>0</v>
          </cell>
          <cell r="AN402">
            <v>0</v>
          </cell>
          <cell r="AO402">
            <v>0</v>
          </cell>
          <cell r="AP402">
            <v>0</v>
          </cell>
          <cell r="AQ402">
            <v>0</v>
          </cell>
          <cell r="AR402">
            <v>0</v>
          </cell>
          <cell r="AS402">
            <v>0</v>
          </cell>
          <cell r="AT402">
            <v>0</v>
          </cell>
        </row>
        <row r="403">
          <cell r="A403">
            <v>0</v>
          </cell>
          <cell r="B403">
            <v>0</v>
          </cell>
          <cell r="C403">
            <v>0</v>
          </cell>
          <cell r="D403" t="str">
            <v>4.2</v>
          </cell>
          <cell r="E403">
            <v>0</v>
          </cell>
          <cell r="F403">
            <v>0</v>
          </cell>
          <cell r="G403">
            <v>0</v>
          </cell>
          <cell r="H403">
            <v>0</v>
          </cell>
          <cell r="I403">
            <v>0</v>
          </cell>
          <cell r="J403">
            <v>0</v>
          </cell>
          <cell r="K403">
            <v>0</v>
          </cell>
          <cell r="L403">
            <v>0</v>
          </cell>
          <cell r="M403">
            <v>0</v>
          </cell>
          <cell r="N403">
            <v>0</v>
          </cell>
          <cell r="O403">
            <v>0</v>
          </cell>
          <cell r="P403">
            <v>0</v>
          </cell>
          <cell r="Q403">
            <v>0</v>
          </cell>
          <cell r="R403">
            <v>0</v>
          </cell>
          <cell r="S403">
            <v>0</v>
          </cell>
          <cell r="T403">
            <v>0</v>
          </cell>
          <cell r="U403">
            <v>0</v>
          </cell>
          <cell r="V403">
            <v>0</v>
          </cell>
          <cell r="W403">
            <v>0</v>
          </cell>
          <cell r="X403" t="str">
            <v>1.33</v>
          </cell>
          <cell r="Y403" t="str">
            <v>D+</v>
          </cell>
          <cell r="Z403" t="str">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row>
        <row r="404">
          <cell r="A404">
            <v>0</v>
          </cell>
          <cell r="B404">
            <v>0</v>
          </cell>
          <cell r="C404">
            <v>0</v>
          </cell>
          <cell r="D404" t="str">
            <v>4.8</v>
          </cell>
          <cell r="E404">
            <v>0</v>
          </cell>
          <cell r="F404">
            <v>0</v>
          </cell>
          <cell r="G404">
            <v>0</v>
          </cell>
          <cell r="H404">
            <v>0</v>
          </cell>
          <cell r="I404">
            <v>0</v>
          </cell>
          <cell r="J404">
            <v>0</v>
          </cell>
          <cell r="K404">
            <v>0</v>
          </cell>
          <cell r="L404">
            <v>0</v>
          </cell>
          <cell r="M404">
            <v>0</v>
          </cell>
          <cell r="N404">
            <v>0</v>
          </cell>
          <cell r="O404">
            <v>0</v>
          </cell>
          <cell r="P404">
            <v>0</v>
          </cell>
          <cell r="Q404">
            <v>0</v>
          </cell>
          <cell r="R404">
            <v>0</v>
          </cell>
          <cell r="S404">
            <v>0</v>
          </cell>
          <cell r="T404">
            <v>0</v>
          </cell>
          <cell r="U404">
            <v>0</v>
          </cell>
          <cell r="V404">
            <v>0</v>
          </cell>
          <cell r="W404">
            <v>0</v>
          </cell>
          <cell r="X404" t="str">
            <v>1.33</v>
          </cell>
          <cell r="Y404" t="str">
            <v>D+</v>
          </cell>
          <cell r="Z404" t="str">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row>
        <row r="405">
          <cell r="A405">
            <v>0</v>
          </cell>
          <cell r="B405">
            <v>0</v>
          </cell>
          <cell r="C405">
            <v>0</v>
          </cell>
          <cell r="D405" t="str">
            <v>4.9</v>
          </cell>
          <cell r="E405">
            <v>0</v>
          </cell>
          <cell r="F405">
            <v>0</v>
          </cell>
          <cell r="G405">
            <v>0</v>
          </cell>
          <cell r="H405">
            <v>0</v>
          </cell>
          <cell r="I405">
            <v>0</v>
          </cell>
          <cell r="J405">
            <v>0</v>
          </cell>
          <cell r="K405">
            <v>0</v>
          </cell>
          <cell r="L405">
            <v>0</v>
          </cell>
          <cell r="M405">
            <v>0</v>
          </cell>
          <cell r="N405">
            <v>0</v>
          </cell>
          <cell r="O405">
            <v>0</v>
          </cell>
          <cell r="P405">
            <v>0</v>
          </cell>
          <cell r="Q405">
            <v>0</v>
          </cell>
          <cell r="R405">
            <v>0</v>
          </cell>
          <cell r="S405">
            <v>0</v>
          </cell>
          <cell r="T405">
            <v>0</v>
          </cell>
          <cell r="U405">
            <v>0</v>
          </cell>
          <cell r="V405">
            <v>0</v>
          </cell>
          <cell r="W405">
            <v>0</v>
          </cell>
          <cell r="X405" t="str">
            <v>1.33</v>
          </cell>
          <cell r="Y405" t="str">
            <v>D+</v>
          </cell>
          <cell r="Z405" t="str">
            <v>0</v>
          </cell>
          <cell r="AA405">
            <v>0</v>
          </cell>
          <cell r="AB405">
            <v>0</v>
          </cell>
          <cell r="AC405">
            <v>0</v>
          </cell>
          <cell r="AD405">
            <v>0</v>
          </cell>
          <cell r="AE405">
            <v>0</v>
          </cell>
          <cell r="AF405">
            <v>0</v>
          </cell>
          <cell r="AG405">
            <v>0</v>
          </cell>
          <cell r="AH405">
            <v>0</v>
          </cell>
          <cell r="AI405">
            <v>0</v>
          </cell>
          <cell r="AJ405">
            <v>0</v>
          </cell>
          <cell r="AK405">
            <v>0</v>
          </cell>
          <cell r="AL405">
            <v>0</v>
          </cell>
          <cell r="AM405">
            <v>0</v>
          </cell>
          <cell r="AN405">
            <v>0</v>
          </cell>
          <cell r="AO405">
            <v>0</v>
          </cell>
          <cell r="AP405">
            <v>0</v>
          </cell>
          <cell r="AQ405">
            <v>0</v>
          </cell>
          <cell r="AR405">
            <v>0</v>
          </cell>
          <cell r="AS405">
            <v>0</v>
          </cell>
          <cell r="AT405">
            <v>0</v>
          </cell>
        </row>
        <row r="406">
          <cell r="A406">
            <v>0</v>
          </cell>
          <cell r="B406">
            <v>0</v>
          </cell>
          <cell r="C406">
            <v>0</v>
          </cell>
          <cell r="D406" t="str">
            <v>4.5.1</v>
          </cell>
          <cell r="E406">
            <v>0</v>
          </cell>
          <cell r="F406">
            <v>0</v>
          </cell>
          <cell r="G406">
            <v>0</v>
          </cell>
          <cell r="H406">
            <v>0</v>
          </cell>
          <cell r="I406">
            <v>0</v>
          </cell>
          <cell r="J406">
            <v>0</v>
          </cell>
          <cell r="K406">
            <v>0</v>
          </cell>
          <cell r="L406">
            <v>0</v>
          </cell>
          <cell r="M406">
            <v>0</v>
          </cell>
          <cell r="N406">
            <v>0</v>
          </cell>
          <cell r="O406">
            <v>0</v>
          </cell>
          <cell r="P406">
            <v>0</v>
          </cell>
          <cell r="Q406">
            <v>0</v>
          </cell>
          <cell r="R406">
            <v>0</v>
          </cell>
          <cell r="S406">
            <v>0</v>
          </cell>
          <cell r="T406">
            <v>0</v>
          </cell>
          <cell r="U406">
            <v>0</v>
          </cell>
          <cell r="V406">
            <v>0</v>
          </cell>
          <cell r="W406">
            <v>0</v>
          </cell>
          <cell r="X406" t="str">
            <v>1.33</v>
          </cell>
          <cell r="Y406" t="str">
            <v>D+</v>
          </cell>
          <cell r="Z406" t="str">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row>
        <row r="407">
          <cell r="A407">
            <v>0</v>
          </cell>
          <cell r="B407">
            <v>0</v>
          </cell>
          <cell r="C407">
            <v>0</v>
          </cell>
          <cell r="D407" t="str">
            <v>4.5.2</v>
          </cell>
          <cell r="E407">
            <v>0</v>
          </cell>
          <cell r="F407">
            <v>0</v>
          </cell>
          <cell r="G407">
            <v>0</v>
          </cell>
          <cell r="H407">
            <v>0</v>
          </cell>
          <cell r="I407">
            <v>0</v>
          </cell>
          <cell r="J407">
            <v>0</v>
          </cell>
          <cell r="K407">
            <v>0</v>
          </cell>
          <cell r="L407">
            <v>0</v>
          </cell>
          <cell r="M407">
            <v>0</v>
          </cell>
          <cell r="N407">
            <v>0</v>
          </cell>
          <cell r="O407">
            <v>0</v>
          </cell>
          <cell r="P407">
            <v>0</v>
          </cell>
          <cell r="Q407">
            <v>0</v>
          </cell>
          <cell r="R407">
            <v>0</v>
          </cell>
          <cell r="S407">
            <v>0</v>
          </cell>
          <cell r="T407">
            <v>0</v>
          </cell>
          <cell r="U407">
            <v>0</v>
          </cell>
          <cell r="V407">
            <v>0</v>
          </cell>
          <cell r="W407">
            <v>0</v>
          </cell>
          <cell r="X407" t="str">
            <v>1.33</v>
          </cell>
          <cell r="Y407" t="str">
            <v>D+</v>
          </cell>
          <cell r="Z407" t="str">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row>
        <row r="408">
          <cell r="A408">
            <v>0</v>
          </cell>
          <cell r="B408">
            <v>0</v>
          </cell>
          <cell r="C408">
            <v>0</v>
          </cell>
          <cell r="D408" t="str">
            <v>4.14</v>
          </cell>
          <cell r="E408">
            <v>0</v>
          </cell>
          <cell r="F408">
            <v>0</v>
          </cell>
          <cell r="G408">
            <v>0</v>
          </cell>
          <cell r="H408">
            <v>0</v>
          </cell>
          <cell r="I408">
            <v>0</v>
          </cell>
          <cell r="J408">
            <v>0</v>
          </cell>
          <cell r="K408">
            <v>0</v>
          </cell>
          <cell r="L408">
            <v>0</v>
          </cell>
          <cell r="M408">
            <v>0</v>
          </cell>
          <cell r="N408">
            <v>0</v>
          </cell>
          <cell r="O408">
            <v>0</v>
          </cell>
          <cell r="P408">
            <v>0</v>
          </cell>
          <cell r="Q408">
            <v>0</v>
          </cell>
          <cell r="R408">
            <v>0</v>
          </cell>
          <cell r="S408">
            <v>0</v>
          </cell>
          <cell r="T408">
            <v>0</v>
          </cell>
          <cell r="U408">
            <v>0</v>
          </cell>
          <cell r="V408">
            <v>0</v>
          </cell>
          <cell r="W408">
            <v>0</v>
          </cell>
          <cell r="X408" t="str">
            <v>1.33</v>
          </cell>
          <cell r="Y408" t="str">
            <v>D+</v>
          </cell>
          <cell r="Z408" t="str">
            <v>0</v>
          </cell>
          <cell r="AA408">
            <v>0</v>
          </cell>
          <cell r="AB408">
            <v>0</v>
          </cell>
          <cell r="AC408">
            <v>0</v>
          </cell>
          <cell r="AD408">
            <v>0</v>
          </cell>
          <cell r="AE408">
            <v>0</v>
          </cell>
          <cell r="AF408">
            <v>0</v>
          </cell>
          <cell r="AG408">
            <v>0</v>
          </cell>
          <cell r="AH408">
            <v>0</v>
          </cell>
          <cell r="AI408">
            <v>0</v>
          </cell>
          <cell r="AJ408">
            <v>0</v>
          </cell>
          <cell r="AK408">
            <v>0</v>
          </cell>
          <cell r="AL408">
            <v>0</v>
          </cell>
          <cell r="AM408">
            <v>0</v>
          </cell>
          <cell r="AN408">
            <v>0</v>
          </cell>
          <cell r="AO408">
            <v>0</v>
          </cell>
          <cell r="AP408">
            <v>0</v>
          </cell>
          <cell r="AQ408">
            <v>0</v>
          </cell>
          <cell r="AR408">
            <v>0</v>
          </cell>
          <cell r="AS408">
            <v>0</v>
          </cell>
          <cell r="AT408">
            <v>0</v>
          </cell>
        </row>
        <row r="409">
          <cell r="A409">
            <v>0</v>
          </cell>
          <cell r="B409">
            <v>40</v>
          </cell>
          <cell r="C409">
            <v>0</v>
          </cell>
          <cell r="D409">
            <v>0</v>
          </cell>
          <cell r="E409">
            <v>0</v>
          </cell>
          <cell r="F409">
            <v>0</v>
          </cell>
          <cell r="G409">
            <v>0</v>
          </cell>
          <cell r="H409">
            <v>0</v>
          </cell>
          <cell r="I409">
            <v>0</v>
          </cell>
          <cell r="J409">
            <v>0</v>
          </cell>
          <cell r="K409">
            <v>0</v>
          </cell>
          <cell r="L409">
            <v>0</v>
          </cell>
          <cell r="M409">
            <v>0</v>
          </cell>
          <cell r="N409">
            <v>0</v>
          </cell>
          <cell r="O409">
            <v>0</v>
          </cell>
          <cell r="P409">
            <v>0</v>
          </cell>
          <cell r="Q409">
            <v>0</v>
          </cell>
          <cell r="R409">
            <v>0</v>
          </cell>
          <cell r="S409">
            <v>0</v>
          </cell>
          <cell r="T409">
            <v>0</v>
          </cell>
          <cell r="U409">
            <v>0</v>
          </cell>
          <cell r="V409">
            <v>0</v>
          </cell>
          <cell r="W409">
            <v>0</v>
          </cell>
          <cell r="X409" t="str">
            <v>1.33</v>
          </cell>
          <cell r="Y409" t="str">
            <v>D+</v>
          </cell>
          <cell r="Z409">
            <v>0</v>
          </cell>
          <cell r="AA409">
            <v>0</v>
          </cell>
          <cell r="AB409">
            <v>0</v>
          </cell>
          <cell r="AC409">
            <v>0</v>
          </cell>
          <cell r="AD409">
            <v>0</v>
          </cell>
          <cell r="AE409">
            <v>0</v>
          </cell>
          <cell r="AF409">
            <v>0</v>
          </cell>
          <cell r="AG409">
            <v>0</v>
          </cell>
          <cell r="AH409">
            <v>0</v>
          </cell>
          <cell r="AI409">
            <v>0</v>
          </cell>
          <cell r="AJ409">
            <v>0</v>
          </cell>
          <cell r="AK409">
            <v>0</v>
          </cell>
          <cell r="AL409">
            <v>0</v>
          </cell>
          <cell r="AM409">
            <v>0</v>
          </cell>
          <cell r="AN409">
            <v>0</v>
          </cell>
          <cell r="AO409">
            <v>0</v>
          </cell>
          <cell r="AP409">
            <v>0</v>
          </cell>
          <cell r="AQ409">
            <v>0</v>
          </cell>
          <cell r="AR409">
            <v>0</v>
          </cell>
          <cell r="AS409">
            <v>0</v>
          </cell>
          <cell r="AT409">
            <v>0</v>
          </cell>
        </row>
      </sheetData>
      <sheetData sheetId="23">
        <row r="8">
          <cell r="A8">
            <v>1</v>
          </cell>
          <cell r="B8">
            <v>0</v>
          </cell>
          <cell r="C8" t="str">
            <v>Achmad Zacky</v>
          </cell>
          <cell r="D8" t="str">
            <v>4.1</v>
          </cell>
          <cell r="E8">
            <v>0</v>
          </cell>
          <cell r="F8">
            <v>0</v>
          </cell>
          <cell r="G8">
            <v>0</v>
          </cell>
          <cell r="H8">
            <v>70</v>
          </cell>
          <cell r="I8">
            <v>65</v>
          </cell>
          <cell r="J8">
            <v>78</v>
          </cell>
          <cell r="K8">
            <v>0</v>
          </cell>
          <cell r="L8">
            <v>0</v>
          </cell>
          <cell r="M8">
            <v>0</v>
          </cell>
          <cell r="N8">
            <v>0</v>
          </cell>
          <cell r="O8">
            <v>0</v>
          </cell>
          <cell r="P8">
            <v>0</v>
          </cell>
          <cell r="Q8">
            <v>70</v>
          </cell>
          <cell r="R8">
            <v>65</v>
          </cell>
          <cell r="S8">
            <v>78</v>
          </cell>
          <cell r="T8">
            <v>71</v>
          </cell>
          <cell r="U8" t="str">
            <v>3.00</v>
          </cell>
          <cell r="V8" t="str">
            <v>B</v>
          </cell>
          <cell r="W8" t="str">
            <v>B</v>
          </cell>
          <cell r="X8">
            <v>0</v>
          </cell>
          <cell r="Y8">
            <v>3</v>
          </cell>
          <cell r="Z8">
            <v>0</v>
          </cell>
          <cell r="AA8">
            <v>3</v>
          </cell>
          <cell r="AB8">
            <v>0</v>
          </cell>
          <cell r="AC8">
            <v>0</v>
          </cell>
          <cell r="AD8">
            <v>78.444444444444443</v>
          </cell>
          <cell r="AE8" t="str">
            <v>B+</v>
          </cell>
        </row>
        <row r="9">
          <cell r="A9">
            <v>0</v>
          </cell>
          <cell r="B9">
            <v>0</v>
          </cell>
          <cell r="C9">
            <v>0</v>
          </cell>
          <cell r="D9" t="str">
            <v>4.2</v>
          </cell>
          <cell r="E9">
            <v>87</v>
          </cell>
          <cell r="F9">
            <v>67</v>
          </cell>
          <cell r="G9">
            <v>78</v>
          </cell>
          <cell r="H9">
            <v>65</v>
          </cell>
          <cell r="I9">
            <v>72</v>
          </cell>
          <cell r="J9">
            <v>69</v>
          </cell>
          <cell r="K9">
            <v>68</v>
          </cell>
          <cell r="L9">
            <v>76</v>
          </cell>
          <cell r="M9">
            <v>86</v>
          </cell>
          <cell r="N9">
            <v>74</v>
          </cell>
          <cell r="O9">
            <v>73</v>
          </cell>
          <cell r="P9">
            <v>71</v>
          </cell>
          <cell r="Q9">
            <v>87</v>
          </cell>
          <cell r="R9">
            <v>76</v>
          </cell>
          <cell r="S9">
            <v>86</v>
          </cell>
          <cell r="T9">
            <v>83</v>
          </cell>
          <cell r="U9" t="str">
            <v>3.66</v>
          </cell>
          <cell r="V9" t="str">
            <v>A-</v>
          </cell>
          <cell r="W9" t="str">
            <v>SB</v>
          </cell>
          <cell r="X9">
            <v>0</v>
          </cell>
          <cell r="Y9">
            <v>0</v>
          </cell>
          <cell r="Z9">
            <v>0</v>
          </cell>
          <cell r="AA9">
            <v>0</v>
          </cell>
          <cell r="AB9">
            <v>0</v>
          </cell>
          <cell r="AC9">
            <v>0</v>
          </cell>
          <cell r="AD9">
            <v>0</v>
          </cell>
          <cell r="AE9">
            <v>0</v>
          </cell>
        </row>
        <row r="10">
          <cell r="A10">
            <v>0</v>
          </cell>
          <cell r="B10">
            <v>0</v>
          </cell>
          <cell r="C10">
            <v>0</v>
          </cell>
          <cell r="D10" t="str">
            <v>4.3</v>
          </cell>
          <cell r="E10">
            <v>0</v>
          </cell>
          <cell r="F10">
            <v>0</v>
          </cell>
          <cell r="G10">
            <v>0</v>
          </cell>
          <cell r="H10">
            <v>74</v>
          </cell>
          <cell r="I10">
            <v>68</v>
          </cell>
          <cell r="J10">
            <v>82</v>
          </cell>
          <cell r="K10">
            <v>90</v>
          </cell>
          <cell r="L10">
            <v>72</v>
          </cell>
          <cell r="M10">
            <v>65</v>
          </cell>
          <cell r="N10">
            <v>0</v>
          </cell>
          <cell r="O10">
            <v>0</v>
          </cell>
          <cell r="P10">
            <v>0</v>
          </cell>
          <cell r="Q10">
            <v>90</v>
          </cell>
          <cell r="R10">
            <v>72</v>
          </cell>
          <cell r="S10">
            <v>82</v>
          </cell>
          <cell r="T10">
            <v>81.333333333333329</v>
          </cell>
          <cell r="U10" t="str">
            <v>3.66</v>
          </cell>
          <cell r="V10" t="str">
            <v>A-</v>
          </cell>
          <cell r="W10" t="str">
            <v>SB</v>
          </cell>
          <cell r="X10">
            <v>0</v>
          </cell>
          <cell r="Y10">
            <v>0</v>
          </cell>
          <cell r="Z10">
            <v>0</v>
          </cell>
          <cell r="AA10">
            <v>0</v>
          </cell>
          <cell r="AB10">
            <v>0</v>
          </cell>
          <cell r="AC10">
            <v>0</v>
          </cell>
          <cell r="AD10">
            <v>0</v>
          </cell>
          <cell r="AE10">
            <v>0</v>
          </cell>
        </row>
        <row r="11">
          <cell r="A11">
            <v>0</v>
          </cell>
          <cell r="B11">
            <v>0</v>
          </cell>
          <cell r="C11" t="str">
            <v>capaian rapot</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78.444444444444443</v>
          </cell>
          <cell r="U11" t="str">
            <v>3.33</v>
          </cell>
          <cell r="V11" t="str">
            <v>B+</v>
          </cell>
          <cell r="W11">
            <v>0</v>
          </cell>
          <cell r="X11">
            <v>0</v>
          </cell>
          <cell r="Y11">
            <v>0</v>
          </cell>
          <cell r="Z11">
            <v>0</v>
          </cell>
          <cell r="AA11">
            <v>0</v>
          </cell>
          <cell r="AB11">
            <v>0</v>
          </cell>
          <cell r="AC11">
            <v>0</v>
          </cell>
          <cell r="AD11">
            <v>0</v>
          </cell>
          <cell r="AE11">
            <v>0</v>
          </cell>
        </row>
        <row r="12">
          <cell r="A12">
            <v>2</v>
          </cell>
          <cell r="B12">
            <v>0</v>
          </cell>
          <cell r="C12" t="str">
            <v>Angelia Vabel R</v>
          </cell>
          <cell r="D12" t="str">
            <v>4.1</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t="str">
            <v>1.33</v>
          </cell>
          <cell r="V12" t="str">
            <v>D+</v>
          </cell>
          <cell r="W12" t="str">
            <v>0</v>
          </cell>
          <cell r="X12">
            <v>0</v>
          </cell>
          <cell r="Y12">
            <v>0</v>
          </cell>
          <cell r="Z12">
            <v>0</v>
          </cell>
          <cell r="AA12">
            <v>0</v>
          </cell>
          <cell r="AB12">
            <v>0</v>
          </cell>
          <cell r="AC12">
            <v>0</v>
          </cell>
          <cell r="AD12">
            <v>0</v>
          </cell>
          <cell r="AE12" t="str">
            <v>D+</v>
          </cell>
        </row>
        <row r="13">
          <cell r="A13">
            <v>0</v>
          </cell>
          <cell r="B13">
            <v>0</v>
          </cell>
          <cell r="C13">
            <v>0</v>
          </cell>
          <cell r="D13" t="str">
            <v>4.2</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t="str">
            <v>1.33</v>
          </cell>
          <cell r="V13" t="str">
            <v>D+</v>
          </cell>
          <cell r="W13" t="str">
            <v>0</v>
          </cell>
          <cell r="X13">
            <v>0</v>
          </cell>
          <cell r="Y13">
            <v>0</v>
          </cell>
          <cell r="Z13">
            <v>0</v>
          </cell>
          <cell r="AA13">
            <v>0</v>
          </cell>
          <cell r="AB13">
            <v>0</v>
          </cell>
          <cell r="AC13">
            <v>0</v>
          </cell>
          <cell r="AD13">
            <v>0</v>
          </cell>
          <cell r="AE13">
            <v>0</v>
          </cell>
        </row>
        <row r="14">
          <cell r="A14">
            <v>0</v>
          </cell>
          <cell r="B14">
            <v>0</v>
          </cell>
          <cell r="C14">
            <v>0</v>
          </cell>
          <cell r="D14" t="str">
            <v>4.3</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t="str">
            <v>1.33</v>
          </cell>
          <cell r="V14" t="str">
            <v>D+</v>
          </cell>
          <cell r="W14" t="str">
            <v>0</v>
          </cell>
          <cell r="X14">
            <v>0</v>
          </cell>
          <cell r="Y14">
            <v>0</v>
          </cell>
          <cell r="Z14">
            <v>0</v>
          </cell>
          <cell r="AA14">
            <v>0</v>
          </cell>
          <cell r="AB14">
            <v>0</v>
          </cell>
          <cell r="AC14">
            <v>0</v>
          </cell>
          <cell r="AD14">
            <v>0</v>
          </cell>
          <cell r="AE14">
            <v>0</v>
          </cell>
        </row>
        <row r="15">
          <cell r="A15">
            <v>0</v>
          </cell>
          <cell r="B15">
            <v>0</v>
          </cell>
          <cell r="C15" t="str">
            <v>capaian rapot</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t="str">
            <v>1.33</v>
          </cell>
          <cell r="V15" t="str">
            <v>D+</v>
          </cell>
          <cell r="W15">
            <v>0</v>
          </cell>
          <cell r="X15">
            <v>0</v>
          </cell>
          <cell r="Y15">
            <v>0</v>
          </cell>
          <cell r="Z15">
            <v>0</v>
          </cell>
          <cell r="AA15">
            <v>0</v>
          </cell>
          <cell r="AB15">
            <v>0</v>
          </cell>
          <cell r="AC15">
            <v>0</v>
          </cell>
          <cell r="AD15">
            <v>0</v>
          </cell>
          <cell r="AE15">
            <v>0</v>
          </cell>
        </row>
        <row r="16">
          <cell r="A16">
            <v>3</v>
          </cell>
          <cell r="B16">
            <v>0</v>
          </cell>
          <cell r="C16" t="str">
            <v>Anggun Dwi P.I</v>
          </cell>
          <cell r="D16" t="str">
            <v>4.1</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t="str">
            <v>1.33</v>
          </cell>
          <cell r="V16" t="str">
            <v>D+</v>
          </cell>
          <cell r="W16" t="str">
            <v>0</v>
          </cell>
          <cell r="X16">
            <v>0</v>
          </cell>
          <cell r="Y16">
            <v>0</v>
          </cell>
          <cell r="Z16">
            <v>0</v>
          </cell>
          <cell r="AA16">
            <v>0</v>
          </cell>
          <cell r="AB16">
            <v>0</v>
          </cell>
          <cell r="AC16">
            <v>0</v>
          </cell>
          <cell r="AD16">
            <v>0</v>
          </cell>
          <cell r="AE16" t="str">
            <v>D+</v>
          </cell>
        </row>
        <row r="17">
          <cell r="A17">
            <v>0</v>
          </cell>
          <cell r="B17">
            <v>0</v>
          </cell>
          <cell r="C17">
            <v>0</v>
          </cell>
          <cell r="D17" t="str">
            <v>4.2</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t="str">
            <v>1.33</v>
          </cell>
          <cell r="V17" t="str">
            <v>D+</v>
          </cell>
          <cell r="W17" t="str">
            <v>0</v>
          </cell>
          <cell r="X17">
            <v>0</v>
          </cell>
          <cell r="Y17">
            <v>0</v>
          </cell>
          <cell r="Z17">
            <v>0</v>
          </cell>
          <cell r="AA17">
            <v>0</v>
          </cell>
          <cell r="AB17">
            <v>0</v>
          </cell>
          <cell r="AC17">
            <v>0</v>
          </cell>
          <cell r="AD17">
            <v>0</v>
          </cell>
          <cell r="AE17">
            <v>0</v>
          </cell>
        </row>
        <row r="18">
          <cell r="A18">
            <v>0</v>
          </cell>
          <cell r="B18">
            <v>0</v>
          </cell>
          <cell r="C18">
            <v>0</v>
          </cell>
          <cell r="D18" t="str">
            <v>4.3</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t="str">
            <v>1.33</v>
          </cell>
          <cell r="V18" t="str">
            <v>D+</v>
          </cell>
          <cell r="W18" t="str">
            <v>0</v>
          </cell>
          <cell r="X18">
            <v>0</v>
          </cell>
          <cell r="Y18">
            <v>0</v>
          </cell>
          <cell r="Z18">
            <v>0</v>
          </cell>
          <cell r="AA18">
            <v>0</v>
          </cell>
          <cell r="AB18">
            <v>0</v>
          </cell>
          <cell r="AC18">
            <v>0</v>
          </cell>
          <cell r="AD18">
            <v>0</v>
          </cell>
          <cell r="AE18">
            <v>0</v>
          </cell>
        </row>
        <row r="19">
          <cell r="A19">
            <v>0</v>
          </cell>
          <cell r="B19">
            <v>0</v>
          </cell>
          <cell r="C19" t="str">
            <v>capaian rapot</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t="str">
            <v>1.33</v>
          </cell>
          <cell r="V19" t="str">
            <v>D+</v>
          </cell>
          <cell r="W19">
            <v>0</v>
          </cell>
          <cell r="X19">
            <v>0</v>
          </cell>
          <cell r="Y19">
            <v>0</v>
          </cell>
          <cell r="Z19">
            <v>0</v>
          </cell>
          <cell r="AA19">
            <v>0</v>
          </cell>
          <cell r="AB19">
            <v>0</v>
          </cell>
          <cell r="AC19">
            <v>0</v>
          </cell>
          <cell r="AD19">
            <v>0</v>
          </cell>
          <cell r="AE19">
            <v>0</v>
          </cell>
        </row>
        <row r="20">
          <cell r="A20">
            <v>4</v>
          </cell>
          <cell r="B20">
            <v>0</v>
          </cell>
          <cell r="C20" t="str">
            <v>Antonio Permata A</v>
          </cell>
          <cell r="D20" t="str">
            <v>4.1</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t="str">
            <v>1.33</v>
          </cell>
          <cell r="V20" t="str">
            <v>D+</v>
          </cell>
          <cell r="W20" t="str">
            <v>0</v>
          </cell>
          <cell r="X20">
            <v>0</v>
          </cell>
          <cell r="Y20">
            <v>0</v>
          </cell>
          <cell r="Z20">
            <v>0</v>
          </cell>
          <cell r="AA20">
            <v>0</v>
          </cell>
          <cell r="AB20">
            <v>0</v>
          </cell>
          <cell r="AC20">
            <v>0</v>
          </cell>
          <cell r="AD20">
            <v>0</v>
          </cell>
          <cell r="AE20" t="str">
            <v>D+</v>
          </cell>
        </row>
        <row r="21">
          <cell r="A21">
            <v>0</v>
          </cell>
          <cell r="B21">
            <v>0</v>
          </cell>
          <cell r="C21">
            <v>0</v>
          </cell>
          <cell r="D21" t="str">
            <v>4.2</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t="str">
            <v>1.33</v>
          </cell>
          <cell r="V21" t="str">
            <v>D+</v>
          </cell>
          <cell r="W21" t="str">
            <v>0</v>
          </cell>
          <cell r="X21">
            <v>0</v>
          </cell>
          <cell r="Y21">
            <v>0</v>
          </cell>
          <cell r="Z21">
            <v>0</v>
          </cell>
          <cell r="AA21">
            <v>0</v>
          </cell>
          <cell r="AB21">
            <v>0</v>
          </cell>
          <cell r="AC21">
            <v>0</v>
          </cell>
          <cell r="AD21">
            <v>0</v>
          </cell>
          <cell r="AE21">
            <v>0</v>
          </cell>
        </row>
        <row r="22">
          <cell r="A22">
            <v>0</v>
          </cell>
          <cell r="B22">
            <v>0</v>
          </cell>
          <cell r="C22">
            <v>0</v>
          </cell>
          <cell r="D22" t="str">
            <v>4.3</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t="str">
            <v>1.33</v>
          </cell>
          <cell r="V22" t="str">
            <v>D+</v>
          </cell>
          <cell r="W22" t="str">
            <v>0</v>
          </cell>
          <cell r="X22">
            <v>0</v>
          </cell>
          <cell r="Y22">
            <v>0</v>
          </cell>
          <cell r="Z22">
            <v>0</v>
          </cell>
          <cell r="AA22">
            <v>0</v>
          </cell>
          <cell r="AB22">
            <v>0</v>
          </cell>
          <cell r="AC22">
            <v>0</v>
          </cell>
          <cell r="AD22">
            <v>0</v>
          </cell>
          <cell r="AE22">
            <v>0</v>
          </cell>
        </row>
        <row r="23">
          <cell r="A23">
            <v>0</v>
          </cell>
          <cell r="B23">
            <v>0</v>
          </cell>
          <cell r="C23" t="str">
            <v>capaian rapot</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t="str">
            <v>1.33</v>
          </cell>
          <cell r="V23" t="str">
            <v>D+</v>
          </cell>
          <cell r="W23">
            <v>0</v>
          </cell>
          <cell r="X23">
            <v>0</v>
          </cell>
          <cell r="Y23">
            <v>0</v>
          </cell>
          <cell r="Z23">
            <v>0</v>
          </cell>
          <cell r="AA23">
            <v>0</v>
          </cell>
          <cell r="AB23">
            <v>0</v>
          </cell>
          <cell r="AC23">
            <v>0</v>
          </cell>
          <cell r="AD23">
            <v>0</v>
          </cell>
          <cell r="AE23">
            <v>0</v>
          </cell>
        </row>
        <row r="24">
          <cell r="A24">
            <v>5</v>
          </cell>
          <cell r="B24">
            <v>0</v>
          </cell>
          <cell r="C24" t="str">
            <v>Arya Pratama G</v>
          </cell>
          <cell r="D24" t="str">
            <v>4.1</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t="str">
            <v>1.33</v>
          </cell>
          <cell r="V24" t="str">
            <v>D+</v>
          </cell>
          <cell r="W24" t="str">
            <v>0</v>
          </cell>
          <cell r="X24">
            <v>0</v>
          </cell>
          <cell r="Y24">
            <v>0</v>
          </cell>
          <cell r="Z24">
            <v>0</v>
          </cell>
          <cell r="AA24">
            <v>0</v>
          </cell>
          <cell r="AB24">
            <v>0</v>
          </cell>
          <cell r="AC24">
            <v>0</v>
          </cell>
          <cell r="AD24">
            <v>0</v>
          </cell>
          <cell r="AE24" t="str">
            <v>D+</v>
          </cell>
        </row>
        <row r="25">
          <cell r="A25">
            <v>0</v>
          </cell>
          <cell r="B25">
            <v>0</v>
          </cell>
          <cell r="C25">
            <v>0</v>
          </cell>
          <cell r="D25" t="str">
            <v>4.2</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t="str">
            <v>1.33</v>
          </cell>
          <cell r="V25" t="str">
            <v>D+</v>
          </cell>
          <cell r="W25" t="str">
            <v>0</v>
          </cell>
          <cell r="X25">
            <v>0</v>
          </cell>
          <cell r="Y25">
            <v>0</v>
          </cell>
          <cell r="Z25">
            <v>0</v>
          </cell>
          <cell r="AA25">
            <v>0</v>
          </cell>
          <cell r="AB25">
            <v>0</v>
          </cell>
          <cell r="AC25">
            <v>0</v>
          </cell>
          <cell r="AD25">
            <v>0</v>
          </cell>
          <cell r="AE25">
            <v>0</v>
          </cell>
        </row>
        <row r="26">
          <cell r="A26">
            <v>0</v>
          </cell>
          <cell r="B26">
            <v>0</v>
          </cell>
          <cell r="C26">
            <v>0</v>
          </cell>
          <cell r="D26" t="str">
            <v>4.3</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t="str">
            <v>1.33</v>
          </cell>
          <cell r="V26" t="str">
            <v>D+</v>
          </cell>
          <cell r="W26" t="str">
            <v>0</v>
          </cell>
          <cell r="X26">
            <v>0</v>
          </cell>
          <cell r="Y26">
            <v>0</v>
          </cell>
          <cell r="Z26">
            <v>0</v>
          </cell>
          <cell r="AA26">
            <v>0</v>
          </cell>
          <cell r="AB26">
            <v>0</v>
          </cell>
          <cell r="AC26">
            <v>0</v>
          </cell>
          <cell r="AD26">
            <v>0</v>
          </cell>
          <cell r="AE26">
            <v>0</v>
          </cell>
        </row>
        <row r="27">
          <cell r="A27">
            <v>0</v>
          </cell>
          <cell r="B27">
            <v>0</v>
          </cell>
          <cell r="C27" t="str">
            <v>capaian rapot</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t="str">
            <v>1.33</v>
          </cell>
          <cell r="V27" t="str">
            <v>D+</v>
          </cell>
          <cell r="W27">
            <v>0</v>
          </cell>
          <cell r="X27">
            <v>0</v>
          </cell>
          <cell r="Y27">
            <v>0</v>
          </cell>
          <cell r="Z27">
            <v>0</v>
          </cell>
          <cell r="AA27">
            <v>0</v>
          </cell>
          <cell r="AB27">
            <v>0</v>
          </cell>
          <cell r="AC27">
            <v>0</v>
          </cell>
          <cell r="AD27">
            <v>0</v>
          </cell>
          <cell r="AE27">
            <v>0</v>
          </cell>
        </row>
        <row r="28">
          <cell r="A28">
            <v>6</v>
          </cell>
          <cell r="B28">
            <v>0</v>
          </cell>
          <cell r="C28" t="str">
            <v>Asyam Hanif Ihsan H</v>
          </cell>
          <cell r="D28" t="str">
            <v>4.1</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t="str">
            <v>1.33</v>
          </cell>
          <cell r="V28" t="str">
            <v>D+</v>
          </cell>
          <cell r="W28" t="str">
            <v>0</v>
          </cell>
          <cell r="X28">
            <v>0</v>
          </cell>
          <cell r="Y28">
            <v>0</v>
          </cell>
          <cell r="Z28">
            <v>0</v>
          </cell>
          <cell r="AA28">
            <v>0</v>
          </cell>
          <cell r="AB28">
            <v>0</v>
          </cell>
          <cell r="AC28">
            <v>0</v>
          </cell>
          <cell r="AD28">
            <v>0</v>
          </cell>
          <cell r="AE28" t="str">
            <v>D+</v>
          </cell>
        </row>
        <row r="29">
          <cell r="A29">
            <v>0</v>
          </cell>
          <cell r="B29">
            <v>0</v>
          </cell>
          <cell r="C29">
            <v>0</v>
          </cell>
          <cell r="D29" t="str">
            <v>4.2</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t="str">
            <v>1.33</v>
          </cell>
          <cell r="V29" t="str">
            <v>D+</v>
          </cell>
          <cell r="W29" t="str">
            <v>0</v>
          </cell>
          <cell r="X29">
            <v>0</v>
          </cell>
          <cell r="Y29">
            <v>0</v>
          </cell>
          <cell r="Z29">
            <v>0</v>
          </cell>
          <cell r="AA29">
            <v>0</v>
          </cell>
          <cell r="AB29">
            <v>0</v>
          </cell>
          <cell r="AC29">
            <v>0</v>
          </cell>
          <cell r="AD29">
            <v>0</v>
          </cell>
          <cell r="AE29">
            <v>0</v>
          </cell>
        </row>
        <row r="30">
          <cell r="A30">
            <v>0</v>
          </cell>
          <cell r="B30">
            <v>0</v>
          </cell>
          <cell r="C30">
            <v>0</v>
          </cell>
          <cell r="D30" t="str">
            <v>4.3</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t="str">
            <v>1.33</v>
          </cell>
          <cell r="V30" t="str">
            <v>D+</v>
          </cell>
          <cell r="W30" t="str">
            <v>0</v>
          </cell>
          <cell r="X30">
            <v>0</v>
          </cell>
          <cell r="Y30">
            <v>0</v>
          </cell>
          <cell r="Z30">
            <v>0</v>
          </cell>
          <cell r="AA30">
            <v>0</v>
          </cell>
          <cell r="AB30">
            <v>0</v>
          </cell>
          <cell r="AC30">
            <v>0</v>
          </cell>
          <cell r="AD30">
            <v>0</v>
          </cell>
          <cell r="AE30">
            <v>0</v>
          </cell>
        </row>
        <row r="31">
          <cell r="A31">
            <v>0</v>
          </cell>
          <cell r="B31">
            <v>0</v>
          </cell>
          <cell r="C31" t="str">
            <v>capaian rapot</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t="str">
            <v>1.33</v>
          </cell>
          <cell r="V31" t="str">
            <v>D+</v>
          </cell>
          <cell r="W31">
            <v>0</v>
          </cell>
          <cell r="X31">
            <v>0</v>
          </cell>
          <cell r="Y31">
            <v>0</v>
          </cell>
          <cell r="Z31">
            <v>0</v>
          </cell>
          <cell r="AA31">
            <v>0</v>
          </cell>
          <cell r="AB31">
            <v>0</v>
          </cell>
          <cell r="AC31">
            <v>0</v>
          </cell>
          <cell r="AD31">
            <v>0</v>
          </cell>
          <cell r="AE31">
            <v>0</v>
          </cell>
        </row>
        <row r="32">
          <cell r="A32">
            <v>7</v>
          </cell>
          <cell r="B32">
            <v>0</v>
          </cell>
          <cell r="C32" t="str">
            <v>Athaya Salsabilla Z</v>
          </cell>
          <cell r="D32" t="str">
            <v>4.1</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t="str">
            <v>1.33</v>
          </cell>
          <cell r="V32" t="str">
            <v>D+</v>
          </cell>
          <cell r="W32" t="str">
            <v>0</v>
          </cell>
          <cell r="X32">
            <v>0</v>
          </cell>
          <cell r="Y32">
            <v>0</v>
          </cell>
          <cell r="Z32">
            <v>0</v>
          </cell>
          <cell r="AA32">
            <v>0</v>
          </cell>
          <cell r="AB32">
            <v>0</v>
          </cell>
          <cell r="AC32">
            <v>0</v>
          </cell>
          <cell r="AD32">
            <v>0</v>
          </cell>
          <cell r="AE32" t="str">
            <v>D+</v>
          </cell>
        </row>
        <row r="33">
          <cell r="A33">
            <v>0</v>
          </cell>
          <cell r="B33">
            <v>0</v>
          </cell>
          <cell r="C33">
            <v>0</v>
          </cell>
          <cell r="D33" t="str">
            <v>4.2</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t="str">
            <v>1.33</v>
          </cell>
          <cell r="V33" t="str">
            <v>D+</v>
          </cell>
          <cell r="W33" t="str">
            <v>0</v>
          </cell>
          <cell r="X33">
            <v>0</v>
          </cell>
          <cell r="Y33">
            <v>0</v>
          </cell>
          <cell r="Z33">
            <v>0</v>
          </cell>
          <cell r="AA33">
            <v>0</v>
          </cell>
          <cell r="AB33">
            <v>0</v>
          </cell>
          <cell r="AC33">
            <v>0</v>
          </cell>
          <cell r="AD33">
            <v>0</v>
          </cell>
          <cell r="AE33">
            <v>0</v>
          </cell>
        </row>
        <row r="34">
          <cell r="A34">
            <v>0</v>
          </cell>
          <cell r="B34">
            <v>0</v>
          </cell>
          <cell r="C34">
            <v>0</v>
          </cell>
          <cell r="D34" t="str">
            <v>4.3</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t="str">
            <v>1.33</v>
          </cell>
          <cell r="V34" t="str">
            <v>D+</v>
          </cell>
          <cell r="W34" t="str">
            <v>0</v>
          </cell>
          <cell r="X34">
            <v>0</v>
          </cell>
          <cell r="Y34">
            <v>0</v>
          </cell>
          <cell r="Z34">
            <v>0</v>
          </cell>
          <cell r="AA34">
            <v>0</v>
          </cell>
          <cell r="AB34">
            <v>0</v>
          </cell>
          <cell r="AC34">
            <v>0</v>
          </cell>
          <cell r="AD34">
            <v>0</v>
          </cell>
          <cell r="AE34">
            <v>0</v>
          </cell>
        </row>
        <row r="35">
          <cell r="A35">
            <v>0</v>
          </cell>
          <cell r="B35">
            <v>0</v>
          </cell>
          <cell r="C35" t="str">
            <v>capaian rapot</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t="str">
            <v>1.33</v>
          </cell>
          <cell r="V35" t="str">
            <v>D+</v>
          </cell>
          <cell r="W35">
            <v>0</v>
          </cell>
          <cell r="X35">
            <v>0</v>
          </cell>
          <cell r="Y35">
            <v>0</v>
          </cell>
          <cell r="Z35">
            <v>0</v>
          </cell>
          <cell r="AA35">
            <v>0</v>
          </cell>
          <cell r="AB35">
            <v>0</v>
          </cell>
          <cell r="AC35">
            <v>0</v>
          </cell>
          <cell r="AD35">
            <v>0</v>
          </cell>
          <cell r="AE35">
            <v>0</v>
          </cell>
        </row>
        <row r="36">
          <cell r="A36">
            <v>8</v>
          </cell>
          <cell r="B36">
            <v>0</v>
          </cell>
          <cell r="C36" t="str">
            <v>Aulia Dea Rosalinda</v>
          </cell>
          <cell r="D36" t="str">
            <v>4.1</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t="str">
            <v>1.33</v>
          </cell>
          <cell r="V36" t="str">
            <v>D+</v>
          </cell>
          <cell r="W36" t="str">
            <v>0</v>
          </cell>
          <cell r="X36">
            <v>0</v>
          </cell>
          <cell r="Y36">
            <v>0</v>
          </cell>
          <cell r="Z36">
            <v>0</v>
          </cell>
          <cell r="AA36">
            <v>0</v>
          </cell>
          <cell r="AB36">
            <v>0</v>
          </cell>
          <cell r="AC36">
            <v>0</v>
          </cell>
          <cell r="AD36">
            <v>0</v>
          </cell>
          <cell r="AE36" t="str">
            <v>D+</v>
          </cell>
        </row>
        <row r="37">
          <cell r="A37">
            <v>0</v>
          </cell>
          <cell r="B37">
            <v>0</v>
          </cell>
          <cell r="C37">
            <v>0</v>
          </cell>
          <cell r="D37" t="str">
            <v>4.2</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t="str">
            <v>1.33</v>
          </cell>
          <cell r="V37" t="str">
            <v>D+</v>
          </cell>
          <cell r="W37" t="str">
            <v>0</v>
          </cell>
          <cell r="X37">
            <v>0</v>
          </cell>
          <cell r="Y37">
            <v>0</v>
          </cell>
          <cell r="Z37">
            <v>0</v>
          </cell>
          <cell r="AA37">
            <v>0</v>
          </cell>
          <cell r="AB37">
            <v>0</v>
          </cell>
          <cell r="AC37">
            <v>0</v>
          </cell>
          <cell r="AD37">
            <v>0</v>
          </cell>
          <cell r="AE37">
            <v>0</v>
          </cell>
        </row>
        <row r="38">
          <cell r="A38">
            <v>0</v>
          </cell>
          <cell r="B38">
            <v>0</v>
          </cell>
          <cell r="C38">
            <v>0</v>
          </cell>
          <cell r="D38" t="str">
            <v>4.3</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t="str">
            <v>1.33</v>
          </cell>
          <cell r="V38" t="str">
            <v>D+</v>
          </cell>
          <cell r="W38" t="str">
            <v>0</v>
          </cell>
          <cell r="X38">
            <v>0</v>
          </cell>
          <cell r="Y38">
            <v>0</v>
          </cell>
          <cell r="Z38">
            <v>0</v>
          </cell>
          <cell r="AA38">
            <v>0</v>
          </cell>
          <cell r="AB38">
            <v>0</v>
          </cell>
          <cell r="AC38">
            <v>0</v>
          </cell>
          <cell r="AD38">
            <v>0</v>
          </cell>
          <cell r="AE38">
            <v>0</v>
          </cell>
        </row>
        <row r="39">
          <cell r="A39">
            <v>0</v>
          </cell>
          <cell r="B39">
            <v>0</v>
          </cell>
          <cell r="C39" t="str">
            <v>capaian rapot</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t="str">
            <v>1.33</v>
          </cell>
          <cell r="V39" t="str">
            <v>D+</v>
          </cell>
          <cell r="W39">
            <v>0</v>
          </cell>
          <cell r="X39">
            <v>0</v>
          </cell>
          <cell r="Y39">
            <v>0</v>
          </cell>
          <cell r="Z39">
            <v>0</v>
          </cell>
          <cell r="AA39">
            <v>0</v>
          </cell>
          <cell r="AB39">
            <v>0</v>
          </cell>
          <cell r="AC39">
            <v>0</v>
          </cell>
          <cell r="AD39">
            <v>0</v>
          </cell>
          <cell r="AE39">
            <v>0</v>
          </cell>
        </row>
        <row r="40">
          <cell r="A40">
            <v>9</v>
          </cell>
          <cell r="B40">
            <v>0</v>
          </cell>
          <cell r="C40" t="str">
            <v>Claudia Gabriella L</v>
          </cell>
          <cell r="D40" t="str">
            <v>4.1</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t="str">
            <v>1.33</v>
          </cell>
          <cell r="V40" t="str">
            <v>D+</v>
          </cell>
          <cell r="W40" t="str">
            <v>0</v>
          </cell>
          <cell r="X40">
            <v>0</v>
          </cell>
          <cell r="Y40">
            <v>0</v>
          </cell>
          <cell r="Z40">
            <v>0</v>
          </cell>
          <cell r="AA40">
            <v>0</v>
          </cell>
          <cell r="AB40">
            <v>0</v>
          </cell>
          <cell r="AC40">
            <v>0</v>
          </cell>
          <cell r="AD40">
            <v>0</v>
          </cell>
          <cell r="AE40" t="str">
            <v>D+</v>
          </cell>
        </row>
        <row r="41">
          <cell r="A41">
            <v>0</v>
          </cell>
          <cell r="B41">
            <v>0</v>
          </cell>
          <cell r="C41">
            <v>0</v>
          </cell>
          <cell r="D41" t="str">
            <v>4.2</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t="str">
            <v>1.33</v>
          </cell>
          <cell r="V41" t="str">
            <v>D+</v>
          </cell>
          <cell r="W41" t="str">
            <v>0</v>
          </cell>
          <cell r="X41">
            <v>0</v>
          </cell>
          <cell r="Y41">
            <v>0</v>
          </cell>
          <cell r="Z41">
            <v>0</v>
          </cell>
          <cell r="AA41">
            <v>0</v>
          </cell>
          <cell r="AB41">
            <v>0</v>
          </cell>
          <cell r="AC41">
            <v>0</v>
          </cell>
          <cell r="AD41">
            <v>0</v>
          </cell>
          <cell r="AE41">
            <v>0</v>
          </cell>
        </row>
        <row r="42">
          <cell r="A42">
            <v>0</v>
          </cell>
          <cell r="B42">
            <v>0</v>
          </cell>
          <cell r="C42">
            <v>0</v>
          </cell>
          <cell r="D42" t="str">
            <v>4.3</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t="str">
            <v>1.33</v>
          </cell>
          <cell r="V42" t="str">
            <v>D+</v>
          </cell>
          <cell r="W42" t="str">
            <v>0</v>
          </cell>
          <cell r="X42">
            <v>0</v>
          </cell>
          <cell r="Y42">
            <v>0</v>
          </cell>
          <cell r="Z42">
            <v>0</v>
          </cell>
          <cell r="AA42">
            <v>0</v>
          </cell>
          <cell r="AB42">
            <v>0</v>
          </cell>
          <cell r="AC42">
            <v>0</v>
          </cell>
          <cell r="AD42">
            <v>0</v>
          </cell>
          <cell r="AE42">
            <v>0</v>
          </cell>
        </row>
        <row r="43">
          <cell r="A43">
            <v>0</v>
          </cell>
          <cell r="B43">
            <v>0</v>
          </cell>
          <cell r="C43" t="str">
            <v>capaian rapot</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t="str">
            <v>1.33</v>
          </cell>
          <cell r="V43" t="str">
            <v>D+</v>
          </cell>
          <cell r="W43">
            <v>0</v>
          </cell>
          <cell r="X43">
            <v>0</v>
          </cell>
          <cell r="Y43">
            <v>0</v>
          </cell>
          <cell r="Z43">
            <v>0</v>
          </cell>
          <cell r="AA43">
            <v>0</v>
          </cell>
          <cell r="AB43">
            <v>0</v>
          </cell>
          <cell r="AC43">
            <v>0</v>
          </cell>
          <cell r="AD43">
            <v>0</v>
          </cell>
          <cell r="AE43">
            <v>0</v>
          </cell>
        </row>
        <row r="44">
          <cell r="A44">
            <v>10</v>
          </cell>
          <cell r="B44">
            <v>0</v>
          </cell>
          <cell r="C44" t="str">
            <v xml:space="preserve">Deco Badarus Zaman </v>
          </cell>
          <cell r="D44" t="str">
            <v>4.1</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t="str">
            <v>1.33</v>
          </cell>
          <cell r="V44" t="str">
            <v>D+</v>
          </cell>
          <cell r="W44" t="str">
            <v>0</v>
          </cell>
          <cell r="X44">
            <v>0</v>
          </cell>
          <cell r="Y44">
            <v>0</v>
          </cell>
          <cell r="Z44">
            <v>0</v>
          </cell>
          <cell r="AA44">
            <v>0</v>
          </cell>
          <cell r="AB44">
            <v>0</v>
          </cell>
          <cell r="AC44">
            <v>0</v>
          </cell>
          <cell r="AD44">
            <v>0</v>
          </cell>
          <cell r="AE44" t="str">
            <v>D+</v>
          </cell>
        </row>
        <row r="45">
          <cell r="A45">
            <v>0</v>
          </cell>
          <cell r="B45">
            <v>0</v>
          </cell>
          <cell r="C45">
            <v>0</v>
          </cell>
          <cell r="D45" t="str">
            <v>4.2</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t="str">
            <v>1.33</v>
          </cell>
          <cell r="V45" t="str">
            <v>D+</v>
          </cell>
          <cell r="W45" t="str">
            <v>0</v>
          </cell>
          <cell r="X45">
            <v>0</v>
          </cell>
          <cell r="Y45">
            <v>0</v>
          </cell>
          <cell r="Z45">
            <v>0</v>
          </cell>
          <cell r="AA45">
            <v>0</v>
          </cell>
          <cell r="AB45">
            <v>0</v>
          </cell>
          <cell r="AC45">
            <v>0</v>
          </cell>
          <cell r="AD45">
            <v>0</v>
          </cell>
          <cell r="AE45">
            <v>0</v>
          </cell>
        </row>
        <row r="46">
          <cell r="A46">
            <v>0</v>
          </cell>
          <cell r="B46">
            <v>0</v>
          </cell>
          <cell r="C46">
            <v>0</v>
          </cell>
          <cell r="D46" t="str">
            <v>4.3</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t="str">
            <v>1.33</v>
          </cell>
          <cell r="V46" t="str">
            <v>D+</v>
          </cell>
          <cell r="W46" t="str">
            <v>0</v>
          </cell>
          <cell r="X46">
            <v>0</v>
          </cell>
          <cell r="Y46">
            <v>0</v>
          </cell>
          <cell r="Z46">
            <v>0</v>
          </cell>
          <cell r="AA46">
            <v>0</v>
          </cell>
          <cell r="AB46">
            <v>0</v>
          </cell>
          <cell r="AC46">
            <v>0</v>
          </cell>
          <cell r="AD46">
            <v>0</v>
          </cell>
          <cell r="AE46">
            <v>0</v>
          </cell>
        </row>
        <row r="47">
          <cell r="A47">
            <v>0</v>
          </cell>
          <cell r="B47">
            <v>0</v>
          </cell>
          <cell r="C47" t="str">
            <v>capaian rapot</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t="str">
            <v>1.33</v>
          </cell>
          <cell r="V47" t="str">
            <v>D+</v>
          </cell>
          <cell r="W47">
            <v>0</v>
          </cell>
          <cell r="X47">
            <v>0</v>
          </cell>
          <cell r="Y47">
            <v>0</v>
          </cell>
          <cell r="Z47">
            <v>0</v>
          </cell>
          <cell r="AA47">
            <v>0</v>
          </cell>
          <cell r="AB47">
            <v>0</v>
          </cell>
          <cell r="AC47">
            <v>0</v>
          </cell>
          <cell r="AD47">
            <v>0</v>
          </cell>
          <cell r="AE47">
            <v>0</v>
          </cell>
        </row>
        <row r="48">
          <cell r="A48">
            <v>11</v>
          </cell>
          <cell r="B48">
            <v>0</v>
          </cell>
          <cell r="C48" t="str">
            <v>Fania Mutiara Felichia</v>
          </cell>
          <cell r="D48" t="str">
            <v>4.1</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t="str">
            <v>1.33</v>
          </cell>
          <cell r="V48" t="str">
            <v>D+</v>
          </cell>
          <cell r="W48" t="str">
            <v>0</v>
          </cell>
          <cell r="X48">
            <v>0</v>
          </cell>
          <cell r="Y48">
            <v>0</v>
          </cell>
          <cell r="Z48">
            <v>0</v>
          </cell>
          <cell r="AA48">
            <v>0</v>
          </cell>
          <cell r="AB48">
            <v>0</v>
          </cell>
          <cell r="AC48">
            <v>0</v>
          </cell>
          <cell r="AD48">
            <v>0</v>
          </cell>
          <cell r="AE48" t="str">
            <v>D+</v>
          </cell>
        </row>
        <row r="49">
          <cell r="A49">
            <v>0</v>
          </cell>
          <cell r="B49">
            <v>0</v>
          </cell>
          <cell r="C49">
            <v>0</v>
          </cell>
          <cell r="D49" t="str">
            <v>4.2</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t="str">
            <v>1.33</v>
          </cell>
          <cell r="V49" t="str">
            <v>D+</v>
          </cell>
          <cell r="W49" t="str">
            <v>0</v>
          </cell>
          <cell r="X49">
            <v>0</v>
          </cell>
          <cell r="Y49">
            <v>0</v>
          </cell>
          <cell r="Z49">
            <v>0</v>
          </cell>
          <cell r="AA49">
            <v>0</v>
          </cell>
          <cell r="AB49">
            <v>0</v>
          </cell>
          <cell r="AC49">
            <v>0</v>
          </cell>
          <cell r="AD49">
            <v>0</v>
          </cell>
          <cell r="AE49">
            <v>0</v>
          </cell>
        </row>
        <row r="50">
          <cell r="A50">
            <v>0</v>
          </cell>
          <cell r="B50">
            <v>0</v>
          </cell>
          <cell r="C50">
            <v>0</v>
          </cell>
          <cell r="D50" t="str">
            <v>4.3</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t="str">
            <v>1.33</v>
          </cell>
          <cell r="V50" t="str">
            <v>D+</v>
          </cell>
          <cell r="W50" t="str">
            <v>0</v>
          </cell>
          <cell r="X50">
            <v>0</v>
          </cell>
          <cell r="Y50">
            <v>0</v>
          </cell>
          <cell r="Z50">
            <v>0</v>
          </cell>
          <cell r="AA50">
            <v>0</v>
          </cell>
          <cell r="AB50">
            <v>0</v>
          </cell>
          <cell r="AC50">
            <v>0</v>
          </cell>
          <cell r="AD50">
            <v>0</v>
          </cell>
          <cell r="AE50">
            <v>0</v>
          </cell>
        </row>
        <row r="51">
          <cell r="A51">
            <v>0</v>
          </cell>
          <cell r="B51">
            <v>0</v>
          </cell>
          <cell r="C51" t="str">
            <v>capaian rapot</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t="str">
            <v>1.33</v>
          </cell>
          <cell r="V51" t="str">
            <v>D+</v>
          </cell>
          <cell r="W51">
            <v>0</v>
          </cell>
          <cell r="X51">
            <v>0</v>
          </cell>
          <cell r="Y51">
            <v>0</v>
          </cell>
          <cell r="Z51">
            <v>0</v>
          </cell>
          <cell r="AA51">
            <v>0</v>
          </cell>
          <cell r="AB51">
            <v>0</v>
          </cell>
          <cell r="AC51">
            <v>0</v>
          </cell>
          <cell r="AD51">
            <v>0</v>
          </cell>
          <cell r="AE51">
            <v>0</v>
          </cell>
        </row>
        <row r="52">
          <cell r="A52">
            <v>12</v>
          </cell>
          <cell r="B52">
            <v>0</v>
          </cell>
          <cell r="C52" t="str">
            <v>Intan Dyah Nowari</v>
          </cell>
          <cell r="D52" t="str">
            <v>4.1</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t="str">
            <v>1.33</v>
          </cell>
          <cell r="V52" t="str">
            <v>D+</v>
          </cell>
          <cell r="W52" t="str">
            <v>0</v>
          </cell>
          <cell r="X52">
            <v>0</v>
          </cell>
          <cell r="Y52">
            <v>0</v>
          </cell>
          <cell r="Z52">
            <v>0</v>
          </cell>
          <cell r="AA52">
            <v>0</v>
          </cell>
          <cell r="AB52">
            <v>0</v>
          </cell>
          <cell r="AC52">
            <v>0</v>
          </cell>
          <cell r="AD52">
            <v>0</v>
          </cell>
          <cell r="AE52" t="str">
            <v>D+</v>
          </cell>
        </row>
        <row r="53">
          <cell r="A53">
            <v>0</v>
          </cell>
          <cell r="B53">
            <v>0</v>
          </cell>
          <cell r="C53">
            <v>0</v>
          </cell>
          <cell r="D53" t="str">
            <v>4.2</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t="str">
            <v>1.33</v>
          </cell>
          <cell r="V53" t="str">
            <v>D+</v>
          </cell>
          <cell r="W53" t="str">
            <v>0</v>
          </cell>
          <cell r="X53">
            <v>0</v>
          </cell>
          <cell r="Y53">
            <v>0</v>
          </cell>
          <cell r="Z53">
            <v>0</v>
          </cell>
          <cell r="AA53">
            <v>0</v>
          </cell>
          <cell r="AB53">
            <v>0</v>
          </cell>
          <cell r="AC53">
            <v>0</v>
          </cell>
          <cell r="AD53">
            <v>0</v>
          </cell>
          <cell r="AE53">
            <v>0</v>
          </cell>
        </row>
        <row r="54">
          <cell r="A54">
            <v>0</v>
          </cell>
          <cell r="B54">
            <v>0</v>
          </cell>
          <cell r="C54">
            <v>0</v>
          </cell>
          <cell r="D54" t="str">
            <v>4.3</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1.33</v>
          </cell>
          <cell r="V54" t="str">
            <v>D+</v>
          </cell>
          <cell r="W54" t="str">
            <v>0</v>
          </cell>
          <cell r="X54">
            <v>0</v>
          </cell>
          <cell r="Y54">
            <v>0</v>
          </cell>
          <cell r="Z54">
            <v>0</v>
          </cell>
          <cell r="AA54">
            <v>0</v>
          </cell>
          <cell r="AB54">
            <v>0</v>
          </cell>
          <cell r="AC54">
            <v>0</v>
          </cell>
          <cell r="AD54">
            <v>0</v>
          </cell>
          <cell r="AE54">
            <v>0</v>
          </cell>
        </row>
        <row r="55">
          <cell r="A55">
            <v>0</v>
          </cell>
          <cell r="B55">
            <v>0</v>
          </cell>
          <cell r="C55" t="str">
            <v>capaian rapot</v>
          </cell>
          <cell r="D55">
            <v>0</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t="str">
            <v>1.33</v>
          </cell>
          <cell r="V55" t="str">
            <v>D+</v>
          </cell>
          <cell r="W55">
            <v>0</v>
          </cell>
          <cell r="X55">
            <v>0</v>
          </cell>
          <cell r="Y55">
            <v>0</v>
          </cell>
          <cell r="Z55">
            <v>0</v>
          </cell>
          <cell r="AA55">
            <v>0</v>
          </cell>
          <cell r="AB55">
            <v>0</v>
          </cell>
          <cell r="AC55">
            <v>0</v>
          </cell>
          <cell r="AD55">
            <v>0</v>
          </cell>
          <cell r="AE55">
            <v>0</v>
          </cell>
        </row>
        <row r="56">
          <cell r="A56">
            <v>13</v>
          </cell>
          <cell r="B56">
            <v>0</v>
          </cell>
          <cell r="C56" t="str">
            <v>Misyanita Nurfitri S</v>
          </cell>
          <cell r="D56" t="str">
            <v>4.1</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t="str">
            <v>1.33</v>
          </cell>
          <cell r="V56" t="str">
            <v>D+</v>
          </cell>
          <cell r="W56" t="str">
            <v>0</v>
          </cell>
          <cell r="X56">
            <v>0</v>
          </cell>
          <cell r="Y56">
            <v>0</v>
          </cell>
          <cell r="Z56">
            <v>0</v>
          </cell>
          <cell r="AA56">
            <v>0</v>
          </cell>
          <cell r="AB56">
            <v>0</v>
          </cell>
          <cell r="AC56">
            <v>0</v>
          </cell>
          <cell r="AD56">
            <v>0</v>
          </cell>
          <cell r="AE56" t="str">
            <v>D+</v>
          </cell>
        </row>
        <row r="57">
          <cell r="A57">
            <v>0</v>
          </cell>
          <cell r="B57">
            <v>0</v>
          </cell>
          <cell r="C57">
            <v>0</v>
          </cell>
          <cell r="D57" t="str">
            <v>4.2</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t="str">
            <v>1.33</v>
          </cell>
          <cell r="V57" t="str">
            <v>D+</v>
          </cell>
          <cell r="W57" t="str">
            <v>0</v>
          </cell>
          <cell r="X57">
            <v>0</v>
          </cell>
          <cell r="Y57">
            <v>0</v>
          </cell>
          <cell r="Z57">
            <v>0</v>
          </cell>
          <cell r="AA57">
            <v>0</v>
          </cell>
          <cell r="AB57">
            <v>0</v>
          </cell>
          <cell r="AC57">
            <v>0</v>
          </cell>
          <cell r="AD57">
            <v>0</v>
          </cell>
          <cell r="AE57">
            <v>0</v>
          </cell>
        </row>
        <row r="58">
          <cell r="A58">
            <v>0</v>
          </cell>
          <cell r="B58">
            <v>0</v>
          </cell>
          <cell r="C58">
            <v>0</v>
          </cell>
          <cell r="D58" t="str">
            <v>4.3</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t="str">
            <v>1.33</v>
          </cell>
          <cell r="V58" t="str">
            <v>D+</v>
          </cell>
          <cell r="W58" t="str">
            <v>0</v>
          </cell>
          <cell r="X58">
            <v>0</v>
          </cell>
          <cell r="Y58">
            <v>0</v>
          </cell>
          <cell r="Z58">
            <v>0</v>
          </cell>
          <cell r="AA58">
            <v>0</v>
          </cell>
          <cell r="AB58">
            <v>0</v>
          </cell>
          <cell r="AC58">
            <v>0</v>
          </cell>
          <cell r="AD58">
            <v>0</v>
          </cell>
          <cell r="AE58">
            <v>0</v>
          </cell>
        </row>
        <row r="59">
          <cell r="A59">
            <v>0</v>
          </cell>
          <cell r="B59">
            <v>0</v>
          </cell>
          <cell r="C59" t="str">
            <v>capaian rapot</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t="str">
            <v>1.33</v>
          </cell>
          <cell r="V59" t="str">
            <v>D+</v>
          </cell>
          <cell r="W59">
            <v>0</v>
          </cell>
          <cell r="X59">
            <v>0</v>
          </cell>
          <cell r="Y59">
            <v>0</v>
          </cell>
          <cell r="Z59">
            <v>0</v>
          </cell>
          <cell r="AA59">
            <v>0</v>
          </cell>
          <cell r="AB59">
            <v>0</v>
          </cell>
          <cell r="AC59">
            <v>0</v>
          </cell>
          <cell r="AD59">
            <v>0</v>
          </cell>
          <cell r="AE59">
            <v>0</v>
          </cell>
        </row>
        <row r="60">
          <cell r="A60">
            <v>14</v>
          </cell>
          <cell r="B60">
            <v>0</v>
          </cell>
          <cell r="C60" t="str">
            <v>Moch Zidane Hita L. U</v>
          </cell>
          <cell r="D60" t="str">
            <v>4.1</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t="str">
            <v>1.33</v>
          </cell>
          <cell r="V60" t="str">
            <v>D+</v>
          </cell>
          <cell r="W60" t="str">
            <v>0</v>
          </cell>
          <cell r="X60">
            <v>0</v>
          </cell>
          <cell r="Y60">
            <v>0</v>
          </cell>
          <cell r="Z60">
            <v>0</v>
          </cell>
          <cell r="AA60">
            <v>0</v>
          </cell>
          <cell r="AB60">
            <v>0</v>
          </cell>
          <cell r="AC60">
            <v>0</v>
          </cell>
          <cell r="AD60">
            <v>0</v>
          </cell>
          <cell r="AE60" t="str">
            <v>D+</v>
          </cell>
        </row>
        <row r="61">
          <cell r="A61">
            <v>0</v>
          </cell>
          <cell r="B61">
            <v>0</v>
          </cell>
          <cell r="C61">
            <v>0</v>
          </cell>
          <cell r="D61" t="str">
            <v>4.2</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t="str">
            <v>1.33</v>
          </cell>
          <cell r="V61" t="str">
            <v>D+</v>
          </cell>
          <cell r="W61" t="str">
            <v>0</v>
          </cell>
          <cell r="X61">
            <v>0</v>
          </cell>
          <cell r="Y61">
            <v>0</v>
          </cell>
          <cell r="Z61">
            <v>0</v>
          </cell>
          <cell r="AA61">
            <v>0</v>
          </cell>
          <cell r="AB61">
            <v>0</v>
          </cell>
          <cell r="AC61">
            <v>0</v>
          </cell>
          <cell r="AD61">
            <v>0</v>
          </cell>
          <cell r="AE61">
            <v>0</v>
          </cell>
        </row>
        <row r="62">
          <cell r="A62">
            <v>0</v>
          </cell>
          <cell r="B62">
            <v>0</v>
          </cell>
          <cell r="C62">
            <v>0</v>
          </cell>
          <cell r="D62" t="str">
            <v>4.3</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t="str">
            <v>1.33</v>
          </cell>
          <cell r="V62" t="str">
            <v>D+</v>
          </cell>
          <cell r="W62" t="str">
            <v>0</v>
          </cell>
          <cell r="X62">
            <v>0</v>
          </cell>
          <cell r="Y62">
            <v>0</v>
          </cell>
          <cell r="Z62">
            <v>0</v>
          </cell>
          <cell r="AA62">
            <v>0</v>
          </cell>
          <cell r="AB62">
            <v>0</v>
          </cell>
          <cell r="AC62">
            <v>0</v>
          </cell>
          <cell r="AD62">
            <v>0</v>
          </cell>
          <cell r="AE62">
            <v>0</v>
          </cell>
        </row>
        <row r="63">
          <cell r="A63">
            <v>0</v>
          </cell>
          <cell r="B63">
            <v>0</v>
          </cell>
          <cell r="C63" t="str">
            <v>capaian rapot</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t="str">
            <v>1.33</v>
          </cell>
          <cell r="V63" t="str">
            <v>D+</v>
          </cell>
          <cell r="W63">
            <v>0</v>
          </cell>
          <cell r="X63">
            <v>0</v>
          </cell>
          <cell r="Y63">
            <v>0</v>
          </cell>
          <cell r="Z63">
            <v>0</v>
          </cell>
          <cell r="AA63">
            <v>0</v>
          </cell>
          <cell r="AB63">
            <v>0</v>
          </cell>
          <cell r="AC63">
            <v>0</v>
          </cell>
          <cell r="AD63">
            <v>0</v>
          </cell>
          <cell r="AE63">
            <v>0</v>
          </cell>
        </row>
        <row r="64">
          <cell r="A64">
            <v>15</v>
          </cell>
          <cell r="B64">
            <v>0</v>
          </cell>
          <cell r="C64" t="str">
            <v>Muhammad Ibra Maulana</v>
          </cell>
          <cell r="D64" t="str">
            <v>4.1</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t="str">
            <v>1.33</v>
          </cell>
          <cell r="V64" t="str">
            <v>D+</v>
          </cell>
          <cell r="W64" t="str">
            <v>0</v>
          </cell>
          <cell r="X64">
            <v>0</v>
          </cell>
          <cell r="Y64">
            <v>0</v>
          </cell>
          <cell r="Z64">
            <v>0</v>
          </cell>
          <cell r="AA64">
            <v>0</v>
          </cell>
          <cell r="AB64">
            <v>0</v>
          </cell>
          <cell r="AC64">
            <v>0</v>
          </cell>
          <cell r="AD64">
            <v>0</v>
          </cell>
          <cell r="AE64" t="str">
            <v>D+</v>
          </cell>
        </row>
        <row r="65">
          <cell r="A65">
            <v>0</v>
          </cell>
          <cell r="B65">
            <v>0</v>
          </cell>
          <cell r="C65">
            <v>0</v>
          </cell>
          <cell r="D65" t="str">
            <v>4.2</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t="str">
            <v>1.33</v>
          </cell>
          <cell r="V65" t="str">
            <v>D+</v>
          </cell>
          <cell r="W65" t="str">
            <v>0</v>
          </cell>
          <cell r="X65">
            <v>0</v>
          </cell>
          <cell r="Y65">
            <v>0</v>
          </cell>
          <cell r="Z65">
            <v>0</v>
          </cell>
          <cell r="AA65">
            <v>0</v>
          </cell>
          <cell r="AB65">
            <v>0</v>
          </cell>
          <cell r="AC65">
            <v>0</v>
          </cell>
          <cell r="AD65">
            <v>0</v>
          </cell>
          <cell r="AE65">
            <v>0</v>
          </cell>
        </row>
        <row r="66">
          <cell r="A66">
            <v>0</v>
          </cell>
          <cell r="B66">
            <v>0</v>
          </cell>
          <cell r="C66">
            <v>0</v>
          </cell>
          <cell r="D66" t="str">
            <v>4.3</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t="str">
            <v>1.33</v>
          </cell>
          <cell r="V66" t="str">
            <v>D+</v>
          </cell>
          <cell r="W66" t="str">
            <v>0</v>
          </cell>
          <cell r="X66">
            <v>0</v>
          </cell>
          <cell r="Y66">
            <v>0</v>
          </cell>
          <cell r="Z66">
            <v>0</v>
          </cell>
          <cell r="AA66">
            <v>0</v>
          </cell>
          <cell r="AB66">
            <v>0</v>
          </cell>
          <cell r="AC66">
            <v>0</v>
          </cell>
          <cell r="AD66">
            <v>0</v>
          </cell>
          <cell r="AE66">
            <v>0</v>
          </cell>
        </row>
        <row r="67">
          <cell r="A67">
            <v>0</v>
          </cell>
          <cell r="B67">
            <v>0</v>
          </cell>
          <cell r="C67" t="str">
            <v>capaian rapot</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t="str">
            <v>1.33</v>
          </cell>
          <cell r="V67" t="str">
            <v>D+</v>
          </cell>
          <cell r="W67">
            <v>0</v>
          </cell>
          <cell r="X67">
            <v>0</v>
          </cell>
          <cell r="Y67">
            <v>0</v>
          </cell>
          <cell r="Z67">
            <v>0</v>
          </cell>
          <cell r="AA67">
            <v>0</v>
          </cell>
          <cell r="AB67">
            <v>0</v>
          </cell>
          <cell r="AC67">
            <v>0</v>
          </cell>
          <cell r="AD67">
            <v>0</v>
          </cell>
          <cell r="AE67">
            <v>0</v>
          </cell>
        </row>
        <row r="68">
          <cell r="A68">
            <v>16</v>
          </cell>
          <cell r="B68">
            <v>0</v>
          </cell>
          <cell r="C68" t="str">
            <v>Nabilla Shiva Putri</v>
          </cell>
          <cell r="D68" t="str">
            <v>4.1</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t="str">
            <v>1.33</v>
          </cell>
          <cell r="V68" t="str">
            <v>D+</v>
          </cell>
          <cell r="W68" t="str">
            <v>0</v>
          </cell>
          <cell r="X68">
            <v>0</v>
          </cell>
          <cell r="Y68">
            <v>0</v>
          </cell>
          <cell r="Z68">
            <v>0</v>
          </cell>
          <cell r="AA68">
            <v>0</v>
          </cell>
          <cell r="AB68">
            <v>0</v>
          </cell>
          <cell r="AC68">
            <v>0</v>
          </cell>
          <cell r="AD68">
            <v>0</v>
          </cell>
          <cell r="AE68" t="str">
            <v>D+</v>
          </cell>
        </row>
        <row r="69">
          <cell r="A69">
            <v>0</v>
          </cell>
          <cell r="B69">
            <v>0</v>
          </cell>
          <cell r="C69">
            <v>0</v>
          </cell>
          <cell r="D69" t="str">
            <v>4.2</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t="str">
            <v>1.33</v>
          </cell>
          <cell r="V69" t="str">
            <v>D+</v>
          </cell>
          <cell r="W69" t="str">
            <v>0</v>
          </cell>
          <cell r="X69">
            <v>0</v>
          </cell>
          <cell r="Y69">
            <v>0</v>
          </cell>
          <cell r="Z69">
            <v>0</v>
          </cell>
          <cell r="AA69">
            <v>0</v>
          </cell>
          <cell r="AB69">
            <v>0</v>
          </cell>
          <cell r="AC69">
            <v>0</v>
          </cell>
          <cell r="AD69">
            <v>0</v>
          </cell>
          <cell r="AE69">
            <v>0</v>
          </cell>
        </row>
        <row r="70">
          <cell r="A70">
            <v>0</v>
          </cell>
          <cell r="B70">
            <v>0</v>
          </cell>
          <cell r="C70">
            <v>0</v>
          </cell>
          <cell r="D70" t="str">
            <v>4.3</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t="str">
            <v>1.33</v>
          </cell>
          <cell r="V70" t="str">
            <v>D+</v>
          </cell>
          <cell r="W70" t="str">
            <v>0</v>
          </cell>
          <cell r="X70">
            <v>0</v>
          </cell>
          <cell r="Y70">
            <v>0</v>
          </cell>
          <cell r="Z70">
            <v>0</v>
          </cell>
          <cell r="AA70">
            <v>0</v>
          </cell>
          <cell r="AB70">
            <v>0</v>
          </cell>
          <cell r="AC70">
            <v>0</v>
          </cell>
          <cell r="AD70">
            <v>0</v>
          </cell>
          <cell r="AE70">
            <v>0</v>
          </cell>
        </row>
        <row r="71">
          <cell r="A71">
            <v>0</v>
          </cell>
          <cell r="B71">
            <v>0</v>
          </cell>
          <cell r="C71" t="str">
            <v>capaian rapot</v>
          </cell>
          <cell r="D71">
            <v>0</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t="str">
            <v>1.33</v>
          </cell>
          <cell r="V71" t="str">
            <v>D+</v>
          </cell>
          <cell r="W71">
            <v>0</v>
          </cell>
          <cell r="X71">
            <v>0</v>
          </cell>
          <cell r="Y71">
            <v>0</v>
          </cell>
          <cell r="Z71">
            <v>0</v>
          </cell>
          <cell r="AA71">
            <v>0</v>
          </cell>
          <cell r="AB71">
            <v>0</v>
          </cell>
          <cell r="AC71">
            <v>0</v>
          </cell>
          <cell r="AD71">
            <v>0</v>
          </cell>
          <cell r="AE71">
            <v>0</v>
          </cell>
        </row>
        <row r="72">
          <cell r="A72">
            <v>17</v>
          </cell>
          <cell r="B72">
            <v>0</v>
          </cell>
          <cell r="C72" t="str">
            <v>Naufal Falih F</v>
          </cell>
          <cell r="D72" t="str">
            <v>4.1</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t="str">
            <v>1.33</v>
          </cell>
          <cell r="V72" t="str">
            <v>D+</v>
          </cell>
          <cell r="W72" t="str">
            <v>0</v>
          </cell>
          <cell r="X72">
            <v>0</v>
          </cell>
          <cell r="Y72">
            <v>0</v>
          </cell>
          <cell r="Z72">
            <v>0</v>
          </cell>
          <cell r="AA72">
            <v>0</v>
          </cell>
          <cell r="AB72">
            <v>0</v>
          </cell>
          <cell r="AC72">
            <v>0</v>
          </cell>
          <cell r="AD72">
            <v>0</v>
          </cell>
          <cell r="AE72" t="str">
            <v>D+</v>
          </cell>
        </row>
        <row r="73">
          <cell r="A73">
            <v>0</v>
          </cell>
          <cell r="B73">
            <v>0</v>
          </cell>
          <cell r="C73">
            <v>0</v>
          </cell>
          <cell r="D73" t="str">
            <v>4.2</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t="str">
            <v>1.33</v>
          </cell>
          <cell r="V73" t="str">
            <v>D+</v>
          </cell>
          <cell r="W73" t="str">
            <v>0</v>
          </cell>
          <cell r="X73">
            <v>0</v>
          </cell>
          <cell r="Y73">
            <v>0</v>
          </cell>
          <cell r="Z73">
            <v>0</v>
          </cell>
          <cell r="AA73">
            <v>0</v>
          </cell>
          <cell r="AB73">
            <v>0</v>
          </cell>
          <cell r="AC73">
            <v>0</v>
          </cell>
          <cell r="AD73">
            <v>0</v>
          </cell>
          <cell r="AE73">
            <v>0</v>
          </cell>
        </row>
        <row r="74">
          <cell r="A74">
            <v>0</v>
          </cell>
          <cell r="B74">
            <v>0</v>
          </cell>
          <cell r="C74">
            <v>0</v>
          </cell>
          <cell r="D74" t="str">
            <v>4.3</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t="str">
            <v>1.33</v>
          </cell>
          <cell r="V74" t="str">
            <v>D+</v>
          </cell>
          <cell r="W74" t="str">
            <v>0</v>
          </cell>
          <cell r="X74">
            <v>0</v>
          </cell>
          <cell r="Y74">
            <v>0</v>
          </cell>
          <cell r="Z74">
            <v>0</v>
          </cell>
          <cell r="AA74">
            <v>0</v>
          </cell>
          <cell r="AB74">
            <v>0</v>
          </cell>
          <cell r="AC74">
            <v>0</v>
          </cell>
          <cell r="AD74">
            <v>0</v>
          </cell>
          <cell r="AE74">
            <v>0</v>
          </cell>
        </row>
        <row r="75">
          <cell r="A75">
            <v>0</v>
          </cell>
          <cell r="B75">
            <v>0</v>
          </cell>
          <cell r="C75" t="str">
            <v>capaian rapot</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t="str">
            <v>1.33</v>
          </cell>
          <cell r="V75" t="str">
            <v>D+</v>
          </cell>
          <cell r="W75">
            <v>0</v>
          </cell>
          <cell r="X75">
            <v>0</v>
          </cell>
          <cell r="Y75">
            <v>0</v>
          </cell>
          <cell r="Z75">
            <v>0</v>
          </cell>
          <cell r="AA75">
            <v>0</v>
          </cell>
          <cell r="AB75">
            <v>0</v>
          </cell>
          <cell r="AC75">
            <v>0</v>
          </cell>
          <cell r="AD75">
            <v>0</v>
          </cell>
          <cell r="AE75">
            <v>0</v>
          </cell>
        </row>
        <row r="76">
          <cell r="A76">
            <v>18</v>
          </cell>
          <cell r="B76">
            <v>0</v>
          </cell>
          <cell r="C76" t="str">
            <v>Nayla Annora Nobel W</v>
          </cell>
          <cell r="D76" t="str">
            <v>4.1</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t="str">
            <v>1.33</v>
          </cell>
          <cell r="V76" t="str">
            <v>D+</v>
          </cell>
          <cell r="W76" t="str">
            <v>0</v>
          </cell>
          <cell r="X76">
            <v>0</v>
          </cell>
          <cell r="Y76">
            <v>0</v>
          </cell>
          <cell r="Z76">
            <v>0</v>
          </cell>
          <cell r="AA76">
            <v>0</v>
          </cell>
          <cell r="AB76">
            <v>0</v>
          </cell>
          <cell r="AC76">
            <v>0</v>
          </cell>
          <cell r="AD76">
            <v>0</v>
          </cell>
          <cell r="AE76" t="str">
            <v>D+</v>
          </cell>
        </row>
        <row r="77">
          <cell r="A77">
            <v>0</v>
          </cell>
          <cell r="B77">
            <v>0</v>
          </cell>
          <cell r="C77">
            <v>0</v>
          </cell>
          <cell r="D77" t="str">
            <v>4.2</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t="str">
            <v>1.33</v>
          </cell>
          <cell r="V77" t="str">
            <v>D+</v>
          </cell>
          <cell r="W77" t="str">
            <v>0</v>
          </cell>
          <cell r="X77">
            <v>0</v>
          </cell>
          <cell r="Y77">
            <v>0</v>
          </cell>
          <cell r="Z77">
            <v>0</v>
          </cell>
          <cell r="AA77">
            <v>0</v>
          </cell>
          <cell r="AB77">
            <v>0</v>
          </cell>
          <cell r="AC77">
            <v>0</v>
          </cell>
          <cell r="AD77">
            <v>0</v>
          </cell>
          <cell r="AE77">
            <v>0</v>
          </cell>
        </row>
        <row r="78">
          <cell r="A78">
            <v>0</v>
          </cell>
          <cell r="B78">
            <v>0</v>
          </cell>
          <cell r="C78">
            <v>0</v>
          </cell>
          <cell r="D78" t="str">
            <v>4.3</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t="str">
            <v>1.33</v>
          </cell>
          <cell r="V78" t="str">
            <v>D+</v>
          </cell>
          <cell r="W78" t="str">
            <v>0</v>
          </cell>
          <cell r="X78">
            <v>0</v>
          </cell>
          <cell r="Y78">
            <v>0</v>
          </cell>
          <cell r="Z78">
            <v>0</v>
          </cell>
          <cell r="AA78">
            <v>0</v>
          </cell>
          <cell r="AB78">
            <v>0</v>
          </cell>
          <cell r="AC78">
            <v>0</v>
          </cell>
          <cell r="AD78">
            <v>0</v>
          </cell>
          <cell r="AE78">
            <v>0</v>
          </cell>
        </row>
        <row r="79">
          <cell r="A79">
            <v>0</v>
          </cell>
          <cell r="B79">
            <v>0</v>
          </cell>
          <cell r="C79" t="str">
            <v>capaian rapot</v>
          </cell>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t="str">
            <v>1.33</v>
          </cell>
          <cell r="V79" t="str">
            <v>D+</v>
          </cell>
          <cell r="W79">
            <v>0</v>
          </cell>
          <cell r="X79">
            <v>0</v>
          </cell>
          <cell r="Y79">
            <v>0</v>
          </cell>
          <cell r="Z79">
            <v>0</v>
          </cell>
          <cell r="AA79">
            <v>0</v>
          </cell>
          <cell r="AB79">
            <v>0</v>
          </cell>
          <cell r="AC79">
            <v>0</v>
          </cell>
          <cell r="AD79">
            <v>0</v>
          </cell>
          <cell r="AE79">
            <v>0</v>
          </cell>
        </row>
        <row r="80">
          <cell r="A80">
            <v>19</v>
          </cell>
          <cell r="B80">
            <v>0</v>
          </cell>
          <cell r="C80" t="str">
            <v>Raihan Danang P</v>
          </cell>
          <cell r="D80" t="str">
            <v>4.1</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t="str">
            <v>1.33</v>
          </cell>
          <cell r="V80" t="str">
            <v>D+</v>
          </cell>
          <cell r="W80" t="str">
            <v>0</v>
          </cell>
          <cell r="X80">
            <v>0</v>
          </cell>
          <cell r="Y80">
            <v>0</v>
          </cell>
          <cell r="Z80">
            <v>0</v>
          </cell>
          <cell r="AA80">
            <v>0</v>
          </cell>
          <cell r="AB80">
            <v>0</v>
          </cell>
          <cell r="AC80">
            <v>0</v>
          </cell>
          <cell r="AD80">
            <v>0</v>
          </cell>
          <cell r="AE80" t="str">
            <v>D+</v>
          </cell>
        </row>
        <row r="81">
          <cell r="A81">
            <v>0</v>
          </cell>
          <cell r="B81">
            <v>0</v>
          </cell>
          <cell r="C81">
            <v>0</v>
          </cell>
          <cell r="D81" t="str">
            <v>4.2</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t="str">
            <v>1.33</v>
          </cell>
          <cell r="V81" t="str">
            <v>D+</v>
          </cell>
          <cell r="W81" t="str">
            <v>0</v>
          </cell>
          <cell r="X81">
            <v>0</v>
          </cell>
          <cell r="Y81">
            <v>0</v>
          </cell>
          <cell r="Z81">
            <v>0</v>
          </cell>
          <cell r="AA81">
            <v>0</v>
          </cell>
          <cell r="AB81">
            <v>0</v>
          </cell>
          <cell r="AC81">
            <v>0</v>
          </cell>
          <cell r="AD81">
            <v>0</v>
          </cell>
          <cell r="AE81">
            <v>0</v>
          </cell>
        </row>
        <row r="82">
          <cell r="A82">
            <v>0</v>
          </cell>
          <cell r="B82">
            <v>0</v>
          </cell>
          <cell r="C82">
            <v>0</v>
          </cell>
          <cell r="D82" t="str">
            <v>4.3</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t="str">
            <v>1.33</v>
          </cell>
          <cell r="V82" t="str">
            <v>D+</v>
          </cell>
          <cell r="W82" t="str">
            <v>0</v>
          </cell>
          <cell r="X82">
            <v>0</v>
          </cell>
          <cell r="Y82">
            <v>0</v>
          </cell>
          <cell r="Z82">
            <v>0</v>
          </cell>
          <cell r="AA82">
            <v>0</v>
          </cell>
          <cell r="AB82">
            <v>0</v>
          </cell>
          <cell r="AC82">
            <v>0</v>
          </cell>
          <cell r="AD82">
            <v>0</v>
          </cell>
          <cell r="AE82">
            <v>0</v>
          </cell>
        </row>
        <row r="83">
          <cell r="A83">
            <v>0</v>
          </cell>
          <cell r="B83">
            <v>0</v>
          </cell>
          <cell r="C83" t="str">
            <v>capaian rapot</v>
          </cell>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t="str">
            <v>1.33</v>
          </cell>
          <cell r="V83" t="str">
            <v>D+</v>
          </cell>
          <cell r="W83">
            <v>0</v>
          </cell>
          <cell r="X83">
            <v>0</v>
          </cell>
          <cell r="Y83">
            <v>0</v>
          </cell>
          <cell r="Z83">
            <v>0</v>
          </cell>
          <cell r="AA83">
            <v>0</v>
          </cell>
          <cell r="AB83">
            <v>0</v>
          </cell>
          <cell r="AC83">
            <v>0</v>
          </cell>
          <cell r="AD83">
            <v>0</v>
          </cell>
          <cell r="AE83">
            <v>0</v>
          </cell>
        </row>
        <row r="84">
          <cell r="A84">
            <v>20</v>
          </cell>
          <cell r="B84">
            <v>0</v>
          </cell>
          <cell r="C84" t="str">
            <v>Roby Ardiyansyah</v>
          </cell>
          <cell r="D84" t="str">
            <v>4.1</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t="str">
            <v>1.33</v>
          </cell>
          <cell r="V84" t="str">
            <v>D+</v>
          </cell>
          <cell r="W84" t="str">
            <v>0</v>
          </cell>
          <cell r="X84">
            <v>0</v>
          </cell>
          <cell r="Y84">
            <v>0</v>
          </cell>
          <cell r="Z84">
            <v>0</v>
          </cell>
          <cell r="AA84">
            <v>0</v>
          </cell>
          <cell r="AB84">
            <v>0</v>
          </cell>
          <cell r="AC84">
            <v>0</v>
          </cell>
          <cell r="AD84">
            <v>0</v>
          </cell>
          <cell r="AE84" t="str">
            <v>D+</v>
          </cell>
        </row>
        <row r="85">
          <cell r="A85">
            <v>0</v>
          </cell>
          <cell r="B85">
            <v>0</v>
          </cell>
          <cell r="C85">
            <v>0</v>
          </cell>
          <cell r="D85" t="str">
            <v>4.2</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t="str">
            <v>1.33</v>
          </cell>
          <cell r="V85" t="str">
            <v>D+</v>
          </cell>
          <cell r="W85" t="str">
            <v>0</v>
          </cell>
          <cell r="X85">
            <v>0</v>
          </cell>
          <cell r="Y85">
            <v>0</v>
          </cell>
          <cell r="Z85">
            <v>0</v>
          </cell>
          <cell r="AA85">
            <v>0</v>
          </cell>
          <cell r="AB85">
            <v>0</v>
          </cell>
          <cell r="AC85">
            <v>0</v>
          </cell>
          <cell r="AD85">
            <v>0</v>
          </cell>
          <cell r="AE85">
            <v>0</v>
          </cell>
        </row>
        <row r="86">
          <cell r="A86">
            <v>0</v>
          </cell>
          <cell r="B86">
            <v>0</v>
          </cell>
          <cell r="C86">
            <v>0</v>
          </cell>
          <cell r="D86" t="str">
            <v>4.3</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t="str">
            <v>1.33</v>
          </cell>
          <cell r="V86" t="str">
            <v>D+</v>
          </cell>
          <cell r="W86" t="str">
            <v>0</v>
          </cell>
          <cell r="X86">
            <v>0</v>
          </cell>
          <cell r="Y86">
            <v>0</v>
          </cell>
          <cell r="Z86">
            <v>0</v>
          </cell>
          <cell r="AA86">
            <v>0</v>
          </cell>
          <cell r="AB86">
            <v>0</v>
          </cell>
          <cell r="AC86">
            <v>0</v>
          </cell>
          <cell r="AD86">
            <v>0</v>
          </cell>
          <cell r="AE86">
            <v>0</v>
          </cell>
        </row>
        <row r="87">
          <cell r="A87">
            <v>0</v>
          </cell>
          <cell r="B87">
            <v>0</v>
          </cell>
          <cell r="C87" t="str">
            <v>capaian rapot</v>
          </cell>
          <cell r="D87">
            <v>0</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t="str">
            <v>1.33</v>
          </cell>
          <cell r="V87" t="str">
            <v>D+</v>
          </cell>
          <cell r="W87">
            <v>0</v>
          </cell>
          <cell r="X87">
            <v>0</v>
          </cell>
          <cell r="Y87">
            <v>0</v>
          </cell>
          <cell r="Z87">
            <v>0</v>
          </cell>
          <cell r="AA87">
            <v>0</v>
          </cell>
          <cell r="AB87">
            <v>0</v>
          </cell>
          <cell r="AC87">
            <v>0</v>
          </cell>
          <cell r="AD87">
            <v>0</v>
          </cell>
          <cell r="AE87">
            <v>0</v>
          </cell>
        </row>
        <row r="88">
          <cell r="A88">
            <v>21</v>
          </cell>
          <cell r="B88">
            <v>0</v>
          </cell>
          <cell r="C88" t="str">
            <v>Rojalingga Prana A</v>
          </cell>
          <cell r="D88" t="str">
            <v>4.1</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t="str">
            <v>1.33</v>
          </cell>
          <cell r="V88" t="str">
            <v>D+</v>
          </cell>
          <cell r="W88" t="str">
            <v>0</v>
          </cell>
          <cell r="X88">
            <v>0</v>
          </cell>
          <cell r="Y88">
            <v>0</v>
          </cell>
          <cell r="Z88">
            <v>0</v>
          </cell>
          <cell r="AA88">
            <v>0</v>
          </cell>
          <cell r="AB88">
            <v>0</v>
          </cell>
          <cell r="AC88">
            <v>0</v>
          </cell>
          <cell r="AD88">
            <v>0</v>
          </cell>
          <cell r="AE88" t="str">
            <v>D+</v>
          </cell>
        </row>
        <row r="89">
          <cell r="A89">
            <v>0</v>
          </cell>
          <cell r="B89">
            <v>0</v>
          </cell>
          <cell r="C89">
            <v>0</v>
          </cell>
          <cell r="D89" t="str">
            <v>4.2</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t="str">
            <v>1.33</v>
          </cell>
          <cell r="V89" t="str">
            <v>D+</v>
          </cell>
          <cell r="W89" t="str">
            <v>0</v>
          </cell>
          <cell r="X89">
            <v>0</v>
          </cell>
          <cell r="Y89">
            <v>0</v>
          </cell>
          <cell r="Z89">
            <v>0</v>
          </cell>
          <cell r="AA89">
            <v>0</v>
          </cell>
          <cell r="AB89">
            <v>0</v>
          </cell>
          <cell r="AC89">
            <v>0</v>
          </cell>
          <cell r="AD89">
            <v>0</v>
          </cell>
          <cell r="AE89">
            <v>0</v>
          </cell>
        </row>
        <row r="90">
          <cell r="A90">
            <v>0</v>
          </cell>
          <cell r="B90">
            <v>0</v>
          </cell>
          <cell r="C90">
            <v>0</v>
          </cell>
          <cell r="D90" t="str">
            <v>4.3</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t="str">
            <v>1.33</v>
          </cell>
          <cell r="V90" t="str">
            <v>D+</v>
          </cell>
          <cell r="W90" t="str">
            <v>0</v>
          </cell>
          <cell r="X90">
            <v>0</v>
          </cell>
          <cell r="Y90">
            <v>0</v>
          </cell>
          <cell r="Z90">
            <v>0</v>
          </cell>
          <cell r="AA90">
            <v>0</v>
          </cell>
          <cell r="AB90">
            <v>0</v>
          </cell>
          <cell r="AC90">
            <v>0</v>
          </cell>
          <cell r="AD90">
            <v>0</v>
          </cell>
          <cell r="AE90">
            <v>0</v>
          </cell>
        </row>
        <row r="91">
          <cell r="A91">
            <v>0</v>
          </cell>
          <cell r="B91">
            <v>0</v>
          </cell>
          <cell r="C91" t="str">
            <v>capaian rapot</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t="str">
            <v>1.33</v>
          </cell>
          <cell r="V91" t="str">
            <v>D+</v>
          </cell>
          <cell r="W91">
            <v>0</v>
          </cell>
          <cell r="X91">
            <v>0</v>
          </cell>
          <cell r="Y91">
            <v>0</v>
          </cell>
          <cell r="Z91">
            <v>0</v>
          </cell>
          <cell r="AA91">
            <v>0</v>
          </cell>
          <cell r="AB91">
            <v>0</v>
          </cell>
          <cell r="AC91">
            <v>0</v>
          </cell>
          <cell r="AD91">
            <v>0</v>
          </cell>
          <cell r="AE91">
            <v>0</v>
          </cell>
        </row>
        <row r="92">
          <cell r="A92">
            <v>22</v>
          </cell>
          <cell r="B92">
            <v>0</v>
          </cell>
          <cell r="C92" t="str">
            <v>Sally Savista A</v>
          </cell>
          <cell r="D92" t="str">
            <v>4.1</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t="str">
            <v>1.33</v>
          </cell>
          <cell r="V92" t="str">
            <v>D+</v>
          </cell>
          <cell r="W92" t="str">
            <v>0</v>
          </cell>
          <cell r="X92">
            <v>0</v>
          </cell>
          <cell r="Y92">
            <v>0</v>
          </cell>
          <cell r="Z92">
            <v>0</v>
          </cell>
          <cell r="AA92">
            <v>0</v>
          </cell>
          <cell r="AB92">
            <v>0</v>
          </cell>
          <cell r="AC92">
            <v>0</v>
          </cell>
          <cell r="AD92">
            <v>0</v>
          </cell>
          <cell r="AE92" t="str">
            <v>D+</v>
          </cell>
        </row>
        <row r="93">
          <cell r="A93">
            <v>0</v>
          </cell>
          <cell r="B93">
            <v>0</v>
          </cell>
          <cell r="C93">
            <v>0</v>
          </cell>
          <cell r="D93" t="str">
            <v>4.2</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t="str">
            <v>1.33</v>
          </cell>
          <cell r="V93" t="str">
            <v>D+</v>
          </cell>
          <cell r="W93" t="str">
            <v>0</v>
          </cell>
          <cell r="X93">
            <v>0</v>
          </cell>
          <cell r="Y93">
            <v>0</v>
          </cell>
          <cell r="Z93">
            <v>0</v>
          </cell>
          <cell r="AA93">
            <v>0</v>
          </cell>
          <cell r="AB93">
            <v>0</v>
          </cell>
          <cell r="AC93">
            <v>0</v>
          </cell>
          <cell r="AD93">
            <v>0</v>
          </cell>
          <cell r="AE93">
            <v>0</v>
          </cell>
        </row>
        <row r="94">
          <cell r="A94">
            <v>0</v>
          </cell>
          <cell r="B94">
            <v>0</v>
          </cell>
          <cell r="C94">
            <v>0</v>
          </cell>
          <cell r="D94" t="str">
            <v>4.3</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t="str">
            <v>1.33</v>
          </cell>
          <cell r="V94" t="str">
            <v>D+</v>
          </cell>
          <cell r="W94" t="str">
            <v>0</v>
          </cell>
          <cell r="X94">
            <v>0</v>
          </cell>
          <cell r="Y94">
            <v>0</v>
          </cell>
          <cell r="Z94">
            <v>0</v>
          </cell>
          <cell r="AA94">
            <v>0</v>
          </cell>
          <cell r="AB94">
            <v>0</v>
          </cell>
          <cell r="AC94">
            <v>0</v>
          </cell>
          <cell r="AD94">
            <v>0</v>
          </cell>
          <cell r="AE94">
            <v>0</v>
          </cell>
        </row>
        <row r="95">
          <cell r="A95">
            <v>0</v>
          </cell>
          <cell r="B95">
            <v>0</v>
          </cell>
          <cell r="C95" t="str">
            <v>capaian rapot</v>
          </cell>
          <cell r="D95">
            <v>0</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t="str">
            <v>1.33</v>
          </cell>
          <cell r="V95" t="str">
            <v>D+</v>
          </cell>
          <cell r="W95">
            <v>0</v>
          </cell>
          <cell r="X95">
            <v>0</v>
          </cell>
          <cell r="Y95">
            <v>0</v>
          </cell>
          <cell r="Z95">
            <v>0</v>
          </cell>
          <cell r="AA95">
            <v>0</v>
          </cell>
          <cell r="AB95">
            <v>0</v>
          </cell>
          <cell r="AC95">
            <v>0</v>
          </cell>
          <cell r="AD95">
            <v>0</v>
          </cell>
          <cell r="AE95">
            <v>0</v>
          </cell>
        </row>
        <row r="96">
          <cell r="A96">
            <v>23</v>
          </cell>
          <cell r="B96">
            <v>0</v>
          </cell>
          <cell r="C96" t="str">
            <v xml:space="preserve">Tania Kaori Angelita </v>
          </cell>
          <cell r="D96" t="str">
            <v>4.1</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t="str">
            <v>1.33</v>
          </cell>
          <cell r="V96" t="str">
            <v>D+</v>
          </cell>
          <cell r="W96" t="str">
            <v>0</v>
          </cell>
          <cell r="X96">
            <v>0</v>
          </cell>
          <cell r="Y96">
            <v>0</v>
          </cell>
          <cell r="Z96">
            <v>0</v>
          </cell>
          <cell r="AA96">
            <v>0</v>
          </cell>
          <cell r="AB96">
            <v>0</v>
          </cell>
          <cell r="AC96">
            <v>0</v>
          </cell>
          <cell r="AD96">
            <v>0</v>
          </cell>
          <cell r="AE96" t="str">
            <v>D+</v>
          </cell>
        </row>
        <row r="97">
          <cell r="A97">
            <v>0</v>
          </cell>
          <cell r="B97">
            <v>0</v>
          </cell>
          <cell r="C97">
            <v>0</v>
          </cell>
          <cell r="D97" t="str">
            <v>4.2</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t="str">
            <v>1.33</v>
          </cell>
          <cell r="V97" t="str">
            <v>D+</v>
          </cell>
          <cell r="W97" t="str">
            <v>0</v>
          </cell>
          <cell r="X97">
            <v>0</v>
          </cell>
          <cell r="Y97">
            <v>0</v>
          </cell>
          <cell r="Z97">
            <v>0</v>
          </cell>
          <cell r="AA97">
            <v>0</v>
          </cell>
          <cell r="AB97">
            <v>0</v>
          </cell>
          <cell r="AC97">
            <v>0</v>
          </cell>
          <cell r="AD97">
            <v>0</v>
          </cell>
          <cell r="AE97">
            <v>0</v>
          </cell>
        </row>
        <row r="98">
          <cell r="A98">
            <v>0</v>
          </cell>
          <cell r="B98">
            <v>0</v>
          </cell>
          <cell r="C98">
            <v>0</v>
          </cell>
          <cell r="D98" t="str">
            <v>4.3</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t="str">
            <v>1.33</v>
          </cell>
          <cell r="V98" t="str">
            <v>D+</v>
          </cell>
          <cell r="W98" t="str">
            <v>0</v>
          </cell>
          <cell r="X98">
            <v>0</v>
          </cell>
          <cell r="Y98">
            <v>0</v>
          </cell>
          <cell r="Z98">
            <v>0</v>
          </cell>
          <cell r="AA98">
            <v>0</v>
          </cell>
          <cell r="AB98">
            <v>0</v>
          </cell>
          <cell r="AC98">
            <v>0</v>
          </cell>
          <cell r="AD98">
            <v>0</v>
          </cell>
          <cell r="AE98">
            <v>0</v>
          </cell>
        </row>
        <row r="99">
          <cell r="A99">
            <v>0</v>
          </cell>
          <cell r="B99">
            <v>0</v>
          </cell>
          <cell r="C99" t="str">
            <v>capaian rapot</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t="str">
            <v>1.33</v>
          </cell>
          <cell r="V99" t="str">
            <v>D+</v>
          </cell>
          <cell r="W99">
            <v>0</v>
          </cell>
          <cell r="X99">
            <v>0</v>
          </cell>
          <cell r="Y99">
            <v>0</v>
          </cell>
          <cell r="Z99">
            <v>0</v>
          </cell>
          <cell r="AA99">
            <v>0</v>
          </cell>
          <cell r="AB99">
            <v>0</v>
          </cell>
          <cell r="AC99">
            <v>0</v>
          </cell>
          <cell r="AD99">
            <v>0</v>
          </cell>
          <cell r="AE99">
            <v>0</v>
          </cell>
        </row>
        <row r="100">
          <cell r="A100">
            <v>24</v>
          </cell>
          <cell r="B100">
            <v>0</v>
          </cell>
          <cell r="C100" t="str">
            <v>Romzy Oka Ramadhani P</v>
          </cell>
          <cell r="D100" t="str">
            <v>4.1</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t="str">
            <v>1.33</v>
          </cell>
          <cell r="V100" t="str">
            <v>D+</v>
          </cell>
          <cell r="W100" t="str">
            <v>0</v>
          </cell>
          <cell r="X100">
            <v>0</v>
          </cell>
          <cell r="Y100">
            <v>0</v>
          </cell>
          <cell r="Z100">
            <v>0</v>
          </cell>
          <cell r="AA100">
            <v>0</v>
          </cell>
          <cell r="AB100">
            <v>0</v>
          </cell>
          <cell r="AC100">
            <v>0</v>
          </cell>
          <cell r="AD100">
            <v>0</v>
          </cell>
          <cell r="AE100" t="str">
            <v>D+</v>
          </cell>
        </row>
        <row r="101">
          <cell r="A101">
            <v>0</v>
          </cell>
          <cell r="B101">
            <v>0</v>
          </cell>
          <cell r="C101">
            <v>0</v>
          </cell>
          <cell r="D101" t="str">
            <v>4.2</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t="str">
            <v>1.33</v>
          </cell>
          <cell r="V101" t="str">
            <v>D+</v>
          </cell>
          <cell r="W101" t="str">
            <v>0</v>
          </cell>
          <cell r="X101">
            <v>0</v>
          </cell>
          <cell r="Y101">
            <v>0</v>
          </cell>
          <cell r="Z101">
            <v>0</v>
          </cell>
          <cell r="AA101">
            <v>0</v>
          </cell>
          <cell r="AB101">
            <v>0</v>
          </cell>
          <cell r="AC101">
            <v>0</v>
          </cell>
          <cell r="AD101">
            <v>0</v>
          </cell>
          <cell r="AE101">
            <v>0</v>
          </cell>
        </row>
        <row r="102">
          <cell r="A102">
            <v>0</v>
          </cell>
          <cell r="B102">
            <v>0</v>
          </cell>
          <cell r="C102">
            <v>0</v>
          </cell>
          <cell r="D102" t="str">
            <v>4.3</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t="str">
            <v>1.33</v>
          </cell>
          <cell r="V102" t="str">
            <v>D+</v>
          </cell>
          <cell r="W102" t="str">
            <v>0</v>
          </cell>
          <cell r="X102">
            <v>0</v>
          </cell>
          <cell r="Y102">
            <v>0</v>
          </cell>
          <cell r="Z102">
            <v>0</v>
          </cell>
          <cell r="AA102">
            <v>0</v>
          </cell>
          <cell r="AB102">
            <v>0</v>
          </cell>
          <cell r="AC102">
            <v>0</v>
          </cell>
          <cell r="AD102">
            <v>0</v>
          </cell>
          <cell r="AE102">
            <v>0</v>
          </cell>
        </row>
        <row r="103">
          <cell r="A103">
            <v>0</v>
          </cell>
          <cell r="B103">
            <v>0</v>
          </cell>
          <cell r="C103" t="str">
            <v>capaian rapot</v>
          </cell>
          <cell r="D103">
            <v>0</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t="str">
            <v>1.33</v>
          </cell>
          <cell r="V103" t="str">
            <v>D+</v>
          </cell>
          <cell r="W103">
            <v>0</v>
          </cell>
          <cell r="X103">
            <v>0</v>
          </cell>
          <cell r="Y103">
            <v>0</v>
          </cell>
          <cell r="Z103">
            <v>0</v>
          </cell>
          <cell r="AA103">
            <v>0</v>
          </cell>
          <cell r="AB103">
            <v>0</v>
          </cell>
          <cell r="AC103">
            <v>0</v>
          </cell>
          <cell r="AD103">
            <v>0</v>
          </cell>
          <cell r="AE103">
            <v>0</v>
          </cell>
        </row>
        <row r="104">
          <cell r="A104">
            <v>25</v>
          </cell>
          <cell r="B104">
            <v>0</v>
          </cell>
          <cell r="C104" t="str">
            <v>Larasati Jagadhita P</v>
          </cell>
          <cell r="D104" t="str">
            <v>4.1</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t="str">
            <v>1.33</v>
          </cell>
          <cell r="V104" t="str">
            <v>D+</v>
          </cell>
          <cell r="W104" t="str">
            <v>0</v>
          </cell>
          <cell r="X104">
            <v>0</v>
          </cell>
          <cell r="Y104">
            <v>0</v>
          </cell>
          <cell r="Z104">
            <v>0</v>
          </cell>
          <cell r="AA104">
            <v>0</v>
          </cell>
          <cell r="AB104">
            <v>0</v>
          </cell>
          <cell r="AC104">
            <v>0</v>
          </cell>
          <cell r="AD104">
            <v>0</v>
          </cell>
          <cell r="AE104" t="str">
            <v>D+</v>
          </cell>
        </row>
        <row r="105">
          <cell r="A105">
            <v>0</v>
          </cell>
          <cell r="B105">
            <v>0</v>
          </cell>
          <cell r="C105">
            <v>0</v>
          </cell>
          <cell r="D105" t="str">
            <v>4.2</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t="str">
            <v>1.33</v>
          </cell>
          <cell r="V105" t="str">
            <v>D+</v>
          </cell>
          <cell r="W105" t="str">
            <v>0</v>
          </cell>
          <cell r="X105">
            <v>0</v>
          </cell>
          <cell r="Y105">
            <v>0</v>
          </cell>
          <cell r="Z105">
            <v>0</v>
          </cell>
          <cell r="AA105">
            <v>0</v>
          </cell>
          <cell r="AB105">
            <v>0</v>
          </cell>
          <cell r="AC105">
            <v>0</v>
          </cell>
          <cell r="AD105">
            <v>0</v>
          </cell>
          <cell r="AE105">
            <v>0</v>
          </cell>
        </row>
        <row r="106">
          <cell r="A106">
            <v>0</v>
          </cell>
          <cell r="B106">
            <v>0</v>
          </cell>
          <cell r="C106">
            <v>0</v>
          </cell>
          <cell r="D106" t="str">
            <v>4.3</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t="str">
            <v>1.33</v>
          </cell>
          <cell r="V106" t="str">
            <v>D+</v>
          </cell>
          <cell r="W106" t="str">
            <v>0</v>
          </cell>
          <cell r="X106">
            <v>0</v>
          </cell>
          <cell r="Y106">
            <v>0</v>
          </cell>
          <cell r="Z106">
            <v>0</v>
          </cell>
          <cell r="AA106">
            <v>0</v>
          </cell>
          <cell r="AB106">
            <v>0</v>
          </cell>
          <cell r="AC106">
            <v>0</v>
          </cell>
          <cell r="AD106">
            <v>0</v>
          </cell>
          <cell r="AE106">
            <v>0</v>
          </cell>
        </row>
        <row r="107">
          <cell r="A107">
            <v>0</v>
          </cell>
          <cell r="B107">
            <v>0</v>
          </cell>
          <cell r="C107" t="str">
            <v>capaian rapot</v>
          </cell>
          <cell r="D107">
            <v>0</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t="str">
            <v>1.33</v>
          </cell>
          <cell r="V107" t="str">
            <v>D+</v>
          </cell>
          <cell r="W107">
            <v>0</v>
          </cell>
          <cell r="X107">
            <v>0</v>
          </cell>
          <cell r="Y107">
            <v>0</v>
          </cell>
          <cell r="Z107">
            <v>0</v>
          </cell>
          <cell r="AA107">
            <v>0</v>
          </cell>
          <cell r="AB107">
            <v>0</v>
          </cell>
          <cell r="AC107">
            <v>0</v>
          </cell>
          <cell r="AD107">
            <v>0</v>
          </cell>
          <cell r="AE107">
            <v>0</v>
          </cell>
        </row>
        <row r="108">
          <cell r="A108">
            <v>26</v>
          </cell>
          <cell r="B108">
            <v>0</v>
          </cell>
          <cell r="C108" t="str">
            <v>Meliana Citra A</v>
          </cell>
          <cell r="D108" t="str">
            <v>4.1</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t="str">
            <v>1.33</v>
          </cell>
          <cell r="V108" t="str">
            <v>D+</v>
          </cell>
          <cell r="W108" t="str">
            <v>0</v>
          </cell>
          <cell r="X108">
            <v>0</v>
          </cell>
          <cell r="Y108">
            <v>0</v>
          </cell>
          <cell r="Z108">
            <v>0</v>
          </cell>
          <cell r="AA108">
            <v>0</v>
          </cell>
          <cell r="AB108">
            <v>0</v>
          </cell>
          <cell r="AC108">
            <v>0</v>
          </cell>
          <cell r="AD108">
            <v>0</v>
          </cell>
          <cell r="AE108" t="str">
            <v>D+</v>
          </cell>
        </row>
        <row r="109">
          <cell r="A109">
            <v>0</v>
          </cell>
          <cell r="B109">
            <v>0</v>
          </cell>
          <cell r="C109">
            <v>0</v>
          </cell>
          <cell r="D109" t="str">
            <v>4.2</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t="str">
            <v>1.33</v>
          </cell>
          <cell r="V109" t="str">
            <v>D+</v>
          </cell>
          <cell r="W109" t="str">
            <v>0</v>
          </cell>
          <cell r="X109">
            <v>0</v>
          </cell>
          <cell r="Y109">
            <v>0</v>
          </cell>
          <cell r="Z109">
            <v>0</v>
          </cell>
          <cell r="AA109">
            <v>0</v>
          </cell>
          <cell r="AB109">
            <v>0</v>
          </cell>
          <cell r="AC109">
            <v>0</v>
          </cell>
          <cell r="AD109">
            <v>0</v>
          </cell>
          <cell r="AE109">
            <v>0</v>
          </cell>
        </row>
        <row r="110">
          <cell r="A110">
            <v>0</v>
          </cell>
          <cell r="B110">
            <v>0</v>
          </cell>
          <cell r="C110">
            <v>0</v>
          </cell>
          <cell r="D110" t="str">
            <v>4.3</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t="str">
            <v>1.33</v>
          </cell>
          <cell r="V110" t="str">
            <v>D+</v>
          </cell>
          <cell r="W110" t="str">
            <v>0</v>
          </cell>
          <cell r="X110">
            <v>0</v>
          </cell>
          <cell r="Y110">
            <v>0</v>
          </cell>
          <cell r="Z110">
            <v>0</v>
          </cell>
          <cell r="AA110">
            <v>0</v>
          </cell>
          <cell r="AB110">
            <v>0</v>
          </cell>
          <cell r="AC110">
            <v>0</v>
          </cell>
          <cell r="AD110">
            <v>0</v>
          </cell>
          <cell r="AE110">
            <v>0</v>
          </cell>
        </row>
        <row r="111">
          <cell r="A111">
            <v>0</v>
          </cell>
          <cell r="B111">
            <v>0</v>
          </cell>
          <cell r="C111" t="str">
            <v>capaian rapot</v>
          </cell>
          <cell r="D111">
            <v>0</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t="str">
            <v>1.33</v>
          </cell>
          <cell r="V111" t="str">
            <v>D+</v>
          </cell>
          <cell r="W111">
            <v>0</v>
          </cell>
          <cell r="X111">
            <v>0</v>
          </cell>
          <cell r="Y111">
            <v>0</v>
          </cell>
          <cell r="Z111">
            <v>0</v>
          </cell>
          <cell r="AA111">
            <v>0</v>
          </cell>
          <cell r="AB111">
            <v>0</v>
          </cell>
          <cell r="AC111">
            <v>0</v>
          </cell>
          <cell r="AD111">
            <v>0</v>
          </cell>
          <cell r="AE111">
            <v>0</v>
          </cell>
        </row>
        <row r="112">
          <cell r="A112">
            <v>27</v>
          </cell>
          <cell r="B112">
            <v>0</v>
          </cell>
          <cell r="C112" t="str">
            <v>Mohammad Rizky</v>
          </cell>
          <cell r="D112" t="str">
            <v>4.1</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t="str">
            <v>1.33</v>
          </cell>
          <cell r="V112" t="str">
            <v>D+</v>
          </cell>
          <cell r="W112" t="str">
            <v>0</v>
          </cell>
          <cell r="X112">
            <v>0</v>
          </cell>
          <cell r="Y112">
            <v>0</v>
          </cell>
          <cell r="Z112">
            <v>0</v>
          </cell>
          <cell r="AA112">
            <v>0</v>
          </cell>
          <cell r="AB112">
            <v>0</v>
          </cell>
          <cell r="AC112">
            <v>0</v>
          </cell>
          <cell r="AD112">
            <v>0</v>
          </cell>
          <cell r="AE112" t="str">
            <v>D+</v>
          </cell>
        </row>
        <row r="113">
          <cell r="A113">
            <v>0</v>
          </cell>
          <cell r="B113">
            <v>0</v>
          </cell>
          <cell r="C113">
            <v>0</v>
          </cell>
          <cell r="D113" t="str">
            <v>4.2</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t="str">
            <v>1.33</v>
          </cell>
          <cell r="V113" t="str">
            <v>D+</v>
          </cell>
          <cell r="W113" t="str">
            <v>0</v>
          </cell>
          <cell r="X113">
            <v>0</v>
          </cell>
          <cell r="Y113">
            <v>0</v>
          </cell>
          <cell r="Z113">
            <v>0</v>
          </cell>
          <cell r="AA113">
            <v>0</v>
          </cell>
          <cell r="AB113">
            <v>0</v>
          </cell>
          <cell r="AC113">
            <v>0</v>
          </cell>
          <cell r="AD113">
            <v>0</v>
          </cell>
          <cell r="AE113">
            <v>0</v>
          </cell>
        </row>
        <row r="114">
          <cell r="A114">
            <v>0</v>
          </cell>
          <cell r="B114">
            <v>0</v>
          </cell>
          <cell r="C114">
            <v>0</v>
          </cell>
          <cell r="D114" t="str">
            <v>4.3</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t="str">
            <v>1.33</v>
          </cell>
          <cell r="V114" t="str">
            <v>D+</v>
          </cell>
          <cell r="W114" t="str">
            <v>0</v>
          </cell>
          <cell r="X114">
            <v>0</v>
          </cell>
          <cell r="Y114">
            <v>0</v>
          </cell>
          <cell r="Z114">
            <v>0</v>
          </cell>
          <cell r="AA114">
            <v>0</v>
          </cell>
          <cell r="AB114">
            <v>0</v>
          </cell>
          <cell r="AC114">
            <v>0</v>
          </cell>
          <cell r="AD114">
            <v>0</v>
          </cell>
          <cell r="AE114">
            <v>0</v>
          </cell>
        </row>
        <row r="115">
          <cell r="A115">
            <v>0</v>
          </cell>
          <cell r="B115">
            <v>0</v>
          </cell>
          <cell r="C115" t="str">
            <v>capaian rapot</v>
          </cell>
          <cell r="D115">
            <v>0</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t="str">
            <v>1.33</v>
          </cell>
          <cell r="V115" t="str">
            <v>D+</v>
          </cell>
          <cell r="W115">
            <v>0</v>
          </cell>
          <cell r="X115">
            <v>0</v>
          </cell>
          <cell r="Y115">
            <v>0</v>
          </cell>
          <cell r="Z115">
            <v>0</v>
          </cell>
          <cell r="AA115">
            <v>0</v>
          </cell>
          <cell r="AB115">
            <v>0</v>
          </cell>
          <cell r="AC115">
            <v>0</v>
          </cell>
          <cell r="AD115">
            <v>0</v>
          </cell>
          <cell r="AE115">
            <v>0</v>
          </cell>
        </row>
        <row r="116">
          <cell r="A116">
            <v>28</v>
          </cell>
          <cell r="B116">
            <v>0</v>
          </cell>
          <cell r="C116" t="e">
            <v>#N/A</v>
          </cell>
          <cell r="D116" t="str">
            <v>4.1</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t="str">
            <v>1.33</v>
          </cell>
          <cell r="V116" t="str">
            <v>D+</v>
          </cell>
          <cell r="W116" t="str">
            <v>0</v>
          </cell>
          <cell r="X116">
            <v>0</v>
          </cell>
          <cell r="Y116">
            <v>0</v>
          </cell>
          <cell r="Z116">
            <v>0</v>
          </cell>
          <cell r="AA116">
            <v>0</v>
          </cell>
          <cell r="AB116">
            <v>0</v>
          </cell>
          <cell r="AC116">
            <v>0</v>
          </cell>
          <cell r="AD116">
            <v>0</v>
          </cell>
          <cell r="AE116" t="str">
            <v>D+</v>
          </cell>
        </row>
        <row r="117">
          <cell r="A117">
            <v>0</v>
          </cell>
          <cell r="B117">
            <v>0</v>
          </cell>
          <cell r="C117">
            <v>0</v>
          </cell>
          <cell r="D117" t="str">
            <v>4.2</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t="str">
            <v>1.33</v>
          </cell>
          <cell r="V117" t="str">
            <v>D+</v>
          </cell>
          <cell r="W117" t="str">
            <v>0</v>
          </cell>
          <cell r="X117">
            <v>0</v>
          </cell>
          <cell r="Y117">
            <v>0</v>
          </cell>
          <cell r="Z117">
            <v>0</v>
          </cell>
          <cell r="AA117">
            <v>0</v>
          </cell>
          <cell r="AB117">
            <v>0</v>
          </cell>
          <cell r="AC117">
            <v>0</v>
          </cell>
          <cell r="AD117">
            <v>0</v>
          </cell>
          <cell r="AE117">
            <v>0</v>
          </cell>
        </row>
        <row r="118">
          <cell r="A118">
            <v>0</v>
          </cell>
          <cell r="B118">
            <v>0</v>
          </cell>
          <cell r="C118">
            <v>0</v>
          </cell>
          <cell r="D118" t="str">
            <v>4.3</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t="str">
            <v>1.33</v>
          </cell>
          <cell r="V118" t="str">
            <v>D+</v>
          </cell>
          <cell r="W118" t="str">
            <v>0</v>
          </cell>
          <cell r="X118">
            <v>0</v>
          </cell>
          <cell r="Y118">
            <v>0</v>
          </cell>
          <cell r="Z118">
            <v>0</v>
          </cell>
          <cell r="AA118">
            <v>0</v>
          </cell>
          <cell r="AB118">
            <v>0</v>
          </cell>
          <cell r="AC118">
            <v>0</v>
          </cell>
          <cell r="AD118">
            <v>0</v>
          </cell>
          <cell r="AE118">
            <v>0</v>
          </cell>
        </row>
        <row r="119">
          <cell r="A119">
            <v>0</v>
          </cell>
          <cell r="B119">
            <v>0</v>
          </cell>
          <cell r="C119" t="str">
            <v>capaian rapot</v>
          </cell>
          <cell r="D119">
            <v>0</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t="str">
            <v>1.33</v>
          </cell>
          <cell r="V119" t="str">
            <v>D+</v>
          </cell>
          <cell r="W119">
            <v>0</v>
          </cell>
          <cell r="X119">
            <v>0</v>
          </cell>
          <cell r="Y119">
            <v>0</v>
          </cell>
          <cell r="Z119">
            <v>0</v>
          </cell>
          <cell r="AA119">
            <v>0</v>
          </cell>
          <cell r="AB119">
            <v>0</v>
          </cell>
          <cell r="AC119">
            <v>0</v>
          </cell>
          <cell r="AD119">
            <v>0</v>
          </cell>
          <cell r="AE119">
            <v>0</v>
          </cell>
        </row>
        <row r="120">
          <cell r="A120">
            <v>29</v>
          </cell>
          <cell r="B120">
            <v>0</v>
          </cell>
          <cell r="C120" t="e">
            <v>#N/A</v>
          </cell>
          <cell r="D120" t="str">
            <v>4.1</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t="str">
            <v>1.33</v>
          </cell>
          <cell r="V120" t="str">
            <v>D+</v>
          </cell>
          <cell r="W120" t="str">
            <v>0</v>
          </cell>
          <cell r="X120">
            <v>0</v>
          </cell>
          <cell r="Y120">
            <v>0</v>
          </cell>
          <cell r="Z120">
            <v>0</v>
          </cell>
          <cell r="AA120">
            <v>0</v>
          </cell>
          <cell r="AB120">
            <v>0</v>
          </cell>
          <cell r="AC120">
            <v>0</v>
          </cell>
          <cell r="AD120">
            <v>0</v>
          </cell>
          <cell r="AE120" t="str">
            <v>D+</v>
          </cell>
        </row>
        <row r="121">
          <cell r="A121">
            <v>0</v>
          </cell>
          <cell r="B121">
            <v>0</v>
          </cell>
          <cell r="C121">
            <v>0</v>
          </cell>
          <cell r="D121" t="str">
            <v>4.2</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t="str">
            <v>1.33</v>
          </cell>
          <cell r="V121" t="str">
            <v>D+</v>
          </cell>
          <cell r="W121" t="str">
            <v>0</v>
          </cell>
          <cell r="X121">
            <v>0</v>
          </cell>
          <cell r="Y121">
            <v>0</v>
          </cell>
          <cell r="Z121">
            <v>0</v>
          </cell>
          <cell r="AA121">
            <v>0</v>
          </cell>
          <cell r="AB121">
            <v>0</v>
          </cell>
          <cell r="AC121">
            <v>0</v>
          </cell>
          <cell r="AD121">
            <v>0</v>
          </cell>
          <cell r="AE121">
            <v>0</v>
          </cell>
        </row>
        <row r="122">
          <cell r="A122">
            <v>0</v>
          </cell>
          <cell r="B122">
            <v>0</v>
          </cell>
          <cell r="C122">
            <v>0</v>
          </cell>
          <cell r="D122" t="str">
            <v>4.3</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t="str">
            <v>1.33</v>
          </cell>
          <cell r="V122" t="str">
            <v>D+</v>
          </cell>
          <cell r="W122" t="str">
            <v>0</v>
          </cell>
          <cell r="X122">
            <v>0</v>
          </cell>
          <cell r="Y122">
            <v>0</v>
          </cell>
          <cell r="Z122">
            <v>0</v>
          </cell>
          <cell r="AA122">
            <v>0</v>
          </cell>
          <cell r="AB122">
            <v>0</v>
          </cell>
          <cell r="AC122">
            <v>0</v>
          </cell>
          <cell r="AD122">
            <v>0</v>
          </cell>
          <cell r="AE122">
            <v>0</v>
          </cell>
        </row>
        <row r="123">
          <cell r="A123">
            <v>0</v>
          </cell>
          <cell r="B123">
            <v>0</v>
          </cell>
          <cell r="C123" t="str">
            <v>capaian rapot</v>
          </cell>
          <cell r="D123">
            <v>0</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t="str">
            <v>1.33</v>
          </cell>
          <cell r="V123" t="str">
            <v>D+</v>
          </cell>
          <cell r="W123">
            <v>0</v>
          </cell>
          <cell r="X123">
            <v>0</v>
          </cell>
          <cell r="Y123">
            <v>0</v>
          </cell>
          <cell r="Z123">
            <v>0</v>
          </cell>
          <cell r="AA123">
            <v>0</v>
          </cell>
          <cell r="AB123">
            <v>0</v>
          </cell>
          <cell r="AC123">
            <v>0</v>
          </cell>
          <cell r="AD123">
            <v>0</v>
          </cell>
          <cell r="AE123">
            <v>0</v>
          </cell>
        </row>
        <row r="124">
          <cell r="A124">
            <v>30</v>
          </cell>
          <cell r="B124">
            <v>0</v>
          </cell>
          <cell r="C124" t="e">
            <v>#N/A</v>
          </cell>
          <cell r="D124" t="str">
            <v>4.1</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t="str">
            <v>1.33</v>
          </cell>
          <cell r="V124" t="str">
            <v>D+</v>
          </cell>
          <cell r="W124" t="str">
            <v>0</v>
          </cell>
          <cell r="X124">
            <v>0</v>
          </cell>
          <cell r="Y124">
            <v>0</v>
          </cell>
          <cell r="Z124">
            <v>0</v>
          </cell>
          <cell r="AA124">
            <v>0</v>
          </cell>
          <cell r="AB124">
            <v>0</v>
          </cell>
          <cell r="AC124">
            <v>0</v>
          </cell>
          <cell r="AD124">
            <v>0</v>
          </cell>
          <cell r="AE124" t="str">
            <v>D+</v>
          </cell>
        </row>
        <row r="125">
          <cell r="A125">
            <v>0</v>
          </cell>
          <cell r="B125">
            <v>0</v>
          </cell>
          <cell r="C125">
            <v>0</v>
          </cell>
          <cell r="D125" t="str">
            <v>4.2</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t="str">
            <v>1.33</v>
          </cell>
          <cell r="V125" t="str">
            <v>D+</v>
          </cell>
          <cell r="W125" t="str">
            <v>0</v>
          </cell>
          <cell r="X125">
            <v>0</v>
          </cell>
          <cell r="Y125">
            <v>0</v>
          </cell>
          <cell r="Z125">
            <v>0</v>
          </cell>
          <cell r="AA125">
            <v>0</v>
          </cell>
          <cell r="AB125">
            <v>0</v>
          </cell>
          <cell r="AC125">
            <v>0</v>
          </cell>
          <cell r="AD125">
            <v>0</v>
          </cell>
          <cell r="AE125">
            <v>0</v>
          </cell>
        </row>
        <row r="126">
          <cell r="A126">
            <v>0</v>
          </cell>
          <cell r="B126">
            <v>0</v>
          </cell>
          <cell r="C126">
            <v>0</v>
          </cell>
          <cell r="D126" t="str">
            <v>4.3</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t="str">
            <v>1.33</v>
          </cell>
          <cell r="V126" t="str">
            <v>D+</v>
          </cell>
          <cell r="W126" t="str">
            <v>0</v>
          </cell>
          <cell r="X126">
            <v>0</v>
          </cell>
          <cell r="Y126">
            <v>0</v>
          </cell>
          <cell r="Z126">
            <v>0</v>
          </cell>
          <cell r="AA126">
            <v>0</v>
          </cell>
          <cell r="AB126">
            <v>0</v>
          </cell>
          <cell r="AC126">
            <v>0</v>
          </cell>
          <cell r="AD126">
            <v>0</v>
          </cell>
          <cell r="AE126">
            <v>0</v>
          </cell>
        </row>
        <row r="127">
          <cell r="A127">
            <v>0</v>
          </cell>
          <cell r="B127">
            <v>0</v>
          </cell>
          <cell r="C127" t="str">
            <v>capaian rapot</v>
          </cell>
          <cell r="D127">
            <v>0</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t="str">
            <v>1.33</v>
          </cell>
          <cell r="V127" t="str">
            <v>D+</v>
          </cell>
          <cell r="W127">
            <v>0</v>
          </cell>
          <cell r="X127">
            <v>0</v>
          </cell>
          <cell r="Y127">
            <v>0</v>
          </cell>
          <cell r="Z127">
            <v>0</v>
          </cell>
          <cell r="AA127">
            <v>0</v>
          </cell>
          <cell r="AB127">
            <v>0</v>
          </cell>
          <cell r="AC127">
            <v>0</v>
          </cell>
          <cell r="AD127">
            <v>0</v>
          </cell>
          <cell r="AE127">
            <v>0</v>
          </cell>
        </row>
        <row r="128">
          <cell r="A128">
            <v>31</v>
          </cell>
          <cell r="B128">
            <v>0</v>
          </cell>
          <cell r="C128" t="e">
            <v>#N/A</v>
          </cell>
          <cell r="D128" t="str">
            <v>4.1</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t="str">
            <v>1.33</v>
          </cell>
          <cell r="V128" t="str">
            <v>D+</v>
          </cell>
          <cell r="W128" t="str">
            <v>0</v>
          </cell>
          <cell r="X128">
            <v>0</v>
          </cell>
          <cell r="Y128">
            <v>0</v>
          </cell>
          <cell r="Z128">
            <v>0</v>
          </cell>
          <cell r="AA128">
            <v>0</v>
          </cell>
          <cell r="AB128">
            <v>0</v>
          </cell>
          <cell r="AC128">
            <v>0</v>
          </cell>
          <cell r="AD128">
            <v>0</v>
          </cell>
          <cell r="AE128" t="str">
            <v>D+</v>
          </cell>
        </row>
        <row r="129">
          <cell r="A129">
            <v>0</v>
          </cell>
          <cell r="B129">
            <v>0</v>
          </cell>
          <cell r="C129">
            <v>0</v>
          </cell>
          <cell r="D129" t="str">
            <v>4.2</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t="str">
            <v>1.33</v>
          </cell>
          <cell r="V129" t="str">
            <v>D+</v>
          </cell>
          <cell r="W129" t="str">
            <v>0</v>
          </cell>
          <cell r="X129">
            <v>0</v>
          </cell>
          <cell r="Y129">
            <v>0</v>
          </cell>
          <cell r="Z129">
            <v>0</v>
          </cell>
          <cell r="AA129">
            <v>0</v>
          </cell>
          <cell r="AB129">
            <v>0</v>
          </cell>
          <cell r="AC129">
            <v>0</v>
          </cell>
          <cell r="AD129">
            <v>0</v>
          </cell>
          <cell r="AE129">
            <v>0</v>
          </cell>
        </row>
        <row r="130">
          <cell r="A130">
            <v>0</v>
          </cell>
          <cell r="B130">
            <v>0</v>
          </cell>
          <cell r="C130">
            <v>0</v>
          </cell>
          <cell r="D130" t="str">
            <v>4.3</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t="str">
            <v>1.33</v>
          </cell>
          <cell r="V130" t="str">
            <v>D+</v>
          </cell>
          <cell r="W130" t="str">
            <v>0</v>
          </cell>
          <cell r="X130">
            <v>0</v>
          </cell>
          <cell r="Y130">
            <v>0</v>
          </cell>
          <cell r="Z130">
            <v>0</v>
          </cell>
          <cell r="AA130">
            <v>0</v>
          </cell>
          <cell r="AB130">
            <v>0</v>
          </cell>
          <cell r="AC130">
            <v>0</v>
          </cell>
          <cell r="AD130">
            <v>0</v>
          </cell>
          <cell r="AE130">
            <v>0</v>
          </cell>
        </row>
        <row r="131">
          <cell r="A131">
            <v>0</v>
          </cell>
          <cell r="B131">
            <v>0</v>
          </cell>
          <cell r="C131" t="str">
            <v>capaian rapot</v>
          </cell>
          <cell r="D131">
            <v>0</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t="str">
            <v>1.33</v>
          </cell>
          <cell r="V131" t="str">
            <v>D+</v>
          </cell>
          <cell r="W131">
            <v>0</v>
          </cell>
          <cell r="X131">
            <v>0</v>
          </cell>
          <cell r="Y131">
            <v>0</v>
          </cell>
          <cell r="Z131">
            <v>0</v>
          </cell>
          <cell r="AA131">
            <v>0</v>
          </cell>
          <cell r="AB131">
            <v>0</v>
          </cell>
          <cell r="AC131">
            <v>0</v>
          </cell>
          <cell r="AD131">
            <v>0</v>
          </cell>
          <cell r="AE131">
            <v>0</v>
          </cell>
        </row>
        <row r="132">
          <cell r="A132">
            <v>32</v>
          </cell>
          <cell r="B132">
            <v>0</v>
          </cell>
          <cell r="C132" t="e">
            <v>#N/A</v>
          </cell>
          <cell r="D132" t="str">
            <v>4.1</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t="str">
            <v>1.33</v>
          </cell>
          <cell r="V132" t="str">
            <v>D+</v>
          </cell>
          <cell r="W132" t="str">
            <v>0</v>
          </cell>
          <cell r="X132">
            <v>0</v>
          </cell>
          <cell r="Y132">
            <v>0</v>
          </cell>
          <cell r="Z132">
            <v>0</v>
          </cell>
          <cell r="AA132">
            <v>0</v>
          </cell>
          <cell r="AB132">
            <v>0</v>
          </cell>
          <cell r="AC132">
            <v>0</v>
          </cell>
          <cell r="AD132">
            <v>0</v>
          </cell>
          <cell r="AE132" t="str">
            <v>D+</v>
          </cell>
        </row>
        <row r="133">
          <cell r="A133">
            <v>0</v>
          </cell>
          <cell r="B133">
            <v>0</v>
          </cell>
          <cell r="C133">
            <v>0</v>
          </cell>
          <cell r="D133" t="str">
            <v>4.2</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t="str">
            <v>1.33</v>
          </cell>
          <cell r="V133" t="str">
            <v>D+</v>
          </cell>
          <cell r="W133" t="str">
            <v>0</v>
          </cell>
          <cell r="X133">
            <v>0</v>
          </cell>
          <cell r="Y133">
            <v>0</v>
          </cell>
          <cell r="Z133">
            <v>0</v>
          </cell>
          <cell r="AA133">
            <v>0</v>
          </cell>
          <cell r="AB133">
            <v>0</v>
          </cell>
          <cell r="AC133">
            <v>0</v>
          </cell>
          <cell r="AD133">
            <v>0</v>
          </cell>
          <cell r="AE133">
            <v>0</v>
          </cell>
        </row>
        <row r="134">
          <cell r="A134">
            <v>0</v>
          </cell>
          <cell r="B134">
            <v>0</v>
          </cell>
          <cell r="C134">
            <v>0</v>
          </cell>
          <cell r="D134" t="str">
            <v>4.3</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t="str">
            <v>1.33</v>
          </cell>
          <cell r="V134" t="str">
            <v>D+</v>
          </cell>
          <cell r="W134" t="str">
            <v>0</v>
          </cell>
          <cell r="X134">
            <v>0</v>
          </cell>
          <cell r="Y134">
            <v>0</v>
          </cell>
          <cell r="Z134">
            <v>0</v>
          </cell>
          <cell r="AA134">
            <v>0</v>
          </cell>
          <cell r="AB134">
            <v>0</v>
          </cell>
          <cell r="AC134">
            <v>0</v>
          </cell>
          <cell r="AD134">
            <v>0</v>
          </cell>
          <cell r="AE134">
            <v>0</v>
          </cell>
        </row>
        <row r="135">
          <cell r="A135">
            <v>0</v>
          </cell>
          <cell r="B135">
            <v>0</v>
          </cell>
          <cell r="C135" t="str">
            <v>capaian rapot</v>
          </cell>
          <cell r="D135">
            <v>0</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t="str">
            <v>1.33</v>
          </cell>
          <cell r="V135" t="str">
            <v>D+</v>
          </cell>
          <cell r="W135">
            <v>0</v>
          </cell>
          <cell r="X135">
            <v>0</v>
          </cell>
          <cell r="Y135">
            <v>0</v>
          </cell>
          <cell r="Z135">
            <v>0</v>
          </cell>
          <cell r="AA135">
            <v>0</v>
          </cell>
          <cell r="AB135">
            <v>0</v>
          </cell>
          <cell r="AC135">
            <v>0</v>
          </cell>
          <cell r="AD135">
            <v>0</v>
          </cell>
          <cell r="AE135">
            <v>0</v>
          </cell>
        </row>
        <row r="136">
          <cell r="A136">
            <v>33</v>
          </cell>
          <cell r="B136">
            <v>0</v>
          </cell>
          <cell r="C136" t="e">
            <v>#N/A</v>
          </cell>
          <cell r="D136" t="str">
            <v>4.1</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t="str">
            <v>1.33</v>
          </cell>
          <cell r="V136" t="str">
            <v>D+</v>
          </cell>
          <cell r="W136" t="str">
            <v>0</v>
          </cell>
          <cell r="X136">
            <v>0</v>
          </cell>
          <cell r="Y136">
            <v>0</v>
          </cell>
          <cell r="Z136">
            <v>0</v>
          </cell>
          <cell r="AA136">
            <v>0</v>
          </cell>
          <cell r="AB136">
            <v>0</v>
          </cell>
          <cell r="AC136">
            <v>0</v>
          </cell>
          <cell r="AD136">
            <v>0</v>
          </cell>
          <cell r="AE136" t="str">
            <v>D+</v>
          </cell>
        </row>
        <row r="137">
          <cell r="A137">
            <v>0</v>
          </cell>
          <cell r="B137">
            <v>0</v>
          </cell>
          <cell r="C137">
            <v>0</v>
          </cell>
          <cell r="D137" t="str">
            <v>4.2</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t="str">
            <v>1.33</v>
          </cell>
          <cell r="V137" t="str">
            <v>D+</v>
          </cell>
          <cell r="W137" t="str">
            <v>0</v>
          </cell>
          <cell r="X137">
            <v>0</v>
          </cell>
          <cell r="Y137">
            <v>0</v>
          </cell>
          <cell r="Z137">
            <v>0</v>
          </cell>
          <cell r="AA137">
            <v>0</v>
          </cell>
          <cell r="AB137">
            <v>0</v>
          </cell>
          <cell r="AC137">
            <v>0</v>
          </cell>
          <cell r="AD137">
            <v>0</v>
          </cell>
          <cell r="AE137">
            <v>0</v>
          </cell>
        </row>
        <row r="138">
          <cell r="A138">
            <v>0</v>
          </cell>
          <cell r="B138">
            <v>0</v>
          </cell>
          <cell r="C138">
            <v>0</v>
          </cell>
          <cell r="D138" t="str">
            <v>4.3</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t="str">
            <v>1.33</v>
          </cell>
          <cell r="V138" t="str">
            <v>D+</v>
          </cell>
          <cell r="W138" t="str">
            <v>0</v>
          </cell>
          <cell r="X138">
            <v>0</v>
          </cell>
          <cell r="Y138">
            <v>0</v>
          </cell>
          <cell r="Z138">
            <v>0</v>
          </cell>
          <cell r="AA138">
            <v>0</v>
          </cell>
          <cell r="AB138">
            <v>0</v>
          </cell>
          <cell r="AC138">
            <v>0</v>
          </cell>
          <cell r="AD138">
            <v>0</v>
          </cell>
          <cell r="AE138">
            <v>0</v>
          </cell>
        </row>
        <row r="139">
          <cell r="A139">
            <v>0</v>
          </cell>
          <cell r="B139">
            <v>0</v>
          </cell>
          <cell r="C139" t="str">
            <v>capaian rapot</v>
          </cell>
          <cell r="D139">
            <v>0</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t="str">
            <v>1.33</v>
          </cell>
          <cell r="V139" t="str">
            <v>D+</v>
          </cell>
          <cell r="W139">
            <v>0</v>
          </cell>
          <cell r="X139">
            <v>0</v>
          </cell>
          <cell r="Y139">
            <v>0</v>
          </cell>
          <cell r="Z139">
            <v>0</v>
          </cell>
          <cell r="AA139">
            <v>0</v>
          </cell>
          <cell r="AB139">
            <v>0</v>
          </cell>
          <cell r="AC139">
            <v>0</v>
          </cell>
          <cell r="AD139">
            <v>0</v>
          </cell>
          <cell r="AE139">
            <v>0</v>
          </cell>
        </row>
        <row r="140">
          <cell r="A140">
            <v>34</v>
          </cell>
          <cell r="B140">
            <v>0</v>
          </cell>
          <cell r="C140" t="e">
            <v>#N/A</v>
          </cell>
          <cell r="D140" t="str">
            <v>4.1</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t="str">
            <v>1.33</v>
          </cell>
          <cell r="V140" t="str">
            <v>D+</v>
          </cell>
          <cell r="W140" t="str">
            <v>0</v>
          </cell>
          <cell r="X140">
            <v>0</v>
          </cell>
          <cell r="Y140">
            <v>0</v>
          </cell>
          <cell r="Z140">
            <v>0</v>
          </cell>
          <cell r="AA140">
            <v>0</v>
          </cell>
          <cell r="AB140">
            <v>0</v>
          </cell>
          <cell r="AC140">
            <v>0</v>
          </cell>
          <cell r="AD140">
            <v>0</v>
          </cell>
          <cell r="AE140" t="str">
            <v>D+</v>
          </cell>
        </row>
        <row r="141">
          <cell r="A141">
            <v>0</v>
          </cell>
          <cell r="B141">
            <v>0</v>
          </cell>
          <cell r="C141">
            <v>0</v>
          </cell>
          <cell r="D141" t="str">
            <v>4.2</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t="str">
            <v>1.33</v>
          </cell>
          <cell r="V141" t="str">
            <v>D+</v>
          </cell>
          <cell r="W141" t="str">
            <v>0</v>
          </cell>
          <cell r="X141">
            <v>0</v>
          </cell>
          <cell r="Y141">
            <v>0</v>
          </cell>
          <cell r="Z141">
            <v>0</v>
          </cell>
          <cell r="AA141">
            <v>0</v>
          </cell>
          <cell r="AB141">
            <v>0</v>
          </cell>
          <cell r="AC141">
            <v>0</v>
          </cell>
          <cell r="AD141">
            <v>0</v>
          </cell>
          <cell r="AE141">
            <v>0</v>
          </cell>
        </row>
        <row r="142">
          <cell r="A142">
            <v>0</v>
          </cell>
          <cell r="B142">
            <v>0</v>
          </cell>
          <cell r="C142">
            <v>0</v>
          </cell>
          <cell r="D142" t="str">
            <v>4.3</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t="str">
            <v>1.33</v>
          </cell>
          <cell r="V142" t="str">
            <v>D+</v>
          </cell>
          <cell r="W142" t="str">
            <v>0</v>
          </cell>
          <cell r="X142">
            <v>0</v>
          </cell>
          <cell r="Y142">
            <v>0</v>
          </cell>
          <cell r="Z142">
            <v>0</v>
          </cell>
          <cell r="AA142">
            <v>0</v>
          </cell>
          <cell r="AB142">
            <v>0</v>
          </cell>
          <cell r="AC142">
            <v>0</v>
          </cell>
          <cell r="AD142">
            <v>0</v>
          </cell>
          <cell r="AE142">
            <v>0</v>
          </cell>
        </row>
        <row r="143">
          <cell r="A143">
            <v>0</v>
          </cell>
          <cell r="B143">
            <v>0</v>
          </cell>
          <cell r="C143" t="str">
            <v>capaian rapot</v>
          </cell>
          <cell r="D143">
            <v>0</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t="str">
            <v>1.33</v>
          </cell>
          <cell r="V143" t="str">
            <v>D+</v>
          </cell>
          <cell r="W143">
            <v>0</v>
          </cell>
          <cell r="X143">
            <v>0</v>
          </cell>
          <cell r="Y143">
            <v>0</v>
          </cell>
          <cell r="Z143">
            <v>0</v>
          </cell>
          <cell r="AA143">
            <v>0</v>
          </cell>
          <cell r="AB143">
            <v>0</v>
          </cell>
          <cell r="AC143">
            <v>0</v>
          </cell>
          <cell r="AD143">
            <v>0</v>
          </cell>
          <cell r="AE143">
            <v>0</v>
          </cell>
        </row>
        <row r="144">
          <cell r="A144">
            <v>35</v>
          </cell>
          <cell r="B144">
            <v>0</v>
          </cell>
          <cell r="C144" t="e">
            <v>#N/A</v>
          </cell>
          <cell r="D144" t="str">
            <v>4.1</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t="str">
            <v>1.33</v>
          </cell>
          <cell r="V144" t="str">
            <v>D+</v>
          </cell>
          <cell r="W144" t="str">
            <v>0</v>
          </cell>
          <cell r="X144">
            <v>0</v>
          </cell>
          <cell r="Y144">
            <v>0</v>
          </cell>
          <cell r="Z144">
            <v>0</v>
          </cell>
          <cell r="AA144">
            <v>0</v>
          </cell>
          <cell r="AB144">
            <v>0</v>
          </cell>
          <cell r="AC144">
            <v>0</v>
          </cell>
          <cell r="AD144">
            <v>0</v>
          </cell>
          <cell r="AE144" t="str">
            <v>D+</v>
          </cell>
        </row>
        <row r="145">
          <cell r="A145">
            <v>0</v>
          </cell>
          <cell r="B145">
            <v>0</v>
          </cell>
          <cell r="C145">
            <v>0</v>
          </cell>
          <cell r="D145" t="str">
            <v>4.2</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t="str">
            <v>1.33</v>
          </cell>
          <cell r="V145" t="str">
            <v>D+</v>
          </cell>
          <cell r="W145" t="str">
            <v>0</v>
          </cell>
          <cell r="X145">
            <v>0</v>
          </cell>
          <cell r="Y145">
            <v>0</v>
          </cell>
          <cell r="Z145">
            <v>0</v>
          </cell>
          <cell r="AA145">
            <v>0</v>
          </cell>
          <cell r="AB145">
            <v>0</v>
          </cell>
          <cell r="AC145">
            <v>0</v>
          </cell>
          <cell r="AD145">
            <v>0</v>
          </cell>
          <cell r="AE145">
            <v>0</v>
          </cell>
        </row>
        <row r="146">
          <cell r="A146">
            <v>0</v>
          </cell>
          <cell r="B146">
            <v>0</v>
          </cell>
          <cell r="C146">
            <v>0</v>
          </cell>
          <cell r="D146" t="str">
            <v>4.3</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t="str">
            <v>1.33</v>
          </cell>
          <cell r="V146" t="str">
            <v>D+</v>
          </cell>
          <cell r="W146" t="str">
            <v>0</v>
          </cell>
          <cell r="X146">
            <v>0</v>
          </cell>
          <cell r="Y146">
            <v>0</v>
          </cell>
          <cell r="Z146">
            <v>0</v>
          </cell>
          <cell r="AA146">
            <v>0</v>
          </cell>
          <cell r="AB146">
            <v>0</v>
          </cell>
          <cell r="AC146">
            <v>0</v>
          </cell>
          <cell r="AD146">
            <v>0</v>
          </cell>
          <cell r="AE146">
            <v>0</v>
          </cell>
        </row>
        <row r="147">
          <cell r="A147">
            <v>0</v>
          </cell>
          <cell r="B147">
            <v>0</v>
          </cell>
          <cell r="C147" t="str">
            <v>capaian rapot</v>
          </cell>
          <cell r="D147">
            <v>0</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t="str">
            <v>1.33</v>
          </cell>
          <cell r="V147" t="str">
            <v>D+</v>
          </cell>
          <cell r="W147">
            <v>0</v>
          </cell>
          <cell r="X147">
            <v>0</v>
          </cell>
          <cell r="Y147">
            <v>0</v>
          </cell>
          <cell r="Z147">
            <v>0</v>
          </cell>
          <cell r="AA147">
            <v>0</v>
          </cell>
          <cell r="AB147">
            <v>0</v>
          </cell>
          <cell r="AC147">
            <v>0</v>
          </cell>
          <cell r="AD147">
            <v>0</v>
          </cell>
          <cell r="AE147">
            <v>0</v>
          </cell>
        </row>
        <row r="148">
          <cell r="A148">
            <v>36</v>
          </cell>
          <cell r="B148">
            <v>0</v>
          </cell>
          <cell r="C148" t="e">
            <v>#N/A</v>
          </cell>
          <cell r="D148" t="str">
            <v>4.1</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t="str">
            <v>1.33</v>
          </cell>
          <cell r="V148" t="str">
            <v>D+</v>
          </cell>
          <cell r="W148" t="str">
            <v>0</v>
          </cell>
          <cell r="X148">
            <v>0</v>
          </cell>
          <cell r="Y148">
            <v>0</v>
          </cell>
          <cell r="Z148">
            <v>0</v>
          </cell>
          <cell r="AA148">
            <v>0</v>
          </cell>
          <cell r="AB148">
            <v>0</v>
          </cell>
          <cell r="AC148">
            <v>0</v>
          </cell>
          <cell r="AD148">
            <v>0</v>
          </cell>
          <cell r="AE148" t="str">
            <v>D+</v>
          </cell>
        </row>
        <row r="149">
          <cell r="A149">
            <v>0</v>
          </cell>
          <cell r="B149">
            <v>0</v>
          </cell>
          <cell r="C149">
            <v>0</v>
          </cell>
          <cell r="D149" t="str">
            <v>4.2</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t="str">
            <v>1.33</v>
          </cell>
          <cell r="V149" t="str">
            <v>D+</v>
          </cell>
          <cell r="W149" t="str">
            <v>0</v>
          </cell>
          <cell r="X149">
            <v>0</v>
          </cell>
          <cell r="Y149">
            <v>0</v>
          </cell>
          <cell r="Z149">
            <v>0</v>
          </cell>
          <cell r="AA149">
            <v>0</v>
          </cell>
          <cell r="AB149">
            <v>0</v>
          </cell>
          <cell r="AC149">
            <v>0</v>
          </cell>
          <cell r="AD149">
            <v>0</v>
          </cell>
          <cell r="AE149">
            <v>0</v>
          </cell>
        </row>
        <row r="150">
          <cell r="A150">
            <v>0</v>
          </cell>
          <cell r="B150">
            <v>0</v>
          </cell>
          <cell r="C150">
            <v>0</v>
          </cell>
          <cell r="D150" t="str">
            <v>4.3</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t="str">
            <v>1.33</v>
          </cell>
          <cell r="V150" t="str">
            <v>D+</v>
          </cell>
          <cell r="W150" t="str">
            <v>0</v>
          </cell>
          <cell r="X150">
            <v>0</v>
          </cell>
          <cell r="Y150">
            <v>0</v>
          </cell>
          <cell r="Z150">
            <v>0</v>
          </cell>
          <cell r="AA150">
            <v>0</v>
          </cell>
          <cell r="AB150">
            <v>0</v>
          </cell>
          <cell r="AC150">
            <v>0</v>
          </cell>
          <cell r="AD150">
            <v>0</v>
          </cell>
          <cell r="AE150">
            <v>0</v>
          </cell>
        </row>
        <row r="151">
          <cell r="A151">
            <v>0</v>
          </cell>
          <cell r="B151">
            <v>0</v>
          </cell>
          <cell r="C151" t="str">
            <v>capaian rapot</v>
          </cell>
          <cell r="D151">
            <v>0</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t="str">
            <v>1.33</v>
          </cell>
          <cell r="V151" t="str">
            <v>D+</v>
          </cell>
          <cell r="W151">
            <v>0</v>
          </cell>
          <cell r="X151">
            <v>0</v>
          </cell>
          <cell r="Y151">
            <v>0</v>
          </cell>
          <cell r="Z151">
            <v>0</v>
          </cell>
          <cell r="AA151">
            <v>0</v>
          </cell>
          <cell r="AB151">
            <v>0</v>
          </cell>
          <cell r="AC151">
            <v>0</v>
          </cell>
          <cell r="AD151">
            <v>0</v>
          </cell>
          <cell r="AE151">
            <v>0</v>
          </cell>
        </row>
        <row r="152">
          <cell r="A152">
            <v>37</v>
          </cell>
          <cell r="B152">
            <v>0</v>
          </cell>
          <cell r="C152" t="e">
            <v>#N/A</v>
          </cell>
          <cell r="D152" t="str">
            <v>4.1</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t="str">
            <v>1.33</v>
          </cell>
          <cell r="V152" t="str">
            <v>D+</v>
          </cell>
          <cell r="W152" t="str">
            <v>0</v>
          </cell>
          <cell r="X152">
            <v>0</v>
          </cell>
          <cell r="Y152">
            <v>0</v>
          </cell>
          <cell r="Z152">
            <v>0</v>
          </cell>
          <cell r="AA152">
            <v>0</v>
          </cell>
          <cell r="AB152">
            <v>0</v>
          </cell>
          <cell r="AC152">
            <v>0</v>
          </cell>
          <cell r="AD152">
            <v>0</v>
          </cell>
          <cell r="AE152" t="str">
            <v>D+</v>
          </cell>
        </row>
        <row r="153">
          <cell r="A153">
            <v>0</v>
          </cell>
          <cell r="B153">
            <v>0</v>
          </cell>
          <cell r="C153">
            <v>0</v>
          </cell>
          <cell r="D153" t="str">
            <v>4.2</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t="str">
            <v>1.33</v>
          </cell>
          <cell r="V153" t="str">
            <v>D+</v>
          </cell>
          <cell r="W153" t="str">
            <v>0</v>
          </cell>
          <cell r="X153">
            <v>0</v>
          </cell>
          <cell r="Y153">
            <v>0</v>
          </cell>
          <cell r="Z153">
            <v>0</v>
          </cell>
          <cell r="AA153">
            <v>0</v>
          </cell>
          <cell r="AB153">
            <v>0</v>
          </cell>
          <cell r="AC153">
            <v>0</v>
          </cell>
          <cell r="AD153">
            <v>0</v>
          </cell>
          <cell r="AE153">
            <v>0</v>
          </cell>
        </row>
        <row r="154">
          <cell r="A154">
            <v>0</v>
          </cell>
          <cell r="B154">
            <v>0</v>
          </cell>
          <cell r="C154">
            <v>0</v>
          </cell>
          <cell r="D154" t="str">
            <v>4.3</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t="str">
            <v>1.33</v>
          </cell>
          <cell r="V154" t="str">
            <v>D+</v>
          </cell>
          <cell r="W154" t="str">
            <v>0</v>
          </cell>
          <cell r="X154">
            <v>0</v>
          </cell>
          <cell r="Y154">
            <v>0</v>
          </cell>
          <cell r="Z154">
            <v>0</v>
          </cell>
          <cell r="AA154">
            <v>0</v>
          </cell>
          <cell r="AB154">
            <v>0</v>
          </cell>
          <cell r="AC154">
            <v>0</v>
          </cell>
          <cell r="AD154">
            <v>0</v>
          </cell>
          <cell r="AE154">
            <v>0</v>
          </cell>
        </row>
        <row r="155">
          <cell r="A155">
            <v>0</v>
          </cell>
          <cell r="B155">
            <v>0</v>
          </cell>
          <cell r="C155">
            <v>0</v>
          </cell>
          <cell r="D155">
            <v>0</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t="str">
            <v>1.33</v>
          </cell>
          <cell r="V155" t="str">
            <v>D+</v>
          </cell>
          <cell r="W155">
            <v>0</v>
          </cell>
          <cell r="X155">
            <v>0</v>
          </cell>
          <cell r="Y155">
            <v>0</v>
          </cell>
          <cell r="Z155">
            <v>0</v>
          </cell>
          <cell r="AA155">
            <v>0</v>
          </cell>
          <cell r="AB155">
            <v>0</v>
          </cell>
          <cell r="AC155">
            <v>0</v>
          </cell>
          <cell r="AD155">
            <v>0</v>
          </cell>
          <cell r="AE155">
            <v>0</v>
          </cell>
        </row>
        <row r="156">
          <cell r="A156">
            <v>38</v>
          </cell>
          <cell r="B156">
            <v>0</v>
          </cell>
          <cell r="C156" t="e">
            <v>#N/A</v>
          </cell>
          <cell r="D156" t="str">
            <v>4.1</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t="str">
            <v>1.33</v>
          </cell>
          <cell r="V156" t="str">
            <v>D+</v>
          </cell>
          <cell r="W156" t="str">
            <v>0</v>
          </cell>
          <cell r="X156">
            <v>0</v>
          </cell>
          <cell r="Y156">
            <v>0</v>
          </cell>
          <cell r="Z156">
            <v>0</v>
          </cell>
          <cell r="AA156">
            <v>0</v>
          </cell>
          <cell r="AB156">
            <v>0</v>
          </cell>
          <cell r="AC156">
            <v>0</v>
          </cell>
          <cell r="AD156">
            <v>0</v>
          </cell>
          <cell r="AE156" t="str">
            <v>D+</v>
          </cell>
        </row>
        <row r="157">
          <cell r="A157">
            <v>0</v>
          </cell>
          <cell r="B157">
            <v>0</v>
          </cell>
          <cell r="C157">
            <v>0</v>
          </cell>
          <cell r="D157" t="str">
            <v>4.2</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t="str">
            <v>1.33</v>
          </cell>
          <cell r="V157" t="str">
            <v>D+</v>
          </cell>
          <cell r="W157" t="str">
            <v>0</v>
          </cell>
          <cell r="X157">
            <v>0</v>
          </cell>
          <cell r="Y157">
            <v>0</v>
          </cell>
          <cell r="Z157">
            <v>0</v>
          </cell>
          <cell r="AA157">
            <v>0</v>
          </cell>
          <cell r="AB157">
            <v>0</v>
          </cell>
          <cell r="AC157">
            <v>0</v>
          </cell>
          <cell r="AD157">
            <v>0</v>
          </cell>
          <cell r="AE157">
            <v>0</v>
          </cell>
        </row>
        <row r="158">
          <cell r="A158">
            <v>0</v>
          </cell>
          <cell r="B158">
            <v>0</v>
          </cell>
          <cell r="C158">
            <v>0</v>
          </cell>
          <cell r="D158" t="str">
            <v>4.3</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t="str">
            <v>1.33</v>
          </cell>
          <cell r="V158" t="str">
            <v>D+</v>
          </cell>
          <cell r="W158" t="str">
            <v>0</v>
          </cell>
          <cell r="X158">
            <v>0</v>
          </cell>
          <cell r="Y158">
            <v>0</v>
          </cell>
          <cell r="Z158">
            <v>0</v>
          </cell>
          <cell r="AA158">
            <v>0</v>
          </cell>
          <cell r="AB158">
            <v>0</v>
          </cell>
          <cell r="AC158">
            <v>0</v>
          </cell>
          <cell r="AD158">
            <v>0</v>
          </cell>
          <cell r="AE158">
            <v>0</v>
          </cell>
        </row>
        <row r="159">
          <cell r="A159">
            <v>0</v>
          </cell>
          <cell r="B159">
            <v>0</v>
          </cell>
          <cell r="C159" t="str">
            <v>capaian rapot</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t="str">
            <v>1.33</v>
          </cell>
          <cell r="V159" t="str">
            <v>D+</v>
          </cell>
          <cell r="W159">
            <v>0</v>
          </cell>
          <cell r="X159">
            <v>0</v>
          </cell>
          <cell r="Y159">
            <v>0</v>
          </cell>
          <cell r="Z159">
            <v>0</v>
          </cell>
          <cell r="AA159">
            <v>0</v>
          </cell>
          <cell r="AB159">
            <v>0</v>
          </cell>
          <cell r="AC159">
            <v>0</v>
          </cell>
          <cell r="AD159">
            <v>0</v>
          </cell>
          <cell r="AE159">
            <v>0</v>
          </cell>
        </row>
        <row r="160">
          <cell r="A160">
            <v>39</v>
          </cell>
          <cell r="B160">
            <v>0</v>
          </cell>
          <cell r="C160" t="e">
            <v>#N/A</v>
          </cell>
          <cell r="D160" t="str">
            <v>4.1</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t="str">
            <v>1.33</v>
          </cell>
          <cell r="V160" t="str">
            <v>D+</v>
          </cell>
          <cell r="W160" t="str">
            <v>0</v>
          </cell>
          <cell r="X160">
            <v>0</v>
          </cell>
          <cell r="Y160">
            <v>0</v>
          </cell>
          <cell r="Z160">
            <v>0</v>
          </cell>
          <cell r="AA160">
            <v>0</v>
          </cell>
          <cell r="AB160">
            <v>0</v>
          </cell>
          <cell r="AC160">
            <v>0</v>
          </cell>
          <cell r="AD160">
            <v>0</v>
          </cell>
          <cell r="AE160" t="str">
            <v>D+</v>
          </cell>
        </row>
        <row r="161">
          <cell r="A161">
            <v>0</v>
          </cell>
          <cell r="B161">
            <v>0</v>
          </cell>
          <cell r="C161">
            <v>0</v>
          </cell>
          <cell r="D161" t="str">
            <v>4.2</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t="str">
            <v>1.33</v>
          </cell>
          <cell r="V161" t="str">
            <v>D+</v>
          </cell>
          <cell r="W161" t="str">
            <v>0</v>
          </cell>
          <cell r="X161">
            <v>0</v>
          </cell>
          <cell r="Y161">
            <v>0</v>
          </cell>
          <cell r="Z161">
            <v>0</v>
          </cell>
          <cell r="AA161">
            <v>0</v>
          </cell>
          <cell r="AB161">
            <v>0</v>
          </cell>
          <cell r="AC161">
            <v>0</v>
          </cell>
          <cell r="AD161">
            <v>0</v>
          </cell>
          <cell r="AE161">
            <v>0</v>
          </cell>
        </row>
        <row r="162">
          <cell r="A162">
            <v>0</v>
          </cell>
          <cell r="B162">
            <v>0</v>
          </cell>
          <cell r="C162">
            <v>0</v>
          </cell>
          <cell r="D162" t="str">
            <v>4.3</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t="str">
            <v>1.33</v>
          </cell>
          <cell r="V162" t="str">
            <v>D+</v>
          </cell>
          <cell r="W162" t="str">
            <v>0</v>
          </cell>
          <cell r="X162">
            <v>0</v>
          </cell>
          <cell r="Y162">
            <v>0</v>
          </cell>
          <cell r="Z162">
            <v>0</v>
          </cell>
          <cell r="AA162">
            <v>0</v>
          </cell>
          <cell r="AB162">
            <v>0</v>
          </cell>
          <cell r="AC162">
            <v>0</v>
          </cell>
          <cell r="AD162">
            <v>0</v>
          </cell>
          <cell r="AE162">
            <v>0</v>
          </cell>
        </row>
        <row r="163">
          <cell r="A163">
            <v>0</v>
          </cell>
          <cell r="B163">
            <v>0</v>
          </cell>
          <cell r="C163" t="str">
            <v>capaian rapot</v>
          </cell>
          <cell r="D163">
            <v>0</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t="str">
            <v>1.33</v>
          </cell>
          <cell r="V163" t="str">
            <v>D+</v>
          </cell>
          <cell r="W163">
            <v>0</v>
          </cell>
          <cell r="X163">
            <v>0</v>
          </cell>
          <cell r="Y163">
            <v>0</v>
          </cell>
          <cell r="Z163">
            <v>0</v>
          </cell>
          <cell r="AA163">
            <v>0</v>
          </cell>
          <cell r="AB163">
            <v>0</v>
          </cell>
          <cell r="AC163">
            <v>0</v>
          </cell>
          <cell r="AD163">
            <v>0</v>
          </cell>
          <cell r="AE163">
            <v>0</v>
          </cell>
        </row>
        <row r="164">
          <cell r="A164">
            <v>40</v>
          </cell>
          <cell r="B164">
            <v>0</v>
          </cell>
          <cell r="C164" t="e">
            <v>#N/A</v>
          </cell>
          <cell r="D164" t="str">
            <v>4.1</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t="str">
            <v>1.33</v>
          </cell>
          <cell r="V164" t="str">
            <v>D+</v>
          </cell>
          <cell r="W164" t="str">
            <v>0</v>
          </cell>
          <cell r="X164">
            <v>0</v>
          </cell>
          <cell r="Y164">
            <v>0</v>
          </cell>
          <cell r="Z164">
            <v>0</v>
          </cell>
          <cell r="AA164">
            <v>0</v>
          </cell>
          <cell r="AB164">
            <v>0</v>
          </cell>
          <cell r="AC164">
            <v>0</v>
          </cell>
          <cell r="AD164">
            <v>0</v>
          </cell>
          <cell r="AE164" t="str">
            <v>D+</v>
          </cell>
        </row>
        <row r="165">
          <cell r="A165">
            <v>0</v>
          </cell>
          <cell r="B165">
            <v>0</v>
          </cell>
          <cell r="C165">
            <v>0</v>
          </cell>
          <cell r="D165" t="str">
            <v>4.2</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t="str">
            <v>1.33</v>
          </cell>
          <cell r="V165" t="str">
            <v>D+</v>
          </cell>
          <cell r="W165" t="str">
            <v>0</v>
          </cell>
          <cell r="X165">
            <v>0</v>
          </cell>
          <cell r="Y165">
            <v>0</v>
          </cell>
          <cell r="Z165">
            <v>0</v>
          </cell>
          <cell r="AA165">
            <v>0</v>
          </cell>
          <cell r="AB165">
            <v>0</v>
          </cell>
          <cell r="AC165">
            <v>0</v>
          </cell>
          <cell r="AD165">
            <v>0</v>
          </cell>
          <cell r="AE165">
            <v>0</v>
          </cell>
        </row>
        <row r="166">
          <cell r="A166">
            <v>0</v>
          </cell>
          <cell r="B166">
            <v>0</v>
          </cell>
          <cell r="C166">
            <v>0</v>
          </cell>
          <cell r="D166" t="str">
            <v>4.3</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t="str">
            <v>1.33</v>
          </cell>
          <cell r="V166" t="str">
            <v>D+</v>
          </cell>
          <cell r="W166" t="str">
            <v>0</v>
          </cell>
          <cell r="X166">
            <v>0</v>
          </cell>
          <cell r="Y166">
            <v>0</v>
          </cell>
          <cell r="Z166">
            <v>0</v>
          </cell>
          <cell r="AA166">
            <v>0</v>
          </cell>
          <cell r="AB166">
            <v>0</v>
          </cell>
          <cell r="AC166">
            <v>0</v>
          </cell>
          <cell r="AD166">
            <v>0</v>
          </cell>
          <cell r="AE166">
            <v>0</v>
          </cell>
        </row>
        <row r="167">
          <cell r="A167">
            <v>0</v>
          </cell>
          <cell r="B167">
            <v>0</v>
          </cell>
          <cell r="C167" t="str">
            <v>capaian rapot</v>
          </cell>
          <cell r="D167">
            <v>0</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t="str">
            <v>1.33</v>
          </cell>
          <cell r="V167" t="str">
            <v>D+</v>
          </cell>
          <cell r="W167">
            <v>0</v>
          </cell>
          <cell r="X167">
            <v>0</v>
          </cell>
          <cell r="Y167">
            <v>0</v>
          </cell>
          <cell r="Z167">
            <v>0</v>
          </cell>
          <cell r="AA167">
            <v>0</v>
          </cell>
          <cell r="AB167">
            <v>0</v>
          </cell>
          <cell r="AC167">
            <v>0</v>
          </cell>
          <cell r="AD167">
            <v>0</v>
          </cell>
          <cell r="AE167">
            <v>0</v>
          </cell>
        </row>
      </sheetData>
      <sheetData sheetId="24">
        <row r="10">
          <cell r="A10">
            <v>1</v>
          </cell>
          <cell r="B10">
            <v>0</v>
          </cell>
          <cell r="C10" t="str">
            <v>Achmad Zacky</v>
          </cell>
          <cell r="D10" t="str">
            <v>4.1</v>
          </cell>
          <cell r="E10">
            <v>0</v>
          </cell>
          <cell r="F10">
            <v>0</v>
          </cell>
          <cell r="G10">
            <v>0</v>
          </cell>
          <cell r="H10">
            <v>75</v>
          </cell>
          <cell r="I10">
            <v>81</v>
          </cell>
          <cell r="J10">
            <v>75</v>
          </cell>
          <cell r="K10">
            <v>65</v>
          </cell>
          <cell r="L10">
            <v>69</v>
          </cell>
          <cell r="M10">
            <v>80</v>
          </cell>
          <cell r="N10">
            <v>0</v>
          </cell>
          <cell r="O10">
            <v>0</v>
          </cell>
          <cell r="P10">
            <v>0</v>
          </cell>
          <cell r="Q10">
            <v>75</v>
          </cell>
          <cell r="R10">
            <v>81</v>
          </cell>
          <cell r="S10">
            <v>80</v>
          </cell>
          <cell r="T10">
            <v>78.666666666666671</v>
          </cell>
          <cell r="U10" t="str">
            <v>3.33</v>
          </cell>
          <cell r="V10" t="str">
            <v>B+</v>
          </cell>
          <cell r="W10" t="str">
            <v>B</v>
          </cell>
          <cell r="X10">
            <v>0</v>
          </cell>
          <cell r="Y10">
            <v>0</v>
          </cell>
          <cell r="Z10">
            <v>0</v>
          </cell>
          <cell r="AA10">
            <v>4</v>
          </cell>
          <cell r="AB10">
            <v>0</v>
          </cell>
          <cell r="AC10">
            <v>3</v>
          </cell>
          <cell r="AD10">
            <v>0</v>
          </cell>
          <cell r="AE10">
            <v>0</v>
          </cell>
          <cell r="AF10">
            <v>79.333333333333343</v>
          </cell>
          <cell r="AG10" t="str">
            <v>B+</v>
          </cell>
        </row>
        <row r="11">
          <cell r="A11">
            <v>0</v>
          </cell>
          <cell r="B11">
            <v>0</v>
          </cell>
          <cell r="C11">
            <v>0</v>
          </cell>
          <cell r="D11" t="str">
            <v>4.2</v>
          </cell>
          <cell r="E11">
            <v>0</v>
          </cell>
          <cell r="F11">
            <v>0</v>
          </cell>
          <cell r="G11">
            <v>0</v>
          </cell>
          <cell r="H11">
            <v>65</v>
          </cell>
          <cell r="I11">
            <v>76</v>
          </cell>
          <cell r="J11">
            <v>74</v>
          </cell>
          <cell r="K11">
            <v>0</v>
          </cell>
          <cell r="L11">
            <v>0</v>
          </cell>
          <cell r="M11">
            <v>0</v>
          </cell>
          <cell r="N11">
            <v>68</v>
          </cell>
          <cell r="O11">
            <v>79</v>
          </cell>
          <cell r="P11">
            <v>80</v>
          </cell>
          <cell r="Q11">
            <v>68</v>
          </cell>
          <cell r="R11">
            <v>79</v>
          </cell>
          <cell r="S11">
            <v>80</v>
          </cell>
          <cell r="T11">
            <v>75.666666666666671</v>
          </cell>
          <cell r="U11" t="str">
            <v>3.33</v>
          </cell>
          <cell r="V11" t="str">
            <v>B+</v>
          </cell>
          <cell r="W11" t="str">
            <v>B</v>
          </cell>
          <cell r="X11">
            <v>0</v>
          </cell>
          <cell r="Y11">
            <v>0</v>
          </cell>
          <cell r="Z11">
            <v>0</v>
          </cell>
          <cell r="AA11">
            <v>0</v>
          </cell>
          <cell r="AB11">
            <v>0</v>
          </cell>
          <cell r="AC11">
            <v>0</v>
          </cell>
          <cell r="AD11">
            <v>0</v>
          </cell>
          <cell r="AE11">
            <v>0</v>
          </cell>
          <cell r="AF11">
            <v>0</v>
          </cell>
          <cell r="AG11">
            <v>0</v>
          </cell>
        </row>
        <row r="12">
          <cell r="A12">
            <v>0</v>
          </cell>
          <cell r="B12">
            <v>0</v>
          </cell>
          <cell r="C12">
            <v>0</v>
          </cell>
          <cell r="D12" t="str">
            <v>4.3</v>
          </cell>
          <cell r="E12">
            <v>0</v>
          </cell>
          <cell r="F12">
            <v>0</v>
          </cell>
          <cell r="G12">
            <v>0</v>
          </cell>
          <cell r="H12">
            <v>78</v>
          </cell>
          <cell r="I12">
            <v>82</v>
          </cell>
          <cell r="J12">
            <v>80</v>
          </cell>
          <cell r="K12">
            <v>0</v>
          </cell>
          <cell r="L12">
            <v>0</v>
          </cell>
          <cell r="M12">
            <v>0</v>
          </cell>
          <cell r="N12">
            <v>0</v>
          </cell>
          <cell r="O12">
            <v>0</v>
          </cell>
          <cell r="P12">
            <v>0</v>
          </cell>
          <cell r="Q12">
            <v>78</v>
          </cell>
          <cell r="R12">
            <v>82</v>
          </cell>
          <cell r="S12">
            <v>80</v>
          </cell>
          <cell r="T12">
            <v>80</v>
          </cell>
          <cell r="U12" t="str">
            <v>3.33</v>
          </cell>
          <cell r="V12" t="str">
            <v>B+</v>
          </cell>
          <cell r="W12" t="str">
            <v>B</v>
          </cell>
          <cell r="X12">
            <v>0</v>
          </cell>
          <cell r="Y12">
            <v>0</v>
          </cell>
          <cell r="Z12">
            <v>0</v>
          </cell>
          <cell r="AA12">
            <v>0</v>
          </cell>
          <cell r="AB12">
            <v>0</v>
          </cell>
          <cell r="AC12">
            <v>0</v>
          </cell>
          <cell r="AD12">
            <v>0</v>
          </cell>
          <cell r="AE12">
            <v>0</v>
          </cell>
          <cell r="AF12">
            <v>0</v>
          </cell>
          <cell r="AG12">
            <v>0</v>
          </cell>
        </row>
        <row r="13">
          <cell r="A13">
            <v>0</v>
          </cell>
          <cell r="B13">
            <v>0</v>
          </cell>
          <cell r="C13">
            <v>0</v>
          </cell>
          <cell r="D13" t="str">
            <v>4.4</v>
          </cell>
          <cell r="E13">
            <v>76</v>
          </cell>
          <cell r="F13">
            <v>75</v>
          </cell>
          <cell r="G13">
            <v>80</v>
          </cell>
          <cell r="H13">
            <v>89</v>
          </cell>
          <cell r="I13">
            <v>75</v>
          </cell>
          <cell r="J13">
            <v>81</v>
          </cell>
          <cell r="K13">
            <v>65</v>
          </cell>
          <cell r="L13">
            <v>79</v>
          </cell>
          <cell r="M13">
            <v>80</v>
          </cell>
          <cell r="N13">
            <v>0</v>
          </cell>
          <cell r="O13">
            <v>0</v>
          </cell>
          <cell r="P13">
            <v>0</v>
          </cell>
          <cell r="Q13">
            <v>89</v>
          </cell>
          <cell r="R13">
            <v>79</v>
          </cell>
          <cell r="S13">
            <v>81</v>
          </cell>
          <cell r="T13">
            <v>83</v>
          </cell>
          <cell r="U13" t="str">
            <v>3.66</v>
          </cell>
          <cell r="V13" t="str">
            <v>A-</v>
          </cell>
          <cell r="W13" t="str">
            <v>SB</v>
          </cell>
          <cell r="X13">
            <v>0</v>
          </cell>
          <cell r="Y13">
            <v>0</v>
          </cell>
          <cell r="Z13">
            <v>0</v>
          </cell>
          <cell r="AA13">
            <v>0</v>
          </cell>
          <cell r="AB13">
            <v>0</v>
          </cell>
          <cell r="AC13">
            <v>0</v>
          </cell>
          <cell r="AD13">
            <v>0</v>
          </cell>
          <cell r="AE13">
            <v>0</v>
          </cell>
          <cell r="AF13">
            <v>0</v>
          </cell>
          <cell r="AG13">
            <v>0</v>
          </cell>
        </row>
        <row r="14">
          <cell r="A14">
            <v>0</v>
          </cell>
          <cell r="B14">
            <v>1</v>
          </cell>
          <cell r="C14" t="str">
            <v>capaian rapot</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79.333333333333343</v>
          </cell>
          <cell r="U14" t="str">
            <v>3.33</v>
          </cell>
          <cell r="V14" t="str">
            <v>B+</v>
          </cell>
          <cell r="W14">
            <v>0</v>
          </cell>
          <cell r="X14">
            <v>0</v>
          </cell>
          <cell r="Y14">
            <v>0</v>
          </cell>
          <cell r="Z14">
            <v>0</v>
          </cell>
          <cell r="AA14">
            <v>0</v>
          </cell>
          <cell r="AB14">
            <v>0</v>
          </cell>
          <cell r="AC14">
            <v>0</v>
          </cell>
          <cell r="AD14">
            <v>0</v>
          </cell>
          <cell r="AE14">
            <v>0</v>
          </cell>
          <cell r="AF14">
            <v>0</v>
          </cell>
          <cell r="AG14">
            <v>0</v>
          </cell>
        </row>
        <row r="15">
          <cell r="A15">
            <v>2</v>
          </cell>
          <cell r="B15">
            <v>0</v>
          </cell>
          <cell r="C15" t="str">
            <v>Angelia Vabel R</v>
          </cell>
          <cell r="D15" t="str">
            <v>4.1</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t="str">
            <v>1.33</v>
          </cell>
          <cell r="V15" t="str">
            <v>D+</v>
          </cell>
          <cell r="W15" t="str">
            <v>0</v>
          </cell>
          <cell r="X15">
            <v>0</v>
          </cell>
          <cell r="Y15">
            <v>0</v>
          </cell>
          <cell r="Z15">
            <v>0</v>
          </cell>
          <cell r="AA15">
            <v>0</v>
          </cell>
          <cell r="AB15">
            <v>0</v>
          </cell>
          <cell r="AC15">
            <v>0</v>
          </cell>
          <cell r="AD15">
            <v>0</v>
          </cell>
          <cell r="AE15">
            <v>0</v>
          </cell>
          <cell r="AF15">
            <v>0</v>
          </cell>
          <cell r="AG15" t="str">
            <v>D+</v>
          </cell>
        </row>
        <row r="16">
          <cell r="A16">
            <v>0</v>
          </cell>
          <cell r="B16">
            <v>0</v>
          </cell>
          <cell r="C16">
            <v>0</v>
          </cell>
          <cell r="D16" t="str">
            <v>4.2</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t="str">
            <v>1.33</v>
          </cell>
          <cell r="V16" t="str">
            <v>D+</v>
          </cell>
          <cell r="W16" t="str">
            <v>0</v>
          </cell>
          <cell r="X16">
            <v>0</v>
          </cell>
          <cell r="Y16">
            <v>0</v>
          </cell>
          <cell r="Z16">
            <v>0</v>
          </cell>
          <cell r="AA16">
            <v>0</v>
          </cell>
          <cell r="AB16">
            <v>0</v>
          </cell>
          <cell r="AC16">
            <v>0</v>
          </cell>
          <cell r="AD16">
            <v>0</v>
          </cell>
          <cell r="AE16">
            <v>0</v>
          </cell>
          <cell r="AF16">
            <v>0</v>
          </cell>
          <cell r="AG16">
            <v>0</v>
          </cell>
        </row>
        <row r="17">
          <cell r="A17">
            <v>0</v>
          </cell>
          <cell r="B17">
            <v>0</v>
          </cell>
          <cell r="C17">
            <v>0</v>
          </cell>
          <cell r="D17" t="str">
            <v>4.3</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t="str">
            <v>1.33</v>
          </cell>
          <cell r="V17" t="str">
            <v>D+</v>
          </cell>
          <cell r="W17" t="str">
            <v>0</v>
          </cell>
          <cell r="X17">
            <v>0</v>
          </cell>
          <cell r="Y17">
            <v>0</v>
          </cell>
          <cell r="Z17">
            <v>0</v>
          </cell>
          <cell r="AA17">
            <v>0</v>
          </cell>
          <cell r="AB17">
            <v>0</v>
          </cell>
          <cell r="AC17">
            <v>0</v>
          </cell>
          <cell r="AD17">
            <v>0</v>
          </cell>
          <cell r="AE17">
            <v>0</v>
          </cell>
          <cell r="AF17">
            <v>0</v>
          </cell>
          <cell r="AG17">
            <v>0</v>
          </cell>
        </row>
        <row r="18">
          <cell r="A18">
            <v>0</v>
          </cell>
          <cell r="B18">
            <v>0</v>
          </cell>
          <cell r="C18">
            <v>0</v>
          </cell>
          <cell r="D18" t="str">
            <v>4.4</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t="str">
            <v>1.33</v>
          </cell>
          <cell r="V18" t="str">
            <v>D+</v>
          </cell>
          <cell r="W18" t="str">
            <v>0</v>
          </cell>
          <cell r="X18">
            <v>0</v>
          </cell>
          <cell r="Y18">
            <v>0</v>
          </cell>
          <cell r="Z18">
            <v>0</v>
          </cell>
          <cell r="AA18">
            <v>0</v>
          </cell>
          <cell r="AB18">
            <v>0</v>
          </cell>
          <cell r="AC18">
            <v>0</v>
          </cell>
          <cell r="AD18">
            <v>0</v>
          </cell>
          <cell r="AE18">
            <v>0</v>
          </cell>
          <cell r="AF18">
            <v>0</v>
          </cell>
          <cell r="AG18">
            <v>0</v>
          </cell>
        </row>
        <row r="19">
          <cell r="A19">
            <v>0</v>
          </cell>
          <cell r="B19">
            <v>2</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t="str">
            <v>3.33</v>
          </cell>
          <cell r="V19" t="str">
            <v>B+</v>
          </cell>
          <cell r="W19">
            <v>0</v>
          </cell>
          <cell r="X19">
            <v>0</v>
          </cell>
          <cell r="Y19">
            <v>0</v>
          </cell>
          <cell r="Z19">
            <v>0</v>
          </cell>
          <cell r="AA19">
            <v>0</v>
          </cell>
          <cell r="AB19">
            <v>0</v>
          </cell>
          <cell r="AC19">
            <v>0</v>
          </cell>
          <cell r="AD19">
            <v>0</v>
          </cell>
          <cell r="AE19">
            <v>0</v>
          </cell>
          <cell r="AF19">
            <v>0</v>
          </cell>
          <cell r="AG19">
            <v>0</v>
          </cell>
        </row>
        <row r="20">
          <cell r="A20">
            <v>3</v>
          </cell>
          <cell r="B20">
            <v>0</v>
          </cell>
          <cell r="C20" t="str">
            <v>Anggun Dwi P.I</v>
          </cell>
          <cell r="D20" t="str">
            <v>4.1</v>
          </cell>
          <cell r="E20">
            <v>0</v>
          </cell>
          <cell r="F20">
            <v>0</v>
          </cell>
          <cell r="G20">
            <v>0</v>
          </cell>
          <cell r="H20">
            <v>75</v>
          </cell>
          <cell r="I20">
            <v>81</v>
          </cell>
          <cell r="J20">
            <v>75</v>
          </cell>
          <cell r="K20">
            <v>65</v>
          </cell>
          <cell r="L20">
            <v>69</v>
          </cell>
          <cell r="M20">
            <v>80</v>
          </cell>
          <cell r="N20">
            <v>0</v>
          </cell>
          <cell r="O20">
            <v>0</v>
          </cell>
          <cell r="P20">
            <v>0</v>
          </cell>
          <cell r="Q20">
            <v>75</v>
          </cell>
          <cell r="R20">
            <v>81</v>
          </cell>
          <cell r="S20">
            <v>80</v>
          </cell>
          <cell r="T20">
            <v>78.666666666666671</v>
          </cell>
          <cell r="U20" t="str">
            <v>3.33</v>
          </cell>
          <cell r="V20" t="str">
            <v>B+</v>
          </cell>
          <cell r="W20" t="str">
            <v>B</v>
          </cell>
          <cell r="X20">
            <v>0</v>
          </cell>
          <cell r="Y20">
            <v>0</v>
          </cell>
          <cell r="Z20">
            <v>0</v>
          </cell>
          <cell r="AA20">
            <v>0</v>
          </cell>
          <cell r="AB20">
            <v>0</v>
          </cell>
          <cell r="AC20">
            <v>0</v>
          </cell>
          <cell r="AD20">
            <v>0</v>
          </cell>
          <cell r="AE20">
            <v>0</v>
          </cell>
          <cell r="AF20">
            <v>83</v>
          </cell>
          <cell r="AG20" t="str">
            <v>A-</v>
          </cell>
        </row>
        <row r="21">
          <cell r="A21">
            <v>0</v>
          </cell>
          <cell r="B21">
            <v>0</v>
          </cell>
          <cell r="C21">
            <v>0</v>
          </cell>
          <cell r="D21" t="str">
            <v>4.2</v>
          </cell>
          <cell r="E21">
            <v>0</v>
          </cell>
          <cell r="F21">
            <v>0</v>
          </cell>
          <cell r="G21">
            <v>0</v>
          </cell>
          <cell r="H21">
            <v>65</v>
          </cell>
          <cell r="I21">
            <v>76</v>
          </cell>
          <cell r="J21">
            <v>74</v>
          </cell>
          <cell r="K21">
            <v>0</v>
          </cell>
          <cell r="L21">
            <v>0</v>
          </cell>
          <cell r="M21">
            <v>0</v>
          </cell>
          <cell r="N21">
            <v>68</v>
          </cell>
          <cell r="O21">
            <v>79</v>
          </cell>
          <cell r="P21">
            <v>80</v>
          </cell>
          <cell r="Q21">
            <v>68</v>
          </cell>
          <cell r="R21">
            <v>79</v>
          </cell>
          <cell r="S21">
            <v>80</v>
          </cell>
          <cell r="T21">
            <v>75.666666666666671</v>
          </cell>
          <cell r="U21" t="str">
            <v>3.33</v>
          </cell>
          <cell r="V21" t="str">
            <v>B+</v>
          </cell>
          <cell r="W21" t="str">
            <v>B</v>
          </cell>
          <cell r="X21">
            <v>0</v>
          </cell>
          <cell r="Y21">
            <v>0</v>
          </cell>
          <cell r="Z21">
            <v>0</v>
          </cell>
          <cell r="AA21">
            <v>0</v>
          </cell>
          <cell r="AB21">
            <v>0</v>
          </cell>
          <cell r="AC21">
            <v>0</v>
          </cell>
          <cell r="AD21">
            <v>0</v>
          </cell>
          <cell r="AE21">
            <v>0</v>
          </cell>
          <cell r="AF21">
            <v>0</v>
          </cell>
          <cell r="AG21">
            <v>0</v>
          </cell>
        </row>
        <row r="22">
          <cell r="A22">
            <v>0</v>
          </cell>
          <cell r="B22">
            <v>0</v>
          </cell>
          <cell r="C22">
            <v>0</v>
          </cell>
          <cell r="D22" t="str">
            <v>4.3</v>
          </cell>
          <cell r="E22">
            <v>0</v>
          </cell>
          <cell r="F22">
            <v>0</v>
          </cell>
          <cell r="G22">
            <v>0</v>
          </cell>
          <cell r="H22">
            <v>78</v>
          </cell>
          <cell r="I22">
            <v>82</v>
          </cell>
          <cell r="J22">
            <v>80</v>
          </cell>
          <cell r="K22">
            <v>0</v>
          </cell>
          <cell r="L22">
            <v>0</v>
          </cell>
          <cell r="M22">
            <v>0</v>
          </cell>
          <cell r="N22">
            <v>0</v>
          </cell>
          <cell r="O22">
            <v>0</v>
          </cell>
          <cell r="P22">
            <v>0</v>
          </cell>
          <cell r="Q22">
            <v>78</v>
          </cell>
          <cell r="R22">
            <v>82</v>
          </cell>
          <cell r="S22">
            <v>80</v>
          </cell>
          <cell r="T22">
            <v>80</v>
          </cell>
          <cell r="U22" t="str">
            <v>3.33</v>
          </cell>
          <cell r="V22" t="str">
            <v>B+</v>
          </cell>
          <cell r="W22" t="str">
            <v>B</v>
          </cell>
          <cell r="X22">
            <v>0</v>
          </cell>
          <cell r="Y22">
            <v>0</v>
          </cell>
          <cell r="Z22">
            <v>0</v>
          </cell>
          <cell r="AA22">
            <v>0</v>
          </cell>
          <cell r="AB22">
            <v>0</v>
          </cell>
          <cell r="AC22">
            <v>0</v>
          </cell>
          <cell r="AD22">
            <v>0</v>
          </cell>
          <cell r="AE22">
            <v>0</v>
          </cell>
          <cell r="AF22">
            <v>0</v>
          </cell>
          <cell r="AG22">
            <v>0</v>
          </cell>
        </row>
        <row r="23">
          <cell r="A23">
            <v>0</v>
          </cell>
          <cell r="B23">
            <v>0</v>
          </cell>
          <cell r="C23">
            <v>0</v>
          </cell>
          <cell r="D23" t="str">
            <v>4.4</v>
          </cell>
          <cell r="E23">
            <v>76</v>
          </cell>
          <cell r="F23">
            <v>75</v>
          </cell>
          <cell r="G23">
            <v>80</v>
          </cell>
          <cell r="H23">
            <v>89</v>
          </cell>
          <cell r="I23">
            <v>75</v>
          </cell>
          <cell r="J23">
            <v>81</v>
          </cell>
          <cell r="K23">
            <v>65</v>
          </cell>
          <cell r="L23">
            <v>79</v>
          </cell>
          <cell r="M23">
            <v>80</v>
          </cell>
          <cell r="N23">
            <v>0</v>
          </cell>
          <cell r="O23">
            <v>0</v>
          </cell>
          <cell r="P23">
            <v>0</v>
          </cell>
          <cell r="Q23">
            <v>89</v>
          </cell>
          <cell r="R23">
            <v>79</v>
          </cell>
          <cell r="S23">
            <v>81</v>
          </cell>
          <cell r="T23">
            <v>83</v>
          </cell>
          <cell r="U23" t="str">
            <v>3.66</v>
          </cell>
          <cell r="V23" t="str">
            <v>A-</v>
          </cell>
          <cell r="W23" t="str">
            <v>SB</v>
          </cell>
          <cell r="X23">
            <v>0</v>
          </cell>
          <cell r="Y23">
            <v>0</v>
          </cell>
          <cell r="Z23">
            <v>0</v>
          </cell>
          <cell r="AA23">
            <v>0</v>
          </cell>
          <cell r="AB23">
            <v>0</v>
          </cell>
          <cell r="AC23">
            <v>0</v>
          </cell>
          <cell r="AD23">
            <v>0</v>
          </cell>
          <cell r="AE23">
            <v>0</v>
          </cell>
          <cell r="AF23">
            <v>0</v>
          </cell>
          <cell r="AG23">
            <v>0</v>
          </cell>
        </row>
        <row r="24">
          <cell r="A24">
            <v>0</v>
          </cell>
          <cell r="B24">
            <v>3</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79.333333333333343</v>
          </cell>
          <cell r="U24" t="str">
            <v>3.33</v>
          </cell>
          <cell r="V24" t="str">
            <v>B+</v>
          </cell>
          <cell r="W24">
            <v>0</v>
          </cell>
          <cell r="X24">
            <v>0</v>
          </cell>
          <cell r="Y24">
            <v>0</v>
          </cell>
          <cell r="Z24">
            <v>0</v>
          </cell>
          <cell r="AA24">
            <v>0</v>
          </cell>
          <cell r="AB24">
            <v>0</v>
          </cell>
          <cell r="AC24">
            <v>0</v>
          </cell>
          <cell r="AD24">
            <v>0</v>
          </cell>
          <cell r="AE24">
            <v>0</v>
          </cell>
          <cell r="AF24">
            <v>0</v>
          </cell>
          <cell r="AG24">
            <v>0</v>
          </cell>
        </row>
        <row r="25">
          <cell r="A25">
            <v>4</v>
          </cell>
          <cell r="B25">
            <v>0</v>
          </cell>
          <cell r="C25" t="str">
            <v>Antonio Permata A</v>
          </cell>
          <cell r="D25" t="str">
            <v>4.1</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t="str">
            <v>1.33</v>
          </cell>
          <cell r="V25" t="str">
            <v>D+</v>
          </cell>
          <cell r="W25" t="str">
            <v>0</v>
          </cell>
          <cell r="X25">
            <v>0</v>
          </cell>
          <cell r="Y25">
            <v>0</v>
          </cell>
          <cell r="Z25">
            <v>0</v>
          </cell>
          <cell r="AA25">
            <v>0</v>
          </cell>
          <cell r="AB25">
            <v>0</v>
          </cell>
          <cell r="AC25">
            <v>0</v>
          </cell>
          <cell r="AD25">
            <v>0</v>
          </cell>
          <cell r="AE25">
            <v>0</v>
          </cell>
          <cell r="AF25">
            <v>0</v>
          </cell>
          <cell r="AG25" t="str">
            <v>D+</v>
          </cell>
        </row>
        <row r="26">
          <cell r="A26">
            <v>0</v>
          </cell>
          <cell r="B26">
            <v>0</v>
          </cell>
          <cell r="C26">
            <v>0</v>
          </cell>
          <cell r="D26" t="str">
            <v>4.2</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t="str">
            <v>1.33</v>
          </cell>
          <cell r="V26" t="str">
            <v>D+</v>
          </cell>
          <cell r="W26" t="str">
            <v>0</v>
          </cell>
          <cell r="X26">
            <v>0</v>
          </cell>
          <cell r="Y26">
            <v>0</v>
          </cell>
          <cell r="Z26">
            <v>0</v>
          </cell>
          <cell r="AA26">
            <v>0</v>
          </cell>
          <cell r="AB26">
            <v>0</v>
          </cell>
          <cell r="AC26">
            <v>0</v>
          </cell>
          <cell r="AD26">
            <v>0</v>
          </cell>
          <cell r="AE26">
            <v>0</v>
          </cell>
          <cell r="AF26">
            <v>0</v>
          </cell>
          <cell r="AG26">
            <v>0</v>
          </cell>
        </row>
        <row r="27">
          <cell r="A27">
            <v>0</v>
          </cell>
          <cell r="B27">
            <v>0</v>
          </cell>
          <cell r="C27">
            <v>0</v>
          </cell>
          <cell r="D27" t="str">
            <v>4.3</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t="str">
            <v>1.33</v>
          </cell>
          <cell r="V27" t="str">
            <v>D+</v>
          </cell>
          <cell r="W27" t="str">
            <v>0</v>
          </cell>
          <cell r="X27">
            <v>0</v>
          </cell>
          <cell r="Y27">
            <v>0</v>
          </cell>
          <cell r="Z27">
            <v>0</v>
          </cell>
          <cell r="AA27">
            <v>0</v>
          </cell>
          <cell r="AB27">
            <v>0</v>
          </cell>
          <cell r="AC27">
            <v>0</v>
          </cell>
          <cell r="AD27">
            <v>0</v>
          </cell>
          <cell r="AE27">
            <v>0</v>
          </cell>
          <cell r="AF27">
            <v>0</v>
          </cell>
          <cell r="AG27">
            <v>0</v>
          </cell>
        </row>
        <row r="28">
          <cell r="A28">
            <v>0</v>
          </cell>
          <cell r="B28">
            <v>0</v>
          </cell>
          <cell r="C28">
            <v>0</v>
          </cell>
          <cell r="D28" t="str">
            <v>4.4</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t="str">
            <v>1.33</v>
          </cell>
          <cell r="V28" t="str">
            <v>D+</v>
          </cell>
          <cell r="W28" t="str">
            <v>0</v>
          </cell>
          <cell r="X28">
            <v>0</v>
          </cell>
          <cell r="Y28">
            <v>0</v>
          </cell>
          <cell r="Z28">
            <v>0</v>
          </cell>
          <cell r="AA28">
            <v>0</v>
          </cell>
          <cell r="AB28">
            <v>0</v>
          </cell>
          <cell r="AC28">
            <v>0</v>
          </cell>
          <cell r="AD28">
            <v>0</v>
          </cell>
          <cell r="AE28">
            <v>0</v>
          </cell>
          <cell r="AF28">
            <v>0</v>
          </cell>
          <cell r="AG28">
            <v>0</v>
          </cell>
        </row>
        <row r="29">
          <cell r="A29">
            <v>0</v>
          </cell>
          <cell r="B29">
            <v>4</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t="str">
            <v>3.33</v>
          </cell>
          <cell r="V29" t="str">
            <v>B+</v>
          </cell>
          <cell r="W29">
            <v>0</v>
          </cell>
          <cell r="X29">
            <v>0</v>
          </cell>
          <cell r="Y29">
            <v>0</v>
          </cell>
          <cell r="Z29">
            <v>0</v>
          </cell>
          <cell r="AA29">
            <v>0</v>
          </cell>
          <cell r="AB29">
            <v>0</v>
          </cell>
          <cell r="AC29">
            <v>0</v>
          </cell>
          <cell r="AD29">
            <v>0</v>
          </cell>
          <cell r="AE29">
            <v>0</v>
          </cell>
          <cell r="AF29">
            <v>0</v>
          </cell>
          <cell r="AG29">
            <v>0</v>
          </cell>
        </row>
        <row r="30">
          <cell r="A30">
            <v>5</v>
          </cell>
          <cell r="B30">
            <v>0</v>
          </cell>
          <cell r="C30" t="str">
            <v>Arya Pratama G</v>
          </cell>
          <cell r="D30" t="str">
            <v>4.1</v>
          </cell>
          <cell r="E30">
            <v>0</v>
          </cell>
          <cell r="F30">
            <v>0</v>
          </cell>
          <cell r="G30">
            <v>0</v>
          </cell>
          <cell r="H30">
            <v>75</v>
          </cell>
          <cell r="I30">
            <v>81</v>
          </cell>
          <cell r="J30">
            <v>75</v>
          </cell>
          <cell r="K30">
            <v>65</v>
          </cell>
          <cell r="L30">
            <v>69</v>
          </cell>
          <cell r="M30">
            <v>80</v>
          </cell>
          <cell r="N30">
            <v>0</v>
          </cell>
          <cell r="O30">
            <v>0</v>
          </cell>
          <cell r="P30">
            <v>0</v>
          </cell>
          <cell r="Q30">
            <v>75</v>
          </cell>
          <cell r="R30">
            <v>81</v>
          </cell>
          <cell r="S30">
            <v>80</v>
          </cell>
          <cell r="T30">
            <v>78.666666666666671</v>
          </cell>
          <cell r="U30" t="str">
            <v>3.33</v>
          </cell>
          <cell r="V30" t="str">
            <v>B+</v>
          </cell>
          <cell r="W30" t="str">
            <v>B</v>
          </cell>
          <cell r="X30">
            <v>0</v>
          </cell>
          <cell r="Y30">
            <v>0</v>
          </cell>
          <cell r="Z30">
            <v>0</v>
          </cell>
          <cell r="AA30">
            <v>0</v>
          </cell>
          <cell r="AB30">
            <v>0</v>
          </cell>
          <cell r="AC30">
            <v>0</v>
          </cell>
          <cell r="AD30">
            <v>0</v>
          </cell>
          <cell r="AE30">
            <v>0</v>
          </cell>
          <cell r="AF30">
            <v>83</v>
          </cell>
          <cell r="AG30" t="str">
            <v>A-</v>
          </cell>
        </row>
        <row r="31">
          <cell r="A31">
            <v>0</v>
          </cell>
          <cell r="B31">
            <v>0</v>
          </cell>
          <cell r="C31">
            <v>0</v>
          </cell>
          <cell r="D31" t="str">
            <v>4.2</v>
          </cell>
          <cell r="E31">
            <v>0</v>
          </cell>
          <cell r="F31">
            <v>0</v>
          </cell>
          <cell r="G31">
            <v>0</v>
          </cell>
          <cell r="H31">
            <v>65</v>
          </cell>
          <cell r="I31">
            <v>76</v>
          </cell>
          <cell r="J31">
            <v>74</v>
          </cell>
          <cell r="K31">
            <v>0</v>
          </cell>
          <cell r="L31">
            <v>0</v>
          </cell>
          <cell r="M31">
            <v>0</v>
          </cell>
          <cell r="N31">
            <v>68</v>
          </cell>
          <cell r="O31">
            <v>79</v>
          </cell>
          <cell r="P31">
            <v>80</v>
          </cell>
          <cell r="Q31">
            <v>68</v>
          </cell>
          <cell r="R31">
            <v>79</v>
          </cell>
          <cell r="S31">
            <v>80</v>
          </cell>
          <cell r="T31">
            <v>75.666666666666671</v>
          </cell>
          <cell r="U31" t="str">
            <v>3.33</v>
          </cell>
          <cell r="V31" t="str">
            <v>B+</v>
          </cell>
          <cell r="W31" t="str">
            <v>B</v>
          </cell>
          <cell r="X31">
            <v>0</v>
          </cell>
          <cell r="Y31">
            <v>0</v>
          </cell>
          <cell r="Z31">
            <v>0</v>
          </cell>
          <cell r="AA31">
            <v>0</v>
          </cell>
          <cell r="AB31">
            <v>0</v>
          </cell>
          <cell r="AC31">
            <v>0</v>
          </cell>
          <cell r="AD31">
            <v>0</v>
          </cell>
          <cell r="AE31">
            <v>0</v>
          </cell>
          <cell r="AF31">
            <v>0</v>
          </cell>
          <cell r="AG31">
            <v>0</v>
          </cell>
        </row>
        <row r="32">
          <cell r="A32">
            <v>0</v>
          </cell>
          <cell r="B32">
            <v>0</v>
          </cell>
          <cell r="C32">
            <v>0</v>
          </cell>
          <cell r="D32" t="str">
            <v>4.3</v>
          </cell>
          <cell r="E32">
            <v>0</v>
          </cell>
          <cell r="F32">
            <v>0</v>
          </cell>
          <cell r="G32">
            <v>0</v>
          </cell>
          <cell r="H32">
            <v>78</v>
          </cell>
          <cell r="I32">
            <v>82</v>
          </cell>
          <cell r="J32">
            <v>80</v>
          </cell>
          <cell r="K32">
            <v>0</v>
          </cell>
          <cell r="L32">
            <v>0</v>
          </cell>
          <cell r="M32">
            <v>0</v>
          </cell>
          <cell r="N32">
            <v>0</v>
          </cell>
          <cell r="O32">
            <v>0</v>
          </cell>
          <cell r="P32">
            <v>0</v>
          </cell>
          <cell r="Q32">
            <v>78</v>
          </cell>
          <cell r="R32">
            <v>82</v>
          </cell>
          <cell r="S32">
            <v>80</v>
          </cell>
          <cell r="T32">
            <v>80</v>
          </cell>
          <cell r="U32" t="str">
            <v>3.33</v>
          </cell>
          <cell r="V32" t="str">
            <v>B+</v>
          </cell>
          <cell r="W32" t="str">
            <v>B</v>
          </cell>
          <cell r="X32">
            <v>0</v>
          </cell>
          <cell r="Y32">
            <v>0</v>
          </cell>
          <cell r="Z32">
            <v>0</v>
          </cell>
          <cell r="AA32">
            <v>0</v>
          </cell>
          <cell r="AB32">
            <v>0</v>
          </cell>
          <cell r="AC32">
            <v>0</v>
          </cell>
          <cell r="AD32">
            <v>0</v>
          </cell>
          <cell r="AE32">
            <v>0</v>
          </cell>
          <cell r="AF32">
            <v>0</v>
          </cell>
          <cell r="AG32">
            <v>0</v>
          </cell>
        </row>
        <row r="33">
          <cell r="A33">
            <v>0</v>
          </cell>
          <cell r="B33">
            <v>0</v>
          </cell>
          <cell r="C33">
            <v>0</v>
          </cell>
          <cell r="D33" t="str">
            <v>4.4</v>
          </cell>
          <cell r="E33">
            <v>76</v>
          </cell>
          <cell r="F33">
            <v>75</v>
          </cell>
          <cell r="G33">
            <v>80</v>
          </cell>
          <cell r="H33">
            <v>89</v>
          </cell>
          <cell r="I33">
            <v>75</v>
          </cell>
          <cell r="J33">
            <v>81</v>
          </cell>
          <cell r="K33">
            <v>65</v>
          </cell>
          <cell r="L33">
            <v>79</v>
          </cell>
          <cell r="M33">
            <v>80</v>
          </cell>
          <cell r="N33">
            <v>0</v>
          </cell>
          <cell r="O33">
            <v>0</v>
          </cell>
          <cell r="P33">
            <v>0</v>
          </cell>
          <cell r="Q33">
            <v>89</v>
          </cell>
          <cell r="R33">
            <v>79</v>
          </cell>
          <cell r="S33">
            <v>81</v>
          </cell>
          <cell r="T33">
            <v>83</v>
          </cell>
          <cell r="U33" t="str">
            <v>3.66</v>
          </cell>
          <cell r="V33" t="str">
            <v>A-</v>
          </cell>
          <cell r="W33" t="str">
            <v>SB</v>
          </cell>
          <cell r="X33">
            <v>0</v>
          </cell>
          <cell r="Y33">
            <v>0</v>
          </cell>
          <cell r="Z33">
            <v>0</v>
          </cell>
          <cell r="AA33">
            <v>0</v>
          </cell>
          <cell r="AB33">
            <v>0</v>
          </cell>
          <cell r="AC33">
            <v>0</v>
          </cell>
          <cell r="AD33">
            <v>0</v>
          </cell>
          <cell r="AE33">
            <v>0</v>
          </cell>
          <cell r="AF33">
            <v>0</v>
          </cell>
          <cell r="AG33">
            <v>0</v>
          </cell>
        </row>
        <row r="34">
          <cell r="A34">
            <v>0</v>
          </cell>
          <cell r="B34">
            <v>5</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79.333333333333343</v>
          </cell>
          <cell r="U34" t="str">
            <v>3.33</v>
          </cell>
          <cell r="V34" t="str">
            <v>B+</v>
          </cell>
          <cell r="W34">
            <v>0</v>
          </cell>
          <cell r="X34">
            <v>0</v>
          </cell>
          <cell r="Y34">
            <v>0</v>
          </cell>
          <cell r="Z34">
            <v>0</v>
          </cell>
          <cell r="AA34">
            <v>0</v>
          </cell>
          <cell r="AB34">
            <v>0</v>
          </cell>
          <cell r="AC34">
            <v>0</v>
          </cell>
          <cell r="AD34">
            <v>0</v>
          </cell>
          <cell r="AE34">
            <v>0</v>
          </cell>
          <cell r="AF34">
            <v>0</v>
          </cell>
          <cell r="AG34">
            <v>0</v>
          </cell>
        </row>
        <row r="35">
          <cell r="A35">
            <v>6</v>
          </cell>
          <cell r="B35">
            <v>0</v>
          </cell>
          <cell r="C35" t="str">
            <v>Asyam Hanif Ihsan H</v>
          </cell>
          <cell r="D35" t="str">
            <v>4.1</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t="str">
            <v>1.33</v>
          </cell>
          <cell r="V35" t="str">
            <v>D+</v>
          </cell>
          <cell r="W35" t="str">
            <v>0</v>
          </cell>
          <cell r="X35">
            <v>0</v>
          </cell>
          <cell r="Y35">
            <v>0</v>
          </cell>
          <cell r="Z35">
            <v>0</v>
          </cell>
          <cell r="AA35">
            <v>0</v>
          </cell>
          <cell r="AB35">
            <v>0</v>
          </cell>
          <cell r="AC35">
            <v>0</v>
          </cell>
          <cell r="AD35">
            <v>0</v>
          </cell>
          <cell r="AE35">
            <v>0</v>
          </cell>
          <cell r="AF35">
            <v>0</v>
          </cell>
          <cell r="AG35" t="str">
            <v>D+</v>
          </cell>
        </row>
        <row r="36">
          <cell r="A36">
            <v>0</v>
          </cell>
          <cell r="B36">
            <v>0</v>
          </cell>
          <cell r="C36">
            <v>0</v>
          </cell>
          <cell r="D36" t="str">
            <v>4.2</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t="str">
            <v>1.33</v>
          </cell>
          <cell r="V36" t="str">
            <v>D+</v>
          </cell>
          <cell r="W36" t="str">
            <v>0</v>
          </cell>
          <cell r="X36">
            <v>0</v>
          </cell>
          <cell r="Y36">
            <v>0</v>
          </cell>
          <cell r="Z36">
            <v>0</v>
          </cell>
          <cell r="AA36">
            <v>0</v>
          </cell>
          <cell r="AB36">
            <v>0</v>
          </cell>
          <cell r="AC36">
            <v>0</v>
          </cell>
          <cell r="AD36">
            <v>0</v>
          </cell>
          <cell r="AE36">
            <v>0</v>
          </cell>
          <cell r="AF36">
            <v>0</v>
          </cell>
          <cell r="AG36">
            <v>0</v>
          </cell>
        </row>
        <row r="37">
          <cell r="A37">
            <v>0</v>
          </cell>
          <cell r="B37">
            <v>0</v>
          </cell>
          <cell r="C37">
            <v>0</v>
          </cell>
          <cell r="D37" t="str">
            <v>4.3</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t="str">
            <v>1.33</v>
          </cell>
          <cell r="V37" t="str">
            <v>D+</v>
          </cell>
          <cell r="W37" t="str">
            <v>0</v>
          </cell>
          <cell r="X37">
            <v>0</v>
          </cell>
          <cell r="Y37">
            <v>0</v>
          </cell>
          <cell r="Z37">
            <v>0</v>
          </cell>
          <cell r="AA37">
            <v>0</v>
          </cell>
          <cell r="AB37">
            <v>0</v>
          </cell>
          <cell r="AC37">
            <v>0</v>
          </cell>
          <cell r="AD37">
            <v>0</v>
          </cell>
          <cell r="AE37">
            <v>0</v>
          </cell>
          <cell r="AF37">
            <v>0</v>
          </cell>
          <cell r="AG37">
            <v>0</v>
          </cell>
        </row>
        <row r="38">
          <cell r="A38">
            <v>0</v>
          </cell>
          <cell r="B38">
            <v>0</v>
          </cell>
          <cell r="C38">
            <v>0</v>
          </cell>
          <cell r="D38" t="str">
            <v>4.4</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t="str">
            <v>1.33</v>
          </cell>
          <cell r="V38" t="str">
            <v>D+</v>
          </cell>
          <cell r="W38" t="str">
            <v>0</v>
          </cell>
          <cell r="X38">
            <v>0</v>
          </cell>
          <cell r="Y38">
            <v>0</v>
          </cell>
          <cell r="Z38">
            <v>0</v>
          </cell>
          <cell r="AA38">
            <v>0</v>
          </cell>
          <cell r="AB38">
            <v>0</v>
          </cell>
          <cell r="AC38">
            <v>0</v>
          </cell>
          <cell r="AD38">
            <v>0</v>
          </cell>
          <cell r="AE38">
            <v>0</v>
          </cell>
          <cell r="AF38">
            <v>0</v>
          </cell>
          <cell r="AG38">
            <v>0</v>
          </cell>
        </row>
        <row r="39">
          <cell r="A39">
            <v>0</v>
          </cell>
          <cell r="B39">
            <v>6</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t="str">
            <v>3.33</v>
          </cell>
          <cell r="V39" t="str">
            <v>B+</v>
          </cell>
          <cell r="W39">
            <v>0</v>
          </cell>
          <cell r="X39">
            <v>0</v>
          </cell>
          <cell r="Y39">
            <v>0</v>
          </cell>
          <cell r="Z39">
            <v>0</v>
          </cell>
          <cell r="AA39">
            <v>0</v>
          </cell>
          <cell r="AB39">
            <v>0</v>
          </cell>
          <cell r="AC39">
            <v>0</v>
          </cell>
          <cell r="AD39">
            <v>0</v>
          </cell>
          <cell r="AE39">
            <v>0</v>
          </cell>
          <cell r="AF39">
            <v>0</v>
          </cell>
          <cell r="AG39">
            <v>0</v>
          </cell>
        </row>
        <row r="40">
          <cell r="A40">
            <v>7</v>
          </cell>
          <cell r="B40">
            <v>0</v>
          </cell>
          <cell r="C40" t="str">
            <v>Athaya Salsabilla Z</v>
          </cell>
          <cell r="D40" t="str">
            <v>4.1</v>
          </cell>
          <cell r="E40">
            <v>0</v>
          </cell>
          <cell r="F40">
            <v>0</v>
          </cell>
          <cell r="G40">
            <v>0</v>
          </cell>
          <cell r="H40">
            <v>75</v>
          </cell>
          <cell r="I40">
            <v>81</v>
          </cell>
          <cell r="J40">
            <v>75</v>
          </cell>
          <cell r="K40">
            <v>65</v>
          </cell>
          <cell r="L40">
            <v>69</v>
          </cell>
          <cell r="M40">
            <v>80</v>
          </cell>
          <cell r="N40">
            <v>0</v>
          </cell>
          <cell r="O40">
            <v>0</v>
          </cell>
          <cell r="P40">
            <v>0</v>
          </cell>
          <cell r="Q40">
            <v>75</v>
          </cell>
          <cell r="R40">
            <v>81</v>
          </cell>
          <cell r="S40">
            <v>80</v>
          </cell>
          <cell r="T40">
            <v>78.666666666666671</v>
          </cell>
          <cell r="U40" t="str">
            <v>3.33</v>
          </cell>
          <cell r="V40" t="str">
            <v>B+</v>
          </cell>
          <cell r="W40" t="str">
            <v>B</v>
          </cell>
          <cell r="X40">
            <v>0</v>
          </cell>
          <cell r="Y40">
            <v>0</v>
          </cell>
          <cell r="Z40">
            <v>0</v>
          </cell>
          <cell r="AA40">
            <v>0</v>
          </cell>
          <cell r="AB40">
            <v>0</v>
          </cell>
          <cell r="AC40">
            <v>0</v>
          </cell>
          <cell r="AD40">
            <v>0</v>
          </cell>
          <cell r="AE40">
            <v>0</v>
          </cell>
          <cell r="AF40">
            <v>83</v>
          </cell>
          <cell r="AG40" t="str">
            <v>A-</v>
          </cell>
        </row>
        <row r="41">
          <cell r="A41">
            <v>0</v>
          </cell>
          <cell r="B41">
            <v>0</v>
          </cell>
          <cell r="C41">
            <v>0</v>
          </cell>
          <cell r="D41" t="str">
            <v>4.2</v>
          </cell>
          <cell r="E41">
            <v>0</v>
          </cell>
          <cell r="F41">
            <v>0</v>
          </cell>
          <cell r="G41">
            <v>0</v>
          </cell>
          <cell r="H41">
            <v>65</v>
          </cell>
          <cell r="I41">
            <v>76</v>
          </cell>
          <cell r="J41">
            <v>74</v>
          </cell>
          <cell r="K41">
            <v>0</v>
          </cell>
          <cell r="L41">
            <v>0</v>
          </cell>
          <cell r="M41">
            <v>0</v>
          </cell>
          <cell r="N41">
            <v>68</v>
          </cell>
          <cell r="O41">
            <v>79</v>
          </cell>
          <cell r="P41">
            <v>80</v>
          </cell>
          <cell r="Q41">
            <v>68</v>
          </cell>
          <cell r="R41">
            <v>79</v>
          </cell>
          <cell r="S41">
            <v>80</v>
          </cell>
          <cell r="T41">
            <v>75.666666666666671</v>
          </cell>
          <cell r="U41" t="str">
            <v>3.33</v>
          </cell>
          <cell r="V41" t="str">
            <v>B+</v>
          </cell>
          <cell r="W41" t="str">
            <v>B</v>
          </cell>
          <cell r="X41">
            <v>0</v>
          </cell>
          <cell r="Y41">
            <v>0</v>
          </cell>
          <cell r="Z41">
            <v>0</v>
          </cell>
          <cell r="AA41">
            <v>0</v>
          </cell>
          <cell r="AB41">
            <v>0</v>
          </cell>
          <cell r="AC41">
            <v>0</v>
          </cell>
          <cell r="AD41">
            <v>0</v>
          </cell>
          <cell r="AE41">
            <v>0</v>
          </cell>
          <cell r="AF41">
            <v>0</v>
          </cell>
          <cell r="AG41">
            <v>0</v>
          </cell>
        </row>
        <row r="42">
          <cell r="A42">
            <v>0</v>
          </cell>
          <cell r="B42">
            <v>0</v>
          </cell>
          <cell r="C42">
            <v>0</v>
          </cell>
          <cell r="D42" t="str">
            <v>4.3</v>
          </cell>
          <cell r="E42">
            <v>0</v>
          </cell>
          <cell r="F42">
            <v>0</v>
          </cell>
          <cell r="G42">
            <v>0</v>
          </cell>
          <cell r="H42">
            <v>78</v>
          </cell>
          <cell r="I42">
            <v>82</v>
          </cell>
          <cell r="J42">
            <v>80</v>
          </cell>
          <cell r="K42">
            <v>0</v>
          </cell>
          <cell r="L42">
            <v>0</v>
          </cell>
          <cell r="M42">
            <v>0</v>
          </cell>
          <cell r="N42">
            <v>0</v>
          </cell>
          <cell r="O42">
            <v>0</v>
          </cell>
          <cell r="P42">
            <v>0</v>
          </cell>
          <cell r="Q42">
            <v>78</v>
          </cell>
          <cell r="R42">
            <v>82</v>
          </cell>
          <cell r="S42">
            <v>80</v>
          </cell>
          <cell r="T42">
            <v>80</v>
          </cell>
          <cell r="U42" t="str">
            <v>3.33</v>
          </cell>
          <cell r="V42" t="str">
            <v>B+</v>
          </cell>
          <cell r="W42" t="str">
            <v>B</v>
          </cell>
          <cell r="X42">
            <v>0</v>
          </cell>
          <cell r="Y42">
            <v>0</v>
          </cell>
          <cell r="Z42">
            <v>0</v>
          </cell>
          <cell r="AA42">
            <v>0</v>
          </cell>
          <cell r="AB42">
            <v>0</v>
          </cell>
          <cell r="AC42">
            <v>0</v>
          </cell>
          <cell r="AD42">
            <v>0</v>
          </cell>
          <cell r="AE42">
            <v>0</v>
          </cell>
          <cell r="AF42">
            <v>0</v>
          </cell>
          <cell r="AG42">
            <v>0</v>
          </cell>
        </row>
        <row r="43">
          <cell r="A43">
            <v>0</v>
          </cell>
          <cell r="B43">
            <v>0</v>
          </cell>
          <cell r="C43">
            <v>0</v>
          </cell>
          <cell r="D43" t="str">
            <v>4.4</v>
          </cell>
          <cell r="E43">
            <v>76</v>
          </cell>
          <cell r="F43">
            <v>75</v>
          </cell>
          <cell r="G43">
            <v>80</v>
          </cell>
          <cell r="H43">
            <v>89</v>
          </cell>
          <cell r="I43">
            <v>75</v>
          </cell>
          <cell r="J43">
            <v>81</v>
          </cell>
          <cell r="K43">
            <v>65</v>
          </cell>
          <cell r="L43">
            <v>79</v>
          </cell>
          <cell r="M43">
            <v>80</v>
          </cell>
          <cell r="N43">
            <v>0</v>
          </cell>
          <cell r="O43">
            <v>0</v>
          </cell>
          <cell r="P43">
            <v>0</v>
          </cell>
          <cell r="Q43">
            <v>89</v>
          </cell>
          <cell r="R43">
            <v>79</v>
          </cell>
          <cell r="S43">
            <v>81</v>
          </cell>
          <cell r="T43">
            <v>83</v>
          </cell>
          <cell r="U43" t="str">
            <v>3.66</v>
          </cell>
          <cell r="V43" t="str">
            <v>A-</v>
          </cell>
          <cell r="W43" t="str">
            <v>SB</v>
          </cell>
          <cell r="X43">
            <v>0</v>
          </cell>
          <cell r="Y43">
            <v>0</v>
          </cell>
          <cell r="Z43">
            <v>0</v>
          </cell>
          <cell r="AA43">
            <v>0</v>
          </cell>
          <cell r="AB43">
            <v>0</v>
          </cell>
          <cell r="AC43">
            <v>0</v>
          </cell>
          <cell r="AD43">
            <v>0</v>
          </cell>
          <cell r="AE43">
            <v>0</v>
          </cell>
          <cell r="AF43">
            <v>0</v>
          </cell>
          <cell r="AG43">
            <v>0</v>
          </cell>
        </row>
        <row r="44">
          <cell r="A44">
            <v>0</v>
          </cell>
          <cell r="B44">
            <v>7</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79.333333333333343</v>
          </cell>
          <cell r="U44" t="str">
            <v>3.33</v>
          </cell>
          <cell r="V44" t="str">
            <v>B+</v>
          </cell>
          <cell r="W44">
            <v>0</v>
          </cell>
          <cell r="X44">
            <v>0</v>
          </cell>
          <cell r="Y44">
            <v>0</v>
          </cell>
          <cell r="Z44">
            <v>0</v>
          </cell>
          <cell r="AA44">
            <v>0</v>
          </cell>
          <cell r="AB44">
            <v>0</v>
          </cell>
          <cell r="AC44">
            <v>0</v>
          </cell>
          <cell r="AD44">
            <v>0</v>
          </cell>
          <cell r="AE44">
            <v>0</v>
          </cell>
          <cell r="AF44">
            <v>0</v>
          </cell>
          <cell r="AG44">
            <v>0</v>
          </cell>
        </row>
        <row r="45">
          <cell r="A45">
            <v>8</v>
          </cell>
          <cell r="B45">
            <v>0</v>
          </cell>
          <cell r="C45" t="str">
            <v>Aulia Dea Rosalinda</v>
          </cell>
          <cell r="D45" t="str">
            <v>4.1</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t="str">
            <v>1.33</v>
          </cell>
          <cell r="V45" t="str">
            <v>D+</v>
          </cell>
          <cell r="W45" t="str">
            <v>0</v>
          </cell>
          <cell r="X45">
            <v>0</v>
          </cell>
          <cell r="Y45">
            <v>0</v>
          </cell>
          <cell r="Z45">
            <v>0</v>
          </cell>
          <cell r="AA45">
            <v>0</v>
          </cell>
          <cell r="AB45">
            <v>0</v>
          </cell>
          <cell r="AC45">
            <v>0</v>
          </cell>
          <cell r="AD45">
            <v>0</v>
          </cell>
          <cell r="AE45">
            <v>0</v>
          </cell>
          <cell r="AF45">
            <v>0</v>
          </cell>
          <cell r="AG45" t="str">
            <v>D+</v>
          </cell>
        </row>
        <row r="46">
          <cell r="A46">
            <v>0</v>
          </cell>
          <cell r="B46">
            <v>0</v>
          </cell>
          <cell r="C46">
            <v>0</v>
          </cell>
          <cell r="D46" t="str">
            <v>4.2</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t="str">
            <v>1.33</v>
          </cell>
          <cell r="V46" t="str">
            <v>D+</v>
          </cell>
          <cell r="W46" t="str">
            <v>0</v>
          </cell>
          <cell r="X46">
            <v>0</v>
          </cell>
          <cell r="Y46">
            <v>0</v>
          </cell>
          <cell r="Z46">
            <v>0</v>
          </cell>
          <cell r="AA46">
            <v>0</v>
          </cell>
          <cell r="AB46">
            <v>0</v>
          </cell>
          <cell r="AC46">
            <v>0</v>
          </cell>
          <cell r="AD46">
            <v>0</v>
          </cell>
          <cell r="AE46">
            <v>0</v>
          </cell>
          <cell r="AF46">
            <v>0</v>
          </cell>
          <cell r="AG46">
            <v>0</v>
          </cell>
        </row>
        <row r="47">
          <cell r="A47">
            <v>0</v>
          </cell>
          <cell r="B47">
            <v>0</v>
          </cell>
          <cell r="C47">
            <v>0</v>
          </cell>
          <cell r="D47" t="str">
            <v>4.3</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t="str">
            <v>1.33</v>
          </cell>
          <cell r="V47" t="str">
            <v>D+</v>
          </cell>
          <cell r="W47" t="str">
            <v>0</v>
          </cell>
          <cell r="X47">
            <v>0</v>
          </cell>
          <cell r="Y47">
            <v>0</v>
          </cell>
          <cell r="Z47">
            <v>0</v>
          </cell>
          <cell r="AA47">
            <v>0</v>
          </cell>
          <cell r="AB47">
            <v>0</v>
          </cell>
          <cell r="AC47">
            <v>0</v>
          </cell>
          <cell r="AD47">
            <v>0</v>
          </cell>
          <cell r="AE47">
            <v>0</v>
          </cell>
          <cell r="AF47">
            <v>0</v>
          </cell>
          <cell r="AG47">
            <v>0</v>
          </cell>
        </row>
        <row r="48">
          <cell r="A48">
            <v>0</v>
          </cell>
          <cell r="B48">
            <v>0</v>
          </cell>
          <cell r="C48">
            <v>0</v>
          </cell>
          <cell r="D48" t="str">
            <v>4.4</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t="str">
            <v>1.33</v>
          </cell>
          <cell r="V48" t="str">
            <v>D+</v>
          </cell>
          <cell r="W48" t="str">
            <v>0</v>
          </cell>
          <cell r="X48">
            <v>0</v>
          </cell>
          <cell r="Y48">
            <v>0</v>
          </cell>
          <cell r="Z48">
            <v>0</v>
          </cell>
          <cell r="AA48">
            <v>0</v>
          </cell>
          <cell r="AB48">
            <v>0</v>
          </cell>
          <cell r="AC48">
            <v>0</v>
          </cell>
          <cell r="AD48">
            <v>0</v>
          </cell>
          <cell r="AE48">
            <v>0</v>
          </cell>
          <cell r="AF48">
            <v>0</v>
          </cell>
          <cell r="AG48">
            <v>0</v>
          </cell>
        </row>
        <row r="49">
          <cell r="A49">
            <v>0</v>
          </cell>
          <cell r="B49">
            <v>8</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t="str">
            <v>3.33</v>
          </cell>
          <cell r="V49" t="str">
            <v>B+</v>
          </cell>
          <cell r="W49">
            <v>0</v>
          </cell>
          <cell r="X49">
            <v>0</v>
          </cell>
          <cell r="Y49">
            <v>0</v>
          </cell>
          <cell r="Z49">
            <v>0</v>
          </cell>
          <cell r="AA49">
            <v>0</v>
          </cell>
          <cell r="AB49">
            <v>0</v>
          </cell>
          <cell r="AC49">
            <v>0</v>
          </cell>
          <cell r="AD49">
            <v>0</v>
          </cell>
          <cell r="AE49">
            <v>0</v>
          </cell>
          <cell r="AF49">
            <v>0</v>
          </cell>
          <cell r="AG49">
            <v>0</v>
          </cell>
        </row>
        <row r="50">
          <cell r="A50">
            <v>9</v>
          </cell>
          <cell r="B50">
            <v>0</v>
          </cell>
          <cell r="C50" t="str">
            <v>Claudia Gabriella L</v>
          </cell>
          <cell r="D50" t="str">
            <v>4.1</v>
          </cell>
          <cell r="E50">
            <v>0</v>
          </cell>
          <cell r="F50">
            <v>0</v>
          </cell>
          <cell r="G50">
            <v>0</v>
          </cell>
          <cell r="H50">
            <v>75</v>
          </cell>
          <cell r="I50">
            <v>81</v>
          </cell>
          <cell r="J50">
            <v>75</v>
          </cell>
          <cell r="K50">
            <v>65</v>
          </cell>
          <cell r="L50">
            <v>69</v>
          </cell>
          <cell r="M50">
            <v>80</v>
          </cell>
          <cell r="N50">
            <v>0</v>
          </cell>
          <cell r="O50">
            <v>0</v>
          </cell>
          <cell r="P50">
            <v>0</v>
          </cell>
          <cell r="Q50">
            <v>75</v>
          </cell>
          <cell r="R50">
            <v>81</v>
          </cell>
          <cell r="S50">
            <v>80</v>
          </cell>
          <cell r="T50">
            <v>78.666666666666671</v>
          </cell>
          <cell r="U50" t="str">
            <v>3.33</v>
          </cell>
          <cell r="V50" t="str">
            <v>B+</v>
          </cell>
          <cell r="W50" t="str">
            <v>B</v>
          </cell>
          <cell r="X50">
            <v>0</v>
          </cell>
          <cell r="Y50">
            <v>0</v>
          </cell>
          <cell r="Z50">
            <v>0</v>
          </cell>
          <cell r="AA50">
            <v>0</v>
          </cell>
          <cell r="AB50">
            <v>0</v>
          </cell>
          <cell r="AC50">
            <v>0</v>
          </cell>
          <cell r="AD50">
            <v>0</v>
          </cell>
          <cell r="AE50">
            <v>0</v>
          </cell>
          <cell r="AF50">
            <v>83</v>
          </cell>
          <cell r="AG50" t="str">
            <v>A-</v>
          </cell>
        </row>
        <row r="51">
          <cell r="A51">
            <v>0</v>
          </cell>
          <cell r="B51">
            <v>0</v>
          </cell>
          <cell r="C51">
            <v>0</v>
          </cell>
          <cell r="D51" t="str">
            <v>4.2</v>
          </cell>
          <cell r="E51">
            <v>0</v>
          </cell>
          <cell r="F51">
            <v>0</v>
          </cell>
          <cell r="G51">
            <v>0</v>
          </cell>
          <cell r="H51">
            <v>65</v>
          </cell>
          <cell r="I51">
            <v>76</v>
          </cell>
          <cell r="J51">
            <v>74</v>
          </cell>
          <cell r="K51">
            <v>0</v>
          </cell>
          <cell r="L51">
            <v>0</v>
          </cell>
          <cell r="M51">
            <v>0</v>
          </cell>
          <cell r="N51">
            <v>68</v>
          </cell>
          <cell r="O51">
            <v>79</v>
          </cell>
          <cell r="P51">
            <v>80</v>
          </cell>
          <cell r="Q51">
            <v>68</v>
          </cell>
          <cell r="R51">
            <v>79</v>
          </cell>
          <cell r="S51">
            <v>80</v>
          </cell>
          <cell r="T51">
            <v>75.666666666666671</v>
          </cell>
          <cell r="U51" t="str">
            <v>3.33</v>
          </cell>
          <cell r="V51" t="str">
            <v>B+</v>
          </cell>
          <cell r="W51" t="str">
            <v>B</v>
          </cell>
          <cell r="X51">
            <v>0</v>
          </cell>
          <cell r="Y51">
            <v>0</v>
          </cell>
          <cell r="Z51">
            <v>0</v>
          </cell>
          <cell r="AA51">
            <v>0</v>
          </cell>
          <cell r="AB51">
            <v>0</v>
          </cell>
          <cell r="AC51">
            <v>0</v>
          </cell>
          <cell r="AD51">
            <v>0</v>
          </cell>
          <cell r="AE51">
            <v>0</v>
          </cell>
          <cell r="AF51">
            <v>0</v>
          </cell>
          <cell r="AG51">
            <v>0</v>
          </cell>
        </row>
        <row r="52">
          <cell r="A52">
            <v>0</v>
          </cell>
          <cell r="B52">
            <v>0</v>
          </cell>
          <cell r="C52">
            <v>0</v>
          </cell>
          <cell r="D52" t="str">
            <v>4.3</v>
          </cell>
          <cell r="E52">
            <v>0</v>
          </cell>
          <cell r="F52">
            <v>0</v>
          </cell>
          <cell r="G52">
            <v>0</v>
          </cell>
          <cell r="H52">
            <v>78</v>
          </cell>
          <cell r="I52">
            <v>82</v>
          </cell>
          <cell r="J52">
            <v>80</v>
          </cell>
          <cell r="K52">
            <v>0</v>
          </cell>
          <cell r="L52">
            <v>0</v>
          </cell>
          <cell r="M52">
            <v>0</v>
          </cell>
          <cell r="N52">
            <v>0</v>
          </cell>
          <cell r="O52">
            <v>0</v>
          </cell>
          <cell r="P52">
            <v>0</v>
          </cell>
          <cell r="Q52">
            <v>78</v>
          </cell>
          <cell r="R52">
            <v>82</v>
          </cell>
          <cell r="S52">
            <v>80</v>
          </cell>
          <cell r="T52">
            <v>80</v>
          </cell>
          <cell r="U52" t="str">
            <v>3.33</v>
          </cell>
          <cell r="V52" t="str">
            <v>B+</v>
          </cell>
          <cell r="W52" t="str">
            <v>B</v>
          </cell>
          <cell r="X52">
            <v>0</v>
          </cell>
          <cell r="Y52">
            <v>0</v>
          </cell>
          <cell r="Z52">
            <v>0</v>
          </cell>
          <cell r="AA52">
            <v>0</v>
          </cell>
          <cell r="AB52">
            <v>0</v>
          </cell>
          <cell r="AC52">
            <v>0</v>
          </cell>
          <cell r="AD52">
            <v>0</v>
          </cell>
          <cell r="AE52">
            <v>0</v>
          </cell>
          <cell r="AF52">
            <v>0</v>
          </cell>
          <cell r="AG52">
            <v>0</v>
          </cell>
        </row>
        <row r="53">
          <cell r="A53">
            <v>0</v>
          </cell>
          <cell r="B53">
            <v>0</v>
          </cell>
          <cell r="C53">
            <v>0</v>
          </cell>
          <cell r="D53" t="str">
            <v>4.4</v>
          </cell>
          <cell r="E53">
            <v>76</v>
          </cell>
          <cell r="F53">
            <v>75</v>
          </cell>
          <cell r="G53">
            <v>80</v>
          </cell>
          <cell r="H53">
            <v>89</v>
          </cell>
          <cell r="I53">
            <v>75</v>
          </cell>
          <cell r="J53">
            <v>81</v>
          </cell>
          <cell r="K53">
            <v>65</v>
          </cell>
          <cell r="L53">
            <v>79</v>
          </cell>
          <cell r="M53">
            <v>80</v>
          </cell>
          <cell r="N53">
            <v>0</v>
          </cell>
          <cell r="O53">
            <v>0</v>
          </cell>
          <cell r="P53">
            <v>0</v>
          </cell>
          <cell r="Q53">
            <v>89</v>
          </cell>
          <cell r="R53">
            <v>79</v>
          </cell>
          <cell r="S53">
            <v>81</v>
          </cell>
          <cell r="T53">
            <v>83</v>
          </cell>
          <cell r="U53" t="str">
            <v>3.66</v>
          </cell>
          <cell r="V53" t="str">
            <v>A-</v>
          </cell>
          <cell r="W53" t="str">
            <v>SB</v>
          </cell>
          <cell r="X53">
            <v>0</v>
          </cell>
          <cell r="Y53">
            <v>0</v>
          </cell>
          <cell r="Z53">
            <v>0</v>
          </cell>
          <cell r="AA53">
            <v>0</v>
          </cell>
          <cell r="AB53">
            <v>0</v>
          </cell>
          <cell r="AC53">
            <v>0</v>
          </cell>
          <cell r="AD53">
            <v>0</v>
          </cell>
          <cell r="AE53">
            <v>0</v>
          </cell>
          <cell r="AF53">
            <v>0</v>
          </cell>
          <cell r="AG53">
            <v>0</v>
          </cell>
        </row>
        <row r="54">
          <cell r="A54">
            <v>0</v>
          </cell>
          <cell r="B54">
            <v>9</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79.333333333333343</v>
          </cell>
          <cell r="U54" t="str">
            <v>3.33</v>
          </cell>
          <cell r="V54" t="str">
            <v>B+</v>
          </cell>
          <cell r="W54">
            <v>0</v>
          </cell>
          <cell r="X54">
            <v>0</v>
          </cell>
          <cell r="Y54">
            <v>0</v>
          </cell>
          <cell r="Z54">
            <v>0</v>
          </cell>
          <cell r="AA54">
            <v>0</v>
          </cell>
          <cell r="AB54">
            <v>0</v>
          </cell>
          <cell r="AC54">
            <v>0</v>
          </cell>
          <cell r="AD54">
            <v>0</v>
          </cell>
          <cell r="AE54">
            <v>0</v>
          </cell>
          <cell r="AF54">
            <v>0</v>
          </cell>
          <cell r="AG54">
            <v>0</v>
          </cell>
        </row>
        <row r="55">
          <cell r="A55">
            <v>10</v>
          </cell>
          <cell r="B55">
            <v>0</v>
          </cell>
          <cell r="C55" t="str">
            <v xml:space="preserve">Deco Badarus Zaman </v>
          </cell>
          <cell r="D55" t="str">
            <v>4.1</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t="str">
            <v>1.33</v>
          </cell>
          <cell r="V55" t="str">
            <v>D+</v>
          </cell>
          <cell r="W55" t="str">
            <v>0</v>
          </cell>
          <cell r="X55">
            <v>0</v>
          </cell>
          <cell r="Y55">
            <v>0</v>
          </cell>
          <cell r="Z55">
            <v>0</v>
          </cell>
          <cell r="AA55">
            <v>0</v>
          </cell>
          <cell r="AB55">
            <v>0</v>
          </cell>
          <cell r="AC55">
            <v>0</v>
          </cell>
          <cell r="AD55">
            <v>0</v>
          </cell>
          <cell r="AE55">
            <v>0</v>
          </cell>
          <cell r="AF55">
            <v>0</v>
          </cell>
          <cell r="AG55" t="str">
            <v>D+</v>
          </cell>
        </row>
        <row r="56">
          <cell r="A56">
            <v>0</v>
          </cell>
          <cell r="B56">
            <v>0</v>
          </cell>
          <cell r="C56">
            <v>0</v>
          </cell>
          <cell r="D56" t="str">
            <v>4.2</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t="str">
            <v>1.33</v>
          </cell>
          <cell r="V56" t="str">
            <v>D+</v>
          </cell>
          <cell r="W56" t="str">
            <v>0</v>
          </cell>
          <cell r="X56">
            <v>0</v>
          </cell>
          <cell r="Y56">
            <v>0</v>
          </cell>
          <cell r="Z56">
            <v>0</v>
          </cell>
          <cell r="AA56">
            <v>0</v>
          </cell>
          <cell r="AB56">
            <v>0</v>
          </cell>
          <cell r="AC56">
            <v>0</v>
          </cell>
          <cell r="AD56">
            <v>0</v>
          </cell>
          <cell r="AE56">
            <v>0</v>
          </cell>
          <cell r="AF56">
            <v>0</v>
          </cell>
          <cell r="AG56">
            <v>0</v>
          </cell>
        </row>
        <row r="57">
          <cell r="A57">
            <v>0</v>
          </cell>
          <cell r="B57">
            <v>0</v>
          </cell>
          <cell r="C57">
            <v>0</v>
          </cell>
          <cell r="D57" t="str">
            <v>4.3</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t="str">
            <v>1.33</v>
          </cell>
          <cell r="V57" t="str">
            <v>D+</v>
          </cell>
          <cell r="W57" t="str">
            <v>0</v>
          </cell>
          <cell r="X57">
            <v>0</v>
          </cell>
          <cell r="Y57">
            <v>0</v>
          </cell>
          <cell r="Z57">
            <v>0</v>
          </cell>
          <cell r="AA57">
            <v>0</v>
          </cell>
          <cell r="AB57">
            <v>0</v>
          </cell>
          <cell r="AC57">
            <v>0</v>
          </cell>
          <cell r="AD57">
            <v>0</v>
          </cell>
          <cell r="AE57">
            <v>0</v>
          </cell>
          <cell r="AF57">
            <v>0</v>
          </cell>
          <cell r="AG57">
            <v>0</v>
          </cell>
        </row>
        <row r="58">
          <cell r="A58">
            <v>0</v>
          </cell>
          <cell r="B58">
            <v>0</v>
          </cell>
          <cell r="C58">
            <v>0</v>
          </cell>
          <cell r="D58" t="str">
            <v>4.4</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t="str">
            <v>1.33</v>
          </cell>
          <cell r="V58" t="str">
            <v>D+</v>
          </cell>
          <cell r="W58" t="str">
            <v>0</v>
          </cell>
          <cell r="X58">
            <v>0</v>
          </cell>
          <cell r="Y58">
            <v>0</v>
          </cell>
          <cell r="Z58">
            <v>0</v>
          </cell>
          <cell r="AA58">
            <v>0</v>
          </cell>
          <cell r="AB58">
            <v>0</v>
          </cell>
          <cell r="AC58">
            <v>0</v>
          </cell>
          <cell r="AD58">
            <v>0</v>
          </cell>
          <cell r="AE58">
            <v>0</v>
          </cell>
          <cell r="AF58">
            <v>0</v>
          </cell>
          <cell r="AG58">
            <v>0</v>
          </cell>
        </row>
        <row r="59">
          <cell r="A59">
            <v>0</v>
          </cell>
          <cell r="B59">
            <v>10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t="str">
            <v>3.33</v>
          </cell>
          <cell r="V59" t="str">
            <v>B+</v>
          </cell>
          <cell r="W59">
            <v>0</v>
          </cell>
          <cell r="X59">
            <v>0</v>
          </cell>
          <cell r="Y59">
            <v>0</v>
          </cell>
          <cell r="Z59">
            <v>0</v>
          </cell>
          <cell r="AA59">
            <v>0</v>
          </cell>
          <cell r="AB59">
            <v>0</v>
          </cell>
          <cell r="AC59">
            <v>0</v>
          </cell>
          <cell r="AD59">
            <v>0</v>
          </cell>
          <cell r="AE59">
            <v>0</v>
          </cell>
          <cell r="AF59">
            <v>0</v>
          </cell>
          <cell r="AG59">
            <v>0</v>
          </cell>
        </row>
        <row r="60">
          <cell r="A60">
            <v>11</v>
          </cell>
          <cell r="B60">
            <v>0</v>
          </cell>
          <cell r="C60" t="str">
            <v>Fania Mutiara Felichia</v>
          </cell>
          <cell r="D60" t="str">
            <v>4.1</v>
          </cell>
          <cell r="E60">
            <v>0</v>
          </cell>
          <cell r="F60">
            <v>0</v>
          </cell>
          <cell r="G60">
            <v>0</v>
          </cell>
          <cell r="H60">
            <v>75</v>
          </cell>
          <cell r="I60">
            <v>81</v>
          </cell>
          <cell r="J60">
            <v>75</v>
          </cell>
          <cell r="K60">
            <v>65</v>
          </cell>
          <cell r="L60">
            <v>69</v>
          </cell>
          <cell r="M60">
            <v>80</v>
          </cell>
          <cell r="N60">
            <v>0</v>
          </cell>
          <cell r="O60">
            <v>0</v>
          </cell>
          <cell r="P60">
            <v>0</v>
          </cell>
          <cell r="Q60">
            <v>75</v>
          </cell>
          <cell r="R60">
            <v>81</v>
          </cell>
          <cell r="S60">
            <v>80</v>
          </cell>
          <cell r="T60">
            <v>78.666666666666671</v>
          </cell>
          <cell r="U60" t="str">
            <v>3.33</v>
          </cell>
          <cell r="V60" t="str">
            <v>B+</v>
          </cell>
          <cell r="W60" t="str">
            <v>B</v>
          </cell>
          <cell r="X60">
            <v>0</v>
          </cell>
          <cell r="Y60">
            <v>0</v>
          </cell>
          <cell r="Z60">
            <v>0</v>
          </cell>
          <cell r="AA60">
            <v>0</v>
          </cell>
          <cell r="AB60">
            <v>0</v>
          </cell>
          <cell r="AC60">
            <v>0</v>
          </cell>
          <cell r="AD60">
            <v>0</v>
          </cell>
          <cell r="AE60">
            <v>0</v>
          </cell>
          <cell r="AF60">
            <v>83</v>
          </cell>
          <cell r="AG60" t="str">
            <v>A-</v>
          </cell>
        </row>
        <row r="61">
          <cell r="A61">
            <v>0</v>
          </cell>
          <cell r="B61">
            <v>0</v>
          </cell>
          <cell r="C61">
            <v>0</v>
          </cell>
          <cell r="D61" t="str">
            <v>4.2</v>
          </cell>
          <cell r="E61">
            <v>0</v>
          </cell>
          <cell r="F61">
            <v>0</v>
          </cell>
          <cell r="G61">
            <v>0</v>
          </cell>
          <cell r="H61">
            <v>65</v>
          </cell>
          <cell r="I61">
            <v>76</v>
          </cell>
          <cell r="J61">
            <v>74</v>
          </cell>
          <cell r="K61">
            <v>0</v>
          </cell>
          <cell r="L61">
            <v>0</v>
          </cell>
          <cell r="M61">
            <v>0</v>
          </cell>
          <cell r="N61">
            <v>68</v>
          </cell>
          <cell r="O61">
            <v>79</v>
          </cell>
          <cell r="P61">
            <v>80</v>
          </cell>
          <cell r="Q61">
            <v>68</v>
          </cell>
          <cell r="R61">
            <v>79</v>
          </cell>
          <cell r="S61">
            <v>80</v>
          </cell>
          <cell r="T61">
            <v>75.666666666666671</v>
          </cell>
          <cell r="U61" t="str">
            <v>3.33</v>
          </cell>
          <cell r="V61" t="str">
            <v>B+</v>
          </cell>
          <cell r="W61" t="str">
            <v>B</v>
          </cell>
          <cell r="X61">
            <v>0</v>
          </cell>
          <cell r="Y61">
            <v>0</v>
          </cell>
          <cell r="Z61">
            <v>0</v>
          </cell>
          <cell r="AA61">
            <v>0</v>
          </cell>
          <cell r="AB61">
            <v>0</v>
          </cell>
          <cell r="AC61">
            <v>0</v>
          </cell>
          <cell r="AD61">
            <v>0</v>
          </cell>
          <cell r="AE61">
            <v>0</v>
          </cell>
          <cell r="AF61">
            <v>0</v>
          </cell>
          <cell r="AG61">
            <v>0</v>
          </cell>
        </row>
        <row r="62">
          <cell r="A62">
            <v>0</v>
          </cell>
          <cell r="B62">
            <v>0</v>
          </cell>
          <cell r="C62">
            <v>0</v>
          </cell>
          <cell r="D62" t="str">
            <v>4.3</v>
          </cell>
          <cell r="E62">
            <v>0</v>
          </cell>
          <cell r="F62">
            <v>0</v>
          </cell>
          <cell r="G62">
            <v>0</v>
          </cell>
          <cell r="H62">
            <v>78</v>
          </cell>
          <cell r="I62">
            <v>82</v>
          </cell>
          <cell r="J62">
            <v>80</v>
          </cell>
          <cell r="K62">
            <v>0</v>
          </cell>
          <cell r="L62">
            <v>0</v>
          </cell>
          <cell r="M62">
            <v>0</v>
          </cell>
          <cell r="N62">
            <v>0</v>
          </cell>
          <cell r="O62">
            <v>0</v>
          </cell>
          <cell r="P62">
            <v>0</v>
          </cell>
          <cell r="Q62">
            <v>78</v>
          </cell>
          <cell r="R62">
            <v>82</v>
          </cell>
          <cell r="S62">
            <v>80</v>
          </cell>
          <cell r="T62">
            <v>80</v>
          </cell>
          <cell r="U62" t="str">
            <v>3.33</v>
          </cell>
          <cell r="V62" t="str">
            <v>B+</v>
          </cell>
          <cell r="W62" t="str">
            <v>B</v>
          </cell>
          <cell r="X62">
            <v>0</v>
          </cell>
          <cell r="Y62">
            <v>0</v>
          </cell>
          <cell r="Z62">
            <v>0</v>
          </cell>
          <cell r="AA62">
            <v>0</v>
          </cell>
          <cell r="AB62">
            <v>0</v>
          </cell>
          <cell r="AC62">
            <v>0</v>
          </cell>
          <cell r="AD62">
            <v>0</v>
          </cell>
          <cell r="AE62">
            <v>0</v>
          </cell>
          <cell r="AF62">
            <v>0</v>
          </cell>
          <cell r="AG62">
            <v>0</v>
          </cell>
        </row>
        <row r="63">
          <cell r="A63">
            <v>0</v>
          </cell>
          <cell r="B63">
            <v>0</v>
          </cell>
          <cell r="C63">
            <v>0</v>
          </cell>
          <cell r="D63" t="str">
            <v>4.4</v>
          </cell>
          <cell r="E63">
            <v>76</v>
          </cell>
          <cell r="F63">
            <v>75</v>
          </cell>
          <cell r="G63">
            <v>80</v>
          </cell>
          <cell r="H63">
            <v>89</v>
          </cell>
          <cell r="I63">
            <v>75</v>
          </cell>
          <cell r="J63">
            <v>81</v>
          </cell>
          <cell r="K63">
            <v>65</v>
          </cell>
          <cell r="L63">
            <v>79</v>
          </cell>
          <cell r="M63">
            <v>80</v>
          </cell>
          <cell r="N63">
            <v>0</v>
          </cell>
          <cell r="O63">
            <v>0</v>
          </cell>
          <cell r="P63">
            <v>0</v>
          </cell>
          <cell r="Q63">
            <v>89</v>
          </cell>
          <cell r="R63">
            <v>79</v>
          </cell>
          <cell r="S63">
            <v>81</v>
          </cell>
          <cell r="T63">
            <v>83</v>
          </cell>
          <cell r="U63" t="str">
            <v>3.66</v>
          </cell>
          <cell r="V63" t="str">
            <v>A-</v>
          </cell>
          <cell r="W63" t="str">
            <v>SB</v>
          </cell>
          <cell r="X63">
            <v>0</v>
          </cell>
          <cell r="Y63">
            <v>0</v>
          </cell>
          <cell r="Z63">
            <v>0</v>
          </cell>
          <cell r="AA63">
            <v>0</v>
          </cell>
          <cell r="AB63">
            <v>0</v>
          </cell>
          <cell r="AC63">
            <v>0</v>
          </cell>
          <cell r="AD63">
            <v>0</v>
          </cell>
          <cell r="AE63">
            <v>0</v>
          </cell>
          <cell r="AF63">
            <v>0</v>
          </cell>
          <cell r="AG63">
            <v>0</v>
          </cell>
        </row>
        <row r="64">
          <cell r="A64">
            <v>0</v>
          </cell>
          <cell r="B64">
            <v>11</v>
          </cell>
          <cell r="C64">
            <v>0</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79.333333333333343</v>
          </cell>
          <cell r="U64" t="str">
            <v>3.33</v>
          </cell>
          <cell r="V64" t="str">
            <v>B+</v>
          </cell>
          <cell r="W64">
            <v>0</v>
          </cell>
          <cell r="X64">
            <v>0</v>
          </cell>
          <cell r="Y64">
            <v>0</v>
          </cell>
          <cell r="Z64">
            <v>0</v>
          </cell>
          <cell r="AA64">
            <v>0</v>
          </cell>
          <cell r="AB64">
            <v>0</v>
          </cell>
          <cell r="AC64">
            <v>0</v>
          </cell>
          <cell r="AD64">
            <v>0</v>
          </cell>
          <cell r="AE64">
            <v>0</v>
          </cell>
          <cell r="AF64">
            <v>0</v>
          </cell>
          <cell r="AG64">
            <v>0</v>
          </cell>
        </row>
        <row r="65">
          <cell r="A65">
            <v>12</v>
          </cell>
          <cell r="B65">
            <v>0</v>
          </cell>
          <cell r="C65" t="str">
            <v>Intan Dyah Nowari</v>
          </cell>
          <cell r="D65" t="str">
            <v>4.1</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t="str">
            <v>1.33</v>
          </cell>
          <cell r="V65" t="str">
            <v>D+</v>
          </cell>
          <cell r="W65" t="str">
            <v>0</v>
          </cell>
          <cell r="X65">
            <v>0</v>
          </cell>
          <cell r="Y65">
            <v>0</v>
          </cell>
          <cell r="Z65">
            <v>0</v>
          </cell>
          <cell r="AA65">
            <v>0</v>
          </cell>
          <cell r="AB65">
            <v>0</v>
          </cell>
          <cell r="AC65">
            <v>0</v>
          </cell>
          <cell r="AD65">
            <v>0</v>
          </cell>
          <cell r="AE65">
            <v>0</v>
          </cell>
          <cell r="AF65">
            <v>0</v>
          </cell>
          <cell r="AG65" t="str">
            <v>D+</v>
          </cell>
        </row>
        <row r="66">
          <cell r="A66">
            <v>0</v>
          </cell>
          <cell r="B66">
            <v>0</v>
          </cell>
          <cell r="C66">
            <v>0</v>
          </cell>
          <cell r="D66" t="str">
            <v>4.2</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t="str">
            <v>1.33</v>
          </cell>
          <cell r="V66" t="str">
            <v>D+</v>
          </cell>
          <cell r="W66" t="str">
            <v>0</v>
          </cell>
          <cell r="X66">
            <v>0</v>
          </cell>
          <cell r="Y66">
            <v>0</v>
          </cell>
          <cell r="Z66">
            <v>0</v>
          </cell>
          <cell r="AA66">
            <v>0</v>
          </cell>
          <cell r="AB66">
            <v>0</v>
          </cell>
          <cell r="AC66">
            <v>0</v>
          </cell>
          <cell r="AD66">
            <v>0</v>
          </cell>
          <cell r="AE66">
            <v>0</v>
          </cell>
          <cell r="AF66">
            <v>0</v>
          </cell>
          <cell r="AG66">
            <v>0</v>
          </cell>
        </row>
        <row r="67">
          <cell r="A67">
            <v>0</v>
          </cell>
          <cell r="B67">
            <v>0</v>
          </cell>
          <cell r="C67">
            <v>0</v>
          </cell>
          <cell r="D67" t="str">
            <v>4.3</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t="str">
            <v>1.33</v>
          </cell>
          <cell r="V67" t="str">
            <v>D+</v>
          </cell>
          <cell r="W67" t="str">
            <v>0</v>
          </cell>
          <cell r="X67">
            <v>0</v>
          </cell>
          <cell r="Y67">
            <v>0</v>
          </cell>
          <cell r="Z67">
            <v>0</v>
          </cell>
          <cell r="AA67">
            <v>0</v>
          </cell>
          <cell r="AB67">
            <v>0</v>
          </cell>
          <cell r="AC67">
            <v>0</v>
          </cell>
          <cell r="AD67">
            <v>0</v>
          </cell>
          <cell r="AE67">
            <v>0</v>
          </cell>
          <cell r="AF67">
            <v>0</v>
          </cell>
          <cell r="AG67">
            <v>0</v>
          </cell>
        </row>
        <row r="68">
          <cell r="A68">
            <v>0</v>
          </cell>
          <cell r="B68">
            <v>0</v>
          </cell>
          <cell r="C68">
            <v>0</v>
          </cell>
          <cell r="D68" t="str">
            <v>4.4</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t="str">
            <v>1.33</v>
          </cell>
          <cell r="V68" t="str">
            <v>D+</v>
          </cell>
          <cell r="W68" t="str">
            <v>0</v>
          </cell>
          <cell r="X68">
            <v>0</v>
          </cell>
          <cell r="Y68">
            <v>0</v>
          </cell>
          <cell r="Z68">
            <v>0</v>
          </cell>
          <cell r="AA68">
            <v>0</v>
          </cell>
          <cell r="AB68">
            <v>0</v>
          </cell>
          <cell r="AC68">
            <v>0</v>
          </cell>
          <cell r="AD68">
            <v>0</v>
          </cell>
          <cell r="AE68">
            <v>0</v>
          </cell>
          <cell r="AF68">
            <v>0</v>
          </cell>
          <cell r="AG68">
            <v>0</v>
          </cell>
        </row>
        <row r="69">
          <cell r="A69">
            <v>0</v>
          </cell>
          <cell r="B69">
            <v>12</v>
          </cell>
          <cell r="C69">
            <v>0</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t="str">
            <v>3.33</v>
          </cell>
          <cell r="V69" t="str">
            <v>B+</v>
          </cell>
          <cell r="W69">
            <v>0</v>
          </cell>
          <cell r="X69">
            <v>0</v>
          </cell>
          <cell r="Y69">
            <v>0</v>
          </cell>
          <cell r="Z69">
            <v>0</v>
          </cell>
          <cell r="AA69">
            <v>0</v>
          </cell>
          <cell r="AB69">
            <v>0</v>
          </cell>
          <cell r="AC69">
            <v>0</v>
          </cell>
          <cell r="AD69">
            <v>0</v>
          </cell>
          <cell r="AE69">
            <v>0</v>
          </cell>
          <cell r="AF69">
            <v>0</v>
          </cell>
          <cell r="AG69">
            <v>0</v>
          </cell>
        </row>
        <row r="70">
          <cell r="A70">
            <v>13</v>
          </cell>
          <cell r="B70">
            <v>0</v>
          </cell>
          <cell r="C70" t="str">
            <v>Misyanita Nurfitri S</v>
          </cell>
          <cell r="D70" t="str">
            <v>4.1</v>
          </cell>
          <cell r="E70">
            <v>0</v>
          </cell>
          <cell r="F70">
            <v>0</v>
          </cell>
          <cell r="G70">
            <v>0</v>
          </cell>
          <cell r="H70">
            <v>75</v>
          </cell>
          <cell r="I70">
            <v>81</v>
          </cell>
          <cell r="J70">
            <v>75</v>
          </cell>
          <cell r="K70">
            <v>65</v>
          </cell>
          <cell r="L70">
            <v>69</v>
          </cell>
          <cell r="M70">
            <v>80</v>
          </cell>
          <cell r="N70">
            <v>0</v>
          </cell>
          <cell r="O70">
            <v>0</v>
          </cell>
          <cell r="P70">
            <v>0</v>
          </cell>
          <cell r="Q70">
            <v>75</v>
          </cell>
          <cell r="R70">
            <v>81</v>
          </cell>
          <cell r="S70">
            <v>80</v>
          </cell>
          <cell r="T70">
            <v>78.666666666666671</v>
          </cell>
          <cell r="U70" t="str">
            <v>3.33</v>
          </cell>
          <cell r="V70" t="str">
            <v>B+</v>
          </cell>
          <cell r="W70" t="str">
            <v>B</v>
          </cell>
          <cell r="X70">
            <v>0</v>
          </cell>
          <cell r="Y70">
            <v>0</v>
          </cell>
          <cell r="Z70">
            <v>0</v>
          </cell>
          <cell r="AA70">
            <v>0</v>
          </cell>
          <cell r="AB70">
            <v>0</v>
          </cell>
          <cell r="AC70">
            <v>0</v>
          </cell>
          <cell r="AD70">
            <v>0</v>
          </cell>
          <cell r="AE70">
            <v>0</v>
          </cell>
          <cell r="AF70">
            <v>83</v>
          </cell>
          <cell r="AG70" t="str">
            <v>A-</v>
          </cell>
        </row>
        <row r="71">
          <cell r="A71">
            <v>0</v>
          </cell>
          <cell r="B71">
            <v>0</v>
          </cell>
          <cell r="C71">
            <v>0</v>
          </cell>
          <cell r="D71" t="str">
            <v>4.2</v>
          </cell>
          <cell r="E71">
            <v>0</v>
          </cell>
          <cell r="F71">
            <v>0</v>
          </cell>
          <cell r="G71">
            <v>0</v>
          </cell>
          <cell r="H71">
            <v>65</v>
          </cell>
          <cell r="I71">
            <v>76</v>
          </cell>
          <cell r="J71">
            <v>74</v>
          </cell>
          <cell r="K71">
            <v>0</v>
          </cell>
          <cell r="L71">
            <v>0</v>
          </cell>
          <cell r="M71">
            <v>0</v>
          </cell>
          <cell r="N71">
            <v>68</v>
          </cell>
          <cell r="O71">
            <v>79</v>
          </cell>
          <cell r="P71">
            <v>80</v>
          </cell>
          <cell r="Q71">
            <v>68</v>
          </cell>
          <cell r="R71">
            <v>79</v>
          </cell>
          <cell r="S71">
            <v>80</v>
          </cell>
          <cell r="T71">
            <v>75.666666666666671</v>
          </cell>
          <cell r="U71" t="str">
            <v>3.33</v>
          </cell>
          <cell r="V71" t="str">
            <v>B+</v>
          </cell>
          <cell r="W71" t="str">
            <v>B</v>
          </cell>
          <cell r="X71">
            <v>0</v>
          </cell>
          <cell r="Y71">
            <v>0</v>
          </cell>
          <cell r="Z71">
            <v>0</v>
          </cell>
          <cell r="AA71">
            <v>0</v>
          </cell>
          <cell r="AB71">
            <v>0</v>
          </cell>
          <cell r="AC71">
            <v>0</v>
          </cell>
          <cell r="AD71">
            <v>0</v>
          </cell>
          <cell r="AE71">
            <v>0</v>
          </cell>
          <cell r="AF71">
            <v>0</v>
          </cell>
          <cell r="AG71">
            <v>0</v>
          </cell>
        </row>
        <row r="72">
          <cell r="A72">
            <v>0</v>
          </cell>
          <cell r="B72">
            <v>0</v>
          </cell>
          <cell r="C72">
            <v>0</v>
          </cell>
          <cell r="D72" t="str">
            <v>4.3</v>
          </cell>
          <cell r="E72">
            <v>0</v>
          </cell>
          <cell r="F72">
            <v>0</v>
          </cell>
          <cell r="G72">
            <v>0</v>
          </cell>
          <cell r="H72">
            <v>78</v>
          </cell>
          <cell r="I72">
            <v>82</v>
          </cell>
          <cell r="J72">
            <v>80</v>
          </cell>
          <cell r="K72">
            <v>0</v>
          </cell>
          <cell r="L72">
            <v>0</v>
          </cell>
          <cell r="M72">
            <v>0</v>
          </cell>
          <cell r="N72">
            <v>0</v>
          </cell>
          <cell r="O72">
            <v>0</v>
          </cell>
          <cell r="P72">
            <v>0</v>
          </cell>
          <cell r="Q72">
            <v>78</v>
          </cell>
          <cell r="R72">
            <v>82</v>
          </cell>
          <cell r="S72">
            <v>80</v>
          </cell>
          <cell r="T72">
            <v>80</v>
          </cell>
          <cell r="U72" t="str">
            <v>3.33</v>
          </cell>
          <cell r="V72" t="str">
            <v>B+</v>
          </cell>
          <cell r="W72" t="str">
            <v>B</v>
          </cell>
          <cell r="X72">
            <v>0</v>
          </cell>
          <cell r="Y72">
            <v>0</v>
          </cell>
          <cell r="Z72">
            <v>0</v>
          </cell>
          <cell r="AA72">
            <v>0</v>
          </cell>
          <cell r="AB72">
            <v>0</v>
          </cell>
          <cell r="AC72">
            <v>0</v>
          </cell>
          <cell r="AD72">
            <v>0</v>
          </cell>
          <cell r="AE72">
            <v>0</v>
          </cell>
          <cell r="AF72">
            <v>0</v>
          </cell>
          <cell r="AG72">
            <v>0</v>
          </cell>
        </row>
        <row r="73">
          <cell r="A73">
            <v>0</v>
          </cell>
          <cell r="B73">
            <v>0</v>
          </cell>
          <cell r="C73">
            <v>0</v>
          </cell>
          <cell r="D73" t="str">
            <v>4.4</v>
          </cell>
          <cell r="E73">
            <v>76</v>
          </cell>
          <cell r="F73">
            <v>75</v>
          </cell>
          <cell r="G73">
            <v>80</v>
          </cell>
          <cell r="H73">
            <v>89</v>
          </cell>
          <cell r="I73">
            <v>75</v>
          </cell>
          <cell r="J73">
            <v>81</v>
          </cell>
          <cell r="K73">
            <v>65</v>
          </cell>
          <cell r="L73">
            <v>79</v>
          </cell>
          <cell r="M73">
            <v>80</v>
          </cell>
          <cell r="N73">
            <v>0</v>
          </cell>
          <cell r="O73">
            <v>0</v>
          </cell>
          <cell r="P73">
            <v>0</v>
          </cell>
          <cell r="Q73">
            <v>89</v>
          </cell>
          <cell r="R73">
            <v>79</v>
          </cell>
          <cell r="S73">
            <v>81</v>
          </cell>
          <cell r="T73">
            <v>83</v>
          </cell>
          <cell r="U73" t="str">
            <v>3.66</v>
          </cell>
          <cell r="V73" t="str">
            <v>A-</v>
          </cell>
          <cell r="W73" t="str">
            <v>SB</v>
          </cell>
          <cell r="X73">
            <v>0</v>
          </cell>
          <cell r="Y73">
            <v>0</v>
          </cell>
          <cell r="Z73">
            <v>0</v>
          </cell>
          <cell r="AA73">
            <v>0</v>
          </cell>
          <cell r="AB73">
            <v>0</v>
          </cell>
          <cell r="AC73">
            <v>0</v>
          </cell>
          <cell r="AD73">
            <v>0</v>
          </cell>
          <cell r="AE73">
            <v>0</v>
          </cell>
          <cell r="AF73">
            <v>0</v>
          </cell>
          <cell r="AG73">
            <v>0</v>
          </cell>
        </row>
        <row r="74">
          <cell r="A74">
            <v>0</v>
          </cell>
          <cell r="B74">
            <v>13</v>
          </cell>
          <cell r="C74">
            <v>0</v>
          </cell>
          <cell r="D74">
            <v>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79.333333333333343</v>
          </cell>
          <cell r="U74" t="str">
            <v>3.33</v>
          </cell>
          <cell r="V74" t="str">
            <v>B+</v>
          </cell>
          <cell r="W74">
            <v>0</v>
          </cell>
          <cell r="X74">
            <v>0</v>
          </cell>
          <cell r="Y74">
            <v>0</v>
          </cell>
          <cell r="Z74">
            <v>0</v>
          </cell>
          <cell r="AA74">
            <v>0</v>
          </cell>
          <cell r="AB74">
            <v>0</v>
          </cell>
          <cell r="AC74">
            <v>0</v>
          </cell>
          <cell r="AD74">
            <v>0</v>
          </cell>
          <cell r="AE74">
            <v>0</v>
          </cell>
          <cell r="AF74">
            <v>0</v>
          </cell>
          <cell r="AG74">
            <v>0</v>
          </cell>
        </row>
        <row r="75">
          <cell r="A75">
            <v>14</v>
          </cell>
          <cell r="B75">
            <v>0</v>
          </cell>
          <cell r="C75" t="str">
            <v>Moch Zidane Hita L. U</v>
          </cell>
          <cell r="D75" t="str">
            <v>4.1</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t="str">
            <v>1.33</v>
          </cell>
          <cell r="V75" t="str">
            <v>D+</v>
          </cell>
          <cell r="W75" t="str">
            <v>0</v>
          </cell>
          <cell r="X75">
            <v>0</v>
          </cell>
          <cell r="Y75">
            <v>0</v>
          </cell>
          <cell r="Z75">
            <v>0</v>
          </cell>
          <cell r="AA75">
            <v>0</v>
          </cell>
          <cell r="AB75">
            <v>0</v>
          </cell>
          <cell r="AC75">
            <v>0</v>
          </cell>
          <cell r="AD75">
            <v>0</v>
          </cell>
          <cell r="AE75">
            <v>0</v>
          </cell>
          <cell r="AF75">
            <v>0</v>
          </cell>
          <cell r="AG75" t="str">
            <v>D+</v>
          </cell>
        </row>
        <row r="76">
          <cell r="A76">
            <v>0</v>
          </cell>
          <cell r="B76">
            <v>0</v>
          </cell>
          <cell r="C76">
            <v>0</v>
          </cell>
          <cell r="D76" t="str">
            <v>4.2</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t="str">
            <v>1.33</v>
          </cell>
          <cell r="V76" t="str">
            <v>D+</v>
          </cell>
          <cell r="W76" t="str">
            <v>0</v>
          </cell>
          <cell r="X76">
            <v>0</v>
          </cell>
          <cell r="Y76">
            <v>0</v>
          </cell>
          <cell r="Z76">
            <v>0</v>
          </cell>
          <cell r="AA76">
            <v>0</v>
          </cell>
          <cell r="AB76">
            <v>0</v>
          </cell>
          <cell r="AC76">
            <v>0</v>
          </cell>
          <cell r="AD76">
            <v>0</v>
          </cell>
          <cell r="AE76">
            <v>0</v>
          </cell>
          <cell r="AF76">
            <v>0</v>
          </cell>
          <cell r="AG76">
            <v>0</v>
          </cell>
        </row>
        <row r="77">
          <cell r="A77">
            <v>0</v>
          </cell>
          <cell r="B77">
            <v>0</v>
          </cell>
          <cell r="C77">
            <v>0</v>
          </cell>
          <cell r="D77" t="str">
            <v>4.3</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t="str">
            <v>1.33</v>
          </cell>
          <cell r="V77" t="str">
            <v>D+</v>
          </cell>
          <cell r="W77" t="str">
            <v>0</v>
          </cell>
          <cell r="X77">
            <v>0</v>
          </cell>
          <cell r="Y77">
            <v>0</v>
          </cell>
          <cell r="Z77">
            <v>0</v>
          </cell>
          <cell r="AA77">
            <v>0</v>
          </cell>
          <cell r="AB77">
            <v>0</v>
          </cell>
          <cell r="AC77">
            <v>0</v>
          </cell>
          <cell r="AD77">
            <v>0</v>
          </cell>
          <cell r="AE77">
            <v>0</v>
          </cell>
          <cell r="AF77">
            <v>0</v>
          </cell>
          <cell r="AG77">
            <v>0</v>
          </cell>
        </row>
        <row r="78">
          <cell r="A78">
            <v>0</v>
          </cell>
          <cell r="B78">
            <v>0</v>
          </cell>
          <cell r="C78">
            <v>0</v>
          </cell>
          <cell r="D78" t="str">
            <v>4.4</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t="str">
            <v>1.33</v>
          </cell>
          <cell r="V78" t="str">
            <v>D+</v>
          </cell>
          <cell r="W78" t="str">
            <v>0</v>
          </cell>
          <cell r="X78">
            <v>0</v>
          </cell>
          <cell r="Y78">
            <v>0</v>
          </cell>
          <cell r="Z78">
            <v>0</v>
          </cell>
          <cell r="AA78">
            <v>0</v>
          </cell>
          <cell r="AB78">
            <v>0</v>
          </cell>
          <cell r="AC78">
            <v>0</v>
          </cell>
          <cell r="AD78">
            <v>0</v>
          </cell>
          <cell r="AE78">
            <v>0</v>
          </cell>
          <cell r="AF78">
            <v>0</v>
          </cell>
          <cell r="AG78">
            <v>0</v>
          </cell>
        </row>
        <row r="79">
          <cell r="A79">
            <v>0</v>
          </cell>
          <cell r="B79">
            <v>14</v>
          </cell>
          <cell r="C79">
            <v>0</v>
          </cell>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t="str">
            <v>3.33</v>
          </cell>
          <cell r="V79" t="str">
            <v>B+</v>
          </cell>
          <cell r="W79">
            <v>0</v>
          </cell>
          <cell r="X79">
            <v>0</v>
          </cell>
          <cell r="Y79">
            <v>0</v>
          </cell>
          <cell r="Z79">
            <v>0</v>
          </cell>
          <cell r="AA79">
            <v>0</v>
          </cell>
          <cell r="AB79">
            <v>0</v>
          </cell>
          <cell r="AC79">
            <v>0</v>
          </cell>
          <cell r="AD79">
            <v>0</v>
          </cell>
          <cell r="AE79">
            <v>0</v>
          </cell>
          <cell r="AF79">
            <v>0</v>
          </cell>
          <cell r="AG79">
            <v>0</v>
          </cell>
        </row>
        <row r="80">
          <cell r="A80">
            <v>15</v>
          </cell>
          <cell r="B80">
            <v>0</v>
          </cell>
          <cell r="C80" t="str">
            <v>Muhammad Ibra Maulana</v>
          </cell>
          <cell r="D80" t="str">
            <v>4.1</v>
          </cell>
          <cell r="E80">
            <v>0</v>
          </cell>
          <cell r="F80">
            <v>0</v>
          </cell>
          <cell r="G80">
            <v>0</v>
          </cell>
          <cell r="H80">
            <v>75</v>
          </cell>
          <cell r="I80">
            <v>81</v>
          </cell>
          <cell r="J80">
            <v>75</v>
          </cell>
          <cell r="K80">
            <v>65</v>
          </cell>
          <cell r="L80">
            <v>69</v>
          </cell>
          <cell r="M80">
            <v>80</v>
          </cell>
          <cell r="N80">
            <v>0</v>
          </cell>
          <cell r="O80">
            <v>0</v>
          </cell>
          <cell r="P80">
            <v>0</v>
          </cell>
          <cell r="Q80">
            <v>75</v>
          </cell>
          <cell r="R80">
            <v>81</v>
          </cell>
          <cell r="S80">
            <v>80</v>
          </cell>
          <cell r="T80">
            <v>78.666666666666671</v>
          </cell>
          <cell r="U80" t="str">
            <v>3.33</v>
          </cell>
          <cell r="V80" t="str">
            <v>B+</v>
          </cell>
          <cell r="W80" t="str">
            <v>B</v>
          </cell>
          <cell r="X80">
            <v>0</v>
          </cell>
          <cell r="Y80">
            <v>0</v>
          </cell>
          <cell r="Z80">
            <v>0</v>
          </cell>
          <cell r="AA80">
            <v>0</v>
          </cell>
          <cell r="AB80">
            <v>0</v>
          </cell>
          <cell r="AC80">
            <v>0</v>
          </cell>
          <cell r="AD80">
            <v>0</v>
          </cell>
          <cell r="AE80">
            <v>0</v>
          </cell>
          <cell r="AF80">
            <v>83</v>
          </cell>
          <cell r="AG80" t="str">
            <v>A-</v>
          </cell>
        </row>
        <row r="81">
          <cell r="A81">
            <v>0</v>
          </cell>
          <cell r="B81">
            <v>0</v>
          </cell>
          <cell r="C81">
            <v>0</v>
          </cell>
          <cell r="D81" t="str">
            <v>4.2</v>
          </cell>
          <cell r="E81">
            <v>0</v>
          </cell>
          <cell r="F81">
            <v>0</v>
          </cell>
          <cell r="G81">
            <v>0</v>
          </cell>
          <cell r="H81">
            <v>65</v>
          </cell>
          <cell r="I81">
            <v>76</v>
          </cell>
          <cell r="J81">
            <v>74</v>
          </cell>
          <cell r="K81">
            <v>0</v>
          </cell>
          <cell r="L81">
            <v>0</v>
          </cell>
          <cell r="M81">
            <v>0</v>
          </cell>
          <cell r="N81">
            <v>68</v>
          </cell>
          <cell r="O81">
            <v>79</v>
          </cell>
          <cell r="P81">
            <v>80</v>
          </cell>
          <cell r="Q81">
            <v>68</v>
          </cell>
          <cell r="R81">
            <v>79</v>
          </cell>
          <cell r="S81">
            <v>80</v>
          </cell>
          <cell r="T81">
            <v>75.666666666666671</v>
          </cell>
          <cell r="U81" t="str">
            <v>3.33</v>
          </cell>
          <cell r="V81" t="str">
            <v>B+</v>
          </cell>
          <cell r="W81" t="str">
            <v>B</v>
          </cell>
          <cell r="X81">
            <v>0</v>
          </cell>
          <cell r="Y81">
            <v>0</v>
          </cell>
          <cell r="Z81">
            <v>0</v>
          </cell>
          <cell r="AA81">
            <v>0</v>
          </cell>
          <cell r="AB81">
            <v>0</v>
          </cell>
          <cell r="AC81">
            <v>0</v>
          </cell>
          <cell r="AD81">
            <v>0</v>
          </cell>
          <cell r="AE81">
            <v>0</v>
          </cell>
          <cell r="AF81">
            <v>0</v>
          </cell>
          <cell r="AG81">
            <v>0</v>
          </cell>
        </row>
        <row r="82">
          <cell r="A82">
            <v>0</v>
          </cell>
          <cell r="B82">
            <v>0</v>
          </cell>
          <cell r="C82">
            <v>0</v>
          </cell>
          <cell r="D82" t="str">
            <v>4.3</v>
          </cell>
          <cell r="E82">
            <v>0</v>
          </cell>
          <cell r="F82">
            <v>0</v>
          </cell>
          <cell r="G82">
            <v>0</v>
          </cell>
          <cell r="H82">
            <v>78</v>
          </cell>
          <cell r="I82">
            <v>82</v>
          </cell>
          <cell r="J82">
            <v>80</v>
          </cell>
          <cell r="K82">
            <v>0</v>
          </cell>
          <cell r="L82">
            <v>0</v>
          </cell>
          <cell r="M82">
            <v>0</v>
          </cell>
          <cell r="N82">
            <v>0</v>
          </cell>
          <cell r="O82">
            <v>0</v>
          </cell>
          <cell r="P82">
            <v>0</v>
          </cell>
          <cell r="Q82">
            <v>78</v>
          </cell>
          <cell r="R82">
            <v>82</v>
          </cell>
          <cell r="S82">
            <v>80</v>
          </cell>
          <cell r="T82">
            <v>80</v>
          </cell>
          <cell r="U82" t="str">
            <v>3.33</v>
          </cell>
          <cell r="V82" t="str">
            <v>B+</v>
          </cell>
          <cell r="W82" t="str">
            <v>B</v>
          </cell>
          <cell r="X82">
            <v>0</v>
          </cell>
          <cell r="Y82">
            <v>0</v>
          </cell>
          <cell r="Z82">
            <v>0</v>
          </cell>
          <cell r="AA82">
            <v>0</v>
          </cell>
          <cell r="AB82">
            <v>0</v>
          </cell>
          <cell r="AC82">
            <v>0</v>
          </cell>
          <cell r="AD82">
            <v>0</v>
          </cell>
          <cell r="AE82">
            <v>0</v>
          </cell>
          <cell r="AF82">
            <v>0</v>
          </cell>
          <cell r="AG82">
            <v>0</v>
          </cell>
        </row>
        <row r="83">
          <cell r="A83">
            <v>0</v>
          </cell>
          <cell r="B83">
            <v>0</v>
          </cell>
          <cell r="C83">
            <v>0</v>
          </cell>
          <cell r="D83" t="str">
            <v>4.4</v>
          </cell>
          <cell r="E83">
            <v>76</v>
          </cell>
          <cell r="F83">
            <v>75</v>
          </cell>
          <cell r="G83">
            <v>80</v>
          </cell>
          <cell r="H83">
            <v>89</v>
          </cell>
          <cell r="I83">
            <v>75</v>
          </cell>
          <cell r="J83">
            <v>81</v>
          </cell>
          <cell r="K83">
            <v>65</v>
          </cell>
          <cell r="L83">
            <v>79</v>
          </cell>
          <cell r="M83">
            <v>80</v>
          </cell>
          <cell r="N83">
            <v>0</v>
          </cell>
          <cell r="O83">
            <v>0</v>
          </cell>
          <cell r="P83">
            <v>0</v>
          </cell>
          <cell r="Q83">
            <v>89</v>
          </cell>
          <cell r="R83">
            <v>79</v>
          </cell>
          <cell r="S83">
            <v>81</v>
          </cell>
          <cell r="T83">
            <v>83</v>
          </cell>
          <cell r="U83" t="str">
            <v>3.66</v>
          </cell>
          <cell r="V83" t="str">
            <v>A-</v>
          </cell>
          <cell r="W83" t="str">
            <v>SB</v>
          </cell>
          <cell r="X83">
            <v>0</v>
          </cell>
          <cell r="Y83">
            <v>0</v>
          </cell>
          <cell r="Z83">
            <v>0</v>
          </cell>
          <cell r="AA83">
            <v>0</v>
          </cell>
          <cell r="AB83">
            <v>0</v>
          </cell>
          <cell r="AC83">
            <v>0</v>
          </cell>
          <cell r="AD83">
            <v>0</v>
          </cell>
          <cell r="AE83">
            <v>0</v>
          </cell>
          <cell r="AF83">
            <v>0</v>
          </cell>
          <cell r="AG83">
            <v>0</v>
          </cell>
        </row>
        <row r="84">
          <cell r="A84">
            <v>0</v>
          </cell>
          <cell r="B84">
            <v>15</v>
          </cell>
          <cell r="C84">
            <v>0</v>
          </cell>
          <cell r="D84">
            <v>0</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79.333333333333343</v>
          </cell>
          <cell r="U84" t="str">
            <v>3.33</v>
          </cell>
          <cell r="V84" t="str">
            <v>B+</v>
          </cell>
          <cell r="W84">
            <v>0</v>
          </cell>
          <cell r="X84">
            <v>0</v>
          </cell>
          <cell r="Y84">
            <v>0</v>
          </cell>
          <cell r="Z84">
            <v>0</v>
          </cell>
          <cell r="AA84">
            <v>0</v>
          </cell>
          <cell r="AB84">
            <v>0</v>
          </cell>
          <cell r="AC84">
            <v>0</v>
          </cell>
          <cell r="AD84">
            <v>0</v>
          </cell>
          <cell r="AE84">
            <v>0</v>
          </cell>
          <cell r="AF84">
            <v>0</v>
          </cell>
          <cell r="AG84">
            <v>0</v>
          </cell>
        </row>
        <row r="85">
          <cell r="A85">
            <v>16</v>
          </cell>
          <cell r="B85">
            <v>0</v>
          </cell>
          <cell r="C85" t="str">
            <v>Nabilla Shiva Putri</v>
          </cell>
          <cell r="D85" t="str">
            <v>4.1</v>
          </cell>
          <cell r="E85">
            <v>0</v>
          </cell>
          <cell r="F85">
            <v>0</v>
          </cell>
          <cell r="G85">
            <v>0</v>
          </cell>
          <cell r="H85">
            <v>75</v>
          </cell>
          <cell r="I85">
            <v>81</v>
          </cell>
          <cell r="J85">
            <v>75</v>
          </cell>
          <cell r="K85">
            <v>65</v>
          </cell>
          <cell r="L85">
            <v>69</v>
          </cell>
          <cell r="M85">
            <v>80</v>
          </cell>
          <cell r="N85">
            <v>0</v>
          </cell>
          <cell r="O85">
            <v>0</v>
          </cell>
          <cell r="P85">
            <v>0</v>
          </cell>
          <cell r="Q85">
            <v>75</v>
          </cell>
          <cell r="R85">
            <v>81</v>
          </cell>
          <cell r="S85">
            <v>80</v>
          </cell>
          <cell r="T85">
            <v>78.666666666666671</v>
          </cell>
          <cell r="U85" t="str">
            <v>3.33</v>
          </cell>
          <cell r="V85" t="str">
            <v>B+</v>
          </cell>
          <cell r="W85" t="str">
            <v>B</v>
          </cell>
          <cell r="X85">
            <v>0</v>
          </cell>
          <cell r="Y85">
            <v>0</v>
          </cell>
          <cell r="Z85">
            <v>0</v>
          </cell>
          <cell r="AA85">
            <v>0</v>
          </cell>
          <cell r="AB85">
            <v>0</v>
          </cell>
          <cell r="AC85">
            <v>0</v>
          </cell>
          <cell r="AD85">
            <v>0</v>
          </cell>
          <cell r="AE85">
            <v>0</v>
          </cell>
          <cell r="AF85">
            <v>83</v>
          </cell>
          <cell r="AG85" t="str">
            <v>A-</v>
          </cell>
        </row>
        <row r="86">
          <cell r="A86">
            <v>0</v>
          </cell>
          <cell r="B86">
            <v>0</v>
          </cell>
          <cell r="C86">
            <v>0</v>
          </cell>
          <cell r="D86" t="str">
            <v>4.2</v>
          </cell>
          <cell r="E86">
            <v>0</v>
          </cell>
          <cell r="F86">
            <v>0</v>
          </cell>
          <cell r="G86">
            <v>0</v>
          </cell>
          <cell r="H86">
            <v>65</v>
          </cell>
          <cell r="I86">
            <v>76</v>
          </cell>
          <cell r="J86">
            <v>74</v>
          </cell>
          <cell r="K86">
            <v>0</v>
          </cell>
          <cell r="L86">
            <v>0</v>
          </cell>
          <cell r="M86">
            <v>0</v>
          </cell>
          <cell r="N86">
            <v>68</v>
          </cell>
          <cell r="O86">
            <v>79</v>
          </cell>
          <cell r="P86">
            <v>80</v>
          </cell>
          <cell r="Q86">
            <v>68</v>
          </cell>
          <cell r="R86">
            <v>79</v>
          </cell>
          <cell r="S86">
            <v>80</v>
          </cell>
          <cell r="T86">
            <v>75.666666666666671</v>
          </cell>
          <cell r="U86" t="str">
            <v>3.33</v>
          </cell>
          <cell r="V86" t="str">
            <v>B+</v>
          </cell>
          <cell r="W86" t="str">
            <v>B</v>
          </cell>
          <cell r="X86">
            <v>0</v>
          </cell>
          <cell r="Y86">
            <v>0</v>
          </cell>
          <cell r="Z86">
            <v>0</v>
          </cell>
          <cell r="AA86">
            <v>0</v>
          </cell>
          <cell r="AB86">
            <v>0</v>
          </cell>
          <cell r="AC86">
            <v>0</v>
          </cell>
          <cell r="AD86">
            <v>0</v>
          </cell>
          <cell r="AE86">
            <v>0</v>
          </cell>
          <cell r="AF86">
            <v>0</v>
          </cell>
          <cell r="AG86">
            <v>0</v>
          </cell>
        </row>
        <row r="87">
          <cell r="A87">
            <v>0</v>
          </cell>
          <cell r="B87">
            <v>0</v>
          </cell>
          <cell r="C87">
            <v>0</v>
          </cell>
          <cell r="D87" t="str">
            <v>4.3</v>
          </cell>
          <cell r="E87">
            <v>0</v>
          </cell>
          <cell r="F87">
            <v>0</v>
          </cell>
          <cell r="G87">
            <v>0</v>
          </cell>
          <cell r="H87">
            <v>78</v>
          </cell>
          <cell r="I87">
            <v>82</v>
          </cell>
          <cell r="J87">
            <v>80</v>
          </cell>
          <cell r="K87">
            <v>0</v>
          </cell>
          <cell r="L87">
            <v>0</v>
          </cell>
          <cell r="M87">
            <v>0</v>
          </cell>
          <cell r="N87">
            <v>0</v>
          </cell>
          <cell r="O87">
            <v>0</v>
          </cell>
          <cell r="P87">
            <v>0</v>
          </cell>
          <cell r="Q87">
            <v>78</v>
          </cell>
          <cell r="R87">
            <v>82</v>
          </cell>
          <cell r="S87">
            <v>80</v>
          </cell>
          <cell r="T87">
            <v>80</v>
          </cell>
          <cell r="U87" t="str">
            <v>3.33</v>
          </cell>
          <cell r="V87" t="str">
            <v>B+</v>
          </cell>
          <cell r="W87" t="str">
            <v>B</v>
          </cell>
          <cell r="X87">
            <v>0</v>
          </cell>
          <cell r="Y87">
            <v>0</v>
          </cell>
          <cell r="Z87">
            <v>0</v>
          </cell>
          <cell r="AA87">
            <v>0</v>
          </cell>
          <cell r="AB87">
            <v>0</v>
          </cell>
          <cell r="AC87">
            <v>0</v>
          </cell>
          <cell r="AD87">
            <v>0</v>
          </cell>
          <cell r="AE87">
            <v>0</v>
          </cell>
          <cell r="AF87">
            <v>0</v>
          </cell>
          <cell r="AG87">
            <v>0</v>
          </cell>
        </row>
        <row r="88">
          <cell r="A88">
            <v>0</v>
          </cell>
          <cell r="B88">
            <v>0</v>
          </cell>
          <cell r="C88">
            <v>0</v>
          </cell>
          <cell r="D88" t="str">
            <v>4.4</v>
          </cell>
          <cell r="E88">
            <v>76</v>
          </cell>
          <cell r="F88">
            <v>75</v>
          </cell>
          <cell r="G88">
            <v>80</v>
          </cell>
          <cell r="H88">
            <v>89</v>
          </cell>
          <cell r="I88">
            <v>75</v>
          </cell>
          <cell r="J88">
            <v>81</v>
          </cell>
          <cell r="K88">
            <v>65</v>
          </cell>
          <cell r="L88">
            <v>79</v>
          </cell>
          <cell r="M88">
            <v>80</v>
          </cell>
          <cell r="N88">
            <v>0</v>
          </cell>
          <cell r="O88">
            <v>0</v>
          </cell>
          <cell r="P88">
            <v>0</v>
          </cell>
          <cell r="Q88">
            <v>89</v>
          </cell>
          <cell r="R88">
            <v>79</v>
          </cell>
          <cell r="S88">
            <v>81</v>
          </cell>
          <cell r="T88">
            <v>83</v>
          </cell>
          <cell r="U88" t="str">
            <v>3.66</v>
          </cell>
          <cell r="V88" t="str">
            <v>A-</v>
          </cell>
          <cell r="W88" t="str">
            <v>SB</v>
          </cell>
          <cell r="X88">
            <v>0</v>
          </cell>
          <cell r="Y88">
            <v>0</v>
          </cell>
          <cell r="Z88">
            <v>0</v>
          </cell>
          <cell r="AA88">
            <v>0</v>
          </cell>
          <cell r="AB88">
            <v>0</v>
          </cell>
          <cell r="AC88">
            <v>0</v>
          </cell>
          <cell r="AD88">
            <v>0</v>
          </cell>
          <cell r="AE88">
            <v>0</v>
          </cell>
          <cell r="AF88">
            <v>0</v>
          </cell>
          <cell r="AG88">
            <v>0</v>
          </cell>
        </row>
        <row r="89">
          <cell r="A89">
            <v>0</v>
          </cell>
          <cell r="B89">
            <v>16</v>
          </cell>
          <cell r="C89">
            <v>0</v>
          </cell>
          <cell r="D89">
            <v>0</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79.333333333333343</v>
          </cell>
          <cell r="U89" t="str">
            <v>3.33</v>
          </cell>
          <cell r="V89" t="str">
            <v>B+</v>
          </cell>
          <cell r="W89">
            <v>0</v>
          </cell>
          <cell r="X89">
            <v>0</v>
          </cell>
          <cell r="Y89">
            <v>0</v>
          </cell>
          <cell r="Z89">
            <v>0</v>
          </cell>
          <cell r="AA89">
            <v>0</v>
          </cell>
          <cell r="AB89">
            <v>0</v>
          </cell>
          <cell r="AC89">
            <v>0</v>
          </cell>
          <cell r="AD89">
            <v>0</v>
          </cell>
          <cell r="AE89">
            <v>0</v>
          </cell>
          <cell r="AF89">
            <v>0</v>
          </cell>
          <cell r="AG89">
            <v>0</v>
          </cell>
        </row>
        <row r="90">
          <cell r="A90">
            <v>17</v>
          </cell>
          <cell r="B90">
            <v>0</v>
          </cell>
          <cell r="C90" t="str">
            <v>Naufal Falih F</v>
          </cell>
          <cell r="D90" t="str">
            <v>4.1</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t="str">
            <v>1.33</v>
          </cell>
          <cell r="V90" t="str">
            <v>D+</v>
          </cell>
          <cell r="W90" t="str">
            <v>0</v>
          </cell>
          <cell r="X90">
            <v>0</v>
          </cell>
          <cell r="Y90">
            <v>0</v>
          </cell>
          <cell r="Z90">
            <v>0</v>
          </cell>
          <cell r="AA90">
            <v>0</v>
          </cell>
          <cell r="AB90">
            <v>0</v>
          </cell>
          <cell r="AC90">
            <v>0</v>
          </cell>
          <cell r="AD90">
            <v>0</v>
          </cell>
          <cell r="AE90">
            <v>0</v>
          </cell>
          <cell r="AF90">
            <v>0</v>
          </cell>
          <cell r="AG90" t="str">
            <v>D+</v>
          </cell>
        </row>
        <row r="91">
          <cell r="A91">
            <v>0</v>
          </cell>
          <cell r="B91">
            <v>0</v>
          </cell>
          <cell r="C91">
            <v>0</v>
          </cell>
          <cell r="D91" t="str">
            <v>4.2</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t="str">
            <v>1.33</v>
          </cell>
          <cell r="V91" t="str">
            <v>D+</v>
          </cell>
          <cell r="W91" t="str">
            <v>0</v>
          </cell>
          <cell r="X91">
            <v>0</v>
          </cell>
          <cell r="Y91">
            <v>0</v>
          </cell>
          <cell r="Z91">
            <v>0</v>
          </cell>
          <cell r="AA91">
            <v>0</v>
          </cell>
          <cell r="AB91">
            <v>0</v>
          </cell>
          <cell r="AC91">
            <v>0</v>
          </cell>
          <cell r="AD91">
            <v>0</v>
          </cell>
          <cell r="AE91">
            <v>0</v>
          </cell>
          <cell r="AF91">
            <v>0</v>
          </cell>
          <cell r="AG91">
            <v>0</v>
          </cell>
        </row>
        <row r="92">
          <cell r="A92">
            <v>0</v>
          </cell>
          <cell r="B92">
            <v>0</v>
          </cell>
          <cell r="C92">
            <v>0</v>
          </cell>
          <cell r="D92" t="str">
            <v>4.3</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t="str">
            <v>1.33</v>
          </cell>
          <cell r="V92" t="str">
            <v>D+</v>
          </cell>
          <cell r="W92" t="str">
            <v>0</v>
          </cell>
          <cell r="X92">
            <v>0</v>
          </cell>
          <cell r="Y92">
            <v>0</v>
          </cell>
          <cell r="Z92">
            <v>0</v>
          </cell>
          <cell r="AA92">
            <v>0</v>
          </cell>
          <cell r="AB92">
            <v>0</v>
          </cell>
          <cell r="AC92">
            <v>0</v>
          </cell>
          <cell r="AD92">
            <v>0</v>
          </cell>
          <cell r="AE92">
            <v>0</v>
          </cell>
          <cell r="AF92">
            <v>0</v>
          </cell>
          <cell r="AG92">
            <v>0</v>
          </cell>
        </row>
        <row r="93">
          <cell r="A93">
            <v>0</v>
          </cell>
          <cell r="B93">
            <v>0</v>
          </cell>
          <cell r="C93">
            <v>0</v>
          </cell>
          <cell r="D93" t="str">
            <v>4.4</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t="str">
            <v>1.33</v>
          </cell>
          <cell r="V93" t="str">
            <v>D+</v>
          </cell>
          <cell r="W93" t="str">
            <v>0</v>
          </cell>
          <cell r="X93">
            <v>0</v>
          </cell>
          <cell r="Y93">
            <v>0</v>
          </cell>
          <cell r="Z93">
            <v>0</v>
          </cell>
          <cell r="AA93">
            <v>0</v>
          </cell>
          <cell r="AB93">
            <v>0</v>
          </cell>
          <cell r="AC93">
            <v>0</v>
          </cell>
          <cell r="AD93">
            <v>0</v>
          </cell>
          <cell r="AE93">
            <v>0</v>
          </cell>
          <cell r="AF93">
            <v>0</v>
          </cell>
          <cell r="AG93">
            <v>0</v>
          </cell>
        </row>
        <row r="94">
          <cell r="A94">
            <v>0</v>
          </cell>
          <cell r="B94">
            <v>17</v>
          </cell>
          <cell r="C94">
            <v>0</v>
          </cell>
          <cell r="D94">
            <v>0</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t="str">
            <v>3.33</v>
          </cell>
          <cell r="V94" t="str">
            <v>B+</v>
          </cell>
          <cell r="W94">
            <v>0</v>
          </cell>
          <cell r="X94">
            <v>0</v>
          </cell>
          <cell r="Y94">
            <v>0</v>
          </cell>
          <cell r="Z94">
            <v>0</v>
          </cell>
          <cell r="AA94">
            <v>0</v>
          </cell>
          <cell r="AB94">
            <v>0</v>
          </cell>
          <cell r="AC94">
            <v>0</v>
          </cell>
          <cell r="AD94">
            <v>0</v>
          </cell>
          <cell r="AE94">
            <v>0</v>
          </cell>
          <cell r="AF94">
            <v>0</v>
          </cell>
          <cell r="AG94">
            <v>0</v>
          </cell>
        </row>
        <row r="95">
          <cell r="A95">
            <v>18</v>
          </cell>
          <cell r="B95">
            <v>0</v>
          </cell>
          <cell r="C95" t="str">
            <v>Nayla Annora Nobel W</v>
          </cell>
          <cell r="D95" t="str">
            <v>4.1</v>
          </cell>
          <cell r="E95">
            <v>0</v>
          </cell>
          <cell r="F95">
            <v>0</v>
          </cell>
          <cell r="G95">
            <v>0</v>
          </cell>
          <cell r="H95">
            <v>75</v>
          </cell>
          <cell r="I95">
            <v>81</v>
          </cell>
          <cell r="J95">
            <v>75</v>
          </cell>
          <cell r="K95">
            <v>65</v>
          </cell>
          <cell r="L95">
            <v>69</v>
          </cell>
          <cell r="M95">
            <v>80</v>
          </cell>
          <cell r="N95">
            <v>0</v>
          </cell>
          <cell r="O95">
            <v>0</v>
          </cell>
          <cell r="P95">
            <v>0</v>
          </cell>
          <cell r="Q95">
            <v>75</v>
          </cell>
          <cell r="R95">
            <v>81</v>
          </cell>
          <cell r="S95">
            <v>80</v>
          </cell>
          <cell r="T95">
            <v>78.666666666666671</v>
          </cell>
          <cell r="U95" t="str">
            <v>3.33</v>
          </cell>
          <cell r="V95" t="str">
            <v>B+</v>
          </cell>
          <cell r="W95" t="str">
            <v>B</v>
          </cell>
          <cell r="X95">
            <v>0</v>
          </cell>
          <cell r="Y95">
            <v>0</v>
          </cell>
          <cell r="Z95">
            <v>0</v>
          </cell>
          <cell r="AA95">
            <v>0</v>
          </cell>
          <cell r="AB95">
            <v>0</v>
          </cell>
          <cell r="AC95">
            <v>0</v>
          </cell>
          <cell r="AD95">
            <v>0</v>
          </cell>
          <cell r="AE95">
            <v>0</v>
          </cell>
          <cell r="AF95">
            <v>83</v>
          </cell>
          <cell r="AG95" t="str">
            <v>A-</v>
          </cell>
        </row>
        <row r="96">
          <cell r="A96">
            <v>0</v>
          </cell>
          <cell r="B96">
            <v>0</v>
          </cell>
          <cell r="C96">
            <v>0</v>
          </cell>
          <cell r="D96" t="str">
            <v>4.2</v>
          </cell>
          <cell r="E96">
            <v>0</v>
          </cell>
          <cell r="F96">
            <v>0</v>
          </cell>
          <cell r="G96">
            <v>0</v>
          </cell>
          <cell r="H96">
            <v>65</v>
          </cell>
          <cell r="I96">
            <v>76</v>
          </cell>
          <cell r="J96">
            <v>74</v>
          </cell>
          <cell r="K96">
            <v>0</v>
          </cell>
          <cell r="L96">
            <v>0</v>
          </cell>
          <cell r="M96">
            <v>0</v>
          </cell>
          <cell r="N96">
            <v>68</v>
          </cell>
          <cell r="O96">
            <v>79</v>
          </cell>
          <cell r="P96">
            <v>80</v>
          </cell>
          <cell r="Q96">
            <v>68</v>
          </cell>
          <cell r="R96">
            <v>79</v>
          </cell>
          <cell r="S96">
            <v>80</v>
          </cell>
          <cell r="T96">
            <v>75.666666666666671</v>
          </cell>
          <cell r="U96" t="str">
            <v>3.33</v>
          </cell>
          <cell r="V96" t="str">
            <v>B+</v>
          </cell>
          <cell r="W96" t="str">
            <v>B</v>
          </cell>
          <cell r="X96">
            <v>0</v>
          </cell>
          <cell r="Y96">
            <v>0</v>
          </cell>
          <cell r="Z96">
            <v>0</v>
          </cell>
          <cell r="AA96">
            <v>0</v>
          </cell>
          <cell r="AB96">
            <v>0</v>
          </cell>
          <cell r="AC96">
            <v>0</v>
          </cell>
          <cell r="AD96">
            <v>0</v>
          </cell>
          <cell r="AE96">
            <v>0</v>
          </cell>
          <cell r="AF96">
            <v>0</v>
          </cell>
          <cell r="AG96">
            <v>0</v>
          </cell>
        </row>
        <row r="97">
          <cell r="A97">
            <v>0</v>
          </cell>
          <cell r="B97">
            <v>0</v>
          </cell>
          <cell r="C97">
            <v>0</v>
          </cell>
          <cell r="D97" t="str">
            <v>4.3</v>
          </cell>
          <cell r="E97">
            <v>0</v>
          </cell>
          <cell r="F97">
            <v>0</v>
          </cell>
          <cell r="G97">
            <v>0</v>
          </cell>
          <cell r="H97">
            <v>78</v>
          </cell>
          <cell r="I97">
            <v>82</v>
          </cell>
          <cell r="J97">
            <v>80</v>
          </cell>
          <cell r="K97">
            <v>0</v>
          </cell>
          <cell r="L97">
            <v>0</v>
          </cell>
          <cell r="M97">
            <v>0</v>
          </cell>
          <cell r="N97">
            <v>0</v>
          </cell>
          <cell r="O97">
            <v>0</v>
          </cell>
          <cell r="P97">
            <v>0</v>
          </cell>
          <cell r="Q97">
            <v>78</v>
          </cell>
          <cell r="R97">
            <v>82</v>
          </cell>
          <cell r="S97">
            <v>80</v>
          </cell>
          <cell r="T97">
            <v>80</v>
          </cell>
          <cell r="U97" t="str">
            <v>3.33</v>
          </cell>
          <cell r="V97" t="str">
            <v>B+</v>
          </cell>
          <cell r="W97" t="str">
            <v>B</v>
          </cell>
          <cell r="X97">
            <v>0</v>
          </cell>
          <cell r="Y97">
            <v>0</v>
          </cell>
          <cell r="Z97">
            <v>0</v>
          </cell>
          <cell r="AA97">
            <v>0</v>
          </cell>
          <cell r="AB97">
            <v>0</v>
          </cell>
          <cell r="AC97">
            <v>0</v>
          </cell>
          <cell r="AD97">
            <v>0</v>
          </cell>
          <cell r="AE97">
            <v>0</v>
          </cell>
          <cell r="AF97">
            <v>0</v>
          </cell>
          <cell r="AG97">
            <v>0</v>
          </cell>
        </row>
        <row r="98">
          <cell r="A98">
            <v>0</v>
          </cell>
          <cell r="B98">
            <v>0</v>
          </cell>
          <cell r="C98">
            <v>0</v>
          </cell>
          <cell r="D98" t="str">
            <v>4.4</v>
          </cell>
          <cell r="E98">
            <v>76</v>
          </cell>
          <cell r="F98">
            <v>75</v>
          </cell>
          <cell r="G98">
            <v>80</v>
          </cell>
          <cell r="H98">
            <v>89</v>
          </cell>
          <cell r="I98">
            <v>75</v>
          </cell>
          <cell r="J98">
            <v>81</v>
          </cell>
          <cell r="K98">
            <v>65</v>
          </cell>
          <cell r="L98">
            <v>79</v>
          </cell>
          <cell r="M98">
            <v>80</v>
          </cell>
          <cell r="N98">
            <v>0</v>
          </cell>
          <cell r="O98">
            <v>0</v>
          </cell>
          <cell r="P98">
            <v>0</v>
          </cell>
          <cell r="Q98">
            <v>89</v>
          </cell>
          <cell r="R98">
            <v>79</v>
          </cell>
          <cell r="S98">
            <v>81</v>
          </cell>
          <cell r="T98">
            <v>83</v>
          </cell>
          <cell r="U98" t="str">
            <v>3.66</v>
          </cell>
          <cell r="V98" t="str">
            <v>A-</v>
          </cell>
          <cell r="W98" t="str">
            <v>SB</v>
          </cell>
          <cell r="X98">
            <v>0</v>
          </cell>
          <cell r="Y98">
            <v>0</v>
          </cell>
          <cell r="Z98">
            <v>0</v>
          </cell>
          <cell r="AA98">
            <v>0</v>
          </cell>
          <cell r="AB98">
            <v>0</v>
          </cell>
          <cell r="AC98">
            <v>0</v>
          </cell>
          <cell r="AD98">
            <v>0</v>
          </cell>
          <cell r="AE98">
            <v>0</v>
          </cell>
          <cell r="AF98">
            <v>0</v>
          </cell>
          <cell r="AG98">
            <v>0</v>
          </cell>
        </row>
        <row r="99">
          <cell r="A99">
            <v>0</v>
          </cell>
          <cell r="B99">
            <v>18</v>
          </cell>
          <cell r="C99">
            <v>0</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79.333333333333343</v>
          </cell>
          <cell r="U99" t="str">
            <v>3.33</v>
          </cell>
          <cell r="V99" t="str">
            <v>B+</v>
          </cell>
          <cell r="W99">
            <v>0</v>
          </cell>
          <cell r="X99">
            <v>0</v>
          </cell>
          <cell r="Y99">
            <v>0</v>
          </cell>
          <cell r="Z99">
            <v>0</v>
          </cell>
          <cell r="AA99">
            <v>0</v>
          </cell>
          <cell r="AB99">
            <v>0</v>
          </cell>
          <cell r="AC99">
            <v>0</v>
          </cell>
          <cell r="AD99">
            <v>0</v>
          </cell>
          <cell r="AE99">
            <v>0</v>
          </cell>
          <cell r="AF99">
            <v>0</v>
          </cell>
          <cell r="AG99">
            <v>0</v>
          </cell>
        </row>
        <row r="100">
          <cell r="A100">
            <v>19</v>
          </cell>
          <cell r="B100">
            <v>0</v>
          </cell>
          <cell r="C100" t="str">
            <v>Raihan Danang P</v>
          </cell>
          <cell r="D100" t="str">
            <v>4.1</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t="str">
            <v>1.33</v>
          </cell>
          <cell r="V100" t="str">
            <v>D+</v>
          </cell>
          <cell r="W100" t="str">
            <v>0</v>
          </cell>
          <cell r="X100">
            <v>0</v>
          </cell>
          <cell r="Y100">
            <v>0</v>
          </cell>
          <cell r="Z100">
            <v>0</v>
          </cell>
          <cell r="AA100">
            <v>0</v>
          </cell>
          <cell r="AB100">
            <v>0</v>
          </cell>
          <cell r="AC100">
            <v>0</v>
          </cell>
          <cell r="AD100">
            <v>0</v>
          </cell>
          <cell r="AE100">
            <v>0</v>
          </cell>
          <cell r="AF100">
            <v>0</v>
          </cell>
          <cell r="AG100" t="str">
            <v>D+</v>
          </cell>
        </row>
        <row r="101">
          <cell r="A101">
            <v>0</v>
          </cell>
          <cell r="B101">
            <v>0</v>
          </cell>
          <cell r="C101">
            <v>0</v>
          </cell>
          <cell r="D101" t="str">
            <v>4.2</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t="str">
            <v>1.33</v>
          </cell>
          <cell r="V101" t="str">
            <v>D+</v>
          </cell>
          <cell r="W101" t="str">
            <v>0</v>
          </cell>
          <cell r="X101">
            <v>0</v>
          </cell>
          <cell r="Y101">
            <v>0</v>
          </cell>
          <cell r="Z101">
            <v>0</v>
          </cell>
          <cell r="AA101">
            <v>0</v>
          </cell>
          <cell r="AB101">
            <v>0</v>
          </cell>
          <cell r="AC101">
            <v>0</v>
          </cell>
          <cell r="AD101">
            <v>0</v>
          </cell>
          <cell r="AE101">
            <v>0</v>
          </cell>
          <cell r="AF101">
            <v>0</v>
          </cell>
          <cell r="AG101">
            <v>0</v>
          </cell>
        </row>
        <row r="102">
          <cell r="A102">
            <v>0</v>
          </cell>
          <cell r="B102">
            <v>0</v>
          </cell>
          <cell r="C102">
            <v>0</v>
          </cell>
          <cell r="D102" t="str">
            <v>4.3</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t="str">
            <v>1.33</v>
          </cell>
          <cell r="V102" t="str">
            <v>D+</v>
          </cell>
          <cell r="W102" t="str">
            <v>0</v>
          </cell>
          <cell r="X102">
            <v>0</v>
          </cell>
          <cell r="Y102">
            <v>0</v>
          </cell>
          <cell r="Z102">
            <v>0</v>
          </cell>
          <cell r="AA102">
            <v>0</v>
          </cell>
          <cell r="AB102">
            <v>0</v>
          </cell>
          <cell r="AC102">
            <v>0</v>
          </cell>
          <cell r="AD102">
            <v>0</v>
          </cell>
          <cell r="AE102">
            <v>0</v>
          </cell>
          <cell r="AF102">
            <v>0</v>
          </cell>
          <cell r="AG102">
            <v>0</v>
          </cell>
        </row>
        <row r="103">
          <cell r="A103">
            <v>0</v>
          </cell>
          <cell r="B103">
            <v>0</v>
          </cell>
          <cell r="C103">
            <v>0</v>
          </cell>
          <cell r="D103" t="str">
            <v>4.4</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t="str">
            <v>1.33</v>
          </cell>
          <cell r="V103" t="str">
            <v>D+</v>
          </cell>
          <cell r="W103" t="str">
            <v>0</v>
          </cell>
          <cell r="X103">
            <v>0</v>
          </cell>
          <cell r="Y103">
            <v>0</v>
          </cell>
          <cell r="Z103">
            <v>0</v>
          </cell>
          <cell r="AA103">
            <v>0</v>
          </cell>
          <cell r="AB103">
            <v>0</v>
          </cell>
          <cell r="AC103">
            <v>0</v>
          </cell>
          <cell r="AD103">
            <v>0</v>
          </cell>
          <cell r="AE103">
            <v>0</v>
          </cell>
          <cell r="AF103">
            <v>0</v>
          </cell>
          <cell r="AG103">
            <v>0</v>
          </cell>
        </row>
        <row r="104">
          <cell r="A104">
            <v>0</v>
          </cell>
          <cell r="B104">
            <v>19</v>
          </cell>
          <cell r="C104">
            <v>0</v>
          </cell>
          <cell r="D104">
            <v>0</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t="str">
            <v>3.33</v>
          </cell>
          <cell r="V104" t="str">
            <v>B+</v>
          </cell>
          <cell r="W104">
            <v>0</v>
          </cell>
          <cell r="X104">
            <v>0</v>
          </cell>
          <cell r="Y104">
            <v>0</v>
          </cell>
          <cell r="Z104">
            <v>0</v>
          </cell>
          <cell r="AA104">
            <v>0</v>
          </cell>
          <cell r="AB104">
            <v>0</v>
          </cell>
          <cell r="AC104">
            <v>0</v>
          </cell>
          <cell r="AD104">
            <v>0</v>
          </cell>
          <cell r="AE104">
            <v>0</v>
          </cell>
          <cell r="AF104">
            <v>0</v>
          </cell>
          <cell r="AG104">
            <v>0</v>
          </cell>
        </row>
        <row r="105">
          <cell r="A105">
            <v>20</v>
          </cell>
          <cell r="B105">
            <v>0</v>
          </cell>
          <cell r="C105" t="str">
            <v>Roby Ardiyansyah</v>
          </cell>
          <cell r="D105" t="str">
            <v>4.1</v>
          </cell>
          <cell r="E105">
            <v>0</v>
          </cell>
          <cell r="F105">
            <v>0</v>
          </cell>
          <cell r="G105">
            <v>0</v>
          </cell>
          <cell r="H105">
            <v>75</v>
          </cell>
          <cell r="I105">
            <v>81</v>
          </cell>
          <cell r="J105">
            <v>75</v>
          </cell>
          <cell r="K105">
            <v>65</v>
          </cell>
          <cell r="L105">
            <v>69</v>
          </cell>
          <cell r="M105">
            <v>80</v>
          </cell>
          <cell r="N105">
            <v>0</v>
          </cell>
          <cell r="O105">
            <v>0</v>
          </cell>
          <cell r="P105">
            <v>0</v>
          </cell>
          <cell r="Q105">
            <v>75</v>
          </cell>
          <cell r="R105">
            <v>81</v>
          </cell>
          <cell r="S105">
            <v>80</v>
          </cell>
          <cell r="T105">
            <v>78.666666666666671</v>
          </cell>
          <cell r="U105" t="str">
            <v>3.33</v>
          </cell>
          <cell r="V105" t="str">
            <v>B+</v>
          </cell>
          <cell r="W105" t="str">
            <v>B</v>
          </cell>
          <cell r="X105">
            <v>0</v>
          </cell>
          <cell r="Y105">
            <v>0</v>
          </cell>
          <cell r="Z105">
            <v>0</v>
          </cell>
          <cell r="AA105">
            <v>0</v>
          </cell>
          <cell r="AB105">
            <v>0</v>
          </cell>
          <cell r="AC105">
            <v>0</v>
          </cell>
          <cell r="AD105">
            <v>0</v>
          </cell>
          <cell r="AE105">
            <v>0</v>
          </cell>
          <cell r="AF105">
            <v>83</v>
          </cell>
          <cell r="AG105" t="str">
            <v>A-</v>
          </cell>
        </row>
        <row r="106">
          <cell r="A106">
            <v>0</v>
          </cell>
          <cell r="B106">
            <v>0</v>
          </cell>
          <cell r="C106">
            <v>0</v>
          </cell>
          <cell r="D106" t="str">
            <v>4.2</v>
          </cell>
          <cell r="E106">
            <v>0</v>
          </cell>
          <cell r="F106">
            <v>0</v>
          </cell>
          <cell r="G106">
            <v>0</v>
          </cell>
          <cell r="H106">
            <v>65</v>
          </cell>
          <cell r="I106">
            <v>76</v>
          </cell>
          <cell r="J106">
            <v>74</v>
          </cell>
          <cell r="K106">
            <v>0</v>
          </cell>
          <cell r="L106">
            <v>0</v>
          </cell>
          <cell r="M106">
            <v>0</v>
          </cell>
          <cell r="N106">
            <v>68</v>
          </cell>
          <cell r="O106">
            <v>79</v>
          </cell>
          <cell r="P106">
            <v>80</v>
          </cell>
          <cell r="Q106">
            <v>68</v>
          </cell>
          <cell r="R106">
            <v>79</v>
          </cell>
          <cell r="S106">
            <v>80</v>
          </cell>
          <cell r="T106">
            <v>75.666666666666671</v>
          </cell>
          <cell r="U106" t="str">
            <v>3.33</v>
          </cell>
          <cell r="V106" t="str">
            <v>B+</v>
          </cell>
          <cell r="W106" t="str">
            <v>B</v>
          </cell>
          <cell r="X106">
            <v>0</v>
          </cell>
          <cell r="Y106">
            <v>0</v>
          </cell>
          <cell r="Z106">
            <v>0</v>
          </cell>
          <cell r="AA106">
            <v>0</v>
          </cell>
          <cell r="AB106">
            <v>0</v>
          </cell>
          <cell r="AC106">
            <v>0</v>
          </cell>
          <cell r="AD106">
            <v>0</v>
          </cell>
          <cell r="AE106">
            <v>0</v>
          </cell>
          <cell r="AF106">
            <v>0</v>
          </cell>
          <cell r="AG106">
            <v>0</v>
          </cell>
        </row>
        <row r="107">
          <cell r="A107">
            <v>0</v>
          </cell>
          <cell r="B107">
            <v>0</v>
          </cell>
          <cell r="C107">
            <v>0</v>
          </cell>
          <cell r="D107" t="str">
            <v>4.3</v>
          </cell>
          <cell r="E107">
            <v>0</v>
          </cell>
          <cell r="F107">
            <v>0</v>
          </cell>
          <cell r="G107">
            <v>0</v>
          </cell>
          <cell r="H107">
            <v>78</v>
          </cell>
          <cell r="I107">
            <v>82</v>
          </cell>
          <cell r="J107">
            <v>80</v>
          </cell>
          <cell r="K107">
            <v>0</v>
          </cell>
          <cell r="L107">
            <v>0</v>
          </cell>
          <cell r="M107">
            <v>0</v>
          </cell>
          <cell r="N107">
            <v>0</v>
          </cell>
          <cell r="O107">
            <v>0</v>
          </cell>
          <cell r="P107">
            <v>0</v>
          </cell>
          <cell r="Q107">
            <v>78</v>
          </cell>
          <cell r="R107">
            <v>82</v>
          </cell>
          <cell r="S107">
            <v>80</v>
          </cell>
          <cell r="T107">
            <v>80</v>
          </cell>
          <cell r="U107" t="str">
            <v>3.33</v>
          </cell>
          <cell r="V107" t="str">
            <v>B+</v>
          </cell>
          <cell r="W107" t="str">
            <v>B</v>
          </cell>
          <cell r="X107">
            <v>0</v>
          </cell>
          <cell r="Y107">
            <v>0</v>
          </cell>
          <cell r="Z107">
            <v>0</v>
          </cell>
          <cell r="AA107">
            <v>0</v>
          </cell>
          <cell r="AB107">
            <v>0</v>
          </cell>
          <cell r="AC107">
            <v>0</v>
          </cell>
          <cell r="AD107">
            <v>0</v>
          </cell>
          <cell r="AE107">
            <v>0</v>
          </cell>
          <cell r="AF107">
            <v>0</v>
          </cell>
          <cell r="AG107">
            <v>0</v>
          </cell>
        </row>
        <row r="108">
          <cell r="A108">
            <v>0</v>
          </cell>
          <cell r="B108">
            <v>0</v>
          </cell>
          <cell r="C108">
            <v>0</v>
          </cell>
          <cell r="D108" t="str">
            <v>4.4</v>
          </cell>
          <cell r="E108">
            <v>76</v>
          </cell>
          <cell r="F108">
            <v>75</v>
          </cell>
          <cell r="G108">
            <v>80</v>
          </cell>
          <cell r="H108">
            <v>89</v>
          </cell>
          <cell r="I108">
            <v>75</v>
          </cell>
          <cell r="J108">
            <v>81</v>
          </cell>
          <cell r="K108">
            <v>65</v>
          </cell>
          <cell r="L108">
            <v>79</v>
          </cell>
          <cell r="M108">
            <v>80</v>
          </cell>
          <cell r="N108">
            <v>0</v>
          </cell>
          <cell r="O108">
            <v>0</v>
          </cell>
          <cell r="P108">
            <v>0</v>
          </cell>
          <cell r="Q108">
            <v>89</v>
          </cell>
          <cell r="R108">
            <v>79</v>
          </cell>
          <cell r="S108">
            <v>81</v>
          </cell>
          <cell r="T108">
            <v>83</v>
          </cell>
          <cell r="U108" t="str">
            <v>3.66</v>
          </cell>
          <cell r="V108" t="str">
            <v>A-</v>
          </cell>
          <cell r="W108" t="str">
            <v>SB</v>
          </cell>
          <cell r="X108">
            <v>0</v>
          </cell>
          <cell r="Y108">
            <v>0</v>
          </cell>
          <cell r="Z108">
            <v>0</v>
          </cell>
          <cell r="AA108">
            <v>0</v>
          </cell>
          <cell r="AB108">
            <v>0</v>
          </cell>
          <cell r="AC108">
            <v>0</v>
          </cell>
          <cell r="AD108">
            <v>0</v>
          </cell>
          <cell r="AE108">
            <v>0</v>
          </cell>
          <cell r="AF108">
            <v>0</v>
          </cell>
          <cell r="AG108">
            <v>0</v>
          </cell>
        </row>
        <row r="109">
          <cell r="A109">
            <v>0</v>
          </cell>
          <cell r="B109">
            <v>20</v>
          </cell>
          <cell r="C109">
            <v>0</v>
          </cell>
          <cell r="D109">
            <v>0</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79.333333333333343</v>
          </cell>
          <cell r="U109" t="str">
            <v>3.33</v>
          </cell>
          <cell r="V109" t="str">
            <v>B+</v>
          </cell>
          <cell r="W109">
            <v>0</v>
          </cell>
          <cell r="X109">
            <v>0</v>
          </cell>
          <cell r="Y109">
            <v>0</v>
          </cell>
          <cell r="Z109">
            <v>0</v>
          </cell>
          <cell r="AA109">
            <v>0</v>
          </cell>
          <cell r="AB109">
            <v>0</v>
          </cell>
          <cell r="AC109">
            <v>0</v>
          </cell>
          <cell r="AD109">
            <v>0</v>
          </cell>
          <cell r="AE109">
            <v>0</v>
          </cell>
          <cell r="AF109">
            <v>0</v>
          </cell>
          <cell r="AG109">
            <v>0</v>
          </cell>
        </row>
        <row r="110">
          <cell r="A110">
            <v>21</v>
          </cell>
          <cell r="B110">
            <v>0</v>
          </cell>
          <cell r="C110" t="str">
            <v>Rojalingga Prana A</v>
          </cell>
          <cell r="D110" t="str">
            <v>4.1</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t="str">
            <v>1.33</v>
          </cell>
          <cell r="V110" t="str">
            <v>D+</v>
          </cell>
          <cell r="W110" t="str">
            <v>0</v>
          </cell>
          <cell r="X110">
            <v>0</v>
          </cell>
          <cell r="Y110">
            <v>0</v>
          </cell>
          <cell r="Z110">
            <v>0</v>
          </cell>
          <cell r="AA110">
            <v>0</v>
          </cell>
          <cell r="AB110">
            <v>0</v>
          </cell>
          <cell r="AC110">
            <v>0</v>
          </cell>
          <cell r="AD110">
            <v>0</v>
          </cell>
          <cell r="AE110">
            <v>0</v>
          </cell>
          <cell r="AF110">
            <v>0</v>
          </cell>
          <cell r="AG110" t="str">
            <v>D+</v>
          </cell>
        </row>
        <row r="111">
          <cell r="A111">
            <v>0</v>
          </cell>
          <cell r="B111">
            <v>0</v>
          </cell>
          <cell r="C111">
            <v>0</v>
          </cell>
          <cell r="D111" t="str">
            <v>4.2</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t="str">
            <v>1.33</v>
          </cell>
          <cell r="V111" t="str">
            <v>D+</v>
          </cell>
          <cell r="W111" t="str">
            <v>0</v>
          </cell>
          <cell r="X111">
            <v>0</v>
          </cell>
          <cell r="Y111">
            <v>0</v>
          </cell>
          <cell r="Z111">
            <v>0</v>
          </cell>
          <cell r="AA111">
            <v>0</v>
          </cell>
          <cell r="AB111">
            <v>0</v>
          </cell>
          <cell r="AC111">
            <v>0</v>
          </cell>
          <cell r="AD111">
            <v>0</v>
          </cell>
          <cell r="AE111">
            <v>0</v>
          </cell>
          <cell r="AF111">
            <v>0</v>
          </cell>
          <cell r="AG111">
            <v>0</v>
          </cell>
        </row>
        <row r="112">
          <cell r="A112">
            <v>0</v>
          </cell>
          <cell r="B112">
            <v>0</v>
          </cell>
          <cell r="C112">
            <v>0</v>
          </cell>
          <cell r="D112" t="str">
            <v>4.3</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t="str">
            <v>1.33</v>
          </cell>
          <cell r="V112" t="str">
            <v>D+</v>
          </cell>
          <cell r="W112" t="str">
            <v>0</v>
          </cell>
          <cell r="X112">
            <v>0</v>
          </cell>
          <cell r="Y112">
            <v>0</v>
          </cell>
          <cell r="Z112">
            <v>0</v>
          </cell>
          <cell r="AA112">
            <v>0</v>
          </cell>
          <cell r="AB112">
            <v>0</v>
          </cell>
          <cell r="AC112">
            <v>0</v>
          </cell>
          <cell r="AD112">
            <v>0</v>
          </cell>
          <cell r="AE112">
            <v>0</v>
          </cell>
          <cell r="AF112">
            <v>0</v>
          </cell>
          <cell r="AG112">
            <v>0</v>
          </cell>
        </row>
        <row r="113">
          <cell r="A113">
            <v>0</v>
          </cell>
          <cell r="B113">
            <v>0</v>
          </cell>
          <cell r="C113">
            <v>0</v>
          </cell>
          <cell r="D113" t="str">
            <v>4.4</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t="str">
            <v>1.33</v>
          </cell>
          <cell r="V113" t="str">
            <v>D+</v>
          </cell>
          <cell r="W113" t="str">
            <v>0</v>
          </cell>
          <cell r="X113">
            <v>0</v>
          </cell>
          <cell r="Y113">
            <v>0</v>
          </cell>
          <cell r="Z113">
            <v>0</v>
          </cell>
          <cell r="AA113">
            <v>0</v>
          </cell>
          <cell r="AB113">
            <v>0</v>
          </cell>
          <cell r="AC113">
            <v>0</v>
          </cell>
          <cell r="AD113">
            <v>0</v>
          </cell>
          <cell r="AE113">
            <v>0</v>
          </cell>
          <cell r="AF113">
            <v>0</v>
          </cell>
          <cell r="AG113">
            <v>0</v>
          </cell>
        </row>
        <row r="114">
          <cell r="A114">
            <v>0</v>
          </cell>
          <cell r="B114">
            <v>21</v>
          </cell>
          <cell r="C114">
            <v>0</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t="str">
            <v>3.33</v>
          </cell>
          <cell r="V114" t="str">
            <v>B+</v>
          </cell>
          <cell r="W114">
            <v>0</v>
          </cell>
          <cell r="X114">
            <v>0</v>
          </cell>
          <cell r="Y114">
            <v>0</v>
          </cell>
          <cell r="Z114">
            <v>0</v>
          </cell>
          <cell r="AA114">
            <v>0</v>
          </cell>
          <cell r="AB114">
            <v>0</v>
          </cell>
          <cell r="AC114">
            <v>0</v>
          </cell>
          <cell r="AD114">
            <v>0</v>
          </cell>
          <cell r="AE114">
            <v>0</v>
          </cell>
          <cell r="AF114">
            <v>0</v>
          </cell>
          <cell r="AG114">
            <v>0</v>
          </cell>
        </row>
        <row r="115">
          <cell r="A115">
            <v>22</v>
          </cell>
          <cell r="B115">
            <v>0</v>
          </cell>
          <cell r="C115" t="str">
            <v>Sally Savista A</v>
          </cell>
          <cell r="D115" t="str">
            <v>4.1</v>
          </cell>
          <cell r="E115">
            <v>0</v>
          </cell>
          <cell r="F115">
            <v>0</v>
          </cell>
          <cell r="G115">
            <v>0</v>
          </cell>
          <cell r="H115">
            <v>75</v>
          </cell>
          <cell r="I115">
            <v>81</v>
          </cell>
          <cell r="J115">
            <v>75</v>
          </cell>
          <cell r="K115">
            <v>65</v>
          </cell>
          <cell r="L115">
            <v>69</v>
          </cell>
          <cell r="M115">
            <v>80</v>
          </cell>
          <cell r="N115">
            <v>0</v>
          </cell>
          <cell r="O115">
            <v>0</v>
          </cell>
          <cell r="P115">
            <v>0</v>
          </cell>
          <cell r="Q115">
            <v>75</v>
          </cell>
          <cell r="R115">
            <v>81</v>
          </cell>
          <cell r="S115">
            <v>80</v>
          </cell>
          <cell r="T115">
            <v>78.666666666666671</v>
          </cell>
          <cell r="U115" t="str">
            <v>3.33</v>
          </cell>
          <cell r="V115" t="str">
            <v>B+</v>
          </cell>
          <cell r="W115" t="str">
            <v>B</v>
          </cell>
          <cell r="X115">
            <v>0</v>
          </cell>
          <cell r="Y115">
            <v>0</v>
          </cell>
          <cell r="Z115">
            <v>0</v>
          </cell>
          <cell r="AA115">
            <v>0</v>
          </cell>
          <cell r="AB115">
            <v>0</v>
          </cell>
          <cell r="AC115">
            <v>0</v>
          </cell>
          <cell r="AD115">
            <v>0</v>
          </cell>
          <cell r="AE115">
            <v>0</v>
          </cell>
          <cell r="AF115">
            <v>83</v>
          </cell>
          <cell r="AG115" t="str">
            <v>A-</v>
          </cell>
        </row>
        <row r="116">
          <cell r="A116">
            <v>0</v>
          </cell>
          <cell r="B116">
            <v>0</v>
          </cell>
          <cell r="C116">
            <v>0</v>
          </cell>
          <cell r="D116" t="str">
            <v>4.2</v>
          </cell>
          <cell r="E116">
            <v>0</v>
          </cell>
          <cell r="F116">
            <v>0</v>
          </cell>
          <cell r="G116">
            <v>0</v>
          </cell>
          <cell r="H116">
            <v>65</v>
          </cell>
          <cell r="I116">
            <v>76</v>
          </cell>
          <cell r="J116">
            <v>74</v>
          </cell>
          <cell r="K116">
            <v>0</v>
          </cell>
          <cell r="L116">
            <v>0</v>
          </cell>
          <cell r="M116">
            <v>0</v>
          </cell>
          <cell r="N116">
            <v>68</v>
          </cell>
          <cell r="O116">
            <v>79</v>
          </cell>
          <cell r="P116">
            <v>80</v>
          </cell>
          <cell r="Q116">
            <v>68</v>
          </cell>
          <cell r="R116">
            <v>79</v>
          </cell>
          <cell r="S116">
            <v>80</v>
          </cell>
          <cell r="T116">
            <v>75.666666666666671</v>
          </cell>
          <cell r="U116" t="str">
            <v>3.33</v>
          </cell>
          <cell r="V116" t="str">
            <v>B+</v>
          </cell>
          <cell r="W116" t="str">
            <v>B</v>
          </cell>
          <cell r="X116">
            <v>0</v>
          </cell>
          <cell r="Y116">
            <v>0</v>
          </cell>
          <cell r="Z116">
            <v>0</v>
          </cell>
          <cell r="AA116">
            <v>0</v>
          </cell>
          <cell r="AB116">
            <v>0</v>
          </cell>
          <cell r="AC116">
            <v>0</v>
          </cell>
          <cell r="AD116">
            <v>0</v>
          </cell>
          <cell r="AE116">
            <v>0</v>
          </cell>
          <cell r="AF116">
            <v>0</v>
          </cell>
          <cell r="AG116">
            <v>0</v>
          </cell>
        </row>
        <row r="117">
          <cell r="A117">
            <v>0</v>
          </cell>
          <cell r="B117">
            <v>0</v>
          </cell>
          <cell r="C117">
            <v>0</v>
          </cell>
          <cell r="D117" t="str">
            <v>4.3</v>
          </cell>
          <cell r="E117">
            <v>0</v>
          </cell>
          <cell r="F117">
            <v>0</v>
          </cell>
          <cell r="G117">
            <v>0</v>
          </cell>
          <cell r="H117">
            <v>78</v>
          </cell>
          <cell r="I117">
            <v>82</v>
          </cell>
          <cell r="J117">
            <v>80</v>
          </cell>
          <cell r="K117">
            <v>0</v>
          </cell>
          <cell r="L117">
            <v>0</v>
          </cell>
          <cell r="M117">
            <v>0</v>
          </cell>
          <cell r="N117">
            <v>0</v>
          </cell>
          <cell r="O117">
            <v>0</v>
          </cell>
          <cell r="P117">
            <v>0</v>
          </cell>
          <cell r="Q117">
            <v>78</v>
          </cell>
          <cell r="R117">
            <v>82</v>
          </cell>
          <cell r="S117">
            <v>80</v>
          </cell>
          <cell r="T117">
            <v>80</v>
          </cell>
          <cell r="U117" t="str">
            <v>3.33</v>
          </cell>
          <cell r="V117" t="str">
            <v>B+</v>
          </cell>
          <cell r="W117" t="str">
            <v>B</v>
          </cell>
          <cell r="X117">
            <v>0</v>
          </cell>
          <cell r="Y117">
            <v>0</v>
          </cell>
          <cell r="Z117">
            <v>0</v>
          </cell>
          <cell r="AA117">
            <v>0</v>
          </cell>
          <cell r="AB117">
            <v>0</v>
          </cell>
          <cell r="AC117">
            <v>0</v>
          </cell>
          <cell r="AD117">
            <v>0</v>
          </cell>
          <cell r="AE117">
            <v>0</v>
          </cell>
          <cell r="AF117">
            <v>0</v>
          </cell>
          <cell r="AG117">
            <v>0</v>
          </cell>
        </row>
        <row r="118">
          <cell r="A118">
            <v>0</v>
          </cell>
          <cell r="B118">
            <v>0</v>
          </cell>
          <cell r="C118">
            <v>0</v>
          </cell>
          <cell r="D118" t="str">
            <v>4.4</v>
          </cell>
          <cell r="E118">
            <v>76</v>
          </cell>
          <cell r="F118">
            <v>75</v>
          </cell>
          <cell r="G118">
            <v>80</v>
          </cell>
          <cell r="H118">
            <v>89</v>
          </cell>
          <cell r="I118">
            <v>75</v>
          </cell>
          <cell r="J118">
            <v>81</v>
          </cell>
          <cell r="K118">
            <v>65</v>
          </cell>
          <cell r="L118">
            <v>79</v>
          </cell>
          <cell r="M118">
            <v>80</v>
          </cell>
          <cell r="N118">
            <v>0</v>
          </cell>
          <cell r="O118">
            <v>0</v>
          </cell>
          <cell r="P118">
            <v>0</v>
          </cell>
          <cell r="Q118">
            <v>89</v>
          </cell>
          <cell r="R118">
            <v>79</v>
          </cell>
          <cell r="S118">
            <v>81</v>
          </cell>
          <cell r="T118">
            <v>83</v>
          </cell>
          <cell r="U118" t="str">
            <v>3.66</v>
          </cell>
          <cell r="V118" t="str">
            <v>A-</v>
          </cell>
          <cell r="W118" t="str">
            <v>SB</v>
          </cell>
          <cell r="X118">
            <v>0</v>
          </cell>
          <cell r="Y118">
            <v>0</v>
          </cell>
          <cell r="Z118">
            <v>0</v>
          </cell>
          <cell r="AA118">
            <v>0</v>
          </cell>
          <cell r="AB118">
            <v>0</v>
          </cell>
          <cell r="AC118">
            <v>0</v>
          </cell>
          <cell r="AD118">
            <v>0</v>
          </cell>
          <cell r="AE118">
            <v>0</v>
          </cell>
          <cell r="AF118">
            <v>0</v>
          </cell>
          <cell r="AG118">
            <v>0</v>
          </cell>
        </row>
        <row r="119">
          <cell r="A119">
            <v>0</v>
          </cell>
          <cell r="B119">
            <v>22</v>
          </cell>
          <cell r="C119" t="str">
            <v>capaian rapot</v>
          </cell>
          <cell r="D119">
            <v>0</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79.333333333333343</v>
          </cell>
          <cell r="U119" t="str">
            <v>3.33</v>
          </cell>
          <cell r="V119" t="str">
            <v>B+</v>
          </cell>
          <cell r="W119">
            <v>0</v>
          </cell>
          <cell r="X119">
            <v>0</v>
          </cell>
          <cell r="Y119">
            <v>0</v>
          </cell>
          <cell r="Z119">
            <v>0</v>
          </cell>
          <cell r="AA119">
            <v>0</v>
          </cell>
          <cell r="AB119">
            <v>0</v>
          </cell>
          <cell r="AC119">
            <v>0</v>
          </cell>
          <cell r="AD119">
            <v>0</v>
          </cell>
          <cell r="AE119">
            <v>0</v>
          </cell>
          <cell r="AF119">
            <v>0</v>
          </cell>
          <cell r="AG119">
            <v>0</v>
          </cell>
        </row>
        <row r="120">
          <cell r="A120">
            <v>23</v>
          </cell>
          <cell r="B120">
            <v>0</v>
          </cell>
          <cell r="C120" t="str">
            <v xml:space="preserve">Tania Kaori Angelita </v>
          </cell>
          <cell r="D120" t="str">
            <v>4.1</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t="str">
            <v>1.33</v>
          </cell>
          <cell r="V120" t="str">
            <v>D+</v>
          </cell>
          <cell r="W120" t="str">
            <v>0</v>
          </cell>
          <cell r="X120">
            <v>0</v>
          </cell>
          <cell r="Y120">
            <v>0</v>
          </cell>
          <cell r="Z120">
            <v>0</v>
          </cell>
          <cell r="AA120">
            <v>0</v>
          </cell>
          <cell r="AB120">
            <v>0</v>
          </cell>
          <cell r="AC120">
            <v>0</v>
          </cell>
          <cell r="AD120">
            <v>0</v>
          </cell>
          <cell r="AE120">
            <v>0</v>
          </cell>
          <cell r="AF120">
            <v>0</v>
          </cell>
          <cell r="AG120" t="str">
            <v>D+</v>
          </cell>
        </row>
        <row r="121">
          <cell r="A121">
            <v>0</v>
          </cell>
          <cell r="B121">
            <v>0</v>
          </cell>
          <cell r="C121">
            <v>0</v>
          </cell>
          <cell r="D121" t="str">
            <v>4.2</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t="str">
            <v>1.33</v>
          </cell>
          <cell r="V121" t="str">
            <v>D+</v>
          </cell>
          <cell r="W121" t="str">
            <v>0</v>
          </cell>
          <cell r="X121">
            <v>0</v>
          </cell>
          <cell r="Y121">
            <v>0</v>
          </cell>
          <cell r="Z121">
            <v>0</v>
          </cell>
          <cell r="AA121">
            <v>0</v>
          </cell>
          <cell r="AB121">
            <v>0</v>
          </cell>
          <cell r="AC121">
            <v>0</v>
          </cell>
          <cell r="AD121">
            <v>0</v>
          </cell>
          <cell r="AE121">
            <v>0</v>
          </cell>
          <cell r="AF121">
            <v>0</v>
          </cell>
          <cell r="AG121">
            <v>0</v>
          </cell>
        </row>
        <row r="122">
          <cell r="A122">
            <v>0</v>
          </cell>
          <cell r="B122">
            <v>0</v>
          </cell>
          <cell r="C122">
            <v>0</v>
          </cell>
          <cell r="D122" t="str">
            <v>4.3</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t="str">
            <v>1.33</v>
          </cell>
          <cell r="V122" t="str">
            <v>D+</v>
          </cell>
          <cell r="W122" t="str">
            <v>0</v>
          </cell>
          <cell r="X122">
            <v>0</v>
          </cell>
          <cell r="Y122">
            <v>0</v>
          </cell>
          <cell r="Z122">
            <v>0</v>
          </cell>
          <cell r="AA122">
            <v>0</v>
          </cell>
          <cell r="AB122">
            <v>0</v>
          </cell>
          <cell r="AC122">
            <v>0</v>
          </cell>
          <cell r="AD122">
            <v>0</v>
          </cell>
          <cell r="AE122">
            <v>0</v>
          </cell>
          <cell r="AF122">
            <v>0</v>
          </cell>
          <cell r="AG122">
            <v>0</v>
          </cell>
        </row>
        <row r="123">
          <cell r="A123">
            <v>0</v>
          </cell>
          <cell r="B123">
            <v>0</v>
          </cell>
          <cell r="C123">
            <v>0</v>
          </cell>
          <cell r="D123" t="str">
            <v>4.4</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t="str">
            <v>1.33</v>
          </cell>
          <cell r="V123" t="str">
            <v>D+</v>
          </cell>
          <cell r="W123" t="str">
            <v>0</v>
          </cell>
          <cell r="X123">
            <v>0</v>
          </cell>
          <cell r="Y123">
            <v>0</v>
          </cell>
          <cell r="Z123">
            <v>0</v>
          </cell>
          <cell r="AA123">
            <v>0</v>
          </cell>
          <cell r="AB123">
            <v>0</v>
          </cell>
          <cell r="AC123">
            <v>0</v>
          </cell>
          <cell r="AD123">
            <v>0</v>
          </cell>
          <cell r="AE123">
            <v>0</v>
          </cell>
          <cell r="AF123">
            <v>0</v>
          </cell>
          <cell r="AG123">
            <v>0</v>
          </cell>
        </row>
        <row r="124">
          <cell r="A124">
            <v>0</v>
          </cell>
          <cell r="B124">
            <v>23</v>
          </cell>
          <cell r="C124">
            <v>0</v>
          </cell>
          <cell r="D124">
            <v>0</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t="str">
            <v>3.33</v>
          </cell>
          <cell r="V124" t="str">
            <v>B+</v>
          </cell>
          <cell r="W124">
            <v>0</v>
          </cell>
          <cell r="X124">
            <v>0</v>
          </cell>
          <cell r="Y124">
            <v>0</v>
          </cell>
          <cell r="Z124">
            <v>0</v>
          </cell>
          <cell r="AA124">
            <v>0</v>
          </cell>
          <cell r="AB124">
            <v>0</v>
          </cell>
          <cell r="AC124">
            <v>0</v>
          </cell>
          <cell r="AD124">
            <v>0</v>
          </cell>
          <cell r="AE124">
            <v>0</v>
          </cell>
          <cell r="AF124">
            <v>0</v>
          </cell>
          <cell r="AG124">
            <v>0</v>
          </cell>
        </row>
        <row r="125">
          <cell r="A125">
            <v>24</v>
          </cell>
          <cell r="B125">
            <v>0</v>
          </cell>
          <cell r="C125" t="str">
            <v>Romzy Oka Ramadhani P</v>
          </cell>
          <cell r="D125" t="str">
            <v>4.1</v>
          </cell>
          <cell r="E125">
            <v>0</v>
          </cell>
          <cell r="F125">
            <v>0</v>
          </cell>
          <cell r="G125">
            <v>0</v>
          </cell>
          <cell r="H125">
            <v>75</v>
          </cell>
          <cell r="I125">
            <v>81</v>
          </cell>
          <cell r="J125">
            <v>75</v>
          </cell>
          <cell r="K125">
            <v>65</v>
          </cell>
          <cell r="L125">
            <v>69</v>
          </cell>
          <cell r="M125">
            <v>80</v>
          </cell>
          <cell r="N125">
            <v>0</v>
          </cell>
          <cell r="O125">
            <v>0</v>
          </cell>
          <cell r="P125">
            <v>0</v>
          </cell>
          <cell r="Q125">
            <v>75</v>
          </cell>
          <cell r="R125">
            <v>81</v>
          </cell>
          <cell r="S125">
            <v>80</v>
          </cell>
          <cell r="T125">
            <v>78.666666666666671</v>
          </cell>
          <cell r="U125" t="str">
            <v>3.33</v>
          </cell>
          <cell r="V125" t="str">
            <v>B+</v>
          </cell>
          <cell r="W125" t="str">
            <v>B</v>
          </cell>
          <cell r="X125">
            <v>0</v>
          </cell>
          <cell r="Y125">
            <v>0</v>
          </cell>
          <cell r="Z125">
            <v>0</v>
          </cell>
          <cell r="AA125">
            <v>0</v>
          </cell>
          <cell r="AB125">
            <v>0</v>
          </cell>
          <cell r="AC125">
            <v>0</v>
          </cell>
          <cell r="AD125">
            <v>0</v>
          </cell>
          <cell r="AE125">
            <v>0</v>
          </cell>
          <cell r="AF125">
            <v>83</v>
          </cell>
          <cell r="AG125" t="str">
            <v>A-</v>
          </cell>
        </row>
        <row r="126">
          <cell r="A126">
            <v>0</v>
          </cell>
          <cell r="B126">
            <v>0</v>
          </cell>
          <cell r="C126">
            <v>0</v>
          </cell>
          <cell r="D126" t="str">
            <v>4.2</v>
          </cell>
          <cell r="E126">
            <v>0</v>
          </cell>
          <cell r="F126">
            <v>0</v>
          </cell>
          <cell r="G126">
            <v>0</v>
          </cell>
          <cell r="H126">
            <v>65</v>
          </cell>
          <cell r="I126">
            <v>76</v>
          </cell>
          <cell r="J126">
            <v>74</v>
          </cell>
          <cell r="K126">
            <v>0</v>
          </cell>
          <cell r="L126">
            <v>0</v>
          </cell>
          <cell r="M126">
            <v>0</v>
          </cell>
          <cell r="N126">
            <v>68</v>
          </cell>
          <cell r="O126">
            <v>79</v>
          </cell>
          <cell r="P126">
            <v>80</v>
          </cell>
          <cell r="Q126">
            <v>68</v>
          </cell>
          <cell r="R126">
            <v>79</v>
          </cell>
          <cell r="S126">
            <v>80</v>
          </cell>
          <cell r="T126">
            <v>75.666666666666671</v>
          </cell>
          <cell r="U126" t="str">
            <v>3.33</v>
          </cell>
          <cell r="V126" t="str">
            <v>B+</v>
          </cell>
          <cell r="W126" t="str">
            <v>B</v>
          </cell>
          <cell r="X126">
            <v>0</v>
          </cell>
          <cell r="Y126">
            <v>0</v>
          </cell>
          <cell r="Z126">
            <v>0</v>
          </cell>
          <cell r="AA126">
            <v>0</v>
          </cell>
          <cell r="AB126">
            <v>0</v>
          </cell>
          <cell r="AC126">
            <v>0</v>
          </cell>
          <cell r="AD126">
            <v>0</v>
          </cell>
          <cell r="AE126">
            <v>0</v>
          </cell>
          <cell r="AF126">
            <v>0</v>
          </cell>
          <cell r="AG126">
            <v>0</v>
          </cell>
        </row>
        <row r="127">
          <cell r="A127">
            <v>0</v>
          </cell>
          <cell r="B127">
            <v>0</v>
          </cell>
          <cell r="C127">
            <v>0</v>
          </cell>
          <cell r="D127" t="str">
            <v>4.3</v>
          </cell>
          <cell r="E127">
            <v>0</v>
          </cell>
          <cell r="F127">
            <v>0</v>
          </cell>
          <cell r="G127">
            <v>0</v>
          </cell>
          <cell r="H127">
            <v>78</v>
          </cell>
          <cell r="I127">
            <v>82</v>
          </cell>
          <cell r="J127">
            <v>80</v>
          </cell>
          <cell r="K127">
            <v>0</v>
          </cell>
          <cell r="L127">
            <v>0</v>
          </cell>
          <cell r="M127">
            <v>0</v>
          </cell>
          <cell r="N127">
            <v>0</v>
          </cell>
          <cell r="O127">
            <v>0</v>
          </cell>
          <cell r="P127">
            <v>0</v>
          </cell>
          <cell r="Q127">
            <v>78</v>
          </cell>
          <cell r="R127">
            <v>82</v>
          </cell>
          <cell r="S127">
            <v>80</v>
          </cell>
          <cell r="T127">
            <v>80</v>
          </cell>
          <cell r="U127" t="str">
            <v>3.33</v>
          </cell>
          <cell r="V127" t="str">
            <v>B+</v>
          </cell>
          <cell r="W127" t="str">
            <v>B</v>
          </cell>
          <cell r="X127">
            <v>0</v>
          </cell>
          <cell r="Y127">
            <v>0</v>
          </cell>
          <cell r="Z127">
            <v>0</v>
          </cell>
          <cell r="AA127">
            <v>0</v>
          </cell>
          <cell r="AB127">
            <v>0</v>
          </cell>
          <cell r="AC127">
            <v>0</v>
          </cell>
          <cell r="AD127">
            <v>0</v>
          </cell>
          <cell r="AE127">
            <v>0</v>
          </cell>
          <cell r="AF127">
            <v>0</v>
          </cell>
          <cell r="AG127">
            <v>0</v>
          </cell>
        </row>
        <row r="128">
          <cell r="A128">
            <v>0</v>
          </cell>
          <cell r="B128">
            <v>0</v>
          </cell>
          <cell r="C128">
            <v>0</v>
          </cell>
          <cell r="D128" t="str">
            <v>4.4</v>
          </cell>
          <cell r="E128">
            <v>76</v>
          </cell>
          <cell r="F128">
            <v>75</v>
          </cell>
          <cell r="G128">
            <v>80</v>
          </cell>
          <cell r="H128">
            <v>89</v>
          </cell>
          <cell r="I128">
            <v>75</v>
          </cell>
          <cell r="J128">
            <v>81</v>
          </cell>
          <cell r="K128">
            <v>65</v>
          </cell>
          <cell r="L128">
            <v>79</v>
          </cell>
          <cell r="M128">
            <v>80</v>
          </cell>
          <cell r="N128">
            <v>0</v>
          </cell>
          <cell r="O128">
            <v>0</v>
          </cell>
          <cell r="P128">
            <v>0</v>
          </cell>
          <cell r="Q128">
            <v>89</v>
          </cell>
          <cell r="R128">
            <v>79</v>
          </cell>
          <cell r="S128">
            <v>81</v>
          </cell>
          <cell r="T128">
            <v>83</v>
          </cell>
          <cell r="U128" t="str">
            <v>3.66</v>
          </cell>
          <cell r="V128" t="str">
            <v>A-</v>
          </cell>
          <cell r="W128" t="str">
            <v>SB</v>
          </cell>
          <cell r="X128">
            <v>0</v>
          </cell>
          <cell r="Y128">
            <v>0</v>
          </cell>
          <cell r="Z128">
            <v>0</v>
          </cell>
          <cell r="AA128">
            <v>0</v>
          </cell>
          <cell r="AB128">
            <v>0</v>
          </cell>
          <cell r="AC128">
            <v>0</v>
          </cell>
          <cell r="AD128">
            <v>0</v>
          </cell>
          <cell r="AE128">
            <v>0</v>
          </cell>
          <cell r="AF128">
            <v>0</v>
          </cell>
          <cell r="AG128">
            <v>0</v>
          </cell>
        </row>
        <row r="129">
          <cell r="A129">
            <v>0</v>
          </cell>
          <cell r="B129">
            <v>24</v>
          </cell>
          <cell r="C129">
            <v>0</v>
          </cell>
          <cell r="D129">
            <v>0</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79.333333333333343</v>
          </cell>
          <cell r="U129" t="str">
            <v>3.33</v>
          </cell>
          <cell r="V129" t="str">
            <v>B+</v>
          </cell>
          <cell r="W129">
            <v>0</v>
          </cell>
          <cell r="X129">
            <v>0</v>
          </cell>
          <cell r="Y129">
            <v>0</v>
          </cell>
          <cell r="Z129">
            <v>0</v>
          </cell>
          <cell r="AA129">
            <v>0</v>
          </cell>
          <cell r="AB129">
            <v>0</v>
          </cell>
          <cell r="AC129">
            <v>0</v>
          </cell>
          <cell r="AD129">
            <v>0</v>
          </cell>
          <cell r="AE129">
            <v>0</v>
          </cell>
          <cell r="AF129">
            <v>0</v>
          </cell>
          <cell r="AG129">
            <v>0</v>
          </cell>
        </row>
        <row r="130">
          <cell r="A130">
            <v>25</v>
          </cell>
          <cell r="B130">
            <v>0</v>
          </cell>
          <cell r="C130" t="str">
            <v>Larasati Jagadhita P</v>
          </cell>
          <cell r="D130" t="str">
            <v>4.1</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t="str">
            <v>1.33</v>
          </cell>
          <cell r="V130" t="str">
            <v>D+</v>
          </cell>
          <cell r="W130" t="str">
            <v>0</v>
          </cell>
          <cell r="X130">
            <v>0</v>
          </cell>
          <cell r="Y130">
            <v>0</v>
          </cell>
          <cell r="Z130">
            <v>0</v>
          </cell>
          <cell r="AA130">
            <v>0</v>
          </cell>
          <cell r="AB130">
            <v>0</v>
          </cell>
          <cell r="AC130">
            <v>0</v>
          </cell>
          <cell r="AD130">
            <v>0</v>
          </cell>
          <cell r="AE130">
            <v>0</v>
          </cell>
          <cell r="AF130">
            <v>0</v>
          </cell>
          <cell r="AG130" t="str">
            <v>D+</v>
          </cell>
        </row>
        <row r="131">
          <cell r="A131">
            <v>0</v>
          </cell>
          <cell r="B131">
            <v>0</v>
          </cell>
          <cell r="C131">
            <v>0</v>
          </cell>
          <cell r="D131" t="str">
            <v>4.2</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t="str">
            <v>1.33</v>
          </cell>
          <cell r="V131" t="str">
            <v>D+</v>
          </cell>
          <cell r="W131" t="str">
            <v>0</v>
          </cell>
          <cell r="X131">
            <v>0</v>
          </cell>
          <cell r="Y131">
            <v>0</v>
          </cell>
          <cell r="Z131">
            <v>0</v>
          </cell>
          <cell r="AA131">
            <v>0</v>
          </cell>
          <cell r="AB131">
            <v>0</v>
          </cell>
          <cell r="AC131">
            <v>0</v>
          </cell>
          <cell r="AD131">
            <v>0</v>
          </cell>
          <cell r="AE131">
            <v>0</v>
          </cell>
          <cell r="AF131">
            <v>0</v>
          </cell>
          <cell r="AG131">
            <v>0</v>
          </cell>
        </row>
        <row r="132">
          <cell r="A132">
            <v>0</v>
          </cell>
          <cell r="B132">
            <v>0</v>
          </cell>
          <cell r="C132">
            <v>0</v>
          </cell>
          <cell r="D132" t="str">
            <v>4.3</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t="str">
            <v>1.33</v>
          </cell>
          <cell r="V132" t="str">
            <v>D+</v>
          </cell>
          <cell r="W132" t="str">
            <v>0</v>
          </cell>
          <cell r="X132">
            <v>0</v>
          </cell>
          <cell r="Y132">
            <v>0</v>
          </cell>
          <cell r="Z132">
            <v>0</v>
          </cell>
          <cell r="AA132">
            <v>0</v>
          </cell>
          <cell r="AB132">
            <v>0</v>
          </cell>
          <cell r="AC132">
            <v>0</v>
          </cell>
          <cell r="AD132">
            <v>0</v>
          </cell>
          <cell r="AE132">
            <v>0</v>
          </cell>
          <cell r="AF132">
            <v>0</v>
          </cell>
          <cell r="AG132">
            <v>0</v>
          </cell>
        </row>
        <row r="133">
          <cell r="A133">
            <v>0</v>
          </cell>
          <cell r="B133">
            <v>0</v>
          </cell>
          <cell r="C133">
            <v>0</v>
          </cell>
          <cell r="D133" t="str">
            <v>4.4</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t="str">
            <v>1.33</v>
          </cell>
          <cell r="V133" t="str">
            <v>D+</v>
          </cell>
          <cell r="W133" t="str">
            <v>0</v>
          </cell>
          <cell r="X133">
            <v>0</v>
          </cell>
          <cell r="Y133">
            <v>0</v>
          </cell>
          <cell r="Z133">
            <v>0</v>
          </cell>
          <cell r="AA133">
            <v>0</v>
          </cell>
          <cell r="AB133">
            <v>0</v>
          </cell>
          <cell r="AC133">
            <v>0</v>
          </cell>
          <cell r="AD133">
            <v>0</v>
          </cell>
          <cell r="AE133">
            <v>0</v>
          </cell>
          <cell r="AF133">
            <v>0</v>
          </cell>
          <cell r="AG133">
            <v>0</v>
          </cell>
        </row>
        <row r="134">
          <cell r="A134">
            <v>0</v>
          </cell>
          <cell r="B134">
            <v>25</v>
          </cell>
          <cell r="C134">
            <v>0</v>
          </cell>
          <cell r="D134">
            <v>0</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t="str">
            <v>3.33</v>
          </cell>
          <cell r="V134" t="str">
            <v>B+</v>
          </cell>
          <cell r="W134">
            <v>0</v>
          </cell>
          <cell r="X134">
            <v>0</v>
          </cell>
          <cell r="Y134">
            <v>0</v>
          </cell>
          <cell r="Z134">
            <v>0</v>
          </cell>
          <cell r="AA134">
            <v>0</v>
          </cell>
          <cell r="AB134">
            <v>0</v>
          </cell>
          <cell r="AC134">
            <v>0</v>
          </cell>
          <cell r="AD134">
            <v>0</v>
          </cell>
          <cell r="AE134">
            <v>0</v>
          </cell>
          <cell r="AF134">
            <v>0</v>
          </cell>
          <cell r="AG134">
            <v>0</v>
          </cell>
        </row>
        <row r="135">
          <cell r="A135">
            <v>26</v>
          </cell>
          <cell r="B135">
            <v>0</v>
          </cell>
          <cell r="C135" t="str">
            <v>Meliana Citra A</v>
          </cell>
          <cell r="D135" t="str">
            <v>4.1</v>
          </cell>
          <cell r="E135">
            <v>0</v>
          </cell>
          <cell r="F135">
            <v>0</v>
          </cell>
          <cell r="G135">
            <v>0</v>
          </cell>
          <cell r="H135">
            <v>75</v>
          </cell>
          <cell r="I135">
            <v>81</v>
          </cell>
          <cell r="J135">
            <v>75</v>
          </cell>
          <cell r="K135">
            <v>65</v>
          </cell>
          <cell r="L135">
            <v>69</v>
          </cell>
          <cell r="M135">
            <v>80</v>
          </cell>
          <cell r="N135">
            <v>0</v>
          </cell>
          <cell r="O135">
            <v>0</v>
          </cell>
          <cell r="P135">
            <v>0</v>
          </cell>
          <cell r="Q135">
            <v>75</v>
          </cell>
          <cell r="R135">
            <v>81</v>
          </cell>
          <cell r="S135">
            <v>80</v>
          </cell>
          <cell r="T135">
            <v>78.666666666666671</v>
          </cell>
          <cell r="U135" t="str">
            <v>3.33</v>
          </cell>
          <cell r="V135" t="str">
            <v>B+</v>
          </cell>
          <cell r="W135" t="str">
            <v>B</v>
          </cell>
          <cell r="X135">
            <v>0</v>
          </cell>
          <cell r="Y135">
            <v>0</v>
          </cell>
          <cell r="Z135">
            <v>0</v>
          </cell>
          <cell r="AA135">
            <v>0</v>
          </cell>
          <cell r="AB135">
            <v>0</v>
          </cell>
          <cell r="AC135">
            <v>0</v>
          </cell>
          <cell r="AD135">
            <v>0</v>
          </cell>
          <cell r="AE135">
            <v>0</v>
          </cell>
          <cell r="AF135">
            <v>83</v>
          </cell>
          <cell r="AG135" t="str">
            <v>A-</v>
          </cell>
        </row>
        <row r="136">
          <cell r="A136">
            <v>0</v>
          </cell>
          <cell r="B136">
            <v>0</v>
          </cell>
          <cell r="C136">
            <v>0</v>
          </cell>
          <cell r="D136" t="str">
            <v>4.2</v>
          </cell>
          <cell r="E136">
            <v>0</v>
          </cell>
          <cell r="F136">
            <v>0</v>
          </cell>
          <cell r="G136">
            <v>0</v>
          </cell>
          <cell r="H136">
            <v>65</v>
          </cell>
          <cell r="I136">
            <v>76</v>
          </cell>
          <cell r="J136">
            <v>74</v>
          </cell>
          <cell r="K136">
            <v>0</v>
          </cell>
          <cell r="L136">
            <v>0</v>
          </cell>
          <cell r="M136">
            <v>0</v>
          </cell>
          <cell r="N136">
            <v>68</v>
          </cell>
          <cell r="O136">
            <v>79</v>
          </cell>
          <cell r="P136">
            <v>80</v>
          </cell>
          <cell r="Q136">
            <v>68</v>
          </cell>
          <cell r="R136">
            <v>79</v>
          </cell>
          <cell r="S136">
            <v>80</v>
          </cell>
          <cell r="T136">
            <v>75.666666666666671</v>
          </cell>
          <cell r="U136" t="str">
            <v>3.33</v>
          </cell>
          <cell r="V136" t="str">
            <v>B+</v>
          </cell>
          <cell r="W136" t="str">
            <v>B</v>
          </cell>
          <cell r="X136">
            <v>0</v>
          </cell>
          <cell r="Y136">
            <v>0</v>
          </cell>
          <cell r="Z136">
            <v>0</v>
          </cell>
          <cell r="AA136">
            <v>0</v>
          </cell>
          <cell r="AB136">
            <v>0</v>
          </cell>
          <cell r="AC136">
            <v>0</v>
          </cell>
          <cell r="AD136">
            <v>0</v>
          </cell>
          <cell r="AE136">
            <v>0</v>
          </cell>
          <cell r="AF136">
            <v>0</v>
          </cell>
          <cell r="AG136">
            <v>0</v>
          </cell>
        </row>
        <row r="137">
          <cell r="A137">
            <v>0</v>
          </cell>
          <cell r="B137">
            <v>0</v>
          </cell>
          <cell r="C137">
            <v>0</v>
          </cell>
          <cell r="D137" t="str">
            <v>4.3</v>
          </cell>
          <cell r="E137">
            <v>0</v>
          </cell>
          <cell r="F137">
            <v>0</v>
          </cell>
          <cell r="G137">
            <v>0</v>
          </cell>
          <cell r="H137">
            <v>78</v>
          </cell>
          <cell r="I137">
            <v>82</v>
          </cell>
          <cell r="J137">
            <v>80</v>
          </cell>
          <cell r="K137">
            <v>0</v>
          </cell>
          <cell r="L137">
            <v>0</v>
          </cell>
          <cell r="M137">
            <v>0</v>
          </cell>
          <cell r="N137">
            <v>0</v>
          </cell>
          <cell r="O137">
            <v>0</v>
          </cell>
          <cell r="P137">
            <v>0</v>
          </cell>
          <cell r="Q137">
            <v>78</v>
          </cell>
          <cell r="R137">
            <v>82</v>
          </cell>
          <cell r="S137">
            <v>80</v>
          </cell>
          <cell r="T137">
            <v>80</v>
          </cell>
          <cell r="U137" t="str">
            <v>3.33</v>
          </cell>
          <cell r="V137" t="str">
            <v>B+</v>
          </cell>
          <cell r="W137" t="str">
            <v>B</v>
          </cell>
          <cell r="X137">
            <v>0</v>
          </cell>
          <cell r="Y137">
            <v>0</v>
          </cell>
          <cell r="Z137">
            <v>0</v>
          </cell>
          <cell r="AA137">
            <v>0</v>
          </cell>
          <cell r="AB137">
            <v>0</v>
          </cell>
          <cell r="AC137">
            <v>0</v>
          </cell>
          <cell r="AD137">
            <v>0</v>
          </cell>
          <cell r="AE137">
            <v>0</v>
          </cell>
          <cell r="AF137">
            <v>0</v>
          </cell>
          <cell r="AG137">
            <v>0</v>
          </cell>
        </row>
        <row r="138">
          <cell r="A138">
            <v>0</v>
          </cell>
          <cell r="B138">
            <v>0</v>
          </cell>
          <cell r="C138">
            <v>0</v>
          </cell>
          <cell r="D138" t="str">
            <v>4.4</v>
          </cell>
          <cell r="E138">
            <v>76</v>
          </cell>
          <cell r="F138">
            <v>75</v>
          </cell>
          <cell r="G138">
            <v>80</v>
          </cell>
          <cell r="H138">
            <v>89</v>
          </cell>
          <cell r="I138">
            <v>75</v>
          </cell>
          <cell r="J138">
            <v>81</v>
          </cell>
          <cell r="K138">
            <v>65</v>
          </cell>
          <cell r="L138">
            <v>79</v>
          </cell>
          <cell r="M138">
            <v>80</v>
          </cell>
          <cell r="N138">
            <v>0</v>
          </cell>
          <cell r="O138">
            <v>0</v>
          </cell>
          <cell r="P138">
            <v>0</v>
          </cell>
          <cell r="Q138">
            <v>89</v>
          </cell>
          <cell r="R138">
            <v>79</v>
          </cell>
          <cell r="S138">
            <v>81</v>
          </cell>
          <cell r="T138">
            <v>83</v>
          </cell>
          <cell r="U138" t="str">
            <v>3.66</v>
          </cell>
          <cell r="V138" t="str">
            <v>A-</v>
          </cell>
          <cell r="W138" t="str">
            <v>SB</v>
          </cell>
          <cell r="X138">
            <v>0</v>
          </cell>
          <cell r="Y138">
            <v>0</v>
          </cell>
          <cell r="Z138">
            <v>0</v>
          </cell>
          <cell r="AA138">
            <v>0</v>
          </cell>
          <cell r="AB138">
            <v>0</v>
          </cell>
          <cell r="AC138">
            <v>0</v>
          </cell>
          <cell r="AD138">
            <v>0</v>
          </cell>
          <cell r="AE138">
            <v>0</v>
          </cell>
          <cell r="AF138">
            <v>0</v>
          </cell>
          <cell r="AG138">
            <v>0</v>
          </cell>
        </row>
        <row r="139">
          <cell r="A139">
            <v>0</v>
          </cell>
          <cell r="B139">
            <v>26</v>
          </cell>
          <cell r="C139">
            <v>0</v>
          </cell>
          <cell r="D139">
            <v>0</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79.333333333333343</v>
          </cell>
          <cell r="U139" t="str">
            <v>3.33</v>
          </cell>
          <cell r="V139" t="str">
            <v>B+</v>
          </cell>
          <cell r="W139">
            <v>0</v>
          </cell>
          <cell r="X139">
            <v>0</v>
          </cell>
          <cell r="Y139">
            <v>0</v>
          </cell>
          <cell r="Z139">
            <v>0</v>
          </cell>
          <cell r="AA139">
            <v>0</v>
          </cell>
          <cell r="AB139">
            <v>0</v>
          </cell>
          <cell r="AC139">
            <v>0</v>
          </cell>
          <cell r="AD139">
            <v>0</v>
          </cell>
          <cell r="AE139">
            <v>0</v>
          </cell>
          <cell r="AF139">
            <v>0</v>
          </cell>
          <cell r="AG139">
            <v>0</v>
          </cell>
        </row>
        <row r="140">
          <cell r="A140">
            <v>27</v>
          </cell>
          <cell r="B140">
            <v>0</v>
          </cell>
          <cell r="C140" t="str">
            <v>Mohammad Rizky</v>
          </cell>
          <cell r="D140" t="str">
            <v>4.1</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t="str">
            <v>1.33</v>
          </cell>
          <cell r="V140" t="str">
            <v>D+</v>
          </cell>
          <cell r="W140" t="str">
            <v>0</v>
          </cell>
          <cell r="X140">
            <v>0</v>
          </cell>
          <cell r="Y140">
            <v>0</v>
          </cell>
          <cell r="Z140">
            <v>0</v>
          </cell>
          <cell r="AA140">
            <v>0</v>
          </cell>
          <cell r="AB140">
            <v>0</v>
          </cell>
          <cell r="AC140">
            <v>0</v>
          </cell>
          <cell r="AD140">
            <v>0</v>
          </cell>
          <cell r="AE140">
            <v>0</v>
          </cell>
          <cell r="AF140">
            <v>0</v>
          </cell>
          <cell r="AG140" t="str">
            <v>D+</v>
          </cell>
        </row>
        <row r="141">
          <cell r="A141">
            <v>0</v>
          </cell>
          <cell r="B141">
            <v>0</v>
          </cell>
          <cell r="C141">
            <v>0</v>
          </cell>
          <cell r="D141" t="str">
            <v>4.2</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t="str">
            <v>1.33</v>
          </cell>
          <cell r="V141" t="str">
            <v>D+</v>
          </cell>
          <cell r="W141" t="str">
            <v>0</v>
          </cell>
          <cell r="X141">
            <v>0</v>
          </cell>
          <cell r="Y141">
            <v>0</v>
          </cell>
          <cell r="Z141">
            <v>0</v>
          </cell>
          <cell r="AA141">
            <v>0</v>
          </cell>
          <cell r="AB141">
            <v>0</v>
          </cell>
          <cell r="AC141">
            <v>0</v>
          </cell>
          <cell r="AD141">
            <v>0</v>
          </cell>
          <cell r="AE141">
            <v>0</v>
          </cell>
          <cell r="AF141">
            <v>0</v>
          </cell>
          <cell r="AG141">
            <v>0</v>
          </cell>
        </row>
        <row r="142">
          <cell r="A142">
            <v>0</v>
          </cell>
          <cell r="B142">
            <v>0</v>
          </cell>
          <cell r="C142">
            <v>0</v>
          </cell>
          <cell r="D142" t="str">
            <v>4.3</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t="str">
            <v>1.33</v>
          </cell>
          <cell r="V142" t="str">
            <v>D+</v>
          </cell>
          <cell r="W142" t="str">
            <v>0</v>
          </cell>
          <cell r="X142">
            <v>0</v>
          </cell>
          <cell r="Y142">
            <v>0</v>
          </cell>
          <cell r="Z142">
            <v>0</v>
          </cell>
          <cell r="AA142">
            <v>0</v>
          </cell>
          <cell r="AB142">
            <v>0</v>
          </cell>
          <cell r="AC142">
            <v>0</v>
          </cell>
          <cell r="AD142">
            <v>0</v>
          </cell>
          <cell r="AE142">
            <v>0</v>
          </cell>
          <cell r="AF142">
            <v>0</v>
          </cell>
          <cell r="AG142">
            <v>0</v>
          </cell>
        </row>
        <row r="143">
          <cell r="A143">
            <v>0</v>
          </cell>
          <cell r="B143">
            <v>0</v>
          </cell>
          <cell r="C143">
            <v>0</v>
          </cell>
          <cell r="D143" t="str">
            <v>4.4</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t="str">
            <v>1.33</v>
          </cell>
          <cell r="V143" t="str">
            <v>D+</v>
          </cell>
          <cell r="W143" t="str">
            <v>0</v>
          </cell>
          <cell r="X143">
            <v>0</v>
          </cell>
          <cell r="Y143">
            <v>0</v>
          </cell>
          <cell r="Z143">
            <v>0</v>
          </cell>
          <cell r="AA143">
            <v>0</v>
          </cell>
          <cell r="AB143">
            <v>0</v>
          </cell>
          <cell r="AC143">
            <v>0</v>
          </cell>
          <cell r="AD143">
            <v>0</v>
          </cell>
          <cell r="AE143">
            <v>0</v>
          </cell>
          <cell r="AF143">
            <v>0</v>
          </cell>
          <cell r="AG143">
            <v>0</v>
          </cell>
        </row>
        <row r="144">
          <cell r="A144">
            <v>0</v>
          </cell>
          <cell r="B144">
            <v>27</v>
          </cell>
          <cell r="C144">
            <v>0</v>
          </cell>
          <cell r="D144">
            <v>0</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t="str">
            <v>3.33</v>
          </cell>
          <cell r="V144" t="str">
            <v>B+</v>
          </cell>
          <cell r="W144">
            <v>0</v>
          </cell>
          <cell r="X144">
            <v>0</v>
          </cell>
          <cell r="Y144">
            <v>0</v>
          </cell>
          <cell r="Z144">
            <v>0</v>
          </cell>
          <cell r="AA144">
            <v>0</v>
          </cell>
          <cell r="AB144">
            <v>0</v>
          </cell>
          <cell r="AC144">
            <v>0</v>
          </cell>
          <cell r="AD144">
            <v>0</v>
          </cell>
          <cell r="AE144">
            <v>0</v>
          </cell>
          <cell r="AF144">
            <v>0</v>
          </cell>
          <cell r="AG144">
            <v>0</v>
          </cell>
        </row>
        <row r="145">
          <cell r="A145">
            <v>28</v>
          </cell>
          <cell r="B145">
            <v>0</v>
          </cell>
          <cell r="C145" t="e">
            <v>#N/A</v>
          </cell>
          <cell r="D145" t="str">
            <v>4.1</v>
          </cell>
          <cell r="E145">
            <v>0</v>
          </cell>
          <cell r="F145">
            <v>0</v>
          </cell>
          <cell r="G145">
            <v>0</v>
          </cell>
          <cell r="H145">
            <v>75</v>
          </cell>
          <cell r="I145">
            <v>81</v>
          </cell>
          <cell r="J145">
            <v>75</v>
          </cell>
          <cell r="K145">
            <v>65</v>
          </cell>
          <cell r="L145">
            <v>69</v>
          </cell>
          <cell r="M145">
            <v>80</v>
          </cell>
          <cell r="N145">
            <v>0</v>
          </cell>
          <cell r="O145">
            <v>0</v>
          </cell>
          <cell r="P145">
            <v>0</v>
          </cell>
          <cell r="Q145">
            <v>75</v>
          </cell>
          <cell r="R145">
            <v>81</v>
          </cell>
          <cell r="S145">
            <v>80</v>
          </cell>
          <cell r="T145">
            <v>78.666666666666671</v>
          </cell>
          <cell r="U145" t="str">
            <v>3.33</v>
          </cell>
          <cell r="V145" t="str">
            <v>B+</v>
          </cell>
          <cell r="W145" t="str">
            <v>B</v>
          </cell>
          <cell r="X145">
            <v>0</v>
          </cell>
          <cell r="Y145">
            <v>0</v>
          </cell>
          <cell r="Z145">
            <v>0</v>
          </cell>
          <cell r="AA145">
            <v>0</v>
          </cell>
          <cell r="AB145">
            <v>0</v>
          </cell>
          <cell r="AC145">
            <v>0</v>
          </cell>
          <cell r="AD145">
            <v>0</v>
          </cell>
          <cell r="AE145">
            <v>0</v>
          </cell>
          <cell r="AF145">
            <v>83</v>
          </cell>
          <cell r="AG145" t="str">
            <v>A-</v>
          </cell>
        </row>
        <row r="146">
          <cell r="A146">
            <v>0</v>
          </cell>
          <cell r="B146">
            <v>0</v>
          </cell>
          <cell r="C146">
            <v>0</v>
          </cell>
          <cell r="D146" t="str">
            <v>4.2</v>
          </cell>
          <cell r="E146">
            <v>0</v>
          </cell>
          <cell r="F146">
            <v>0</v>
          </cell>
          <cell r="G146">
            <v>0</v>
          </cell>
          <cell r="H146">
            <v>65</v>
          </cell>
          <cell r="I146">
            <v>76</v>
          </cell>
          <cell r="J146">
            <v>74</v>
          </cell>
          <cell r="K146">
            <v>0</v>
          </cell>
          <cell r="L146">
            <v>0</v>
          </cell>
          <cell r="M146">
            <v>0</v>
          </cell>
          <cell r="N146">
            <v>68</v>
          </cell>
          <cell r="O146">
            <v>79</v>
          </cell>
          <cell r="P146">
            <v>80</v>
          </cell>
          <cell r="Q146">
            <v>68</v>
          </cell>
          <cell r="R146">
            <v>79</v>
          </cell>
          <cell r="S146">
            <v>80</v>
          </cell>
          <cell r="T146">
            <v>75.666666666666671</v>
          </cell>
          <cell r="U146" t="str">
            <v>3.33</v>
          </cell>
          <cell r="V146" t="str">
            <v>B+</v>
          </cell>
          <cell r="W146" t="str">
            <v>B</v>
          </cell>
          <cell r="X146">
            <v>0</v>
          </cell>
          <cell r="Y146">
            <v>0</v>
          </cell>
          <cell r="Z146">
            <v>0</v>
          </cell>
          <cell r="AA146">
            <v>0</v>
          </cell>
          <cell r="AB146">
            <v>0</v>
          </cell>
          <cell r="AC146">
            <v>0</v>
          </cell>
          <cell r="AD146">
            <v>0</v>
          </cell>
          <cell r="AE146">
            <v>0</v>
          </cell>
          <cell r="AF146">
            <v>0</v>
          </cell>
          <cell r="AG146">
            <v>0</v>
          </cell>
        </row>
        <row r="147">
          <cell r="A147">
            <v>0</v>
          </cell>
          <cell r="B147">
            <v>0</v>
          </cell>
          <cell r="C147">
            <v>0</v>
          </cell>
          <cell r="D147" t="str">
            <v>4.3</v>
          </cell>
          <cell r="E147">
            <v>0</v>
          </cell>
          <cell r="F147">
            <v>0</v>
          </cell>
          <cell r="G147">
            <v>0</v>
          </cell>
          <cell r="H147">
            <v>78</v>
          </cell>
          <cell r="I147">
            <v>82</v>
          </cell>
          <cell r="J147">
            <v>80</v>
          </cell>
          <cell r="K147">
            <v>0</v>
          </cell>
          <cell r="L147">
            <v>0</v>
          </cell>
          <cell r="M147">
            <v>0</v>
          </cell>
          <cell r="N147">
            <v>0</v>
          </cell>
          <cell r="O147">
            <v>0</v>
          </cell>
          <cell r="P147">
            <v>0</v>
          </cell>
          <cell r="Q147">
            <v>78</v>
          </cell>
          <cell r="R147">
            <v>82</v>
          </cell>
          <cell r="S147">
            <v>80</v>
          </cell>
          <cell r="T147">
            <v>80</v>
          </cell>
          <cell r="U147" t="str">
            <v>3.33</v>
          </cell>
          <cell r="V147" t="str">
            <v>B+</v>
          </cell>
          <cell r="W147" t="str">
            <v>B</v>
          </cell>
          <cell r="X147">
            <v>0</v>
          </cell>
          <cell r="Y147">
            <v>0</v>
          </cell>
          <cell r="Z147">
            <v>0</v>
          </cell>
          <cell r="AA147">
            <v>0</v>
          </cell>
          <cell r="AB147">
            <v>0</v>
          </cell>
          <cell r="AC147">
            <v>0</v>
          </cell>
          <cell r="AD147">
            <v>0</v>
          </cell>
          <cell r="AE147">
            <v>0</v>
          </cell>
          <cell r="AF147">
            <v>0</v>
          </cell>
          <cell r="AG147">
            <v>0</v>
          </cell>
        </row>
        <row r="148">
          <cell r="A148">
            <v>0</v>
          </cell>
          <cell r="B148">
            <v>0</v>
          </cell>
          <cell r="C148">
            <v>0</v>
          </cell>
          <cell r="D148" t="str">
            <v>4.4</v>
          </cell>
          <cell r="E148">
            <v>76</v>
          </cell>
          <cell r="F148">
            <v>75</v>
          </cell>
          <cell r="G148">
            <v>80</v>
          </cell>
          <cell r="H148">
            <v>89</v>
          </cell>
          <cell r="I148">
            <v>75</v>
          </cell>
          <cell r="J148">
            <v>81</v>
          </cell>
          <cell r="K148">
            <v>65</v>
          </cell>
          <cell r="L148">
            <v>79</v>
          </cell>
          <cell r="M148">
            <v>80</v>
          </cell>
          <cell r="N148">
            <v>0</v>
          </cell>
          <cell r="O148">
            <v>0</v>
          </cell>
          <cell r="P148">
            <v>0</v>
          </cell>
          <cell r="Q148">
            <v>89</v>
          </cell>
          <cell r="R148">
            <v>79</v>
          </cell>
          <cell r="S148">
            <v>81</v>
          </cell>
          <cell r="T148">
            <v>83</v>
          </cell>
          <cell r="U148" t="str">
            <v>3.66</v>
          </cell>
          <cell r="V148" t="str">
            <v>A-</v>
          </cell>
          <cell r="W148" t="str">
            <v>SB</v>
          </cell>
          <cell r="X148">
            <v>0</v>
          </cell>
          <cell r="Y148">
            <v>0</v>
          </cell>
          <cell r="Z148">
            <v>0</v>
          </cell>
          <cell r="AA148">
            <v>0</v>
          </cell>
          <cell r="AB148">
            <v>0</v>
          </cell>
          <cell r="AC148">
            <v>0</v>
          </cell>
          <cell r="AD148">
            <v>0</v>
          </cell>
          <cell r="AE148">
            <v>0</v>
          </cell>
          <cell r="AF148">
            <v>0</v>
          </cell>
          <cell r="AG148">
            <v>0</v>
          </cell>
        </row>
        <row r="149">
          <cell r="A149">
            <v>0</v>
          </cell>
          <cell r="B149">
            <v>28</v>
          </cell>
          <cell r="C149">
            <v>0</v>
          </cell>
          <cell r="D149">
            <v>0</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79.333333333333343</v>
          </cell>
          <cell r="U149" t="str">
            <v>3.33</v>
          </cell>
          <cell r="V149" t="str">
            <v>B+</v>
          </cell>
          <cell r="W149">
            <v>0</v>
          </cell>
          <cell r="X149">
            <v>0</v>
          </cell>
          <cell r="Y149">
            <v>0</v>
          </cell>
          <cell r="Z149">
            <v>0</v>
          </cell>
          <cell r="AA149">
            <v>0</v>
          </cell>
          <cell r="AB149">
            <v>0</v>
          </cell>
          <cell r="AC149">
            <v>0</v>
          </cell>
          <cell r="AD149">
            <v>0</v>
          </cell>
          <cell r="AE149">
            <v>0</v>
          </cell>
          <cell r="AF149">
            <v>0</v>
          </cell>
          <cell r="AG149">
            <v>0</v>
          </cell>
        </row>
        <row r="150">
          <cell r="A150">
            <v>29</v>
          </cell>
          <cell r="B150">
            <v>0</v>
          </cell>
          <cell r="C150" t="e">
            <v>#N/A</v>
          </cell>
          <cell r="D150" t="str">
            <v>4.1</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t="str">
            <v>1.33</v>
          </cell>
          <cell r="V150" t="str">
            <v>D+</v>
          </cell>
          <cell r="W150" t="str">
            <v>0</v>
          </cell>
          <cell r="X150">
            <v>0</v>
          </cell>
          <cell r="Y150">
            <v>0</v>
          </cell>
          <cell r="Z150">
            <v>0</v>
          </cell>
          <cell r="AA150">
            <v>0</v>
          </cell>
          <cell r="AB150">
            <v>0</v>
          </cell>
          <cell r="AC150">
            <v>0</v>
          </cell>
          <cell r="AD150">
            <v>0</v>
          </cell>
          <cell r="AE150">
            <v>0</v>
          </cell>
          <cell r="AF150">
            <v>0</v>
          </cell>
          <cell r="AG150" t="str">
            <v>D+</v>
          </cell>
        </row>
        <row r="151">
          <cell r="A151">
            <v>0</v>
          </cell>
          <cell r="B151">
            <v>0</v>
          </cell>
          <cell r="C151">
            <v>0</v>
          </cell>
          <cell r="D151" t="str">
            <v>4.2</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t="str">
            <v>1.33</v>
          </cell>
          <cell r="V151" t="str">
            <v>D+</v>
          </cell>
          <cell r="W151" t="str">
            <v>0</v>
          </cell>
          <cell r="X151">
            <v>0</v>
          </cell>
          <cell r="Y151">
            <v>0</v>
          </cell>
          <cell r="Z151">
            <v>0</v>
          </cell>
          <cell r="AA151">
            <v>0</v>
          </cell>
          <cell r="AB151">
            <v>0</v>
          </cell>
          <cell r="AC151">
            <v>0</v>
          </cell>
          <cell r="AD151">
            <v>0</v>
          </cell>
          <cell r="AE151">
            <v>0</v>
          </cell>
          <cell r="AF151">
            <v>0</v>
          </cell>
          <cell r="AG151">
            <v>0</v>
          </cell>
        </row>
        <row r="152">
          <cell r="A152">
            <v>0</v>
          </cell>
          <cell r="B152">
            <v>0</v>
          </cell>
          <cell r="C152">
            <v>0</v>
          </cell>
          <cell r="D152" t="str">
            <v>4.3</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t="str">
            <v>1.33</v>
          </cell>
          <cell r="V152" t="str">
            <v>D+</v>
          </cell>
          <cell r="W152" t="str">
            <v>0</v>
          </cell>
          <cell r="X152">
            <v>0</v>
          </cell>
          <cell r="Y152">
            <v>0</v>
          </cell>
          <cell r="Z152">
            <v>0</v>
          </cell>
          <cell r="AA152">
            <v>0</v>
          </cell>
          <cell r="AB152">
            <v>0</v>
          </cell>
          <cell r="AC152">
            <v>0</v>
          </cell>
          <cell r="AD152">
            <v>0</v>
          </cell>
          <cell r="AE152">
            <v>0</v>
          </cell>
          <cell r="AF152">
            <v>0</v>
          </cell>
          <cell r="AG152">
            <v>0</v>
          </cell>
        </row>
        <row r="153">
          <cell r="A153">
            <v>0</v>
          </cell>
          <cell r="B153">
            <v>0</v>
          </cell>
          <cell r="C153">
            <v>0</v>
          </cell>
          <cell r="D153" t="str">
            <v>4.4</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t="str">
            <v>1.33</v>
          </cell>
          <cell r="V153" t="str">
            <v>D+</v>
          </cell>
          <cell r="W153" t="str">
            <v>0</v>
          </cell>
          <cell r="X153">
            <v>0</v>
          </cell>
          <cell r="Y153">
            <v>0</v>
          </cell>
          <cell r="Z153">
            <v>0</v>
          </cell>
          <cell r="AA153">
            <v>0</v>
          </cell>
          <cell r="AB153">
            <v>0</v>
          </cell>
          <cell r="AC153">
            <v>0</v>
          </cell>
          <cell r="AD153">
            <v>0</v>
          </cell>
          <cell r="AE153">
            <v>0</v>
          </cell>
          <cell r="AF153">
            <v>0</v>
          </cell>
          <cell r="AG153">
            <v>0</v>
          </cell>
        </row>
        <row r="154">
          <cell r="A154">
            <v>0</v>
          </cell>
          <cell r="B154">
            <v>29</v>
          </cell>
          <cell r="C154">
            <v>0</v>
          </cell>
          <cell r="D154">
            <v>0</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t="str">
            <v>3.33</v>
          </cell>
          <cell r="V154" t="str">
            <v>B+</v>
          </cell>
          <cell r="W154">
            <v>0</v>
          </cell>
          <cell r="X154">
            <v>0</v>
          </cell>
          <cell r="Y154">
            <v>0</v>
          </cell>
          <cell r="Z154">
            <v>0</v>
          </cell>
          <cell r="AA154">
            <v>0</v>
          </cell>
          <cell r="AB154">
            <v>0</v>
          </cell>
          <cell r="AC154">
            <v>0</v>
          </cell>
          <cell r="AD154">
            <v>0</v>
          </cell>
          <cell r="AE154">
            <v>0</v>
          </cell>
          <cell r="AF154">
            <v>0</v>
          </cell>
          <cell r="AG154">
            <v>0</v>
          </cell>
        </row>
        <row r="155">
          <cell r="A155">
            <v>30</v>
          </cell>
          <cell r="B155">
            <v>0</v>
          </cell>
          <cell r="C155" t="e">
            <v>#N/A</v>
          </cell>
          <cell r="D155" t="str">
            <v>4.1</v>
          </cell>
          <cell r="E155">
            <v>0</v>
          </cell>
          <cell r="F155">
            <v>0</v>
          </cell>
          <cell r="G155">
            <v>0</v>
          </cell>
          <cell r="H155">
            <v>75</v>
          </cell>
          <cell r="I155">
            <v>81</v>
          </cell>
          <cell r="J155">
            <v>75</v>
          </cell>
          <cell r="K155">
            <v>65</v>
          </cell>
          <cell r="L155">
            <v>69</v>
          </cell>
          <cell r="M155">
            <v>80</v>
          </cell>
          <cell r="N155">
            <v>0</v>
          </cell>
          <cell r="O155">
            <v>0</v>
          </cell>
          <cell r="P155">
            <v>0</v>
          </cell>
          <cell r="Q155">
            <v>75</v>
          </cell>
          <cell r="R155">
            <v>81</v>
          </cell>
          <cell r="S155">
            <v>80</v>
          </cell>
          <cell r="T155">
            <v>78.666666666666671</v>
          </cell>
          <cell r="U155" t="str">
            <v>3.33</v>
          </cell>
          <cell r="V155" t="str">
            <v>B+</v>
          </cell>
          <cell r="W155" t="str">
            <v>B</v>
          </cell>
          <cell r="X155">
            <v>0</v>
          </cell>
          <cell r="Y155">
            <v>0</v>
          </cell>
          <cell r="Z155">
            <v>0</v>
          </cell>
          <cell r="AA155">
            <v>0</v>
          </cell>
          <cell r="AB155">
            <v>0</v>
          </cell>
          <cell r="AC155">
            <v>0</v>
          </cell>
          <cell r="AD155">
            <v>0</v>
          </cell>
          <cell r="AE155">
            <v>0</v>
          </cell>
          <cell r="AF155">
            <v>83</v>
          </cell>
          <cell r="AG155" t="str">
            <v>A-</v>
          </cell>
        </row>
        <row r="156">
          <cell r="A156">
            <v>0</v>
          </cell>
          <cell r="B156">
            <v>0</v>
          </cell>
          <cell r="C156">
            <v>0</v>
          </cell>
          <cell r="D156" t="str">
            <v>4.2</v>
          </cell>
          <cell r="E156">
            <v>0</v>
          </cell>
          <cell r="F156">
            <v>0</v>
          </cell>
          <cell r="G156">
            <v>0</v>
          </cell>
          <cell r="H156">
            <v>65</v>
          </cell>
          <cell r="I156">
            <v>76</v>
          </cell>
          <cell r="J156">
            <v>74</v>
          </cell>
          <cell r="K156">
            <v>0</v>
          </cell>
          <cell r="L156">
            <v>0</v>
          </cell>
          <cell r="M156">
            <v>0</v>
          </cell>
          <cell r="N156">
            <v>68</v>
          </cell>
          <cell r="O156">
            <v>79</v>
          </cell>
          <cell r="P156">
            <v>80</v>
          </cell>
          <cell r="Q156">
            <v>68</v>
          </cell>
          <cell r="R156">
            <v>79</v>
          </cell>
          <cell r="S156">
            <v>80</v>
          </cell>
          <cell r="T156">
            <v>75.666666666666671</v>
          </cell>
          <cell r="U156" t="str">
            <v>3.33</v>
          </cell>
          <cell r="V156" t="str">
            <v>B+</v>
          </cell>
          <cell r="W156" t="str">
            <v>B</v>
          </cell>
          <cell r="X156">
            <v>0</v>
          </cell>
          <cell r="Y156">
            <v>0</v>
          </cell>
          <cell r="Z156">
            <v>0</v>
          </cell>
          <cell r="AA156">
            <v>0</v>
          </cell>
          <cell r="AB156">
            <v>0</v>
          </cell>
          <cell r="AC156">
            <v>0</v>
          </cell>
          <cell r="AD156">
            <v>0</v>
          </cell>
          <cell r="AE156">
            <v>0</v>
          </cell>
          <cell r="AF156">
            <v>0</v>
          </cell>
          <cell r="AG156">
            <v>0</v>
          </cell>
        </row>
        <row r="157">
          <cell r="A157">
            <v>0</v>
          </cell>
          <cell r="B157">
            <v>0</v>
          </cell>
          <cell r="C157">
            <v>0</v>
          </cell>
          <cell r="D157" t="str">
            <v>4.3</v>
          </cell>
          <cell r="E157">
            <v>0</v>
          </cell>
          <cell r="F157">
            <v>0</v>
          </cell>
          <cell r="G157">
            <v>0</v>
          </cell>
          <cell r="H157">
            <v>78</v>
          </cell>
          <cell r="I157">
            <v>82</v>
          </cell>
          <cell r="J157">
            <v>80</v>
          </cell>
          <cell r="K157">
            <v>0</v>
          </cell>
          <cell r="L157">
            <v>0</v>
          </cell>
          <cell r="M157">
            <v>0</v>
          </cell>
          <cell r="N157">
            <v>0</v>
          </cell>
          <cell r="O157">
            <v>0</v>
          </cell>
          <cell r="P157">
            <v>0</v>
          </cell>
          <cell r="Q157">
            <v>78</v>
          </cell>
          <cell r="R157">
            <v>82</v>
          </cell>
          <cell r="S157">
            <v>80</v>
          </cell>
          <cell r="T157">
            <v>80</v>
          </cell>
          <cell r="U157" t="str">
            <v>3.33</v>
          </cell>
          <cell r="V157" t="str">
            <v>B+</v>
          </cell>
          <cell r="W157" t="str">
            <v>B</v>
          </cell>
          <cell r="X157">
            <v>0</v>
          </cell>
          <cell r="Y157">
            <v>0</v>
          </cell>
          <cell r="Z157">
            <v>0</v>
          </cell>
          <cell r="AA157">
            <v>0</v>
          </cell>
          <cell r="AB157">
            <v>0</v>
          </cell>
          <cell r="AC157">
            <v>0</v>
          </cell>
          <cell r="AD157">
            <v>0</v>
          </cell>
          <cell r="AE157">
            <v>0</v>
          </cell>
          <cell r="AF157">
            <v>0</v>
          </cell>
          <cell r="AG157">
            <v>0</v>
          </cell>
        </row>
        <row r="158">
          <cell r="A158">
            <v>0</v>
          </cell>
          <cell r="B158">
            <v>0</v>
          </cell>
          <cell r="C158">
            <v>0</v>
          </cell>
          <cell r="D158" t="str">
            <v>4.4</v>
          </cell>
          <cell r="E158">
            <v>76</v>
          </cell>
          <cell r="F158">
            <v>75</v>
          </cell>
          <cell r="G158">
            <v>80</v>
          </cell>
          <cell r="H158">
            <v>89</v>
          </cell>
          <cell r="I158">
            <v>75</v>
          </cell>
          <cell r="J158">
            <v>81</v>
          </cell>
          <cell r="K158">
            <v>65</v>
          </cell>
          <cell r="L158">
            <v>79</v>
          </cell>
          <cell r="M158">
            <v>80</v>
          </cell>
          <cell r="N158">
            <v>0</v>
          </cell>
          <cell r="O158">
            <v>0</v>
          </cell>
          <cell r="P158">
            <v>0</v>
          </cell>
          <cell r="Q158">
            <v>89</v>
          </cell>
          <cell r="R158">
            <v>79</v>
          </cell>
          <cell r="S158">
            <v>81</v>
          </cell>
          <cell r="T158">
            <v>83</v>
          </cell>
          <cell r="U158" t="str">
            <v>3.66</v>
          </cell>
          <cell r="V158" t="str">
            <v>A-</v>
          </cell>
          <cell r="W158" t="str">
            <v>SB</v>
          </cell>
          <cell r="X158">
            <v>0</v>
          </cell>
          <cell r="Y158">
            <v>0</v>
          </cell>
          <cell r="Z158">
            <v>0</v>
          </cell>
          <cell r="AA158">
            <v>0</v>
          </cell>
          <cell r="AB158">
            <v>0</v>
          </cell>
          <cell r="AC158">
            <v>0</v>
          </cell>
          <cell r="AD158">
            <v>0</v>
          </cell>
          <cell r="AE158">
            <v>0</v>
          </cell>
          <cell r="AF158">
            <v>0</v>
          </cell>
          <cell r="AG158">
            <v>0</v>
          </cell>
        </row>
        <row r="159">
          <cell r="A159">
            <v>0</v>
          </cell>
          <cell r="B159">
            <v>30</v>
          </cell>
          <cell r="C159">
            <v>0</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79.333333333333343</v>
          </cell>
          <cell r="U159" t="str">
            <v>3.33</v>
          </cell>
          <cell r="V159" t="str">
            <v>B+</v>
          </cell>
          <cell r="W159">
            <v>0</v>
          </cell>
          <cell r="X159">
            <v>0</v>
          </cell>
          <cell r="Y159">
            <v>0</v>
          </cell>
          <cell r="Z159">
            <v>0</v>
          </cell>
          <cell r="AA159">
            <v>0</v>
          </cell>
          <cell r="AB159">
            <v>0</v>
          </cell>
          <cell r="AC159">
            <v>0</v>
          </cell>
          <cell r="AD159">
            <v>0</v>
          </cell>
          <cell r="AE159">
            <v>0</v>
          </cell>
          <cell r="AF159">
            <v>0</v>
          </cell>
          <cell r="AG159">
            <v>0</v>
          </cell>
        </row>
        <row r="160">
          <cell r="A160">
            <v>31</v>
          </cell>
          <cell r="B160">
            <v>0</v>
          </cell>
          <cell r="C160" t="e">
            <v>#N/A</v>
          </cell>
          <cell r="D160" t="str">
            <v>4.1</v>
          </cell>
          <cell r="E160">
            <v>0</v>
          </cell>
          <cell r="F160">
            <v>0</v>
          </cell>
          <cell r="G160">
            <v>0</v>
          </cell>
          <cell r="H160">
            <v>75</v>
          </cell>
          <cell r="I160">
            <v>81</v>
          </cell>
          <cell r="J160">
            <v>75</v>
          </cell>
          <cell r="K160">
            <v>65</v>
          </cell>
          <cell r="L160">
            <v>69</v>
          </cell>
          <cell r="M160">
            <v>80</v>
          </cell>
          <cell r="N160">
            <v>0</v>
          </cell>
          <cell r="O160">
            <v>0</v>
          </cell>
          <cell r="P160">
            <v>0</v>
          </cell>
          <cell r="Q160">
            <v>75</v>
          </cell>
          <cell r="R160">
            <v>81</v>
          </cell>
          <cell r="S160">
            <v>80</v>
          </cell>
          <cell r="T160">
            <v>78.666666666666671</v>
          </cell>
          <cell r="U160" t="str">
            <v>3.33</v>
          </cell>
          <cell r="V160" t="str">
            <v>B+</v>
          </cell>
          <cell r="W160" t="str">
            <v>B</v>
          </cell>
          <cell r="X160">
            <v>0</v>
          </cell>
          <cell r="Y160">
            <v>0</v>
          </cell>
          <cell r="Z160">
            <v>0</v>
          </cell>
          <cell r="AA160">
            <v>0</v>
          </cell>
          <cell r="AB160">
            <v>0</v>
          </cell>
          <cell r="AC160">
            <v>0</v>
          </cell>
          <cell r="AD160">
            <v>0</v>
          </cell>
          <cell r="AE160">
            <v>0</v>
          </cell>
          <cell r="AF160">
            <v>83</v>
          </cell>
          <cell r="AG160" t="str">
            <v>A-</v>
          </cell>
        </row>
        <row r="161">
          <cell r="A161">
            <v>0</v>
          </cell>
          <cell r="B161">
            <v>0</v>
          </cell>
          <cell r="C161">
            <v>0</v>
          </cell>
          <cell r="D161" t="str">
            <v>4.2</v>
          </cell>
          <cell r="E161">
            <v>0</v>
          </cell>
          <cell r="F161">
            <v>0</v>
          </cell>
          <cell r="G161">
            <v>0</v>
          </cell>
          <cell r="H161">
            <v>65</v>
          </cell>
          <cell r="I161">
            <v>76</v>
          </cell>
          <cell r="J161">
            <v>74</v>
          </cell>
          <cell r="K161">
            <v>0</v>
          </cell>
          <cell r="L161">
            <v>0</v>
          </cell>
          <cell r="M161">
            <v>0</v>
          </cell>
          <cell r="N161">
            <v>68</v>
          </cell>
          <cell r="O161">
            <v>79</v>
          </cell>
          <cell r="P161">
            <v>80</v>
          </cell>
          <cell r="Q161">
            <v>68</v>
          </cell>
          <cell r="R161">
            <v>79</v>
          </cell>
          <cell r="S161">
            <v>80</v>
          </cell>
          <cell r="T161">
            <v>75.666666666666671</v>
          </cell>
          <cell r="U161" t="str">
            <v>3.33</v>
          </cell>
          <cell r="V161" t="str">
            <v>B+</v>
          </cell>
          <cell r="W161" t="str">
            <v>B</v>
          </cell>
          <cell r="X161">
            <v>0</v>
          </cell>
          <cell r="Y161">
            <v>0</v>
          </cell>
          <cell r="Z161">
            <v>0</v>
          </cell>
          <cell r="AA161">
            <v>0</v>
          </cell>
          <cell r="AB161">
            <v>0</v>
          </cell>
          <cell r="AC161">
            <v>0</v>
          </cell>
          <cell r="AD161">
            <v>0</v>
          </cell>
          <cell r="AE161">
            <v>0</v>
          </cell>
          <cell r="AF161">
            <v>0</v>
          </cell>
          <cell r="AG161">
            <v>0</v>
          </cell>
        </row>
        <row r="162">
          <cell r="A162">
            <v>0</v>
          </cell>
          <cell r="B162">
            <v>0</v>
          </cell>
          <cell r="C162">
            <v>0</v>
          </cell>
          <cell r="D162" t="str">
            <v>4.3</v>
          </cell>
          <cell r="E162">
            <v>0</v>
          </cell>
          <cell r="F162">
            <v>0</v>
          </cell>
          <cell r="G162">
            <v>0</v>
          </cell>
          <cell r="H162">
            <v>78</v>
          </cell>
          <cell r="I162">
            <v>82</v>
          </cell>
          <cell r="J162">
            <v>80</v>
          </cell>
          <cell r="K162">
            <v>0</v>
          </cell>
          <cell r="L162">
            <v>0</v>
          </cell>
          <cell r="M162">
            <v>0</v>
          </cell>
          <cell r="N162">
            <v>0</v>
          </cell>
          <cell r="O162">
            <v>0</v>
          </cell>
          <cell r="P162">
            <v>0</v>
          </cell>
          <cell r="Q162">
            <v>78</v>
          </cell>
          <cell r="R162">
            <v>82</v>
          </cell>
          <cell r="S162">
            <v>80</v>
          </cell>
          <cell r="T162">
            <v>80</v>
          </cell>
          <cell r="U162" t="str">
            <v>3.33</v>
          </cell>
          <cell r="V162" t="str">
            <v>B+</v>
          </cell>
          <cell r="W162" t="str">
            <v>B</v>
          </cell>
          <cell r="X162">
            <v>0</v>
          </cell>
          <cell r="Y162">
            <v>0</v>
          </cell>
          <cell r="Z162">
            <v>0</v>
          </cell>
          <cell r="AA162">
            <v>0</v>
          </cell>
          <cell r="AB162">
            <v>0</v>
          </cell>
          <cell r="AC162">
            <v>0</v>
          </cell>
          <cell r="AD162">
            <v>0</v>
          </cell>
          <cell r="AE162">
            <v>0</v>
          </cell>
          <cell r="AF162">
            <v>0</v>
          </cell>
          <cell r="AG162">
            <v>0</v>
          </cell>
        </row>
        <row r="163">
          <cell r="A163">
            <v>0</v>
          </cell>
          <cell r="B163">
            <v>0</v>
          </cell>
          <cell r="C163">
            <v>0</v>
          </cell>
          <cell r="D163" t="str">
            <v>4.4</v>
          </cell>
          <cell r="E163">
            <v>76</v>
          </cell>
          <cell r="F163">
            <v>75</v>
          </cell>
          <cell r="G163">
            <v>80</v>
          </cell>
          <cell r="H163">
            <v>89</v>
          </cell>
          <cell r="I163">
            <v>75</v>
          </cell>
          <cell r="J163">
            <v>81</v>
          </cell>
          <cell r="K163">
            <v>65</v>
          </cell>
          <cell r="L163">
            <v>79</v>
          </cell>
          <cell r="M163">
            <v>80</v>
          </cell>
          <cell r="N163">
            <v>0</v>
          </cell>
          <cell r="O163">
            <v>0</v>
          </cell>
          <cell r="P163">
            <v>0</v>
          </cell>
          <cell r="Q163">
            <v>89</v>
          </cell>
          <cell r="R163">
            <v>79</v>
          </cell>
          <cell r="S163">
            <v>81</v>
          </cell>
          <cell r="T163">
            <v>83</v>
          </cell>
          <cell r="U163" t="str">
            <v>3.66</v>
          </cell>
          <cell r="V163" t="str">
            <v>A-</v>
          </cell>
          <cell r="W163" t="str">
            <v>SB</v>
          </cell>
          <cell r="X163">
            <v>0</v>
          </cell>
          <cell r="Y163">
            <v>0</v>
          </cell>
          <cell r="Z163">
            <v>0</v>
          </cell>
          <cell r="AA163">
            <v>0</v>
          </cell>
          <cell r="AB163">
            <v>0</v>
          </cell>
          <cell r="AC163">
            <v>0</v>
          </cell>
          <cell r="AD163">
            <v>0</v>
          </cell>
          <cell r="AE163">
            <v>0</v>
          </cell>
          <cell r="AF163">
            <v>0</v>
          </cell>
          <cell r="AG163">
            <v>0</v>
          </cell>
        </row>
        <row r="164">
          <cell r="A164">
            <v>0</v>
          </cell>
          <cell r="B164">
            <v>31</v>
          </cell>
          <cell r="C164">
            <v>0</v>
          </cell>
          <cell r="D164">
            <v>0</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79.333333333333343</v>
          </cell>
          <cell r="U164" t="str">
            <v>3.33</v>
          </cell>
          <cell r="V164" t="str">
            <v>B+</v>
          </cell>
          <cell r="W164">
            <v>0</v>
          </cell>
          <cell r="X164">
            <v>0</v>
          </cell>
          <cell r="Y164">
            <v>0</v>
          </cell>
          <cell r="Z164">
            <v>0</v>
          </cell>
          <cell r="AA164">
            <v>0</v>
          </cell>
          <cell r="AB164">
            <v>0</v>
          </cell>
          <cell r="AC164">
            <v>0</v>
          </cell>
          <cell r="AD164">
            <v>0</v>
          </cell>
          <cell r="AE164">
            <v>0</v>
          </cell>
          <cell r="AF164">
            <v>0</v>
          </cell>
          <cell r="AG164">
            <v>0</v>
          </cell>
        </row>
        <row r="165">
          <cell r="A165">
            <v>32</v>
          </cell>
          <cell r="B165">
            <v>0</v>
          </cell>
          <cell r="C165" t="e">
            <v>#N/A</v>
          </cell>
          <cell r="D165" t="str">
            <v>4.1</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t="str">
            <v>1.33</v>
          </cell>
          <cell r="V165" t="str">
            <v>D+</v>
          </cell>
          <cell r="W165" t="str">
            <v>0</v>
          </cell>
          <cell r="X165">
            <v>0</v>
          </cell>
          <cell r="Y165">
            <v>0</v>
          </cell>
          <cell r="Z165">
            <v>0</v>
          </cell>
          <cell r="AA165">
            <v>0</v>
          </cell>
          <cell r="AB165">
            <v>0</v>
          </cell>
          <cell r="AC165">
            <v>0</v>
          </cell>
          <cell r="AD165">
            <v>0</v>
          </cell>
          <cell r="AE165">
            <v>0</v>
          </cell>
          <cell r="AF165">
            <v>0</v>
          </cell>
          <cell r="AG165" t="str">
            <v>D+</v>
          </cell>
        </row>
        <row r="166">
          <cell r="A166">
            <v>0</v>
          </cell>
          <cell r="B166">
            <v>0</v>
          </cell>
          <cell r="C166">
            <v>0</v>
          </cell>
          <cell r="D166" t="str">
            <v>4.2</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t="str">
            <v>1.33</v>
          </cell>
          <cell r="V166" t="str">
            <v>D+</v>
          </cell>
          <cell r="W166" t="str">
            <v>0</v>
          </cell>
          <cell r="X166">
            <v>0</v>
          </cell>
          <cell r="Y166">
            <v>0</v>
          </cell>
          <cell r="Z166">
            <v>0</v>
          </cell>
          <cell r="AA166">
            <v>0</v>
          </cell>
          <cell r="AB166">
            <v>0</v>
          </cell>
          <cell r="AC166">
            <v>0</v>
          </cell>
          <cell r="AD166">
            <v>0</v>
          </cell>
          <cell r="AE166">
            <v>0</v>
          </cell>
          <cell r="AF166">
            <v>0</v>
          </cell>
          <cell r="AG166">
            <v>0</v>
          </cell>
        </row>
        <row r="167">
          <cell r="A167">
            <v>0</v>
          </cell>
          <cell r="B167">
            <v>0</v>
          </cell>
          <cell r="C167">
            <v>0</v>
          </cell>
          <cell r="D167" t="str">
            <v>4.3</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t="str">
            <v>1.33</v>
          </cell>
          <cell r="V167" t="str">
            <v>D+</v>
          </cell>
          <cell r="W167" t="str">
            <v>0</v>
          </cell>
          <cell r="X167">
            <v>0</v>
          </cell>
          <cell r="Y167">
            <v>0</v>
          </cell>
          <cell r="Z167">
            <v>0</v>
          </cell>
          <cell r="AA167">
            <v>0</v>
          </cell>
          <cell r="AB167">
            <v>0</v>
          </cell>
          <cell r="AC167">
            <v>0</v>
          </cell>
          <cell r="AD167">
            <v>0</v>
          </cell>
          <cell r="AE167">
            <v>0</v>
          </cell>
          <cell r="AF167">
            <v>0</v>
          </cell>
          <cell r="AG167">
            <v>0</v>
          </cell>
        </row>
        <row r="168">
          <cell r="A168">
            <v>0</v>
          </cell>
          <cell r="B168">
            <v>0</v>
          </cell>
          <cell r="C168">
            <v>0</v>
          </cell>
          <cell r="D168" t="str">
            <v>4.4</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t="str">
            <v>1.33</v>
          </cell>
          <cell r="V168" t="str">
            <v>D+</v>
          </cell>
          <cell r="W168" t="str">
            <v>0</v>
          </cell>
          <cell r="X168">
            <v>0</v>
          </cell>
          <cell r="Y168">
            <v>0</v>
          </cell>
          <cell r="Z168">
            <v>0</v>
          </cell>
          <cell r="AA168">
            <v>0</v>
          </cell>
          <cell r="AB168">
            <v>0</v>
          </cell>
          <cell r="AC168">
            <v>0</v>
          </cell>
          <cell r="AD168">
            <v>0</v>
          </cell>
          <cell r="AE168">
            <v>0</v>
          </cell>
          <cell r="AF168">
            <v>0</v>
          </cell>
          <cell r="AG168">
            <v>0</v>
          </cell>
        </row>
        <row r="169">
          <cell r="A169">
            <v>0</v>
          </cell>
          <cell r="B169">
            <v>32</v>
          </cell>
          <cell r="C169">
            <v>0</v>
          </cell>
          <cell r="D169">
            <v>0</v>
          </cell>
          <cell r="E169">
            <v>0</v>
          </cell>
          <cell r="F169">
            <v>0</v>
          </cell>
          <cell r="G169">
            <v>0</v>
          </cell>
          <cell r="H169">
            <v>0</v>
          </cell>
          <cell r="I169">
            <v>0</v>
          </cell>
          <cell r="J169">
            <v>0</v>
          </cell>
          <cell r="K169">
            <v>0</v>
          </cell>
          <cell r="L169">
            <v>0</v>
          </cell>
          <cell r="M169">
            <v>0</v>
          </cell>
          <cell r="N169">
            <v>0</v>
          </cell>
          <cell r="O169">
            <v>0</v>
          </cell>
          <cell r="P169">
            <v>0</v>
          </cell>
          <cell r="Q169">
            <v>0</v>
          </cell>
          <cell r="R169">
            <v>0</v>
          </cell>
          <cell r="S169">
            <v>0</v>
          </cell>
          <cell r="T169">
            <v>0</v>
          </cell>
          <cell r="U169" t="str">
            <v>3.33</v>
          </cell>
          <cell r="V169" t="str">
            <v>B+</v>
          </cell>
          <cell r="W169">
            <v>0</v>
          </cell>
          <cell r="X169">
            <v>0</v>
          </cell>
          <cell r="Y169">
            <v>0</v>
          </cell>
          <cell r="Z169">
            <v>0</v>
          </cell>
          <cell r="AA169">
            <v>0</v>
          </cell>
          <cell r="AB169">
            <v>0</v>
          </cell>
          <cell r="AC169">
            <v>0</v>
          </cell>
          <cell r="AD169">
            <v>0</v>
          </cell>
          <cell r="AE169">
            <v>0</v>
          </cell>
          <cell r="AF169">
            <v>0</v>
          </cell>
          <cell r="AG169">
            <v>0</v>
          </cell>
        </row>
        <row r="170">
          <cell r="A170">
            <v>33</v>
          </cell>
          <cell r="B170">
            <v>0</v>
          </cell>
          <cell r="C170" t="e">
            <v>#N/A</v>
          </cell>
          <cell r="D170" t="str">
            <v>4.1</v>
          </cell>
          <cell r="E170">
            <v>0</v>
          </cell>
          <cell r="F170">
            <v>0</v>
          </cell>
          <cell r="G170">
            <v>0</v>
          </cell>
          <cell r="H170">
            <v>75</v>
          </cell>
          <cell r="I170">
            <v>81</v>
          </cell>
          <cell r="J170">
            <v>75</v>
          </cell>
          <cell r="K170">
            <v>65</v>
          </cell>
          <cell r="L170">
            <v>69</v>
          </cell>
          <cell r="M170">
            <v>80</v>
          </cell>
          <cell r="N170">
            <v>0</v>
          </cell>
          <cell r="O170">
            <v>0</v>
          </cell>
          <cell r="P170">
            <v>0</v>
          </cell>
          <cell r="Q170">
            <v>75</v>
          </cell>
          <cell r="R170">
            <v>81</v>
          </cell>
          <cell r="S170">
            <v>80</v>
          </cell>
          <cell r="T170">
            <v>78.666666666666671</v>
          </cell>
          <cell r="U170" t="str">
            <v>3.33</v>
          </cell>
          <cell r="V170" t="str">
            <v>B+</v>
          </cell>
          <cell r="W170" t="str">
            <v>B</v>
          </cell>
          <cell r="X170">
            <v>0</v>
          </cell>
          <cell r="Y170">
            <v>0</v>
          </cell>
          <cell r="Z170">
            <v>0</v>
          </cell>
          <cell r="AA170">
            <v>0</v>
          </cell>
          <cell r="AB170">
            <v>0</v>
          </cell>
          <cell r="AC170">
            <v>0</v>
          </cell>
          <cell r="AD170">
            <v>0</v>
          </cell>
          <cell r="AE170">
            <v>0</v>
          </cell>
          <cell r="AF170">
            <v>83</v>
          </cell>
          <cell r="AG170" t="str">
            <v>A-</v>
          </cell>
        </row>
        <row r="171">
          <cell r="A171">
            <v>0</v>
          </cell>
          <cell r="B171">
            <v>0</v>
          </cell>
          <cell r="C171">
            <v>0</v>
          </cell>
          <cell r="D171" t="str">
            <v>4.2</v>
          </cell>
          <cell r="E171">
            <v>0</v>
          </cell>
          <cell r="F171">
            <v>0</v>
          </cell>
          <cell r="G171">
            <v>0</v>
          </cell>
          <cell r="H171">
            <v>65</v>
          </cell>
          <cell r="I171">
            <v>76</v>
          </cell>
          <cell r="J171">
            <v>74</v>
          </cell>
          <cell r="K171">
            <v>0</v>
          </cell>
          <cell r="L171">
            <v>0</v>
          </cell>
          <cell r="M171">
            <v>0</v>
          </cell>
          <cell r="N171">
            <v>68</v>
          </cell>
          <cell r="O171">
            <v>79</v>
          </cell>
          <cell r="P171">
            <v>80</v>
          </cell>
          <cell r="Q171">
            <v>68</v>
          </cell>
          <cell r="R171">
            <v>79</v>
          </cell>
          <cell r="S171">
            <v>80</v>
          </cell>
          <cell r="T171">
            <v>75.666666666666671</v>
          </cell>
          <cell r="U171" t="str">
            <v>3.33</v>
          </cell>
          <cell r="V171" t="str">
            <v>B+</v>
          </cell>
          <cell r="W171" t="str">
            <v>B</v>
          </cell>
          <cell r="X171">
            <v>0</v>
          </cell>
          <cell r="Y171">
            <v>0</v>
          </cell>
          <cell r="Z171">
            <v>0</v>
          </cell>
          <cell r="AA171">
            <v>0</v>
          </cell>
          <cell r="AB171">
            <v>0</v>
          </cell>
          <cell r="AC171">
            <v>0</v>
          </cell>
          <cell r="AD171">
            <v>0</v>
          </cell>
          <cell r="AE171">
            <v>0</v>
          </cell>
          <cell r="AF171">
            <v>0</v>
          </cell>
          <cell r="AG171">
            <v>0</v>
          </cell>
        </row>
        <row r="172">
          <cell r="A172">
            <v>0</v>
          </cell>
          <cell r="B172">
            <v>0</v>
          </cell>
          <cell r="C172">
            <v>0</v>
          </cell>
          <cell r="D172" t="str">
            <v>4.3</v>
          </cell>
          <cell r="E172">
            <v>0</v>
          </cell>
          <cell r="F172">
            <v>0</v>
          </cell>
          <cell r="G172">
            <v>0</v>
          </cell>
          <cell r="H172">
            <v>78</v>
          </cell>
          <cell r="I172">
            <v>82</v>
          </cell>
          <cell r="J172">
            <v>80</v>
          </cell>
          <cell r="K172">
            <v>0</v>
          </cell>
          <cell r="L172">
            <v>0</v>
          </cell>
          <cell r="M172">
            <v>0</v>
          </cell>
          <cell r="N172">
            <v>0</v>
          </cell>
          <cell r="O172">
            <v>0</v>
          </cell>
          <cell r="P172">
            <v>0</v>
          </cell>
          <cell r="Q172">
            <v>78</v>
          </cell>
          <cell r="R172">
            <v>82</v>
          </cell>
          <cell r="S172">
            <v>80</v>
          </cell>
          <cell r="T172">
            <v>80</v>
          </cell>
          <cell r="U172" t="str">
            <v>3.33</v>
          </cell>
          <cell r="V172" t="str">
            <v>B+</v>
          </cell>
          <cell r="W172" t="str">
            <v>B</v>
          </cell>
          <cell r="X172">
            <v>0</v>
          </cell>
          <cell r="Y172">
            <v>0</v>
          </cell>
          <cell r="Z172">
            <v>0</v>
          </cell>
          <cell r="AA172">
            <v>0</v>
          </cell>
          <cell r="AB172">
            <v>0</v>
          </cell>
          <cell r="AC172">
            <v>0</v>
          </cell>
          <cell r="AD172">
            <v>0</v>
          </cell>
          <cell r="AE172">
            <v>0</v>
          </cell>
          <cell r="AF172">
            <v>0</v>
          </cell>
          <cell r="AG172">
            <v>0</v>
          </cell>
        </row>
        <row r="173">
          <cell r="A173">
            <v>0</v>
          </cell>
          <cell r="B173">
            <v>0</v>
          </cell>
          <cell r="C173">
            <v>0</v>
          </cell>
          <cell r="D173" t="str">
            <v>4.4</v>
          </cell>
          <cell r="E173">
            <v>76</v>
          </cell>
          <cell r="F173">
            <v>75</v>
          </cell>
          <cell r="G173">
            <v>80</v>
          </cell>
          <cell r="H173">
            <v>89</v>
          </cell>
          <cell r="I173">
            <v>75</v>
          </cell>
          <cell r="J173">
            <v>81</v>
          </cell>
          <cell r="K173">
            <v>65</v>
          </cell>
          <cell r="L173">
            <v>79</v>
          </cell>
          <cell r="M173">
            <v>80</v>
          </cell>
          <cell r="N173">
            <v>0</v>
          </cell>
          <cell r="O173">
            <v>0</v>
          </cell>
          <cell r="P173">
            <v>0</v>
          </cell>
          <cell r="Q173">
            <v>89</v>
          </cell>
          <cell r="R173">
            <v>79</v>
          </cell>
          <cell r="S173">
            <v>81</v>
          </cell>
          <cell r="T173">
            <v>83</v>
          </cell>
          <cell r="U173" t="str">
            <v>3.66</v>
          </cell>
          <cell r="V173" t="str">
            <v>A-</v>
          </cell>
          <cell r="W173" t="str">
            <v>SB</v>
          </cell>
          <cell r="X173">
            <v>0</v>
          </cell>
          <cell r="Y173">
            <v>0</v>
          </cell>
          <cell r="Z173">
            <v>0</v>
          </cell>
          <cell r="AA173">
            <v>0</v>
          </cell>
          <cell r="AB173">
            <v>0</v>
          </cell>
          <cell r="AC173">
            <v>0</v>
          </cell>
          <cell r="AD173">
            <v>0</v>
          </cell>
          <cell r="AE173">
            <v>0</v>
          </cell>
          <cell r="AF173">
            <v>0</v>
          </cell>
          <cell r="AG173">
            <v>0</v>
          </cell>
        </row>
        <row r="174">
          <cell r="A174">
            <v>0</v>
          </cell>
          <cell r="B174">
            <v>33</v>
          </cell>
          <cell r="C174">
            <v>0</v>
          </cell>
          <cell r="D174">
            <v>0</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79.333333333333343</v>
          </cell>
          <cell r="U174" t="str">
            <v>3.33</v>
          </cell>
          <cell r="V174" t="str">
            <v>B+</v>
          </cell>
          <cell r="W174">
            <v>0</v>
          </cell>
          <cell r="X174">
            <v>0</v>
          </cell>
          <cell r="Y174">
            <v>0</v>
          </cell>
          <cell r="Z174">
            <v>0</v>
          </cell>
          <cell r="AA174">
            <v>0</v>
          </cell>
          <cell r="AB174">
            <v>0</v>
          </cell>
          <cell r="AC174">
            <v>0</v>
          </cell>
          <cell r="AD174">
            <v>0</v>
          </cell>
          <cell r="AE174">
            <v>0</v>
          </cell>
          <cell r="AF174">
            <v>0</v>
          </cell>
          <cell r="AG174">
            <v>0</v>
          </cell>
        </row>
        <row r="175">
          <cell r="A175">
            <v>34</v>
          </cell>
          <cell r="B175">
            <v>0</v>
          </cell>
          <cell r="C175" t="e">
            <v>#N/A</v>
          </cell>
          <cell r="D175" t="str">
            <v>4.1</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t="str">
            <v>1.33</v>
          </cell>
          <cell r="V175" t="str">
            <v>D+</v>
          </cell>
          <cell r="W175" t="str">
            <v>0</v>
          </cell>
          <cell r="X175">
            <v>0</v>
          </cell>
          <cell r="Y175">
            <v>0</v>
          </cell>
          <cell r="Z175">
            <v>0</v>
          </cell>
          <cell r="AA175">
            <v>0</v>
          </cell>
          <cell r="AB175">
            <v>0</v>
          </cell>
          <cell r="AC175">
            <v>0</v>
          </cell>
          <cell r="AD175">
            <v>0</v>
          </cell>
          <cell r="AE175">
            <v>0</v>
          </cell>
          <cell r="AF175">
            <v>0</v>
          </cell>
          <cell r="AG175" t="str">
            <v>D+</v>
          </cell>
        </row>
        <row r="176">
          <cell r="A176">
            <v>0</v>
          </cell>
          <cell r="B176">
            <v>0</v>
          </cell>
          <cell r="C176">
            <v>0</v>
          </cell>
          <cell r="D176" t="str">
            <v>4.2</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t="str">
            <v>1.33</v>
          </cell>
          <cell r="V176" t="str">
            <v>D+</v>
          </cell>
          <cell r="W176" t="str">
            <v>0</v>
          </cell>
          <cell r="X176">
            <v>0</v>
          </cell>
          <cell r="Y176">
            <v>0</v>
          </cell>
          <cell r="Z176">
            <v>0</v>
          </cell>
          <cell r="AA176">
            <v>0</v>
          </cell>
          <cell r="AB176">
            <v>0</v>
          </cell>
          <cell r="AC176">
            <v>0</v>
          </cell>
          <cell r="AD176">
            <v>0</v>
          </cell>
          <cell r="AE176">
            <v>0</v>
          </cell>
          <cell r="AF176">
            <v>0</v>
          </cell>
          <cell r="AG176">
            <v>0</v>
          </cell>
        </row>
        <row r="177">
          <cell r="A177">
            <v>0</v>
          </cell>
          <cell r="B177">
            <v>0</v>
          </cell>
          <cell r="C177">
            <v>0</v>
          </cell>
          <cell r="D177" t="str">
            <v>4.3</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t="str">
            <v>1.33</v>
          </cell>
          <cell r="V177" t="str">
            <v>D+</v>
          </cell>
          <cell r="W177" t="str">
            <v>0</v>
          </cell>
          <cell r="X177">
            <v>0</v>
          </cell>
          <cell r="Y177">
            <v>0</v>
          </cell>
          <cell r="Z177">
            <v>0</v>
          </cell>
          <cell r="AA177">
            <v>0</v>
          </cell>
          <cell r="AB177">
            <v>0</v>
          </cell>
          <cell r="AC177">
            <v>0</v>
          </cell>
          <cell r="AD177">
            <v>0</v>
          </cell>
          <cell r="AE177">
            <v>0</v>
          </cell>
          <cell r="AF177">
            <v>0</v>
          </cell>
          <cell r="AG177">
            <v>0</v>
          </cell>
        </row>
        <row r="178">
          <cell r="A178">
            <v>0</v>
          </cell>
          <cell r="B178">
            <v>0</v>
          </cell>
          <cell r="C178">
            <v>0</v>
          </cell>
          <cell r="D178" t="str">
            <v>4.4</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t="str">
            <v>1.33</v>
          </cell>
          <cell r="V178" t="str">
            <v>D+</v>
          </cell>
          <cell r="W178" t="str">
            <v>0</v>
          </cell>
          <cell r="X178">
            <v>0</v>
          </cell>
          <cell r="Y178">
            <v>0</v>
          </cell>
          <cell r="Z178">
            <v>0</v>
          </cell>
          <cell r="AA178">
            <v>0</v>
          </cell>
          <cell r="AB178">
            <v>0</v>
          </cell>
          <cell r="AC178">
            <v>0</v>
          </cell>
          <cell r="AD178">
            <v>0</v>
          </cell>
          <cell r="AE178">
            <v>0</v>
          </cell>
          <cell r="AF178">
            <v>0</v>
          </cell>
          <cell r="AG178">
            <v>0</v>
          </cell>
        </row>
        <row r="179">
          <cell r="A179">
            <v>0</v>
          </cell>
          <cell r="B179">
            <v>34</v>
          </cell>
          <cell r="C179">
            <v>0</v>
          </cell>
          <cell r="D179">
            <v>0</v>
          </cell>
          <cell r="E179">
            <v>0</v>
          </cell>
          <cell r="F179">
            <v>0</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t="str">
            <v>3.33</v>
          </cell>
          <cell r="V179" t="str">
            <v>B+</v>
          </cell>
          <cell r="W179">
            <v>0</v>
          </cell>
          <cell r="X179">
            <v>0</v>
          </cell>
          <cell r="Y179">
            <v>0</v>
          </cell>
          <cell r="Z179">
            <v>0</v>
          </cell>
          <cell r="AA179">
            <v>0</v>
          </cell>
          <cell r="AB179">
            <v>0</v>
          </cell>
          <cell r="AC179">
            <v>0</v>
          </cell>
          <cell r="AD179">
            <v>0</v>
          </cell>
          <cell r="AE179">
            <v>0</v>
          </cell>
          <cell r="AF179">
            <v>0</v>
          </cell>
          <cell r="AG179">
            <v>0</v>
          </cell>
        </row>
        <row r="180">
          <cell r="A180">
            <v>35</v>
          </cell>
          <cell r="B180">
            <v>0</v>
          </cell>
          <cell r="C180" t="e">
            <v>#N/A</v>
          </cell>
          <cell r="D180" t="str">
            <v>4.1</v>
          </cell>
          <cell r="E180">
            <v>0</v>
          </cell>
          <cell r="F180">
            <v>0</v>
          </cell>
          <cell r="G180">
            <v>0</v>
          </cell>
          <cell r="H180">
            <v>75</v>
          </cell>
          <cell r="I180">
            <v>81</v>
          </cell>
          <cell r="J180">
            <v>75</v>
          </cell>
          <cell r="K180">
            <v>65</v>
          </cell>
          <cell r="L180">
            <v>69</v>
          </cell>
          <cell r="M180">
            <v>80</v>
          </cell>
          <cell r="N180">
            <v>0</v>
          </cell>
          <cell r="O180">
            <v>0</v>
          </cell>
          <cell r="P180">
            <v>0</v>
          </cell>
          <cell r="Q180">
            <v>75</v>
          </cell>
          <cell r="R180">
            <v>81</v>
          </cell>
          <cell r="S180">
            <v>80</v>
          </cell>
          <cell r="T180">
            <v>78.666666666666671</v>
          </cell>
          <cell r="U180" t="str">
            <v>3.33</v>
          </cell>
          <cell r="V180" t="str">
            <v>B+</v>
          </cell>
          <cell r="W180" t="str">
            <v>B</v>
          </cell>
          <cell r="X180">
            <v>0</v>
          </cell>
          <cell r="Y180">
            <v>0</v>
          </cell>
          <cell r="Z180">
            <v>0</v>
          </cell>
          <cell r="AA180">
            <v>0</v>
          </cell>
          <cell r="AB180">
            <v>0</v>
          </cell>
          <cell r="AC180">
            <v>0</v>
          </cell>
          <cell r="AD180">
            <v>0</v>
          </cell>
          <cell r="AE180">
            <v>0</v>
          </cell>
          <cell r="AF180">
            <v>83</v>
          </cell>
          <cell r="AG180" t="str">
            <v>A-</v>
          </cell>
        </row>
        <row r="181">
          <cell r="A181">
            <v>0</v>
          </cell>
          <cell r="B181">
            <v>0</v>
          </cell>
          <cell r="C181">
            <v>0</v>
          </cell>
          <cell r="D181" t="str">
            <v>4.2</v>
          </cell>
          <cell r="E181">
            <v>0</v>
          </cell>
          <cell r="F181">
            <v>0</v>
          </cell>
          <cell r="G181">
            <v>0</v>
          </cell>
          <cell r="H181">
            <v>65</v>
          </cell>
          <cell r="I181">
            <v>76</v>
          </cell>
          <cell r="J181">
            <v>74</v>
          </cell>
          <cell r="K181">
            <v>0</v>
          </cell>
          <cell r="L181">
            <v>0</v>
          </cell>
          <cell r="M181">
            <v>0</v>
          </cell>
          <cell r="N181">
            <v>68</v>
          </cell>
          <cell r="O181">
            <v>79</v>
          </cell>
          <cell r="P181">
            <v>80</v>
          </cell>
          <cell r="Q181">
            <v>68</v>
          </cell>
          <cell r="R181">
            <v>79</v>
          </cell>
          <cell r="S181">
            <v>80</v>
          </cell>
          <cell r="T181">
            <v>75.666666666666671</v>
          </cell>
          <cell r="U181" t="str">
            <v>3.33</v>
          </cell>
          <cell r="V181" t="str">
            <v>B+</v>
          </cell>
          <cell r="W181" t="str">
            <v>B</v>
          </cell>
          <cell r="X181">
            <v>0</v>
          </cell>
          <cell r="Y181">
            <v>0</v>
          </cell>
          <cell r="Z181">
            <v>0</v>
          </cell>
          <cell r="AA181">
            <v>0</v>
          </cell>
          <cell r="AB181">
            <v>0</v>
          </cell>
          <cell r="AC181">
            <v>0</v>
          </cell>
          <cell r="AD181">
            <v>0</v>
          </cell>
          <cell r="AE181">
            <v>0</v>
          </cell>
          <cell r="AF181">
            <v>0</v>
          </cell>
          <cell r="AG181">
            <v>0</v>
          </cell>
        </row>
        <row r="182">
          <cell r="A182">
            <v>0</v>
          </cell>
          <cell r="B182">
            <v>0</v>
          </cell>
          <cell r="C182">
            <v>0</v>
          </cell>
          <cell r="D182" t="str">
            <v>4.3</v>
          </cell>
          <cell r="E182">
            <v>0</v>
          </cell>
          <cell r="F182">
            <v>0</v>
          </cell>
          <cell r="G182">
            <v>0</v>
          </cell>
          <cell r="H182">
            <v>78</v>
          </cell>
          <cell r="I182">
            <v>82</v>
          </cell>
          <cell r="J182">
            <v>80</v>
          </cell>
          <cell r="K182">
            <v>0</v>
          </cell>
          <cell r="L182">
            <v>0</v>
          </cell>
          <cell r="M182">
            <v>0</v>
          </cell>
          <cell r="N182">
            <v>0</v>
          </cell>
          <cell r="O182">
            <v>0</v>
          </cell>
          <cell r="P182">
            <v>0</v>
          </cell>
          <cell r="Q182">
            <v>78</v>
          </cell>
          <cell r="R182">
            <v>82</v>
          </cell>
          <cell r="S182">
            <v>80</v>
          </cell>
          <cell r="T182">
            <v>80</v>
          </cell>
          <cell r="U182" t="str">
            <v>3.33</v>
          </cell>
          <cell r="V182" t="str">
            <v>B+</v>
          </cell>
          <cell r="W182" t="str">
            <v>B</v>
          </cell>
          <cell r="X182">
            <v>0</v>
          </cell>
          <cell r="Y182">
            <v>0</v>
          </cell>
          <cell r="Z182">
            <v>0</v>
          </cell>
          <cell r="AA182">
            <v>0</v>
          </cell>
          <cell r="AB182">
            <v>0</v>
          </cell>
          <cell r="AC182">
            <v>0</v>
          </cell>
          <cell r="AD182">
            <v>0</v>
          </cell>
          <cell r="AE182">
            <v>0</v>
          </cell>
          <cell r="AF182">
            <v>0</v>
          </cell>
          <cell r="AG182">
            <v>0</v>
          </cell>
        </row>
        <row r="183">
          <cell r="A183">
            <v>0</v>
          </cell>
          <cell r="B183">
            <v>0</v>
          </cell>
          <cell r="C183">
            <v>0</v>
          </cell>
          <cell r="D183" t="str">
            <v>4.4</v>
          </cell>
          <cell r="E183">
            <v>76</v>
          </cell>
          <cell r="F183">
            <v>75</v>
          </cell>
          <cell r="G183">
            <v>80</v>
          </cell>
          <cell r="H183">
            <v>89</v>
          </cell>
          <cell r="I183">
            <v>75</v>
          </cell>
          <cell r="J183">
            <v>81</v>
          </cell>
          <cell r="K183">
            <v>65</v>
          </cell>
          <cell r="L183">
            <v>79</v>
          </cell>
          <cell r="M183">
            <v>80</v>
          </cell>
          <cell r="N183">
            <v>0</v>
          </cell>
          <cell r="O183">
            <v>0</v>
          </cell>
          <cell r="P183">
            <v>0</v>
          </cell>
          <cell r="Q183">
            <v>89</v>
          </cell>
          <cell r="R183">
            <v>79</v>
          </cell>
          <cell r="S183">
            <v>81</v>
          </cell>
          <cell r="T183">
            <v>83</v>
          </cell>
          <cell r="U183" t="str">
            <v>3.66</v>
          </cell>
          <cell r="V183" t="str">
            <v>A-</v>
          </cell>
          <cell r="W183" t="str">
            <v>SB</v>
          </cell>
          <cell r="X183">
            <v>0</v>
          </cell>
          <cell r="Y183">
            <v>0</v>
          </cell>
          <cell r="Z183">
            <v>0</v>
          </cell>
          <cell r="AA183">
            <v>0</v>
          </cell>
          <cell r="AB183">
            <v>0</v>
          </cell>
          <cell r="AC183">
            <v>0</v>
          </cell>
          <cell r="AD183">
            <v>0</v>
          </cell>
          <cell r="AE183">
            <v>0</v>
          </cell>
          <cell r="AF183">
            <v>0</v>
          </cell>
          <cell r="AG183">
            <v>0</v>
          </cell>
        </row>
        <row r="184">
          <cell r="A184">
            <v>0</v>
          </cell>
          <cell r="B184">
            <v>35</v>
          </cell>
          <cell r="C184">
            <v>0</v>
          </cell>
          <cell r="D184">
            <v>0</v>
          </cell>
          <cell r="E184">
            <v>0</v>
          </cell>
          <cell r="F184">
            <v>0</v>
          </cell>
          <cell r="G184">
            <v>0</v>
          </cell>
          <cell r="H184">
            <v>0</v>
          </cell>
          <cell r="I184">
            <v>0</v>
          </cell>
          <cell r="J184">
            <v>0</v>
          </cell>
          <cell r="K184">
            <v>0</v>
          </cell>
          <cell r="L184">
            <v>0</v>
          </cell>
          <cell r="M184">
            <v>0</v>
          </cell>
          <cell r="N184">
            <v>0</v>
          </cell>
          <cell r="O184">
            <v>0</v>
          </cell>
          <cell r="P184">
            <v>0</v>
          </cell>
          <cell r="Q184">
            <v>0</v>
          </cell>
          <cell r="R184">
            <v>0</v>
          </cell>
          <cell r="S184">
            <v>0</v>
          </cell>
          <cell r="T184">
            <v>79.333333333333343</v>
          </cell>
          <cell r="U184" t="str">
            <v>3.33</v>
          </cell>
          <cell r="V184" t="str">
            <v>B+</v>
          </cell>
          <cell r="W184">
            <v>0</v>
          </cell>
          <cell r="X184">
            <v>0</v>
          </cell>
          <cell r="Y184">
            <v>0</v>
          </cell>
          <cell r="Z184">
            <v>0</v>
          </cell>
          <cell r="AA184">
            <v>0</v>
          </cell>
          <cell r="AB184">
            <v>0</v>
          </cell>
          <cell r="AC184">
            <v>0</v>
          </cell>
          <cell r="AD184">
            <v>0</v>
          </cell>
          <cell r="AE184">
            <v>0</v>
          </cell>
          <cell r="AF184">
            <v>0</v>
          </cell>
          <cell r="AG184">
            <v>0</v>
          </cell>
        </row>
        <row r="185">
          <cell r="A185">
            <v>36</v>
          </cell>
          <cell r="B185">
            <v>0</v>
          </cell>
          <cell r="C185" t="e">
            <v>#N/A</v>
          </cell>
          <cell r="D185" t="str">
            <v>4.1</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cell r="T185">
            <v>0</v>
          </cell>
          <cell r="U185" t="str">
            <v>1.33</v>
          </cell>
          <cell r="V185" t="str">
            <v>D+</v>
          </cell>
          <cell r="W185" t="str">
            <v>0</v>
          </cell>
          <cell r="X185">
            <v>0</v>
          </cell>
          <cell r="Y185">
            <v>0</v>
          </cell>
          <cell r="Z185">
            <v>0</v>
          </cell>
          <cell r="AA185">
            <v>0</v>
          </cell>
          <cell r="AB185">
            <v>0</v>
          </cell>
          <cell r="AC185">
            <v>0</v>
          </cell>
          <cell r="AD185">
            <v>0</v>
          </cell>
          <cell r="AE185">
            <v>0</v>
          </cell>
          <cell r="AF185">
            <v>0</v>
          </cell>
          <cell r="AG185" t="str">
            <v>D+</v>
          </cell>
        </row>
        <row r="186">
          <cell r="A186">
            <v>0</v>
          </cell>
          <cell r="B186">
            <v>0</v>
          </cell>
          <cell r="C186">
            <v>0</v>
          </cell>
          <cell r="D186" t="str">
            <v>4.2</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t="str">
            <v>1.33</v>
          </cell>
          <cell r="V186" t="str">
            <v>D+</v>
          </cell>
          <cell r="W186" t="str">
            <v>0</v>
          </cell>
          <cell r="X186">
            <v>0</v>
          </cell>
          <cell r="Y186">
            <v>0</v>
          </cell>
          <cell r="Z186">
            <v>0</v>
          </cell>
          <cell r="AA186">
            <v>0</v>
          </cell>
          <cell r="AB186">
            <v>0</v>
          </cell>
          <cell r="AC186">
            <v>0</v>
          </cell>
          <cell r="AD186">
            <v>0</v>
          </cell>
          <cell r="AE186">
            <v>0</v>
          </cell>
          <cell r="AF186">
            <v>0</v>
          </cell>
          <cell r="AG186">
            <v>0</v>
          </cell>
        </row>
        <row r="187">
          <cell r="A187">
            <v>0</v>
          </cell>
          <cell r="B187">
            <v>0</v>
          </cell>
          <cell r="C187">
            <v>0</v>
          </cell>
          <cell r="D187" t="str">
            <v>4.3</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cell r="T187">
            <v>0</v>
          </cell>
          <cell r="U187" t="str">
            <v>1.33</v>
          </cell>
          <cell r="V187" t="str">
            <v>D+</v>
          </cell>
          <cell r="W187" t="str">
            <v>0</v>
          </cell>
          <cell r="X187">
            <v>0</v>
          </cell>
          <cell r="Y187">
            <v>0</v>
          </cell>
          <cell r="Z187">
            <v>0</v>
          </cell>
          <cell r="AA187">
            <v>0</v>
          </cell>
          <cell r="AB187">
            <v>0</v>
          </cell>
          <cell r="AC187">
            <v>0</v>
          </cell>
          <cell r="AD187">
            <v>0</v>
          </cell>
          <cell r="AE187">
            <v>0</v>
          </cell>
          <cell r="AF187">
            <v>0</v>
          </cell>
          <cell r="AG187">
            <v>0</v>
          </cell>
        </row>
        <row r="188">
          <cell r="A188">
            <v>0</v>
          </cell>
          <cell r="B188">
            <v>0</v>
          </cell>
          <cell r="C188">
            <v>0</v>
          </cell>
          <cell r="D188" t="str">
            <v>4.4</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t="str">
            <v>1.33</v>
          </cell>
          <cell r="V188" t="str">
            <v>D+</v>
          </cell>
          <cell r="W188" t="str">
            <v>0</v>
          </cell>
          <cell r="X188">
            <v>0</v>
          </cell>
          <cell r="Y188">
            <v>0</v>
          </cell>
          <cell r="Z188">
            <v>0</v>
          </cell>
          <cell r="AA188">
            <v>0</v>
          </cell>
          <cell r="AB188">
            <v>0</v>
          </cell>
          <cell r="AC188">
            <v>0</v>
          </cell>
          <cell r="AD188">
            <v>0</v>
          </cell>
          <cell r="AE188">
            <v>0</v>
          </cell>
          <cell r="AF188">
            <v>0</v>
          </cell>
          <cell r="AG188">
            <v>0</v>
          </cell>
        </row>
        <row r="189">
          <cell r="A189">
            <v>0</v>
          </cell>
          <cell r="B189">
            <v>36</v>
          </cell>
          <cell r="C189">
            <v>0</v>
          </cell>
          <cell r="D189">
            <v>0</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t="str">
            <v>3.33</v>
          </cell>
          <cell r="V189" t="str">
            <v>B+</v>
          </cell>
          <cell r="W189">
            <v>0</v>
          </cell>
          <cell r="X189">
            <v>0</v>
          </cell>
          <cell r="Y189">
            <v>0</v>
          </cell>
          <cell r="Z189">
            <v>0</v>
          </cell>
          <cell r="AA189">
            <v>0</v>
          </cell>
          <cell r="AB189">
            <v>0</v>
          </cell>
          <cell r="AC189">
            <v>0</v>
          </cell>
          <cell r="AD189">
            <v>0</v>
          </cell>
          <cell r="AE189">
            <v>0</v>
          </cell>
          <cell r="AF189">
            <v>0</v>
          </cell>
          <cell r="AG189">
            <v>0</v>
          </cell>
        </row>
        <row r="190">
          <cell r="A190">
            <v>37</v>
          </cell>
          <cell r="B190">
            <v>0</v>
          </cell>
          <cell r="C190" t="e">
            <v>#N/A</v>
          </cell>
          <cell r="D190" t="str">
            <v>4.1</v>
          </cell>
          <cell r="E190">
            <v>0</v>
          </cell>
          <cell r="F190">
            <v>0</v>
          </cell>
          <cell r="G190">
            <v>0</v>
          </cell>
          <cell r="H190">
            <v>75</v>
          </cell>
          <cell r="I190">
            <v>81</v>
          </cell>
          <cell r="J190">
            <v>75</v>
          </cell>
          <cell r="K190">
            <v>65</v>
          </cell>
          <cell r="L190">
            <v>69</v>
          </cell>
          <cell r="M190">
            <v>80</v>
          </cell>
          <cell r="N190">
            <v>0</v>
          </cell>
          <cell r="O190">
            <v>0</v>
          </cell>
          <cell r="P190">
            <v>0</v>
          </cell>
          <cell r="Q190">
            <v>75</v>
          </cell>
          <cell r="R190">
            <v>81</v>
          </cell>
          <cell r="S190">
            <v>80</v>
          </cell>
          <cell r="T190">
            <v>78.666666666666671</v>
          </cell>
          <cell r="U190" t="str">
            <v>3.33</v>
          </cell>
          <cell r="V190" t="str">
            <v>B+</v>
          </cell>
          <cell r="W190" t="str">
            <v>B</v>
          </cell>
          <cell r="X190">
            <v>0</v>
          </cell>
          <cell r="Y190">
            <v>0</v>
          </cell>
          <cell r="Z190">
            <v>0</v>
          </cell>
          <cell r="AA190">
            <v>0</v>
          </cell>
          <cell r="AB190">
            <v>0</v>
          </cell>
          <cell r="AC190">
            <v>0</v>
          </cell>
          <cell r="AD190">
            <v>0</v>
          </cell>
          <cell r="AE190">
            <v>0</v>
          </cell>
          <cell r="AF190">
            <v>83</v>
          </cell>
          <cell r="AG190" t="str">
            <v>A-</v>
          </cell>
        </row>
        <row r="191">
          <cell r="A191">
            <v>0</v>
          </cell>
          <cell r="B191">
            <v>0</v>
          </cell>
          <cell r="C191">
            <v>0</v>
          </cell>
          <cell r="D191" t="str">
            <v>4.2</v>
          </cell>
          <cell r="E191">
            <v>0</v>
          </cell>
          <cell r="F191">
            <v>0</v>
          </cell>
          <cell r="G191">
            <v>0</v>
          </cell>
          <cell r="H191">
            <v>65</v>
          </cell>
          <cell r="I191">
            <v>76</v>
          </cell>
          <cell r="J191">
            <v>74</v>
          </cell>
          <cell r="K191">
            <v>0</v>
          </cell>
          <cell r="L191">
            <v>0</v>
          </cell>
          <cell r="M191">
            <v>0</v>
          </cell>
          <cell r="N191">
            <v>68</v>
          </cell>
          <cell r="O191">
            <v>79</v>
          </cell>
          <cell r="P191">
            <v>80</v>
          </cell>
          <cell r="Q191">
            <v>68</v>
          </cell>
          <cell r="R191">
            <v>79</v>
          </cell>
          <cell r="S191">
            <v>80</v>
          </cell>
          <cell r="T191">
            <v>75.666666666666671</v>
          </cell>
          <cell r="U191" t="str">
            <v>3.33</v>
          </cell>
          <cell r="V191" t="str">
            <v>B+</v>
          </cell>
          <cell r="W191" t="str">
            <v>B</v>
          </cell>
          <cell r="X191">
            <v>0</v>
          </cell>
          <cell r="Y191">
            <v>0</v>
          </cell>
          <cell r="Z191">
            <v>0</v>
          </cell>
          <cell r="AA191">
            <v>0</v>
          </cell>
          <cell r="AB191">
            <v>0</v>
          </cell>
          <cell r="AC191">
            <v>0</v>
          </cell>
          <cell r="AD191">
            <v>0</v>
          </cell>
          <cell r="AE191">
            <v>0</v>
          </cell>
          <cell r="AF191">
            <v>0</v>
          </cell>
          <cell r="AG191">
            <v>0</v>
          </cell>
        </row>
        <row r="192">
          <cell r="A192">
            <v>0</v>
          </cell>
          <cell r="B192">
            <v>0</v>
          </cell>
          <cell r="C192">
            <v>0</v>
          </cell>
          <cell r="D192" t="str">
            <v>4.3</v>
          </cell>
          <cell r="E192">
            <v>0</v>
          </cell>
          <cell r="F192">
            <v>0</v>
          </cell>
          <cell r="G192">
            <v>0</v>
          </cell>
          <cell r="H192">
            <v>78</v>
          </cell>
          <cell r="I192">
            <v>82</v>
          </cell>
          <cell r="J192">
            <v>80</v>
          </cell>
          <cell r="K192">
            <v>0</v>
          </cell>
          <cell r="L192">
            <v>0</v>
          </cell>
          <cell r="M192">
            <v>0</v>
          </cell>
          <cell r="N192">
            <v>0</v>
          </cell>
          <cell r="O192">
            <v>0</v>
          </cell>
          <cell r="P192">
            <v>0</v>
          </cell>
          <cell r="Q192">
            <v>78</v>
          </cell>
          <cell r="R192">
            <v>82</v>
          </cell>
          <cell r="S192">
            <v>80</v>
          </cell>
          <cell r="T192">
            <v>80</v>
          </cell>
          <cell r="U192" t="str">
            <v>3.33</v>
          </cell>
          <cell r="V192" t="str">
            <v>B+</v>
          </cell>
          <cell r="W192" t="str">
            <v>B</v>
          </cell>
          <cell r="X192">
            <v>0</v>
          </cell>
          <cell r="Y192">
            <v>0</v>
          </cell>
          <cell r="Z192">
            <v>0</v>
          </cell>
          <cell r="AA192">
            <v>0</v>
          </cell>
          <cell r="AB192">
            <v>0</v>
          </cell>
          <cell r="AC192">
            <v>0</v>
          </cell>
          <cell r="AD192">
            <v>0</v>
          </cell>
          <cell r="AE192">
            <v>0</v>
          </cell>
          <cell r="AF192">
            <v>0</v>
          </cell>
          <cell r="AG192">
            <v>0</v>
          </cell>
        </row>
        <row r="193">
          <cell r="A193">
            <v>0</v>
          </cell>
          <cell r="B193">
            <v>0</v>
          </cell>
          <cell r="C193">
            <v>0</v>
          </cell>
          <cell r="D193" t="str">
            <v>4.4</v>
          </cell>
          <cell r="E193">
            <v>76</v>
          </cell>
          <cell r="F193">
            <v>75</v>
          </cell>
          <cell r="G193">
            <v>80</v>
          </cell>
          <cell r="H193">
            <v>89</v>
          </cell>
          <cell r="I193">
            <v>75</v>
          </cell>
          <cell r="J193">
            <v>81</v>
          </cell>
          <cell r="K193">
            <v>65</v>
          </cell>
          <cell r="L193">
            <v>79</v>
          </cell>
          <cell r="M193">
            <v>80</v>
          </cell>
          <cell r="N193">
            <v>0</v>
          </cell>
          <cell r="O193">
            <v>0</v>
          </cell>
          <cell r="P193">
            <v>0</v>
          </cell>
          <cell r="Q193">
            <v>89</v>
          </cell>
          <cell r="R193">
            <v>79</v>
          </cell>
          <cell r="S193">
            <v>81</v>
          </cell>
          <cell r="T193">
            <v>83</v>
          </cell>
          <cell r="U193" t="str">
            <v>3.66</v>
          </cell>
          <cell r="V193" t="str">
            <v>A-</v>
          </cell>
          <cell r="W193" t="str">
            <v>SB</v>
          </cell>
          <cell r="X193">
            <v>0</v>
          </cell>
          <cell r="Y193">
            <v>0</v>
          </cell>
          <cell r="Z193">
            <v>0</v>
          </cell>
          <cell r="AA193">
            <v>0</v>
          </cell>
          <cell r="AB193">
            <v>0</v>
          </cell>
          <cell r="AC193">
            <v>0</v>
          </cell>
          <cell r="AD193">
            <v>0</v>
          </cell>
          <cell r="AE193">
            <v>0</v>
          </cell>
          <cell r="AF193">
            <v>0</v>
          </cell>
          <cell r="AG193">
            <v>0</v>
          </cell>
        </row>
        <row r="194">
          <cell r="A194">
            <v>0</v>
          </cell>
          <cell r="B194">
            <v>37</v>
          </cell>
          <cell r="C194">
            <v>0</v>
          </cell>
          <cell r="D194">
            <v>0</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79.333333333333343</v>
          </cell>
          <cell r="U194" t="str">
            <v>3.33</v>
          </cell>
          <cell r="V194" t="str">
            <v>B+</v>
          </cell>
          <cell r="W194">
            <v>0</v>
          </cell>
          <cell r="X194">
            <v>0</v>
          </cell>
          <cell r="Y194">
            <v>0</v>
          </cell>
          <cell r="Z194">
            <v>0</v>
          </cell>
          <cell r="AA194">
            <v>0</v>
          </cell>
          <cell r="AB194">
            <v>0</v>
          </cell>
          <cell r="AC194">
            <v>0</v>
          </cell>
          <cell r="AD194">
            <v>0</v>
          </cell>
          <cell r="AE194">
            <v>0</v>
          </cell>
          <cell r="AF194">
            <v>0</v>
          </cell>
          <cell r="AG194">
            <v>0</v>
          </cell>
        </row>
        <row r="195">
          <cell r="A195">
            <v>38</v>
          </cell>
          <cell r="B195">
            <v>0</v>
          </cell>
          <cell r="C195" t="e">
            <v>#N/A</v>
          </cell>
          <cell r="D195" t="str">
            <v>4.1</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t="str">
            <v>1.33</v>
          </cell>
          <cell r="V195" t="str">
            <v>D+</v>
          </cell>
          <cell r="W195" t="str">
            <v>0</v>
          </cell>
          <cell r="X195">
            <v>0</v>
          </cell>
          <cell r="Y195">
            <v>0</v>
          </cell>
          <cell r="Z195">
            <v>0</v>
          </cell>
          <cell r="AA195">
            <v>0</v>
          </cell>
          <cell r="AB195">
            <v>0</v>
          </cell>
          <cell r="AC195">
            <v>0</v>
          </cell>
          <cell r="AD195">
            <v>0</v>
          </cell>
          <cell r="AE195">
            <v>0</v>
          </cell>
          <cell r="AF195">
            <v>0</v>
          </cell>
          <cell r="AG195" t="str">
            <v>D+</v>
          </cell>
        </row>
        <row r="196">
          <cell r="A196">
            <v>0</v>
          </cell>
          <cell r="B196">
            <v>0</v>
          </cell>
          <cell r="C196">
            <v>0</v>
          </cell>
          <cell r="D196" t="str">
            <v>4.2</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t="str">
            <v>1.33</v>
          </cell>
          <cell r="V196" t="str">
            <v>D+</v>
          </cell>
          <cell r="W196" t="str">
            <v>0</v>
          </cell>
          <cell r="X196">
            <v>0</v>
          </cell>
          <cell r="Y196">
            <v>0</v>
          </cell>
          <cell r="Z196">
            <v>0</v>
          </cell>
          <cell r="AA196">
            <v>0</v>
          </cell>
          <cell r="AB196">
            <v>0</v>
          </cell>
          <cell r="AC196">
            <v>0</v>
          </cell>
          <cell r="AD196">
            <v>0</v>
          </cell>
          <cell r="AE196">
            <v>0</v>
          </cell>
          <cell r="AF196">
            <v>0</v>
          </cell>
          <cell r="AG196">
            <v>0</v>
          </cell>
        </row>
        <row r="197">
          <cell r="A197">
            <v>0</v>
          </cell>
          <cell r="B197">
            <v>0</v>
          </cell>
          <cell r="C197">
            <v>0</v>
          </cell>
          <cell r="D197" t="str">
            <v>4.3</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t="str">
            <v>1.33</v>
          </cell>
          <cell r="V197" t="str">
            <v>D+</v>
          </cell>
          <cell r="W197" t="str">
            <v>0</v>
          </cell>
          <cell r="X197">
            <v>0</v>
          </cell>
          <cell r="Y197">
            <v>0</v>
          </cell>
          <cell r="Z197">
            <v>0</v>
          </cell>
          <cell r="AA197">
            <v>0</v>
          </cell>
          <cell r="AB197">
            <v>0</v>
          </cell>
          <cell r="AC197">
            <v>0</v>
          </cell>
          <cell r="AD197">
            <v>0</v>
          </cell>
          <cell r="AE197">
            <v>0</v>
          </cell>
          <cell r="AF197">
            <v>0</v>
          </cell>
          <cell r="AG197">
            <v>0</v>
          </cell>
        </row>
        <row r="198">
          <cell r="A198">
            <v>0</v>
          </cell>
          <cell r="B198">
            <v>0</v>
          </cell>
          <cell r="C198">
            <v>0</v>
          </cell>
          <cell r="D198" t="str">
            <v>4.4</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t="str">
            <v>1.33</v>
          </cell>
          <cell r="V198" t="str">
            <v>D+</v>
          </cell>
          <cell r="W198" t="str">
            <v>0</v>
          </cell>
          <cell r="X198">
            <v>0</v>
          </cell>
          <cell r="Y198">
            <v>0</v>
          </cell>
          <cell r="Z198">
            <v>0</v>
          </cell>
          <cell r="AA198">
            <v>0</v>
          </cell>
          <cell r="AB198">
            <v>0</v>
          </cell>
          <cell r="AC198">
            <v>0</v>
          </cell>
          <cell r="AD198">
            <v>0</v>
          </cell>
          <cell r="AE198">
            <v>0</v>
          </cell>
          <cell r="AF198">
            <v>0</v>
          </cell>
          <cell r="AG198">
            <v>0</v>
          </cell>
        </row>
        <row r="199">
          <cell r="A199">
            <v>0</v>
          </cell>
          <cell r="B199">
            <v>38</v>
          </cell>
          <cell r="C199">
            <v>0</v>
          </cell>
          <cell r="D199">
            <v>0</v>
          </cell>
          <cell r="E199">
            <v>0</v>
          </cell>
          <cell r="F199">
            <v>0</v>
          </cell>
          <cell r="G199">
            <v>0</v>
          </cell>
          <cell r="H199">
            <v>0</v>
          </cell>
          <cell r="I199">
            <v>0</v>
          </cell>
          <cell r="J199">
            <v>0</v>
          </cell>
          <cell r="K199">
            <v>0</v>
          </cell>
          <cell r="L199">
            <v>0</v>
          </cell>
          <cell r="M199">
            <v>0</v>
          </cell>
          <cell r="N199">
            <v>0</v>
          </cell>
          <cell r="O199">
            <v>0</v>
          </cell>
          <cell r="P199">
            <v>0</v>
          </cell>
          <cell r="Q199">
            <v>0</v>
          </cell>
          <cell r="R199">
            <v>0</v>
          </cell>
          <cell r="S199">
            <v>0</v>
          </cell>
          <cell r="T199">
            <v>0</v>
          </cell>
          <cell r="U199" t="str">
            <v>3.33</v>
          </cell>
          <cell r="V199" t="str">
            <v>B+</v>
          </cell>
          <cell r="W199">
            <v>0</v>
          </cell>
          <cell r="X199">
            <v>0</v>
          </cell>
          <cell r="Y199">
            <v>0</v>
          </cell>
          <cell r="Z199">
            <v>0</v>
          </cell>
          <cell r="AA199">
            <v>0</v>
          </cell>
          <cell r="AB199">
            <v>0</v>
          </cell>
          <cell r="AC199">
            <v>0</v>
          </cell>
          <cell r="AD199">
            <v>0</v>
          </cell>
          <cell r="AE199">
            <v>0</v>
          </cell>
          <cell r="AF199">
            <v>0</v>
          </cell>
          <cell r="AG199">
            <v>0</v>
          </cell>
        </row>
        <row r="200">
          <cell r="A200">
            <v>39</v>
          </cell>
          <cell r="B200">
            <v>0</v>
          </cell>
          <cell r="C200" t="e">
            <v>#N/A</v>
          </cell>
          <cell r="D200" t="str">
            <v>4.1</v>
          </cell>
          <cell r="E200">
            <v>0</v>
          </cell>
          <cell r="F200">
            <v>0</v>
          </cell>
          <cell r="G200">
            <v>0</v>
          </cell>
          <cell r="H200">
            <v>75</v>
          </cell>
          <cell r="I200">
            <v>81</v>
          </cell>
          <cell r="J200">
            <v>75</v>
          </cell>
          <cell r="K200">
            <v>65</v>
          </cell>
          <cell r="L200">
            <v>69</v>
          </cell>
          <cell r="M200">
            <v>80</v>
          </cell>
          <cell r="N200">
            <v>0</v>
          </cell>
          <cell r="O200">
            <v>0</v>
          </cell>
          <cell r="P200">
            <v>0</v>
          </cell>
          <cell r="Q200">
            <v>75</v>
          </cell>
          <cell r="R200">
            <v>81</v>
          </cell>
          <cell r="S200">
            <v>80</v>
          </cell>
          <cell r="T200">
            <v>78.666666666666671</v>
          </cell>
          <cell r="U200" t="str">
            <v>3.33</v>
          </cell>
          <cell r="V200" t="str">
            <v>B+</v>
          </cell>
          <cell r="W200" t="str">
            <v>B</v>
          </cell>
          <cell r="X200">
            <v>0</v>
          </cell>
          <cell r="Y200">
            <v>0</v>
          </cell>
          <cell r="Z200">
            <v>0</v>
          </cell>
          <cell r="AA200">
            <v>0</v>
          </cell>
          <cell r="AB200">
            <v>0</v>
          </cell>
          <cell r="AC200">
            <v>0</v>
          </cell>
          <cell r="AD200">
            <v>0</v>
          </cell>
          <cell r="AE200">
            <v>0</v>
          </cell>
          <cell r="AF200">
            <v>83</v>
          </cell>
          <cell r="AG200" t="str">
            <v>A-</v>
          </cell>
        </row>
        <row r="201">
          <cell r="A201">
            <v>0</v>
          </cell>
          <cell r="B201">
            <v>0</v>
          </cell>
          <cell r="C201">
            <v>0</v>
          </cell>
          <cell r="D201" t="str">
            <v>4.2</v>
          </cell>
          <cell r="E201">
            <v>0</v>
          </cell>
          <cell r="F201">
            <v>0</v>
          </cell>
          <cell r="G201">
            <v>0</v>
          </cell>
          <cell r="H201">
            <v>65</v>
          </cell>
          <cell r="I201">
            <v>76</v>
          </cell>
          <cell r="J201">
            <v>74</v>
          </cell>
          <cell r="K201">
            <v>0</v>
          </cell>
          <cell r="L201">
            <v>0</v>
          </cell>
          <cell r="M201">
            <v>0</v>
          </cell>
          <cell r="N201">
            <v>68</v>
          </cell>
          <cell r="O201">
            <v>79</v>
          </cell>
          <cell r="P201">
            <v>80</v>
          </cell>
          <cell r="Q201">
            <v>68</v>
          </cell>
          <cell r="R201">
            <v>79</v>
          </cell>
          <cell r="S201">
            <v>80</v>
          </cell>
          <cell r="T201">
            <v>75.666666666666671</v>
          </cell>
          <cell r="U201" t="str">
            <v>3.33</v>
          </cell>
          <cell r="V201" t="str">
            <v>B+</v>
          </cell>
          <cell r="W201" t="str">
            <v>B</v>
          </cell>
          <cell r="X201">
            <v>0</v>
          </cell>
          <cell r="Y201">
            <v>0</v>
          </cell>
          <cell r="Z201">
            <v>0</v>
          </cell>
          <cell r="AA201">
            <v>0</v>
          </cell>
          <cell r="AB201">
            <v>0</v>
          </cell>
          <cell r="AC201">
            <v>0</v>
          </cell>
          <cell r="AD201">
            <v>0</v>
          </cell>
          <cell r="AE201">
            <v>0</v>
          </cell>
          <cell r="AF201">
            <v>0</v>
          </cell>
          <cell r="AG201">
            <v>0</v>
          </cell>
        </row>
        <row r="202">
          <cell r="A202">
            <v>0</v>
          </cell>
          <cell r="B202">
            <v>0</v>
          </cell>
          <cell r="C202">
            <v>0</v>
          </cell>
          <cell r="D202" t="str">
            <v>4.3</v>
          </cell>
          <cell r="E202">
            <v>0</v>
          </cell>
          <cell r="F202">
            <v>0</v>
          </cell>
          <cell r="G202">
            <v>0</v>
          </cell>
          <cell r="H202">
            <v>78</v>
          </cell>
          <cell r="I202">
            <v>82</v>
          </cell>
          <cell r="J202">
            <v>80</v>
          </cell>
          <cell r="K202">
            <v>0</v>
          </cell>
          <cell r="L202">
            <v>0</v>
          </cell>
          <cell r="M202">
            <v>0</v>
          </cell>
          <cell r="N202">
            <v>0</v>
          </cell>
          <cell r="O202">
            <v>0</v>
          </cell>
          <cell r="P202">
            <v>0</v>
          </cell>
          <cell r="Q202">
            <v>78</v>
          </cell>
          <cell r="R202">
            <v>82</v>
          </cell>
          <cell r="S202">
            <v>80</v>
          </cell>
          <cell r="T202">
            <v>80</v>
          </cell>
          <cell r="U202" t="str">
            <v>3.33</v>
          </cell>
          <cell r="V202" t="str">
            <v>B+</v>
          </cell>
          <cell r="W202" t="str">
            <v>B</v>
          </cell>
          <cell r="X202">
            <v>0</v>
          </cell>
          <cell r="Y202">
            <v>0</v>
          </cell>
          <cell r="Z202">
            <v>0</v>
          </cell>
          <cell r="AA202">
            <v>0</v>
          </cell>
          <cell r="AB202">
            <v>0</v>
          </cell>
          <cell r="AC202">
            <v>0</v>
          </cell>
          <cell r="AD202">
            <v>0</v>
          </cell>
          <cell r="AE202">
            <v>0</v>
          </cell>
          <cell r="AF202">
            <v>0</v>
          </cell>
          <cell r="AG202">
            <v>0</v>
          </cell>
        </row>
        <row r="203">
          <cell r="A203">
            <v>0</v>
          </cell>
          <cell r="B203">
            <v>0</v>
          </cell>
          <cell r="C203">
            <v>0</v>
          </cell>
          <cell r="D203" t="str">
            <v>4.4</v>
          </cell>
          <cell r="E203">
            <v>76</v>
          </cell>
          <cell r="F203">
            <v>75</v>
          </cell>
          <cell r="G203">
            <v>80</v>
          </cell>
          <cell r="H203">
            <v>89</v>
          </cell>
          <cell r="I203">
            <v>75</v>
          </cell>
          <cell r="J203">
            <v>81</v>
          </cell>
          <cell r="K203">
            <v>65</v>
          </cell>
          <cell r="L203">
            <v>79</v>
          </cell>
          <cell r="M203">
            <v>80</v>
          </cell>
          <cell r="N203">
            <v>0</v>
          </cell>
          <cell r="O203">
            <v>0</v>
          </cell>
          <cell r="P203">
            <v>0</v>
          </cell>
          <cell r="Q203">
            <v>89</v>
          </cell>
          <cell r="R203">
            <v>79</v>
          </cell>
          <cell r="S203">
            <v>81</v>
          </cell>
          <cell r="T203">
            <v>83</v>
          </cell>
          <cell r="U203" t="str">
            <v>3.66</v>
          </cell>
          <cell r="V203" t="str">
            <v>A-</v>
          </cell>
          <cell r="W203" t="str">
            <v>SB</v>
          </cell>
          <cell r="X203">
            <v>0</v>
          </cell>
          <cell r="Y203">
            <v>0</v>
          </cell>
          <cell r="Z203">
            <v>0</v>
          </cell>
          <cell r="AA203">
            <v>0</v>
          </cell>
          <cell r="AB203">
            <v>0</v>
          </cell>
          <cell r="AC203">
            <v>0</v>
          </cell>
          <cell r="AD203">
            <v>0</v>
          </cell>
          <cell r="AE203">
            <v>0</v>
          </cell>
          <cell r="AF203">
            <v>0</v>
          </cell>
          <cell r="AG203">
            <v>0</v>
          </cell>
        </row>
        <row r="204">
          <cell r="A204">
            <v>0</v>
          </cell>
          <cell r="B204">
            <v>39</v>
          </cell>
          <cell r="C204">
            <v>0</v>
          </cell>
          <cell r="D204">
            <v>0</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79.333333333333343</v>
          </cell>
          <cell r="U204" t="str">
            <v>3.33</v>
          </cell>
          <cell r="V204" t="str">
            <v>B+</v>
          </cell>
          <cell r="W204">
            <v>0</v>
          </cell>
          <cell r="X204">
            <v>0</v>
          </cell>
          <cell r="Y204">
            <v>0</v>
          </cell>
          <cell r="Z204">
            <v>0</v>
          </cell>
          <cell r="AA204">
            <v>0</v>
          </cell>
          <cell r="AB204">
            <v>0</v>
          </cell>
          <cell r="AC204">
            <v>0</v>
          </cell>
          <cell r="AD204">
            <v>0</v>
          </cell>
          <cell r="AE204">
            <v>0</v>
          </cell>
          <cell r="AF204">
            <v>0</v>
          </cell>
          <cell r="AG204">
            <v>0</v>
          </cell>
        </row>
        <row r="205">
          <cell r="A205">
            <v>40</v>
          </cell>
          <cell r="B205">
            <v>0</v>
          </cell>
          <cell r="C205" t="e">
            <v>#N/A</v>
          </cell>
          <cell r="D205" t="str">
            <v>4.1</v>
          </cell>
          <cell r="E205">
            <v>0</v>
          </cell>
          <cell r="F205">
            <v>0</v>
          </cell>
          <cell r="G205">
            <v>0</v>
          </cell>
          <cell r="H205">
            <v>0</v>
          </cell>
          <cell r="I205">
            <v>0</v>
          </cell>
          <cell r="J205">
            <v>0</v>
          </cell>
          <cell r="K205">
            <v>0</v>
          </cell>
          <cell r="L205">
            <v>0</v>
          </cell>
          <cell r="M205">
            <v>0</v>
          </cell>
          <cell r="N205">
            <v>0</v>
          </cell>
          <cell r="O205">
            <v>0</v>
          </cell>
          <cell r="P205">
            <v>0</v>
          </cell>
          <cell r="Q205">
            <v>0</v>
          </cell>
          <cell r="R205">
            <v>0</v>
          </cell>
          <cell r="S205">
            <v>0</v>
          </cell>
          <cell r="T205">
            <v>0</v>
          </cell>
          <cell r="U205" t="str">
            <v>1.33</v>
          </cell>
          <cell r="V205" t="str">
            <v>D+</v>
          </cell>
          <cell r="W205" t="str">
            <v>0</v>
          </cell>
          <cell r="X205">
            <v>0</v>
          </cell>
          <cell r="Y205">
            <v>0</v>
          </cell>
          <cell r="Z205">
            <v>0</v>
          </cell>
          <cell r="AA205">
            <v>0</v>
          </cell>
          <cell r="AB205">
            <v>0</v>
          </cell>
          <cell r="AC205">
            <v>0</v>
          </cell>
          <cell r="AD205">
            <v>0</v>
          </cell>
          <cell r="AE205">
            <v>0</v>
          </cell>
          <cell r="AF205">
            <v>0</v>
          </cell>
          <cell r="AG205" t="str">
            <v>D+</v>
          </cell>
        </row>
        <row r="206">
          <cell r="A206">
            <v>0</v>
          </cell>
          <cell r="B206">
            <v>0</v>
          </cell>
          <cell r="C206">
            <v>0</v>
          </cell>
          <cell r="D206" t="str">
            <v>4.2</v>
          </cell>
          <cell r="E206">
            <v>0</v>
          </cell>
          <cell r="F206">
            <v>0</v>
          </cell>
          <cell r="G206">
            <v>0</v>
          </cell>
          <cell r="H206">
            <v>0</v>
          </cell>
          <cell r="I206">
            <v>0</v>
          </cell>
          <cell r="J206">
            <v>0</v>
          </cell>
          <cell r="K206">
            <v>0</v>
          </cell>
          <cell r="L206">
            <v>0</v>
          </cell>
          <cell r="M206">
            <v>0</v>
          </cell>
          <cell r="N206">
            <v>0</v>
          </cell>
          <cell r="O206">
            <v>0</v>
          </cell>
          <cell r="P206">
            <v>0</v>
          </cell>
          <cell r="Q206">
            <v>0</v>
          </cell>
          <cell r="R206">
            <v>0</v>
          </cell>
          <cell r="S206">
            <v>0</v>
          </cell>
          <cell r="T206">
            <v>0</v>
          </cell>
          <cell r="U206" t="str">
            <v>1.33</v>
          </cell>
          <cell r="V206" t="str">
            <v>D+</v>
          </cell>
          <cell r="W206" t="str">
            <v>0</v>
          </cell>
          <cell r="X206">
            <v>0</v>
          </cell>
          <cell r="Y206">
            <v>0</v>
          </cell>
          <cell r="Z206">
            <v>0</v>
          </cell>
          <cell r="AA206">
            <v>0</v>
          </cell>
          <cell r="AB206">
            <v>0</v>
          </cell>
          <cell r="AC206">
            <v>0</v>
          </cell>
          <cell r="AD206">
            <v>0</v>
          </cell>
          <cell r="AE206">
            <v>0</v>
          </cell>
          <cell r="AF206">
            <v>0</v>
          </cell>
          <cell r="AG206">
            <v>0</v>
          </cell>
        </row>
        <row r="207">
          <cell r="A207">
            <v>0</v>
          </cell>
          <cell r="B207">
            <v>0</v>
          </cell>
          <cell r="C207">
            <v>0</v>
          </cell>
          <cell r="D207" t="str">
            <v>4.3</v>
          </cell>
          <cell r="E207">
            <v>0</v>
          </cell>
          <cell r="F207">
            <v>0</v>
          </cell>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t="str">
            <v>1.33</v>
          </cell>
          <cell r="V207" t="str">
            <v>D+</v>
          </cell>
          <cell r="W207" t="str">
            <v>0</v>
          </cell>
          <cell r="X207">
            <v>0</v>
          </cell>
          <cell r="Y207">
            <v>0</v>
          </cell>
          <cell r="Z207">
            <v>0</v>
          </cell>
          <cell r="AA207">
            <v>0</v>
          </cell>
          <cell r="AB207">
            <v>0</v>
          </cell>
          <cell r="AC207">
            <v>0</v>
          </cell>
          <cell r="AD207">
            <v>0</v>
          </cell>
          <cell r="AE207">
            <v>0</v>
          </cell>
          <cell r="AF207">
            <v>0</v>
          </cell>
          <cell r="AG207">
            <v>0</v>
          </cell>
        </row>
        <row r="208">
          <cell r="A208">
            <v>0</v>
          </cell>
          <cell r="B208">
            <v>0</v>
          </cell>
          <cell r="C208">
            <v>0</v>
          </cell>
          <cell r="D208" t="str">
            <v>4.4</v>
          </cell>
          <cell r="E208">
            <v>0</v>
          </cell>
          <cell r="F208">
            <v>0</v>
          </cell>
          <cell r="G208">
            <v>0</v>
          </cell>
          <cell r="H208">
            <v>0</v>
          </cell>
          <cell r="I208">
            <v>0</v>
          </cell>
          <cell r="J208">
            <v>0</v>
          </cell>
          <cell r="K208">
            <v>0</v>
          </cell>
          <cell r="L208">
            <v>0</v>
          </cell>
          <cell r="M208">
            <v>0</v>
          </cell>
          <cell r="N208">
            <v>0</v>
          </cell>
          <cell r="O208">
            <v>0</v>
          </cell>
          <cell r="P208">
            <v>0</v>
          </cell>
          <cell r="Q208">
            <v>0</v>
          </cell>
          <cell r="R208">
            <v>0</v>
          </cell>
          <cell r="S208">
            <v>0</v>
          </cell>
          <cell r="T208">
            <v>0</v>
          </cell>
          <cell r="U208" t="str">
            <v>1.33</v>
          </cell>
          <cell r="V208" t="str">
            <v>D+</v>
          </cell>
          <cell r="W208" t="str">
            <v>0</v>
          </cell>
          <cell r="X208">
            <v>0</v>
          </cell>
          <cell r="Y208">
            <v>0</v>
          </cell>
          <cell r="Z208">
            <v>0</v>
          </cell>
          <cell r="AA208">
            <v>0</v>
          </cell>
          <cell r="AB208">
            <v>0</v>
          </cell>
          <cell r="AC208">
            <v>0</v>
          </cell>
          <cell r="AD208">
            <v>0</v>
          </cell>
          <cell r="AE208">
            <v>0</v>
          </cell>
          <cell r="AF208">
            <v>0</v>
          </cell>
          <cell r="AG208">
            <v>0</v>
          </cell>
        </row>
        <row r="209">
          <cell r="A209">
            <v>0</v>
          </cell>
          <cell r="B209">
            <v>40</v>
          </cell>
          <cell r="C209">
            <v>0</v>
          </cell>
          <cell r="D209">
            <v>0</v>
          </cell>
          <cell r="E209">
            <v>0</v>
          </cell>
          <cell r="F209">
            <v>0</v>
          </cell>
          <cell r="G209">
            <v>0</v>
          </cell>
          <cell r="H209">
            <v>0</v>
          </cell>
          <cell r="I209">
            <v>0</v>
          </cell>
          <cell r="J209">
            <v>0</v>
          </cell>
          <cell r="K209">
            <v>0</v>
          </cell>
          <cell r="L209">
            <v>0</v>
          </cell>
          <cell r="M209">
            <v>0</v>
          </cell>
          <cell r="N209">
            <v>0</v>
          </cell>
          <cell r="O209">
            <v>0</v>
          </cell>
          <cell r="P209">
            <v>0</v>
          </cell>
          <cell r="Q209">
            <v>0</v>
          </cell>
          <cell r="R209">
            <v>0</v>
          </cell>
          <cell r="S209">
            <v>0</v>
          </cell>
          <cell r="T209">
            <v>0</v>
          </cell>
          <cell r="U209" t="str">
            <v>3.33</v>
          </cell>
          <cell r="V209" t="str">
            <v>B+</v>
          </cell>
          <cell r="W209">
            <v>0</v>
          </cell>
          <cell r="X209">
            <v>0</v>
          </cell>
          <cell r="Y209">
            <v>0</v>
          </cell>
          <cell r="Z209">
            <v>0</v>
          </cell>
          <cell r="AA209">
            <v>0</v>
          </cell>
          <cell r="AB209">
            <v>0</v>
          </cell>
          <cell r="AC209">
            <v>0</v>
          </cell>
          <cell r="AD209">
            <v>0</v>
          </cell>
          <cell r="AE209">
            <v>0</v>
          </cell>
          <cell r="AF209">
            <v>0</v>
          </cell>
          <cell r="AG209">
            <v>0</v>
          </cell>
        </row>
      </sheetData>
      <sheetData sheetId="25">
        <row r="7">
          <cell r="A7">
            <v>1</v>
          </cell>
          <cell r="B7">
            <v>0</v>
          </cell>
          <cell r="C7" t="str">
            <v>Achmad Zacky</v>
          </cell>
          <cell r="D7" t="str">
            <v>4.1</v>
          </cell>
          <cell r="E7">
            <v>76</v>
          </cell>
          <cell r="F7">
            <v>65</v>
          </cell>
          <cell r="G7">
            <v>85</v>
          </cell>
          <cell r="H7">
            <v>0</v>
          </cell>
          <cell r="I7">
            <v>0</v>
          </cell>
          <cell r="J7">
            <v>0</v>
          </cell>
          <cell r="K7">
            <v>0</v>
          </cell>
          <cell r="L7">
            <v>0</v>
          </cell>
          <cell r="M7">
            <v>0</v>
          </cell>
          <cell r="N7">
            <v>0</v>
          </cell>
          <cell r="O7">
            <v>0</v>
          </cell>
          <cell r="P7">
            <v>0</v>
          </cell>
          <cell r="Q7">
            <v>76</v>
          </cell>
          <cell r="R7">
            <v>65</v>
          </cell>
          <cell r="S7">
            <v>85</v>
          </cell>
          <cell r="T7">
            <v>75.333333333333329</v>
          </cell>
          <cell r="U7" t="str">
            <v>3.33</v>
          </cell>
          <cell r="V7" t="str">
            <v>B+</v>
          </cell>
          <cell r="W7" t="str">
            <v>B</v>
          </cell>
          <cell r="X7">
            <v>0</v>
          </cell>
          <cell r="Y7">
            <v>0</v>
          </cell>
          <cell r="Z7">
            <v>0</v>
          </cell>
          <cell r="AA7">
            <v>0</v>
          </cell>
          <cell r="AB7">
            <v>4</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2</v>
          </cell>
          <cell r="AU7">
            <v>74.666666666666657</v>
          </cell>
          <cell r="AV7" t="str">
            <v>B</v>
          </cell>
        </row>
        <row r="8">
          <cell r="A8">
            <v>0</v>
          </cell>
          <cell r="B8">
            <v>0</v>
          </cell>
          <cell r="C8">
            <v>0</v>
          </cell>
          <cell r="D8" t="str">
            <v>4.2</v>
          </cell>
          <cell r="E8">
            <v>0</v>
          </cell>
          <cell r="F8">
            <v>0</v>
          </cell>
          <cell r="G8">
            <v>0</v>
          </cell>
          <cell r="H8">
            <v>0</v>
          </cell>
          <cell r="I8">
            <v>0</v>
          </cell>
          <cell r="J8">
            <v>0</v>
          </cell>
          <cell r="K8">
            <v>0</v>
          </cell>
          <cell r="L8">
            <v>0</v>
          </cell>
          <cell r="M8">
            <v>0</v>
          </cell>
          <cell r="N8">
            <v>76</v>
          </cell>
          <cell r="O8">
            <v>70</v>
          </cell>
          <cell r="P8">
            <v>68</v>
          </cell>
          <cell r="Q8">
            <v>76</v>
          </cell>
          <cell r="R8">
            <v>70</v>
          </cell>
          <cell r="S8">
            <v>68</v>
          </cell>
          <cell r="T8">
            <v>71.333333333333329</v>
          </cell>
          <cell r="U8" t="str">
            <v>3.00</v>
          </cell>
          <cell r="V8" t="str">
            <v>B</v>
          </cell>
          <cell r="W8" t="str">
            <v>B</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v>0</v>
          </cell>
          <cell r="AV8">
            <v>0</v>
          </cell>
        </row>
        <row r="9">
          <cell r="A9">
            <v>0</v>
          </cell>
          <cell r="B9">
            <v>0</v>
          </cell>
          <cell r="C9">
            <v>0</v>
          </cell>
          <cell r="D9" t="str">
            <v>4.5</v>
          </cell>
          <cell r="E9">
            <v>0</v>
          </cell>
          <cell r="F9">
            <v>0</v>
          </cell>
          <cell r="G9">
            <v>0</v>
          </cell>
          <cell r="H9">
            <v>54</v>
          </cell>
          <cell r="I9">
            <v>67</v>
          </cell>
          <cell r="J9">
            <v>75</v>
          </cell>
          <cell r="K9">
            <v>0</v>
          </cell>
          <cell r="L9">
            <v>0</v>
          </cell>
          <cell r="M9">
            <v>0</v>
          </cell>
          <cell r="N9">
            <v>0</v>
          </cell>
          <cell r="O9">
            <v>0</v>
          </cell>
          <cell r="P9">
            <v>0</v>
          </cell>
          <cell r="Q9">
            <v>54</v>
          </cell>
          <cell r="R9">
            <v>67</v>
          </cell>
          <cell r="S9">
            <v>75</v>
          </cell>
          <cell r="T9">
            <v>65.333333333333329</v>
          </cell>
          <cell r="U9" t="str">
            <v>2.66</v>
          </cell>
          <cell r="V9" t="str">
            <v>B-</v>
          </cell>
          <cell r="W9" t="str">
            <v>B</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row>
        <row r="10">
          <cell r="A10">
            <v>0</v>
          </cell>
          <cell r="B10">
            <v>0</v>
          </cell>
          <cell r="C10">
            <v>0</v>
          </cell>
          <cell r="D10" t="str">
            <v>4.6</v>
          </cell>
          <cell r="E10">
            <v>0</v>
          </cell>
          <cell r="F10">
            <v>0</v>
          </cell>
          <cell r="G10">
            <v>0</v>
          </cell>
          <cell r="H10">
            <v>78</v>
          </cell>
          <cell r="I10">
            <v>70</v>
          </cell>
          <cell r="J10">
            <v>72</v>
          </cell>
          <cell r="K10">
            <v>0</v>
          </cell>
          <cell r="L10">
            <v>0</v>
          </cell>
          <cell r="M10">
            <v>0</v>
          </cell>
          <cell r="N10">
            <v>0</v>
          </cell>
          <cell r="O10">
            <v>0</v>
          </cell>
          <cell r="P10">
            <v>0</v>
          </cell>
          <cell r="Q10">
            <v>78</v>
          </cell>
          <cell r="R10">
            <v>70</v>
          </cell>
          <cell r="S10">
            <v>72</v>
          </cell>
          <cell r="T10">
            <v>73.333333333333329</v>
          </cell>
          <cell r="U10" t="str">
            <v>3.00</v>
          </cell>
          <cell r="V10" t="str">
            <v>B</v>
          </cell>
          <cell r="W10" t="str">
            <v>B</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row>
        <row r="11">
          <cell r="A11">
            <v>0</v>
          </cell>
          <cell r="B11">
            <v>0</v>
          </cell>
          <cell r="C11">
            <v>0</v>
          </cell>
          <cell r="D11" t="str">
            <v>4.7</v>
          </cell>
          <cell r="E11">
            <v>0</v>
          </cell>
          <cell r="F11">
            <v>0</v>
          </cell>
          <cell r="G11">
            <v>0</v>
          </cell>
          <cell r="H11">
            <v>73</v>
          </cell>
          <cell r="I11">
            <v>68</v>
          </cell>
          <cell r="J11">
            <v>80</v>
          </cell>
          <cell r="K11">
            <v>0</v>
          </cell>
          <cell r="L11">
            <v>0</v>
          </cell>
          <cell r="M11">
            <v>0</v>
          </cell>
          <cell r="N11">
            <v>0</v>
          </cell>
          <cell r="O11">
            <v>0</v>
          </cell>
          <cell r="P11">
            <v>0</v>
          </cell>
          <cell r="Q11">
            <v>73</v>
          </cell>
          <cell r="R11">
            <v>68</v>
          </cell>
          <cell r="S11">
            <v>80</v>
          </cell>
          <cell r="T11">
            <v>73.666666666666671</v>
          </cell>
          <cell r="U11" t="str">
            <v>3.00</v>
          </cell>
          <cell r="V11" t="str">
            <v>B</v>
          </cell>
          <cell r="W11" t="str">
            <v>B</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row>
        <row r="12">
          <cell r="A12">
            <v>0</v>
          </cell>
          <cell r="B12">
            <v>0</v>
          </cell>
          <cell r="C12">
            <v>0</v>
          </cell>
          <cell r="D12" t="str">
            <v>4.8</v>
          </cell>
          <cell r="E12">
            <v>0</v>
          </cell>
          <cell r="F12">
            <v>0</v>
          </cell>
          <cell r="G12">
            <v>0</v>
          </cell>
          <cell r="H12">
            <v>0</v>
          </cell>
          <cell r="I12">
            <v>0</v>
          </cell>
          <cell r="J12">
            <v>0</v>
          </cell>
          <cell r="K12">
            <v>83</v>
          </cell>
          <cell r="L12">
            <v>80</v>
          </cell>
          <cell r="M12">
            <v>78</v>
          </cell>
          <cell r="N12">
            <v>0</v>
          </cell>
          <cell r="O12">
            <v>0</v>
          </cell>
          <cell r="P12">
            <v>0</v>
          </cell>
          <cell r="Q12">
            <v>83</v>
          </cell>
          <cell r="R12">
            <v>80</v>
          </cell>
          <cell r="S12">
            <v>78</v>
          </cell>
          <cell r="T12">
            <v>80.333333333333329</v>
          </cell>
          <cell r="U12" t="str">
            <v>3.66</v>
          </cell>
          <cell r="V12" t="str">
            <v>A-</v>
          </cell>
          <cell r="W12" t="str">
            <v>SB</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row>
        <row r="13">
          <cell r="A13">
            <v>0</v>
          </cell>
          <cell r="B13">
            <v>0</v>
          </cell>
          <cell r="C13">
            <v>0</v>
          </cell>
          <cell r="D13" t="str">
            <v>4.9</v>
          </cell>
          <cell r="E13">
            <v>65</v>
          </cell>
          <cell r="F13">
            <v>72</v>
          </cell>
          <cell r="G13">
            <v>70</v>
          </cell>
          <cell r="H13">
            <v>72</v>
          </cell>
          <cell r="I13">
            <v>82</v>
          </cell>
          <cell r="J13">
            <v>80</v>
          </cell>
          <cell r="K13">
            <v>0</v>
          </cell>
          <cell r="L13">
            <v>0</v>
          </cell>
          <cell r="M13">
            <v>0</v>
          </cell>
          <cell r="N13">
            <v>0</v>
          </cell>
          <cell r="O13">
            <v>0</v>
          </cell>
          <cell r="P13">
            <v>0</v>
          </cell>
          <cell r="Q13">
            <v>72</v>
          </cell>
          <cell r="R13">
            <v>82</v>
          </cell>
          <cell r="S13">
            <v>80</v>
          </cell>
          <cell r="T13">
            <v>78</v>
          </cell>
          <cell r="U13" t="str">
            <v>3.33</v>
          </cell>
          <cell r="V13" t="str">
            <v>B+</v>
          </cell>
          <cell r="W13" t="str">
            <v>B</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row>
        <row r="14">
          <cell r="A14">
            <v>0</v>
          </cell>
          <cell r="B14">
            <v>0</v>
          </cell>
          <cell r="C14">
            <v>0</v>
          </cell>
          <cell r="D14" t="str">
            <v>4.10</v>
          </cell>
          <cell r="E14">
            <v>0</v>
          </cell>
          <cell r="F14">
            <v>0</v>
          </cell>
          <cell r="G14">
            <v>0</v>
          </cell>
          <cell r="H14">
            <v>86</v>
          </cell>
          <cell r="I14">
            <v>74</v>
          </cell>
          <cell r="J14">
            <v>73</v>
          </cell>
          <cell r="K14">
            <v>0</v>
          </cell>
          <cell r="L14">
            <v>0</v>
          </cell>
          <cell r="M14">
            <v>0</v>
          </cell>
          <cell r="N14">
            <v>0</v>
          </cell>
          <cell r="O14">
            <v>0</v>
          </cell>
          <cell r="P14">
            <v>0</v>
          </cell>
          <cell r="Q14">
            <v>86</v>
          </cell>
          <cell r="R14">
            <v>74</v>
          </cell>
          <cell r="S14">
            <v>73</v>
          </cell>
          <cell r="T14">
            <v>77.666666666666671</v>
          </cell>
          <cell r="U14" t="str">
            <v>3.33</v>
          </cell>
          <cell r="V14" t="str">
            <v>B+</v>
          </cell>
          <cell r="W14" t="str">
            <v>B</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row>
        <row r="15">
          <cell r="A15">
            <v>0</v>
          </cell>
          <cell r="B15">
            <v>0</v>
          </cell>
          <cell r="C15">
            <v>0</v>
          </cell>
          <cell r="D15" t="str">
            <v>4.12</v>
          </cell>
          <cell r="E15">
            <v>0</v>
          </cell>
          <cell r="F15">
            <v>0</v>
          </cell>
          <cell r="G15">
            <v>0</v>
          </cell>
          <cell r="H15">
            <v>0</v>
          </cell>
          <cell r="I15">
            <v>0</v>
          </cell>
          <cell r="J15">
            <v>0</v>
          </cell>
          <cell r="K15">
            <v>81</v>
          </cell>
          <cell r="L15">
            <v>81</v>
          </cell>
          <cell r="M15">
            <v>69</v>
          </cell>
          <cell r="N15">
            <v>0</v>
          </cell>
          <cell r="O15">
            <v>0</v>
          </cell>
          <cell r="P15">
            <v>0</v>
          </cell>
          <cell r="Q15">
            <v>81</v>
          </cell>
          <cell r="R15">
            <v>81</v>
          </cell>
          <cell r="S15">
            <v>69</v>
          </cell>
          <cell r="T15">
            <v>77</v>
          </cell>
          <cell r="U15" t="str">
            <v>3.33</v>
          </cell>
          <cell r="V15" t="str">
            <v>B+</v>
          </cell>
          <cell r="W15" t="str">
            <v>B</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row>
        <row r="16">
          <cell r="A16">
            <v>0</v>
          </cell>
          <cell r="B16">
            <v>0</v>
          </cell>
          <cell r="C16">
            <v>0</v>
          </cell>
          <cell r="D16" t="str">
            <v>4.15</v>
          </cell>
          <cell r="E16">
            <v>0</v>
          </cell>
          <cell r="F16">
            <v>0</v>
          </cell>
          <cell r="G16">
            <v>0</v>
          </cell>
          <cell r="H16">
            <v>0</v>
          </cell>
          <cell r="I16">
            <v>0</v>
          </cell>
          <cell r="J16">
            <v>0</v>
          </cell>
          <cell r="K16">
            <v>0</v>
          </cell>
          <cell r="L16">
            <v>0</v>
          </cell>
          <cell r="M16">
            <v>0</v>
          </cell>
          <cell r="N16">
            <v>80</v>
          </cell>
          <cell r="O16">
            <v>68</v>
          </cell>
          <cell r="P16">
            <v>81</v>
          </cell>
          <cell r="Q16">
            <v>80</v>
          </cell>
          <cell r="R16">
            <v>68</v>
          </cell>
          <cell r="S16">
            <v>81</v>
          </cell>
          <cell r="T16">
            <v>76.333333333333329</v>
          </cell>
          <cell r="U16" t="str">
            <v>3.33</v>
          </cell>
          <cell r="V16" t="str">
            <v>B+</v>
          </cell>
          <cell r="W16" t="str">
            <v>B</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row>
        <row r="17">
          <cell r="A17">
            <v>0</v>
          </cell>
          <cell r="B17">
            <v>0</v>
          </cell>
          <cell r="C17">
            <v>0</v>
          </cell>
          <cell r="D17" t="str">
            <v>4.17</v>
          </cell>
          <cell r="E17">
            <v>0</v>
          </cell>
          <cell r="F17">
            <v>0</v>
          </cell>
          <cell r="G17">
            <v>0</v>
          </cell>
          <cell r="H17">
            <v>0</v>
          </cell>
          <cell r="I17">
            <v>0</v>
          </cell>
          <cell r="J17">
            <v>0</v>
          </cell>
          <cell r="K17">
            <v>0</v>
          </cell>
          <cell r="L17">
            <v>0</v>
          </cell>
          <cell r="M17">
            <v>0</v>
          </cell>
          <cell r="N17">
            <v>78</v>
          </cell>
          <cell r="O17">
            <v>68</v>
          </cell>
          <cell r="P17">
            <v>72</v>
          </cell>
          <cell r="Q17">
            <v>78</v>
          </cell>
          <cell r="R17">
            <v>68</v>
          </cell>
          <cell r="S17">
            <v>72</v>
          </cell>
          <cell r="T17">
            <v>72.666666666666671</v>
          </cell>
          <cell r="U17" t="str">
            <v>3.00</v>
          </cell>
          <cell r="V17" t="str">
            <v>B</v>
          </cell>
          <cell r="W17" t="str">
            <v>B</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row>
        <row r="18">
          <cell r="A18">
            <v>0</v>
          </cell>
          <cell r="B18">
            <v>1</v>
          </cell>
          <cell r="C18" t="str">
            <v>capaian rapot</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74.666666666666657</v>
          </cell>
          <cell r="U18" t="str">
            <v>3.66</v>
          </cell>
          <cell r="V18" t="str">
            <v>A-</v>
          </cell>
          <cell r="W18">
            <v>0</v>
          </cell>
          <cell r="X18">
            <v>80.333333333333329</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row>
        <row r="19">
          <cell r="A19">
            <v>2</v>
          </cell>
          <cell r="B19">
            <v>0</v>
          </cell>
          <cell r="C19" t="str">
            <v>Angelia Vabel R</v>
          </cell>
          <cell r="D19" t="str">
            <v>4.1</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t="str">
            <v>1.33</v>
          </cell>
          <cell r="V19" t="str">
            <v>D+</v>
          </cell>
          <cell r="W19" t="str">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t="str">
            <v>D+</v>
          </cell>
        </row>
        <row r="20">
          <cell r="A20">
            <v>0</v>
          </cell>
          <cell r="B20">
            <v>0</v>
          </cell>
          <cell r="C20">
            <v>0</v>
          </cell>
          <cell r="D20" t="str">
            <v>4.2</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t="str">
            <v>1.33</v>
          </cell>
          <cell r="V20" t="str">
            <v>D+</v>
          </cell>
          <cell r="W20" t="str">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row>
        <row r="21">
          <cell r="A21">
            <v>0</v>
          </cell>
          <cell r="B21">
            <v>0</v>
          </cell>
          <cell r="C21">
            <v>0</v>
          </cell>
          <cell r="D21" t="str">
            <v>4.5</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t="str">
            <v>1.33</v>
          </cell>
          <cell r="V21" t="str">
            <v>D+</v>
          </cell>
          <cell r="W21" t="str">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row>
        <row r="22">
          <cell r="A22">
            <v>0</v>
          </cell>
          <cell r="B22">
            <v>0</v>
          </cell>
          <cell r="C22">
            <v>0</v>
          </cell>
          <cell r="D22" t="str">
            <v>4.6</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t="str">
            <v>1.33</v>
          </cell>
          <cell r="V22" t="str">
            <v>D+</v>
          </cell>
          <cell r="W22" t="str">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row>
        <row r="23">
          <cell r="A23">
            <v>0</v>
          </cell>
          <cell r="B23">
            <v>0</v>
          </cell>
          <cell r="C23">
            <v>0</v>
          </cell>
          <cell r="D23" t="str">
            <v>4.7</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t="str">
            <v>1.33</v>
          </cell>
          <cell r="V23" t="str">
            <v>D+</v>
          </cell>
          <cell r="W23" t="str">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row>
        <row r="24">
          <cell r="A24">
            <v>0</v>
          </cell>
          <cell r="B24">
            <v>0</v>
          </cell>
          <cell r="C24">
            <v>0</v>
          </cell>
          <cell r="D24" t="str">
            <v>4.8</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t="str">
            <v>1.33</v>
          </cell>
          <cell r="V24" t="str">
            <v>D+</v>
          </cell>
          <cell r="W24" t="str">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row>
        <row r="25">
          <cell r="A25">
            <v>0</v>
          </cell>
          <cell r="B25">
            <v>0</v>
          </cell>
          <cell r="C25">
            <v>0</v>
          </cell>
          <cell r="D25" t="str">
            <v>4.9</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t="str">
            <v>1.33</v>
          </cell>
          <cell r="V25" t="str">
            <v>D+</v>
          </cell>
          <cell r="W25" t="str">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row>
        <row r="26">
          <cell r="A26">
            <v>0</v>
          </cell>
          <cell r="B26">
            <v>0</v>
          </cell>
          <cell r="C26">
            <v>0</v>
          </cell>
          <cell r="D26" t="str">
            <v>4.10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t="str">
            <v>1.33</v>
          </cell>
          <cell r="V26" t="str">
            <v>D+</v>
          </cell>
          <cell r="W26" t="str">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row>
        <row r="27">
          <cell r="A27">
            <v>0</v>
          </cell>
          <cell r="B27">
            <v>0</v>
          </cell>
          <cell r="C27">
            <v>0</v>
          </cell>
          <cell r="D27" t="str">
            <v>4.12</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t="str">
            <v>1.33</v>
          </cell>
          <cell r="V27" t="str">
            <v>D+</v>
          </cell>
          <cell r="W27" t="str">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row>
        <row r="28">
          <cell r="A28">
            <v>0</v>
          </cell>
          <cell r="B28">
            <v>0</v>
          </cell>
          <cell r="C28">
            <v>0</v>
          </cell>
          <cell r="D28" t="str">
            <v>4.15</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t="str">
            <v>1.33</v>
          </cell>
          <cell r="V28" t="str">
            <v>D+</v>
          </cell>
          <cell r="W28" t="str">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row>
        <row r="29">
          <cell r="A29">
            <v>0</v>
          </cell>
          <cell r="B29">
            <v>0</v>
          </cell>
          <cell r="C29">
            <v>0</v>
          </cell>
          <cell r="D29" t="str">
            <v>4.17</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t="str">
            <v>1.33</v>
          </cell>
          <cell r="V29" t="str">
            <v>D+</v>
          </cell>
          <cell r="W29" t="str">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row>
        <row r="30">
          <cell r="A30">
            <v>0</v>
          </cell>
          <cell r="B30">
            <v>2</v>
          </cell>
          <cell r="C30">
            <v>0</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t="str">
            <v>1.33</v>
          </cell>
          <cell r="V30" t="str">
            <v>D+</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row>
        <row r="31">
          <cell r="A31">
            <v>3</v>
          </cell>
          <cell r="B31">
            <v>0</v>
          </cell>
          <cell r="C31" t="str">
            <v>Anggun Dwi P.I</v>
          </cell>
          <cell r="D31" t="str">
            <v>4.1</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t="str">
            <v>1.33</v>
          </cell>
          <cell r="V31" t="str">
            <v>D+</v>
          </cell>
          <cell r="W31" t="str">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t="str">
            <v>D+</v>
          </cell>
        </row>
        <row r="32">
          <cell r="A32">
            <v>0</v>
          </cell>
          <cell r="B32">
            <v>0</v>
          </cell>
          <cell r="C32">
            <v>0</v>
          </cell>
          <cell r="D32" t="str">
            <v>4.2</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t="str">
            <v>1.33</v>
          </cell>
          <cell r="V32" t="str">
            <v>D+</v>
          </cell>
          <cell r="W32" t="str">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row>
        <row r="33">
          <cell r="A33">
            <v>0</v>
          </cell>
          <cell r="B33">
            <v>0</v>
          </cell>
          <cell r="C33">
            <v>0</v>
          </cell>
          <cell r="D33" t="str">
            <v>4.5</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t="str">
            <v>1.33</v>
          </cell>
          <cell r="V33" t="str">
            <v>D+</v>
          </cell>
          <cell r="W33" t="str">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row>
        <row r="34">
          <cell r="A34">
            <v>0</v>
          </cell>
          <cell r="B34">
            <v>0</v>
          </cell>
          <cell r="C34">
            <v>0</v>
          </cell>
          <cell r="D34" t="str">
            <v>4.6</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t="str">
            <v>1.33</v>
          </cell>
          <cell r="V34" t="str">
            <v>D+</v>
          </cell>
          <cell r="W34" t="str">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row>
        <row r="35">
          <cell r="A35">
            <v>0</v>
          </cell>
          <cell r="B35">
            <v>0</v>
          </cell>
          <cell r="C35">
            <v>0</v>
          </cell>
          <cell r="D35" t="str">
            <v>4.7</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t="str">
            <v>1.33</v>
          </cell>
          <cell r="V35" t="str">
            <v>D+</v>
          </cell>
          <cell r="W35" t="str">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row>
        <row r="36">
          <cell r="A36">
            <v>0</v>
          </cell>
          <cell r="B36">
            <v>0</v>
          </cell>
          <cell r="C36">
            <v>0</v>
          </cell>
          <cell r="D36" t="str">
            <v>4.8</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t="str">
            <v>1.33</v>
          </cell>
          <cell r="V36" t="str">
            <v>D+</v>
          </cell>
          <cell r="W36" t="str">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row>
        <row r="37">
          <cell r="A37">
            <v>0</v>
          </cell>
          <cell r="B37">
            <v>0</v>
          </cell>
          <cell r="C37">
            <v>0</v>
          </cell>
          <cell r="D37" t="str">
            <v>4.9</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t="str">
            <v>1.33</v>
          </cell>
          <cell r="V37" t="str">
            <v>D+</v>
          </cell>
          <cell r="W37" t="str">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row>
        <row r="38">
          <cell r="A38">
            <v>0</v>
          </cell>
          <cell r="B38">
            <v>0</v>
          </cell>
          <cell r="C38">
            <v>0</v>
          </cell>
          <cell r="D38" t="str">
            <v>4.10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t="str">
            <v>1.33</v>
          </cell>
          <cell r="V38" t="str">
            <v>D+</v>
          </cell>
          <cell r="W38" t="str">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row>
        <row r="39">
          <cell r="A39">
            <v>0</v>
          </cell>
          <cell r="B39">
            <v>0</v>
          </cell>
          <cell r="C39">
            <v>0</v>
          </cell>
          <cell r="D39" t="str">
            <v>4.12</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t="str">
            <v>1.33</v>
          </cell>
          <cell r="V39" t="str">
            <v>D+</v>
          </cell>
          <cell r="W39" t="str">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row>
        <row r="40">
          <cell r="A40">
            <v>0</v>
          </cell>
          <cell r="B40">
            <v>0</v>
          </cell>
          <cell r="C40">
            <v>0</v>
          </cell>
          <cell r="D40" t="str">
            <v>4.15</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t="str">
            <v>1.33</v>
          </cell>
          <cell r="V40" t="str">
            <v>D+</v>
          </cell>
          <cell r="W40" t="str">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row>
        <row r="41">
          <cell r="A41">
            <v>0</v>
          </cell>
          <cell r="B41">
            <v>0</v>
          </cell>
          <cell r="C41">
            <v>0</v>
          </cell>
          <cell r="D41" t="str">
            <v>4.17</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t="str">
            <v>1.33</v>
          </cell>
          <cell r="V41" t="str">
            <v>D+</v>
          </cell>
          <cell r="W41" t="str">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row>
        <row r="42">
          <cell r="A42">
            <v>0</v>
          </cell>
          <cell r="B42">
            <v>3</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t="str">
            <v>1.33</v>
          </cell>
          <cell r="V42" t="str">
            <v>D+</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row>
        <row r="43">
          <cell r="A43">
            <v>4</v>
          </cell>
          <cell r="B43">
            <v>0</v>
          </cell>
          <cell r="C43" t="str">
            <v>Antonio Permata A</v>
          </cell>
          <cell r="D43" t="str">
            <v>4.1</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t="str">
            <v>1.33</v>
          </cell>
          <cell r="V43" t="str">
            <v>D+</v>
          </cell>
          <cell r="W43" t="str">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t="str">
            <v>D+</v>
          </cell>
        </row>
        <row r="44">
          <cell r="A44">
            <v>0</v>
          </cell>
          <cell r="B44">
            <v>0</v>
          </cell>
          <cell r="C44">
            <v>0</v>
          </cell>
          <cell r="D44" t="str">
            <v>4.2</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t="str">
            <v>1.33</v>
          </cell>
          <cell r="V44" t="str">
            <v>D+</v>
          </cell>
          <cell r="W44" t="str">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row>
        <row r="45">
          <cell r="A45">
            <v>0</v>
          </cell>
          <cell r="B45">
            <v>0</v>
          </cell>
          <cell r="C45">
            <v>0</v>
          </cell>
          <cell r="D45" t="str">
            <v>4.5</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t="str">
            <v>1.33</v>
          </cell>
          <cell r="V45" t="str">
            <v>D+</v>
          </cell>
          <cell r="W45" t="str">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row>
        <row r="46">
          <cell r="A46">
            <v>0</v>
          </cell>
          <cell r="B46">
            <v>0</v>
          </cell>
          <cell r="C46">
            <v>0</v>
          </cell>
          <cell r="D46" t="str">
            <v>4.6</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t="str">
            <v>1.33</v>
          </cell>
          <cell r="V46" t="str">
            <v>D+</v>
          </cell>
          <cell r="W46" t="str">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row>
        <row r="47">
          <cell r="A47">
            <v>0</v>
          </cell>
          <cell r="B47">
            <v>0</v>
          </cell>
          <cell r="C47">
            <v>0</v>
          </cell>
          <cell r="D47" t="str">
            <v>4.7</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t="str">
            <v>1.33</v>
          </cell>
          <cell r="V47" t="str">
            <v>D+</v>
          </cell>
          <cell r="W47" t="str">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row>
        <row r="48">
          <cell r="A48">
            <v>0</v>
          </cell>
          <cell r="B48">
            <v>0</v>
          </cell>
          <cell r="C48">
            <v>0</v>
          </cell>
          <cell r="D48" t="str">
            <v>4.8</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t="str">
            <v>1.33</v>
          </cell>
          <cell r="V48" t="str">
            <v>D+</v>
          </cell>
          <cell r="W48" t="str">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row>
        <row r="49">
          <cell r="A49">
            <v>0</v>
          </cell>
          <cell r="B49">
            <v>0</v>
          </cell>
          <cell r="C49">
            <v>0</v>
          </cell>
          <cell r="D49" t="str">
            <v>4.9</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t="str">
            <v>1.33</v>
          </cell>
          <cell r="V49" t="str">
            <v>D+</v>
          </cell>
          <cell r="W49" t="str">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row>
        <row r="50">
          <cell r="A50">
            <v>0</v>
          </cell>
          <cell r="B50">
            <v>0</v>
          </cell>
          <cell r="C50">
            <v>0</v>
          </cell>
          <cell r="D50" t="str">
            <v>4.10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t="str">
            <v>1.33</v>
          </cell>
          <cell r="V50" t="str">
            <v>D+</v>
          </cell>
          <cell r="W50" t="str">
            <v>0</v>
          </cell>
          <cell r="X50">
            <v>0</v>
          </cell>
          <cell r="Y50">
            <v>0</v>
          </cell>
          <cell r="Z50">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0</v>
          </cell>
          <cell r="AT50">
            <v>0</v>
          </cell>
          <cell r="AU50">
            <v>0</v>
          </cell>
          <cell r="AV50">
            <v>0</v>
          </cell>
        </row>
        <row r="51">
          <cell r="A51">
            <v>0</v>
          </cell>
          <cell r="B51">
            <v>0</v>
          </cell>
          <cell r="C51">
            <v>0</v>
          </cell>
          <cell r="D51" t="str">
            <v>4.12</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t="str">
            <v>1.33</v>
          </cell>
          <cell r="V51" t="str">
            <v>D+</v>
          </cell>
          <cell r="W51" t="str">
            <v>0</v>
          </cell>
          <cell r="X51">
            <v>0</v>
          </cell>
          <cell r="Y51">
            <v>0</v>
          </cell>
          <cell r="Z51">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cell r="AU51">
            <v>0</v>
          </cell>
          <cell r="AV51">
            <v>0</v>
          </cell>
        </row>
        <row r="52">
          <cell r="A52">
            <v>0</v>
          </cell>
          <cell r="B52">
            <v>0</v>
          </cell>
          <cell r="C52">
            <v>0</v>
          </cell>
          <cell r="D52" t="str">
            <v>4.15</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t="str">
            <v>1.33</v>
          </cell>
          <cell r="V52" t="str">
            <v>D+</v>
          </cell>
          <cell r="W52" t="str">
            <v>0</v>
          </cell>
          <cell r="X52">
            <v>0</v>
          </cell>
          <cell r="Y52">
            <v>0</v>
          </cell>
          <cell r="Z52">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0</v>
          </cell>
          <cell r="AU52">
            <v>0</v>
          </cell>
          <cell r="AV52">
            <v>0</v>
          </cell>
        </row>
        <row r="53">
          <cell r="A53">
            <v>0</v>
          </cell>
          <cell r="B53">
            <v>0</v>
          </cell>
          <cell r="C53">
            <v>0</v>
          </cell>
          <cell r="D53" t="str">
            <v>4.17</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t="str">
            <v>1.33</v>
          </cell>
          <cell r="V53" t="str">
            <v>D+</v>
          </cell>
          <cell r="W53" t="str">
            <v>0</v>
          </cell>
          <cell r="X53">
            <v>0</v>
          </cell>
          <cell r="Y53">
            <v>0</v>
          </cell>
          <cell r="Z53">
            <v>0</v>
          </cell>
          <cell r="AA53">
            <v>0</v>
          </cell>
          <cell r="AB53">
            <v>0</v>
          </cell>
          <cell r="AC53">
            <v>0</v>
          </cell>
          <cell r="AD53">
            <v>0</v>
          </cell>
          <cell r="AE53">
            <v>0</v>
          </cell>
          <cell r="AF53">
            <v>0</v>
          </cell>
          <cell r="AG53">
            <v>0</v>
          </cell>
          <cell r="AH53">
            <v>0</v>
          </cell>
          <cell r="AI53">
            <v>0</v>
          </cell>
          <cell r="AJ53">
            <v>0</v>
          </cell>
          <cell r="AK53">
            <v>0</v>
          </cell>
          <cell r="AL53">
            <v>0</v>
          </cell>
          <cell r="AM53">
            <v>0</v>
          </cell>
          <cell r="AN53">
            <v>0</v>
          </cell>
          <cell r="AO53">
            <v>0</v>
          </cell>
          <cell r="AP53">
            <v>0</v>
          </cell>
          <cell r="AQ53">
            <v>0</v>
          </cell>
          <cell r="AR53">
            <v>0</v>
          </cell>
          <cell r="AS53">
            <v>0</v>
          </cell>
          <cell r="AT53">
            <v>0</v>
          </cell>
          <cell r="AU53">
            <v>0</v>
          </cell>
          <cell r="AV53">
            <v>0</v>
          </cell>
        </row>
        <row r="54">
          <cell r="A54">
            <v>0</v>
          </cell>
          <cell r="B54">
            <v>4</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1.33</v>
          </cell>
          <cell r="V54" t="str">
            <v>D+</v>
          </cell>
          <cell r="W54">
            <v>0</v>
          </cell>
          <cell r="X54">
            <v>0</v>
          </cell>
          <cell r="Y54">
            <v>0</v>
          </cell>
          <cell r="Z54">
            <v>0</v>
          </cell>
          <cell r="AA54">
            <v>0</v>
          </cell>
          <cell r="AB54">
            <v>0</v>
          </cell>
          <cell r="AC54">
            <v>0</v>
          </cell>
          <cell r="AD54">
            <v>0</v>
          </cell>
          <cell r="AE54">
            <v>0</v>
          </cell>
          <cell r="AF54">
            <v>0</v>
          </cell>
          <cell r="AG54">
            <v>0</v>
          </cell>
          <cell r="AH54">
            <v>0</v>
          </cell>
          <cell r="AI54">
            <v>0</v>
          </cell>
          <cell r="AJ54">
            <v>0</v>
          </cell>
          <cell r="AK54">
            <v>0</v>
          </cell>
          <cell r="AL54">
            <v>0</v>
          </cell>
          <cell r="AM54">
            <v>0</v>
          </cell>
          <cell r="AN54">
            <v>0</v>
          </cell>
          <cell r="AO54">
            <v>0</v>
          </cell>
          <cell r="AP54">
            <v>0</v>
          </cell>
          <cell r="AQ54">
            <v>0</v>
          </cell>
          <cell r="AR54">
            <v>0</v>
          </cell>
          <cell r="AS54">
            <v>0</v>
          </cell>
          <cell r="AT54">
            <v>0</v>
          </cell>
          <cell r="AU54">
            <v>0</v>
          </cell>
          <cell r="AV54">
            <v>0</v>
          </cell>
        </row>
        <row r="55">
          <cell r="A55">
            <v>5</v>
          </cell>
          <cell r="B55">
            <v>0</v>
          </cell>
          <cell r="C55" t="str">
            <v>Arya Pratama G</v>
          </cell>
          <cell r="D55" t="str">
            <v>4.1</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t="str">
            <v>1.33</v>
          </cell>
          <cell r="V55" t="str">
            <v>D+</v>
          </cell>
          <cell r="W55" t="str">
            <v>0</v>
          </cell>
          <cell r="X55">
            <v>0</v>
          </cell>
          <cell r="Y55">
            <v>0</v>
          </cell>
          <cell r="Z55">
            <v>0</v>
          </cell>
          <cell r="AA55">
            <v>0</v>
          </cell>
          <cell r="AB55">
            <v>0</v>
          </cell>
          <cell r="AC55">
            <v>0</v>
          </cell>
          <cell r="AD55">
            <v>0</v>
          </cell>
          <cell r="AE55">
            <v>0</v>
          </cell>
          <cell r="AF55">
            <v>0</v>
          </cell>
          <cell r="AG55">
            <v>0</v>
          </cell>
          <cell r="AH55">
            <v>0</v>
          </cell>
          <cell r="AI55">
            <v>0</v>
          </cell>
          <cell r="AJ55">
            <v>0</v>
          </cell>
          <cell r="AK55">
            <v>0</v>
          </cell>
          <cell r="AL55">
            <v>0</v>
          </cell>
          <cell r="AM55">
            <v>0</v>
          </cell>
          <cell r="AN55">
            <v>0</v>
          </cell>
          <cell r="AO55">
            <v>0</v>
          </cell>
          <cell r="AP55">
            <v>0</v>
          </cell>
          <cell r="AQ55">
            <v>0</v>
          </cell>
          <cell r="AR55">
            <v>0</v>
          </cell>
          <cell r="AS55">
            <v>0</v>
          </cell>
          <cell r="AT55">
            <v>0</v>
          </cell>
          <cell r="AU55">
            <v>0</v>
          </cell>
          <cell r="AV55" t="str">
            <v>D+</v>
          </cell>
        </row>
        <row r="56">
          <cell r="A56">
            <v>0</v>
          </cell>
          <cell r="B56">
            <v>0</v>
          </cell>
          <cell r="C56">
            <v>0</v>
          </cell>
          <cell r="D56" t="str">
            <v>4.2</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t="str">
            <v>1.33</v>
          </cell>
          <cell r="V56" t="str">
            <v>D+</v>
          </cell>
          <cell r="W56" t="str">
            <v>0</v>
          </cell>
          <cell r="X56">
            <v>0</v>
          </cell>
          <cell r="Y56">
            <v>0</v>
          </cell>
          <cell r="Z56">
            <v>0</v>
          </cell>
          <cell r="AA56">
            <v>0</v>
          </cell>
          <cell r="AB56">
            <v>0</v>
          </cell>
          <cell r="AC56">
            <v>0</v>
          </cell>
          <cell r="AD56">
            <v>0</v>
          </cell>
          <cell r="AE56">
            <v>0</v>
          </cell>
          <cell r="AF56">
            <v>0</v>
          </cell>
          <cell r="AG56">
            <v>0</v>
          </cell>
          <cell r="AH56">
            <v>0</v>
          </cell>
          <cell r="AI56">
            <v>0</v>
          </cell>
          <cell r="AJ56">
            <v>0</v>
          </cell>
          <cell r="AK56">
            <v>0</v>
          </cell>
          <cell r="AL56">
            <v>0</v>
          </cell>
          <cell r="AM56">
            <v>0</v>
          </cell>
          <cell r="AN56">
            <v>0</v>
          </cell>
          <cell r="AO56">
            <v>0</v>
          </cell>
          <cell r="AP56">
            <v>0</v>
          </cell>
          <cell r="AQ56">
            <v>0</v>
          </cell>
          <cell r="AR56">
            <v>0</v>
          </cell>
          <cell r="AS56">
            <v>0</v>
          </cell>
          <cell r="AT56">
            <v>0</v>
          </cell>
          <cell r="AU56">
            <v>0</v>
          </cell>
          <cell r="AV56">
            <v>0</v>
          </cell>
        </row>
        <row r="57">
          <cell r="A57">
            <v>0</v>
          </cell>
          <cell r="B57">
            <v>0</v>
          </cell>
          <cell r="C57">
            <v>0</v>
          </cell>
          <cell r="D57" t="str">
            <v>4.5</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t="str">
            <v>1.33</v>
          </cell>
          <cell r="V57" t="str">
            <v>D+</v>
          </cell>
          <cell r="W57" t="str">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v>
          </cell>
          <cell r="AN57">
            <v>0</v>
          </cell>
          <cell r="AO57">
            <v>0</v>
          </cell>
          <cell r="AP57">
            <v>0</v>
          </cell>
          <cell r="AQ57">
            <v>0</v>
          </cell>
          <cell r="AR57">
            <v>0</v>
          </cell>
          <cell r="AS57">
            <v>0</v>
          </cell>
          <cell r="AT57">
            <v>0</v>
          </cell>
          <cell r="AU57">
            <v>0</v>
          </cell>
          <cell r="AV57">
            <v>0</v>
          </cell>
        </row>
        <row r="58">
          <cell r="A58">
            <v>0</v>
          </cell>
          <cell r="B58">
            <v>0</v>
          </cell>
          <cell r="C58">
            <v>0</v>
          </cell>
          <cell r="D58" t="str">
            <v>4.6</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t="str">
            <v>1.33</v>
          </cell>
          <cell r="V58" t="str">
            <v>D+</v>
          </cell>
          <cell r="W58" t="str">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row>
        <row r="59">
          <cell r="A59">
            <v>0</v>
          </cell>
          <cell r="B59">
            <v>0</v>
          </cell>
          <cell r="C59">
            <v>0</v>
          </cell>
          <cell r="D59" t="str">
            <v>4.7</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t="str">
            <v>1.33</v>
          </cell>
          <cell r="V59" t="str">
            <v>D+</v>
          </cell>
          <cell r="W59" t="str">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cell r="AN59">
            <v>0</v>
          </cell>
          <cell r="AO59">
            <v>0</v>
          </cell>
          <cell r="AP59">
            <v>0</v>
          </cell>
          <cell r="AQ59">
            <v>0</v>
          </cell>
          <cell r="AR59">
            <v>0</v>
          </cell>
          <cell r="AS59">
            <v>0</v>
          </cell>
          <cell r="AT59">
            <v>0</v>
          </cell>
          <cell r="AU59">
            <v>0</v>
          </cell>
          <cell r="AV59">
            <v>0</v>
          </cell>
        </row>
        <row r="60">
          <cell r="A60">
            <v>0</v>
          </cell>
          <cell r="B60">
            <v>0</v>
          </cell>
          <cell r="C60">
            <v>0</v>
          </cell>
          <cell r="D60" t="str">
            <v>4.8</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t="str">
            <v>1.33</v>
          </cell>
          <cell r="V60" t="str">
            <v>D+</v>
          </cell>
          <cell r="W60" t="str">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row>
        <row r="61">
          <cell r="A61">
            <v>0</v>
          </cell>
          <cell r="B61">
            <v>0</v>
          </cell>
          <cell r="C61">
            <v>0</v>
          </cell>
          <cell r="D61" t="str">
            <v>4.9</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t="str">
            <v>1.33</v>
          </cell>
          <cell r="V61" t="str">
            <v>D+</v>
          </cell>
          <cell r="W61" t="str">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row>
        <row r="62">
          <cell r="A62">
            <v>0</v>
          </cell>
          <cell r="B62">
            <v>0</v>
          </cell>
          <cell r="C62">
            <v>0</v>
          </cell>
          <cell r="D62" t="str">
            <v>4.10</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t="str">
            <v>1.33</v>
          </cell>
          <cell r="V62" t="str">
            <v>D+</v>
          </cell>
          <cell r="W62" t="str">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row>
        <row r="63">
          <cell r="A63">
            <v>0</v>
          </cell>
          <cell r="B63">
            <v>0</v>
          </cell>
          <cell r="C63">
            <v>0</v>
          </cell>
          <cell r="D63" t="str">
            <v>4.12</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t="str">
            <v>1.33</v>
          </cell>
          <cell r="V63" t="str">
            <v>D+</v>
          </cell>
          <cell r="W63" t="str">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row>
        <row r="64">
          <cell r="A64">
            <v>0</v>
          </cell>
          <cell r="B64">
            <v>0</v>
          </cell>
          <cell r="C64">
            <v>0</v>
          </cell>
          <cell r="D64" t="str">
            <v>4.15</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t="str">
            <v>1.33</v>
          </cell>
          <cell r="V64" t="str">
            <v>D+</v>
          </cell>
          <cell r="W64" t="str">
            <v>0</v>
          </cell>
          <cell r="X64">
            <v>0</v>
          </cell>
          <cell r="Y64">
            <v>0</v>
          </cell>
          <cell r="Z64">
            <v>0</v>
          </cell>
          <cell r="AA64">
            <v>0</v>
          </cell>
          <cell r="AB64">
            <v>0</v>
          </cell>
          <cell r="AC64">
            <v>0</v>
          </cell>
          <cell r="AD64">
            <v>0</v>
          </cell>
          <cell r="AE64">
            <v>0</v>
          </cell>
          <cell r="AF64">
            <v>0</v>
          </cell>
          <cell r="AG64">
            <v>0</v>
          </cell>
          <cell r="AH64">
            <v>0</v>
          </cell>
          <cell r="AI64">
            <v>0</v>
          </cell>
          <cell r="AJ64">
            <v>0</v>
          </cell>
          <cell r="AK64">
            <v>0</v>
          </cell>
          <cell r="AL64">
            <v>0</v>
          </cell>
          <cell r="AM64">
            <v>0</v>
          </cell>
          <cell r="AN64">
            <v>0</v>
          </cell>
          <cell r="AO64">
            <v>0</v>
          </cell>
          <cell r="AP64">
            <v>0</v>
          </cell>
          <cell r="AQ64">
            <v>0</v>
          </cell>
          <cell r="AR64">
            <v>0</v>
          </cell>
          <cell r="AS64">
            <v>0</v>
          </cell>
          <cell r="AT64">
            <v>0</v>
          </cell>
          <cell r="AU64">
            <v>0</v>
          </cell>
          <cell r="AV64">
            <v>0</v>
          </cell>
        </row>
        <row r="65">
          <cell r="A65">
            <v>0</v>
          </cell>
          <cell r="B65">
            <v>0</v>
          </cell>
          <cell r="C65">
            <v>0</v>
          </cell>
          <cell r="D65" t="str">
            <v>4.17</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t="str">
            <v>1.33</v>
          </cell>
          <cell r="V65" t="str">
            <v>D+</v>
          </cell>
          <cell r="W65" t="str">
            <v>0</v>
          </cell>
          <cell r="X65">
            <v>0</v>
          </cell>
          <cell r="Y65">
            <v>0</v>
          </cell>
          <cell r="Z65">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cell r="AU65">
            <v>0</v>
          </cell>
          <cell r="AV65">
            <v>0</v>
          </cell>
        </row>
        <row r="66">
          <cell r="A66">
            <v>0</v>
          </cell>
          <cell r="B66">
            <v>5</v>
          </cell>
          <cell r="C66">
            <v>0</v>
          </cell>
          <cell r="D66">
            <v>0</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t="str">
            <v>1.33</v>
          </cell>
          <cell r="V66" t="str">
            <v>D+</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row>
        <row r="67">
          <cell r="A67">
            <v>6</v>
          </cell>
          <cell r="B67">
            <v>0</v>
          </cell>
          <cell r="C67" t="str">
            <v>Asyam Hanif Ihsan H</v>
          </cell>
          <cell r="D67" t="str">
            <v>4.1</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t="str">
            <v>1.33</v>
          </cell>
          <cell r="V67" t="str">
            <v>D+</v>
          </cell>
          <cell r="W67" t="str">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t="str">
            <v>D+</v>
          </cell>
        </row>
        <row r="68">
          <cell r="A68">
            <v>0</v>
          </cell>
          <cell r="B68">
            <v>0</v>
          </cell>
          <cell r="C68">
            <v>0</v>
          </cell>
          <cell r="D68" t="str">
            <v>4.2</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t="str">
            <v>1.33</v>
          </cell>
          <cell r="V68" t="str">
            <v>D+</v>
          </cell>
          <cell r="W68" t="str">
            <v>0</v>
          </cell>
          <cell r="X68">
            <v>0</v>
          </cell>
          <cell r="Y68">
            <v>0</v>
          </cell>
          <cell r="Z68">
            <v>0</v>
          </cell>
          <cell r="AA68">
            <v>0</v>
          </cell>
          <cell r="AB68">
            <v>0</v>
          </cell>
          <cell r="AC68">
            <v>0</v>
          </cell>
          <cell r="AD68">
            <v>0</v>
          </cell>
          <cell r="AE68">
            <v>0</v>
          </cell>
          <cell r="AF68">
            <v>0</v>
          </cell>
          <cell r="AG68">
            <v>0</v>
          </cell>
          <cell r="AH68">
            <v>0</v>
          </cell>
          <cell r="AI68">
            <v>0</v>
          </cell>
          <cell r="AJ68">
            <v>0</v>
          </cell>
          <cell r="AK68">
            <v>0</v>
          </cell>
          <cell r="AL68">
            <v>0</v>
          </cell>
          <cell r="AM68">
            <v>0</v>
          </cell>
          <cell r="AN68">
            <v>0</v>
          </cell>
          <cell r="AO68">
            <v>0</v>
          </cell>
          <cell r="AP68">
            <v>0</v>
          </cell>
          <cell r="AQ68">
            <v>0</v>
          </cell>
          <cell r="AR68">
            <v>0</v>
          </cell>
          <cell r="AS68">
            <v>0</v>
          </cell>
          <cell r="AT68">
            <v>0</v>
          </cell>
          <cell r="AU68">
            <v>0</v>
          </cell>
          <cell r="AV68">
            <v>0</v>
          </cell>
        </row>
        <row r="69">
          <cell r="A69">
            <v>0</v>
          </cell>
          <cell r="B69">
            <v>0</v>
          </cell>
          <cell r="C69">
            <v>0</v>
          </cell>
          <cell r="D69" t="str">
            <v>4.5</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t="str">
            <v>1.33</v>
          </cell>
          <cell r="V69" t="str">
            <v>D+</v>
          </cell>
          <cell r="W69" t="str">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v>
          </cell>
          <cell r="AM69">
            <v>0</v>
          </cell>
          <cell r="AN69">
            <v>0</v>
          </cell>
          <cell r="AO69">
            <v>0</v>
          </cell>
          <cell r="AP69">
            <v>0</v>
          </cell>
          <cell r="AQ69">
            <v>0</v>
          </cell>
          <cell r="AR69">
            <v>0</v>
          </cell>
          <cell r="AS69">
            <v>0</v>
          </cell>
          <cell r="AT69">
            <v>0</v>
          </cell>
          <cell r="AU69">
            <v>0</v>
          </cell>
          <cell r="AV69">
            <v>0</v>
          </cell>
        </row>
        <row r="70">
          <cell r="A70">
            <v>0</v>
          </cell>
          <cell r="B70">
            <v>0</v>
          </cell>
          <cell r="C70">
            <v>0</v>
          </cell>
          <cell r="D70" t="str">
            <v>4.6</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t="str">
            <v>1.33</v>
          </cell>
          <cell r="V70" t="str">
            <v>D+</v>
          </cell>
          <cell r="W70" t="str">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v>
          </cell>
          <cell r="AM70">
            <v>0</v>
          </cell>
          <cell r="AN70">
            <v>0</v>
          </cell>
          <cell r="AO70">
            <v>0</v>
          </cell>
          <cell r="AP70">
            <v>0</v>
          </cell>
          <cell r="AQ70">
            <v>0</v>
          </cell>
          <cell r="AR70">
            <v>0</v>
          </cell>
          <cell r="AS70">
            <v>0</v>
          </cell>
          <cell r="AT70">
            <v>0</v>
          </cell>
          <cell r="AU70">
            <v>0</v>
          </cell>
          <cell r="AV70">
            <v>0</v>
          </cell>
        </row>
        <row r="71">
          <cell r="A71">
            <v>0</v>
          </cell>
          <cell r="B71">
            <v>0</v>
          </cell>
          <cell r="C71">
            <v>0</v>
          </cell>
          <cell r="D71" t="str">
            <v>4.7</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t="str">
            <v>1.33</v>
          </cell>
          <cell r="V71" t="str">
            <v>D+</v>
          </cell>
          <cell r="W71" t="str">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row>
        <row r="72">
          <cell r="A72">
            <v>0</v>
          </cell>
          <cell r="B72">
            <v>0</v>
          </cell>
          <cell r="C72">
            <v>0</v>
          </cell>
          <cell r="D72" t="str">
            <v>4.8</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t="str">
            <v>1.33</v>
          </cell>
          <cell r="V72" t="str">
            <v>D+</v>
          </cell>
          <cell r="W72" t="str">
            <v>0</v>
          </cell>
          <cell r="X72">
            <v>0</v>
          </cell>
          <cell r="Y72">
            <v>0</v>
          </cell>
          <cell r="Z72">
            <v>0</v>
          </cell>
          <cell r="AA72">
            <v>0</v>
          </cell>
          <cell r="AB72">
            <v>0</v>
          </cell>
          <cell r="AC72">
            <v>0</v>
          </cell>
          <cell r="AD72">
            <v>0</v>
          </cell>
          <cell r="AE72">
            <v>0</v>
          </cell>
          <cell r="AF72">
            <v>0</v>
          </cell>
          <cell r="AG72">
            <v>0</v>
          </cell>
          <cell r="AH72">
            <v>0</v>
          </cell>
          <cell r="AI72">
            <v>0</v>
          </cell>
          <cell r="AJ72">
            <v>0</v>
          </cell>
          <cell r="AK72">
            <v>0</v>
          </cell>
          <cell r="AL72">
            <v>0</v>
          </cell>
          <cell r="AM72">
            <v>0</v>
          </cell>
          <cell r="AN72">
            <v>0</v>
          </cell>
          <cell r="AO72">
            <v>0</v>
          </cell>
          <cell r="AP72">
            <v>0</v>
          </cell>
          <cell r="AQ72">
            <v>0</v>
          </cell>
          <cell r="AR72">
            <v>0</v>
          </cell>
          <cell r="AS72">
            <v>0</v>
          </cell>
          <cell r="AT72">
            <v>0</v>
          </cell>
          <cell r="AU72">
            <v>0</v>
          </cell>
          <cell r="AV72">
            <v>0</v>
          </cell>
        </row>
        <row r="73">
          <cell r="A73">
            <v>0</v>
          </cell>
          <cell r="B73">
            <v>0</v>
          </cell>
          <cell r="C73">
            <v>0</v>
          </cell>
          <cell r="D73" t="str">
            <v>4.9</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t="str">
            <v>1.33</v>
          </cell>
          <cell r="V73" t="str">
            <v>D+</v>
          </cell>
          <cell r="W73" t="str">
            <v>0</v>
          </cell>
          <cell r="X73">
            <v>0</v>
          </cell>
          <cell r="Y73">
            <v>0</v>
          </cell>
          <cell r="Z73">
            <v>0</v>
          </cell>
          <cell r="AA73">
            <v>0</v>
          </cell>
          <cell r="AB73">
            <v>0</v>
          </cell>
          <cell r="AC73">
            <v>0</v>
          </cell>
          <cell r="AD73">
            <v>0</v>
          </cell>
          <cell r="AE73">
            <v>0</v>
          </cell>
          <cell r="AF73">
            <v>0</v>
          </cell>
          <cell r="AG73">
            <v>0</v>
          </cell>
          <cell r="AH73">
            <v>0</v>
          </cell>
          <cell r="AI73">
            <v>0</v>
          </cell>
          <cell r="AJ73">
            <v>0</v>
          </cell>
          <cell r="AK73">
            <v>0</v>
          </cell>
          <cell r="AL73">
            <v>0</v>
          </cell>
          <cell r="AM73">
            <v>0</v>
          </cell>
          <cell r="AN73">
            <v>0</v>
          </cell>
          <cell r="AO73">
            <v>0</v>
          </cell>
          <cell r="AP73">
            <v>0</v>
          </cell>
          <cell r="AQ73">
            <v>0</v>
          </cell>
          <cell r="AR73">
            <v>0</v>
          </cell>
          <cell r="AS73">
            <v>0</v>
          </cell>
          <cell r="AT73">
            <v>0</v>
          </cell>
          <cell r="AU73">
            <v>0</v>
          </cell>
          <cell r="AV73">
            <v>0</v>
          </cell>
        </row>
        <row r="74">
          <cell r="A74">
            <v>0</v>
          </cell>
          <cell r="B74">
            <v>0</v>
          </cell>
          <cell r="C74">
            <v>0</v>
          </cell>
          <cell r="D74" t="str">
            <v>4.10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t="str">
            <v>1.33</v>
          </cell>
          <cell r="V74" t="str">
            <v>D+</v>
          </cell>
          <cell r="W74" t="str">
            <v>0</v>
          </cell>
          <cell r="X74">
            <v>0</v>
          </cell>
          <cell r="Y74">
            <v>0</v>
          </cell>
          <cell r="Z74">
            <v>0</v>
          </cell>
          <cell r="AA74">
            <v>0</v>
          </cell>
          <cell r="AB74">
            <v>0</v>
          </cell>
          <cell r="AC74">
            <v>0</v>
          </cell>
          <cell r="AD74">
            <v>0</v>
          </cell>
          <cell r="AE74">
            <v>0</v>
          </cell>
          <cell r="AF74">
            <v>0</v>
          </cell>
          <cell r="AG74">
            <v>0</v>
          </cell>
          <cell r="AH74">
            <v>0</v>
          </cell>
          <cell r="AI74">
            <v>0</v>
          </cell>
          <cell r="AJ74">
            <v>0</v>
          </cell>
          <cell r="AK74">
            <v>0</v>
          </cell>
          <cell r="AL74">
            <v>0</v>
          </cell>
          <cell r="AM74">
            <v>0</v>
          </cell>
          <cell r="AN74">
            <v>0</v>
          </cell>
          <cell r="AO74">
            <v>0</v>
          </cell>
          <cell r="AP74">
            <v>0</v>
          </cell>
          <cell r="AQ74">
            <v>0</v>
          </cell>
          <cell r="AR74">
            <v>0</v>
          </cell>
          <cell r="AS74">
            <v>0</v>
          </cell>
          <cell r="AT74">
            <v>0</v>
          </cell>
          <cell r="AU74">
            <v>0</v>
          </cell>
          <cell r="AV74">
            <v>0</v>
          </cell>
        </row>
        <row r="75">
          <cell r="A75">
            <v>0</v>
          </cell>
          <cell r="B75">
            <v>0</v>
          </cell>
          <cell r="C75">
            <v>0</v>
          </cell>
          <cell r="D75" t="str">
            <v>4.12</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t="str">
            <v>1.33</v>
          </cell>
          <cell r="V75" t="str">
            <v>D+</v>
          </cell>
          <cell r="W75" t="str">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v>
          </cell>
        </row>
        <row r="76">
          <cell r="A76">
            <v>0</v>
          </cell>
          <cell r="B76">
            <v>0</v>
          </cell>
          <cell r="C76">
            <v>0</v>
          </cell>
          <cell r="D76" t="str">
            <v>4.15</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t="str">
            <v>1.33</v>
          </cell>
          <cell r="V76" t="str">
            <v>D+</v>
          </cell>
          <cell r="W76" t="str">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v>
          </cell>
        </row>
        <row r="77">
          <cell r="A77">
            <v>0</v>
          </cell>
          <cell r="B77">
            <v>0</v>
          </cell>
          <cell r="C77">
            <v>0</v>
          </cell>
          <cell r="D77" t="str">
            <v>4.17</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t="str">
            <v>1.33</v>
          </cell>
          <cell r="V77" t="str">
            <v>D+</v>
          </cell>
          <cell r="W77" t="str">
            <v>0</v>
          </cell>
          <cell r="X77">
            <v>0</v>
          </cell>
          <cell r="Y77">
            <v>0</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row>
        <row r="78">
          <cell r="A78">
            <v>0</v>
          </cell>
          <cell r="B78">
            <v>6</v>
          </cell>
          <cell r="C78">
            <v>0</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t="str">
            <v>1.33</v>
          </cell>
          <cell r="V78" t="str">
            <v>D+</v>
          </cell>
          <cell r="W78">
            <v>0</v>
          </cell>
          <cell r="X78">
            <v>0</v>
          </cell>
          <cell r="Y78">
            <v>0</v>
          </cell>
          <cell r="Z78">
            <v>0</v>
          </cell>
          <cell r="AA78">
            <v>0</v>
          </cell>
          <cell r="AB78">
            <v>0</v>
          </cell>
          <cell r="AC78">
            <v>0</v>
          </cell>
          <cell r="AD78">
            <v>0</v>
          </cell>
          <cell r="AE78">
            <v>0</v>
          </cell>
          <cell r="AF78">
            <v>0</v>
          </cell>
          <cell r="AG78">
            <v>0</v>
          </cell>
          <cell r="AH78">
            <v>0</v>
          </cell>
          <cell r="AI78">
            <v>0</v>
          </cell>
          <cell r="AJ78">
            <v>0</v>
          </cell>
          <cell r="AK78">
            <v>0</v>
          </cell>
          <cell r="AL78">
            <v>0</v>
          </cell>
          <cell r="AM78">
            <v>0</v>
          </cell>
          <cell r="AN78">
            <v>0</v>
          </cell>
          <cell r="AO78">
            <v>0</v>
          </cell>
          <cell r="AP78">
            <v>0</v>
          </cell>
          <cell r="AQ78">
            <v>0</v>
          </cell>
          <cell r="AR78">
            <v>0</v>
          </cell>
          <cell r="AS78">
            <v>0</v>
          </cell>
          <cell r="AT78">
            <v>0</v>
          </cell>
          <cell r="AU78">
            <v>0</v>
          </cell>
          <cell r="AV78">
            <v>0</v>
          </cell>
        </row>
        <row r="79">
          <cell r="A79">
            <v>7</v>
          </cell>
          <cell r="B79">
            <v>0</v>
          </cell>
          <cell r="C79" t="str">
            <v>Athaya Salsabilla Z</v>
          </cell>
          <cell r="D79" t="str">
            <v>4.1</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t="str">
            <v>1.33</v>
          </cell>
          <cell r="V79" t="str">
            <v>D+</v>
          </cell>
          <cell r="W79" t="str">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t="str">
            <v>D+</v>
          </cell>
        </row>
        <row r="80">
          <cell r="A80">
            <v>0</v>
          </cell>
          <cell r="B80">
            <v>0</v>
          </cell>
          <cell r="C80">
            <v>0</v>
          </cell>
          <cell r="D80" t="str">
            <v>4.2</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t="str">
            <v>1.33</v>
          </cell>
          <cell r="V80" t="str">
            <v>D+</v>
          </cell>
          <cell r="W80" t="str">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row>
        <row r="81">
          <cell r="A81">
            <v>0</v>
          </cell>
          <cell r="B81">
            <v>0</v>
          </cell>
          <cell r="C81">
            <v>0</v>
          </cell>
          <cell r="D81" t="str">
            <v>4.5</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t="str">
            <v>1.33</v>
          </cell>
          <cell r="V81" t="str">
            <v>D+</v>
          </cell>
          <cell r="W81" t="str">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row>
        <row r="82">
          <cell r="A82">
            <v>0</v>
          </cell>
          <cell r="B82">
            <v>0</v>
          </cell>
          <cell r="C82">
            <v>0</v>
          </cell>
          <cell r="D82" t="str">
            <v>4.6</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t="str">
            <v>1.33</v>
          </cell>
          <cell r="V82" t="str">
            <v>D+</v>
          </cell>
          <cell r="W82" t="str">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row>
        <row r="83">
          <cell r="A83">
            <v>0</v>
          </cell>
          <cell r="B83">
            <v>0</v>
          </cell>
          <cell r="C83">
            <v>0</v>
          </cell>
          <cell r="D83" t="str">
            <v>4.7</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t="str">
            <v>1.33</v>
          </cell>
          <cell r="V83" t="str">
            <v>D+</v>
          </cell>
          <cell r="W83" t="str">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row>
        <row r="84">
          <cell r="A84">
            <v>0</v>
          </cell>
          <cell r="B84">
            <v>0</v>
          </cell>
          <cell r="C84">
            <v>0</v>
          </cell>
          <cell r="D84" t="str">
            <v>4.8</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t="str">
            <v>1.33</v>
          </cell>
          <cell r="V84" t="str">
            <v>D+</v>
          </cell>
          <cell r="W84" t="str">
            <v>0</v>
          </cell>
          <cell r="X84">
            <v>0</v>
          </cell>
          <cell r="Y84">
            <v>0</v>
          </cell>
          <cell r="Z84">
            <v>0</v>
          </cell>
          <cell r="AA84">
            <v>0</v>
          </cell>
          <cell r="AB84">
            <v>0</v>
          </cell>
          <cell r="AC84">
            <v>0</v>
          </cell>
          <cell r="AD84">
            <v>0</v>
          </cell>
          <cell r="AE84">
            <v>0</v>
          </cell>
          <cell r="AF84">
            <v>0</v>
          </cell>
          <cell r="AG84">
            <v>0</v>
          </cell>
          <cell r="AH84">
            <v>0</v>
          </cell>
          <cell r="AI84">
            <v>0</v>
          </cell>
          <cell r="AJ84">
            <v>0</v>
          </cell>
          <cell r="AK84">
            <v>0</v>
          </cell>
          <cell r="AL84">
            <v>0</v>
          </cell>
          <cell r="AM84">
            <v>0</v>
          </cell>
          <cell r="AN84">
            <v>0</v>
          </cell>
          <cell r="AO84">
            <v>0</v>
          </cell>
          <cell r="AP84">
            <v>0</v>
          </cell>
          <cell r="AQ84">
            <v>0</v>
          </cell>
          <cell r="AR84">
            <v>0</v>
          </cell>
          <cell r="AS84">
            <v>0</v>
          </cell>
          <cell r="AT84">
            <v>0</v>
          </cell>
          <cell r="AU84">
            <v>0</v>
          </cell>
          <cell r="AV84">
            <v>0</v>
          </cell>
        </row>
        <row r="85">
          <cell r="A85">
            <v>0</v>
          </cell>
          <cell r="B85">
            <v>0</v>
          </cell>
          <cell r="C85">
            <v>0</v>
          </cell>
          <cell r="D85" t="str">
            <v>4.9</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t="str">
            <v>1.33</v>
          </cell>
          <cell r="V85" t="str">
            <v>D+</v>
          </cell>
          <cell r="W85" t="str">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row>
        <row r="86">
          <cell r="A86">
            <v>0</v>
          </cell>
          <cell r="B86">
            <v>0</v>
          </cell>
          <cell r="C86">
            <v>0</v>
          </cell>
          <cell r="D86" t="str">
            <v>4.10</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t="str">
            <v>1.33</v>
          </cell>
          <cell r="V86" t="str">
            <v>D+</v>
          </cell>
          <cell r="W86" t="str">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row>
        <row r="87">
          <cell r="A87">
            <v>0</v>
          </cell>
          <cell r="B87">
            <v>0</v>
          </cell>
          <cell r="C87">
            <v>0</v>
          </cell>
          <cell r="D87" t="str">
            <v>4.12</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t="str">
            <v>1.33</v>
          </cell>
          <cell r="V87" t="str">
            <v>D+</v>
          </cell>
          <cell r="W87" t="str">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row>
        <row r="88">
          <cell r="A88">
            <v>0</v>
          </cell>
          <cell r="B88">
            <v>0</v>
          </cell>
          <cell r="C88">
            <v>0</v>
          </cell>
          <cell r="D88" t="str">
            <v>4.15</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t="str">
            <v>1.33</v>
          </cell>
          <cell r="V88" t="str">
            <v>D+</v>
          </cell>
          <cell r="W88" t="str">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row>
        <row r="89">
          <cell r="A89">
            <v>0</v>
          </cell>
          <cell r="B89">
            <v>0</v>
          </cell>
          <cell r="C89">
            <v>0</v>
          </cell>
          <cell r="D89" t="str">
            <v>4.17</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t="str">
            <v>1.33</v>
          </cell>
          <cell r="V89" t="str">
            <v>D+</v>
          </cell>
          <cell r="W89" t="str">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row>
        <row r="90">
          <cell r="A90">
            <v>0</v>
          </cell>
          <cell r="B90">
            <v>7</v>
          </cell>
          <cell r="C90">
            <v>0</v>
          </cell>
          <cell r="D90">
            <v>0</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t="str">
            <v>1.33</v>
          </cell>
          <cell r="V90" t="str">
            <v>D+</v>
          </cell>
          <cell r="W90">
            <v>0</v>
          </cell>
          <cell r="X90">
            <v>0</v>
          </cell>
          <cell r="Y90">
            <v>0</v>
          </cell>
          <cell r="Z90">
            <v>0</v>
          </cell>
          <cell r="AA90">
            <v>0</v>
          </cell>
          <cell r="AB90">
            <v>0</v>
          </cell>
          <cell r="AC90">
            <v>0</v>
          </cell>
          <cell r="AD90">
            <v>0</v>
          </cell>
          <cell r="AE90">
            <v>0</v>
          </cell>
          <cell r="AF90">
            <v>0</v>
          </cell>
          <cell r="AG90">
            <v>0</v>
          </cell>
          <cell r="AH90">
            <v>0</v>
          </cell>
          <cell r="AI90">
            <v>0</v>
          </cell>
          <cell r="AJ90">
            <v>0</v>
          </cell>
          <cell r="AK90">
            <v>0</v>
          </cell>
          <cell r="AL90">
            <v>0</v>
          </cell>
          <cell r="AM90">
            <v>0</v>
          </cell>
          <cell r="AN90">
            <v>0</v>
          </cell>
          <cell r="AO90">
            <v>0</v>
          </cell>
          <cell r="AP90">
            <v>0</v>
          </cell>
          <cell r="AQ90">
            <v>0</v>
          </cell>
          <cell r="AR90">
            <v>0</v>
          </cell>
          <cell r="AS90">
            <v>0</v>
          </cell>
          <cell r="AT90">
            <v>0</v>
          </cell>
          <cell r="AU90">
            <v>0</v>
          </cell>
          <cell r="AV90">
            <v>0</v>
          </cell>
        </row>
        <row r="91">
          <cell r="A91">
            <v>8</v>
          </cell>
          <cell r="B91">
            <v>0</v>
          </cell>
          <cell r="C91" t="str">
            <v>Aulia Dea Rosalinda</v>
          </cell>
          <cell r="D91" t="str">
            <v>4.1</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t="str">
            <v>1.33</v>
          </cell>
          <cell r="V91" t="str">
            <v>D+</v>
          </cell>
          <cell r="W91" t="str">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t="str">
            <v>D+</v>
          </cell>
        </row>
        <row r="92">
          <cell r="A92">
            <v>0</v>
          </cell>
          <cell r="B92">
            <v>0</v>
          </cell>
          <cell r="C92">
            <v>0</v>
          </cell>
          <cell r="D92" t="str">
            <v>4.2</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t="str">
            <v>1.33</v>
          </cell>
          <cell r="V92" t="str">
            <v>D+</v>
          </cell>
          <cell r="W92" t="str">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row>
        <row r="93">
          <cell r="A93">
            <v>0</v>
          </cell>
          <cell r="B93">
            <v>0</v>
          </cell>
          <cell r="C93">
            <v>0</v>
          </cell>
          <cell r="D93" t="str">
            <v>4.5</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t="str">
            <v>1.33</v>
          </cell>
          <cell r="V93" t="str">
            <v>D+</v>
          </cell>
          <cell r="W93" t="str">
            <v>0</v>
          </cell>
          <cell r="X93">
            <v>0</v>
          </cell>
          <cell r="Y93">
            <v>0</v>
          </cell>
          <cell r="Z93">
            <v>0</v>
          </cell>
          <cell r="AA93">
            <v>0</v>
          </cell>
          <cell r="AB93">
            <v>0</v>
          </cell>
          <cell r="AC93">
            <v>0</v>
          </cell>
          <cell r="AD93">
            <v>0</v>
          </cell>
          <cell r="AE93">
            <v>0</v>
          </cell>
          <cell r="AF93">
            <v>0</v>
          </cell>
          <cell r="AG93">
            <v>0</v>
          </cell>
          <cell r="AH93">
            <v>0</v>
          </cell>
          <cell r="AI93">
            <v>0</v>
          </cell>
          <cell r="AJ93">
            <v>0</v>
          </cell>
          <cell r="AK93">
            <v>0</v>
          </cell>
          <cell r="AL93">
            <v>0</v>
          </cell>
          <cell r="AM93">
            <v>0</v>
          </cell>
          <cell r="AN93">
            <v>0</v>
          </cell>
          <cell r="AO93">
            <v>0</v>
          </cell>
          <cell r="AP93">
            <v>0</v>
          </cell>
          <cell r="AQ93">
            <v>0</v>
          </cell>
          <cell r="AR93">
            <v>0</v>
          </cell>
          <cell r="AS93">
            <v>0</v>
          </cell>
          <cell r="AT93">
            <v>0</v>
          </cell>
          <cell r="AU93">
            <v>0</v>
          </cell>
          <cell r="AV93">
            <v>0</v>
          </cell>
        </row>
        <row r="94">
          <cell r="A94">
            <v>0</v>
          </cell>
          <cell r="B94">
            <v>0</v>
          </cell>
          <cell r="C94">
            <v>0</v>
          </cell>
          <cell r="D94" t="str">
            <v>4.6</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t="str">
            <v>1.33</v>
          </cell>
          <cell r="V94" t="str">
            <v>D+</v>
          </cell>
          <cell r="W94" t="str">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row>
        <row r="95">
          <cell r="A95">
            <v>0</v>
          </cell>
          <cell r="B95">
            <v>0</v>
          </cell>
          <cell r="C95">
            <v>0</v>
          </cell>
          <cell r="D95" t="str">
            <v>4.7</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t="str">
            <v>1.33</v>
          </cell>
          <cell r="V95" t="str">
            <v>D+</v>
          </cell>
          <cell r="W95" t="str">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row>
        <row r="96">
          <cell r="A96">
            <v>0</v>
          </cell>
          <cell r="B96">
            <v>0</v>
          </cell>
          <cell r="C96">
            <v>0</v>
          </cell>
          <cell r="D96" t="str">
            <v>4.8</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t="str">
            <v>1.33</v>
          </cell>
          <cell r="V96" t="str">
            <v>D+</v>
          </cell>
          <cell r="W96" t="str">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row>
        <row r="97">
          <cell r="A97">
            <v>0</v>
          </cell>
          <cell r="B97">
            <v>0</v>
          </cell>
          <cell r="C97">
            <v>0</v>
          </cell>
          <cell r="D97" t="str">
            <v>4.9</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t="str">
            <v>1.33</v>
          </cell>
          <cell r="V97" t="str">
            <v>D+</v>
          </cell>
          <cell r="W97" t="str">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row>
        <row r="98">
          <cell r="A98">
            <v>0</v>
          </cell>
          <cell r="B98">
            <v>0</v>
          </cell>
          <cell r="C98">
            <v>0</v>
          </cell>
          <cell r="D98" t="str">
            <v>4.10</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t="str">
            <v>1.33</v>
          </cell>
          <cell r="V98" t="str">
            <v>D+</v>
          </cell>
          <cell r="W98" t="str">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row>
        <row r="99">
          <cell r="A99">
            <v>0</v>
          </cell>
          <cell r="B99">
            <v>0</v>
          </cell>
          <cell r="C99">
            <v>0</v>
          </cell>
          <cell r="D99" t="str">
            <v>4.12</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t="str">
            <v>1.33</v>
          </cell>
          <cell r="V99" t="str">
            <v>D+</v>
          </cell>
          <cell r="W99" t="str">
            <v>0</v>
          </cell>
          <cell r="X99">
            <v>0</v>
          </cell>
          <cell r="Y99">
            <v>0</v>
          </cell>
          <cell r="Z99">
            <v>0</v>
          </cell>
          <cell r="AA99">
            <v>0</v>
          </cell>
          <cell r="AB99">
            <v>0</v>
          </cell>
          <cell r="AC99">
            <v>0</v>
          </cell>
          <cell r="AD99">
            <v>0</v>
          </cell>
          <cell r="AE99">
            <v>0</v>
          </cell>
          <cell r="AF99">
            <v>0</v>
          </cell>
          <cell r="AG99">
            <v>0</v>
          </cell>
          <cell r="AH99">
            <v>0</v>
          </cell>
          <cell r="AI99">
            <v>0</v>
          </cell>
          <cell r="AJ99">
            <v>0</v>
          </cell>
          <cell r="AK99">
            <v>0</v>
          </cell>
          <cell r="AL99">
            <v>0</v>
          </cell>
          <cell r="AM99">
            <v>0</v>
          </cell>
          <cell r="AN99">
            <v>0</v>
          </cell>
          <cell r="AO99">
            <v>0</v>
          </cell>
          <cell r="AP99">
            <v>0</v>
          </cell>
          <cell r="AQ99">
            <v>0</v>
          </cell>
          <cell r="AR99">
            <v>0</v>
          </cell>
          <cell r="AS99">
            <v>0</v>
          </cell>
          <cell r="AT99">
            <v>0</v>
          </cell>
          <cell r="AU99">
            <v>0</v>
          </cell>
          <cell r="AV99">
            <v>0</v>
          </cell>
        </row>
        <row r="100">
          <cell r="A100">
            <v>0</v>
          </cell>
          <cell r="B100">
            <v>0</v>
          </cell>
          <cell r="C100">
            <v>0</v>
          </cell>
          <cell r="D100" t="str">
            <v>4.15</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t="str">
            <v>1.33</v>
          </cell>
          <cell r="V100" t="str">
            <v>D+</v>
          </cell>
          <cell r="W100" t="str">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row>
        <row r="101">
          <cell r="A101">
            <v>0</v>
          </cell>
          <cell r="B101">
            <v>0</v>
          </cell>
          <cell r="C101">
            <v>0</v>
          </cell>
          <cell r="D101" t="str">
            <v>4.17</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t="str">
            <v>1.33</v>
          </cell>
          <cell r="V101" t="str">
            <v>D+</v>
          </cell>
          <cell r="W101" t="str">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row>
        <row r="102">
          <cell r="A102">
            <v>0</v>
          </cell>
          <cell r="B102">
            <v>8</v>
          </cell>
          <cell r="C102">
            <v>0</v>
          </cell>
          <cell r="D102">
            <v>0</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t="str">
            <v>1.33</v>
          </cell>
          <cell r="V102" t="str">
            <v>D+</v>
          </cell>
          <cell r="W102">
            <v>0</v>
          </cell>
          <cell r="X102">
            <v>0</v>
          </cell>
          <cell r="Y102">
            <v>0</v>
          </cell>
          <cell r="Z102">
            <v>0</v>
          </cell>
          <cell r="AA102">
            <v>0</v>
          </cell>
          <cell r="AB102">
            <v>0</v>
          </cell>
          <cell r="AC102">
            <v>0</v>
          </cell>
          <cell r="AD102">
            <v>0</v>
          </cell>
          <cell r="AE102">
            <v>0</v>
          </cell>
          <cell r="AF102">
            <v>0</v>
          </cell>
          <cell r="AG102">
            <v>0</v>
          </cell>
          <cell r="AH102">
            <v>0</v>
          </cell>
          <cell r="AI102">
            <v>0</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row>
        <row r="103">
          <cell r="A103">
            <v>9</v>
          </cell>
          <cell r="B103">
            <v>0</v>
          </cell>
          <cell r="C103" t="str">
            <v>Claudia Gabriella L</v>
          </cell>
          <cell r="D103" t="str">
            <v>4.1</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t="str">
            <v>1.33</v>
          </cell>
          <cell r="V103" t="str">
            <v>D+</v>
          </cell>
          <cell r="W103" t="str">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t="str">
            <v>D+</v>
          </cell>
        </row>
        <row r="104">
          <cell r="A104">
            <v>0</v>
          </cell>
          <cell r="B104">
            <v>0</v>
          </cell>
          <cell r="C104">
            <v>0</v>
          </cell>
          <cell r="D104" t="str">
            <v>4.2</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t="str">
            <v>1.33</v>
          </cell>
          <cell r="V104" t="str">
            <v>D+</v>
          </cell>
          <cell r="W104" t="str">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row>
        <row r="105">
          <cell r="A105">
            <v>0</v>
          </cell>
          <cell r="B105">
            <v>0</v>
          </cell>
          <cell r="C105">
            <v>0</v>
          </cell>
          <cell r="D105" t="str">
            <v>4.5</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t="str">
            <v>1.33</v>
          </cell>
          <cell r="V105" t="str">
            <v>D+</v>
          </cell>
          <cell r="W105" t="str">
            <v>0</v>
          </cell>
          <cell r="X105">
            <v>0</v>
          </cell>
          <cell r="Y105">
            <v>0</v>
          </cell>
          <cell r="Z105">
            <v>0</v>
          </cell>
          <cell r="AA105">
            <v>0</v>
          </cell>
          <cell r="AB105">
            <v>0</v>
          </cell>
          <cell r="AC105">
            <v>0</v>
          </cell>
          <cell r="AD105">
            <v>0</v>
          </cell>
          <cell r="AE105">
            <v>0</v>
          </cell>
          <cell r="AF105">
            <v>0</v>
          </cell>
          <cell r="AG105">
            <v>0</v>
          </cell>
          <cell r="AH105">
            <v>0</v>
          </cell>
          <cell r="AI105">
            <v>0</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row>
        <row r="106">
          <cell r="A106">
            <v>0</v>
          </cell>
          <cell r="B106">
            <v>0</v>
          </cell>
          <cell r="C106">
            <v>0</v>
          </cell>
          <cell r="D106" t="str">
            <v>4.6</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t="str">
            <v>1.33</v>
          </cell>
          <cell r="V106" t="str">
            <v>D+</v>
          </cell>
          <cell r="W106" t="str">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v>
          </cell>
        </row>
        <row r="107">
          <cell r="A107">
            <v>0</v>
          </cell>
          <cell r="B107">
            <v>0</v>
          </cell>
          <cell r="C107">
            <v>0</v>
          </cell>
          <cell r="D107" t="str">
            <v>4.7</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t="str">
            <v>1.33</v>
          </cell>
          <cell r="V107" t="str">
            <v>D+</v>
          </cell>
          <cell r="W107" t="str">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row>
        <row r="108">
          <cell r="A108">
            <v>0</v>
          </cell>
          <cell r="B108">
            <v>0</v>
          </cell>
          <cell r="C108">
            <v>0</v>
          </cell>
          <cell r="D108" t="str">
            <v>4.8</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t="str">
            <v>1.33</v>
          </cell>
          <cell r="V108" t="str">
            <v>D+</v>
          </cell>
          <cell r="W108" t="str">
            <v>0</v>
          </cell>
          <cell r="X108">
            <v>0</v>
          </cell>
          <cell r="Y108">
            <v>0</v>
          </cell>
          <cell r="Z108">
            <v>0</v>
          </cell>
          <cell r="AA108">
            <v>0</v>
          </cell>
          <cell r="AB108">
            <v>0</v>
          </cell>
          <cell r="AC108">
            <v>0</v>
          </cell>
          <cell r="AD108">
            <v>0</v>
          </cell>
          <cell r="AE108">
            <v>0</v>
          </cell>
          <cell r="AF108">
            <v>0</v>
          </cell>
          <cell r="AG108">
            <v>0</v>
          </cell>
          <cell r="AH108">
            <v>0</v>
          </cell>
          <cell r="AI108">
            <v>0</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row>
        <row r="109">
          <cell r="A109">
            <v>0</v>
          </cell>
          <cell r="B109">
            <v>0</v>
          </cell>
          <cell r="C109">
            <v>0</v>
          </cell>
          <cell r="D109" t="str">
            <v>4.9</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t="str">
            <v>1.33</v>
          </cell>
          <cell r="V109" t="str">
            <v>D+</v>
          </cell>
          <cell r="W109" t="str">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row>
        <row r="110">
          <cell r="A110">
            <v>0</v>
          </cell>
          <cell r="B110">
            <v>0</v>
          </cell>
          <cell r="C110">
            <v>0</v>
          </cell>
          <cell r="D110" t="str">
            <v>4.10</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t="str">
            <v>1.33</v>
          </cell>
          <cell r="V110" t="str">
            <v>D+</v>
          </cell>
          <cell r="W110" t="str">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row>
        <row r="111">
          <cell r="A111">
            <v>0</v>
          </cell>
          <cell r="B111">
            <v>0</v>
          </cell>
          <cell r="C111">
            <v>0</v>
          </cell>
          <cell r="D111" t="str">
            <v>4.12</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t="str">
            <v>1.33</v>
          </cell>
          <cell r="V111" t="str">
            <v>D+</v>
          </cell>
          <cell r="W111" t="str">
            <v>0</v>
          </cell>
          <cell r="X111">
            <v>0</v>
          </cell>
          <cell r="Y111">
            <v>0</v>
          </cell>
          <cell r="Z111">
            <v>0</v>
          </cell>
          <cell r="AA111">
            <v>0</v>
          </cell>
          <cell r="AB111">
            <v>0</v>
          </cell>
          <cell r="AC111">
            <v>0</v>
          </cell>
          <cell r="AD111">
            <v>0</v>
          </cell>
          <cell r="AE111">
            <v>0</v>
          </cell>
          <cell r="AF111">
            <v>0</v>
          </cell>
          <cell r="AG111">
            <v>0</v>
          </cell>
          <cell r="AH111">
            <v>0</v>
          </cell>
          <cell r="AI111">
            <v>0</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row>
        <row r="112">
          <cell r="A112">
            <v>0</v>
          </cell>
          <cell r="B112">
            <v>0</v>
          </cell>
          <cell r="C112">
            <v>0</v>
          </cell>
          <cell r="D112" t="str">
            <v>4.15</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t="str">
            <v>1.33</v>
          </cell>
          <cell r="V112" t="str">
            <v>D+</v>
          </cell>
          <cell r="W112" t="str">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row>
        <row r="113">
          <cell r="A113">
            <v>0</v>
          </cell>
          <cell r="B113">
            <v>0</v>
          </cell>
          <cell r="C113">
            <v>0</v>
          </cell>
          <cell r="D113" t="str">
            <v>4.17</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t="str">
            <v>1.33</v>
          </cell>
          <cell r="V113" t="str">
            <v>D+</v>
          </cell>
          <cell r="W113" t="str">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row>
        <row r="114">
          <cell r="A114">
            <v>0</v>
          </cell>
          <cell r="B114">
            <v>9</v>
          </cell>
          <cell r="C114">
            <v>0</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t="str">
            <v>1.33</v>
          </cell>
          <cell r="V114" t="str">
            <v>D+</v>
          </cell>
          <cell r="W114">
            <v>0</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row>
        <row r="115">
          <cell r="A115">
            <v>10</v>
          </cell>
          <cell r="B115">
            <v>0</v>
          </cell>
          <cell r="C115" t="str">
            <v xml:space="preserve">Deco Badarus Zaman </v>
          </cell>
          <cell r="D115" t="str">
            <v>4.1</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t="str">
            <v>1.33</v>
          </cell>
          <cell r="V115" t="str">
            <v>D+</v>
          </cell>
          <cell r="W115" t="str">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cell r="AL115">
            <v>0</v>
          </cell>
          <cell r="AM115">
            <v>0</v>
          </cell>
          <cell r="AN115">
            <v>0</v>
          </cell>
          <cell r="AO115">
            <v>0</v>
          </cell>
          <cell r="AP115">
            <v>0</v>
          </cell>
          <cell r="AQ115">
            <v>0</v>
          </cell>
          <cell r="AR115">
            <v>0</v>
          </cell>
          <cell r="AS115">
            <v>0</v>
          </cell>
          <cell r="AT115">
            <v>0</v>
          </cell>
          <cell r="AU115">
            <v>0</v>
          </cell>
          <cell r="AV115" t="str">
            <v>D+</v>
          </cell>
        </row>
        <row r="116">
          <cell r="A116">
            <v>0</v>
          </cell>
          <cell r="B116">
            <v>0</v>
          </cell>
          <cell r="C116">
            <v>0</v>
          </cell>
          <cell r="D116" t="str">
            <v>4.2</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t="str">
            <v>1.33</v>
          </cell>
          <cell r="V116" t="str">
            <v>D+</v>
          </cell>
          <cell r="W116" t="str">
            <v>0</v>
          </cell>
          <cell r="X116">
            <v>0</v>
          </cell>
          <cell r="Y116">
            <v>0</v>
          </cell>
          <cell r="Z116">
            <v>0</v>
          </cell>
          <cell r="AA116">
            <v>0</v>
          </cell>
          <cell r="AB116">
            <v>0</v>
          </cell>
          <cell r="AC116">
            <v>0</v>
          </cell>
          <cell r="AD116">
            <v>0</v>
          </cell>
          <cell r="AE116">
            <v>0</v>
          </cell>
          <cell r="AF116">
            <v>0</v>
          </cell>
          <cell r="AG116">
            <v>0</v>
          </cell>
          <cell r="AH116">
            <v>0</v>
          </cell>
          <cell r="AI116">
            <v>0</v>
          </cell>
          <cell r="AJ116">
            <v>0</v>
          </cell>
          <cell r="AK116">
            <v>0</v>
          </cell>
          <cell r="AL116">
            <v>0</v>
          </cell>
          <cell r="AM116">
            <v>0</v>
          </cell>
          <cell r="AN116">
            <v>0</v>
          </cell>
          <cell r="AO116">
            <v>0</v>
          </cell>
          <cell r="AP116">
            <v>0</v>
          </cell>
          <cell r="AQ116">
            <v>0</v>
          </cell>
          <cell r="AR116">
            <v>0</v>
          </cell>
          <cell r="AS116">
            <v>0</v>
          </cell>
          <cell r="AT116">
            <v>0</v>
          </cell>
          <cell r="AU116">
            <v>0</v>
          </cell>
          <cell r="AV116">
            <v>0</v>
          </cell>
        </row>
        <row r="117">
          <cell r="A117">
            <v>0</v>
          </cell>
          <cell r="B117">
            <v>0</v>
          </cell>
          <cell r="C117">
            <v>0</v>
          </cell>
          <cell r="D117" t="str">
            <v>4.5</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t="str">
            <v>1.33</v>
          </cell>
          <cell r="V117" t="str">
            <v>D+</v>
          </cell>
          <cell r="W117" t="str">
            <v>0</v>
          </cell>
          <cell r="X117">
            <v>0</v>
          </cell>
          <cell r="Y117">
            <v>0</v>
          </cell>
          <cell r="Z117">
            <v>0</v>
          </cell>
          <cell r="AA117">
            <v>0</v>
          </cell>
          <cell r="AB117">
            <v>0</v>
          </cell>
          <cell r="AC117">
            <v>0</v>
          </cell>
          <cell r="AD117">
            <v>0</v>
          </cell>
          <cell r="AE117">
            <v>0</v>
          </cell>
          <cell r="AF117">
            <v>0</v>
          </cell>
          <cell r="AG117">
            <v>0</v>
          </cell>
          <cell r="AH117">
            <v>0</v>
          </cell>
          <cell r="AI117">
            <v>0</v>
          </cell>
          <cell r="AJ117">
            <v>0</v>
          </cell>
          <cell r="AK117">
            <v>0</v>
          </cell>
          <cell r="AL117">
            <v>0</v>
          </cell>
          <cell r="AM117">
            <v>0</v>
          </cell>
          <cell r="AN117">
            <v>0</v>
          </cell>
          <cell r="AO117">
            <v>0</v>
          </cell>
          <cell r="AP117">
            <v>0</v>
          </cell>
          <cell r="AQ117">
            <v>0</v>
          </cell>
          <cell r="AR117">
            <v>0</v>
          </cell>
          <cell r="AS117">
            <v>0</v>
          </cell>
          <cell r="AT117">
            <v>0</v>
          </cell>
          <cell r="AU117">
            <v>0</v>
          </cell>
          <cell r="AV117">
            <v>0</v>
          </cell>
        </row>
        <row r="118">
          <cell r="A118">
            <v>0</v>
          </cell>
          <cell r="B118">
            <v>0</v>
          </cell>
          <cell r="C118">
            <v>0</v>
          </cell>
          <cell r="D118" t="str">
            <v>4.6</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t="str">
            <v>1.33</v>
          </cell>
          <cell r="V118" t="str">
            <v>D+</v>
          </cell>
          <cell r="W118" t="str">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row>
        <row r="119">
          <cell r="A119">
            <v>0</v>
          </cell>
          <cell r="B119">
            <v>0</v>
          </cell>
          <cell r="C119">
            <v>0</v>
          </cell>
          <cell r="D119" t="str">
            <v>4.7</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t="str">
            <v>1.33</v>
          </cell>
          <cell r="V119" t="str">
            <v>D+</v>
          </cell>
          <cell r="W119" t="str">
            <v>0</v>
          </cell>
          <cell r="X119">
            <v>0</v>
          </cell>
          <cell r="Y119">
            <v>0</v>
          </cell>
          <cell r="Z119">
            <v>0</v>
          </cell>
          <cell r="AA119">
            <v>0</v>
          </cell>
          <cell r="AB119">
            <v>0</v>
          </cell>
          <cell r="AC119">
            <v>0</v>
          </cell>
          <cell r="AD119">
            <v>0</v>
          </cell>
          <cell r="AE119">
            <v>0</v>
          </cell>
          <cell r="AF119">
            <v>0</v>
          </cell>
          <cell r="AG119">
            <v>0</v>
          </cell>
          <cell r="AH119">
            <v>0</v>
          </cell>
          <cell r="AI119">
            <v>0</v>
          </cell>
          <cell r="AJ119">
            <v>0</v>
          </cell>
          <cell r="AK119">
            <v>0</v>
          </cell>
          <cell r="AL119">
            <v>0</v>
          </cell>
          <cell r="AM119">
            <v>0</v>
          </cell>
          <cell r="AN119">
            <v>0</v>
          </cell>
          <cell r="AO119">
            <v>0</v>
          </cell>
          <cell r="AP119">
            <v>0</v>
          </cell>
          <cell r="AQ119">
            <v>0</v>
          </cell>
          <cell r="AR119">
            <v>0</v>
          </cell>
          <cell r="AS119">
            <v>0</v>
          </cell>
          <cell r="AT119">
            <v>0</v>
          </cell>
          <cell r="AU119">
            <v>0</v>
          </cell>
          <cell r="AV119">
            <v>0</v>
          </cell>
        </row>
        <row r="120">
          <cell r="A120">
            <v>0</v>
          </cell>
          <cell r="B120">
            <v>0</v>
          </cell>
          <cell r="C120">
            <v>0</v>
          </cell>
          <cell r="D120" t="str">
            <v>4.8</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t="str">
            <v>1.33</v>
          </cell>
          <cell r="V120" t="str">
            <v>D+</v>
          </cell>
          <cell r="W120" t="str">
            <v>0</v>
          </cell>
          <cell r="X120">
            <v>0</v>
          </cell>
          <cell r="Y120">
            <v>0</v>
          </cell>
          <cell r="Z120">
            <v>0</v>
          </cell>
          <cell r="AA120">
            <v>0</v>
          </cell>
          <cell r="AB120">
            <v>0</v>
          </cell>
          <cell r="AC120">
            <v>0</v>
          </cell>
          <cell r="AD120">
            <v>0</v>
          </cell>
          <cell r="AE120">
            <v>0</v>
          </cell>
          <cell r="AF120">
            <v>0</v>
          </cell>
          <cell r="AG120">
            <v>0</v>
          </cell>
          <cell r="AH120">
            <v>0</v>
          </cell>
          <cell r="AI120">
            <v>0</v>
          </cell>
          <cell r="AJ120">
            <v>0</v>
          </cell>
          <cell r="AK120">
            <v>0</v>
          </cell>
          <cell r="AL120">
            <v>0</v>
          </cell>
          <cell r="AM120">
            <v>0</v>
          </cell>
          <cell r="AN120">
            <v>0</v>
          </cell>
          <cell r="AO120">
            <v>0</v>
          </cell>
          <cell r="AP120">
            <v>0</v>
          </cell>
          <cell r="AQ120">
            <v>0</v>
          </cell>
          <cell r="AR120">
            <v>0</v>
          </cell>
          <cell r="AS120">
            <v>0</v>
          </cell>
          <cell r="AT120">
            <v>0</v>
          </cell>
          <cell r="AU120">
            <v>0</v>
          </cell>
          <cell r="AV120">
            <v>0</v>
          </cell>
        </row>
        <row r="121">
          <cell r="A121">
            <v>0</v>
          </cell>
          <cell r="B121">
            <v>0</v>
          </cell>
          <cell r="C121">
            <v>0</v>
          </cell>
          <cell r="D121" t="str">
            <v>4.9</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t="str">
            <v>1.33</v>
          </cell>
          <cell r="V121" t="str">
            <v>D+</v>
          </cell>
          <cell r="W121" t="str">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v>
          </cell>
          <cell r="AL121">
            <v>0</v>
          </cell>
          <cell r="AM121">
            <v>0</v>
          </cell>
          <cell r="AN121">
            <v>0</v>
          </cell>
          <cell r="AO121">
            <v>0</v>
          </cell>
          <cell r="AP121">
            <v>0</v>
          </cell>
          <cell r="AQ121">
            <v>0</v>
          </cell>
          <cell r="AR121">
            <v>0</v>
          </cell>
          <cell r="AS121">
            <v>0</v>
          </cell>
          <cell r="AT121">
            <v>0</v>
          </cell>
          <cell r="AU121">
            <v>0</v>
          </cell>
          <cell r="AV121">
            <v>0</v>
          </cell>
        </row>
        <row r="122">
          <cell r="A122">
            <v>0</v>
          </cell>
          <cell r="B122">
            <v>0</v>
          </cell>
          <cell r="C122">
            <v>0</v>
          </cell>
          <cell r="D122" t="str">
            <v>4.10</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t="str">
            <v>1.33</v>
          </cell>
          <cell r="V122" t="str">
            <v>D+</v>
          </cell>
          <cell r="W122" t="str">
            <v>0</v>
          </cell>
          <cell r="X122">
            <v>0</v>
          </cell>
          <cell r="Y122">
            <v>0</v>
          </cell>
          <cell r="Z122">
            <v>0</v>
          </cell>
          <cell r="AA122">
            <v>0</v>
          </cell>
          <cell r="AB122">
            <v>0</v>
          </cell>
          <cell r="AC122">
            <v>0</v>
          </cell>
          <cell r="AD122">
            <v>0</v>
          </cell>
          <cell r="AE122">
            <v>0</v>
          </cell>
          <cell r="AF122">
            <v>0</v>
          </cell>
          <cell r="AG122">
            <v>0</v>
          </cell>
          <cell r="AH122">
            <v>0</v>
          </cell>
          <cell r="AI122">
            <v>0</v>
          </cell>
          <cell r="AJ122">
            <v>0</v>
          </cell>
          <cell r="AK122">
            <v>0</v>
          </cell>
          <cell r="AL122">
            <v>0</v>
          </cell>
          <cell r="AM122">
            <v>0</v>
          </cell>
          <cell r="AN122">
            <v>0</v>
          </cell>
          <cell r="AO122">
            <v>0</v>
          </cell>
          <cell r="AP122">
            <v>0</v>
          </cell>
          <cell r="AQ122">
            <v>0</v>
          </cell>
          <cell r="AR122">
            <v>0</v>
          </cell>
          <cell r="AS122">
            <v>0</v>
          </cell>
          <cell r="AT122">
            <v>0</v>
          </cell>
          <cell r="AU122">
            <v>0</v>
          </cell>
          <cell r="AV122">
            <v>0</v>
          </cell>
        </row>
        <row r="123">
          <cell r="A123">
            <v>0</v>
          </cell>
          <cell r="B123">
            <v>0</v>
          </cell>
          <cell r="C123">
            <v>0</v>
          </cell>
          <cell r="D123" t="str">
            <v>4.12</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t="str">
            <v>1.33</v>
          </cell>
          <cell r="V123" t="str">
            <v>D+</v>
          </cell>
          <cell r="W123" t="str">
            <v>0</v>
          </cell>
          <cell r="X123">
            <v>0</v>
          </cell>
          <cell r="Y123">
            <v>0</v>
          </cell>
          <cell r="Z123">
            <v>0</v>
          </cell>
          <cell r="AA123">
            <v>0</v>
          </cell>
          <cell r="AB123">
            <v>0</v>
          </cell>
          <cell r="AC123">
            <v>0</v>
          </cell>
          <cell r="AD123">
            <v>0</v>
          </cell>
          <cell r="AE123">
            <v>0</v>
          </cell>
          <cell r="AF123">
            <v>0</v>
          </cell>
          <cell r="AG123">
            <v>0</v>
          </cell>
          <cell r="AH123">
            <v>0</v>
          </cell>
          <cell r="AI123">
            <v>0</v>
          </cell>
          <cell r="AJ123">
            <v>0</v>
          </cell>
          <cell r="AK123">
            <v>0</v>
          </cell>
          <cell r="AL123">
            <v>0</v>
          </cell>
          <cell r="AM123">
            <v>0</v>
          </cell>
          <cell r="AN123">
            <v>0</v>
          </cell>
          <cell r="AO123">
            <v>0</v>
          </cell>
          <cell r="AP123">
            <v>0</v>
          </cell>
          <cell r="AQ123">
            <v>0</v>
          </cell>
          <cell r="AR123">
            <v>0</v>
          </cell>
          <cell r="AS123">
            <v>0</v>
          </cell>
          <cell r="AT123">
            <v>0</v>
          </cell>
          <cell r="AU123">
            <v>0</v>
          </cell>
          <cell r="AV123">
            <v>0</v>
          </cell>
        </row>
        <row r="124">
          <cell r="A124">
            <v>0</v>
          </cell>
          <cell r="B124">
            <v>0</v>
          </cell>
          <cell r="C124">
            <v>0</v>
          </cell>
          <cell r="D124" t="str">
            <v>4.15</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t="str">
            <v>1.33</v>
          </cell>
          <cell r="V124" t="str">
            <v>D+</v>
          </cell>
          <cell r="W124" t="str">
            <v>0</v>
          </cell>
          <cell r="X124">
            <v>0</v>
          </cell>
          <cell r="Y124">
            <v>0</v>
          </cell>
          <cell r="Z124">
            <v>0</v>
          </cell>
          <cell r="AA124">
            <v>0</v>
          </cell>
          <cell r="AB124">
            <v>0</v>
          </cell>
          <cell r="AC124">
            <v>0</v>
          </cell>
          <cell r="AD124">
            <v>0</v>
          </cell>
          <cell r="AE124">
            <v>0</v>
          </cell>
          <cell r="AF124">
            <v>0</v>
          </cell>
          <cell r="AG124">
            <v>0</v>
          </cell>
          <cell r="AH124">
            <v>0</v>
          </cell>
          <cell r="AI124">
            <v>0</v>
          </cell>
          <cell r="AJ124">
            <v>0</v>
          </cell>
          <cell r="AK124">
            <v>0</v>
          </cell>
          <cell r="AL124">
            <v>0</v>
          </cell>
          <cell r="AM124">
            <v>0</v>
          </cell>
          <cell r="AN124">
            <v>0</v>
          </cell>
          <cell r="AO124">
            <v>0</v>
          </cell>
          <cell r="AP124">
            <v>0</v>
          </cell>
          <cell r="AQ124">
            <v>0</v>
          </cell>
          <cell r="AR124">
            <v>0</v>
          </cell>
          <cell r="AS124">
            <v>0</v>
          </cell>
          <cell r="AT124">
            <v>0</v>
          </cell>
          <cell r="AU124">
            <v>0</v>
          </cell>
          <cell r="AV124">
            <v>0</v>
          </cell>
        </row>
        <row r="125">
          <cell r="A125">
            <v>0</v>
          </cell>
          <cell r="B125">
            <v>0</v>
          </cell>
          <cell r="C125">
            <v>0</v>
          </cell>
          <cell r="D125" t="str">
            <v>4.17</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t="str">
            <v>1.33</v>
          </cell>
          <cell r="V125" t="str">
            <v>D+</v>
          </cell>
          <cell r="W125" t="str">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cell r="AT125">
            <v>0</v>
          </cell>
          <cell r="AU125">
            <v>0</v>
          </cell>
          <cell r="AV125">
            <v>0</v>
          </cell>
        </row>
        <row r="126">
          <cell r="A126">
            <v>0</v>
          </cell>
          <cell r="B126">
            <v>10</v>
          </cell>
          <cell r="C126">
            <v>0</v>
          </cell>
          <cell r="D126">
            <v>0</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t="str">
            <v>1.33</v>
          </cell>
          <cell r="V126" t="str">
            <v>D+</v>
          </cell>
          <cell r="W126">
            <v>0</v>
          </cell>
          <cell r="X126">
            <v>0</v>
          </cell>
          <cell r="Y126">
            <v>0</v>
          </cell>
          <cell r="Z126">
            <v>0</v>
          </cell>
          <cell r="AA126">
            <v>0</v>
          </cell>
          <cell r="AB126">
            <v>0</v>
          </cell>
          <cell r="AC126">
            <v>0</v>
          </cell>
          <cell r="AD126">
            <v>0</v>
          </cell>
          <cell r="AE126">
            <v>0</v>
          </cell>
          <cell r="AF126">
            <v>0</v>
          </cell>
          <cell r="AG126">
            <v>0</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cell r="AU126">
            <v>0</v>
          </cell>
          <cell r="AV126">
            <v>0</v>
          </cell>
        </row>
        <row r="127">
          <cell r="A127">
            <v>11</v>
          </cell>
          <cell r="B127">
            <v>0</v>
          </cell>
          <cell r="C127" t="str">
            <v>Fania Mutiara Felichia</v>
          </cell>
          <cell r="D127" t="str">
            <v>4.1</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t="str">
            <v>1.33</v>
          </cell>
          <cell r="V127" t="str">
            <v>D+</v>
          </cell>
          <cell r="W127" t="str">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v>
          </cell>
          <cell r="AV127" t="str">
            <v>D+</v>
          </cell>
        </row>
        <row r="128">
          <cell r="A128">
            <v>0</v>
          </cell>
          <cell r="B128">
            <v>0</v>
          </cell>
          <cell r="C128">
            <v>0</v>
          </cell>
          <cell r="D128" t="str">
            <v>4.2</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t="str">
            <v>1.33</v>
          </cell>
          <cell r="V128" t="str">
            <v>D+</v>
          </cell>
          <cell r="W128" t="str">
            <v>0</v>
          </cell>
          <cell r="X128">
            <v>0</v>
          </cell>
          <cell r="Y128">
            <v>0</v>
          </cell>
          <cell r="Z128">
            <v>0</v>
          </cell>
          <cell r="AA128">
            <v>0</v>
          </cell>
          <cell r="AB128">
            <v>0</v>
          </cell>
          <cell r="AC128">
            <v>0</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cell r="AU128">
            <v>0</v>
          </cell>
          <cell r="AV128">
            <v>0</v>
          </cell>
        </row>
        <row r="129">
          <cell r="A129">
            <v>0</v>
          </cell>
          <cell r="B129">
            <v>0</v>
          </cell>
          <cell r="C129">
            <v>0</v>
          </cell>
          <cell r="D129" t="str">
            <v>4.5</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t="str">
            <v>1.33</v>
          </cell>
          <cell r="V129" t="str">
            <v>D+</v>
          </cell>
          <cell r="W129" t="str">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row>
        <row r="130">
          <cell r="A130">
            <v>0</v>
          </cell>
          <cell r="B130">
            <v>0</v>
          </cell>
          <cell r="C130">
            <v>0</v>
          </cell>
          <cell r="D130" t="str">
            <v>4.6</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t="str">
            <v>1.33</v>
          </cell>
          <cell r="V130" t="str">
            <v>D+</v>
          </cell>
          <cell r="W130" t="str">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row>
        <row r="131">
          <cell r="A131">
            <v>0</v>
          </cell>
          <cell r="B131">
            <v>0</v>
          </cell>
          <cell r="C131">
            <v>0</v>
          </cell>
          <cell r="D131" t="str">
            <v>4.7</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t="str">
            <v>1.33</v>
          </cell>
          <cell r="V131" t="str">
            <v>D+</v>
          </cell>
          <cell r="W131" t="str">
            <v>0</v>
          </cell>
          <cell r="X131">
            <v>0</v>
          </cell>
          <cell r="Y131">
            <v>0</v>
          </cell>
          <cell r="Z131">
            <v>0</v>
          </cell>
          <cell r="AA131">
            <v>0</v>
          </cell>
          <cell r="AB131">
            <v>0</v>
          </cell>
          <cell r="AC131">
            <v>0</v>
          </cell>
          <cell r="AD131">
            <v>0</v>
          </cell>
          <cell r="AE131">
            <v>0</v>
          </cell>
          <cell r="AF131">
            <v>0</v>
          </cell>
          <cell r="AG131">
            <v>0</v>
          </cell>
          <cell r="AH131">
            <v>0</v>
          </cell>
          <cell r="AI131">
            <v>0</v>
          </cell>
          <cell r="AJ131">
            <v>0</v>
          </cell>
          <cell r="AK131">
            <v>0</v>
          </cell>
          <cell r="AL131">
            <v>0</v>
          </cell>
          <cell r="AM131">
            <v>0</v>
          </cell>
          <cell r="AN131">
            <v>0</v>
          </cell>
          <cell r="AO131">
            <v>0</v>
          </cell>
          <cell r="AP131">
            <v>0</v>
          </cell>
          <cell r="AQ131">
            <v>0</v>
          </cell>
          <cell r="AR131">
            <v>0</v>
          </cell>
          <cell r="AS131">
            <v>0</v>
          </cell>
          <cell r="AT131">
            <v>0</v>
          </cell>
          <cell r="AU131">
            <v>0</v>
          </cell>
          <cell r="AV131">
            <v>0</v>
          </cell>
        </row>
        <row r="132">
          <cell r="A132">
            <v>0</v>
          </cell>
          <cell r="B132">
            <v>0</v>
          </cell>
          <cell r="C132">
            <v>0</v>
          </cell>
          <cell r="D132" t="str">
            <v>4.8</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t="str">
            <v>1.33</v>
          </cell>
          <cell r="V132" t="str">
            <v>D+</v>
          </cell>
          <cell r="W132" t="str">
            <v>0</v>
          </cell>
          <cell r="X132">
            <v>0</v>
          </cell>
          <cell r="Y132">
            <v>0</v>
          </cell>
          <cell r="Z132">
            <v>0</v>
          </cell>
          <cell r="AA132">
            <v>0</v>
          </cell>
          <cell r="AB132">
            <v>0</v>
          </cell>
          <cell r="AC132">
            <v>0</v>
          </cell>
          <cell r="AD132">
            <v>0</v>
          </cell>
          <cell r="AE132">
            <v>0</v>
          </cell>
          <cell r="AF132">
            <v>0</v>
          </cell>
          <cell r="AG132">
            <v>0</v>
          </cell>
          <cell r="AH132">
            <v>0</v>
          </cell>
          <cell r="AI132">
            <v>0</v>
          </cell>
          <cell r="AJ132">
            <v>0</v>
          </cell>
          <cell r="AK132">
            <v>0</v>
          </cell>
          <cell r="AL132">
            <v>0</v>
          </cell>
          <cell r="AM132">
            <v>0</v>
          </cell>
          <cell r="AN132">
            <v>0</v>
          </cell>
          <cell r="AO132">
            <v>0</v>
          </cell>
          <cell r="AP132">
            <v>0</v>
          </cell>
          <cell r="AQ132">
            <v>0</v>
          </cell>
          <cell r="AR132">
            <v>0</v>
          </cell>
          <cell r="AS132">
            <v>0</v>
          </cell>
          <cell r="AT132">
            <v>0</v>
          </cell>
          <cell r="AU132">
            <v>0</v>
          </cell>
          <cell r="AV132">
            <v>0</v>
          </cell>
        </row>
        <row r="133">
          <cell r="A133">
            <v>0</v>
          </cell>
          <cell r="B133">
            <v>0</v>
          </cell>
          <cell r="C133">
            <v>0</v>
          </cell>
          <cell r="D133" t="str">
            <v>4.9</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t="str">
            <v>1.33</v>
          </cell>
          <cell r="V133" t="str">
            <v>D+</v>
          </cell>
          <cell r="W133" t="str">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row>
        <row r="134">
          <cell r="A134">
            <v>0</v>
          </cell>
          <cell r="B134">
            <v>0</v>
          </cell>
          <cell r="C134">
            <v>0</v>
          </cell>
          <cell r="D134" t="str">
            <v>4.10</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t="str">
            <v>1.33</v>
          </cell>
          <cell r="V134" t="str">
            <v>D+</v>
          </cell>
          <cell r="W134" t="str">
            <v>0</v>
          </cell>
          <cell r="X134">
            <v>0</v>
          </cell>
          <cell r="Y134">
            <v>0</v>
          </cell>
          <cell r="Z134">
            <v>0</v>
          </cell>
          <cell r="AA134">
            <v>0</v>
          </cell>
          <cell r="AB134">
            <v>0</v>
          </cell>
          <cell r="AC134">
            <v>0</v>
          </cell>
          <cell r="AD134">
            <v>0</v>
          </cell>
          <cell r="AE134">
            <v>0</v>
          </cell>
          <cell r="AF134">
            <v>0</v>
          </cell>
          <cell r="AG134">
            <v>0</v>
          </cell>
          <cell r="AH134">
            <v>0</v>
          </cell>
          <cell r="AI134">
            <v>0</v>
          </cell>
          <cell r="AJ134">
            <v>0</v>
          </cell>
          <cell r="AK134">
            <v>0</v>
          </cell>
          <cell r="AL134">
            <v>0</v>
          </cell>
          <cell r="AM134">
            <v>0</v>
          </cell>
          <cell r="AN134">
            <v>0</v>
          </cell>
          <cell r="AO134">
            <v>0</v>
          </cell>
          <cell r="AP134">
            <v>0</v>
          </cell>
          <cell r="AQ134">
            <v>0</v>
          </cell>
          <cell r="AR134">
            <v>0</v>
          </cell>
          <cell r="AS134">
            <v>0</v>
          </cell>
          <cell r="AT134">
            <v>0</v>
          </cell>
          <cell r="AU134">
            <v>0</v>
          </cell>
          <cell r="AV134">
            <v>0</v>
          </cell>
        </row>
        <row r="135">
          <cell r="A135">
            <v>0</v>
          </cell>
          <cell r="B135">
            <v>0</v>
          </cell>
          <cell r="C135">
            <v>0</v>
          </cell>
          <cell r="D135" t="str">
            <v>4.12</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t="str">
            <v>1.33</v>
          </cell>
          <cell r="V135" t="str">
            <v>D+</v>
          </cell>
          <cell r="W135" t="str">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cell r="AU135">
            <v>0</v>
          </cell>
          <cell r="AV135">
            <v>0</v>
          </cell>
        </row>
        <row r="136">
          <cell r="A136">
            <v>0</v>
          </cell>
          <cell r="B136">
            <v>0</v>
          </cell>
          <cell r="C136">
            <v>0</v>
          </cell>
          <cell r="D136" t="str">
            <v>4.15</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t="str">
            <v>1.33</v>
          </cell>
          <cell r="V136" t="str">
            <v>D+</v>
          </cell>
          <cell r="W136" t="str">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row>
        <row r="137">
          <cell r="A137">
            <v>0</v>
          </cell>
          <cell r="B137">
            <v>0</v>
          </cell>
          <cell r="C137">
            <v>0</v>
          </cell>
          <cell r="D137" t="str">
            <v>4.17</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t="str">
            <v>1.33</v>
          </cell>
          <cell r="V137" t="str">
            <v>D+</v>
          </cell>
          <cell r="W137" t="str">
            <v>0</v>
          </cell>
          <cell r="X137">
            <v>0</v>
          </cell>
          <cell r="Y137">
            <v>0</v>
          </cell>
          <cell r="Z137">
            <v>0</v>
          </cell>
          <cell r="AA137">
            <v>0</v>
          </cell>
          <cell r="AB137">
            <v>0</v>
          </cell>
          <cell r="AC137">
            <v>0</v>
          </cell>
          <cell r="AD137">
            <v>0</v>
          </cell>
          <cell r="AE137">
            <v>0</v>
          </cell>
          <cell r="AF137">
            <v>0</v>
          </cell>
          <cell r="AG137">
            <v>0</v>
          </cell>
          <cell r="AH137">
            <v>0</v>
          </cell>
          <cell r="AI137">
            <v>0</v>
          </cell>
          <cell r="AJ137">
            <v>0</v>
          </cell>
          <cell r="AK137">
            <v>0</v>
          </cell>
          <cell r="AL137">
            <v>0</v>
          </cell>
          <cell r="AM137">
            <v>0</v>
          </cell>
          <cell r="AN137">
            <v>0</v>
          </cell>
          <cell r="AO137">
            <v>0</v>
          </cell>
          <cell r="AP137">
            <v>0</v>
          </cell>
          <cell r="AQ137">
            <v>0</v>
          </cell>
          <cell r="AR137">
            <v>0</v>
          </cell>
          <cell r="AS137">
            <v>0</v>
          </cell>
          <cell r="AT137">
            <v>0</v>
          </cell>
          <cell r="AU137">
            <v>0</v>
          </cell>
          <cell r="AV137">
            <v>0</v>
          </cell>
        </row>
        <row r="138">
          <cell r="A138">
            <v>0</v>
          </cell>
          <cell r="B138">
            <v>11</v>
          </cell>
          <cell r="C138">
            <v>0</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t="str">
            <v>1.33</v>
          </cell>
          <cell r="V138" t="str">
            <v>D+</v>
          </cell>
          <cell r="W138">
            <v>0</v>
          </cell>
          <cell r="X138">
            <v>0</v>
          </cell>
          <cell r="Y138">
            <v>0</v>
          </cell>
          <cell r="Z138">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cell r="AU138">
            <v>0</v>
          </cell>
          <cell r="AV138">
            <v>0</v>
          </cell>
        </row>
        <row r="139">
          <cell r="A139">
            <v>12</v>
          </cell>
          <cell r="B139">
            <v>0</v>
          </cell>
          <cell r="C139" t="str">
            <v>Intan Dyah Nowari</v>
          </cell>
          <cell r="D139" t="str">
            <v>4.1</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t="str">
            <v>1.33</v>
          </cell>
          <cell r="V139" t="str">
            <v>D+</v>
          </cell>
          <cell r="W139" t="str">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t="str">
            <v>D+</v>
          </cell>
        </row>
        <row r="140">
          <cell r="A140">
            <v>0</v>
          </cell>
          <cell r="B140">
            <v>0</v>
          </cell>
          <cell r="C140">
            <v>0</v>
          </cell>
          <cell r="D140" t="str">
            <v>4.2</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t="str">
            <v>1.33</v>
          </cell>
          <cell r="V140" t="str">
            <v>D+</v>
          </cell>
          <cell r="W140" t="str">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row>
        <row r="141">
          <cell r="A141">
            <v>0</v>
          </cell>
          <cell r="B141">
            <v>0</v>
          </cell>
          <cell r="C141">
            <v>0</v>
          </cell>
          <cell r="D141" t="str">
            <v>4.5</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t="str">
            <v>1.33</v>
          </cell>
          <cell r="V141" t="str">
            <v>D+</v>
          </cell>
          <cell r="W141" t="str">
            <v>0</v>
          </cell>
          <cell r="X141">
            <v>0</v>
          </cell>
          <cell r="Y141">
            <v>0</v>
          </cell>
          <cell r="Z141">
            <v>0</v>
          </cell>
          <cell r="AA141">
            <v>0</v>
          </cell>
          <cell r="AB141">
            <v>0</v>
          </cell>
          <cell r="AC141">
            <v>0</v>
          </cell>
          <cell r="AD141">
            <v>0</v>
          </cell>
          <cell r="AE141">
            <v>0</v>
          </cell>
          <cell r="AF141">
            <v>0</v>
          </cell>
          <cell r="AG141">
            <v>0</v>
          </cell>
          <cell r="AH141">
            <v>0</v>
          </cell>
          <cell r="AI141">
            <v>0</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row>
        <row r="142">
          <cell r="A142">
            <v>0</v>
          </cell>
          <cell r="B142">
            <v>0</v>
          </cell>
          <cell r="C142">
            <v>0</v>
          </cell>
          <cell r="D142" t="str">
            <v>4.6</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t="str">
            <v>1.33</v>
          </cell>
          <cell r="V142" t="str">
            <v>D+</v>
          </cell>
          <cell r="W142" t="str">
            <v>0</v>
          </cell>
          <cell r="X142">
            <v>0</v>
          </cell>
          <cell r="Y142">
            <v>0</v>
          </cell>
          <cell r="Z142">
            <v>0</v>
          </cell>
          <cell r="AA142">
            <v>0</v>
          </cell>
          <cell r="AB142">
            <v>0</v>
          </cell>
          <cell r="AC142">
            <v>0</v>
          </cell>
          <cell r="AD142">
            <v>0</v>
          </cell>
          <cell r="AE142">
            <v>0</v>
          </cell>
          <cell r="AF142">
            <v>0</v>
          </cell>
          <cell r="AG142">
            <v>0</v>
          </cell>
          <cell r="AH142">
            <v>0</v>
          </cell>
          <cell r="AI142">
            <v>0</v>
          </cell>
          <cell r="AJ142">
            <v>0</v>
          </cell>
          <cell r="AK142">
            <v>0</v>
          </cell>
          <cell r="AL142">
            <v>0</v>
          </cell>
          <cell r="AM142">
            <v>0</v>
          </cell>
          <cell r="AN142">
            <v>0</v>
          </cell>
          <cell r="AO142">
            <v>0</v>
          </cell>
          <cell r="AP142">
            <v>0</v>
          </cell>
          <cell r="AQ142">
            <v>0</v>
          </cell>
          <cell r="AR142">
            <v>0</v>
          </cell>
          <cell r="AS142">
            <v>0</v>
          </cell>
          <cell r="AT142">
            <v>0</v>
          </cell>
          <cell r="AU142">
            <v>0</v>
          </cell>
          <cell r="AV142">
            <v>0</v>
          </cell>
        </row>
        <row r="143">
          <cell r="A143">
            <v>0</v>
          </cell>
          <cell r="B143">
            <v>0</v>
          </cell>
          <cell r="C143">
            <v>0</v>
          </cell>
          <cell r="D143" t="str">
            <v>4.7</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t="str">
            <v>1.33</v>
          </cell>
          <cell r="V143" t="str">
            <v>D+</v>
          </cell>
          <cell r="W143" t="str">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v>
          </cell>
        </row>
        <row r="144">
          <cell r="A144">
            <v>0</v>
          </cell>
          <cell r="B144">
            <v>0</v>
          </cell>
          <cell r="C144">
            <v>0</v>
          </cell>
          <cell r="D144" t="str">
            <v>4.8</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t="str">
            <v>1.33</v>
          </cell>
          <cell r="V144" t="str">
            <v>D+</v>
          </cell>
          <cell r="W144" t="str">
            <v>0</v>
          </cell>
          <cell r="X144">
            <v>0</v>
          </cell>
          <cell r="Y144">
            <v>0</v>
          </cell>
          <cell r="Z144">
            <v>0</v>
          </cell>
          <cell r="AA144">
            <v>0</v>
          </cell>
          <cell r="AB144">
            <v>0</v>
          </cell>
          <cell r="AC144">
            <v>0</v>
          </cell>
          <cell r="AD144">
            <v>0</v>
          </cell>
          <cell r="AE144">
            <v>0</v>
          </cell>
          <cell r="AF144">
            <v>0</v>
          </cell>
          <cell r="AG144">
            <v>0</v>
          </cell>
          <cell r="AH144">
            <v>0</v>
          </cell>
          <cell r="AI144">
            <v>0</v>
          </cell>
          <cell r="AJ144">
            <v>0</v>
          </cell>
          <cell r="AK144">
            <v>0</v>
          </cell>
          <cell r="AL144">
            <v>0</v>
          </cell>
          <cell r="AM144">
            <v>0</v>
          </cell>
          <cell r="AN144">
            <v>0</v>
          </cell>
          <cell r="AO144">
            <v>0</v>
          </cell>
          <cell r="AP144">
            <v>0</v>
          </cell>
          <cell r="AQ144">
            <v>0</v>
          </cell>
          <cell r="AR144">
            <v>0</v>
          </cell>
          <cell r="AS144">
            <v>0</v>
          </cell>
          <cell r="AT144">
            <v>0</v>
          </cell>
          <cell r="AU144">
            <v>0</v>
          </cell>
          <cell r="AV144">
            <v>0</v>
          </cell>
        </row>
        <row r="145">
          <cell r="A145">
            <v>0</v>
          </cell>
          <cell r="B145">
            <v>0</v>
          </cell>
          <cell r="C145">
            <v>0</v>
          </cell>
          <cell r="D145" t="str">
            <v>4.9</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t="str">
            <v>1.33</v>
          </cell>
          <cell r="V145" t="str">
            <v>D+</v>
          </cell>
          <cell r="W145" t="str">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v>
          </cell>
          <cell r="AP145">
            <v>0</v>
          </cell>
          <cell r="AQ145">
            <v>0</v>
          </cell>
          <cell r="AR145">
            <v>0</v>
          </cell>
          <cell r="AS145">
            <v>0</v>
          </cell>
          <cell r="AT145">
            <v>0</v>
          </cell>
          <cell r="AU145">
            <v>0</v>
          </cell>
          <cell r="AV145">
            <v>0</v>
          </cell>
        </row>
        <row r="146">
          <cell r="A146">
            <v>0</v>
          </cell>
          <cell r="B146">
            <v>0</v>
          </cell>
          <cell r="C146">
            <v>0</v>
          </cell>
          <cell r="D146" t="str">
            <v>4.10</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t="str">
            <v>1.33</v>
          </cell>
          <cell r="V146" t="str">
            <v>D+</v>
          </cell>
          <cell r="W146" t="str">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row>
        <row r="147">
          <cell r="A147">
            <v>0</v>
          </cell>
          <cell r="B147">
            <v>0</v>
          </cell>
          <cell r="C147">
            <v>0</v>
          </cell>
          <cell r="D147" t="str">
            <v>4.12</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t="str">
            <v>1.33</v>
          </cell>
          <cell r="V147" t="str">
            <v>D+</v>
          </cell>
          <cell r="W147" t="str">
            <v>0</v>
          </cell>
          <cell r="X147">
            <v>0</v>
          </cell>
          <cell r="Y147">
            <v>0</v>
          </cell>
          <cell r="Z147">
            <v>0</v>
          </cell>
          <cell r="AA147">
            <v>0</v>
          </cell>
          <cell r="AB147">
            <v>0</v>
          </cell>
          <cell r="AC147">
            <v>0</v>
          </cell>
          <cell r="AD147">
            <v>0</v>
          </cell>
          <cell r="AE147">
            <v>0</v>
          </cell>
          <cell r="AF147">
            <v>0</v>
          </cell>
          <cell r="AG147">
            <v>0</v>
          </cell>
          <cell r="AH147">
            <v>0</v>
          </cell>
          <cell r="AI147">
            <v>0</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row>
        <row r="148">
          <cell r="A148">
            <v>0</v>
          </cell>
          <cell r="B148">
            <v>0</v>
          </cell>
          <cell r="C148">
            <v>0</v>
          </cell>
          <cell r="D148" t="str">
            <v>4.15</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t="str">
            <v>1.33</v>
          </cell>
          <cell r="V148" t="str">
            <v>D+</v>
          </cell>
          <cell r="W148" t="str">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v>
          </cell>
          <cell r="AU148">
            <v>0</v>
          </cell>
          <cell r="AV148">
            <v>0</v>
          </cell>
        </row>
        <row r="149">
          <cell r="A149">
            <v>0</v>
          </cell>
          <cell r="B149">
            <v>0</v>
          </cell>
          <cell r="C149">
            <v>0</v>
          </cell>
          <cell r="D149" t="str">
            <v>4.17</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t="str">
            <v>1.33</v>
          </cell>
          <cell r="V149" t="str">
            <v>D+</v>
          </cell>
          <cell r="W149" t="str">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row>
        <row r="150">
          <cell r="A150">
            <v>0</v>
          </cell>
          <cell r="B150">
            <v>12</v>
          </cell>
          <cell r="C150">
            <v>0</v>
          </cell>
          <cell r="D150">
            <v>0</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t="str">
            <v>1.33</v>
          </cell>
          <cell r="V150" t="str">
            <v>D+</v>
          </cell>
          <cell r="W150">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row>
        <row r="151">
          <cell r="A151">
            <v>13</v>
          </cell>
          <cell r="B151">
            <v>0</v>
          </cell>
          <cell r="C151" t="str">
            <v>Misyanita Nurfitri S</v>
          </cell>
          <cell r="D151" t="str">
            <v>4.1</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t="str">
            <v>1.33</v>
          </cell>
          <cell r="V151" t="str">
            <v>D+</v>
          </cell>
          <cell r="W151" t="str">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t="str">
            <v>D+</v>
          </cell>
        </row>
        <row r="152">
          <cell r="A152">
            <v>0</v>
          </cell>
          <cell r="B152">
            <v>0</v>
          </cell>
          <cell r="C152">
            <v>0</v>
          </cell>
          <cell r="D152" t="str">
            <v>4.2</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t="str">
            <v>1.33</v>
          </cell>
          <cell r="V152" t="str">
            <v>D+</v>
          </cell>
          <cell r="W152" t="str">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row>
        <row r="153">
          <cell r="A153">
            <v>0</v>
          </cell>
          <cell r="B153">
            <v>0</v>
          </cell>
          <cell r="C153">
            <v>0</v>
          </cell>
          <cell r="D153" t="str">
            <v>4.5</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t="str">
            <v>1.33</v>
          </cell>
          <cell r="V153" t="str">
            <v>D+</v>
          </cell>
          <cell r="W153" t="str">
            <v>0</v>
          </cell>
          <cell r="X153">
            <v>0</v>
          </cell>
          <cell r="Y153">
            <v>0</v>
          </cell>
          <cell r="Z153">
            <v>0</v>
          </cell>
          <cell r="AA153">
            <v>0</v>
          </cell>
          <cell r="AB153">
            <v>0</v>
          </cell>
          <cell r="AC153">
            <v>0</v>
          </cell>
          <cell r="AD153">
            <v>0</v>
          </cell>
          <cell r="AE153">
            <v>0</v>
          </cell>
          <cell r="AF153">
            <v>0</v>
          </cell>
          <cell r="AG153">
            <v>0</v>
          </cell>
          <cell r="AH153">
            <v>0</v>
          </cell>
          <cell r="AI153">
            <v>0</v>
          </cell>
          <cell r="AJ153">
            <v>0</v>
          </cell>
          <cell r="AK153">
            <v>0</v>
          </cell>
          <cell r="AL153">
            <v>0</v>
          </cell>
          <cell r="AM153">
            <v>0</v>
          </cell>
          <cell r="AN153">
            <v>0</v>
          </cell>
          <cell r="AO153">
            <v>0</v>
          </cell>
          <cell r="AP153">
            <v>0</v>
          </cell>
          <cell r="AQ153">
            <v>0</v>
          </cell>
          <cell r="AR153">
            <v>0</v>
          </cell>
          <cell r="AS153">
            <v>0</v>
          </cell>
          <cell r="AT153">
            <v>0</v>
          </cell>
          <cell r="AU153">
            <v>0</v>
          </cell>
          <cell r="AV153">
            <v>0</v>
          </cell>
        </row>
        <row r="154">
          <cell r="A154">
            <v>0</v>
          </cell>
          <cell r="B154">
            <v>0</v>
          </cell>
          <cell r="C154">
            <v>0</v>
          </cell>
          <cell r="D154" t="str">
            <v>4.6</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t="str">
            <v>1.33</v>
          </cell>
          <cell r="V154" t="str">
            <v>D+</v>
          </cell>
          <cell r="W154" t="str">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row>
        <row r="155">
          <cell r="A155">
            <v>0</v>
          </cell>
          <cell r="B155">
            <v>0</v>
          </cell>
          <cell r="C155">
            <v>0</v>
          </cell>
          <cell r="D155" t="str">
            <v>4.7</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t="str">
            <v>1.33</v>
          </cell>
          <cell r="V155" t="str">
            <v>D+</v>
          </cell>
          <cell r="W155" t="str">
            <v>0</v>
          </cell>
          <cell r="X155">
            <v>0</v>
          </cell>
          <cell r="Y155">
            <v>0</v>
          </cell>
          <cell r="Z155">
            <v>0</v>
          </cell>
          <cell r="AA155">
            <v>0</v>
          </cell>
          <cell r="AB155">
            <v>0</v>
          </cell>
          <cell r="AC155">
            <v>0</v>
          </cell>
          <cell r="AD155">
            <v>0</v>
          </cell>
          <cell r="AE155">
            <v>0</v>
          </cell>
          <cell r="AF155">
            <v>0</v>
          </cell>
          <cell r="AG155">
            <v>0</v>
          </cell>
          <cell r="AH155">
            <v>0</v>
          </cell>
          <cell r="AI155">
            <v>0</v>
          </cell>
          <cell r="AJ155">
            <v>0</v>
          </cell>
          <cell r="AK155">
            <v>0</v>
          </cell>
          <cell r="AL155">
            <v>0</v>
          </cell>
          <cell r="AM155">
            <v>0</v>
          </cell>
          <cell r="AN155">
            <v>0</v>
          </cell>
          <cell r="AO155">
            <v>0</v>
          </cell>
          <cell r="AP155">
            <v>0</v>
          </cell>
          <cell r="AQ155">
            <v>0</v>
          </cell>
          <cell r="AR155">
            <v>0</v>
          </cell>
          <cell r="AS155">
            <v>0</v>
          </cell>
          <cell r="AT155">
            <v>0</v>
          </cell>
          <cell r="AU155">
            <v>0</v>
          </cell>
          <cell r="AV155">
            <v>0</v>
          </cell>
        </row>
        <row r="156">
          <cell r="A156">
            <v>0</v>
          </cell>
          <cell r="B156">
            <v>0</v>
          </cell>
          <cell r="C156">
            <v>0</v>
          </cell>
          <cell r="D156" t="str">
            <v>4.8</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t="str">
            <v>1.33</v>
          </cell>
          <cell r="V156" t="str">
            <v>D+</v>
          </cell>
          <cell r="W156" t="str">
            <v>0</v>
          </cell>
          <cell r="X156">
            <v>0</v>
          </cell>
          <cell r="Y156">
            <v>0</v>
          </cell>
          <cell r="Z156">
            <v>0</v>
          </cell>
          <cell r="AA156">
            <v>0</v>
          </cell>
          <cell r="AB156">
            <v>0</v>
          </cell>
          <cell r="AC156">
            <v>0</v>
          </cell>
          <cell r="AD156">
            <v>0</v>
          </cell>
          <cell r="AE156">
            <v>0</v>
          </cell>
          <cell r="AF156">
            <v>0</v>
          </cell>
          <cell r="AG156">
            <v>0</v>
          </cell>
          <cell r="AH156">
            <v>0</v>
          </cell>
          <cell r="AI156">
            <v>0</v>
          </cell>
          <cell r="AJ156">
            <v>0</v>
          </cell>
          <cell r="AK156">
            <v>0</v>
          </cell>
          <cell r="AL156">
            <v>0</v>
          </cell>
          <cell r="AM156">
            <v>0</v>
          </cell>
          <cell r="AN156">
            <v>0</v>
          </cell>
          <cell r="AO156">
            <v>0</v>
          </cell>
          <cell r="AP156">
            <v>0</v>
          </cell>
          <cell r="AQ156">
            <v>0</v>
          </cell>
          <cell r="AR156">
            <v>0</v>
          </cell>
          <cell r="AS156">
            <v>0</v>
          </cell>
          <cell r="AT156">
            <v>0</v>
          </cell>
          <cell r="AU156">
            <v>0</v>
          </cell>
          <cell r="AV156">
            <v>0</v>
          </cell>
        </row>
        <row r="157">
          <cell r="A157">
            <v>0</v>
          </cell>
          <cell r="B157">
            <v>0</v>
          </cell>
          <cell r="C157">
            <v>0</v>
          </cell>
          <cell r="D157" t="str">
            <v>4.9</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t="str">
            <v>1.33</v>
          </cell>
          <cell r="V157" t="str">
            <v>D+</v>
          </cell>
          <cell r="W157" t="str">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row>
        <row r="158">
          <cell r="A158">
            <v>0</v>
          </cell>
          <cell r="B158">
            <v>0</v>
          </cell>
          <cell r="C158">
            <v>0</v>
          </cell>
          <cell r="D158" t="str">
            <v>4.10</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t="str">
            <v>1.33</v>
          </cell>
          <cell r="V158" t="str">
            <v>D+</v>
          </cell>
          <cell r="W158" t="str">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row>
        <row r="159">
          <cell r="A159">
            <v>0</v>
          </cell>
          <cell r="B159">
            <v>0</v>
          </cell>
          <cell r="C159">
            <v>0</v>
          </cell>
          <cell r="D159" t="str">
            <v>4.12</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t="str">
            <v>1.33</v>
          </cell>
          <cell r="V159" t="str">
            <v>D+</v>
          </cell>
          <cell r="W159" t="str">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row>
        <row r="160">
          <cell r="A160">
            <v>0</v>
          </cell>
          <cell r="B160">
            <v>0</v>
          </cell>
          <cell r="C160">
            <v>0</v>
          </cell>
          <cell r="D160" t="str">
            <v>4.15</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t="str">
            <v>1.33</v>
          </cell>
          <cell r="V160" t="str">
            <v>D+</v>
          </cell>
          <cell r="W160" t="str">
            <v>0</v>
          </cell>
          <cell r="X160">
            <v>0</v>
          </cell>
          <cell r="Y160">
            <v>0</v>
          </cell>
          <cell r="Z160">
            <v>0</v>
          </cell>
          <cell r="AA160">
            <v>0</v>
          </cell>
          <cell r="AB160">
            <v>0</v>
          </cell>
          <cell r="AC160">
            <v>0</v>
          </cell>
          <cell r="AD160">
            <v>0</v>
          </cell>
          <cell r="AE160">
            <v>0</v>
          </cell>
          <cell r="AF160">
            <v>0</v>
          </cell>
          <cell r="AG160">
            <v>0</v>
          </cell>
          <cell r="AH160">
            <v>0</v>
          </cell>
          <cell r="AI160">
            <v>0</v>
          </cell>
          <cell r="AJ160">
            <v>0</v>
          </cell>
          <cell r="AK160">
            <v>0</v>
          </cell>
          <cell r="AL160">
            <v>0</v>
          </cell>
          <cell r="AM160">
            <v>0</v>
          </cell>
          <cell r="AN160">
            <v>0</v>
          </cell>
          <cell r="AO160">
            <v>0</v>
          </cell>
          <cell r="AP160">
            <v>0</v>
          </cell>
          <cell r="AQ160">
            <v>0</v>
          </cell>
          <cell r="AR160">
            <v>0</v>
          </cell>
          <cell r="AS160">
            <v>0</v>
          </cell>
          <cell r="AT160">
            <v>0</v>
          </cell>
          <cell r="AU160">
            <v>0</v>
          </cell>
          <cell r="AV160">
            <v>0</v>
          </cell>
        </row>
        <row r="161">
          <cell r="A161">
            <v>0</v>
          </cell>
          <cell r="B161">
            <v>0</v>
          </cell>
          <cell r="C161">
            <v>0</v>
          </cell>
          <cell r="D161" t="str">
            <v>4.17</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t="str">
            <v>1.33</v>
          </cell>
          <cell r="V161" t="str">
            <v>D+</v>
          </cell>
          <cell r="W161" t="str">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row>
        <row r="162">
          <cell r="A162">
            <v>0</v>
          </cell>
          <cell r="B162">
            <v>13</v>
          </cell>
          <cell r="C162">
            <v>0</v>
          </cell>
          <cell r="D162">
            <v>0</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t="str">
            <v>1.33</v>
          </cell>
          <cell r="V162" t="str">
            <v>D+</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row>
        <row r="163">
          <cell r="A163">
            <v>14</v>
          </cell>
          <cell r="B163">
            <v>0</v>
          </cell>
          <cell r="C163" t="str">
            <v>Moch Zidane Hita L. U</v>
          </cell>
          <cell r="D163" t="str">
            <v>4.1</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t="str">
            <v>1.33</v>
          </cell>
          <cell r="V163" t="str">
            <v>D+</v>
          </cell>
          <cell r="W163" t="str">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t="str">
            <v>D+</v>
          </cell>
        </row>
        <row r="164">
          <cell r="A164">
            <v>0</v>
          </cell>
          <cell r="B164">
            <v>0</v>
          </cell>
          <cell r="C164">
            <v>0</v>
          </cell>
          <cell r="D164" t="str">
            <v>4.2</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t="str">
            <v>1.33</v>
          </cell>
          <cell r="V164" t="str">
            <v>D+</v>
          </cell>
          <cell r="W164" t="str">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row>
        <row r="165">
          <cell r="A165">
            <v>0</v>
          </cell>
          <cell r="B165">
            <v>0</v>
          </cell>
          <cell r="C165">
            <v>0</v>
          </cell>
          <cell r="D165" t="str">
            <v>4.5</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t="str">
            <v>1.33</v>
          </cell>
          <cell r="V165" t="str">
            <v>D+</v>
          </cell>
          <cell r="W165" t="str">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row>
        <row r="166">
          <cell r="A166">
            <v>0</v>
          </cell>
          <cell r="B166">
            <v>0</v>
          </cell>
          <cell r="C166">
            <v>0</v>
          </cell>
          <cell r="D166" t="str">
            <v>4.6</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t="str">
            <v>1.33</v>
          </cell>
          <cell r="V166" t="str">
            <v>D+</v>
          </cell>
          <cell r="W166" t="str">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row>
        <row r="167">
          <cell r="A167">
            <v>0</v>
          </cell>
          <cell r="B167">
            <v>0</v>
          </cell>
          <cell r="C167">
            <v>0</v>
          </cell>
          <cell r="D167" t="str">
            <v>4.7</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t="str">
            <v>1.33</v>
          </cell>
          <cell r="V167" t="str">
            <v>D+</v>
          </cell>
          <cell r="W167" t="str">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row>
        <row r="168">
          <cell r="A168">
            <v>0</v>
          </cell>
          <cell r="B168">
            <v>0</v>
          </cell>
          <cell r="C168">
            <v>0</v>
          </cell>
          <cell r="D168" t="str">
            <v>4.8</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t="str">
            <v>1.33</v>
          </cell>
          <cell r="V168" t="str">
            <v>D+</v>
          </cell>
          <cell r="W168" t="str">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row>
        <row r="169">
          <cell r="A169">
            <v>0</v>
          </cell>
          <cell r="B169">
            <v>0</v>
          </cell>
          <cell r="C169">
            <v>0</v>
          </cell>
          <cell r="D169" t="str">
            <v>4.9</v>
          </cell>
          <cell r="E169">
            <v>0</v>
          </cell>
          <cell r="F169">
            <v>0</v>
          </cell>
          <cell r="G169">
            <v>0</v>
          </cell>
          <cell r="H169">
            <v>0</v>
          </cell>
          <cell r="I169">
            <v>0</v>
          </cell>
          <cell r="J169">
            <v>0</v>
          </cell>
          <cell r="K169">
            <v>0</v>
          </cell>
          <cell r="L169">
            <v>0</v>
          </cell>
          <cell r="M169">
            <v>0</v>
          </cell>
          <cell r="N169">
            <v>0</v>
          </cell>
          <cell r="O169">
            <v>0</v>
          </cell>
          <cell r="P169">
            <v>0</v>
          </cell>
          <cell r="Q169">
            <v>0</v>
          </cell>
          <cell r="R169">
            <v>0</v>
          </cell>
          <cell r="S169">
            <v>0</v>
          </cell>
          <cell r="T169">
            <v>0</v>
          </cell>
          <cell r="U169" t="str">
            <v>1.33</v>
          </cell>
          <cell r="V169" t="str">
            <v>D+</v>
          </cell>
          <cell r="W169" t="str">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row>
        <row r="170">
          <cell r="A170">
            <v>0</v>
          </cell>
          <cell r="B170">
            <v>0</v>
          </cell>
          <cell r="C170">
            <v>0</v>
          </cell>
          <cell r="D170" t="str">
            <v>4.10</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t="str">
            <v>1.33</v>
          </cell>
          <cell r="V170" t="str">
            <v>D+</v>
          </cell>
          <cell r="W170" t="str">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row>
        <row r="171">
          <cell r="A171">
            <v>0</v>
          </cell>
          <cell r="B171">
            <v>0</v>
          </cell>
          <cell r="C171">
            <v>0</v>
          </cell>
          <cell r="D171" t="str">
            <v>4.12</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t="str">
            <v>1.33</v>
          </cell>
          <cell r="V171" t="str">
            <v>D+</v>
          </cell>
          <cell r="W171" t="str">
            <v>0</v>
          </cell>
          <cell r="X171">
            <v>0</v>
          </cell>
          <cell r="Y171">
            <v>0</v>
          </cell>
          <cell r="Z171">
            <v>0</v>
          </cell>
          <cell r="AA171">
            <v>0</v>
          </cell>
          <cell r="AB171">
            <v>0</v>
          </cell>
          <cell r="AC171">
            <v>0</v>
          </cell>
          <cell r="AD171">
            <v>0</v>
          </cell>
          <cell r="AE171">
            <v>0</v>
          </cell>
          <cell r="AF171">
            <v>0</v>
          </cell>
          <cell r="AG171">
            <v>0</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row>
        <row r="172">
          <cell r="A172">
            <v>0</v>
          </cell>
          <cell r="B172">
            <v>0</v>
          </cell>
          <cell r="C172">
            <v>0</v>
          </cell>
          <cell r="D172" t="str">
            <v>4.15</v>
          </cell>
          <cell r="E172">
            <v>0</v>
          </cell>
          <cell r="F172">
            <v>0</v>
          </cell>
          <cell r="G172">
            <v>0</v>
          </cell>
          <cell r="H172">
            <v>0</v>
          </cell>
          <cell r="I172">
            <v>0</v>
          </cell>
          <cell r="J172">
            <v>0</v>
          </cell>
          <cell r="K172">
            <v>0</v>
          </cell>
          <cell r="L172">
            <v>0</v>
          </cell>
          <cell r="M172">
            <v>0</v>
          </cell>
          <cell r="N172">
            <v>0</v>
          </cell>
          <cell r="O172">
            <v>0</v>
          </cell>
          <cell r="P172">
            <v>0</v>
          </cell>
          <cell r="Q172">
            <v>0</v>
          </cell>
          <cell r="R172">
            <v>0</v>
          </cell>
          <cell r="S172">
            <v>0</v>
          </cell>
          <cell r="T172">
            <v>0</v>
          </cell>
          <cell r="U172" t="str">
            <v>1.33</v>
          </cell>
          <cell r="V172" t="str">
            <v>D+</v>
          </cell>
          <cell r="W172" t="str">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row>
        <row r="173">
          <cell r="A173">
            <v>0</v>
          </cell>
          <cell r="B173">
            <v>0</v>
          </cell>
          <cell r="C173">
            <v>0</v>
          </cell>
          <cell r="D173" t="str">
            <v>4.17</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t="str">
            <v>1.33</v>
          </cell>
          <cell r="V173" t="str">
            <v>D+</v>
          </cell>
          <cell r="W173" t="str">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row>
        <row r="174">
          <cell r="A174">
            <v>0</v>
          </cell>
          <cell r="B174">
            <v>14</v>
          </cell>
          <cell r="C174">
            <v>0</v>
          </cell>
          <cell r="D174">
            <v>0</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t="str">
            <v>1.33</v>
          </cell>
          <cell r="V174" t="str">
            <v>D+</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row>
        <row r="175">
          <cell r="A175">
            <v>15</v>
          </cell>
          <cell r="B175">
            <v>0</v>
          </cell>
          <cell r="C175" t="str">
            <v>Muhammad Ibra Maulana</v>
          </cell>
          <cell r="D175" t="str">
            <v>4.1</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t="str">
            <v>1.33</v>
          </cell>
          <cell r="V175" t="str">
            <v>D+</v>
          </cell>
          <cell r="W175" t="str">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t="str">
            <v>D+</v>
          </cell>
        </row>
        <row r="176">
          <cell r="A176">
            <v>0</v>
          </cell>
          <cell r="B176">
            <v>0</v>
          </cell>
          <cell r="C176">
            <v>0</v>
          </cell>
          <cell r="D176" t="str">
            <v>4.2</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t="str">
            <v>1.33</v>
          </cell>
          <cell r="V176" t="str">
            <v>D+</v>
          </cell>
          <cell r="W176" t="str">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row>
        <row r="177">
          <cell r="A177">
            <v>0</v>
          </cell>
          <cell r="B177">
            <v>0</v>
          </cell>
          <cell r="C177">
            <v>0</v>
          </cell>
          <cell r="D177" t="str">
            <v>4.5</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t="str">
            <v>1.33</v>
          </cell>
          <cell r="V177" t="str">
            <v>D+</v>
          </cell>
          <cell r="W177" t="str">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row>
        <row r="178">
          <cell r="A178">
            <v>0</v>
          </cell>
          <cell r="B178">
            <v>0</v>
          </cell>
          <cell r="C178">
            <v>0</v>
          </cell>
          <cell r="D178" t="str">
            <v>4.6</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t="str">
            <v>1.33</v>
          </cell>
          <cell r="V178" t="str">
            <v>D+</v>
          </cell>
          <cell r="W178" t="str">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row>
        <row r="179">
          <cell r="A179">
            <v>0</v>
          </cell>
          <cell r="B179">
            <v>0</v>
          </cell>
          <cell r="C179">
            <v>0</v>
          </cell>
          <cell r="D179" t="str">
            <v>4.7</v>
          </cell>
          <cell r="E179">
            <v>0</v>
          </cell>
          <cell r="F179">
            <v>0</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t="str">
            <v>1.33</v>
          </cell>
          <cell r="V179" t="str">
            <v>D+</v>
          </cell>
          <cell r="W179" t="str">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row>
        <row r="180">
          <cell r="A180">
            <v>0</v>
          </cell>
          <cell r="B180">
            <v>0</v>
          </cell>
          <cell r="C180">
            <v>0</v>
          </cell>
          <cell r="D180" t="str">
            <v>4.8</v>
          </cell>
          <cell r="E180">
            <v>0</v>
          </cell>
          <cell r="F180">
            <v>0</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t="str">
            <v>1.33</v>
          </cell>
          <cell r="V180" t="str">
            <v>D+</v>
          </cell>
          <cell r="W180" t="str">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row>
        <row r="181">
          <cell r="A181">
            <v>0</v>
          </cell>
          <cell r="B181">
            <v>0</v>
          </cell>
          <cell r="C181">
            <v>0</v>
          </cell>
          <cell r="D181" t="str">
            <v>4.9</v>
          </cell>
          <cell r="E181">
            <v>0</v>
          </cell>
          <cell r="F181">
            <v>0</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t="str">
            <v>1.33</v>
          </cell>
          <cell r="V181" t="str">
            <v>D+</v>
          </cell>
          <cell r="W181" t="str">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row>
        <row r="182">
          <cell r="A182">
            <v>0</v>
          </cell>
          <cell r="B182">
            <v>0</v>
          </cell>
          <cell r="C182">
            <v>0</v>
          </cell>
          <cell r="D182" t="str">
            <v>4.10</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t="str">
            <v>1.33</v>
          </cell>
          <cell r="V182" t="str">
            <v>D+</v>
          </cell>
          <cell r="W182" t="str">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row>
        <row r="183">
          <cell r="A183">
            <v>0</v>
          </cell>
          <cell r="B183">
            <v>0</v>
          </cell>
          <cell r="C183">
            <v>0</v>
          </cell>
          <cell r="D183" t="str">
            <v>4.12</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t="str">
            <v>1.33</v>
          </cell>
          <cell r="V183" t="str">
            <v>D+</v>
          </cell>
          <cell r="W183" t="str">
            <v>0</v>
          </cell>
          <cell r="X183">
            <v>0</v>
          </cell>
          <cell r="Y183">
            <v>0</v>
          </cell>
          <cell r="Z183">
            <v>0</v>
          </cell>
          <cell r="AA183">
            <v>0</v>
          </cell>
          <cell r="AB183">
            <v>0</v>
          </cell>
          <cell r="AC183">
            <v>0</v>
          </cell>
          <cell r="AD183">
            <v>0</v>
          </cell>
          <cell r="AE183">
            <v>0</v>
          </cell>
          <cell r="AF183">
            <v>0</v>
          </cell>
          <cell r="AG183">
            <v>0</v>
          </cell>
          <cell r="AH183">
            <v>0</v>
          </cell>
          <cell r="AI183">
            <v>0</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row>
        <row r="184">
          <cell r="A184">
            <v>0</v>
          </cell>
          <cell r="B184">
            <v>0</v>
          </cell>
          <cell r="C184">
            <v>0</v>
          </cell>
          <cell r="D184" t="str">
            <v>4.15</v>
          </cell>
          <cell r="E184">
            <v>0</v>
          </cell>
          <cell r="F184">
            <v>0</v>
          </cell>
          <cell r="G184">
            <v>0</v>
          </cell>
          <cell r="H184">
            <v>0</v>
          </cell>
          <cell r="I184">
            <v>0</v>
          </cell>
          <cell r="J184">
            <v>0</v>
          </cell>
          <cell r="K184">
            <v>0</v>
          </cell>
          <cell r="L184">
            <v>0</v>
          </cell>
          <cell r="M184">
            <v>0</v>
          </cell>
          <cell r="N184">
            <v>0</v>
          </cell>
          <cell r="O184">
            <v>0</v>
          </cell>
          <cell r="P184">
            <v>0</v>
          </cell>
          <cell r="Q184">
            <v>0</v>
          </cell>
          <cell r="R184">
            <v>0</v>
          </cell>
          <cell r="S184">
            <v>0</v>
          </cell>
          <cell r="T184">
            <v>0</v>
          </cell>
          <cell r="U184" t="str">
            <v>1.33</v>
          </cell>
          <cell r="V184" t="str">
            <v>D+</v>
          </cell>
          <cell r="W184" t="str">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v>
          </cell>
          <cell r="AV184">
            <v>0</v>
          </cell>
        </row>
        <row r="185">
          <cell r="A185">
            <v>0</v>
          </cell>
          <cell r="B185">
            <v>0</v>
          </cell>
          <cell r="C185">
            <v>0</v>
          </cell>
          <cell r="D185" t="str">
            <v>4.17</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cell r="T185">
            <v>0</v>
          </cell>
          <cell r="U185" t="str">
            <v>1.33</v>
          </cell>
          <cell r="V185" t="str">
            <v>D+</v>
          </cell>
          <cell r="W185" t="str">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v>
          </cell>
          <cell r="AV185">
            <v>0</v>
          </cell>
        </row>
        <row r="186">
          <cell r="A186">
            <v>0</v>
          </cell>
          <cell r="B186">
            <v>15</v>
          </cell>
          <cell r="C186">
            <v>0</v>
          </cell>
          <cell r="D186">
            <v>0</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t="str">
            <v>1.33</v>
          </cell>
          <cell r="V186" t="str">
            <v>D+</v>
          </cell>
          <cell r="W186">
            <v>0</v>
          </cell>
          <cell r="X186">
            <v>0</v>
          </cell>
          <cell r="Y186">
            <v>0</v>
          </cell>
          <cell r="Z186">
            <v>0</v>
          </cell>
          <cell r="AA186">
            <v>0</v>
          </cell>
          <cell r="AB186">
            <v>0</v>
          </cell>
          <cell r="AC186">
            <v>0</v>
          </cell>
          <cell r="AD186">
            <v>0</v>
          </cell>
          <cell r="AE186">
            <v>0</v>
          </cell>
          <cell r="AF186">
            <v>0</v>
          </cell>
          <cell r="AG186">
            <v>0</v>
          </cell>
          <cell r="AH186">
            <v>0</v>
          </cell>
          <cell r="AI186">
            <v>0</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row>
        <row r="187">
          <cell r="A187">
            <v>16</v>
          </cell>
          <cell r="B187">
            <v>0</v>
          </cell>
          <cell r="C187" t="str">
            <v>Nabilla Shiva Putri</v>
          </cell>
          <cell r="D187" t="str">
            <v>4.1</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cell r="T187">
            <v>0</v>
          </cell>
          <cell r="U187" t="str">
            <v>1.33</v>
          </cell>
          <cell r="V187" t="str">
            <v>D+</v>
          </cell>
          <cell r="W187" t="str">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v>
          </cell>
          <cell r="AS187">
            <v>0</v>
          </cell>
          <cell r="AT187">
            <v>0</v>
          </cell>
          <cell r="AU187">
            <v>0</v>
          </cell>
          <cell r="AV187" t="str">
            <v>D+</v>
          </cell>
        </row>
        <row r="188">
          <cell r="A188">
            <v>0</v>
          </cell>
          <cell r="B188">
            <v>0</v>
          </cell>
          <cell r="C188">
            <v>0</v>
          </cell>
          <cell r="D188" t="str">
            <v>4.2</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t="str">
            <v>1.33</v>
          </cell>
          <cell r="V188" t="str">
            <v>D+</v>
          </cell>
          <cell r="W188" t="str">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row>
        <row r="189">
          <cell r="A189">
            <v>0</v>
          </cell>
          <cell r="B189">
            <v>0</v>
          </cell>
          <cell r="C189">
            <v>0</v>
          </cell>
          <cell r="D189" t="str">
            <v>4.5</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t="str">
            <v>1.33</v>
          </cell>
          <cell r="V189" t="str">
            <v>D+</v>
          </cell>
          <cell r="W189" t="str">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row>
        <row r="190">
          <cell r="A190">
            <v>0</v>
          </cell>
          <cell r="B190">
            <v>0</v>
          </cell>
          <cell r="C190">
            <v>0</v>
          </cell>
          <cell r="D190" t="str">
            <v>4.6</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v>0</v>
          </cell>
          <cell r="U190" t="str">
            <v>1.33</v>
          </cell>
          <cell r="V190" t="str">
            <v>D+</v>
          </cell>
          <cell r="W190" t="str">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v>
          </cell>
          <cell r="AT190">
            <v>0</v>
          </cell>
          <cell r="AU190">
            <v>0</v>
          </cell>
          <cell r="AV190">
            <v>0</v>
          </cell>
        </row>
        <row r="191">
          <cell r="A191">
            <v>0</v>
          </cell>
          <cell r="B191">
            <v>0</v>
          </cell>
          <cell r="C191">
            <v>0</v>
          </cell>
          <cell r="D191" t="str">
            <v>4.7</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v>0</v>
          </cell>
          <cell r="U191" t="str">
            <v>1.33</v>
          </cell>
          <cell r="V191" t="str">
            <v>D+</v>
          </cell>
          <cell r="W191" t="str">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v>
          </cell>
          <cell r="AT191">
            <v>0</v>
          </cell>
          <cell r="AU191">
            <v>0</v>
          </cell>
          <cell r="AV191">
            <v>0</v>
          </cell>
        </row>
        <row r="192">
          <cell r="A192">
            <v>0</v>
          </cell>
          <cell r="B192">
            <v>0</v>
          </cell>
          <cell r="C192">
            <v>0</v>
          </cell>
          <cell r="D192" t="str">
            <v>4.8</v>
          </cell>
          <cell r="E192">
            <v>0</v>
          </cell>
          <cell r="F192">
            <v>0</v>
          </cell>
          <cell r="G192">
            <v>0</v>
          </cell>
          <cell r="H192">
            <v>0</v>
          </cell>
          <cell r="I192">
            <v>0</v>
          </cell>
          <cell r="J192">
            <v>0</v>
          </cell>
          <cell r="K192">
            <v>0</v>
          </cell>
          <cell r="L192">
            <v>0</v>
          </cell>
          <cell r="M192">
            <v>0</v>
          </cell>
          <cell r="N192">
            <v>0</v>
          </cell>
          <cell r="O192">
            <v>0</v>
          </cell>
          <cell r="P192">
            <v>0</v>
          </cell>
          <cell r="Q192">
            <v>0</v>
          </cell>
          <cell r="R192">
            <v>0</v>
          </cell>
          <cell r="S192">
            <v>0</v>
          </cell>
          <cell r="T192">
            <v>0</v>
          </cell>
          <cell r="U192" t="str">
            <v>1.33</v>
          </cell>
          <cell r="V192" t="str">
            <v>D+</v>
          </cell>
          <cell r="W192" t="str">
            <v>0</v>
          </cell>
          <cell r="X192">
            <v>0</v>
          </cell>
          <cell r="Y192">
            <v>0</v>
          </cell>
          <cell r="Z192">
            <v>0</v>
          </cell>
          <cell r="AA192">
            <v>0</v>
          </cell>
          <cell r="AB192">
            <v>0</v>
          </cell>
          <cell r="AC192">
            <v>0</v>
          </cell>
          <cell r="AD192">
            <v>0</v>
          </cell>
          <cell r="AE192">
            <v>0</v>
          </cell>
          <cell r="AF192">
            <v>0</v>
          </cell>
          <cell r="AG192">
            <v>0</v>
          </cell>
          <cell r="AH192">
            <v>0</v>
          </cell>
          <cell r="AI192">
            <v>0</v>
          </cell>
          <cell r="AJ192">
            <v>0</v>
          </cell>
          <cell r="AK192">
            <v>0</v>
          </cell>
          <cell r="AL192">
            <v>0</v>
          </cell>
          <cell r="AM192">
            <v>0</v>
          </cell>
          <cell r="AN192">
            <v>0</v>
          </cell>
          <cell r="AO192">
            <v>0</v>
          </cell>
          <cell r="AP192">
            <v>0</v>
          </cell>
          <cell r="AQ192">
            <v>0</v>
          </cell>
          <cell r="AR192">
            <v>0</v>
          </cell>
          <cell r="AS192">
            <v>0</v>
          </cell>
          <cell r="AT192">
            <v>0</v>
          </cell>
          <cell r="AU192">
            <v>0</v>
          </cell>
          <cell r="AV192">
            <v>0</v>
          </cell>
        </row>
        <row r="193">
          <cell r="A193">
            <v>0</v>
          </cell>
          <cell r="B193">
            <v>0</v>
          </cell>
          <cell r="C193">
            <v>0</v>
          </cell>
          <cell r="D193" t="str">
            <v>4.9</v>
          </cell>
          <cell r="E193">
            <v>0</v>
          </cell>
          <cell r="F193">
            <v>0</v>
          </cell>
          <cell r="G193">
            <v>0</v>
          </cell>
          <cell r="H193">
            <v>0</v>
          </cell>
          <cell r="I193">
            <v>0</v>
          </cell>
          <cell r="J193">
            <v>0</v>
          </cell>
          <cell r="K193">
            <v>0</v>
          </cell>
          <cell r="L193">
            <v>0</v>
          </cell>
          <cell r="M193">
            <v>0</v>
          </cell>
          <cell r="N193">
            <v>0</v>
          </cell>
          <cell r="O193">
            <v>0</v>
          </cell>
          <cell r="P193">
            <v>0</v>
          </cell>
          <cell r="Q193">
            <v>0</v>
          </cell>
          <cell r="R193">
            <v>0</v>
          </cell>
          <cell r="S193">
            <v>0</v>
          </cell>
          <cell r="T193">
            <v>0</v>
          </cell>
          <cell r="U193" t="str">
            <v>1.33</v>
          </cell>
          <cell r="V193" t="str">
            <v>D+</v>
          </cell>
          <cell r="W193" t="str">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row>
        <row r="194">
          <cell r="A194">
            <v>0</v>
          </cell>
          <cell r="B194">
            <v>0</v>
          </cell>
          <cell r="C194">
            <v>0</v>
          </cell>
          <cell r="D194" t="str">
            <v>4.10</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0</v>
          </cell>
          <cell r="U194" t="str">
            <v>1.33</v>
          </cell>
          <cell r="V194" t="str">
            <v>D+</v>
          </cell>
          <cell r="W194" t="str">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row>
        <row r="195">
          <cell r="A195">
            <v>0</v>
          </cell>
          <cell r="B195">
            <v>0</v>
          </cell>
          <cell r="C195">
            <v>0</v>
          </cell>
          <cell r="D195" t="str">
            <v>4.12</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t="str">
            <v>1.33</v>
          </cell>
          <cell r="V195" t="str">
            <v>D+</v>
          </cell>
          <cell r="W195" t="str">
            <v>0</v>
          </cell>
          <cell r="X195">
            <v>0</v>
          </cell>
          <cell r="Y195">
            <v>0</v>
          </cell>
          <cell r="Z195">
            <v>0</v>
          </cell>
          <cell r="AA195">
            <v>0</v>
          </cell>
          <cell r="AB195">
            <v>0</v>
          </cell>
          <cell r="AC195">
            <v>0</v>
          </cell>
          <cell r="AD195">
            <v>0</v>
          </cell>
          <cell r="AE195">
            <v>0</v>
          </cell>
          <cell r="AF195">
            <v>0</v>
          </cell>
          <cell r="AG195">
            <v>0</v>
          </cell>
          <cell r="AH195">
            <v>0</v>
          </cell>
          <cell r="AI195">
            <v>0</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row>
        <row r="196">
          <cell r="A196">
            <v>0</v>
          </cell>
          <cell r="B196">
            <v>0</v>
          </cell>
          <cell r="C196">
            <v>0</v>
          </cell>
          <cell r="D196" t="str">
            <v>4.15</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t="str">
            <v>1.33</v>
          </cell>
          <cell r="V196" t="str">
            <v>D+</v>
          </cell>
          <cell r="W196" t="str">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row>
        <row r="197">
          <cell r="A197">
            <v>0</v>
          </cell>
          <cell r="B197">
            <v>0</v>
          </cell>
          <cell r="C197">
            <v>0</v>
          </cell>
          <cell r="D197" t="str">
            <v>4.17</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t="str">
            <v>1.33</v>
          </cell>
          <cell r="V197" t="str">
            <v>D+</v>
          </cell>
          <cell r="W197" t="str">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row>
        <row r="198">
          <cell r="A198">
            <v>0</v>
          </cell>
          <cell r="B198">
            <v>16</v>
          </cell>
          <cell r="C198">
            <v>0</v>
          </cell>
          <cell r="D198">
            <v>0</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t="str">
            <v>1.33</v>
          </cell>
          <cell r="V198" t="str">
            <v>D+</v>
          </cell>
          <cell r="W198">
            <v>0</v>
          </cell>
          <cell r="X198">
            <v>0</v>
          </cell>
          <cell r="Y198">
            <v>0</v>
          </cell>
          <cell r="Z198">
            <v>0</v>
          </cell>
          <cell r="AA198">
            <v>0</v>
          </cell>
          <cell r="AB198">
            <v>0</v>
          </cell>
          <cell r="AC198">
            <v>0</v>
          </cell>
          <cell r="AD198">
            <v>0</v>
          </cell>
          <cell r="AE198">
            <v>0</v>
          </cell>
          <cell r="AF198">
            <v>0</v>
          </cell>
          <cell r="AG198">
            <v>0</v>
          </cell>
          <cell r="AH198">
            <v>0</v>
          </cell>
          <cell r="AI198">
            <v>0</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row>
        <row r="199">
          <cell r="A199">
            <v>17</v>
          </cell>
          <cell r="B199">
            <v>0</v>
          </cell>
          <cell r="C199" t="str">
            <v>Naufal Falih F</v>
          </cell>
          <cell r="D199" t="str">
            <v>4.1</v>
          </cell>
          <cell r="E199">
            <v>0</v>
          </cell>
          <cell r="F199">
            <v>0</v>
          </cell>
          <cell r="G199">
            <v>0</v>
          </cell>
          <cell r="H199">
            <v>0</v>
          </cell>
          <cell r="I199">
            <v>0</v>
          </cell>
          <cell r="J199">
            <v>0</v>
          </cell>
          <cell r="K199">
            <v>0</v>
          </cell>
          <cell r="L199">
            <v>0</v>
          </cell>
          <cell r="M199">
            <v>0</v>
          </cell>
          <cell r="N199">
            <v>0</v>
          </cell>
          <cell r="O199">
            <v>0</v>
          </cell>
          <cell r="P199">
            <v>0</v>
          </cell>
          <cell r="Q199">
            <v>0</v>
          </cell>
          <cell r="R199">
            <v>0</v>
          </cell>
          <cell r="S199">
            <v>0</v>
          </cell>
          <cell r="T199">
            <v>0</v>
          </cell>
          <cell r="U199" t="str">
            <v>1.33</v>
          </cell>
          <cell r="V199" t="str">
            <v>D+</v>
          </cell>
          <cell r="W199" t="str">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t="str">
            <v>D+</v>
          </cell>
        </row>
        <row r="200">
          <cell r="A200">
            <v>0</v>
          </cell>
          <cell r="B200">
            <v>0</v>
          </cell>
          <cell r="C200">
            <v>0</v>
          </cell>
          <cell r="D200" t="str">
            <v>4.2</v>
          </cell>
          <cell r="E200">
            <v>0</v>
          </cell>
          <cell r="F200">
            <v>0</v>
          </cell>
          <cell r="G200">
            <v>0</v>
          </cell>
          <cell r="H200">
            <v>0</v>
          </cell>
          <cell r="I200">
            <v>0</v>
          </cell>
          <cell r="J200">
            <v>0</v>
          </cell>
          <cell r="K200">
            <v>0</v>
          </cell>
          <cell r="L200">
            <v>0</v>
          </cell>
          <cell r="M200">
            <v>0</v>
          </cell>
          <cell r="N200">
            <v>0</v>
          </cell>
          <cell r="O200">
            <v>0</v>
          </cell>
          <cell r="P200">
            <v>0</v>
          </cell>
          <cell r="Q200">
            <v>0</v>
          </cell>
          <cell r="R200">
            <v>0</v>
          </cell>
          <cell r="S200">
            <v>0</v>
          </cell>
          <cell r="T200">
            <v>0</v>
          </cell>
          <cell r="U200" t="str">
            <v>1.33</v>
          </cell>
          <cell r="V200" t="str">
            <v>D+</v>
          </cell>
          <cell r="W200" t="str">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row>
        <row r="201">
          <cell r="A201">
            <v>0</v>
          </cell>
          <cell r="B201">
            <v>0</v>
          </cell>
          <cell r="C201">
            <v>0</v>
          </cell>
          <cell r="D201" t="str">
            <v>4.5</v>
          </cell>
          <cell r="E201">
            <v>0</v>
          </cell>
          <cell r="F201">
            <v>0</v>
          </cell>
          <cell r="G201">
            <v>0</v>
          </cell>
          <cell r="H201">
            <v>0</v>
          </cell>
          <cell r="I201">
            <v>0</v>
          </cell>
          <cell r="J201">
            <v>0</v>
          </cell>
          <cell r="K201">
            <v>0</v>
          </cell>
          <cell r="L201">
            <v>0</v>
          </cell>
          <cell r="M201">
            <v>0</v>
          </cell>
          <cell r="N201">
            <v>0</v>
          </cell>
          <cell r="O201">
            <v>0</v>
          </cell>
          <cell r="P201">
            <v>0</v>
          </cell>
          <cell r="Q201">
            <v>0</v>
          </cell>
          <cell r="R201">
            <v>0</v>
          </cell>
          <cell r="S201">
            <v>0</v>
          </cell>
          <cell r="T201">
            <v>0</v>
          </cell>
          <cell r="U201" t="str">
            <v>1.33</v>
          </cell>
          <cell r="V201" t="str">
            <v>D+</v>
          </cell>
          <cell r="W201" t="str">
            <v>0</v>
          </cell>
          <cell r="X201">
            <v>0</v>
          </cell>
          <cell r="Y201">
            <v>0</v>
          </cell>
          <cell r="Z201">
            <v>0</v>
          </cell>
          <cell r="AA201">
            <v>0</v>
          </cell>
          <cell r="AB201">
            <v>0</v>
          </cell>
          <cell r="AC201">
            <v>0</v>
          </cell>
          <cell r="AD201">
            <v>0</v>
          </cell>
          <cell r="AE201">
            <v>0</v>
          </cell>
          <cell r="AF201">
            <v>0</v>
          </cell>
          <cell r="AG201">
            <v>0</v>
          </cell>
          <cell r="AH201">
            <v>0</v>
          </cell>
          <cell r="AI201">
            <v>0</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row>
        <row r="202">
          <cell r="A202">
            <v>0</v>
          </cell>
          <cell r="B202">
            <v>0</v>
          </cell>
          <cell r="C202">
            <v>0</v>
          </cell>
          <cell r="D202" t="str">
            <v>4.6</v>
          </cell>
          <cell r="E202">
            <v>0</v>
          </cell>
          <cell r="F202">
            <v>0</v>
          </cell>
          <cell r="G202">
            <v>0</v>
          </cell>
          <cell r="H202">
            <v>0</v>
          </cell>
          <cell r="I202">
            <v>0</v>
          </cell>
          <cell r="J202">
            <v>0</v>
          </cell>
          <cell r="K202">
            <v>0</v>
          </cell>
          <cell r="L202">
            <v>0</v>
          </cell>
          <cell r="M202">
            <v>0</v>
          </cell>
          <cell r="N202">
            <v>0</v>
          </cell>
          <cell r="O202">
            <v>0</v>
          </cell>
          <cell r="P202">
            <v>0</v>
          </cell>
          <cell r="Q202">
            <v>0</v>
          </cell>
          <cell r="R202">
            <v>0</v>
          </cell>
          <cell r="S202">
            <v>0</v>
          </cell>
          <cell r="T202">
            <v>0</v>
          </cell>
          <cell r="U202" t="str">
            <v>1.33</v>
          </cell>
          <cell r="V202" t="str">
            <v>D+</v>
          </cell>
          <cell r="W202" t="str">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v>
          </cell>
          <cell r="AV202">
            <v>0</v>
          </cell>
        </row>
        <row r="203">
          <cell r="A203">
            <v>0</v>
          </cell>
          <cell r="B203">
            <v>0</v>
          </cell>
          <cell r="C203">
            <v>0</v>
          </cell>
          <cell r="D203" t="str">
            <v>4.7</v>
          </cell>
          <cell r="E203">
            <v>0</v>
          </cell>
          <cell r="F203">
            <v>0</v>
          </cell>
          <cell r="G203">
            <v>0</v>
          </cell>
          <cell r="H203">
            <v>0</v>
          </cell>
          <cell r="I203">
            <v>0</v>
          </cell>
          <cell r="J203">
            <v>0</v>
          </cell>
          <cell r="K203">
            <v>0</v>
          </cell>
          <cell r="L203">
            <v>0</v>
          </cell>
          <cell r="M203">
            <v>0</v>
          </cell>
          <cell r="N203">
            <v>0</v>
          </cell>
          <cell r="O203">
            <v>0</v>
          </cell>
          <cell r="P203">
            <v>0</v>
          </cell>
          <cell r="Q203">
            <v>0</v>
          </cell>
          <cell r="R203">
            <v>0</v>
          </cell>
          <cell r="S203">
            <v>0</v>
          </cell>
          <cell r="T203">
            <v>0</v>
          </cell>
          <cell r="U203" t="str">
            <v>1.33</v>
          </cell>
          <cell r="V203" t="str">
            <v>D+</v>
          </cell>
          <cell r="W203" t="str">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v>
          </cell>
          <cell r="AV203">
            <v>0</v>
          </cell>
        </row>
        <row r="204">
          <cell r="A204">
            <v>0</v>
          </cell>
          <cell r="B204">
            <v>0</v>
          </cell>
          <cell r="C204">
            <v>0</v>
          </cell>
          <cell r="D204" t="str">
            <v>4.8</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0</v>
          </cell>
          <cell r="U204" t="str">
            <v>1.33</v>
          </cell>
          <cell r="V204" t="str">
            <v>D+</v>
          </cell>
          <cell r="W204" t="str">
            <v>0</v>
          </cell>
          <cell r="X204">
            <v>0</v>
          </cell>
          <cell r="Y204">
            <v>0</v>
          </cell>
          <cell r="Z204">
            <v>0</v>
          </cell>
          <cell r="AA204">
            <v>0</v>
          </cell>
          <cell r="AB204">
            <v>0</v>
          </cell>
          <cell r="AC204">
            <v>0</v>
          </cell>
          <cell r="AD204">
            <v>0</v>
          </cell>
          <cell r="AE204">
            <v>0</v>
          </cell>
          <cell r="AF204">
            <v>0</v>
          </cell>
          <cell r="AG204">
            <v>0</v>
          </cell>
          <cell r="AH204">
            <v>0</v>
          </cell>
          <cell r="AI204">
            <v>0</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row>
        <row r="205">
          <cell r="A205">
            <v>0</v>
          </cell>
          <cell r="B205">
            <v>0</v>
          </cell>
          <cell r="C205">
            <v>0</v>
          </cell>
          <cell r="D205" t="str">
            <v>4.9</v>
          </cell>
          <cell r="E205">
            <v>0</v>
          </cell>
          <cell r="F205">
            <v>0</v>
          </cell>
          <cell r="G205">
            <v>0</v>
          </cell>
          <cell r="H205">
            <v>0</v>
          </cell>
          <cell r="I205">
            <v>0</v>
          </cell>
          <cell r="J205">
            <v>0</v>
          </cell>
          <cell r="K205">
            <v>0</v>
          </cell>
          <cell r="L205">
            <v>0</v>
          </cell>
          <cell r="M205">
            <v>0</v>
          </cell>
          <cell r="N205">
            <v>0</v>
          </cell>
          <cell r="O205">
            <v>0</v>
          </cell>
          <cell r="P205">
            <v>0</v>
          </cell>
          <cell r="Q205">
            <v>0</v>
          </cell>
          <cell r="R205">
            <v>0</v>
          </cell>
          <cell r="S205">
            <v>0</v>
          </cell>
          <cell r="T205">
            <v>0</v>
          </cell>
          <cell r="U205" t="str">
            <v>1.33</v>
          </cell>
          <cell r="V205" t="str">
            <v>D+</v>
          </cell>
          <cell r="W205" t="str">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row>
        <row r="206">
          <cell r="A206">
            <v>0</v>
          </cell>
          <cell r="B206">
            <v>0</v>
          </cell>
          <cell r="C206">
            <v>0</v>
          </cell>
          <cell r="D206" t="str">
            <v>4.10</v>
          </cell>
          <cell r="E206">
            <v>0</v>
          </cell>
          <cell r="F206">
            <v>0</v>
          </cell>
          <cell r="G206">
            <v>0</v>
          </cell>
          <cell r="H206">
            <v>0</v>
          </cell>
          <cell r="I206">
            <v>0</v>
          </cell>
          <cell r="J206">
            <v>0</v>
          </cell>
          <cell r="K206">
            <v>0</v>
          </cell>
          <cell r="L206">
            <v>0</v>
          </cell>
          <cell r="M206">
            <v>0</v>
          </cell>
          <cell r="N206">
            <v>0</v>
          </cell>
          <cell r="O206">
            <v>0</v>
          </cell>
          <cell r="P206">
            <v>0</v>
          </cell>
          <cell r="Q206">
            <v>0</v>
          </cell>
          <cell r="R206">
            <v>0</v>
          </cell>
          <cell r="S206">
            <v>0</v>
          </cell>
          <cell r="T206">
            <v>0</v>
          </cell>
          <cell r="U206" t="str">
            <v>1.33</v>
          </cell>
          <cell r="V206" t="str">
            <v>D+</v>
          </cell>
          <cell r="W206" t="str">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row>
        <row r="207">
          <cell r="A207">
            <v>0</v>
          </cell>
          <cell r="B207">
            <v>0</v>
          </cell>
          <cell r="C207">
            <v>0</v>
          </cell>
          <cell r="D207" t="str">
            <v>4.12</v>
          </cell>
          <cell r="E207">
            <v>0</v>
          </cell>
          <cell r="F207">
            <v>0</v>
          </cell>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t="str">
            <v>1.33</v>
          </cell>
          <cell r="V207" t="str">
            <v>D+</v>
          </cell>
          <cell r="W207" t="str">
            <v>0</v>
          </cell>
          <cell r="X207">
            <v>0</v>
          </cell>
          <cell r="Y207">
            <v>0</v>
          </cell>
          <cell r="Z207">
            <v>0</v>
          </cell>
          <cell r="AA207">
            <v>0</v>
          </cell>
          <cell r="AB207">
            <v>0</v>
          </cell>
          <cell r="AC207">
            <v>0</v>
          </cell>
          <cell r="AD207">
            <v>0</v>
          </cell>
          <cell r="AE207">
            <v>0</v>
          </cell>
          <cell r="AF207">
            <v>0</v>
          </cell>
          <cell r="AG207">
            <v>0</v>
          </cell>
          <cell r="AH207">
            <v>0</v>
          </cell>
          <cell r="AI207">
            <v>0</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row>
        <row r="208">
          <cell r="A208">
            <v>0</v>
          </cell>
          <cell r="B208">
            <v>0</v>
          </cell>
          <cell r="C208">
            <v>0</v>
          </cell>
          <cell r="D208" t="str">
            <v>4.15</v>
          </cell>
          <cell r="E208">
            <v>0</v>
          </cell>
          <cell r="F208">
            <v>0</v>
          </cell>
          <cell r="G208">
            <v>0</v>
          </cell>
          <cell r="H208">
            <v>0</v>
          </cell>
          <cell r="I208">
            <v>0</v>
          </cell>
          <cell r="J208">
            <v>0</v>
          </cell>
          <cell r="K208">
            <v>0</v>
          </cell>
          <cell r="L208">
            <v>0</v>
          </cell>
          <cell r="M208">
            <v>0</v>
          </cell>
          <cell r="N208">
            <v>0</v>
          </cell>
          <cell r="O208">
            <v>0</v>
          </cell>
          <cell r="P208">
            <v>0</v>
          </cell>
          <cell r="Q208">
            <v>0</v>
          </cell>
          <cell r="R208">
            <v>0</v>
          </cell>
          <cell r="S208">
            <v>0</v>
          </cell>
          <cell r="T208">
            <v>0</v>
          </cell>
          <cell r="U208" t="str">
            <v>1.33</v>
          </cell>
          <cell r="V208" t="str">
            <v>D+</v>
          </cell>
          <cell r="W208" t="str">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v>
          </cell>
          <cell r="AT208">
            <v>0</v>
          </cell>
          <cell r="AU208">
            <v>0</v>
          </cell>
          <cell r="AV208">
            <v>0</v>
          </cell>
        </row>
        <row r="209">
          <cell r="A209">
            <v>0</v>
          </cell>
          <cell r="B209">
            <v>0</v>
          </cell>
          <cell r="C209">
            <v>0</v>
          </cell>
          <cell r="D209" t="str">
            <v>4.17</v>
          </cell>
          <cell r="E209">
            <v>0</v>
          </cell>
          <cell r="F209">
            <v>0</v>
          </cell>
          <cell r="G209">
            <v>0</v>
          </cell>
          <cell r="H209">
            <v>0</v>
          </cell>
          <cell r="I209">
            <v>0</v>
          </cell>
          <cell r="J209">
            <v>0</v>
          </cell>
          <cell r="K209">
            <v>0</v>
          </cell>
          <cell r="L209">
            <v>0</v>
          </cell>
          <cell r="M209">
            <v>0</v>
          </cell>
          <cell r="N209">
            <v>0</v>
          </cell>
          <cell r="O209">
            <v>0</v>
          </cell>
          <cell r="P209">
            <v>0</v>
          </cell>
          <cell r="Q209">
            <v>0</v>
          </cell>
          <cell r="R209">
            <v>0</v>
          </cell>
          <cell r="S209">
            <v>0</v>
          </cell>
          <cell r="T209">
            <v>0</v>
          </cell>
          <cell r="U209" t="str">
            <v>1.33</v>
          </cell>
          <cell r="V209" t="str">
            <v>D+</v>
          </cell>
          <cell r="W209" t="str">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row>
        <row r="210">
          <cell r="A210">
            <v>0</v>
          </cell>
          <cell r="B210">
            <v>17</v>
          </cell>
          <cell r="C210">
            <v>0</v>
          </cell>
          <cell r="D210">
            <v>0</v>
          </cell>
          <cell r="E210">
            <v>0</v>
          </cell>
          <cell r="F210">
            <v>0</v>
          </cell>
          <cell r="G210">
            <v>0</v>
          </cell>
          <cell r="H210">
            <v>0</v>
          </cell>
          <cell r="I210">
            <v>0</v>
          </cell>
          <cell r="J210">
            <v>0</v>
          </cell>
          <cell r="K210">
            <v>0</v>
          </cell>
          <cell r="L210">
            <v>0</v>
          </cell>
          <cell r="M210">
            <v>0</v>
          </cell>
          <cell r="N210">
            <v>0</v>
          </cell>
          <cell r="O210">
            <v>0</v>
          </cell>
          <cell r="P210">
            <v>0</v>
          </cell>
          <cell r="Q210">
            <v>0</v>
          </cell>
          <cell r="R210">
            <v>0</v>
          </cell>
          <cell r="S210">
            <v>0</v>
          </cell>
          <cell r="T210">
            <v>0</v>
          </cell>
          <cell r="U210" t="str">
            <v>1.33</v>
          </cell>
          <cell r="V210" t="str">
            <v>D+</v>
          </cell>
          <cell r="W210">
            <v>0</v>
          </cell>
          <cell r="X210">
            <v>0</v>
          </cell>
          <cell r="Y210">
            <v>0</v>
          </cell>
          <cell r="Z210">
            <v>0</v>
          </cell>
          <cell r="AA210">
            <v>0</v>
          </cell>
          <cell r="AB210">
            <v>0</v>
          </cell>
          <cell r="AC210">
            <v>0</v>
          </cell>
          <cell r="AD210">
            <v>0</v>
          </cell>
          <cell r="AE210">
            <v>0</v>
          </cell>
          <cell r="AF210">
            <v>0</v>
          </cell>
          <cell r="AG210">
            <v>0</v>
          </cell>
          <cell r="AH210">
            <v>0</v>
          </cell>
          <cell r="AI210">
            <v>0</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row>
        <row r="211">
          <cell r="A211">
            <v>18</v>
          </cell>
          <cell r="B211">
            <v>0</v>
          </cell>
          <cell r="C211" t="str">
            <v>Nayla Annora Nobel W</v>
          </cell>
          <cell r="D211" t="str">
            <v>4.1</v>
          </cell>
          <cell r="E211">
            <v>0</v>
          </cell>
          <cell r="F211">
            <v>0</v>
          </cell>
          <cell r="G211">
            <v>0</v>
          </cell>
          <cell r="H211">
            <v>0</v>
          </cell>
          <cell r="I211">
            <v>0</v>
          </cell>
          <cell r="J211">
            <v>0</v>
          </cell>
          <cell r="K211">
            <v>0</v>
          </cell>
          <cell r="L211">
            <v>0</v>
          </cell>
          <cell r="M211">
            <v>0</v>
          </cell>
          <cell r="N211">
            <v>0</v>
          </cell>
          <cell r="O211">
            <v>0</v>
          </cell>
          <cell r="P211">
            <v>0</v>
          </cell>
          <cell r="Q211">
            <v>0</v>
          </cell>
          <cell r="R211">
            <v>0</v>
          </cell>
          <cell r="S211">
            <v>0</v>
          </cell>
          <cell r="T211">
            <v>0</v>
          </cell>
          <cell r="U211" t="str">
            <v>1.33</v>
          </cell>
          <cell r="V211" t="str">
            <v>D+</v>
          </cell>
          <cell r="W211" t="str">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t="str">
            <v>D+</v>
          </cell>
        </row>
        <row r="212">
          <cell r="A212">
            <v>0</v>
          </cell>
          <cell r="B212">
            <v>0</v>
          </cell>
          <cell r="C212">
            <v>0</v>
          </cell>
          <cell r="D212" t="str">
            <v>4.2</v>
          </cell>
          <cell r="E212">
            <v>0</v>
          </cell>
          <cell r="F212">
            <v>0</v>
          </cell>
          <cell r="G212">
            <v>0</v>
          </cell>
          <cell r="H212">
            <v>0</v>
          </cell>
          <cell r="I212">
            <v>0</v>
          </cell>
          <cell r="J212">
            <v>0</v>
          </cell>
          <cell r="K212">
            <v>0</v>
          </cell>
          <cell r="L212">
            <v>0</v>
          </cell>
          <cell r="M212">
            <v>0</v>
          </cell>
          <cell r="N212">
            <v>0</v>
          </cell>
          <cell r="O212">
            <v>0</v>
          </cell>
          <cell r="P212">
            <v>0</v>
          </cell>
          <cell r="Q212">
            <v>0</v>
          </cell>
          <cell r="R212">
            <v>0</v>
          </cell>
          <cell r="S212">
            <v>0</v>
          </cell>
          <cell r="T212">
            <v>0</v>
          </cell>
          <cell r="U212" t="str">
            <v>1.33</v>
          </cell>
          <cell r="V212" t="str">
            <v>D+</v>
          </cell>
          <cell r="W212" t="str">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row>
        <row r="213">
          <cell r="A213">
            <v>0</v>
          </cell>
          <cell r="B213">
            <v>0</v>
          </cell>
          <cell r="C213">
            <v>0</v>
          </cell>
          <cell r="D213" t="str">
            <v>4.5</v>
          </cell>
          <cell r="E213">
            <v>0</v>
          </cell>
          <cell r="F213">
            <v>0</v>
          </cell>
          <cell r="G213">
            <v>0</v>
          </cell>
          <cell r="H213">
            <v>0</v>
          </cell>
          <cell r="I213">
            <v>0</v>
          </cell>
          <cell r="J213">
            <v>0</v>
          </cell>
          <cell r="K213">
            <v>0</v>
          </cell>
          <cell r="L213">
            <v>0</v>
          </cell>
          <cell r="M213">
            <v>0</v>
          </cell>
          <cell r="N213">
            <v>0</v>
          </cell>
          <cell r="O213">
            <v>0</v>
          </cell>
          <cell r="P213">
            <v>0</v>
          </cell>
          <cell r="Q213">
            <v>0</v>
          </cell>
          <cell r="R213">
            <v>0</v>
          </cell>
          <cell r="S213">
            <v>0</v>
          </cell>
          <cell r="T213">
            <v>0</v>
          </cell>
          <cell r="U213" t="str">
            <v>1.33</v>
          </cell>
          <cell r="V213" t="str">
            <v>D+</v>
          </cell>
          <cell r="W213" t="str">
            <v>0</v>
          </cell>
          <cell r="X213">
            <v>0</v>
          </cell>
          <cell r="Y213">
            <v>0</v>
          </cell>
          <cell r="Z213">
            <v>0</v>
          </cell>
          <cell r="AA213">
            <v>0</v>
          </cell>
          <cell r="AB213">
            <v>0</v>
          </cell>
          <cell r="AC213">
            <v>0</v>
          </cell>
          <cell r="AD213">
            <v>0</v>
          </cell>
          <cell r="AE213">
            <v>0</v>
          </cell>
          <cell r="AF213">
            <v>0</v>
          </cell>
          <cell r="AG213">
            <v>0</v>
          </cell>
          <cell r="AH213">
            <v>0</v>
          </cell>
          <cell r="AI213">
            <v>0</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row>
        <row r="214">
          <cell r="A214">
            <v>0</v>
          </cell>
          <cell r="B214">
            <v>0</v>
          </cell>
          <cell r="C214">
            <v>0</v>
          </cell>
          <cell r="D214" t="str">
            <v>4.6</v>
          </cell>
          <cell r="E214">
            <v>0</v>
          </cell>
          <cell r="F214">
            <v>0</v>
          </cell>
          <cell r="G214">
            <v>0</v>
          </cell>
          <cell r="H214">
            <v>0</v>
          </cell>
          <cell r="I214">
            <v>0</v>
          </cell>
          <cell r="J214">
            <v>0</v>
          </cell>
          <cell r="K214">
            <v>0</v>
          </cell>
          <cell r="L214">
            <v>0</v>
          </cell>
          <cell r="M214">
            <v>0</v>
          </cell>
          <cell r="N214">
            <v>0</v>
          </cell>
          <cell r="O214">
            <v>0</v>
          </cell>
          <cell r="P214">
            <v>0</v>
          </cell>
          <cell r="Q214">
            <v>0</v>
          </cell>
          <cell r="R214">
            <v>0</v>
          </cell>
          <cell r="S214">
            <v>0</v>
          </cell>
          <cell r="T214">
            <v>0</v>
          </cell>
          <cell r="U214" t="str">
            <v>1.33</v>
          </cell>
          <cell r="V214" t="str">
            <v>D+</v>
          </cell>
          <cell r="W214" t="str">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row>
        <row r="215">
          <cell r="A215">
            <v>0</v>
          </cell>
          <cell r="B215">
            <v>0</v>
          </cell>
          <cell r="C215">
            <v>0</v>
          </cell>
          <cell r="D215" t="str">
            <v>4.7</v>
          </cell>
          <cell r="E215">
            <v>0</v>
          </cell>
          <cell r="F215">
            <v>0</v>
          </cell>
          <cell r="G215">
            <v>0</v>
          </cell>
          <cell r="H215">
            <v>0</v>
          </cell>
          <cell r="I215">
            <v>0</v>
          </cell>
          <cell r="J215">
            <v>0</v>
          </cell>
          <cell r="K215">
            <v>0</v>
          </cell>
          <cell r="L215">
            <v>0</v>
          </cell>
          <cell r="M215">
            <v>0</v>
          </cell>
          <cell r="N215">
            <v>0</v>
          </cell>
          <cell r="O215">
            <v>0</v>
          </cell>
          <cell r="P215">
            <v>0</v>
          </cell>
          <cell r="Q215">
            <v>0</v>
          </cell>
          <cell r="R215">
            <v>0</v>
          </cell>
          <cell r="S215">
            <v>0</v>
          </cell>
          <cell r="T215">
            <v>0</v>
          </cell>
          <cell r="U215" t="str">
            <v>1.33</v>
          </cell>
          <cell r="V215" t="str">
            <v>D+</v>
          </cell>
          <cell r="W215" t="str">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row>
        <row r="216">
          <cell r="A216">
            <v>0</v>
          </cell>
          <cell r="B216">
            <v>0</v>
          </cell>
          <cell r="C216">
            <v>0</v>
          </cell>
          <cell r="D216" t="str">
            <v>4.8</v>
          </cell>
          <cell r="E216">
            <v>0</v>
          </cell>
          <cell r="F216">
            <v>0</v>
          </cell>
          <cell r="G216">
            <v>0</v>
          </cell>
          <cell r="H216">
            <v>0</v>
          </cell>
          <cell r="I216">
            <v>0</v>
          </cell>
          <cell r="J216">
            <v>0</v>
          </cell>
          <cell r="K216">
            <v>0</v>
          </cell>
          <cell r="L216">
            <v>0</v>
          </cell>
          <cell r="M216">
            <v>0</v>
          </cell>
          <cell r="N216">
            <v>0</v>
          </cell>
          <cell r="O216">
            <v>0</v>
          </cell>
          <cell r="P216">
            <v>0</v>
          </cell>
          <cell r="Q216">
            <v>0</v>
          </cell>
          <cell r="R216">
            <v>0</v>
          </cell>
          <cell r="S216">
            <v>0</v>
          </cell>
          <cell r="T216">
            <v>0</v>
          </cell>
          <cell r="U216" t="str">
            <v>1.33</v>
          </cell>
          <cell r="V216" t="str">
            <v>D+</v>
          </cell>
          <cell r="W216" t="str">
            <v>0</v>
          </cell>
          <cell r="X216">
            <v>0</v>
          </cell>
          <cell r="Y216">
            <v>0</v>
          </cell>
          <cell r="Z216">
            <v>0</v>
          </cell>
          <cell r="AA216">
            <v>0</v>
          </cell>
          <cell r="AB216">
            <v>0</v>
          </cell>
          <cell r="AC216">
            <v>0</v>
          </cell>
          <cell r="AD216">
            <v>0</v>
          </cell>
          <cell r="AE216">
            <v>0</v>
          </cell>
          <cell r="AF216">
            <v>0</v>
          </cell>
          <cell r="AG216">
            <v>0</v>
          </cell>
          <cell r="AH216">
            <v>0</v>
          </cell>
          <cell r="AI216">
            <v>0</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row>
        <row r="217">
          <cell r="A217">
            <v>0</v>
          </cell>
          <cell r="B217">
            <v>0</v>
          </cell>
          <cell r="C217">
            <v>0</v>
          </cell>
          <cell r="D217" t="str">
            <v>4.9</v>
          </cell>
          <cell r="E217">
            <v>0</v>
          </cell>
          <cell r="F217">
            <v>0</v>
          </cell>
          <cell r="G217">
            <v>0</v>
          </cell>
          <cell r="H217">
            <v>0</v>
          </cell>
          <cell r="I217">
            <v>0</v>
          </cell>
          <cell r="J217">
            <v>0</v>
          </cell>
          <cell r="K217">
            <v>0</v>
          </cell>
          <cell r="L217">
            <v>0</v>
          </cell>
          <cell r="M217">
            <v>0</v>
          </cell>
          <cell r="N217">
            <v>0</v>
          </cell>
          <cell r="O217">
            <v>0</v>
          </cell>
          <cell r="P217">
            <v>0</v>
          </cell>
          <cell r="Q217">
            <v>0</v>
          </cell>
          <cell r="R217">
            <v>0</v>
          </cell>
          <cell r="S217">
            <v>0</v>
          </cell>
          <cell r="T217">
            <v>0</v>
          </cell>
          <cell r="U217" t="str">
            <v>1.33</v>
          </cell>
          <cell r="V217" t="str">
            <v>D+</v>
          </cell>
          <cell r="W217" t="str">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row>
        <row r="218">
          <cell r="A218">
            <v>0</v>
          </cell>
          <cell r="B218">
            <v>0</v>
          </cell>
          <cell r="C218">
            <v>0</v>
          </cell>
          <cell r="D218" t="str">
            <v>4.10</v>
          </cell>
          <cell r="E218">
            <v>0</v>
          </cell>
          <cell r="F218">
            <v>0</v>
          </cell>
          <cell r="G218">
            <v>0</v>
          </cell>
          <cell r="H218">
            <v>0</v>
          </cell>
          <cell r="I218">
            <v>0</v>
          </cell>
          <cell r="J218">
            <v>0</v>
          </cell>
          <cell r="K218">
            <v>0</v>
          </cell>
          <cell r="L218">
            <v>0</v>
          </cell>
          <cell r="M218">
            <v>0</v>
          </cell>
          <cell r="N218">
            <v>0</v>
          </cell>
          <cell r="O218">
            <v>0</v>
          </cell>
          <cell r="P218">
            <v>0</v>
          </cell>
          <cell r="Q218">
            <v>0</v>
          </cell>
          <cell r="R218">
            <v>0</v>
          </cell>
          <cell r="S218">
            <v>0</v>
          </cell>
          <cell r="T218">
            <v>0</v>
          </cell>
          <cell r="U218" t="str">
            <v>1.33</v>
          </cell>
          <cell r="V218" t="str">
            <v>D+</v>
          </cell>
          <cell r="W218" t="str">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row>
        <row r="219">
          <cell r="A219">
            <v>0</v>
          </cell>
          <cell r="B219">
            <v>0</v>
          </cell>
          <cell r="C219">
            <v>0</v>
          </cell>
          <cell r="D219" t="str">
            <v>4.12</v>
          </cell>
          <cell r="E219">
            <v>0</v>
          </cell>
          <cell r="F219">
            <v>0</v>
          </cell>
          <cell r="G219">
            <v>0</v>
          </cell>
          <cell r="H219">
            <v>0</v>
          </cell>
          <cell r="I219">
            <v>0</v>
          </cell>
          <cell r="J219">
            <v>0</v>
          </cell>
          <cell r="K219">
            <v>0</v>
          </cell>
          <cell r="L219">
            <v>0</v>
          </cell>
          <cell r="M219">
            <v>0</v>
          </cell>
          <cell r="N219">
            <v>0</v>
          </cell>
          <cell r="O219">
            <v>0</v>
          </cell>
          <cell r="P219">
            <v>0</v>
          </cell>
          <cell r="Q219">
            <v>0</v>
          </cell>
          <cell r="R219">
            <v>0</v>
          </cell>
          <cell r="S219">
            <v>0</v>
          </cell>
          <cell r="T219">
            <v>0</v>
          </cell>
          <cell r="U219" t="str">
            <v>1.33</v>
          </cell>
          <cell r="V219" t="str">
            <v>D+</v>
          </cell>
          <cell r="W219" t="str">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row>
        <row r="220">
          <cell r="A220">
            <v>0</v>
          </cell>
          <cell r="B220">
            <v>0</v>
          </cell>
          <cell r="C220">
            <v>0</v>
          </cell>
          <cell r="D220" t="str">
            <v>4.15</v>
          </cell>
          <cell r="E220">
            <v>0</v>
          </cell>
          <cell r="F220">
            <v>0</v>
          </cell>
          <cell r="G220">
            <v>0</v>
          </cell>
          <cell r="H220">
            <v>0</v>
          </cell>
          <cell r="I220">
            <v>0</v>
          </cell>
          <cell r="J220">
            <v>0</v>
          </cell>
          <cell r="K220">
            <v>0</v>
          </cell>
          <cell r="L220">
            <v>0</v>
          </cell>
          <cell r="M220">
            <v>0</v>
          </cell>
          <cell r="N220">
            <v>0</v>
          </cell>
          <cell r="O220">
            <v>0</v>
          </cell>
          <cell r="P220">
            <v>0</v>
          </cell>
          <cell r="Q220">
            <v>0</v>
          </cell>
          <cell r="R220">
            <v>0</v>
          </cell>
          <cell r="S220">
            <v>0</v>
          </cell>
          <cell r="T220">
            <v>0</v>
          </cell>
          <cell r="U220" t="str">
            <v>1.33</v>
          </cell>
          <cell r="V220" t="str">
            <v>D+</v>
          </cell>
          <cell r="W220" t="str">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row>
        <row r="221">
          <cell r="A221">
            <v>0</v>
          </cell>
          <cell r="B221">
            <v>0</v>
          </cell>
          <cell r="C221">
            <v>0</v>
          </cell>
          <cell r="D221" t="str">
            <v>4.17</v>
          </cell>
          <cell r="E221">
            <v>0</v>
          </cell>
          <cell r="F221">
            <v>0</v>
          </cell>
          <cell r="G221">
            <v>0</v>
          </cell>
          <cell r="H221">
            <v>0</v>
          </cell>
          <cell r="I221">
            <v>0</v>
          </cell>
          <cell r="J221">
            <v>0</v>
          </cell>
          <cell r="K221">
            <v>0</v>
          </cell>
          <cell r="L221">
            <v>0</v>
          </cell>
          <cell r="M221">
            <v>0</v>
          </cell>
          <cell r="N221">
            <v>0</v>
          </cell>
          <cell r="O221">
            <v>0</v>
          </cell>
          <cell r="P221">
            <v>0</v>
          </cell>
          <cell r="Q221">
            <v>0</v>
          </cell>
          <cell r="R221">
            <v>0</v>
          </cell>
          <cell r="S221">
            <v>0</v>
          </cell>
          <cell r="T221">
            <v>0</v>
          </cell>
          <cell r="U221" t="str">
            <v>1.33</v>
          </cell>
          <cell r="V221" t="str">
            <v>D+</v>
          </cell>
          <cell r="W221" t="str">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row>
        <row r="222">
          <cell r="A222">
            <v>0</v>
          </cell>
          <cell r="B222">
            <v>18</v>
          </cell>
          <cell r="C222">
            <v>0</v>
          </cell>
          <cell r="D222">
            <v>0</v>
          </cell>
          <cell r="E222">
            <v>0</v>
          </cell>
          <cell r="F222">
            <v>0</v>
          </cell>
          <cell r="G222">
            <v>0</v>
          </cell>
          <cell r="H222">
            <v>0</v>
          </cell>
          <cell r="I222">
            <v>0</v>
          </cell>
          <cell r="J222">
            <v>0</v>
          </cell>
          <cell r="K222">
            <v>0</v>
          </cell>
          <cell r="L222">
            <v>0</v>
          </cell>
          <cell r="M222">
            <v>0</v>
          </cell>
          <cell r="N222">
            <v>0</v>
          </cell>
          <cell r="O222">
            <v>0</v>
          </cell>
          <cell r="P222">
            <v>0</v>
          </cell>
          <cell r="Q222">
            <v>0</v>
          </cell>
          <cell r="R222">
            <v>0</v>
          </cell>
          <cell r="S222">
            <v>0</v>
          </cell>
          <cell r="T222">
            <v>0</v>
          </cell>
          <cell r="U222" t="str">
            <v>1.33</v>
          </cell>
          <cell r="V222" t="str">
            <v>D+</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row>
        <row r="223">
          <cell r="A223">
            <v>19</v>
          </cell>
          <cell r="B223">
            <v>0</v>
          </cell>
          <cell r="C223" t="str">
            <v>Raihan Danang P</v>
          </cell>
          <cell r="D223" t="str">
            <v>4.1</v>
          </cell>
          <cell r="E223">
            <v>0</v>
          </cell>
          <cell r="F223">
            <v>0</v>
          </cell>
          <cell r="G223">
            <v>0</v>
          </cell>
          <cell r="H223">
            <v>0</v>
          </cell>
          <cell r="I223">
            <v>0</v>
          </cell>
          <cell r="J223">
            <v>0</v>
          </cell>
          <cell r="K223">
            <v>0</v>
          </cell>
          <cell r="L223">
            <v>0</v>
          </cell>
          <cell r="M223">
            <v>0</v>
          </cell>
          <cell r="N223">
            <v>0</v>
          </cell>
          <cell r="O223">
            <v>0</v>
          </cell>
          <cell r="P223">
            <v>0</v>
          </cell>
          <cell r="Q223">
            <v>0</v>
          </cell>
          <cell r="R223">
            <v>0</v>
          </cell>
          <cell r="S223">
            <v>0</v>
          </cell>
          <cell r="T223">
            <v>0</v>
          </cell>
          <cell r="U223" t="str">
            <v>1.33</v>
          </cell>
          <cell r="V223" t="str">
            <v>D+</v>
          </cell>
          <cell r="W223" t="str">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t="str">
            <v>D+</v>
          </cell>
        </row>
        <row r="224">
          <cell r="A224">
            <v>0</v>
          </cell>
          <cell r="B224">
            <v>0</v>
          </cell>
          <cell r="C224">
            <v>0</v>
          </cell>
          <cell r="D224" t="str">
            <v>4.2</v>
          </cell>
          <cell r="E224">
            <v>0</v>
          </cell>
          <cell r="F224">
            <v>0</v>
          </cell>
          <cell r="G224">
            <v>0</v>
          </cell>
          <cell r="H224">
            <v>0</v>
          </cell>
          <cell r="I224">
            <v>0</v>
          </cell>
          <cell r="J224">
            <v>0</v>
          </cell>
          <cell r="K224">
            <v>0</v>
          </cell>
          <cell r="L224">
            <v>0</v>
          </cell>
          <cell r="M224">
            <v>0</v>
          </cell>
          <cell r="N224">
            <v>0</v>
          </cell>
          <cell r="O224">
            <v>0</v>
          </cell>
          <cell r="P224">
            <v>0</v>
          </cell>
          <cell r="Q224">
            <v>0</v>
          </cell>
          <cell r="R224">
            <v>0</v>
          </cell>
          <cell r="S224">
            <v>0</v>
          </cell>
          <cell r="T224">
            <v>0</v>
          </cell>
          <cell r="U224" t="str">
            <v>1.33</v>
          </cell>
          <cell r="V224" t="str">
            <v>D+</v>
          </cell>
          <cell r="W224" t="str">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row>
        <row r="225">
          <cell r="A225">
            <v>0</v>
          </cell>
          <cell r="B225">
            <v>0</v>
          </cell>
          <cell r="C225">
            <v>0</v>
          </cell>
          <cell r="D225" t="str">
            <v>4.5</v>
          </cell>
          <cell r="E225">
            <v>0</v>
          </cell>
          <cell r="F225">
            <v>0</v>
          </cell>
          <cell r="G225">
            <v>0</v>
          </cell>
          <cell r="H225">
            <v>0</v>
          </cell>
          <cell r="I225">
            <v>0</v>
          </cell>
          <cell r="J225">
            <v>0</v>
          </cell>
          <cell r="K225">
            <v>0</v>
          </cell>
          <cell r="L225">
            <v>0</v>
          </cell>
          <cell r="M225">
            <v>0</v>
          </cell>
          <cell r="N225">
            <v>0</v>
          </cell>
          <cell r="O225">
            <v>0</v>
          </cell>
          <cell r="P225">
            <v>0</v>
          </cell>
          <cell r="Q225">
            <v>0</v>
          </cell>
          <cell r="R225">
            <v>0</v>
          </cell>
          <cell r="S225">
            <v>0</v>
          </cell>
          <cell r="T225">
            <v>0</v>
          </cell>
          <cell r="U225" t="str">
            <v>1.33</v>
          </cell>
          <cell r="V225" t="str">
            <v>D+</v>
          </cell>
          <cell r="W225" t="str">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row>
        <row r="226">
          <cell r="A226">
            <v>0</v>
          </cell>
          <cell r="B226">
            <v>0</v>
          </cell>
          <cell r="C226">
            <v>0</v>
          </cell>
          <cell r="D226" t="str">
            <v>4.6</v>
          </cell>
          <cell r="E226">
            <v>0</v>
          </cell>
          <cell r="F226">
            <v>0</v>
          </cell>
          <cell r="G226">
            <v>0</v>
          </cell>
          <cell r="H226">
            <v>0</v>
          </cell>
          <cell r="I226">
            <v>0</v>
          </cell>
          <cell r="J226">
            <v>0</v>
          </cell>
          <cell r="K226">
            <v>0</v>
          </cell>
          <cell r="L226">
            <v>0</v>
          </cell>
          <cell r="M226">
            <v>0</v>
          </cell>
          <cell r="N226">
            <v>0</v>
          </cell>
          <cell r="O226">
            <v>0</v>
          </cell>
          <cell r="P226">
            <v>0</v>
          </cell>
          <cell r="Q226">
            <v>0</v>
          </cell>
          <cell r="R226">
            <v>0</v>
          </cell>
          <cell r="S226">
            <v>0</v>
          </cell>
          <cell r="T226">
            <v>0</v>
          </cell>
          <cell r="U226" t="str">
            <v>1.33</v>
          </cell>
          <cell r="V226" t="str">
            <v>D+</v>
          </cell>
          <cell r="W226" t="str">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v>
          </cell>
          <cell r="AU226">
            <v>0</v>
          </cell>
          <cell r="AV226">
            <v>0</v>
          </cell>
        </row>
        <row r="227">
          <cell r="A227">
            <v>0</v>
          </cell>
          <cell r="B227">
            <v>0</v>
          </cell>
          <cell r="C227">
            <v>0</v>
          </cell>
          <cell r="D227" t="str">
            <v>4.7</v>
          </cell>
          <cell r="E227">
            <v>0</v>
          </cell>
          <cell r="F227">
            <v>0</v>
          </cell>
          <cell r="G227">
            <v>0</v>
          </cell>
          <cell r="H227">
            <v>0</v>
          </cell>
          <cell r="I227">
            <v>0</v>
          </cell>
          <cell r="J227">
            <v>0</v>
          </cell>
          <cell r="K227">
            <v>0</v>
          </cell>
          <cell r="L227">
            <v>0</v>
          </cell>
          <cell r="M227">
            <v>0</v>
          </cell>
          <cell r="N227">
            <v>0</v>
          </cell>
          <cell r="O227">
            <v>0</v>
          </cell>
          <cell r="P227">
            <v>0</v>
          </cell>
          <cell r="Q227">
            <v>0</v>
          </cell>
          <cell r="R227">
            <v>0</v>
          </cell>
          <cell r="S227">
            <v>0</v>
          </cell>
          <cell r="T227">
            <v>0</v>
          </cell>
          <cell r="U227" t="str">
            <v>1.33</v>
          </cell>
          <cell r="V227" t="str">
            <v>D+</v>
          </cell>
          <cell r="W227" t="str">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v>
          </cell>
          <cell r="AU227">
            <v>0</v>
          </cell>
          <cell r="AV227">
            <v>0</v>
          </cell>
        </row>
        <row r="228">
          <cell r="A228">
            <v>0</v>
          </cell>
          <cell r="B228">
            <v>0</v>
          </cell>
          <cell r="C228">
            <v>0</v>
          </cell>
          <cell r="D228" t="str">
            <v>4.8</v>
          </cell>
          <cell r="E228">
            <v>0</v>
          </cell>
          <cell r="F228">
            <v>0</v>
          </cell>
          <cell r="G228">
            <v>0</v>
          </cell>
          <cell r="H228">
            <v>0</v>
          </cell>
          <cell r="I228">
            <v>0</v>
          </cell>
          <cell r="J228">
            <v>0</v>
          </cell>
          <cell r="K228">
            <v>0</v>
          </cell>
          <cell r="L228">
            <v>0</v>
          </cell>
          <cell r="M228">
            <v>0</v>
          </cell>
          <cell r="N228">
            <v>0</v>
          </cell>
          <cell r="O228">
            <v>0</v>
          </cell>
          <cell r="P228">
            <v>0</v>
          </cell>
          <cell r="Q228">
            <v>0</v>
          </cell>
          <cell r="R228">
            <v>0</v>
          </cell>
          <cell r="S228">
            <v>0</v>
          </cell>
          <cell r="T228">
            <v>0</v>
          </cell>
          <cell r="U228" t="str">
            <v>1.33</v>
          </cell>
          <cell r="V228" t="str">
            <v>D+</v>
          </cell>
          <cell r="W228" t="str">
            <v>0</v>
          </cell>
          <cell r="X228">
            <v>0</v>
          </cell>
          <cell r="Y228">
            <v>0</v>
          </cell>
          <cell r="Z228">
            <v>0</v>
          </cell>
          <cell r="AA228">
            <v>0</v>
          </cell>
          <cell r="AB228">
            <v>0</v>
          </cell>
          <cell r="AC228">
            <v>0</v>
          </cell>
          <cell r="AD228">
            <v>0</v>
          </cell>
          <cell r="AE228">
            <v>0</v>
          </cell>
          <cell r="AF228">
            <v>0</v>
          </cell>
          <cell r="AG228">
            <v>0</v>
          </cell>
          <cell r="AH228">
            <v>0</v>
          </cell>
          <cell r="AI228">
            <v>0</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row>
        <row r="229">
          <cell r="A229">
            <v>0</v>
          </cell>
          <cell r="B229">
            <v>0</v>
          </cell>
          <cell r="C229">
            <v>0</v>
          </cell>
          <cell r="D229" t="str">
            <v>4.9</v>
          </cell>
          <cell r="E229">
            <v>0</v>
          </cell>
          <cell r="F229">
            <v>0</v>
          </cell>
          <cell r="G229">
            <v>0</v>
          </cell>
          <cell r="H229">
            <v>0</v>
          </cell>
          <cell r="I229">
            <v>0</v>
          </cell>
          <cell r="J229">
            <v>0</v>
          </cell>
          <cell r="K229">
            <v>0</v>
          </cell>
          <cell r="L229">
            <v>0</v>
          </cell>
          <cell r="M229">
            <v>0</v>
          </cell>
          <cell r="N229">
            <v>0</v>
          </cell>
          <cell r="O229">
            <v>0</v>
          </cell>
          <cell r="P229">
            <v>0</v>
          </cell>
          <cell r="Q229">
            <v>0</v>
          </cell>
          <cell r="R229">
            <v>0</v>
          </cell>
          <cell r="S229">
            <v>0</v>
          </cell>
          <cell r="T229">
            <v>0</v>
          </cell>
          <cell r="U229" t="str">
            <v>1.33</v>
          </cell>
          <cell r="V229" t="str">
            <v>D+</v>
          </cell>
          <cell r="W229" t="str">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row>
        <row r="230">
          <cell r="A230">
            <v>0</v>
          </cell>
          <cell r="B230">
            <v>0</v>
          </cell>
          <cell r="C230">
            <v>0</v>
          </cell>
          <cell r="D230" t="str">
            <v>4.10</v>
          </cell>
          <cell r="E230">
            <v>0</v>
          </cell>
          <cell r="F230">
            <v>0</v>
          </cell>
          <cell r="G230">
            <v>0</v>
          </cell>
          <cell r="H230">
            <v>0</v>
          </cell>
          <cell r="I230">
            <v>0</v>
          </cell>
          <cell r="J230">
            <v>0</v>
          </cell>
          <cell r="K230">
            <v>0</v>
          </cell>
          <cell r="L230">
            <v>0</v>
          </cell>
          <cell r="M230">
            <v>0</v>
          </cell>
          <cell r="N230">
            <v>0</v>
          </cell>
          <cell r="O230">
            <v>0</v>
          </cell>
          <cell r="P230">
            <v>0</v>
          </cell>
          <cell r="Q230">
            <v>0</v>
          </cell>
          <cell r="R230">
            <v>0</v>
          </cell>
          <cell r="S230">
            <v>0</v>
          </cell>
          <cell r="T230">
            <v>0</v>
          </cell>
          <cell r="U230" t="str">
            <v>1.33</v>
          </cell>
          <cell r="V230" t="str">
            <v>D+</v>
          </cell>
          <cell r="W230" t="str">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row>
        <row r="231">
          <cell r="A231">
            <v>0</v>
          </cell>
          <cell r="B231">
            <v>0</v>
          </cell>
          <cell r="C231">
            <v>0</v>
          </cell>
          <cell r="D231" t="str">
            <v>4.12</v>
          </cell>
          <cell r="E231">
            <v>0</v>
          </cell>
          <cell r="F231">
            <v>0</v>
          </cell>
          <cell r="G231">
            <v>0</v>
          </cell>
          <cell r="H231">
            <v>0</v>
          </cell>
          <cell r="I231">
            <v>0</v>
          </cell>
          <cell r="J231">
            <v>0</v>
          </cell>
          <cell r="K231">
            <v>0</v>
          </cell>
          <cell r="L231">
            <v>0</v>
          </cell>
          <cell r="M231">
            <v>0</v>
          </cell>
          <cell r="N231">
            <v>0</v>
          </cell>
          <cell r="O231">
            <v>0</v>
          </cell>
          <cell r="P231">
            <v>0</v>
          </cell>
          <cell r="Q231">
            <v>0</v>
          </cell>
          <cell r="R231">
            <v>0</v>
          </cell>
          <cell r="S231">
            <v>0</v>
          </cell>
          <cell r="T231">
            <v>0</v>
          </cell>
          <cell r="U231" t="str">
            <v>1.33</v>
          </cell>
          <cell r="V231" t="str">
            <v>D+</v>
          </cell>
          <cell r="W231" t="str">
            <v>0</v>
          </cell>
          <cell r="X231">
            <v>0</v>
          </cell>
          <cell r="Y231">
            <v>0</v>
          </cell>
          <cell r="Z231">
            <v>0</v>
          </cell>
          <cell r="AA231">
            <v>0</v>
          </cell>
          <cell r="AB231">
            <v>0</v>
          </cell>
          <cell r="AC231">
            <v>0</v>
          </cell>
          <cell r="AD231">
            <v>0</v>
          </cell>
          <cell r="AE231">
            <v>0</v>
          </cell>
          <cell r="AF231">
            <v>0</v>
          </cell>
          <cell r="AG231">
            <v>0</v>
          </cell>
          <cell r="AH231">
            <v>0</v>
          </cell>
          <cell r="AI231">
            <v>0</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row>
        <row r="232">
          <cell r="A232">
            <v>0</v>
          </cell>
          <cell r="B232">
            <v>0</v>
          </cell>
          <cell r="C232">
            <v>0</v>
          </cell>
          <cell r="D232" t="str">
            <v>4.15</v>
          </cell>
          <cell r="E232">
            <v>0</v>
          </cell>
          <cell r="F232">
            <v>0</v>
          </cell>
          <cell r="G232">
            <v>0</v>
          </cell>
          <cell r="H232">
            <v>0</v>
          </cell>
          <cell r="I232">
            <v>0</v>
          </cell>
          <cell r="J232">
            <v>0</v>
          </cell>
          <cell r="K232">
            <v>0</v>
          </cell>
          <cell r="L232">
            <v>0</v>
          </cell>
          <cell r="M232">
            <v>0</v>
          </cell>
          <cell r="N232">
            <v>0</v>
          </cell>
          <cell r="O232">
            <v>0</v>
          </cell>
          <cell r="P232">
            <v>0</v>
          </cell>
          <cell r="Q232">
            <v>0</v>
          </cell>
          <cell r="R232">
            <v>0</v>
          </cell>
          <cell r="S232">
            <v>0</v>
          </cell>
          <cell r="T232">
            <v>0</v>
          </cell>
          <cell r="U232" t="str">
            <v>1.33</v>
          </cell>
          <cell r="V232" t="str">
            <v>D+</v>
          </cell>
          <cell r="W232" t="str">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row>
        <row r="233">
          <cell r="A233">
            <v>0</v>
          </cell>
          <cell r="B233">
            <v>0</v>
          </cell>
          <cell r="C233">
            <v>0</v>
          </cell>
          <cell r="D233" t="str">
            <v>4.17</v>
          </cell>
          <cell r="E233">
            <v>0</v>
          </cell>
          <cell r="F233">
            <v>0</v>
          </cell>
          <cell r="G233">
            <v>0</v>
          </cell>
          <cell r="H233">
            <v>0</v>
          </cell>
          <cell r="I233">
            <v>0</v>
          </cell>
          <cell r="J233">
            <v>0</v>
          </cell>
          <cell r="K233">
            <v>0</v>
          </cell>
          <cell r="L233">
            <v>0</v>
          </cell>
          <cell r="M233">
            <v>0</v>
          </cell>
          <cell r="N233">
            <v>0</v>
          </cell>
          <cell r="O233">
            <v>0</v>
          </cell>
          <cell r="P233">
            <v>0</v>
          </cell>
          <cell r="Q233">
            <v>0</v>
          </cell>
          <cell r="R233">
            <v>0</v>
          </cell>
          <cell r="S233">
            <v>0</v>
          </cell>
          <cell r="T233">
            <v>0</v>
          </cell>
          <cell r="U233" t="str">
            <v>1.33</v>
          </cell>
          <cell r="V233" t="str">
            <v>D+</v>
          </cell>
          <cell r="W233" t="str">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row>
        <row r="234">
          <cell r="A234">
            <v>0</v>
          </cell>
          <cell r="B234">
            <v>19</v>
          </cell>
          <cell r="C234">
            <v>0</v>
          </cell>
          <cell r="D234">
            <v>0</v>
          </cell>
          <cell r="E234">
            <v>0</v>
          </cell>
          <cell r="F234">
            <v>0</v>
          </cell>
          <cell r="G234">
            <v>0</v>
          </cell>
          <cell r="H234">
            <v>0</v>
          </cell>
          <cell r="I234">
            <v>0</v>
          </cell>
          <cell r="J234">
            <v>0</v>
          </cell>
          <cell r="K234">
            <v>0</v>
          </cell>
          <cell r="L234">
            <v>0</v>
          </cell>
          <cell r="M234">
            <v>0</v>
          </cell>
          <cell r="N234">
            <v>0</v>
          </cell>
          <cell r="O234">
            <v>0</v>
          </cell>
          <cell r="P234">
            <v>0</v>
          </cell>
          <cell r="Q234">
            <v>0</v>
          </cell>
          <cell r="R234">
            <v>0</v>
          </cell>
          <cell r="S234">
            <v>0</v>
          </cell>
          <cell r="T234">
            <v>0</v>
          </cell>
          <cell r="U234" t="str">
            <v>1.33</v>
          </cell>
          <cell r="V234" t="str">
            <v>D+</v>
          </cell>
          <cell r="W234">
            <v>0</v>
          </cell>
          <cell r="X234">
            <v>0</v>
          </cell>
          <cell r="Y234">
            <v>0</v>
          </cell>
          <cell r="Z234">
            <v>0</v>
          </cell>
          <cell r="AA234">
            <v>0</v>
          </cell>
          <cell r="AB234">
            <v>0</v>
          </cell>
          <cell r="AC234">
            <v>0</v>
          </cell>
          <cell r="AD234">
            <v>0</v>
          </cell>
          <cell r="AE234">
            <v>0</v>
          </cell>
          <cell r="AF234">
            <v>0</v>
          </cell>
          <cell r="AG234">
            <v>0</v>
          </cell>
          <cell r="AH234">
            <v>0</v>
          </cell>
          <cell r="AI234">
            <v>0</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row>
        <row r="235">
          <cell r="A235">
            <v>20</v>
          </cell>
          <cell r="B235">
            <v>0</v>
          </cell>
          <cell r="C235" t="str">
            <v>Roby Ardiyansyah</v>
          </cell>
          <cell r="D235" t="str">
            <v>4.1</v>
          </cell>
          <cell r="E235">
            <v>0</v>
          </cell>
          <cell r="F235">
            <v>0</v>
          </cell>
          <cell r="G235">
            <v>0</v>
          </cell>
          <cell r="H235">
            <v>0</v>
          </cell>
          <cell r="I235">
            <v>0</v>
          </cell>
          <cell r="J235">
            <v>0</v>
          </cell>
          <cell r="K235">
            <v>0</v>
          </cell>
          <cell r="L235">
            <v>0</v>
          </cell>
          <cell r="M235">
            <v>0</v>
          </cell>
          <cell r="N235">
            <v>0</v>
          </cell>
          <cell r="O235">
            <v>0</v>
          </cell>
          <cell r="P235">
            <v>0</v>
          </cell>
          <cell r="Q235">
            <v>0</v>
          </cell>
          <cell r="R235">
            <v>0</v>
          </cell>
          <cell r="S235">
            <v>0</v>
          </cell>
          <cell r="T235">
            <v>0</v>
          </cell>
          <cell r="U235" t="str">
            <v>1.33</v>
          </cell>
          <cell r="V235" t="str">
            <v>D+</v>
          </cell>
          <cell r="W235" t="str">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t="str">
            <v>D+</v>
          </cell>
        </row>
        <row r="236">
          <cell r="A236">
            <v>0</v>
          </cell>
          <cell r="B236">
            <v>0</v>
          </cell>
          <cell r="C236">
            <v>0</v>
          </cell>
          <cell r="D236" t="str">
            <v>4.2</v>
          </cell>
          <cell r="E236">
            <v>0</v>
          </cell>
          <cell r="F236">
            <v>0</v>
          </cell>
          <cell r="G236">
            <v>0</v>
          </cell>
          <cell r="H236">
            <v>0</v>
          </cell>
          <cell r="I236">
            <v>0</v>
          </cell>
          <cell r="J236">
            <v>0</v>
          </cell>
          <cell r="K236">
            <v>0</v>
          </cell>
          <cell r="L236">
            <v>0</v>
          </cell>
          <cell r="M236">
            <v>0</v>
          </cell>
          <cell r="N236">
            <v>0</v>
          </cell>
          <cell r="O236">
            <v>0</v>
          </cell>
          <cell r="P236">
            <v>0</v>
          </cell>
          <cell r="Q236">
            <v>0</v>
          </cell>
          <cell r="R236">
            <v>0</v>
          </cell>
          <cell r="S236">
            <v>0</v>
          </cell>
          <cell r="T236">
            <v>0</v>
          </cell>
          <cell r="U236" t="str">
            <v>1.33</v>
          </cell>
          <cell r="V236" t="str">
            <v>D+</v>
          </cell>
          <cell r="W236" t="str">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row>
        <row r="237">
          <cell r="A237">
            <v>0</v>
          </cell>
          <cell r="B237">
            <v>0</v>
          </cell>
          <cell r="C237">
            <v>0</v>
          </cell>
          <cell r="D237" t="str">
            <v>4.5</v>
          </cell>
          <cell r="E237">
            <v>0</v>
          </cell>
          <cell r="F237">
            <v>0</v>
          </cell>
          <cell r="G237">
            <v>0</v>
          </cell>
          <cell r="H237">
            <v>0</v>
          </cell>
          <cell r="I237">
            <v>0</v>
          </cell>
          <cell r="J237">
            <v>0</v>
          </cell>
          <cell r="K237">
            <v>0</v>
          </cell>
          <cell r="L237">
            <v>0</v>
          </cell>
          <cell r="M237">
            <v>0</v>
          </cell>
          <cell r="N237">
            <v>0</v>
          </cell>
          <cell r="O237">
            <v>0</v>
          </cell>
          <cell r="P237">
            <v>0</v>
          </cell>
          <cell r="Q237">
            <v>0</v>
          </cell>
          <cell r="R237">
            <v>0</v>
          </cell>
          <cell r="S237">
            <v>0</v>
          </cell>
          <cell r="T237">
            <v>0</v>
          </cell>
          <cell r="U237" t="str">
            <v>1.33</v>
          </cell>
          <cell r="V237" t="str">
            <v>D+</v>
          </cell>
          <cell r="W237" t="str">
            <v>0</v>
          </cell>
          <cell r="X237">
            <v>0</v>
          </cell>
          <cell r="Y237">
            <v>0</v>
          </cell>
          <cell r="Z237">
            <v>0</v>
          </cell>
          <cell r="AA237">
            <v>0</v>
          </cell>
          <cell r="AB237">
            <v>0</v>
          </cell>
          <cell r="AC237">
            <v>0</v>
          </cell>
          <cell r="AD237">
            <v>0</v>
          </cell>
          <cell r="AE237">
            <v>0</v>
          </cell>
          <cell r="AF237">
            <v>0</v>
          </cell>
          <cell r="AG237">
            <v>0</v>
          </cell>
          <cell r="AH237">
            <v>0</v>
          </cell>
          <cell r="AI237">
            <v>0</v>
          </cell>
          <cell r="AJ237">
            <v>0</v>
          </cell>
          <cell r="AK237">
            <v>0</v>
          </cell>
          <cell r="AL237">
            <v>0</v>
          </cell>
          <cell r="AM237">
            <v>0</v>
          </cell>
          <cell r="AN237">
            <v>0</v>
          </cell>
          <cell r="AO237">
            <v>0</v>
          </cell>
          <cell r="AP237">
            <v>0</v>
          </cell>
          <cell r="AQ237">
            <v>0</v>
          </cell>
          <cell r="AR237">
            <v>0</v>
          </cell>
          <cell r="AS237">
            <v>0</v>
          </cell>
          <cell r="AT237">
            <v>0</v>
          </cell>
          <cell r="AU237">
            <v>0</v>
          </cell>
          <cell r="AV237">
            <v>0</v>
          </cell>
        </row>
        <row r="238">
          <cell r="A238">
            <v>0</v>
          </cell>
          <cell r="B238">
            <v>0</v>
          </cell>
          <cell r="C238">
            <v>0</v>
          </cell>
          <cell r="D238" t="str">
            <v>4.6</v>
          </cell>
          <cell r="E238">
            <v>0</v>
          </cell>
          <cell r="F238">
            <v>0</v>
          </cell>
          <cell r="G238">
            <v>0</v>
          </cell>
          <cell r="H238">
            <v>0</v>
          </cell>
          <cell r="I238">
            <v>0</v>
          </cell>
          <cell r="J238">
            <v>0</v>
          </cell>
          <cell r="K238">
            <v>0</v>
          </cell>
          <cell r="L238">
            <v>0</v>
          </cell>
          <cell r="M238">
            <v>0</v>
          </cell>
          <cell r="N238">
            <v>0</v>
          </cell>
          <cell r="O238">
            <v>0</v>
          </cell>
          <cell r="P238">
            <v>0</v>
          </cell>
          <cell r="Q238">
            <v>0</v>
          </cell>
          <cell r="R238">
            <v>0</v>
          </cell>
          <cell r="S238">
            <v>0</v>
          </cell>
          <cell r="T238">
            <v>0</v>
          </cell>
          <cell r="U238" t="str">
            <v>1.33</v>
          </cell>
          <cell r="V238" t="str">
            <v>D+</v>
          </cell>
          <cell r="W238" t="str">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v>
          </cell>
          <cell r="AV238">
            <v>0</v>
          </cell>
        </row>
        <row r="239">
          <cell r="A239">
            <v>0</v>
          </cell>
          <cell r="B239">
            <v>0</v>
          </cell>
          <cell r="C239">
            <v>0</v>
          </cell>
          <cell r="D239" t="str">
            <v>4.7</v>
          </cell>
          <cell r="E239">
            <v>0</v>
          </cell>
          <cell r="F239">
            <v>0</v>
          </cell>
          <cell r="G239">
            <v>0</v>
          </cell>
          <cell r="H239">
            <v>0</v>
          </cell>
          <cell r="I239">
            <v>0</v>
          </cell>
          <cell r="J239">
            <v>0</v>
          </cell>
          <cell r="K239">
            <v>0</v>
          </cell>
          <cell r="L239">
            <v>0</v>
          </cell>
          <cell r="M239">
            <v>0</v>
          </cell>
          <cell r="N239">
            <v>0</v>
          </cell>
          <cell r="O239">
            <v>0</v>
          </cell>
          <cell r="P239">
            <v>0</v>
          </cell>
          <cell r="Q239">
            <v>0</v>
          </cell>
          <cell r="R239">
            <v>0</v>
          </cell>
          <cell r="S239">
            <v>0</v>
          </cell>
          <cell r="T239">
            <v>0</v>
          </cell>
          <cell r="U239" t="str">
            <v>1.33</v>
          </cell>
          <cell r="V239" t="str">
            <v>D+</v>
          </cell>
          <cell r="W239" t="str">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v>
          </cell>
          <cell r="AV239">
            <v>0</v>
          </cell>
        </row>
        <row r="240">
          <cell r="A240">
            <v>0</v>
          </cell>
          <cell r="B240">
            <v>0</v>
          </cell>
          <cell r="C240">
            <v>0</v>
          </cell>
          <cell r="D240" t="str">
            <v>4.8</v>
          </cell>
          <cell r="E240">
            <v>0</v>
          </cell>
          <cell r="F240">
            <v>0</v>
          </cell>
          <cell r="G240">
            <v>0</v>
          </cell>
          <cell r="H240">
            <v>0</v>
          </cell>
          <cell r="I240">
            <v>0</v>
          </cell>
          <cell r="J240">
            <v>0</v>
          </cell>
          <cell r="K240">
            <v>0</v>
          </cell>
          <cell r="L240">
            <v>0</v>
          </cell>
          <cell r="M240">
            <v>0</v>
          </cell>
          <cell r="N240">
            <v>0</v>
          </cell>
          <cell r="O240">
            <v>0</v>
          </cell>
          <cell r="P240">
            <v>0</v>
          </cell>
          <cell r="Q240">
            <v>0</v>
          </cell>
          <cell r="R240">
            <v>0</v>
          </cell>
          <cell r="S240">
            <v>0</v>
          </cell>
          <cell r="T240">
            <v>0</v>
          </cell>
          <cell r="U240" t="str">
            <v>1.33</v>
          </cell>
          <cell r="V240" t="str">
            <v>D+</v>
          </cell>
          <cell r="W240" t="str">
            <v>0</v>
          </cell>
          <cell r="X240">
            <v>0</v>
          </cell>
          <cell r="Y240">
            <v>0</v>
          </cell>
          <cell r="Z240">
            <v>0</v>
          </cell>
          <cell r="AA240">
            <v>0</v>
          </cell>
          <cell r="AB240">
            <v>0</v>
          </cell>
          <cell r="AC240">
            <v>0</v>
          </cell>
          <cell r="AD240">
            <v>0</v>
          </cell>
          <cell r="AE240">
            <v>0</v>
          </cell>
          <cell r="AF240">
            <v>0</v>
          </cell>
          <cell r="AG240">
            <v>0</v>
          </cell>
          <cell r="AH240">
            <v>0</v>
          </cell>
          <cell r="AI240">
            <v>0</v>
          </cell>
          <cell r="AJ240">
            <v>0</v>
          </cell>
          <cell r="AK240">
            <v>0</v>
          </cell>
          <cell r="AL240">
            <v>0</v>
          </cell>
          <cell r="AM240">
            <v>0</v>
          </cell>
          <cell r="AN240">
            <v>0</v>
          </cell>
          <cell r="AO240">
            <v>0</v>
          </cell>
          <cell r="AP240">
            <v>0</v>
          </cell>
          <cell r="AQ240">
            <v>0</v>
          </cell>
          <cell r="AR240">
            <v>0</v>
          </cell>
          <cell r="AS240">
            <v>0</v>
          </cell>
          <cell r="AT240">
            <v>0</v>
          </cell>
          <cell r="AU240">
            <v>0</v>
          </cell>
          <cell r="AV240">
            <v>0</v>
          </cell>
        </row>
        <row r="241">
          <cell r="A241">
            <v>0</v>
          </cell>
          <cell r="B241">
            <v>0</v>
          </cell>
          <cell r="C241">
            <v>0</v>
          </cell>
          <cell r="D241" t="str">
            <v>4.9</v>
          </cell>
          <cell r="E241">
            <v>0</v>
          </cell>
          <cell r="F241">
            <v>0</v>
          </cell>
          <cell r="G241">
            <v>0</v>
          </cell>
          <cell r="H241">
            <v>0</v>
          </cell>
          <cell r="I241">
            <v>0</v>
          </cell>
          <cell r="J241">
            <v>0</v>
          </cell>
          <cell r="K241">
            <v>0</v>
          </cell>
          <cell r="L241">
            <v>0</v>
          </cell>
          <cell r="M241">
            <v>0</v>
          </cell>
          <cell r="N241">
            <v>0</v>
          </cell>
          <cell r="O241">
            <v>0</v>
          </cell>
          <cell r="P241">
            <v>0</v>
          </cell>
          <cell r="Q241">
            <v>0</v>
          </cell>
          <cell r="R241">
            <v>0</v>
          </cell>
          <cell r="S241">
            <v>0</v>
          </cell>
          <cell r="T241">
            <v>0</v>
          </cell>
          <cell r="U241" t="str">
            <v>1.33</v>
          </cell>
          <cell r="V241" t="str">
            <v>D+</v>
          </cell>
          <cell r="W241" t="str">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row>
        <row r="242">
          <cell r="A242">
            <v>0</v>
          </cell>
          <cell r="B242">
            <v>0</v>
          </cell>
          <cell r="C242">
            <v>0</v>
          </cell>
          <cell r="D242" t="str">
            <v>4.10</v>
          </cell>
          <cell r="E242">
            <v>0</v>
          </cell>
          <cell r="F242">
            <v>0</v>
          </cell>
          <cell r="G242">
            <v>0</v>
          </cell>
          <cell r="H242">
            <v>0</v>
          </cell>
          <cell r="I242">
            <v>0</v>
          </cell>
          <cell r="J242">
            <v>0</v>
          </cell>
          <cell r="K242">
            <v>0</v>
          </cell>
          <cell r="L242">
            <v>0</v>
          </cell>
          <cell r="M242">
            <v>0</v>
          </cell>
          <cell r="N242">
            <v>0</v>
          </cell>
          <cell r="O242">
            <v>0</v>
          </cell>
          <cell r="P242">
            <v>0</v>
          </cell>
          <cell r="Q242">
            <v>0</v>
          </cell>
          <cell r="R242">
            <v>0</v>
          </cell>
          <cell r="S242">
            <v>0</v>
          </cell>
          <cell r="T242">
            <v>0</v>
          </cell>
          <cell r="U242" t="str">
            <v>1.33</v>
          </cell>
          <cell r="V242" t="str">
            <v>D+</v>
          </cell>
          <cell r="W242" t="str">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row>
        <row r="243">
          <cell r="A243">
            <v>0</v>
          </cell>
          <cell r="B243">
            <v>0</v>
          </cell>
          <cell r="C243">
            <v>0</v>
          </cell>
          <cell r="D243" t="str">
            <v>4.12</v>
          </cell>
          <cell r="E243">
            <v>0</v>
          </cell>
          <cell r="F243">
            <v>0</v>
          </cell>
          <cell r="G243">
            <v>0</v>
          </cell>
          <cell r="H243">
            <v>0</v>
          </cell>
          <cell r="I243">
            <v>0</v>
          </cell>
          <cell r="J243">
            <v>0</v>
          </cell>
          <cell r="K243">
            <v>0</v>
          </cell>
          <cell r="L243">
            <v>0</v>
          </cell>
          <cell r="M243">
            <v>0</v>
          </cell>
          <cell r="N243">
            <v>0</v>
          </cell>
          <cell r="O243">
            <v>0</v>
          </cell>
          <cell r="P243">
            <v>0</v>
          </cell>
          <cell r="Q243">
            <v>0</v>
          </cell>
          <cell r="R243">
            <v>0</v>
          </cell>
          <cell r="S243">
            <v>0</v>
          </cell>
          <cell r="T243">
            <v>0</v>
          </cell>
          <cell r="U243" t="str">
            <v>1.33</v>
          </cell>
          <cell r="V243" t="str">
            <v>D+</v>
          </cell>
          <cell r="W243" t="str">
            <v>0</v>
          </cell>
          <cell r="X243">
            <v>0</v>
          </cell>
          <cell r="Y243">
            <v>0</v>
          </cell>
          <cell r="Z243">
            <v>0</v>
          </cell>
          <cell r="AA243">
            <v>0</v>
          </cell>
          <cell r="AB243">
            <v>0</v>
          </cell>
          <cell r="AC243">
            <v>0</v>
          </cell>
          <cell r="AD243">
            <v>0</v>
          </cell>
          <cell r="AE243">
            <v>0</v>
          </cell>
          <cell r="AF243">
            <v>0</v>
          </cell>
          <cell r="AG243">
            <v>0</v>
          </cell>
          <cell r="AH243">
            <v>0</v>
          </cell>
          <cell r="AI243">
            <v>0</v>
          </cell>
          <cell r="AJ243">
            <v>0</v>
          </cell>
          <cell r="AK243">
            <v>0</v>
          </cell>
          <cell r="AL243">
            <v>0</v>
          </cell>
          <cell r="AM243">
            <v>0</v>
          </cell>
          <cell r="AN243">
            <v>0</v>
          </cell>
          <cell r="AO243">
            <v>0</v>
          </cell>
          <cell r="AP243">
            <v>0</v>
          </cell>
          <cell r="AQ243">
            <v>0</v>
          </cell>
          <cell r="AR243">
            <v>0</v>
          </cell>
          <cell r="AS243">
            <v>0</v>
          </cell>
          <cell r="AT243">
            <v>0</v>
          </cell>
          <cell r="AU243">
            <v>0</v>
          </cell>
          <cell r="AV243">
            <v>0</v>
          </cell>
        </row>
        <row r="244">
          <cell r="A244">
            <v>0</v>
          </cell>
          <cell r="B244">
            <v>0</v>
          </cell>
          <cell r="C244">
            <v>0</v>
          </cell>
          <cell r="D244" t="str">
            <v>4.15</v>
          </cell>
          <cell r="E244">
            <v>0</v>
          </cell>
          <cell r="F244">
            <v>0</v>
          </cell>
          <cell r="G244">
            <v>0</v>
          </cell>
          <cell r="H244">
            <v>0</v>
          </cell>
          <cell r="I244">
            <v>0</v>
          </cell>
          <cell r="J244">
            <v>0</v>
          </cell>
          <cell r="K244">
            <v>0</v>
          </cell>
          <cell r="L244">
            <v>0</v>
          </cell>
          <cell r="M244">
            <v>0</v>
          </cell>
          <cell r="N244">
            <v>0</v>
          </cell>
          <cell r="O244">
            <v>0</v>
          </cell>
          <cell r="P244">
            <v>0</v>
          </cell>
          <cell r="Q244">
            <v>0</v>
          </cell>
          <cell r="R244">
            <v>0</v>
          </cell>
          <cell r="S244">
            <v>0</v>
          </cell>
          <cell r="T244">
            <v>0</v>
          </cell>
          <cell r="U244" t="str">
            <v>1.33</v>
          </cell>
          <cell r="V244" t="str">
            <v>D+</v>
          </cell>
          <cell r="W244" t="str">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v>
          </cell>
          <cell r="AU244">
            <v>0</v>
          </cell>
          <cell r="AV244">
            <v>0</v>
          </cell>
        </row>
        <row r="245">
          <cell r="A245">
            <v>0</v>
          </cell>
          <cell r="B245">
            <v>0</v>
          </cell>
          <cell r="C245">
            <v>0</v>
          </cell>
          <cell r="D245" t="str">
            <v>4.17</v>
          </cell>
          <cell r="E245">
            <v>0</v>
          </cell>
          <cell r="F245">
            <v>0</v>
          </cell>
          <cell r="G245">
            <v>0</v>
          </cell>
          <cell r="H245">
            <v>0</v>
          </cell>
          <cell r="I245">
            <v>0</v>
          </cell>
          <cell r="J245">
            <v>0</v>
          </cell>
          <cell r="K245">
            <v>0</v>
          </cell>
          <cell r="L245">
            <v>0</v>
          </cell>
          <cell r="M245">
            <v>0</v>
          </cell>
          <cell r="N245">
            <v>0</v>
          </cell>
          <cell r="O245">
            <v>0</v>
          </cell>
          <cell r="P245">
            <v>0</v>
          </cell>
          <cell r="Q245">
            <v>0</v>
          </cell>
          <cell r="R245">
            <v>0</v>
          </cell>
          <cell r="S245">
            <v>0</v>
          </cell>
          <cell r="T245">
            <v>0</v>
          </cell>
          <cell r="U245" t="str">
            <v>1.33</v>
          </cell>
          <cell r="V245" t="str">
            <v>D+</v>
          </cell>
          <cell r="W245" t="str">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v>
          </cell>
          <cell r="AU245">
            <v>0</v>
          </cell>
          <cell r="AV245">
            <v>0</v>
          </cell>
        </row>
        <row r="246">
          <cell r="A246">
            <v>0</v>
          </cell>
          <cell r="B246">
            <v>20</v>
          </cell>
          <cell r="C246">
            <v>0</v>
          </cell>
          <cell r="D246">
            <v>0</v>
          </cell>
          <cell r="E246">
            <v>0</v>
          </cell>
          <cell r="F246">
            <v>0</v>
          </cell>
          <cell r="G246">
            <v>0</v>
          </cell>
          <cell r="H246">
            <v>0</v>
          </cell>
          <cell r="I246">
            <v>0</v>
          </cell>
          <cell r="J246">
            <v>0</v>
          </cell>
          <cell r="K246">
            <v>0</v>
          </cell>
          <cell r="L246">
            <v>0</v>
          </cell>
          <cell r="M246">
            <v>0</v>
          </cell>
          <cell r="N246">
            <v>0</v>
          </cell>
          <cell r="O246">
            <v>0</v>
          </cell>
          <cell r="P246">
            <v>0</v>
          </cell>
          <cell r="Q246">
            <v>0</v>
          </cell>
          <cell r="R246">
            <v>0</v>
          </cell>
          <cell r="S246">
            <v>0</v>
          </cell>
          <cell r="T246">
            <v>0</v>
          </cell>
          <cell r="U246" t="str">
            <v>1.33</v>
          </cell>
          <cell r="V246" t="str">
            <v>D+</v>
          </cell>
          <cell r="W246">
            <v>0</v>
          </cell>
          <cell r="X246">
            <v>0</v>
          </cell>
          <cell r="Y246">
            <v>0</v>
          </cell>
          <cell r="Z246">
            <v>0</v>
          </cell>
          <cell r="AA246">
            <v>0</v>
          </cell>
          <cell r="AB246">
            <v>0</v>
          </cell>
          <cell r="AC246">
            <v>0</v>
          </cell>
          <cell r="AD246">
            <v>0</v>
          </cell>
          <cell r="AE246">
            <v>0</v>
          </cell>
          <cell r="AF246">
            <v>0</v>
          </cell>
          <cell r="AG246">
            <v>0</v>
          </cell>
          <cell r="AH246">
            <v>0</v>
          </cell>
          <cell r="AI246">
            <v>0</v>
          </cell>
          <cell r="AJ246">
            <v>0</v>
          </cell>
          <cell r="AK246">
            <v>0</v>
          </cell>
          <cell r="AL246">
            <v>0</v>
          </cell>
          <cell r="AM246">
            <v>0</v>
          </cell>
          <cell r="AN246">
            <v>0</v>
          </cell>
          <cell r="AO246">
            <v>0</v>
          </cell>
          <cell r="AP246">
            <v>0</v>
          </cell>
          <cell r="AQ246">
            <v>0</v>
          </cell>
          <cell r="AR246">
            <v>0</v>
          </cell>
          <cell r="AS246">
            <v>0</v>
          </cell>
          <cell r="AT246">
            <v>0</v>
          </cell>
          <cell r="AU246">
            <v>0</v>
          </cell>
          <cell r="AV246">
            <v>0</v>
          </cell>
        </row>
        <row r="247">
          <cell r="A247">
            <v>21</v>
          </cell>
          <cell r="B247">
            <v>0</v>
          </cell>
          <cell r="C247" t="str">
            <v>Rojalingga Prana A</v>
          </cell>
          <cell r="D247" t="str">
            <v>4.1</v>
          </cell>
          <cell r="E247">
            <v>0</v>
          </cell>
          <cell r="F247">
            <v>0</v>
          </cell>
          <cell r="G247">
            <v>0</v>
          </cell>
          <cell r="H247">
            <v>0</v>
          </cell>
          <cell r="I247">
            <v>0</v>
          </cell>
          <cell r="J247">
            <v>0</v>
          </cell>
          <cell r="K247">
            <v>0</v>
          </cell>
          <cell r="L247">
            <v>0</v>
          </cell>
          <cell r="M247">
            <v>0</v>
          </cell>
          <cell r="N247">
            <v>0</v>
          </cell>
          <cell r="O247">
            <v>0</v>
          </cell>
          <cell r="P247">
            <v>0</v>
          </cell>
          <cell r="Q247">
            <v>0</v>
          </cell>
          <cell r="R247">
            <v>0</v>
          </cell>
          <cell r="S247">
            <v>0</v>
          </cell>
          <cell r="T247">
            <v>0</v>
          </cell>
          <cell r="U247" t="str">
            <v>1.33</v>
          </cell>
          <cell r="V247" t="str">
            <v>D+</v>
          </cell>
          <cell r="W247" t="str">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t="str">
            <v>D+</v>
          </cell>
        </row>
        <row r="248">
          <cell r="A248">
            <v>0</v>
          </cell>
          <cell r="B248">
            <v>0</v>
          </cell>
          <cell r="C248">
            <v>0</v>
          </cell>
          <cell r="D248" t="str">
            <v>4.2</v>
          </cell>
          <cell r="E248">
            <v>0</v>
          </cell>
          <cell r="F248">
            <v>0</v>
          </cell>
          <cell r="G248">
            <v>0</v>
          </cell>
          <cell r="H248">
            <v>0</v>
          </cell>
          <cell r="I248">
            <v>0</v>
          </cell>
          <cell r="J248">
            <v>0</v>
          </cell>
          <cell r="K248">
            <v>0</v>
          </cell>
          <cell r="L248">
            <v>0</v>
          </cell>
          <cell r="M248">
            <v>0</v>
          </cell>
          <cell r="N248">
            <v>0</v>
          </cell>
          <cell r="O248">
            <v>0</v>
          </cell>
          <cell r="P248">
            <v>0</v>
          </cell>
          <cell r="Q248">
            <v>0</v>
          </cell>
          <cell r="R248">
            <v>0</v>
          </cell>
          <cell r="S248">
            <v>0</v>
          </cell>
          <cell r="T248">
            <v>0</v>
          </cell>
          <cell r="U248" t="str">
            <v>1.33</v>
          </cell>
          <cell r="V248" t="str">
            <v>D+</v>
          </cell>
          <cell r="W248" t="str">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row>
        <row r="249">
          <cell r="A249">
            <v>0</v>
          </cell>
          <cell r="B249">
            <v>0</v>
          </cell>
          <cell r="C249">
            <v>0</v>
          </cell>
          <cell r="D249" t="str">
            <v>4.5</v>
          </cell>
          <cell r="E249">
            <v>0</v>
          </cell>
          <cell r="F249">
            <v>0</v>
          </cell>
          <cell r="G249">
            <v>0</v>
          </cell>
          <cell r="H249">
            <v>0</v>
          </cell>
          <cell r="I249">
            <v>0</v>
          </cell>
          <cell r="J249">
            <v>0</v>
          </cell>
          <cell r="K249">
            <v>0</v>
          </cell>
          <cell r="L249">
            <v>0</v>
          </cell>
          <cell r="M249">
            <v>0</v>
          </cell>
          <cell r="N249">
            <v>0</v>
          </cell>
          <cell r="O249">
            <v>0</v>
          </cell>
          <cell r="P249">
            <v>0</v>
          </cell>
          <cell r="Q249">
            <v>0</v>
          </cell>
          <cell r="R249">
            <v>0</v>
          </cell>
          <cell r="S249">
            <v>0</v>
          </cell>
          <cell r="T249">
            <v>0</v>
          </cell>
          <cell r="U249" t="str">
            <v>1.33</v>
          </cell>
          <cell r="V249" t="str">
            <v>D+</v>
          </cell>
          <cell r="W249" t="str">
            <v>0</v>
          </cell>
          <cell r="X249">
            <v>0</v>
          </cell>
          <cell r="Y249">
            <v>0</v>
          </cell>
          <cell r="Z249">
            <v>0</v>
          </cell>
          <cell r="AA249">
            <v>0</v>
          </cell>
          <cell r="AB249">
            <v>0</v>
          </cell>
          <cell r="AC249">
            <v>0</v>
          </cell>
          <cell r="AD249">
            <v>0</v>
          </cell>
          <cell r="AE249">
            <v>0</v>
          </cell>
          <cell r="AF249">
            <v>0</v>
          </cell>
          <cell r="AG249">
            <v>0</v>
          </cell>
          <cell r="AH249">
            <v>0</v>
          </cell>
          <cell r="AI249">
            <v>0</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row>
        <row r="250">
          <cell r="A250">
            <v>0</v>
          </cell>
          <cell r="B250">
            <v>0</v>
          </cell>
          <cell r="C250">
            <v>0</v>
          </cell>
          <cell r="D250" t="str">
            <v>4.6</v>
          </cell>
          <cell r="E250">
            <v>0</v>
          </cell>
          <cell r="F250">
            <v>0</v>
          </cell>
          <cell r="G250">
            <v>0</v>
          </cell>
          <cell r="H250">
            <v>0</v>
          </cell>
          <cell r="I250">
            <v>0</v>
          </cell>
          <cell r="J250">
            <v>0</v>
          </cell>
          <cell r="K250">
            <v>0</v>
          </cell>
          <cell r="L250">
            <v>0</v>
          </cell>
          <cell r="M250">
            <v>0</v>
          </cell>
          <cell r="N250">
            <v>0</v>
          </cell>
          <cell r="O250">
            <v>0</v>
          </cell>
          <cell r="P250">
            <v>0</v>
          </cell>
          <cell r="Q250">
            <v>0</v>
          </cell>
          <cell r="R250">
            <v>0</v>
          </cell>
          <cell r="S250">
            <v>0</v>
          </cell>
          <cell r="T250">
            <v>0</v>
          </cell>
          <cell r="U250" t="str">
            <v>1.33</v>
          </cell>
          <cell r="V250" t="str">
            <v>D+</v>
          </cell>
          <cell r="W250" t="str">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v>
          </cell>
          <cell r="AQ250">
            <v>0</v>
          </cell>
          <cell r="AR250">
            <v>0</v>
          </cell>
          <cell r="AS250">
            <v>0</v>
          </cell>
          <cell r="AT250">
            <v>0</v>
          </cell>
          <cell r="AU250">
            <v>0</v>
          </cell>
          <cell r="AV250">
            <v>0</v>
          </cell>
        </row>
        <row r="251">
          <cell r="A251">
            <v>0</v>
          </cell>
          <cell r="B251">
            <v>0</v>
          </cell>
          <cell r="C251">
            <v>0</v>
          </cell>
          <cell r="D251" t="str">
            <v>4.7</v>
          </cell>
          <cell r="E251">
            <v>0</v>
          </cell>
          <cell r="F251">
            <v>0</v>
          </cell>
          <cell r="G251">
            <v>0</v>
          </cell>
          <cell r="H251">
            <v>0</v>
          </cell>
          <cell r="I251">
            <v>0</v>
          </cell>
          <cell r="J251">
            <v>0</v>
          </cell>
          <cell r="K251">
            <v>0</v>
          </cell>
          <cell r="L251">
            <v>0</v>
          </cell>
          <cell r="M251">
            <v>0</v>
          </cell>
          <cell r="N251">
            <v>0</v>
          </cell>
          <cell r="O251">
            <v>0</v>
          </cell>
          <cell r="P251">
            <v>0</v>
          </cell>
          <cell r="Q251">
            <v>0</v>
          </cell>
          <cell r="R251">
            <v>0</v>
          </cell>
          <cell r="S251">
            <v>0</v>
          </cell>
          <cell r="T251">
            <v>0</v>
          </cell>
          <cell r="U251" t="str">
            <v>1.33</v>
          </cell>
          <cell r="V251" t="str">
            <v>D+</v>
          </cell>
          <cell r="W251" t="str">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v>
          </cell>
          <cell r="AS251">
            <v>0</v>
          </cell>
          <cell r="AT251">
            <v>0</v>
          </cell>
          <cell r="AU251">
            <v>0</v>
          </cell>
          <cell r="AV251">
            <v>0</v>
          </cell>
        </row>
        <row r="252">
          <cell r="A252">
            <v>0</v>
          </cell>
          <cell r="B252">
            <v>0</v>
          </cell>
          <cell r="C252">
            <v>0</v>
          </cell>
          <cell r="D252" t="str">
            <v>4.8</v>
          </cell>
          <cell r="E252">
            <v>0</v>
          </cell>
          <cell r="F252">
            <v>0</v>
          </cell>
          <cell r="G252">
            <v>0</v>
          </cell>
          <cell r="H252">
            <v>0</v>
          </cell>
          <cell r="I252">
            <v>0</v>
          </cell>
          <cell r="J252">
            <v>0</v>
          </cell>
          <cell r="K252">
            <v>0</v>
          </cell>
          <cell r="L252">
            <v>0</v>
          </cell>
          <cell r="M252">
            <v>0</v>
          </cell>
          <cell r="N252">
            <v>0</v>
          </cell>
          <cell r="O252">
            <v>0</v>
          </cell>
          <cell r="P252">
            <v>0</v>
          </cell>
          <cell r="Q252">
            <v>0</v>
          </cell>
          <cell r="R252">
            <v>0</v>
          </cell>
          <cell r="S252">
            <v>0</v>
          </cell>
          <cell r="T252">
            <v>0</v>
          </cell>
          <cell r="U252" t="str">
            <v>1.33</v>
          </cell>
          <cell r="V252" t="str">
            <v>D+</v>
          </cell>
          <cell r="W252" t="str">
            <v>0</v>
          </cell>
          <cell r="X252">
            <v>0</v>
          </cell>
          <cell r="Y252">
            <v>0</v>
          </cell>
          <cell r="Z252">
            <v>0</v>
          </cell>
          <cell r="AA252">
            <v>0</v>
          </cell>
          <cell r="AB252">
            <v>0</v>
          </cell>
          <cell r="AC252">
            <v>0</v>
          </cell>
          <cell r="AD252">
            <v>0</v>
          </cell>
          <cell r="AE252">
            <v>0</v>
          </cell>
          <cell r="AF252">
            <v>0</v>
          </cell>
          <cell r="AG252">
            <v>0</v>
          </cell>
          <cell r="AH252">
            <v>0</v>
          </cell>
          <cell r="AI252">
            <v>0</v>
          </cell>
          <cell r="AJ252">
            <v>0</v>
          </cell>
          <cell r="AK252">
            <v>0</v>
          </cell>
          <cell r="AL252">
            <v>0</v>
          </cell>
          <cell r="AM252">
            <v>0</v>
          </cell>
          <cell r="AN252">
            <v>0</v>
          </cell>
          <cell r="AO252">
            <v>0</v>
          </cell>
          <cell r="AP252">
            <v>0</v>
          </cell>
          <cell r="AQ252">
            <v>0</v>
          </cell>
          <cell r="AR252">
            <v>0</v>
          </cell>
          <cell r="AS252">
            <v>0</v>
          </cell>
          <cell r="AT252">
            <v>0</v>
          </cell>
          <cell r="AU252">
            <v>0</v>
          </cell>
          <cell r="AV252">
            <v>0</v>
          </cell>
        </row>
        <row r="253">
          <cell r="A253">
            <v>0</v>
          </cell>
          <cell r="B253">
            <v>0</v>
          </cell>
          <cell r="C253">
            <v>0</v>
          </cell>
          <cell r="D253" t="str">
            <v>4.9</v>
          </cell>
          <cell r="E253">
            <v>0</v>
          </cell>
          <cell r="F253">
            <v>0</v>
          </cell>
          <cell r="G253">
            <v>0</v>
          </cell>
          <cell r="H253">
            <v>0</v>
          </cell>
          <cell r="I253">
            <v>0</v>
          </cell>
          <cell r="J253">
            <v>0</v>
          </cell>
          <cell r="K253">
            <v>0</v>
          </cell>
          <cell r="L253">
            <v>0</v>
          </cell>
          <cell r="M253">
            <v>0</v>
          </cell>
          <cell r="N253">
            <v>0</v>
          </cell>
          <cell r="O253">
            <v>0</v>
          </cell>
          <cell r="P253">
            <v>0</v>
          </cell>
          <cell r="Q253">
            <v>0</v>
          </cell>
          <cell r="R253">
            <v>0</v>
          </cell>
          <cell r="S253">
            <v>0</v>
          </cell>
          <cell r="T253">
            <v>0</v>
          </cell>
          <cell r="U253" t="str">
            <v>1.33</v>
          </cell>
          <cell r="V253" t="str">
            <v>D+</v>
          </cell>
          <cell r="W253" t="str">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v>
          </cell>
          <cell r="AR253">
            <v>0</v>
          </cell>
          <cell r="AS253">
            <v>0</v>
          </cell>
          <cell r="AT253">
            <v>0</v>
          </cell>
          <cell r="AU253">
            <v>0</v>
          </cell>
          <cell r="AV253">
            <v>0</v>
          </cell>
        </row>
        <row r="254">
          <cell r="A254">
            <v>0</v>
          </cell>
          <cell r="B254">
            <v>0</v>
          </cell>
          <cell r="C254">
            <v>0</v>
          </cell>
          <cell r="D254" t="str">
            <v>4.10</v>
          </cell>
          <cell r="E254">
            <v>0</v>
          </cell>
          <cell r="F254">
            <v>0</v>
          </cell>
          <cell r="G254">
            <v>0</v>
          </cell>
          <cell r="H254">
            <v>0</v>
          </cell>
          <cell r="I254">
            <v>0</v>
          </cell>
          <cell r="J254">
            <v>0</v>
          </cell>
          <cell r="K254">
            <v>0</v>
          </cell>
          <cell r="L254">
            <v>0</v>
          </cell>
          <cell r="M254">
            <v>0</v>
          </cell>
          <cell r="N254">
            <v>0</v>
          </cell>
          <cell r="O254">
            <v>0</v>
          </cell>
          <cell r="P254">
            <v>0</v>
          </cell>
          <cell r="Q254">
            <v>0</v>
          </cell>
          <cell r="R254">
            <v>0</v>
          </cell>
          <cell r="S254">
            <v>0</v>
          </cell>
          <cell r="T254">
            <v>0</v>
          </cell>
          <cell r="U254" t="str">
            <v>1.33</v>
          </cell>
          <cell r="V254" t="str">
            <v>D+</v>
          </cell>
          <cell r="W254" t="str">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v>
          </cell>
          <cell r="AV254">
            <v>0</v>
          </cell>
        </row>
        <row r="255">
          <cell r="A255">
            <v>0</v>
          </cell>
          <cell r="B255">
            <v>0</v>
          </cell>
          <cell r="C255">
            <v>0</v>
          </cell>
          <cell r="D255" t="str">
            <v>4.12</v>
          </cell>
          <cell r="E255">
            <v>0</v>
          </cell>
          <cell r="F255">
            <v>0</v>
          </cell>
          <cell r="G255">
            <v>0</v>
          </cell>
          <cell r="H255">
            <v>0</v>
          </cell>
          <cell r="I255">
            <v>0</v>
          </cell>
          <cell r="J255">
            <v>0</v>
          </cell>
          <cell r="K255">
            <v>0</v>
          </cell>
          <cell r="L255">
            <v>0</v>
          </cell>
          <cell r="M255">
            <v>0</v>
          </cell>
          <cell r="N255">
            <v>0</v>
          </cell>
          <cell r="O255">
            <v>0</v>
          </cell>
          <cell r="P255">
            <v>0</v>
          </cell>
          <cell r="Q255">
            <v>0</v>
          </cell>
          <cell r="R255">
            <v>0</v>
          </cell>
          <cell r="S255">
            <v>0</v>
          </cell>
          <cell r="T255">
            <v>0</v>
          </cell>
          <cell r="U255" t="str">
            <v>1.33</v>
          </cell>
          <cell r="V255" t="str">
            <v>D+</v>
          </cell>
          <cell r="W255" t="str">
            <v>0</v>
          </cell>
          <cell r="X255">
            <v>0</v>
          </cell>
          <cell r="Y255">
            <v>0</v>
          </cell>
          <cell r="Z255">
            <v>0</v>
          </cell>
          <cell r="AA255">
            <v>0</v>
          </cell>
          <cell r="AB255">
            <v>0</v>
          </cell>
          <cell r="AC255">
            <v>0</v>
          </cell>
          <cell r="AD255">
            <v>0</v>
          </cell>
          <cell r="AE255">
            <v>0</v>
          </cell>
          <cell r="AF255">
            <v>0</v>
          </cell>
          <cell r="AG255">
            <v>0</v>
          </cell>
          <cell r="AH255">
            <v>0</v>
          </cell>
          <cell r="AI255">
            <v>0</v>
          </cell>
          <cell r="AJ255">
            <v>0</v>
          </cell>
          <cell r="AK255">
            <v>0</v>
          </cell>
          <cell r="AL255">
            <v>0</v>
          </cell>
          <cell r="AM255">
            <v>0</v>
          </cell>
          <cell r="AN255">
            <v>0</v>
          </cell>
          <cell r="AO255">
            <v>0</v>
          </cell>
          <cell r="AP255">
            <v>0</v>
          </cell>
          <cell r="AQ255">
            <v>0</v>
          </cell>
          <cell r="AR255">
            <v>0</v>
          </cell>
          <cell r="AS255">
            <v>0</v>
          </cell>
          <cell r="AT255">
            <v>0</v>
          </cell>
          <cell r="AU255">
            <v>0</v>
          </cell>
          <cell r="AV255">
            <v>0</v>
          </cell>
        </row>
        <row r="256">
          <cell r="A256">
            <v>0</v>
          </cell>
          <cell r="B256">
            <v>0</v>
          </cell>
          <cell r="C256">
            <v>0</v>
          </cell>
          <cell r="D256" t="str">
            <v>4.15</v>
          </cell>
          <cell r="E256">
            <v>0</v>
          </cell>
          <cell r="F256">
            <v>0</v>
          </cell>
          <cell r="G256">
            <v>0</v>
          </cell>
          <cell r="H256">
            <v>0</v>
          </cell>
          <cell r="I256">
            <v>0</v>
          </cell>
          <cell r="J256">
            <v>0</v>
          </cell>
          <cell r="K256">
            <v>0</v>
          </cell>
          <cell r="L256">
            <v>0</v>
          </cell>
          <cell r="M256">
            <v>0</v>
          </cell>
          <cell r="N256">
            <v>0</v>
          </cell>
          <cell r="O256">
            <v>0</v>
          </cell>
          <cell r="P256">
            <v>0</v>
          </cell>
          <cell r="Q256">
            <v>0</v>
          </cell>
          <cell r="R256">
            <v>0</v>
          </cell>
          <cell r="S256">
            <v>0</v>
          </cell>
          <cell r="T256">
            <v>0</v>
          </cell>
          <cell r="U256" t="str">
            <v>1.33</v>
          </cell>
          <cell r="V256" t="str">
            <v>D+</v>
          </cell>
          <cell r="W256" t="str">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v>
          </cell>
          <cell r="AS256">
            <v>0</v>
          </cell>
          <cell r="AT256">
            <v>0</v>
          </cell>
          <cell r="AU256">
            <v>0</v>
          </cell>
          <cell r="AV256">
            <v>0</v>
          </cell>
        </row>
        <row r="257">
          <cell r="A257">
            <v>0</v>
          </cell>
          <cell r="B257">
            <v>0</v>
          </cell>
          <cell r="C257">
            <v>0</v>
          </cell>
          <cell r="D257" t="str">
            <v>4.17</v>
          </cell>
          <cell r="E257">
            <v>0</v>
          </cell>
          <cell r="F257">
            <v>0</v>
          </cell>
          <cell r="G257">
            <v>0</v>
          </cell>
          <cell r="H257">
            <v>0</v>
          </cell>
          <cell r="I257">
            <v>0</v>
          </cell>
          <cell r="J257">
            <v>0</v>
          </cell>
          <cell r="K257">
            <v>0</v>
          </cell>
          <cell r="L257">
            <v>0</v>
          </cell>
          <cell r="M257">
            <v>0</v>
          </cell>
          <cell r="N257">
            <v>0</v>
          </cell>
          <cell r="O257">
            <v>0</v>
          </cell>
          <cell r="P257">
            <v>0</v>
          </cell>
          <cell r="Q257">
            <v>0</v>
          </cell>
          <cell r="R257">
            <v>0</v>
          </cell>
          <cell r="S257">
            <v>0</v>
          </cell>
          <cell r="T257">
            <v>0</v>
          </cell>
          <cell r="U257" t="str">
            <v>1.33</v>
          </cell>
          <cell r="V257" t="str">
            <v>D+</v>
          </cell>
          <cell r="W257" t="str">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row>
        <row r="258">
          <cell r="A258">
            <v>0</v>
          </cell>
          <cell r="B258">
            <v>21</v>
          </cell>
          <cell r="C258">
            <v>0</v>
          </cell>
          <cell r="D258">
            <v>0</v>
          </cell>
          <cell r="E258">
            <v>0</v>
          </cell>
          <cell r="F258">
            <v>0</v>
          </cell>
          <cell r="G258">
            <v>0</v>
          </cell>
          <cell r="H258">
            <v>0</v>
          </cell>
          <cell r="I258">
            <v>0</v>
          </cell>
          <cell r="J258">
            <v>0</v>
          </cell>
          <cell r="K258">
            <v>0</v>
          </cell>
          <cell r="L258">
            <v>0</v>
          </cell>
          <cell r="M258">
            <v>0</v>
          </cell>
          <cell r="N258">
            <v>0</v>
          </cell>
          <cell r="O258">
            <v>0</v>
          </cell>
          <cell r="P258">
            <v>0</v>
          </cell>
          <cell r="Q258">
            <v>0</v>
          </cell>
          <cell r="R258">
            <v>0</v>
          </cell>
          <cell r="S258">
            <v>0</v>
          </cell>
          <cell r="T258">
            <v>0</v>
          </cell>
          <cell r="U258" t="str">
            <v>1.33</v>
          </cell>
          <cell r="V258" t="str">
            <v>D+</v>
          </cell>
          <cell r="W258">
            <v>0</v>
          </cell>
          <cell r="X258">
            <v>0</v>
          </cell>
          <cell r="Y258">
            <v>0</v>
          </cell>
          <cell r="Z258">
            <v>0</v>
          </cell>
          <cell r="AA258">
            <v>0</v>
          </cell>
          <cell r="AB258">
            <v>0</v>
          </cell>
          <cell r="AC258">
            <v>0</v>
          </cell>
          <cell r="AD258">
            <v>0</v>
          </cell>
          <cell r="AE258">
            <v>0</v>
          </cell>
          <cell r="AF258">
            <v>0</v>
          </cell>
          <cell r="AG258">
            <v>0</v>
          </cell>
          <cell r="AH258">
            <v>0</v>
          </cell>
          <cell r="AI258">
            <v>0</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row>
        <row r="259">
          <cell r="A259">
            <v>22</v>
          </cell>
          <cell r="B259">
            <v>0</v>
          </cell>
          <cell r="C259" t="str">
            <v>Sally Savista A</v>
          </cell>
          <cell r="D259" t="str">
            <v>4.1</v>
          </cell>
          <cell r="E259">
            <v>0</v>
          </cell>
          <cell r="F259">
            <v>0</v>
          </cell>
          <cell r="G259">
            <v>0</v>
          </cell>
          <cell r="H259">
            <v>0</v>
          </cell>
          <cell r="I259">
            <v>0</v>
          </cell>
          <cell r="J259">
            <v>0</v>
          </cell>
          <cell r="K259">
            <v>0</v>
          </cell>
          <cell r="L259">
            <v>0</v>
          </cell>
          <cell r="M259">
            <v>0</v>
          </cell>
          <cell r="N259">
            <v>0</v>
          </cell>
          <cell r="O259">
            <v>0</v>
          </cell>
          <cell r="P259">
            <v>0</v>
          </cell>
          <cell r="Q259">
            <v>0</v>
          </cell>
          <cell r="R259">
            <v>0</v>
          </cell>
          <cell r="S259">
            <v>0</v>
          </cell>
          <cell r="T259">
            <v>0</v>
          </cell>
          <cell r="U259" t="str">
            <v>1.33</v>
          </cell>
          <cell r="V259" t="str">
            <v>D+</v>
          </cell>
          <cell r="W259" t="str">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v>
          </cell>
          <cell r="AS259">
            <v>0</v>
          </cell>
          <cell r="AT259">
            <v>0</v>
          </cell>
          <cell r="AU259">
            <v>0</v>
          </cell>
          <cell r="AV259" t="str">
            <v>D+</v>
          </cell>
        </row>
        <row r="260">
          <cell r="A260">
            <v>0</v>
          </cell>
          <cell r="B260">
            <v>0</v>
          </cell>
          <cell r="C260">
            <v>0</v>
          </cell>
          <cell r="D260" t="str">
            <v>4.2</v>
          </cell>
          <cell r="E260">
            <v>0</v>
          </cell>
          <cell r="F260">
            <v>0</v>
          </cell>
          <cell r="G260">
            <v>0</v>
          </cell>
          <cell r="H260">
            <v>0</v>
          </cell>
          <cell r="I260">
            <v>0</v>
          </cell>
          <cell r="J260">
            <v>0</v>
          </cell>
          <cell r="K260">
            <v>0</v>
          </cell>
          <cell r="L260">
            <v>0</v>
          </cell>
          <cell r="M260">
            <v>0</v>
          </cell>
          <cell r="N260">
            <v>0</v>
          </cell>
          <cell r="O260">
            <v>0</v>
          </cell>
          <cell r="P260">
            <v>0</v>
          </cell>
          <cell r="Q260">
            <v>0</v>
          </cell>
          <cell r="R260">
            <v>0</v>
          </cell>
          <cell r="S260">
            <v>0</v>
          </cell>
          <cell r="T260">
            <v>0</v>
          </cell>
          <cell r="U260" t="str">
            <v>1.33</v>
          </cell>
          <cell r="V260" t="str">
            <v>D+</v>
          </cell>
          <cell r="W260" t="str">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row>
        <row r="261">
          <cell r="A261">
            <v>0</v>
          </cell>
          <cell r="B261">
            <v>0</v>
          </cell>
          <cell r="C261">
            <v>0</v>
          </cell>
          <cell r="D261" t="str">
            <v>4.5</v>
          </cell>
          <cell r="E261">
            <v>0</v>
          </cell>
          <cell r="F261">
            <v>0</v>
          </cell>
          <cell r="G261">
            <v>0</v>
          </cell>
          <cell r="H261">
            <v>0</v>
          </cell>
          <cell r="I261">
            <v>0</v>
          </cell>
          <cell r="J261">
            <v>0</v>
          </cell>
          <cell r="K261">
            <v>0</v>
          </cell>
          <cell r="L261">
            <v>0</v>
          </cell>
          <cell r="M261">
            <v>0</v>
          </cell>
          <cell r="N261">
            <v>0</v>
          </cell>
          <cell r="O261">
            <v>0</v>
          </cell>
          <cell r="P261">
            <v>0</v>
          </cell>
          <cell r="Q261">
            <v>0</v>
          </cell>
          <cell r="R261">
            <v>0</v>
          </cell>
          <cell r="S261">
            <v>0</v>
          </cell>
          <cell r="T261">
            <v>0</v>
          </cell>
          <cell r="U261" t="str">
            <v>1.33</v>
          </cell>
          <cell r="V261" t="str">
            <v>D+</v>
          </cell>
          <cell r="W261" t="str">
            <v>0</v>
          </cell>
          <cell r="X261">
            <v>0</v>
          </cell>
          <cell r="Y261">
            <v>0</v>
          </cell>
          <cell r="Z261">
            <v>0</v>
          </cell>
          <cell r="AA261">
            <v>0</v>
          </cell>
          <cell r="AB261">
            <v>0</v>
          </cell>
          <cell r="AC261">
            <v>0</v>
          </cell>
          <cell r="AD261">
            <v>0</v>
          </cell>
          <cell r="AE261">
            <v>0</v>
          </cell>
          <cell r="AF261">
            <v>0</v>
          </cell>
          <cell r="AG261">
            <v>0</v>
          </cell>
          <cell r="AH261">
            <v>0</v>
          </cell>
          <cell r="AI261">
            <v>0</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row>
        <row r="262">
          <cell r="A262">
            <v>0</v>
          </cell>
          <cell r="B262">
            <v>0</v>
          </cell>
          <cell r="C262">
            <v>0</v>
          </cell>
          <cell r="D262" t="str">
            <v>4.6</v>
          </cell>
          <cell r="E262">
            <v>0</v>
          </cell>
          <cell r="F262">
            <v>0</v>
          </cell>
          <cell r="G262">
            <v>0</v>
          </cell>
          <cell r="H262">
            <v>0</v>
          </cell>
          <cell r="I262">
            <v>0</v>
          </cell>
          <cell r="J262">
            <v>0</v>
          </cell>
          <cell r="K262">
            <v>0</v>
          </cell>
          <cell r="L262">
            <v>0</v>
          </cell>
          <cell r="M262">
            <v>0</v>
          </cell>
          <cell r="N262">
            <v>0</v>
          </cell>
          <cell r="O262">
            <v>0</v>
          </cell>
          <cell r="P262">
            <v>0</v>
          </cell>
          <cell r="Q262">
            <v>0</v>
          </cell>
          <cell r="R262">
            <v>0</v>
          </cell>
          <cell r="S262">
            <v>0</v>
          </cell>
          <cell r="T262">
            <v>0</v>
          </cell>
          <cell r="U262" t="str">
            <v>1.33</v>
          </cell>
          <cell r="V262" t="str">
            <v>D+</v>
          </cell>
          <cell r="W262" t="str">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v>
          </cell>
          <cell r="AS262">
            <v>0</v>
          </cell>
          <cell r="AT262">
            <v>0</v>
          </cell>
          <cell r="AU262">
            <v>0</v>
          </cell>
          <cell r="AV262">
            <v>0</v>
          </cell>
        </row>
        <row r="263">
          <cell r="A263">
            <v>0</v>
          </cell>
          <cell r="B263">
            <v>0</v>
          </cell>
          <cell r="C263">
            <v>0</v>
          </cell>
          <cell r="D263" t="str">
            <v>4.7</v>
          </cell>
          <cell r="E263">
            <v>0</v>
          </cell>
          <cell r="F263">
            <v>0</v>
          </cell>
          <cell r="G263">
            <v>0</v>
          </cell>
          <cell r="H263">
            <v>0</v>
          </cell>
          <cell r="I263">
            <v>0</v>
          </cell>
          <cell r="J263">
            <v>0</v>
          </cell>
          <cell r="K263">
            <v>0</v>
          </cell>
          <cell r="L263">
            <v>0</v>
          </cell>
          <cell r="M263">
            <v>0</v>
          </cell>
          <cell r="N263">
            <v>0</v>
          </cell>
          <cell r="O263">
            <v>0</v>
          </cell>
          <cell r="P263">
            <v>0</v>
          </cell>
          <cell r="Q263">
            <v>0</v>
          </cell>
          <cell r="R263">
            <v>0</v>
          </cell>
          <cell r="S263">
            <v>0</v>
          </cell>
          <cell r="T263">
            <v>0</v>
          </cell>
          <cell r="U263" t="str">
            <v>1.33</v>
          </cell>
          <cell r="V263" t="str">
            <v>D+</v>
          </cell>
          <cell r="W263" t="str">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row>
        <row r="264">
          <cell r="A264">
            <v>0</v>
          </cell>
          <cell r="B264">
            <v>0</v>
          </cell>
          <cell r="C264">
            <v>0</v>
          </cell>
          <cell r="D264" t="str">
            <v>4.8</v>
          </cell>
          <cell r="E264">
            <v>0</v>
          </cell>
          <cell r="F264">
            <v>0</v>
          </cell>
          <cell r="G264">
            <v>0</v>
          </cell>
          <cell r="H264">
            <v>0</v>
          </cell>
          <cell r="I264">
            <v>0</v>
          </cell>
          <cell r="J264">
            <v>0</v>
          </cell>
          <cell r="K264">
            <v>0</v>
          </cell>
          <cell r="L264">
            <v>0</v>
          </cell>
          <cell r="M264">
            <v>0</v>
          </cell>
          <cell r="N264">
            <v>0</v>
          </cell>
          <cell r="O264">
            <v>0</v>
          </cell>
          <cell r="P264">
            <v>0</v>
          </cell>
          <cell r="Q264">
            <v>0</v>
          </cell>
          <cell r="R264">
            <v>0</v>
          </cell>
          <cell r="S264">
            <v>0</v>
          </cell>
          <cell r="T264">
            <v>0</v>
          </cell>
          <cell r="U264" t="str">
            <v>1.33</v>
          </cell>
          <cell r="V264" t="str">
            <v>D+</v>
          </cell>
          <cell r="W264" t="str">
            <v>0</v>
          </cell>
          <cell r="X264">
            <v>0</v>
          </cell>
          <cell r="Y264">
            <v>0</v>
          </cell>
          <cell r="Z264">
            <v>0</v>
          </cell>
          <cell r="AA264">
            <v>0</v>
          </cell>
          <cell r="AB264">
            <v>0</v>
          </cell>
          <cell r="AC264">
            <v>0</v>
          </cell>
          <cell r="AD264">
            <v>0</v>
          </cell>
          <cell r="AE264">
            <v>0</v>
          </cell>
          <cell r="AF264">
            <v>0</v>
          </cell>
          <cell r="AG264">
            <v>0</v>
          </cell>
          <cell r="AH264">
            <v>0</v>
          </cell>
          <cell r="AI264">
            <v>0</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row>
        <row r="265">
          <cell r="A265">
            <v>0</v>
          </cell>
          <cell r="B265">
            <v>0</v>
          </cell>
          <cell r="C265">
            <v>0</v>
          </cell>
          <cell r="D265" t="str">
            <v>4.9</v>
          </cell>
          <cell r="E265">
            <v>0</v>
          </cell>
          <cell r="F265">
            <v>0</v>
          </cell>
          <cell r="G265">
            <v>0</v>
          </cell>
          <cell r="H265">
            <v>0</v>
          </cell>
          <cell r="I265">
            <v>0</v>
          </cell>
          <cell r="J265">
            <v>0</v>
          </cell>
          <cell r="K265">
            <v>0</v>
          </cell>
          <cell r="L265">
            <v>0</v>
          </cell>
          <cell r="M265">
            <v>0</v>
          </cell>
          <cell r="N265">
            <v>0</v>
          </cell>
          <cell r="O265">
            <v>0</v>
          </cell>
          <cell r="P265">
            <v>0</v>
          </cell>
          <cell r="Q265">
            <v>0</v>
          </cell>
          <cell r="R265">
            <v>0</v>
          </cell>
          <cell r="S265">
            <v>0</v>
          </cell>
          <cell r="T265">
            <v>0</v>
          </cell>
          <cell r="U265" t="str">
            <v>1.33</v>
          </cell>
          <cell r="V265" t="str">
            <v>D+</v>
          </cell>
          <cell r="W265" t="str">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v>
          </cell>
          <cell r="AT265">
            <v>0</v>
          </cell>
          <cell r="AU265">
            <v>0</v>
          </cell>
          <cell r="AV265">
            <v>0</v>
          </cell>
        </row>
        <row r="266">
          <cell r="A266">
            <v>0</v>
          </cell>
          <cell r="B266">
            <v>0</v>
          </cell>
          <cell r="C266">
            <v>0</v>
          </cell>
          <cell r="D266" t="str">
            <v>4.10</v>
          </cell>
          <cell r="E266">
            <v>0</v>
          </cell>
          <cell r="F266">
            <v>0</v>
          </cell>
          <cell r="G266">
            <v>0</v>
          </cell>
          <cell r="H266">
            <v>0</v>
          </cell>
          <cell r="I266">
            <v>0</v>
          </cell>
          <cell r="J266">
            <v>0</v>
          </cell>
          <cell r="K266">
            <v>0</v>
          </cell>
          <cell r="L266">
            <v>0</v>
          </cell>
          <cell r="M266">
            <v>0</v>
          </cell>
          <cell r="N266">
            <v>0</v>
          </cell>
          <cell r="O266">
            <v>0</v>
          </cell>
          <cell r="P266">
            <v>0</v>
          </cell>
          <cell r="Q266">
            <v>0</v>
          </cell>
          <cell r="R266">
            <v>0</v>
          </cell>
          <cell r="S266">
            <v>0</v>
          </cell>
          <cell r="T266">
            <v>0</v>
          </cell>
          <cell r="U266" t="str">
            <v>1.33</v>
          </cell>
          <cell r="V266" t="str">
            <v>D+</v>
          </cell>
          <cell r="W266" t="str">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row>
        <row r="267">
          <cell r="A267">
            <v>0</v>
          </cell>
          <cell r="B267">
            <v>0</v>
          </cell>
          <cell r="C267">
            <v>0</v>
          </cell>
          <cell r="D267" t="str">
            <v>4.12</v>
          </cell>
          <cell r="E267">
            <v>0</v>
          </cell>
          <cell r="F267">
            <v>0</v>
          </cell>
          <cell r="G267">
            <v>0</v>
          </cell>
          <cell r="H267">
            <v>0</v>
          </cell>
          <cell r="I267">
            <v>0</v>
          </cell>
          <cell r="J267">
            <v>0</v>
          </cell>
          <cell r="K267">
            <v>0</v>
          </cell>
          <cell r="L267">
            <v>0</v>
          </cell>
          <cell r="M267">
            <v>0</v>
          </cell>
          <cell r="N267">
            <v>0</v>
          </cell>
          <cell r="O267">
            <v>0</v>
          </cell>
          <cell r="P267">
            <v>0</v>
          </cell>
          <cell r="Q267">
            <v>0</v>
          </cell>
          <cell r="R267">
            <v>0</v>
          </cell>
          <cell r="S267">
            <v>0</v>
          </cell>
          <cell r="T267">
            <v>0</v>
          </cell>
          <cell r="U267" t="str">
            <v>1.33</v>
          </cell>
          <cell r="V267" t="str">
            <v>D+</v>
          </cell>
          <cell r="W267" t="str">
            <v>0</v>
          </cell>
          <cell r="X267">
            <v>0</v>
          </cell>
          <cell r="Y267">
            <v>0</v>
          </cell>
          <cell r="Z267">
            <v>0</v>
          </cell>
          <cell r="AA267">
            <v>0</v>
          </cell>
          <cell r="AB267">
            <v>0</v>
          </cell>
          <cell r="AC267">
            <v>0</v>
          </cell>
          <cell r="AD267">
            <v>0</v>
          </cell>
          <cell r="AE267">
            <v>0</v>
          </cell>
          <cell r="AF267">
            <v>0</v>
          </cell>
          <cell r="AG267">
            <v>0</v>
          </cell>
          <cell r="AH267">
            <v>0</v>
          </cell>
          <cell r="AI267">
            <v>0</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row>
        <row r="268">
          <cell r="A268">
            <v>0</v>
          </cell>
          <cell r="B268">
            <v>0</v>
          </cell>
          <cell r="C268">
            <v>0</v>
          </cell>
          <cell r="D268" t="str">
            <v>4.15</v>
          </cell>
          <cell r="E268">
            <v>0</v>
          </cell>
          <cell r="F268">
            <v>0</v>
          </cell>
          <cell r="G268">
            <v>0</v>
          </cell>
          <cell r="H268">
            <v>0</v>
          </cell>
          <cell r="I268">
            <v>0</v>
          </cell>
          <cell r="J268">
            <v>0</v>
          </cell>
          <cell r="K268">
            <v>0</v>
          </cell>
          <cell r="L268">
            <v>0</v>
          </cell>
          <cell r="M268">
            <v>0</v>
          </cell>
          <cell r="N268">
            <v>0</v>
          </cell>
          <cell r="O268">
            <v>0</v>
          </cell>
          <cell r="P268">
            <v>0</v>
          </cell>
          <cell r="Q268">
            <v>0</v>
          </cell>
          <cell r="R268">
            <v>0</v>
          </cell>
          <cell r="S268">
            <v>0</v>
          </cell>
          <cell r="T268">
            <v>0</v>
          </cell>
          <cell r="U268" t="str">
            <v>1.33</v>
          </cell>
          <cell r="V268" t="str">
            <v>D+</v>
          </cell>
          <cell r="W268" t="str">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v>
          </cell>
          <cell r="AR268">
            <v>0</v>
          </cell>
          <cell r="AS268">
            <v>0</v>
          </cell>
          <cell r="AT268">
            <v>0</v>
          </cell>
          <cell r="AU268">
            <v>0</v>
          </cell>
          <cell r="AV268">
            <v>0</v>
          </cell>
        </row>
        <row r="269">
          <cell r="A269">
            <v>0</v>
          </cell>
          <cell r="B269">
            <v>0</v>
          </cell>
          <cell r="C269">
            <v>0</v>
          </cell>
          <cell r="D269" t="str">
            <v>4.17</v>
          </cell>
          <cell r="E269">
            <v>0</v>
          </cell>
          <cell r="F269">
            <v>0</v>
          </cell>
          <cell r="G269">
            <v>0</v>
          </cell>
          <cell r="H269">
            <v>0</v>
          </cell>
          <cell r="I269">
            <v>0</v>
          </cell>
          <cell r="J269">
            <v>0</v>
          </cell>
          <cell r="K269">
            <v>0</v>
          </cell>
          <cell r="L269">
            <v>0</v>
          </cell>
          <cell r="M269">
            <v>0</v>
          </cell>
          <cell r="N269">
            <v>0</v>
          </cell>
          <cell r="O269">
            <v>0</v>
          </cell>
          <cell r="P269">
            <v>0</v>
          </cell>
          <cell r="Q269">
            <v>0</v>
          </cell>
          <cell r="R269">
            <v>0</v>
          </cell>
          <cell r="S269">
            <v>0</v>
          </cell>
          <cell r="T269">
            <v>0</v>
          </cell>
          <cell r="U269" t="str">
            <v>1.33</v>
          </cell>
          <cell r="V269" t="str">
            <v>D+</v>
          </cell>
          <cell r="W269" t="str">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row>
        <row r="270">
          <cell r="A270">
            <v>0</v>
          </cell>
          <cell r="B270">
            <v>22</v>
          </cell>
          <cell r="C270">
            <v>0</v>
          </cell>
          <cell r="D270">
            <v>0</v>
          </cell>
          <cell r="E270">
            <v>0</v>
          </cell>
          <cell r="F270">
            <v>0</v>
          </cell>
          <cell r="G270">
            <v>0</v>
          </cell>
          <cell r="H270">
            <v>0</v>
          </cell>
          <cell r="I270">
            <v>0</v>
          </cell>
          <cell r="J270">
            <v>0</v>
          </cell>
          <cell r="K270">
            <v>0</v>
          </cell>
          <cell r="L270">
            <v>0</v>
          </cell>
          <cell r="M270">
            <v>0</v>
          </cell>
          <cell r="N270">
            <v>0</v>
          </cell>
          <cell r="O270">
            <v>0</v>
          </cell>
          <cell r="P270">
            <v>0</v>
          </cell>
          <cell r="Q270">
            <v>0</v>
          </cell>
          <cell r="R270">
            <v>0</v>
          </cell>
          <cell r="S270">
            <v>0</v>
          </cell>
          <cell r="T270">
            <v>0</v>
          </cell>
          <cell r="U270" t="str">
            <v>1.33</v>
          </cell>
          <cell r="V270" t="str">
            <v>D+</v>
          </cell>
          <cell r="W270">
            <v>0</v>
          </cell>
          <cell r="X270">
            <v>0</v>
          </cell>
          <cell r="Y270">
            <v>0</v>
          </cell>
          <cell r="Z270">
            <v>0</v>
          </cell>
          <cell r="AA270">
            <v>0</v>
          </cell>
          <cell r="AB270">
            <v>0</v>
          </cell>
          <cell r="AC270">
            <v>0</v>
          </cell>
          <cell r="AD270">
            <v>0</v>
          </cell>
          <cell r="AE270">
            <v>0</v>
          </cell>
          <cell r="AF270">
            <v>0</v>
          </cell>
          <cell r="AG270">
            <v>0</v>
          </cell>
          <cell r="AH270">
            <v>0</v>
          </cell>
          <cell r="AI270">
            <v>0</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row>
        <row r="271">
          <cell r="A271">
            <v>23</v>
          </cell>
          <cell r="B271">
            <v>0</v>
          </cell>
          <cell r="C271" t="str">
            <v xml:space="preserve">Tania Kaori Angelita </v>
          </cell>
          <cell r="D271" t="str">
            <v>4.1</v>
          </cell>
          <cell r="E271">
            <v>0</v>
          </cell>
          <cell r="F271">
            <v>0</v>
          </cell>
          <cell r="G271">
            <v>0</v>
          </cell>
          <cell r="H271">
            <v>0</v>
          </cell>
          <cell r="I271">
            <v>0</v>
          </cell>
          <cell r="J271">
            <v>0</v>
          </cell>
          <cell r="K271">
            <v>0</v>
          </cell>
          <cell r="L271">
            <v>0</v>
          </cell>
          <cell r="M271">
            <v>0</v>
          </cell>
          <cell r="N271">
            <v>0</v>
          </cell>
          <cell r="O271">
            <v>0</v>
          </cell>
          <cell r="P271">
            <v>0</v>
          </cell>
          <cell r="Q271">
            <v>0</v>
          </cell>
          <cell r="R271">
            <v>0</v>
          </cell>
          <cell r="S271">
            <v>0</v>
          </cell>
          <cell r="T271">
            <v>0</v>
          </cell>
          <cell r="U271" t="str">
            <v>1.33</v>
          </cell>
          <cell r="V271" t="str">
            <v>D+</v>
          </cell>
          <cell r="W271" t="str">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t="str">
            <v>D+</v>
          </cell>
        </row>
        <row r="272">
          <cell r="A272">
            <v>0</v>
          </cell>
          <cell r="B272">
            <v>0</v>
          </cell>
          <cell r="C272">
            <v>0</v>
          </cell>
          <cell r="D272" t="str">
            <v>4.2</v>
          </cell>
          <cell r="E272">
            <v>0</v>
          </cell>
          <cell r="F272">
            <v>0</v>
          </cell>
          <cell r="G272">
            <v>0</v>
          </cell>
          <cell r="H272">
            <v>0</v>
          </cell>
          <cell r="I272">
            <v>0</v>
          </cell>
          <cell r="J272">
            <v>0</v>
          </cell>
          <cell r="K272">
            <v>0</v>
          </cell>
          <cell r="L272">
            <v>0</v>
          </cell>
          <cell r="M272">
            <v>0</v>
          </cell>
          <cell r="N272">
            <v>0</v>
          </cell>
          <cell r="O272">
            <v>0</v>
          </cell>
          <cell r="P272">
            <v>0</v>
          </cell>
          <cell r="Q272">
            <v>0</v>
          </cell>
          <cell r="R272">
            <v>0</v>
          </cell>
          <cell r="S272">
            <v>0</v>
          </cell>
          <cell r="T272">
            <v>0</v>
          </cell>
          <cell r="U272" t="str">
            <v>1.33</v>
          </cell>
          <cell r="V272" t="str">
            <v>D+</v>
          </cell>
          <cell r="W272" t="str">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row>
        <row r="273">
          <cell r="A273">
            <v>0</v>
          </cell>
          <cell r="B273">
            <v>0</v>
          </cell>
          <cell r="C273">
            <v>0</v>
          </cell>
          <cell r="D273" t="str">
            <v>4.5</v>
          </cell>
          <cell r="E273">
            <v>0</v>
          </cell>
          <cell r="F273">
            <v>0</v>
          </cell>
          <cell r="G273">
            <v>0</v>
          </cell>
          <cell r="H273">
            <v>0</v>
          </cell>
          <cell r="I273">
            <v>0</v>
          </cell>
          <cell r="J273">
            <v>0</v>
          </cell>
          <cell r="K273">
            <v>0</v>
          </cell>
          <cell r="L273">
            <v>0</v>
          </cell>
          <cell r="M273">
            <v>0</v>
          </cell>
          <cell r="N273">
            <v>0</v>
          </cell>
          <cell r="O273">
            <v>0</v>
          </cell>
          <cell r="P273">
            <v>0</v>
          </cell>
          <cell r="Q273">
            <v>0</v>
          </cell>
          <cell r="R273">
            <v>0</v>
          </cell>
          <cell r="S273">
            <v>0</v>
          </cell>
          <cell r="T273">
            <v>0</v>
          </cell>
          <cell r="U273" t="str">
            <v>1.33</v>
          </cell>
          <cell r="V273" t="str">
            <v>D+</v>
          </cell>
          <cell r="W273" t="str">
            <v>0</v>
          </cell>
          <cell r="X273">
            <v>0</v>
          </cell>
          <cell r="Y273">
            <v>0</v>
          </cell>
          <cell r="Z273">
            <v>0</v>
          </cell>
          <cell r="AA273">
            <v>0</v>
          </cell>
          <cell r="AB273">
            <v>0</v>
          </cell>
          <cell r="AC273">
            <v>0</v>
          </cell>
          <cell r="AD273">
            <v>0</v>
          </cell>
          <cell r="AE273">
            <v>0</v>
          </cell>
          <cell r="AF273">
            <v>0</v>
          </cell>
          <cell r="AG273">
            <v>0</v>
          </cell>
          <cell r="AH273">
            <v>0</v>
          </cell>
          <cell r="AI273">
            <v>0</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row>
        <row r="274">
          <cell r="A274">
            <v>0</v>
          </cell>
          <cell r="B274">
            <v>0</v>
          </cell>
          <cell r="C274">
            <v>0</v>
          </cell>
          <cell r="D274" t="str">
            <v>4.6</v>
          </cell>
          <cell r="E274">
            <v>0</v>
          </cell>
          <cell r="F274">
            <v>0</v>
          </cell>
          <cell r="G274">
            <v>0</v>
          </cell>
          <cell r="H274">
            <v>0</v>
          </cell>
          <cell r="I274">
            <v>0</v>
          </cell>
          <cell r="J274">
            <v>0</v>
          </cell>
          <cell r="K274">
            <v>0</v>
          </cell>
          <cell r="L274">
            <v>0</v>
          </cell>
          <cell r="M274">
            <v>0</v>
          </cell>
          <cell r="N274">
            <v>0</v>
          </cell>
          <cell r="O274">
            <v>0</v>
          </cell>
          <cell r="P274">
            <v>0</v>
          </cell>
          <cell r="Q274">
            <v>0</v>
          </cell>
          <cell r="R274">
            <v>0</v>
          </cell>
          <cell r="S274">
            <v>0</v>
          </cell>
          <cell r="T274">
            <v>0</v>
          </cell>
          <cell r="U274" t="str">
            <v>1.33</v>
          </cell>
          <cell r="V274" t="str">
            <v>D+</v>
          </cell>
          <cell r="W274" t="str">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row>
        <row r="275">
          <cell r="A275">
            <v>0</v>
          </cell>
          <cell r="B275">
            <v>0</v>
          </cell>
          <cell r="C275">
            <v>0</v>
          </cell>
          <cell r="D275" t="str">
            <v>4.7</v>
          </cell>
          <cell r="E275">
            <v>0</v>
          </cell>
          <cell r="F275">
            <v>0</v>
          </cell>
          <cell r="G275">
            <v>0</v>
          </cell>
          <cell r="H275">
            <v>0</v>
          </cell>
          <cell r="I275">
            <v>0</v>
          </cell>
          <cell r="J275">
            <v>0</v>
          </cell>
          <cell r="K275">
            <v>0</v>
          </cell>
          <cell r="L275">
            <v>0</v>
          </cell>
          <cell r="M275">
            <v>0</v>
          </cell>
          <cell r="N275">
            <v>0</v>
          </cell>
          <cell r="O275">
            <v>0</v>
          </cell>
          <cell r="P275">
            <v>0</v>
          </cell>
          <cell r="Q275">
            <v>0</v>
          </cell>
          <cell r="R275">
            <v>0</v>
          </cell>
          <cell r="S275">
            <v>0</v>
          </cell>
          <cell r="T275">
            <v>0</v>
          </cell>
          <cell r="U275" t="str">
            <v>1.33</v>
          </cell>
          <cell r="V275" t="str">
            <v>D+</v>
          </cell>
          <cell r="W275" t="str">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row>
        <row r="276">
          <cell r="A276">
            <v>0</v>
          </cell>
          <cell r="B276">
            <v>0</v>
          </cell>
          <cell r="C276">
            <v>0</v>
          </cell>
          <cell r="D276" t="str">
            <v>4.8</v>
          </cell>
          <cell r="E276">
            <v>0</v>
          </cell>
          <cell r="F276">
            <v>0</v>
          </cell>
          <cell r="G276">
            <v>0</v>
          </cell>
          <cell r="H276">
            <v>0</v>
          </cell>
          <cell r="I276">
            <v>0</v>
          </cell>
          <cell r="J276">
            <v>0</v>
          </cell>
          <cell r="K276">
            <v>0</v>
          </cell>
          <cell r="L276">
            <v>0</v>
          </cell>
          <cell r="M276">
            <v>0</v>
          </cell>
          <cell r="N276">
            <v>0</v>
          </cell>
          <cell r="O276">
            <v>0</v>
          </cell>
          <cell r="P276">
            <v>0</v>
          </cell>
          <cell r="Q276">
            <v>0</v>
          </cell>
          <cell r="R276">
            <v>0</v>
          </cell>
          <cell r="S276">
            <v>0</v>
          </cell>
          <cell r="T276">
            <v>0</v>
          </cell>
          <cell r="U276" t="str">
            <v>1.33</v>
          </cell>
          <cell r="V276" t="str">
            <v>D+</v>
          </cell>
          <cell r="W276" t="str">
            <v>0</v>
          </cell>
          <cell r="X276">
            <v>0</v>
          </cell>
          <cell r="Y276">
            <v>0</v>
          </cell>
          <cell r="Z276">
            <v>0</v>
          </cell>
          <cell r="AA276">
            <v>0</v>
          </cell>
          <cell r="AB276">
            <v>0</v>
          </cell>
          <cell r="AC276">
            <v>0</v>
          </cell>
          <cell r="AD276">
            <v>0</v>
          </cell>
          <cell r="AE276">
            <v>0</v>
          </cell>
          <cell r="AF276">
            <v>0</v>
          </cell>
          <cell r="AG276">
            <v>0</v>
          </cell>
          <cell r="AH276">
            <v>0</v>
          </cell>
          <cell r="AI276">
            <v>0</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row>
        <row r="277">
          <cell r="A277">
            <v>0</v>
          </cell>
          <cell r="B277">
            <v>0</v>
          </cell>
          <cell r="C277">
            <v>0</v>
          </cell>
          <cell r="D277" t="str">
            <v>4.9</v>
          </cell>
          <cell r="E277">
            <v>0</v>
          </cell>
          <cell r="F277">
            <v>0</v>
          </cell>
          <cell r="G277">
            <v>0</v>
          </cell>
          <cell r="H277">
            <v>0</v>
          </cell>
          <cell r="I277">
            <v>0</v>
          </cell>
          <cell r="J277">
            <v>0</v>
          </cell>
          <cell r="K277">
            <v>0</v>
          </cell>
          <cell r="L277">
            <v>0</v>
          </cell>
          <cell r="M277">
            <v>0</v>
          </cell>
          <cell r="N277">
            <v>0</v>
          </cell>
          <cell r="O277">
            <v>0</v>
          </cell>
          <cell r="P277">
            <v>0</v>
          </cell>
          <cell r="Q277">
            <v>0</v>
          </cell>
          <cell r="R277">
            <v>0</v>
          </cell>
          <cell r="S277">
            <v>0</v>
          </cell>
          <cell r="T277">
            <v>0</v>
          </cell>
          <cell r="U277" t="str">
            <v>1.33</v>
          </cell>
          <cell r="V277" t="str">
            <v>D+</v>
          </cell>
          <cell r="W277" t="str">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row>
        <row r="278">
          <cell r="A278">
            <v>0</v>
          </cell>
          <cell r="B278">
            <v>0</v>
          </cell>
          <cell r="C278">
            <v>0</v>
          </cell>
          <cell r="D278" t="str">
            <v>4.10</v>
          </cell>
          <cell r="E278">
            <v>0</v>
          </cell>
          <cell r="F278">
            <v>0</v>
          </cell>
          <cell r="G278">
            <v>0</v>
          </cell>
          <cell r="H278">
            <v>0</v>
          </cell>
          <cell r="I278">
            <v>0</v>
          </cell>
          <cell r="J278">
            <v>0</v>
          </cell>
          <cell r="K278">
            <v>0</v>
          </cell>
          <cell r="L278">
            <v>0</v>
          </cell>
          <cell r="M278">
            <v>0</v>
          </cell>
          <cell r="N278">
            <v>0</v>
          </cell>
          <cell r="O278">
            <v>0</v>
          </cell>
          <cell r="P278">
            <v>0</v>
          </cell>
          <cell r="Q278">
            <v>0</v>
          </cell>
          <cell r="R278">
            <v>0</v>
          </cell>
          <cell r="S278">
            <v>0</v>
          </cell>
          <cell r="T278">
            <v>0</v>
          </cell>
          <cell r="U278" t="str">
            <v>1.33</v>
          </cell>
          <cell r="V278" t="str">
            <v>D+</v>
          </cell>
          <cell r="W278" t="str">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row>
        <row r="279">
          <cell r="A279">
            <v>0</v>
          </cell>
          <cell r="B279">
            <v>0</v>
          </cell>
          <cell r="C279">
            <v>0</v>
          </cell>
          <cell r="D279" t="str">
            <v>4.12</v>
          </cell>
          <cell r="E279">
            <v>0</v>
          </cell>
          <cell r="F279">
            <v>0</v>
          </cell>
          <cell r="G279">
            <v>0</v>
          </cell>
          <cell r="H279">
            <v>0</v>
          </cell>
          <cell r="I279">
            <v>0</v>
          </cell>
          <cell r="J279">
            <v>0</v>
          </cell>
          <cell r="K279">
            <v>0</v>
          </cell>
          <cell r="L279">
            <v>0</v>
          </cell>
          <cell r="M279">
            <v>0</v>
          </cell>
          <cell r="N279">
            <v>0</v>
          </cell>
          <cell r="O279">
            <v>0</v>
          </cell>
          <cell r="P279">
            <v>0</v>
          </cell>
          <cell r="Q279">
            <v>0</v>
          </cell>
          <cell r="R279">
            <v>0</v>
          </cell>
          <cell r="S279">
            <v>0</v>
          </cell>
          <cell r="T279">
            <v>0</v>
          </cell>
          <cell r="U279" t="str">
            <v>1.33</v>
          </cell>
          <cell r="V279" t="str">
            <v>D+</v>
          </cell>
          <cell r="W279" t="str">
            <v>0</v>
          </cell>
          <cell r="X279">
            <v>0</v>
          </cell>
          <cell r="Y279">
            <v>0</v>
          </cell>
          <cell r="Z279">
            <v>0</v>
          </cell>
          <cell r="AA279">
            <v>0</v>
          </cell>
          <cell r="AB279">
            <v>0</v>
          </cell>
          <cell r="AC279">
            <v>0</v>
          </cell>
          <cell r="AD279">
            <v>0</v>
          </cell>
          <cell r="AE279">
            <v>0</v>
          </cell>
          <cell r="AF279">
            <v>0</v>
          </cell>
          <cell r="AG279">
            <v>0</v>
          </cell>
          <cell r="AH279">
            <v>0</v>
          </cell>
          <cell r="AI279">
            <v>0</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row>
        <row r="280">
          <cell r="A280">
            <v>0</v>
          </cell>
          <cell r="B280">
            <v>0</v>
          </cell>
          <cell r="C280">
            <v>0</v>
          </cell>
          <cell r="D280" t="str">
            <v>4.15</v>
          </cell>
          <cell r="E280">
            <v>0</v>
          </cell>
          <cell r="F280">
            <v>0</v>
          </cell>
          <cell r="G280">
            <v>0</v>
          </cell>
          <cell r="H280">
            <v>0</v>
          </cell>
          <cell r="I280">
            <v>0</v>
          </cell>
          <cell r="J280">
            <v>0</v>
          </cell>
          <cell r="K280">
            <v>0</v>
          </cell>
          <cell r="L280">
            <v>0</v>
          </cell>
          <cell r="M280">
            <v>0</v>
          </cell>
          <cell r="N280">
            <v>0</v>
          </cell>
          <cell r="O280">
            <v>0</v>
          </cell>
          <cell r="P280">
            <v>0</v>
          </cell>
          <cell r="Q280">
            <v>0</v>
          </cell>
          <cell r="R280">
            <v>0</v>
          </cell>
          <cell r="S280">
            <v>0</v>
          </cell>
          <cell r="T280">
            <v>0</v>
          </cell>
          <cell r="U280" t="str">
            <v>1.33</v>
          </cell>
          <cell r="V280" t="str">
            <v>D+</v>
          </cell>
          <cell r="W280" t="str">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row>
        <row r="281">
          <cell r="A281">
            <v>0</v>
          </cell>
          <cell r="B281">
            <v>0</v>
          </cell>
          <cell r="C281">
            <v>0</v>
          </cell>
          <cell r="D281" t="str">
            <v>4.17</v>
          </cell>
          <cell r="E281">
            <v>0</v>
          </cell>
          <cell r="F281">
            <v>0</v>
          </cell>
          <cell r="G281">
            <v>0</v>
          </cell>
          <cell r="H281">
            <v>0</v>
          </cell>
          <cell r="I281">
            <v>0</v>
          </cell>
          <cell r="J281">
            <v>0</v>
          </cell>
          <cell r="K281">
            <v>0</v>
          </cell>
          <cell r="L281">
            <v>0</v>
          </cell>
          <cell r="M281">
            <v>0</v>
          </cell>
          <cell r="N281">
            <v>0</v>
          </cell>
          <cell r="O281">
            <v>0</v>
          </cell>
          <cell r="P281">
            <v>0</v>
          </cell>
          <cell r="Q281">
            <v>0</v>
          </cell>
          <cell r="R281">
            <v>0</v>
          </cell>
          <cell r="S281">
            <v>0</v>
          </cell>
          <cell r="T281">
            <v>0</v>
          </cell>
          <cell r="U281" t="str">
            <v>1.33</v>
          </cell>
          <cell r="V281" t="str">
            <v>D+</v>
          </cell>
          <cell r="W281" t="str">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row>
        <row r="282">
          <cell r="A282">
            <v>0</v>
          </cell>
          <cell r="B282">
            <v>23</v>
          </cell>
          <cell r="C282">
            <v>0</v>
          </cell>
          <cell r="D282">
            <v>0</v>
          </cell>
          <cell r="E282">
            <v>0</v>
          </cell>
          <cell r="F282">
            <v>0</v>
          </cell>
          <cell r="G282">
            <v>0</v>
          </cell>
          <cell r="H282">
            <v>0</v>
          </cell>
          <cell r="I282">
            <v>0</v>
          </cell>
          <cell r="J282">
            <v>0</v>
          </cell>
          <cell r="K282">
            <v>0</v>
          </cell>
          <cell r="L282">
            <v>0</v>
          </cell>
          <cell r="M282">
            <v>0</v>
          </cell>
          <cell r="N282">
            <v>0</v>
          </cell>
          <cell r="O282">
            <v>0</v>
          </cell>
          <cell r="P282">
            <v>0</v>
          </cell>
          <cell r="Q282">
            <v>0</v>
          </cell>
          <cell r="R282">
            <v>0</v>
          </cell>
          <cell r="S282">
            <v>0</v>
          </cell>
          <cell r="T282">
            <v>0</v>
          </cell>
          <cell r="U282" t="str">
            <v>1.33</v>
          </cell>
          <cell r="V282" t="str">
            <v>D+</v>
          </cell>
          <cell r="W282">
            <v>0</v>
          </cell>
          <cell r="X282">
            <v>0</v>
          </cell>
          <cell r="Y282">
            <v>0</v>
          </cell>
          <cell r="Z282">
            <v>0</v>
          </cell>
          <cell r="AA282">
            <v>0</v>
          </cell>
          <cell r="AB282">
            <v>0</v>
          </cell>
          <cell r="AC282">
            <v>0</v>
          </cell>
          <cell r="AD282">
            <v>0</v>
          </cell>
          <cell r="AE282">
            <v>0</v>
          </cell>
          <cell r="AF282">
            <v>0</v>
          </cell>
          <cell r="AG282">
            <v>0</v>
          </cell>
          <cell r="AH282">
            <v>0</v>
          </cell>
          <cell r="AI282">
            <v>0</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row>
        <row r="283">
          <cell r="A283">
            <v>24</v>
          </cell>
          <cell r="B283">
            <v>0</v>
          </cell>
          <cell r="C283" t="str">
            <v>Romzy Oka Ramadhani P</v>
          </cell>
          <cell r="D283" t="str">
            <v>4.1</v>
          </cell>
          <cell r="E283">
            <v>0</v>
          </cell>
          <cell r="F283">
            <v>0</v>
          </cell>
          <cell r="G283">
            <v>0</v>
          </cell>
          <cell r="H283">
            <v>0</v>
          </cell>
          <cell r="I283">
            <v>0</v>
          </cell>
          <cell r="J283">
            <v>0</v>
          </cell>
          <cell r="K283">
            <v>0</v>
          </cell>
          <cell r="L283">
            <v>0</v>
          </cell>
          <cell r="M283">
            <v>0</v>
          </cell>
          <cell r="N283">
            <v>0</v>
          </cell>
          <cell r="O283">
            <v>0</v>
          </cell>
          <cell r="P283">
            <v>0</v>
          </cell>
          <cell r="Q283">
            <v>0</v>
          </cell>
          <cell r="R283">
            <v>0</v>
          </cell>
          <cell r="S283">
            <v>0</v>
          </cell>
          <cell r="T283">
            <v>0</v>
          </cell>
          <cell r="U283" t="str">
            <v>1.33</v>
          </cell>
          <cell r="V283" t="str">
            <v>D+</v>
          </cell>
          <cell r="W283" t="str">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t="str">
            <v>D+</v>
          </cell>
        </row>
        <row r="284">
          <cell r="A284">
            <v>0</v>
          </cell>
          <cell r="B284">
            <v>0</v>
          </cell>
          <cell r="C284">
            <v>0</v>
          </cell>
          <cell r="D284" t="str">
            <v>4.2</v>
          </cell>
          <cell r="E284">
            <v>0</v>
          </cell>
          <cell r="F284">
            <v>0</v>
          </cell>
          <cell r="G284">
            <v>0</v>
          </cell>
          <cell r="H284">
            <v>0</v>
          </cell>
          <cell r="I284">
            <v>0</v>
          </cell>
          <cell r="J284">
            <v>0</v>
          </cell>
          <cell r="K284">
            <v>0</v>
          </cell>
          <cell r="L284">
            <v>0</v>
          </cell>
          <cell r="M284">
            <v>0</v>
          </cell>
          <cell r="N284">
            <v>0</v>
          </cell>
          <cell r="O284">
            <v>0</v>
          </cell>
          <cell r="P284">
            <v>0</v>
          </cell>
          <cell r="Q284">
            <v>0</v>
          </cell>
          <cell r="R284">
            <v>0</v>
          </cell>
          <cell r="S284">
            <v>0</v>
          </cell>
          <cell r="T284">
            <v>0</v>
          </cell>
          <cell r="U284" t="str">
            <v>1.33</v>
          </cell>
          <cell r="V284" t="str">
            <v>D+</v>
          </cell>
          <cell r="W284" t="str">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row>
        <row r="285">
          <cell r="A285">
            <v>0</v>
          </cell>
          <cell r="B285">
            <v>0</v>
          </cell>
          <cell r="C285">
            <v>0</v>
          </cell>
          <cell r="D285" t="str">
            <v>4.5</v>
          </cell>
          <cell r="E285">
            <v>0</v>
          </cell>
          <cell r="F285">
            <v>0</v>
          </cell>
          <cell r="G285">
            <v>0</v>
          </cell>
          <cell r="H285">
            <v>0</v>
          </cell>
          <cell r="I285">
            <v>0</v>
          </cell>
          <cell r="J285">
            <v>0</v>
          </cell>
          <cell r="K285">
            <v>0</v>
          </cell>
          <cell r="L285">
            <v>0</v>
          </cell>
          <cell r="M285">
            <v>0</v>
          </cell>
          <cell r="N285">
            <v>0</v>
          </cell>
          <cell r="O285">
            <v>0</v>
          </cell>
          <cell r="P285">
            <v>0</v>
          </cell>
          <cell r="Q285">
            <v>0</v>
          </cell>
          <cell r="R285">
            <v>0</v>
          </cell>
          <cell r="S285">
            <v>0</v>
          </cell>
          <cell r="T285">
            <v>0</v>
          </cell>
          <cell r="U285" t="str">
            <v>1.33</v>
          </cell>
          <cell r="V285" t="str">
            <v>D+</v>
          </cell>
          <cell r="W285" t="str">
            <v>0</v>
          </cell>
          <cell r="X285">
            <v>0</v>
          </cell>
          <cell r="Y285">
            <v>0</v>
          </cell>
          <cell r="Z285">
            <v>0</v>
          </cell>
          <cell r="AA285">
            <v>0</v>
          </cell>
          <cell r="AB285">
            <v>0</v>
          </cell>
          <cell r="AC285">
            <v>0</v>
          </cell>
          <cell r="AD285">
            <v>0</v>
          </cell>
          <cell r="AE285">
            <v>0</v>
          </cell>
          <cell r="AF285">
            <v>0</v>
          </cell>
          <cell r="AG285">
            <v>0</v>
          </cell>
          <cell r="AH285">
            <v>0</v>
          </cell>
          <cell r="AI285">
            <v>0</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row>
        <row r="286">
          <cell r="A286">
            <v>0</v>
          </cell>
          <cell r="B286">
            <v>0</v>
          </cell>
          <cell r="C286">
            <v>0</v>
          </cell>
          <cell r="D286" t="str">
            <v>4.6</v>
          </cell>
          <cell r="E286">
            <v>0</v>
          </cell>
          <cell r="F286">
            <v>0</v>
          </cell>
          <cell r="G286">
            <v>0</v>
          </cell>
          <cell r="H286">
            <v>0</v>
          </cell>
          <cell r="I286">
            <v>0</v>
          </cell>
          <cell r="J286">
            <v>0</v>
          </cell>
          <cell r="K286">
            <v>0</v>
          </cell>
          <cell r="L286">
            <v>0</v>
          </cell>
          <cell r="M286">
            <v>0</v>
          </cell>
          <cell r="N286">
            <v>0</v>
          </cell>
          <cell r="O286">
            <v>0</v>
          </cell>
          <cell r="P286">
            <v>0</v>
          </cell>
          <cell r="Q286">
            <v>0</v>
          </cell>
          <cell r="R286">
            <v>0</v>
          </cell>
          <cell r="S286">
            <v>0</v>
          </cell>
          <cell r="T286">
            <v>0</v>
          </cell>
          <cell r="U286" t="str">
            <v>1.33</v>
          </cell>
          <cell r="V286" t="str">
            <v>D+</v>
          </cell>
          <cell r="W286" t="str">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v>
          </cell>
          <cell r="AT286">
            <v>0</v>
          </cell>
          <cell r="AU286">
            <v>0</v>
          </cell>
          <cell r="AV286">
            <v>0</v>
          </cell>
        </row>
        <row r="287">
          <cell r="A287">
            <v>0</v>
          </cell>
          <cell r="B287">
            <v>0</v>
          </cell>
          <cell r="C287">
            <v>0</v>
          </cell>
          <cell r="D287" t="str">
            <v>4.7</v>
          </cell>
          <cell r="E287">
            <v>0</v>
          </cell>
          <cell r="F287">
            <v>0</v>
          </cell>
          <cell r="G287">
            <v>0</v>
          </cell>
          <cell r="H287">
            <v>0</v>
          </cell>
          <cell r="I287">
            <v>0</v>
          </cell>
          <cell r="J287">
            <v>0</v>
          </cell>
          <cell r="K287">
            <v>0</v>
          </cell>
          <cell r="L287">
            <v>0</v>
          </cell>
          <cell r="M287">
            <v>0</v>
          </cell>
          <cell r="N287">
            <v>0</v>
          </cell>
          <cell r="O287">
            <v>0</v>
          </cell>
          <cell r="P287">
            <v>0</v>
          </cell>
          <cell r="Q287">
            <v>0</v>
          </cell>
          <cell r="R287">
            <v>0</v>
          </cell>
          <cell r="S287">
            <v>0</v>
          </cell>
          <cell r="T287">
            <v>0</v>
          </cell>
          <cell r="U287" t="str">
            <v>1.33</v>
          </cell>
          <cell r="V287" t="str">
            <v>D+</v>
          </cell>
          <cell r="W287" t="str">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row>
        <row r="288">
          <cell r="A288">
            <v>0</v>
          </cell>
          <cell r="B288">
            <v>0</v>
          </cell>
          <cell r="C288">
            <v>0</v>
          </cell>
          <cell r="D288" t="str">
            <v>4.8</v>
          </cell>
          <cell r="E288">
            <v>0</v>
          </cell>
          <cell r="F288">
            <v>0</v>
          </cell>
          <cell r="G288">
            <v>0</v>
          </cell>
          <cell r="H288">
            <v>0</v>
          </cell>
          <cell r="I288">
            <v>0</v>
          </cell>
          <cell r="J288">
            <v>0</v>
          </cell>
          <cell r="K288">
            <v>0</v>
          </cell>
          <cell r="L288">
            <v>0</v>
          </cell>
          <cell r="M288">
            <v>0</v>
          </cell>
          <cell r="N288">
            <v>0</v>
          </cell>
          <cell r="O288">
            <v>0</v>
          </cell>
          <cell r="P288">
            <v>0</v>
          </cell>
          <cell r="Q288">
            <v>0</v>
          </cell>
          <cell r="R288">
            <v>0</v>
          </cell>
          <cell r="S288">
            <v>0</v>
          </cell>
          <cell r="T288">
            <v>0</v>
          </cell>
          <cell r="U288" t="str">
            <v>1.33</v>
          </cell>
          <cell r="V288" t="str">
            <v>D+</v>
          </cell>
          <cell r="W288" t="str">
            <v>0</v>
          </cell>
          <cell r="X288">
            <v>0</v>
          </cell>
          <cell r="Y288">
            <v>0</v>
          </cell>
          <cell r="Z288">
            <v>0</v>
          </cell>
          <cell r="AA288">
            <v>0</v>
          </cell>
          <cell r="AB288">
            <v>0</v>
          </cell>
          <cell r="AC288">
            <v>0</v>
          </cell>
          <cell r="AD288">
            <v>0</v>
          </cell>
          <cell r="AE288">
            <v>0</v>
          </cell>
          <cell r="AF288">
            <v>0</v>
          </cell>
          <cell r="AG288">
            <v>0</v>
          </cell>
          <cell r="AH288">
            <v>0</v>
          </cell>
          <cell r="AI288">
            <v>0</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row>
        <row r="289">
          <cell r="A289">
            <v>0</v>
          </cell>
          <cell r="B289">
            <v>0</v>
          </cell>
          <cell r="C289">
            <v>0</v>
          </cell>
          <cell r="D289" t="str">
            <v>4.9</v>
          </cell>
          <cell r="E289">
            <v>0</v>
          </cell>
          <cell r="F289">
            <v>0</v>
          </cell>
          <cell r="G289">
            <v>0</v>
          </cell>
          <cell r="H289">
            <v>0</v>
          </cell>
          <cell r="I289">
            <v>0</v>
          </cell>
          <cell r="J289">
            <v>0</v>
          </cell>
          <cell r="K289">
            <v>0</v>
          </cell>
          <cell r="L289">
            <v>0</v>
          </cell>
          <cell r="M289">
            <v>0</v>
          </cell>
          <cell r="N289">
            <v>0</v>
          </cell>
          <cell r="O289">
            <v>0</v>
          </cell>
          <cell r="P289">
            <v>0</v>
          </cell>
          <cell r="Q289">
            <v>0</v>
          </cell>
          <cell r="R289">
            <v>0</v>
          </cell>
          <cell r="S289">
            <v>0</v>
          </cell>
          <cell r="T289">
            <v>0</v>
          </cell>
          <cell r="U289" t="str">
            <v>1.33</v>
          </cell>
          <cell r="V289" t="str">
            <v>D+</v>
          </cell>
          <cell r="W289" t="str">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v>
          </cell>
          <cell r="AT289">
            <v>0</v>
          </cell>
          <cell r="AU289">
            <v>0</v>
          </cell>
          <cell r="AV289">
            <v>0</v>
          </cell>
        </row>
        <row r="290">
          <cell r="A290">
            <v>0</v>
          </cell>
          <cell r="B290">
            <v>0</v>
          </cell>
          <cell r="C290">
            <v>0</v>
          </cell>
          <cell r="D290" t="str">
            <v>4.10</v>
          </cell>
          <cell r="E290">
            <v>0</v>
          </cell>
          <cell r="F290">
            <v>0</v>
          </cell>
          <cell r="G290">
            <v>0</v>
          </cell>
          <cell r="H290">
            <v>0</v>
          </cell>
          <cell r="I290">
            <v>0</v>
          </cell>
          <cell r="J290">
            <v>0</v>
          </cell>
          <cell r="K290">
            <v>0</v>
          </cell>
          <cell r="L290">
            <v>0</v>
          </cell>
          <cell r="M290">
            <v>0</v>
          </cell>
          <cell r="N290">
            <v>0</v>
          </cell>
          <cell r="O290">
            <v>0</v>
          </cell>
          <cell r="P290">
            <v>0</v>
          </cell>
          <cell r="Q290">
            <v>0</v>
          </cell>
          <cell r="R290">
            <v>0</v>
          </cell>
          <cell r="S290">
            <v>0</v>
          </cell>
          <cell r="T290">
            <v>0</v>
          </cell>
          <cell r="U290" t="str">
            <v>1.33</v>
          </cell>
          <cell r="V290" t="str">
            <v>D+</v>
          </cell>
          <cell r="W290" t="str">
            <v>0</v>
          </cell>
          <cell r="X290">
            <v>0</v>
          </cell>
          <cell r="Y290">
            <v>0</v>
          </cell>
          <cell r="Z290">
            <v>0</v>
          </cell>
          <cell r="AA290">
            <v>0</v>
          </cell>
          <cell r="AB290">
            <v>0</v>
          </cell>
          <cell r="AC290">
            <v>0</v>
          </cell>
          <cell r="AD290">
            <v>0</v>
          </cell>
          <cell r="AE290">
            <v>0</v>
          </cell>
          <cell r="AF290">
            <v>0</v>
          </cell>
          <cell r="AG290">
            <v>0</v>
          </cell>
          <cell r="AH290">
            <v>0</v>
          </cell>
          <cell r="AI290">
            <v>0</v>
          </cell>
          <cell r="AJ290">
            <v>0</v>
          </cell>
          <cell r="AK290">
            <v>0</v>
          </cell>
          <cell r="AL290">
            <v>0</v>
          </cell>
          <cell r="AM290">
            <v>0</v>
          </cell>
          <cell r="AN290">
            <v>0</v>
          </cell>
          <cell r="AO290">
            <v>0</v>
          </cell>
          <cell r="AP290">
            <v>0</v>
          </cell>
          <cell r="AQ290">
            <v>0</v>
          </cell>
          <cell r="AR290">
            <v>0</v>
          </cell>
          <cell r="AS290">
            <v>0</v>
          </cell>
          <cell r="AT290">
            <v>0</v>
          </cell>
          <cell r="AU290">
            <v>0</v>
          </cell>
          <cell r="AV290">
            <v>0</v>
          </cell>
        </row>
        <row r="291">
          <cell r="A291">
            <v>0</v>
          </cell>
          <cell r="B291">
            <v>0</v>
          </cell>
          <cell r="C291">
            <v>0</v>
          </cell>
          <cell r="D291" t="str">
            <v>4.12</v>
          </cell>
          <cell r="E291">
            <v>0</v>
          </cell>
          <cell r="F291">
            <v>0</v>
          </cell>
          <cell r="G291">
            <v>0</v>
          </cell>
          <cell r="H291">
            <v>0</v>
          </cell>
          <cell r="I291">
            <v>0</v>
          </cell>
          <cell r="J291">
            <v>0</v>
          </cell>
          <cell r="K291">
            <v>0</v>
          </cell>
          <cell r="L291">
            <v>0</v>
          </cell>
          <cell r="M291">
            <v>0</v>
          </cell>
          <cell r="N291">
            <v>0</v>
          </cell>
          <cell r="O291">
            <v>0</v>
          </cell>
          <cell r="P291">
            <v>0</v>
          </cell>
          <cell r="Q291">
            <v>0</v>
          </cell>
          <cell r="R291">
            <v>0</v>
          </cell>
          <cell r="S291">
            <v>0</v>
          </cell>
          <cell r="T291">
            <v>0</v>
          </cell>
          <cell r="U291" t="str">
            <v>1.33</v>
          </cell>
          <cell r="V291" t="str">
            <v>D+</v>
          </cell>
          <cell r="W291" t="str">
            <v>0</v>
          </cell>
          <cell r="X291">
            <v>0</v>
          </cell>
          <cell r="Y291">
            <v>0</v>
          </cell>
          <cell r="Z291">
            <v>0</v>
          </cell>
          <cell r="AA291">
            <v>0</v>
          </cell>
          <cell r="AB291">
            <v>0</v>
          </cell>
          <cell r="AC291">
            <v>0</v>
          </cell>
          <cell r="AD291">
            <v>0</v>
          </cell>
          <cell r="AE291">
            <v>0</v>
          </cell>
          <cell r="AF291">
            <v>0</v>
          </cell>
          <cell r="AG291">
            <v>0</v>
          </cell>
          <cell r="AH291">
            <v>0</v>
          </cell>
          <cell r="AI291">
            <v>0</v>
          </cell>
          <cell r="AJ291">
            <v>0</v>
          </cell>
          <cell r="AK291">
            <v>0</v>
          </cell>
          <cell r="AL291">
            <v>0</v>
          </cell>
          <cell r="AM291">
            <v>0</v>
          </cell>
          <cell r="AN291">
            <v>0</v>
          </cell>
          <cell r="AO291">
            <v>0</v>
          </cell>
          <cell r="AP291">
            <v>0</v>
          </cell>
          <cell r="AQ291">
            <v>0</v>
          </cell>
          <cell r="AR291">
            <v>0</v>
          </cell>
          <cell r="AS291">
            <v>0</v>
          </cell>
          <cell r="AT291">
            <v>0</v>
          </cell>
          <cell r="AU291">
            <v>0</v>
          </cell>
          <cell r="AV291">
            <v>0</v>
          </cell>
        </row>
        <row r="292">
          <cell r="A292">
            <v>0</v>
          </cell>
          <cell r="B292">
            <v>0</v>
          </cell>
          <cell r="C292">
            <v>0</v>
          </cell>
          <cell r="D292" t="str">
            <v>4.15</v>
          </cell>
          <cell r="E292">
            <v>0</v>
          </cell>
          <cell r="F292">
            <v>0</v>
          </cell>
          <cell r="G292">
            <v>0</v>
          </cell>
          <cell r="H292">
            <v>0</v>
          </cell>
          <cell r="I292">
            <v>0</v>
          </cell>
          <cell r="J292">
            <v>0</v>
          </cell>
          <cell r="K292">
            <v>0</v>
          </cell>
          <cell r="L292">
            <v>0</v>
          </cell>
          <cell r="M292">
            <v>0</v>
          </cell>
          <cell r="N292">
            <v>0</v>
          </cell>
          <cell r="O292">
            <v>0</v>
          </cell>
          <cell r="P292">
            <v>0</v>
          </cell>
          <cell r="Q292">
            <v>0</v>
          </cell>
          <cell r="R292">
            <v>0</v>
          </cell>
          <cell r="S292">
            <v>0</v>
          </cell>
          <cell r="T292">
            <v>0</v>
          </cell>
          <cell r="U292" t="str">
            <v>1.33</v>
          </cell>
          <cell r="V292" t="str">
            <v>D+</v>
          </cell>
          <cell r="W292" t="str">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v>
          </cell>
          <cell r="AT292">
            <v>0</v>
          </cell>
          <cell r="AU292">
            <v>0</v>
          </cell>
          <cell r="AV292">
            <v>0</v>
          </cell>
        </row>
        <row r="293">
          <cell r="A293">
            <v>0</v>
          </cell>
          <cell r="B293">
            <v>0</v>
          </cell>
          <cell r="C293">
            <v>0</v>
          </cell>
          <cell r="D293" t="str">
            <v>4.17</v>
          </cell>
          <cell r="E293">
            <v>0</v>
          </cell>
          <cell r="F293">
            <v>0</v>
          </cell>
          <cell r="G293">
            <v>0</v>
          </cell>
          <cell r="H293">
            <v>0</v>
          </cell>
          <cell r="I293">
            <v>0</v>
          </cell>
          <cell r="J293">
            <v>0</v>
          </cell>
          <cell r="K293">
            <v>0</v>
          </cell>
          <cell r="L293">
            <v>0</v>
          </cell>
          <cell r="M293">
            <v>0</v>
          </cell>
          <cell r="N293">
            <v>0</v>
          </cell>
          <cell r="O293">
            <v>0</v>
          </cell>
          <cell r="P293">
            <v>0</v>
          </cell>
          <cell r="Q293">
            <v>0</v>
          </cell>
          <cell r="R293">
            <v>0</v>
          </cell>
          <cell r="S293">
            <v>0</v>
          </cell>
          <cell r="T293">
            <v>0</v>
          </cell>
          <cell r="U293" t="str">
            <v>1.33</v>
          </cell>
          <cell r="V293" t="str">
            <v>D+</v>
          </cell>
          <cell r="W293" t="str">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v>
          </cell>
          <cell r="AT293">
            <v>0</v>
          </cell>
          <cell r="AU293">
            <v>0</v>
          </cell>
          <cell r="AV293">
            <v>0</v>
          </cell>
        </row>
        <row r="294">
          <cell r="A294">
            <v>0</v>
          </cell>
          <cell r="B294">
            <v>24</v>
          </cell>
          <cell r="C294">
            <v>0</v>
          </cell>
          <cell r="D294">
            <v>0</v>
          </cell>
          <cell r="E294">
            <v>0</v>
          </cell>
          <cell r="F294">
            <v>0</v>
          </cell>
          <cell r="G294">
            <v>0</v>
          </cell>
          <cell r="H294">
            <v>0</v>
          </cell>
          <cell r="I294">
            <v>0</v>
          </cell>
          <cell r="J294">
            <v>0</v>
          </cell>
          <cell r="K294">
            <v>0</v>
          </cell>
          <cell r="L294">
            <v>0</v>
          </cell>
          <cell r="M294">
            <v>0</v>
          </cell>
          <cell r="N294">
            <v>0</v>
          </cell>
          <cell r="O294">
            <v>0</v>
          </cell>
          <cell r="P294">
            <v>0</v>
          </cell>
          <cell r="Q294">
            <v>0</v>
          </cell>
          <cell r="R294">
            <v>0</v>
          </cell>
          <cell r="S294">
            <v>0</v>
          </cell>
          <cell r="T294">
            <v>0</v>
          </cell>
          <cell r="U294" t="str">
            <v>1.33</v>
          </cell>
          <cell r="V294" t="str">
            <v>D+</v>
          </cell>
          <cell r="W294">
            <v>0</v>
          </cell>
          <cell r="X294">
            <v>0</v>
          </cell>
          <cell r="Y294">
            <v>0</v>
          </cell>
          <cell r="Z294">
            <v>0</v>
          </cell>
          <cell r="AA294">
            <v>0</v>
          </cell>
          <cell r="AB294">
            <v>0</v>
          </cell>
          <cell r="AC294">
            <v>0</v>
          </cell>
          <cell r="AD294">
            <v>0</v>
          </cell>
          <cell r="AE294">
            <v>0</v>
          </cell>
          <cell r="AF294">
            <v>0</v>
          </cell>
          <cell r="AG294">
            <v>0</v>
          </cell>
          <cell r="AH294">
            <v>0</v>
          </cell>
          <cell r="AI294">
            <v>0</v>
          </cell>
          <cell r="AJ294">
            <v>0</v>
          </cell>
          <cell r="AK294">
            <v>0</v>
          </cell>
          <cell r="AL294">
            <v>0</v>
          </cell>
          <cell r="AM294">
            <v>0</v>
          </cell>
          <cell r="AN294">
            <v>0</v>
          </cell>
          <cell r="AO294">
            <v>0</v>
          </cell>
          <cell r="AP294">
            <v>0</v>
          </cell>
          <cell r="AQ294">
            <v>0</v>
          </cell>
          <cell r="AR294">
            <v>0</v>
          </cell>
          <cell r="AS294">
            <v>0</v>
          </cell>
          <cell r="AT294">
            <v>0</v>
          </cell>
          <cell r="AU294">
            <v>0</v>
          </cell>
          <cell r="AV294">
            <v>0</v>
          </cell>
        </row>
        <row r="295">
          <cell r="A295">
            <v>25</v>
          </cell>
          <cell r="B295">
            <v>0</v>
          </cell>
          <cell r="C295" t="str">
            <v>Larasati Jagadhita P</v>
          </cell>
          <cell r="D295" t="str">
            <v>4.1</v>
          </cell>
          <cell r="E295">
            <v>0</v>
          </cell>
          <cell r="F295">
            <v>0</v>
          </cell>
          <cell r="G295">
            <v>0</v>
          </cell>
          <cell r="H295">
            <v>0</v>
          </cell>
          <cell r="I295">
            <v>0</v>
          </cell>
          <cell r="J295">
            <v>0</v>
          </cell>
          <cell r="K295">
            <v>0</v>
          </cell>
          <cell r="L295">
            <v>0</v>
          </cell>
          <cell r="M295">
            <v>0</v>
          </cell>
          <cell r="N295">
            <v>0</v>
          </cell>
          <cell r="O295">
            <v>0</v>
          </cell>
          <cell r="P295">
            <v>0</v>
          </cell>
          <cell r="Q295">
            <v>0</v>
          </cell>
          <cell r="R295">
            <v>0</v>
          </cell>
          <cell r="S295">
            <v>0</v>
          </cell>
          <cell r="T295">
            <v>0</v>
          </cell>
          <cell r="U295" t="str">
            <v>1.33</v>
          </cell>
          <cell r="V295" t="str">
            <v>D+</v>
          </cell>
          <cell r="W295" t="str">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v>
          </cell>
          <cell r="AO295">
            <v>0</v>
          </cell>
          <cell r="AP295">
            <v>0</v>
          </cell>
          <cell r="AQ295">
            <v>0</v>
          </cell>
          <cell r="AR295">
            <v>0</v>
          </cell>
          <cell r="AS295">
            <v>0</v>
          </cell>
          <cell r="AT295">
            <v>0</v>
          </cell>
          <cell r="AU295">
            <v>0</v>
          </cell>
          <cell r="AV295" t="str">
            <v>D+</v>
          </cell>
        </row>
        <row r="296">
          <cell r="A296">
            <v>0</v>
          </cell>
          <cell r="B296">
            <v>0</v>
          </cell>
          <cell r="C296">
            <v>0</v>
          </cell>
          <cell r="D296" t="str">
            <v>4.2</v>
          </cell>
          <cell r="E296">
            <v>0</v>
          </cell>
          <cell r="F296">
            <v>0</v>
          </cell>
          <cell r="G296">
            <v>0</v>
          </cell>
          <cell r="H296">
            <v>0</v>
          </cell>
          <cell r="I296">
            <v>0</v>
          </cell>
          <cell r="J296">
            <v>0</v>
          </cell>
          <cell r="K296">
            <v>0</v>
          </cell>
          <cell r="L296">
            <v>0</v>
          </cell>
          <cell r="M296">
            <v>0</v>
          </cell>
          <cell r="N296">
            <v>0</v>
          </cell>
          <cell r="O296">
            <v>0</v>
          </cell>
          <cell r="P296">
            <v>0</v>
          </cell>
          <cell r="Q296">
            <v>0</v>
          </cell>
          <cell r="R296">
            <v>0</v>
          </cell>
          <cell r="S296">
            <v>0</v>
          </cell>
          <cell r="T296">
            <v>0</v>
          </cell>
          <cell r="U296" t="str">
            <v>1.33</v>
          </cell>
          <cell r="V296" t="str">
            <v>D+</v>
          </cell>
          <cell r="W296" t="str">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row>
        <row r="297">
          <cell r="A297">
            <v>0</v>
          </cell>
          <cell r="B297">
            <v>0</v>
          </cell>
          <cell r="C297">
            <v>0</v>
          </cell>
          <cell r="D297" t="str">
            <v>4.5</v>
          </cell>
          <cell r="E297">
            <v>0</v>
          </cell>
          <cell r="F297">
            <v>0</v>
          </cell>
          <cell r="G297">
            <v>0</v>
          </cell>
          <cell r="H297">
            <v>0</v>
          </cell>
          <cell r="I297">
            <v>0</v>
          </cell>
          <cell r="J297">
            <v>0</v>
          </cell>
          <cell r="K297">
            <v>0</v>
          </cell>
          <cell r="L297">
            <v>0</v>
          </cell>
          <cell r="M297">
            <v>0</v>
          </cell>
          <cell r="N297">
            <v>0</v>
          </cell>
          <cell r="O297">
            <v>0</v>
          </cell>
          <cell r="P297">
            <v>0</v>
          </cell>
          <cell r="Q297">
            <v>0</v>
          </cell>
          <cell r="R297">
            <v>0</v>
          </cell>
          <cell r="S297">
            <v>0</v>
          </cell>
          <cell r="T297">
            <v>0</v>
          </cell>
          <cell r="U297" t="str">
            <v>1.33</v>
          </cell>
          <cell r="V297" t="str">
            <v>D+</v>
          </cell>
          <cell r="W297" t="str">
            <v>0</v>
          </cell>
          <cell r="X297">
            <v>0</v>
          </cell>
          <cell r="Y297">
            <v>0</v>
          </cell>
          <cell r="Z297">
            <v>0</v>
          </cell>
          <cell r="AA297">
            <v>0</v>
          </cell>
          <cell r="AB297">
            <v>0</v>
          </cell>
          <cell r="AC297">
            <v>0</v>
          </cell>
          <cell r="AD297">
            <v>0</v>
          </cell>
          <cell r="AE297">
            <v>0</v>
          </cell>
          <cell r="AF297">
            <v>0</v>
          </cell>
          <cell r="AG297">
            <v>0</v>
          </cell>
          <cell r="AH297">
            <v>0</v>
          </cell>
          <cell r="AI297">
            <v>0</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row>
        <row r="298">
          <cell r="A298">
            <v>0</v>
          </cell>
          <cell r="B298">
            <v>0</v>
          </cell>
          <cell r="C298">
            <v>0</v>
          </cell>
          <cell r="D298" t="str">
            <v>4.6</v>
          </cell>
          <cell r="E298">
            <v>0</v>
          </cell>
          <cell r="F298">
            <v>0</v>
          </cell>
          <cell r="G298">
            <v>0</v>
          </cell>
          <cell r="H298">
            <v>0</v>
          </cell>
          <cell r="I298">
            <v>0</v>
          </cell>
          <cell r="J298">
            <v>0</v>
          </cell>
          <cell r="K298">
            <v>0</v>
          </cell>
          <cell r="L298">
            <v>0</v>
          </cell>
          <cell r="M298">
            <v>0</v>
          </cell>
          <cell r="N298">
            <v>0</v>
          </cell>
          <cell r="O298">
            <v>0</v>
          </cell>
          <cell r="P298">
            <v>0</v>
          </cell>
          <cell r="Q298">
            <v>0</v>
          </cell>
          <cell r="R298">
            <v>0</v>
          </cell>
          <cell r="S298">
            <v>0</v>
          </cell>
          <cell r="T298">
            <v>0</v>
          </cell>
          <cell r="U298" t="str">
            <v>1.33</v>
          </cell>
          <cell r="V298" t="str">
            <v>D+</v>
          </cell>
          <cell r="W298" t="str">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v>
          </cell>
          <cell r="AO298">
            <v>0</v>
          </cell>
          <cell r="AP298">
            <v>0</v>
          </cell>
          <cell r="AQ298">
            <v>0</v>
          </cell>
          <cell r="AR298">
            <v>0</v>
          </cell>
          <cell r="AS298">
            <v>0</v>
          </cell>
          <cell r="AT298">
            <v>0</v>
          </cell>
          <cell r="AU298">
            <v>0</v>
          </cell>
          <cell r="AV298">
            <v>0</v>
          </cell>
        </row>
        <row r="299">
          <cell r="A299">
            <v>0</v>
          </cell>
          <cell r="B299">
            <v>0</v>
          </cell>
          <cell r="C299">
            <v>0</v>
          </cell>
          <cell r="D299" t="str">
            <v>4.7</v>
          </cell>
          <cell r="E299">
            <v>0</v>
          </cell>
          <cell r="F299">
            <v>0</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t="str">
            <v>1.33</v>
          </cell>
          <cell r="V299" t="str">
            <v>D+</v>
          </cell>
          <cell r="W299" t="str">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row>
        <row r="300">
          <cell r="A300">
            <v>0</v>
          </cell>
          <cell r="B300">
            <v>0</v>
          </cell>
          <cell r="C300">
            <v>0</v>
          </cell>
          <cell r="D300" t="str">
            <v>4.8</v>
          </cell>
          <cell r="E300">
            <v>0</v>
          </cell>
          <cell r="F300">
            <v>0</v>
          </cell>
          <cell r="G300">
            <v>0</v>
          </cell>
          <cell r="H300">
            <v>0</v>
          </cell>
          <cell r="I300">
            <v>0</v>
          </cell>
          <cell r="J300">
            <v>0</v>
          </cell>
          <cell r="K300">
            <v>0</v>
          </cell>
          <cell r="L300">
            <v>0</v>
          </cell>
          <cell r="M300">
            <v>0</v>
          </cell>
          <cell r="N300">
            <v>0</v>
          </cell>
          <cell r="O300">
            <v>0</v>
          </cell>
          <cell r="P300">
            <v>0</v>
          </cell>
          <cell r="Q300">
            <v>0</v>
          </cell>
          <cell r="R300">
            <v>0</v>
          </cell>
          <cell r="S300">
            <v>0</v>
          </cell>
          <cell r="T300">
            <v>0</v>
          </cell>
          <cell r="U300" t="str">
            <v>1.33</v>
          </cell>
          <cell r="V300" t="str">
            <v>D+</v>
          </cell>
          <cell r="W300" t="str">
            <v>0</v>
          </cell>
          <cell r="X300">
            <v>0</v>
          </cell>
          <cell r="Y300">
            <v>0</v>
          </cell>
          <cell r="Z300">
            <v>0</v>
          </cell>
          <cell r="AA300">
            <v>0</v>
          </cell>
          <cell r="AB300">
            <v>0</v>
          </cell>
          <cell r="AC300">
            <v>0</v>
          </cell>
          <cell r="AD300">
            <v>0</v>
          </cell>
          <cell r="AE300">
            <v>0</v>
          </cell>
          <cell r="AF300">
            <v>0</v>
          </cell>
          <cell r="AG300">
            <v>0</v>
          </cell>
          <cell r="AH300">
            <v>0</v>
          </cell>
          <cell r="AI300">
            <v>0</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row>
        <row r="301">
          <cell r="A301">
            <v>0</v>
          </cell>
          <cell r="B301">
            <v>0</v>
          </cell>
          <cell r="C301">
            <v>0</v>
          </cell>
          <cell r="D301" t="str">
            <v>4.9</v>
          </cell>
          <cell r="E301">
            <v>0</v>
          </cell>
          <cell r="F301">
            <v>0</v>
          </cell>
          <cell r="G301">
            <v>0</v>
          </cell>
          <cell r="H301">
            <v>0</v>
          </cell>
          <cell r="I301">
            <v>0</v>
          </cell>
          <cell r="J301">
            <v>0</v>
          </cell>
          <cell r="K301">
            <v>0</v>
          </cell>
          <cell r="L301">
            <v>0</v>
          </cell>
          <cell r="M301">
            <v>0</v>
          </cell>
          <cell r="N301">
            <v>0</v>
          </cell>
          <cell r="O301">
            <v>0</v>
          </cell>
          <cell r="P301">
            <v>0</v>
          </cell>
          <cell r="Q301">
            <v>0</v>
          </cell>
          <cell r="R301">
            <v>0</v>
          </cell>
          <cell r="S301">
            <v>0</v>
          </cell>
          <cell r="T301">
            <v>0</v>
          </cell>
          <cell r="U301" t="str">
            <v>1.33</v>
          </cell>
          <cell r="V301" t="str">
            <v>D+</v>
          </cell>
          <cell r="W301" t="str">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v>
          </cell>
          <cell r="AR301">
            <v>0</v>
          </cell>
          <cell r="AS301">
            <v>0</v>
          </cell>
          <cell r="AT301">
            <v>0</v>
          </cell>
          <cell r="AU301">
            <v>0</v>
          </cell>
          <cell r="AV301">
            <v>0</v>
          </cell>
        </row>
        <row r="302">
          <cell r="A302">
            <v>0</v>
          </cell>
          <cell r="B302">
            <v>0</v>
          </cell>
          <cell r="C302">
            <v>0</v>
          </cell>
          <cell r="D302" t="str">
            <v>4.10</v>
          </cell>
          <cell r="E302">
            <v>0</v>
          </cell>
          <cell r="F302">
            <v>0</v>
          </cell>
          <cell r="G302">
            <v>0</v>
          </cell>
          <cell r="H302">
            <v>0</v>
          </cell>
          <cell r="I302">
            <v>0</v>
          </cell>
          <cell r="J302">
            <v>0</v>
          </cell>
          <cell r="K302">
            <v>0</v>
          </cell>
          <cell r="L302">
            <v>0</v>
          </cell>
          <cell r="M302">
            <v>0</v>
          </cell>
          <cell r="N302">
            <v>0</v>
          </cell>
          <cell r="O302">
            <v>0</v>
          </cell>
          <cell r="P302">
            <v>0</v>
          </cell>
          <cell r="Q302">
            <v>0</v>
          </cell>
          <cell r="R302">
            <v>0</v>
          </cell>
          <cell r="S302">
            <v>0</v>
          </cell>
          <cell r="T302">
            <v>0</v>
          </cell>
          <cell r="U302" t="str">
            <v>1.33</v>
          </cell>
          <cell r="V302" t="str">
            <v>D+</v>
          </cell>
          <cell r="W302" t="str">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row>
        <row r="303">
          <cell r="A303">
            <v>0</v>
          </cell>
          <cell r="B303">
            <v>0</v>
          </cell>
          <cell r="C303">
            <v>0</v>
          </cell>
          <cell r="D303" t="str">
            <v>4.12</v>
          </cell>
          <cell r="E303">
            <v>0</v>
          </cell>
          <cell r="F303">
            <v>0</v>
          </cell>
          <cell r="G303">
            <v>0</v>
          </cell>
          <cell r="H303">
            <v>0</v>
          </cell>
          <cell r="I303">
            <v>0</v>
          </cell>
          <cell r="J303">
            <v>0</v>
          </cell>
          <cell r="K303">
            <v>0</v>
          </cell>
          <cell r="L303">
            <v>0</v>
          </cell>
          <cell r="M303">
            <v>0</v>
          </cell>
          <cell r="N303">
            <v>0</v>
          </cell>
          <cell r="O303">
            <v>0</v>
          </cell>
          <cell r="P303">
            <v>0</v>
          </cell>
          <cell r="Q303">
            <v>0</v>
          </cell>
          <cell r="R303">
            <v>0</v>
          </cell>
          <cell r="S303">
            <v>0</v>
          </cell>
          <cell r="T303">
            <v>0</v>
          </cell>
          <cell r="U303" t="str">
            <v>1.33</v>
          </cell>
          <cell r="V303" t="str">
            <v>D+</v>
          </cell>
          <cell r="W303" t="str">
            <v>0</v>
          </cell>
          <cell r="X303">
            <v>0</v>
          </cell>
          <cell r="Y303">
            <v>0</v>
          </cell>
          <cell r="Z303">
            <v>0</v>
          </cell>
          <cell r="AA303">
            <v>0</v>
          </cell>
          <cell r="AB303">
            <v>0</v>
          </cell>
          <cell r="AC303">
            <v>0</v>
          </cell>
          <cell r="AD303">
            <v>0</v>
          </cell>
          <cell r="AE303">
            <v>0</v>
          </cell>
          <cell r="AF303">
            <v>0</v>
          </cell>
          <cell r="AG303">
            <v>0</v>
          </cell>
          <cell r="AH303">
            <v>0</v>
          </cell>
          <cell r="AI303">
            <v>0</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row>
        <row r="304">
          <cell r="A304">
            <v>0</v>
          </cell>
          <cell r="B304">
            <v>0</v>
          </cell>
          <cell r="C304">
            <v>0</v>
          </cell>
          <cell r="D304" t="str">
            <v>4.15</v>
          </cell>
          <cell r="E304">
            <v>0</v>
          </cell>
          <cell r="F304">
            <v>0</v>
          </cell>
          <cell r="G304">
            <v>0</v>
          </cell>
          <cell r="H304">
            <v>0</v>
          </cell>
          <cell r="I304">
            <v>0</v>
          </cell>
          <cell r="J304">
            <v>0</v>
          </cell>
          <cell r="K304">
            <v>0</v>
          </cell>
          <cell r="L304">
            <v>0</v>
          </cell>
          <cell r="M304">
            <v>0</v>
          </cell>
          <cell r="N304">
            <v>0</v>
          </cell>
          <cell r="O304">
            <v>0</v>
          </cell>
          <cell r="P304">
            <v>0</v>
          </cell>
          <cell r="Q304">
            <v>0</v>
          </cell>
          <cell r="R304">
            <v>0</v>
          </cell>
          <cell r="S304">
            <v>0</v>
          </cell>
          <cell r="T304">
            <v>0</v>
          </cell>
          <cell r="U304" t="str">
            <v>1.33</v>
          </cell>
          <cell r="V304" t="str">
            <v>D+</v>
          </cell>
          <cell r="W304" t="str">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0</v>
          </cell>
          <cell r="AV304">
            <v>0</v>
          </cell>
        </row>
        <row r="305">
          <cell r="A305">
            <v>0</v>
          </cell>
          <cell r="B305">
            <v>0</v>
          </cell>
          <cell r="C305">
            <v>0</v>
          </cell>
          <cell r="D305" t="str">
            <v>4.17</v>
          </cell>
          <cell r="E305">
            <v>0</v>
          </cell>
          <cell r="F305">
            <v>0</v>
          </cell>
          <cell r="G305">
            <v>0</v>
          </cell>
          <cell r="H305">
            <v>0</v>
          </cell>
          <cell r="I305">
            <v>0</v>
          </cell>
          <cell r="J305">
            <v>0</v>
          </cell>
          <cell r="K305">
            <v>0</v>
          </cell>
          <cell r="L305">
            <v>0</v>
          </cell>
          <cell r="M305">
            <v>0</v>
          </cell>
          <cell r="N305">
            <v>0</v>
          </cell>
          <cell r="O305">
            <v>0</v>
          </cell>
          <cell r="P305">
            <v>0</v>
          </cell>
          <cell r="Q305">
            <v>0</v>
          </cell>
          <cell r="R305">
            <v>0</v>
          </cell>
          <cell r="S305">
            <v>0</v>
          </cell>
          <cell r="T305">
            <v>0</v>
          </cell>
          <cell r="U305" t="str">
            <v>1.33</v>
          </cell>
          <cell r="V305" t="str">
            <v>D+</v>
          </cell>
          <cell r="W305" t="str">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row>
        <row r="306">
          <cell r="A306">
            <v>0</v>
          </cell>
          <cell r="B306">
            <v>25</v>
          </cell>
          <cell r="C306">
            <v>0</v>
          </cell>
          <cell r="D306">
            <v>0</v>
          </cell>
          <cell r="E306">
            <v>0</v>
          </cell>
          <cell r="F306">
            <v>0</v>
          </cell>
          <cell r="G306">
            <v>0</v>
          </cell>
          <cell r="H306">
            <v>0</v>
          </cell>
          <cell r="I306">
            <v>0</v>
          </cell>
          <cell r="J306">
            <v>0</v>
          </cell>
          <cell r="K306">
            <v>0</v>
          </cell>
          <cell r="L306">
            <v>0</v>
          </cell>
          <cell r="M306">
            <v>0</v>
          </cell>
          <cell r="N306">
            <v>0</v>
          </cell>
          <cell r="O306">
            <v>0</v>
          </cell>
          <cell r="P306">
            <v>0</v>
          </cell>
          <cell r="Q306">
            <v>0</v>
          </cell>
          <cell r="R306">
            <v>0</v>
          </cell>
          <cell r="S306">
            <v>0</v>
          </cell>
          <cell r="T306">
            <v>0</v>
          </cell>
          <cell r="U306" t="str">
            <v>1.33</v>
          </cell>
          <cell r="V306" t="str">
            <v>D+</v>
          </cell>
          <cell r="W306">
            <v>0</v>
          </cell>
          <cell r="X306">
            <v>0</v>
          </cell>
          <cell r="Y306">
            <v>0</v>
          </cell>
          <cell r="Z306">
            <v>0</v>
          </cell>
          <cell r="AA306">
            <v>0</v>
          </cell>
          <cell r="AB306">
            <v>0</v>
          </cell>
          <cell r="AC306">
            <v>0</v>
          </cell>
          <cell r="AD306">
            <v>0</v>
          </cell>
          <cell r="AE306">
            <v>0</v>
          </cell>
          <cell r="AF306">
            <v>0</v>
          </cell>
          <cell r="AG306">
            <v>0</v>
          </cell>
          <cell r="AH306">
            <v>0</v>
          </cell>
          <cell r="AI306">
            <v>0</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row>
        <row r="307">
          <cell r="A307">
            <v>26</v>
          </cell>
          <cell r="B307">
            <v>0</v>
          </cell>
          <cell r="C307" t="str">
            <v>Meliana Citra A</v>
          </cell>
          <cell r="D307" t="str">
            <v>4.1</v>
          </cell>
          <cell r="E307">
            <v>0</v>
          </cell>
          <cell r="F307">
            <v>0</v>
          </cell>
          <cell r="G307">
            <v>0</v>
          </cell>
          <cell r="H307">
            <v>0</v>
          </cell>
          <cell r="I307">
            <v>0</v>
          </cell>
          <cell r="J307">
            <v>0</v>
          </cell>
          <cell r="K307">
            <v>0</v>
          </cell>
          <cell r="L307">
            <v>0</v>
          </cell>
          <cell r="M307">
            <v>0</v>
          </cell>
          <cell r="N307">
            <v>0</v>
          </cell>
          <cell r="O307">
            <v>0</v>
          </cell>
          <cell r="P307">
            <v>0</v>
          </cell>
          <cell r="Q307">
            <v>0</v>
          </cell>
          <cell r="R307">
            <v>0</v>
          </cell>
          <cell r="S307">
            <v>0</v>
          </cell>
          <cell r="T307">
            <v>0</v>
          </cell>
          <cell r="U307" t="str">
            <v>1.33</v>
          </cell>
          <cell r="V307" t="str">
            <v>D+</v>
          </cell>
          <cell r="W307" t="str">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v>
          </cell>
          <cell r="AT307">
            <v>0</v>
          </cell>
          <cell r="AU307">
            <v>0</v>
          </cell>
          <cell r="AV307" t="str">
            <v>D+</v>
          </cell>
        </row>
        <row r="308">
          <cell r="A308">
            <v>0</v>
          </cell>
          <cell r="B308">
            <v>0</v>
          </cell>
          <cell r="C308">
            <v>0</v>
          </cell>
          <cell r="D308" t="str">
            <v>4.2</v>
          </cell>
          <cell r="E308">
            <v>0</v>
          </cell>
          <cell r="F308">
            <v>0</v>
          </cell>
          <cell r="G308">
            <v>0</v>
          </cell>
          <cell r="H308">
            <v>0</v>
          </cell>
          <cell r="I308">
            <v>0</v>
          </cell>
          <cell r="J308">
            <v>0</v>
          </cell>
          <cell r="K308">
            <v>0</v>
          </cell>
          <cell r="L308">
            <v>0</v>
          </cell>
          <cell r="M308">
            <v>0</v>
          </cell>
          <cell r="N308">
            <v>0</v>
          </cell>
          <cell r="O308">
            <v>0</v>
          </cell>
          <cell r="P308">
            <v>0</v>
          </cell>
          <cell r="Q308">
            <v>0</v>
          </cell>
          <cell r="R308">
            <v>0</v>
          </cell>
          <cell r="S308">
            <v>0</v>
          </cell>
          <cell r="T308">
            <v>0</v>
          </cell>
          <cell r="U308" t="str">
            <v>1.33</v>
          </cell>
          <cell r="V308" t="str">
            <v>D+</v>
          </cell>
          <cell r="W308" t="str">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row>
        <row r="309">
          <cell r="A309">
            <v>0</v>
          </cell>
          <cell r="B309">
            <v>0</v>
          </cell>
          <cell r="C309">
            <v>0</v>
          </cell>
          <cell r="D309" t="str">
            <v>4.5</v>
          </cell>
          <cell r="E309">
            <v>0</v>
          </cell>
          <cell r="F309">
            <v>0</v>
          </cell>
          <cell r="G309">
            <v>0</v>
          </cell>
          <cell r="H309">
            <v>0</v>
          </cell>
          <cell r="I309">
            <v>0</v>
          </cell>
          <cell r="J309">
            <v>0</v>
          </cell>
          <cell r="K309">
            <v>0</v>
          </cell>
          <cell r="L309">
            <v>0</v>
          </cell>
          <cell r="M309">
            <v>0</v>
          </cell>
          <cell r="N309">
            <v>0</v>
          </cell>
          <cell r="O309">
            <v>0</v>
          </cell>
          <cell r="P309">
            <v>0</v>
          </cell>
          <cell r="Q309">
            <v>0</v>
          </cell>
          <cell r="R309">
            <v>0</v>
          </cell>
          <cell r="S309">
            <v>0</v>
          </cell>
          <cell r="T309">
            <v>0</v>
          </cell>
          <cell r="U309" t="str">
            <v>1.33</v>
          </cell>
          <cell r="V309" t="str">
            <v>D+</v>
          </cell>
          <cell r="W309" t="str">
            <v>0</v>
          </cell>
          <cell r="X309">
            <v>0</v>
          </cell>
          <cell r="Y309">
            <v>0</v>
          </cell>
          <cell r="Z309">
            <v>0</v>
          </cell>
          <cell r="AA309">
            <v>0</v>
          </cell>
          <cell r="AB309">
            <v>0</v>
          </cell>
          <cell r="AC309">
            <v>0</v>
          </cell>
          <cell r="AD309">
            <v>0</v>
          </cell>
          <cell r="AE309">
            <v>0</v>
          </cell>
          <cell r="AF309">
            <v>0</v>
          </cell>
          <cell r="AG309">
            <v>0</v>
          </cell>
          <cell r="AH309">
            <v>0</v>
          </cell>
          <cell r="AI309">
            <v>0</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row>
        <row r="310">
          <cell r="A310">
            <v>0</v>
          </cell>
          <cell r="B310">
            <v>0</v>
          </cell>
          <cell r="C310">
            <v>0</v>
          </cell>
          <cell r="D310" t="str">
            <v>4.6</v>
          </cell>
          <cell r="E310">
            <v>0</v>
          </cell>
          <cell r="F310">
            <v>0</v>
          </cell>
          <cell r="G310">
            <v>0</v>
          </cell>
          <cell r="H310">
            <v>0</v>
          </cell>
          <cell r="I310">
            <v>0</v>
          </cell>
          <cell r="J310">
            <v>0</v>
          </cell>
          <cell r="K310">
            <v>0</v>
          </cell>
          <cell r="L310">
            <v>0</v>
          </cell>
          <cell r="M310">
            <v>0</v>
          </cell>
          <cell r="N310">
            <v>0</v>
          </cell>
          <cell r="O310">
            <v>0</v>
          </cell>
          <cell r="P310">
            <v>0</v>
          </cell>
          <cell r="Q310">
            <v>0</v>
          </cell>
          <cell r="R310">
            <v>0</v>
          </cell>
          <cell r="S310">
            <v>0</v>
          </cell>
          <cell r="T310">
            <v>0</v>
          </cell>
          <cell r="U310" t="str">
            <v>1.33</v>
          </cell>
          <cell r="V310" t="str">
            <v>D+</v>
          </cell>
          <cell r="W310" t="str">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v>
          </cell>
          <cell r="AT310">
            <v>0</v>
          </cell>
          <cell r="AU310">
            <v>0</v>
          </cell>
          <cell r="AV310">
            <v>0</v>
          </cell>
        </row>
        <row r="311">
          <cell r="A311">
            <v>0</v>
          </cell>
          <cell r="B311">
            <v>0</v>
          </cell>
          <cell r="C311">
            <v>0</v>
          </cell>
          <cell r="D311" t="str">
            <v>4.7</v>
          </cell>
          <cell r="E311">
            <v>0</v>
          </cell>
          <cell r="F311">
            <v>0</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t="str">
            <v>1.33</v>
          </cell>
          <cell r="V311" t="str">
            <v>D+</v>
          </cell>
          <cell r="W311" t="str">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row>
        <row r="312">
          <cell r="A312">
            <v>0</v>
          </cell>
          <cell r="B312">
            <v>0</v>
          </cell>
          <cell r="C312">
            <v>0</v>
          </cell>
          <cell r="D312" t="str">
            <v>4.8</v>
          </cell>
          <cell r="E312">
            <v>0</v>
          </cell>
          <cell r="F312">
            <v>0</v>
          </cell>
          <cell r="G312">
            <v>0</v>
          </cell>
          <cell r="H312">
            <v>0</v>
          </cell>
          <cell r="I312">
            <v>0</v>
          </cell>
          <cell r="J312">
            <v>0</v>
          </cell>
          <cell r="K312">
            <v>0</v>
          </cell>
          <cell r="L312">
            <v>0</v>
          </cell>
          <cell r="M312">
            <v>0</v>
          </cell>
          <cell r="N312">
            <v>0</v>
          </cell>
          <cell r="O312">
            <v>0</v>
          </cell>
          <cell r="P312">
            <v>0</v>
          </cell>
          <cell r="Q312">
            <v>0</v>
          </cell>
          <cell r="R312">
            <v>0</v>
          </cell>
          <cell r="S312">
            <v>0</v>
          </cell>
          <cell r="T312">
            <v>0</v>
          </cell>
          <cell r="U312" t="str">
            <v>1.33</v>
          </cell>
          <cell r="V312" t="str">
            <v>D+</v>
          </cell>
          <cell r="W312" t="str">
            <v>0</v>
          </cell>
          <cell r="X312">
            <v>0</v>
          </cell>
          <cell r="Y312">
            <v>0</v>
          </cell>
          <cell r="Z312">
            <v>0</v>
          </cell>
          <cell r="AA312">
            <v>0</v>
          </cell>
          <cell r="AB312">
            <v>0</v>
          </cell>
          <cell r="AC312">
            <v>0</v>
          </cell>
          <cell r="AD312">
            <v>0</v>
          </cell>
          <cell r="AE312">
            <v>0</v>
          </cell>
          <cell r="AF312">
            <v>0</v>
          </cell>
          <cell r="AG312">
            <v>0</v>
          </cell>
          <cell r="AH312">
            <v>0</v>
          </cell>
          <cell r="AI312">
            <v>0</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row>
        <row r="313">
          <cell r="A313">
            <v>0</v>
          </cell>
          <cell r="B313">
            <v>0</v>
          </cell>
          <cell r="C313">
            <v>0</v>
          </cell>
          <cell r="D313" t="str">
            <v>4.9</v>
          </cell>
          <cell r="E313">
            <v>0</v>
          </cell>
          <cell r="F313">
            <v>0</v>
          </cell>
          <cell r="G313">
            <v>0</v>
          </cell>
          <cell r="H313">
            <v>0</v>
          </cell>
          <cell r="I313">
            <v>0</v>
          </cell>
          <cell r="J313">
            <v>0</v>
          </cell>
          <cell r="K313">
            <v>0</v>
          </cell>
          <cell r="L313">
            <v>0</v>
          </cell>
          <cell r="M313">
            <v>0</v>
          </cell>
          <cell r="N313">
            <v>0</v>
          </cell>
          <cell r="O313">
            <v>0</v>
          </cell>
          <cell r="P313">
            <v>0</v>
          </cell>
          <cell r="Q313">
            <v>0</v>
          </cell>
          <cell r="R313">
            <v>0</v>
          </cell>
          <cell r="S313">
            <v>0</v>
          </cell>
          <cell r="T313">
            <v>0</v>
          </cell>
          <cell r="U313" t="str">
            <v>1.33</v>
          </cell>
          <cell r="V313" t="str">
            <v>D+</v>
          </cell>
          <cell r="W313" t="str">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row>
        <row r="314">
          <cell r="A314">
            <v>0</v>
          </cell>
          <cell r="B314">
            <v>0</v>
          </cell>
          <cell r="C314">
            <v>0</v>
          </cell>
          <cell r="D314" t="str">
            <v>4.10</v>
          </cell>
          <cell r="E314">
            <v>0</v>
          </cell>
          <cell r="F314">
            <v>0</v>
          </cell>
          <cell r="G314">
            <v>0</v>
          </cell>
          <cell r="H314">
            <v>0</v>
          </cell>
          <cell r="I314">
            <v>0</v>
          </cell>
          <cell r="J314">
            <v>0</v>
          </cell>
          <cell r="K314">
            <v>0</v>
          </cell>
          <cell r="L314">
            <v>0</v>
          </cell>
          <cell r="M314">
            <v>0</v>
          </cell>
          <cell r="N314">
            <v>0</v>
          </cell>
          <cell r="O314">
            <v>0</v>
          </cell>
          <cell r="P314">
            <v>0</v>
          </cell>
          <cell r="Q314">
            <v>0</v>
          </cell>
          <cell r="R314">
            <v>0</v>
          </cell>
          <cell r="S314">
            <v>0</v>
          </cell>
          <cell r="T314">
            <v>0</v>
          </cell>
          <cell r="U314" t="str">
            <v>1.33</v>
          </cell>
          <cell r="V314" t="str">
            <v>D+</v>
          </cell>
          <cell r="W314" t="str">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row>
        <row r="315">
          <cell r="A315">
            <v>0</v>
          </cell>
          <cell r="B315">
            <v>0</v>
          </cell>
          <cell r="C315">
            <v>0</v>
          </cell>
          <cell r="D315" t="str">
            <v>4.12</v>
          </cell>
          <cell r="E315">
            <v>0</v>
          </cell>
          <cell r="F315">
            <v>0</v>
          </cell>
          <cell r="G315">
            <v>0</v>
          </cell>
          <cell r="H315">
            <v>0</v>
          </cell>
          <cell r="I315">
            <v>0</v>
          </cell>
          <cell r="J315">
            <v>0</v>
          </cell>
          <cell r="K315">
            <v>0</v>
          </cell>
          <cell r="L315">
            <v>0</v>
          </cell>
          <cell r="M315">
            <v>0</v>
          </cell>
          <cell r="N315">
            <v>0</v>
          </cell>
          <cell r="O315">
            <v>0</v>
          </cell>
          <cell r="P315">
            <v>0</v>
          </cell>
          <cell r="Q315">
            <v>0</v>
          </cell>
          <cell r="R315">
            <v>0</v>
          </cell>
          <cell r="S315">
            <v>0</v>
          </cell>
          <cell r="T315">
            <v>0</v>
          </cell>
          <cell r="U315" t="str">
            <v>1.33</v>
          </cell>
          <cell r="V315" t="str">
            <v>D+</v>
          </cell>
          <cell r="W315" t="str">
            <v>0</v>
          </cell>
          <cell r="X315">
            <v>0</v>
          </cell>
          <cell r="Y315">
            <v>0</v>
          </cell>
          <cell r="Z315">
            <v>0</v>
          </cell>
          <cell r="AA315">
            <v>0</v>
          </cell>
          <cell r="AB315">
            <v>0</v>
          </cell>
          <cell r="AC315">
            <v>0</v>
          </cell>
          <cell r="AD315">
            <v>0</v>
          </cell>
          <cell r="AE315">
            <v>0</v>
          </cell>
          <cell r="AF315">
            <v>0</v>
          </cell>
          <cell r="AG315">
            <v>0</v>
          </cell>
          <cell r="AH315">
            <v>0</v>
          </cell>
          <cell r="AI315">
            <v>0</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row>
        <row r="316">
          <cell r="A316">
            <v>0</v>
          </cell>
          <cell r="B316">
            <v>0</v>
          </cell>
          <cell r="C316">
            <v>0</v>
          </cell>
          <cell r="D316" t="str">
            <v>4.15</v>
          </cell>
          <cell r="E316">
            <v>0</v>
          </cell>
          <cell r="F316">
            <v>0</v>
          </cell>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t="str">
            <v>1.33</v>
          </cell>
          <cell r="V316" t="str">
            <v>D+</v>
          </cell>
          <cell r="W316" t="str">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row>
        <row r="317">
          <cell r="A317">
            <v>0</v>
          </cell>
          <cell r="B317">
            <v>0</v>
          </cell>
          <cell r="C317">
            <v>0</v>
          </cell>
          <cell r="D317" t="str">
            <v>4.17</v>
          </cell>
          <cell r="E317">
            <v>0</v>
          </cell>
          <cell r="F317">
            <v>0</v>
          </cell>
          <cell r="G317">
            <v>0</v>
          </cell>
          <cell r="H317">
            <v>0</v>
          </cell>
          <cell r="I317">
            <v>0</v>
          </cell>
          <cell r="J317">
            <v>0</v>
          </cell>
          <cell r="K317">
            <v>0</v>
          </cell>
          <cell r="L317">
            <v>0</v>
          </cell>
          <cell r="M317">
            <v>0</v>
          </cell>
          <cell r="N317">
            <v>0</v>
          </cell>
          <cell r="O317">
            <v>0</v>
          </cell>
          <cell r="P317">
            <v>0</v>
          </cell>
          <cell r="Q317">
            <v>0</v>
          </cell>
          <cell r="R317">
            <v>0</v>
          </cell>
          <cell r="S317">
            <v>0</v>
          </cell>
          <cell r="T317">
            <v>0</v>
          </cell>
          <cell r="U317" t="str">
            <v>1.33</v>
          </cell>
          <cell r="V317" t="str">
            <v>D+</v>
          </cell>
          <cell r="W317" t="str">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row>
        <row r="318">
          <cell r="A318">
            <v>0</v>
          </cell>
          <cell r="B318">
            <v>26</v>
          </cell>
          <cell r="C318">
            <v>0</v>
          </cell>
          <cell r="D318">
            <v>0</v>
          </cell>
          <cell r="E318">
            <v>0</v>
          </cell>
          <cell r="F318">
            <v>0</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t="str">
            <v>1.33</v>
          </cell>
          <cell r="V318" t="str">
            <v>D+</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row>
        <row r="319">
          <cell r="A319">
            <v>27</v>
          </cell>
          <cell r="B319">
            <v>0</v>
          </cell>
          <cell r="C319" t="str">
            <v>Mohammad Rizky</v>
          </cell>
          <cell r="D319" t="str">
            <v>4.1</v>
          </cell>
          <cell r="E319">
            <v>0</v>
          </cell>
          <cell r="F319">
            <v>0</v>
          </cell>
          <cell r="G319">
            <v>0</v>
          </cell>
          <cell r="H319">
            <v>0</v>
          </cell>
          <cell r="I319">
            <v>0</v>
          </cell>
          <cell r="J319">
            <v>0</v>
          </cell>
          <cell r="K319">
            <v>0</v>
          </cell>
          <cell r="L319">
            <v>0</v>
          </cell>
          <cell r="M319">
            <v>0</v>
          </cell>
          <cell r="N319">
            <v>0</v>
          </cell>
          <cell r="O319">
            <v>0</v>
          </cell>
          <cell r="P319">
            <v>0</v>
          </cell>
          <cell r="Q319">
            <v>0</v>
          </cell>
          <cell r="R319">
            <v>0</v>
          </cell>
          <cell r="S319">
            <v>0</v>
          </cell>
          <cell r="T319">
            <v>0</v>
          </cell>
          <cell r="U319" t="str">
            <v>1.33</v>
          </cell>
          <cell r="V319" t="str">
            <v>D+</v>
          </cell>
          <cell r="W319" t="str">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t="str">
            <v>D+</v>
          </cell>
        </row>
        <row r="320">
          <cell r="A320">
            <v>0</v>
          </cell>
          <cell r="B320">
            <v>0</v>
          </cell>
          <cell r="C320">
            <v>0</v>
          </cell>
          <cell r="D320" t="str">
            <v>4.2</v>
          </cell>
          <cell r="E320">
            <v>0</v>
          </cell>
          <cell r="F320">
            <v>0</v>
          </cell>
          <cell r="G320">
            <v>0</v>
          </cell>
          <cell r="H320">
            <v>0</v>
          </cell>
          <cell r="I320">
            <v>0</v>
          </cell>
          <cell r="J320">
            <v>0</v>
          </cell>
          <cell r="K320">
            <v>0</v>
          </cell>
          <cell r="L320">
            <v>0</v>
          </cell>
          <cell r="M320">
            <v>0</v>
          </cell>
          <cell r="N320">
            <v>0</v>
          </cell>
          <cell r="O320">
            <v>0</v>
          </cell>
          <cell r="P320">
            <v>0</v>
          </cell>
          <cell r="Q320">
            <v>0</v>
          </cell>
          <cell r="R320">
            <v>0</v>
          </cell>
          <cell r="S320">
            <v>0</v>
          </cell>
          <cell r="T320">
            <v>0</v>
          </cell>
          <cell r="U320" t="str">
            <v>1.33</v>
          </cell>
          <cell r="V320" t="str">
            <v>D+</v>
          </cell>
          <cell r="W320" t="str">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row>
        <row r="321">
          <cell r="A321">
            <v>0</v>
          </cell>
          <cell r="B321">
            <v>0</v>
          </cell>
          <cell r="C321">
            <v>0</v>
          </cell>
          <cell r="D321" t="str">
            <v>4.5</v>
          </cell>
          <cell r="E321">
            <v>0</v>
          </cell>
          <cell r="F321">
            <v>0</v>
          </cell>
          <cell r="G321">
            <v>0</v>
          </cell>
          <cell r="H321">
            <v>0</v>
          </cell>
          <cell r="I321">
            <v>0</v>
          </cell>
          <cell r="J321">
            <v>0</v>
          </cell>
          <cell r="K321">
            <v>0</v>
          </cell>
          <cell r="L321">
            <v>0</v>
          </cell>
          <cell r="M321">
            <v>0</v>
          </cell>
          <cell r="N321">
            <v>0</v>
          </cell>
          <cell r="O321">
            <v>0</v>
          </cell>
          <cell r="P321">
            <v>0</v>
          </cell>
          <cell r="Q321">
            <v>0</v>
          </cell>
          <cell r="R321">
            <v>0</v>
          </cell>
          <cell r="S321">
            <v>0</v>
          </cell>
          <cell r="T321">
            <v>0</v>
          </cell>
          <cell r="U321" t="str">
            <v>1.33</v>
          </cell>
          <cell r="V321" t="str">
            <v>D+</v>
          </cell>
          <cell r="W321" t="str">
            <v>0</v>
          </cell>
          <cell r="X321">
            <v>0</v>
          </cell>
          <cell r="Y321">
            <v>0</v>
          </cell>
          <cell r="Z321">
            <v>0</v>
          </cell>
          <cell r="AA321">
            <v>0</v>
          </cell>
          <cell r="AB321">
            <v>0</v>
          </cell>
          <cell r="AC321">
            <v>0</v>
          </cell>
          <cell r="AD321">
            <v>0</v>
          </cell>
          <cell r="AE321">
            <v>0</v>
          </cell>
          <cell r="AF321">
            <v>0</v>
          </cell>
          <cell r="AG321">
            <v>0</v>
          </cell>
          <cell r="AH321">
            <v>0</v>
          </cell>
          <cell r="AI321">
            <v>0</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row>
        <row r="322">
          <cell r="A322">
            <v>0</v>
          </cell>
          <cell r="B322">
            <v>0</v>
          </cell>
          <cell r="C322">
            <v>0</v>
          </cell>
          <cell r="D322" t="str">
            <v>4.6</v>
          </cell>
          <cell r="E322">
            <v>0</v>
          </cell>
          <cell r="F322">
            <v>0</v>
          </cell>
          <cell r="G322">
            <v>0</v>
          </cell>
          <cell r="H322">
            <v>0</v>
          </cell>
          <cell r="I322">
            <v>0</v>
          </cell>
          <cell r="J322">
            <v>0</v>
          </cell>
          <cell r="K322">
            <v>0</v>
          </cell>
          <cell r="L322">
            <v>0</v>
          </cell>
          <cell r="M322">
            <v>0</v>
          </cell>
          <cell r="N322">
            <v>0</v>
          </cell>
          <cell r="O322">
            <v>0</v>
          </cell>
          <cell r="P322">
            <v>0</v>
          </cell>
          <cell r="Q322">
            <v>0</v>
          </cell>
          <cell r="R322">
            <v>0</v>
          </cell>
          <cell r="S322">
            <v>0</v>
          </cell>
          <cell r="T322">
            <v>0</v>
          </cell>
          <cell r="U322" t="str">
            <v>1.33</v>
          </cell>
          <cell r="V322" t="str">
            <v>D+</v>
          </cell>
          <cell r="W322" t="str">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row>
        <row r="323">
          <cell r="A323">
            <v>0</v>
          </cell>
          <cell r="B323">
            <v>0</v>
          </cell>
          <cell r="C323">
            <v>0</v>
          </cell>
          <cell r="D323" t="str">
            <v>4.7</v>
          </cell>
          <cell r="E323">
            <v>0</v>
          </cell>
          <cell r="F323">
            <v>0</v>
          </cell>
          <cell r="G323">
            <v>0</v>
          </cell>
          <cell r="H323">
            <v>0</v>
          </cell>
          <cell r="I323">
            <v>0</v>
          </cell>
          <cell r="J323">
            <v>0</v>
          </cell>
          <cell r="K323">
            <v>0</v>
          </cell>
          <cell r="L323">
            <v>0</v>
          </cell>
          <cell r="M323">
            <v>0</v>
          </cell>
          <cell r="N323">
            <v>0</v>
          </cell>
          <cell r="O323">
            <v>0</v>
          </cell>
          <cell r="P323">
            <v>0</v>
          </cell>
          <cell r="Q323">
            <v>0</v>
          </cell>
          <cell r="R323">
            <v>0</v>
          </cell>
          <cell r="S323">
            <v>0</v>
          </cell>
          <cell r="T323">
            <v>0</v>
          </cell>
          <cell r="U323" t="str">
            <v>1.33</v>
          </cell>
          <cell r="V323" t="str">
            <v>D+</v>
          </cell>
          <cell r="W323" t="str">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row>
        <row r="324">
          <cell r="A324">
            <v>0</v>
          </cell>
          <cell r="B324">
            <v>0</v>
          </cell>
          <cell r="C324">
            <v>0</v>
          </cell>
          <cell r="D324" t="str">
            <v>4.8</v>
          </cell>
          <cell r="E324">
            <v>0</v>
          </cell>
          <cell r="F324">
            <v>0</v>
          </cell>
          <cell r="G324">
            <v>0</v>
          </cell>
          <cell r="H324">
            <v>0</v>
          </cell>
          <cell r="I324">
            <v>0</v>
          </cell>
          <cell r="J324">
            <v>0</v>
          </cell>
          <cell r="K324">
            <v>0</v>
          </cell>
          <cell r="L324">
            <v>0</v>
          </cell>
          <cell r="M324">
            <v>0</v>
          </cell>
          <cell r="N324">
            <v>0</v>
          </cell>
          <cell r="O324">
            <v>0</v>
          </cell>
          <cell r="P324">
            <v>0</v>
          </cell>
          <cell r="Q324">
            <v>0</v>
          </cell>
          <cell r="R324">
            <v>0</v>
          </cell>
          <cell r="S324">
            <v>0</v>
          </cell>
          <cell r="T324">
            <v>0</v>
          </cell>
          <cell r="U324" t="str">
            <v>1.33</v>
          </cell>
          <cell r="V324" t="str">
            <v>D+</v>
          </cell>
          <cell r="W324" t="str">
            <v>0</v>
          </cell>
          <cell r="X324">
            <v>0</v>
          </cell>
          <cell r="Y324">
            <v>0</v>
          </cell>
          <cell r="Z324">
            <v>0</v>
          </cell>
          <cell r="AA324">
            <v>0</v>
          </cell>
          <cell r="AB324">
            <v>0</v>
          </cell>
          <cell r="AC324">
            <v>0</v>
          </cell>
          <cell r="AD324">
            <v>0</v>
          </cell>
          <cell r="AE324">
            <v>0</v>
          </cell>
          <cell r="AF324">
            <v>0</v>
          </cell>
          <cell r="AG324">
            <v>0</v>
          </cell>
          <cell r="AH324">
            <v>0</v>
          </cell>
          <cell r="AI324">
            <v>0</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row>
        <row r="325">
          <cell r="A325">
            <v>0</v>
          </cell>
          <cell r="B325">
            <v>0</v>
          </cell>
          <cell r="C325">
            <v>0</v>
          </cell>
          <cell r="D325" t="str">
            <v>4.9</v>
          </cell>
          <cell r="E325">
            <v>0</v>
          </cell>
          <cell r="F325">
            <v>0</v>
          </cell>
          <cell r="G325">
            <v>0</v>
          </cell>
          <cell r="H325">
            <v>0</v>
          </cell>
          <cell r="I325">
            <v>0</v>
          </cell>
          <cell r="J325">
            <v>0</v>
          </cell>
          <cell r="K325">
            <v>0</v>
          </cell>
          <cell r="L325">
            <v>0</v>
          </cell>
          <cell r="M325">
            <v>0</v>
          </cell>
          <cell r="N325">
            <v>0</v>
          </cell>
          <cell r="O325">
            <v>0</v>
          </cell>
          <cell r="P325">
            <v>0</v>
          </cell>
          <cell r="Q325">
            <v>0</v>
          </cell>
          <cell r="R325">
            <v>0</v>
          </cell>
          <cell r="S325">
            <v>0</v>
          </cell>
          <cell r="T325">
            <v>0</v>
          </cell>
          <cell r="U325" t="str">
            <v>1.33</v>
          </cell>
          <cell r="V325" t="str">
            <v>D+</v>
          </cell>
          <cell r="W325" t="str">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row>
        <row r="326">
          <cell r="A326">
            <v>0</v>
          </cell>
          <cell r="B326">
            <v>0</v>
          </cell>
          <cell r="C326">
            <v>0</v>
          </cell>
          <cell r="D326" t="str">
            <v>4.10</v>
          </cell>
          <cell r="E326">
            <v>0</v>
          </cell>
          <cell r="F326">
            <v>0</v>
          </cell>
          <cell r="G326">
            <v>0</v>
          </cell>
          <cell r="H326">
            <v>0</v>
          </cell>
          <cell r="I326">
            <v>0</v>
          </cell>
          <cell r="J326">
            <v>0</v>
          </cell>
          <cell r="K326">
            <v>0</v>
          </cell>
          <cell r="L326">
            <v>0</v>
          </cell>
          <cell r="M326">
            <v>0</v>
          </cell>
          <cell r="N326">
            <v>0</v>
          </cell>
          <cell r="O326">
            <v>0</v>
          </cell>
          <cell r="P326">
            <v>0</v>
          </cell>
          <cell r="Q326">
            <v>0</v>
          </cell>
          <cell r="R326">
            <v>0</v>
          </cell>
          <cell r="S326">
            <v>0</v>
          </cell>
          <cell r="T326">
            <v>0</v>
          </cell>
          <cell r="U326" t="str">
            <v>1.33</v>
          </cell>
          <cell r="V326" t="str">
            <v>D+</v>
          </cell>
          <cell r="W326" t="str">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row>
        <row r="327">
          <cell r="A327">
            <v>0</v>
          </cell>
          <cell r="B327">
            <v>0</v>
          </cell>
          <cell r="C327">
            <v>0</v>
          </cell>
          <cell r="D327" t="str">
            <v>4.12</v>
          </cell>
          <cell r="E327">
            <v>0</v>
          </cell>
          <cell r="F327">
            <v>0</v>
          </cell>
          <cell r="G327">
            <v>0</v>
          </cell>
          <cell r="H327">
            <v>0</v>
          </cell>
          <cell r="I327">
            <v>0</v>
          </cell>
          <cell r="J327">
            <v>0</v>
          </cell>
          <cell r="K327">
            <v>0</v>
          </cell>
          <cell r="L327">
            <v>0</v>
          </cell>
          <cell r="M327">
            <v>0</v>
          </cell>
          <cell r="N327">
            <v>0</v>
          </cell>
          <cell r="O327">
            <v>0</v>
          </cell>
          <cell r="P327">
            <v>0</v>
          </cell>
          <cell r="Q327">
            <v>0</v>
          </cell>
          <cell r="R327">
            <v>0</v>
          </cell>
          <cell r="S327">
            <v>0</v>
          </cell>
          <cell r="T327">
            <v>0</v>
          </cell>
          <cell r="U327" t="str">
            <v>1.33</v>
          </cell>
          <cell r="V327" t="str">
            <v>D+</v>
          </cell>
          <cell r="W327" t="str">
            <v>0</v>
          </cell>
          <cell r="X327">
            <v>0</v>
          </cell>
          <cell r="Y327">
            <v>0</v>
          </cell>
          <cell r="Z327">
            <v>0</v>
          </cell>
          <cell r="AA327">
            <v>0</v>
          </cell>
          <cell r="AB327">
            <v>0</v>
          </cell>
          <cell r="AC327">
            <v>0</v>
          </cell>
          <cell r="AD327">
            <v>0</v>
          </cell>
          <cell r="AE327">
            <v>0</v>
          </cell>
          <cell r="AF327">
            <v>0</v>
          </cell>
          <cell r="AG327">
            <v>0</v>
          </cell>
          <cell r="AH327">
            <v>0</v>
          </cell>
          <cell r="AI327">
            <v>0</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row>
        <row r="328">
          <cell r="A328">
            <v>0</v>
          </cell>
          <cell r="B328">
            <v>0</v>
          </cell>
          <cell r="C328">
            <v>0</v>
          </cell>
          <cell r="D328" t="str">
            <v>4.15</v>
          </cell>
          <cell r="E328">
            <v>0</v>
          </cell>
          <cell r="F328">
            <v>0</v>
          </cell>
          <cell r="G328">
            <v>0</v>
          </cell>
          <cell r="H328">
            <v>0</v>
          </cell>
          <cell r="I328">
            <v>0</v>
          </cell>
          <cell r="J328">
            <v>0</v>
          </cell>
          <cell r="K328">
            <v>0</v>
          </cell>
          <cell r="L328">
            <v>0</v>
          </cell>
          <cell r="M328">
            <v>0</v>
          </cell>
          <cell r="N328">
            <v>0</v>
          </cell>
          <cell r="O328">
            <v>0</v>
          </cell>
          <cell r="P328">
            <v>0</v>
          </cell>
          <cell r="Q328">
            <v>0</v>
          </cell>
          <cell r="R328">
            <v>0</v>
          </cell>
          <cell r="S328">
            <v>0</v>
          </cell>
          <cell r="T328">
            <v>0</v>
          </cell>
          <cell r="U328" t="str">
            <v>1.33</v>
          </cell>
          <cell r="V328" t="str">
            <v>D+</v>
          </cell>
          <cell r="W328" t="str">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row>
        <row r="329">
          <cell r="A329">
            <v>0</v>
          </cell>
          <cell r="B329">
            <v>0</v>
          </cell>
          <cell r="C329">
            <v>0</v>
          </cell>
          <cell r="D329" t="str">
            <v>4.17</v>
          </cell>
          <cell r="E329">
            <v>0</v>
          </cell>
          <cell r="F329">
            <v>0</v>
          </cell>
          <cell r="G329">
            <v>0</v>
          </cell>
          <cell r="H329">
            <v>0</v>
          </cell>
          <cell r="I329">
            <v>0</v>
          </cell>
          <cell r="J329">
            <v>0</v>
          </cell>
          <cell r="K329">
            <v>0</v>
          </cell>
          <cell r="L329">
            <v>0</v>
          </cell>
          <cell r="M329">
            <v>0</v>
          </cell>
          <cell r="N329">
            <v>0</v>
          </cell>
          <cell r="O329">
            <v>0</v>
          </cell>
          <cell r="P329">
            <v>0</v>
          </cell>
          <cell r="Q329">
            <v>0</v>
          </cell>
          <cell r="R329">
            <v>0</v>
          </cell>
          <cell r="S329">
            <v>0</v>
          </cell>
          <cell r="T329">
            <v>0</v>
          </cell>
          <cell r="U329" t="str">
            <v>1.33</v>
          </cell>
          <cell r="V329" t="str">
            <v>D+</v>
          </cell>
          <cell r="W329" t="str">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row>
        <row r="330">
          <cell r="A330">
            <v>0</v>
          </cell>
          <cell r="B330">
            <v>27</v>
          </cell>
          <cell r="C330">
            <v>0</v>
          </cell>
          <cell r="D330">
            <v>0</v>
          </cell>
          <cell r="E330">
            <v>0</v>
          </cell>
          <cell r="F330">
            <v>0</v>
          </cell>
          <cell r="G330">
            <v>0</v>
          </cell>
          <cell r="H330">
            <v>0</v>
          </cell>
          <cell r="I330">
            <v>0</v>
          </cell>
          <cell r="J330">
            <v>0</v>
          </cell>
          <cell r="K330">
            <v>0</v>
          </cell>
          <cell r="L330">
            <v>0</v>
          </cell>
          <cell r="M330">
            <v>0</v>
          </cell>
          <cell r="N330">
            <v>0</v>
          </cell>
          <cell r="O330">
            <v>0</v>
          </cell>
          <cell r="P330">
            <v>0</v>
          </cell>
          <cell r="Q330">
            <v>0</v>
          </cell>
          <cell r="R330">
            <v>0</v>
          </cell>
          <cell r="S330">
            <v>0</v>
          </cell>
          <cell r="T330">
            <v>0</v>
          </cell>
          <cell r="U330" t="str">
            <v>1.33</v>
          </cell>
          <cell r="V330" t="str">
            <v>D+</v>
          </cell>
          <cell r="W330">
            <v>0</v>
          </cell>
          <cell r="X330">
            <v>0</v>
          </cell>
          <cell r="Y330">
            <v>0</v>
          </cell>
          <cell r="Z330">
            <v>0</v>
          </cell>
          <cell r="AA330">
            <v>0</v>
          </cell>
          <cell r="AB330">
            <v>0</v>
          </cell>
          <cell r="AC330">
            <v>0</v>
          </cell>
          <cell r="AD330">
            <v>0</v>
          </cell>
          <cell r="AE330">
            <v>0</v>
          </cell>
          <cell r="AF330">
            <v>0</v>
          </cell>
          <cell r="AG330">
            <v>0</v>
          </cell>
          <cell r="AH330">
            <v>0</v>
          </cell>
          <cell r="AI330">
            <v>0</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row>
        <row r="331">
          <cell r="A331">
            <v>28</v>
          </cell>
          <cell r="B331">
            <v>0</v>
          </cell>
          <cell r="C331" t="e">
            <v>#N/A</v>
          </cell>
          <cell r="D331" t="str">
            <v>4.1</v>
          </cell>
          <cell r="E331">
            <v>0</v>
          </cell>
          <cell r="F331">
            <v>0</v>
          </cell>
          <cell r="G331">
            <v>0</v>
          </cell>
          <cell r="H331">
            <v>0</v>
          </cell>
          <cell r="I331">
            <v>0</v>
          </cell>
          <cell r="J331">
            <v>0</v>
          </cell>
          <cell r="K331">
            <v>0</v>
          </cell>
          <cell r="L331">
            <v>0</v>
          </cell>
          <cell r="M331">
            <v>0</v>
          </cell>
          <cell r="N331">
            <v>0</v>
          </cell>
          <cell r="O331">
            <v>0</v>
          </cell>
          <cell r="P331">
            <v>0</v>
          </cell>
          <cell r="Q331">
            <v>0</v>
          </cell>
          <cell r="R331">
            <v>0</v>
          </cell>
          <cell r="S331">
            <v>0</v>
          </cell>
          <cell r="T331">
            <v>0</v>
          </cell>
          <cell r="U331" t="str">
            <v>1.33</v>
          </cell>
          <cell r="V331" t="str">
            <v>D+</v>
          </cell>
          <cell r="W331" t="str">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t="str">
            <v>D+</v>
          </cell>
        </row>
        <row r="332">
          <cell r="A332">
            <v>0</v>
          </cell>
          <cell r="B332">
            <v>0</v>
          </cell>
          <cell r="C332">
            <v>0</v>
          </cell>
          <cell r="D332" t="str">
            <v>4.2</v>
          </cell>
          <cell r="E332">
            <v>0</v>
          </cell>
          <cell r="F332">
            <v>0</v>
          </cell>
          <cell r="G332">
            <v>0</v>
          </cell>
          <cell r="H332">
            <v>0</v>
          </cell>
          <cell r="I332">
            <v>0</v>
          </cell>
          <cell r="J332">
            <v>0</v>
          </cell>
          <cell r="K332">
            <v>0</v>
          </cell>
          <cell r="L332">
            <v>0</v>
          </cell>
          <cell r="M332">
            <v>0</v>
          </cell>
          <cell r="N332">
            <v>0</v>
          </cell>
          <cell r="O332">
            <v>0</v>
          </cell>
          <cell r="P332">
            <v>0</v>
          </cell>
          <cell r="Q332">
            <v>0</v>
          </cell>
          <cell r="R332">
            <v>0</v>
          </cell>
          <cell r="S332">
            <v>0</v>
          </cell>
          <cell r="T332">
            <v>0</v>
          </cell>
          <cell r="U332" t="str">
            <v>1.33</v>
          </cell>
          <cell r="V332" t="str">
            <v>D+</v>
          </cell>
          <cell r="W332" t="str">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row>
        <row r="333">
          <cell r="A333">
            <v>0</v>
          </cell>
          <cell r="B333">
            <v>0</v>
          </cell>
          <cell r="C333">
            <v>0</v>
          </cell>
          <cell r="D333" t="str">
            <v>4.5</v>
          </cell>
          <cell r="E333">
            <v>0</v>
          </cell>
          <cell r="F333">
            <v>0</v>
          </cell>
          <cell r="G333">
            <v>0</v>
          </cell>
          <cell r="H333">
            <v>0</v>
          </cell>
          <cell r="I333">
            <v>0</v>
          </cell>
          <cell r="J333">
            <v>0</v>
          </cell>
          <cell r="K333">
            <v>0</v>
          </cell>
          <cell r="L333">
            <v>0</v>
          </cell>
          <cell r="M333">
            <v>0</v>
          </cell>
          <cell r="N333">
            <v>0</v>
          </cell>
          <cell r="O333">
            <v>0</v>
          </cell>
          <cell r="P333">
            <v>0</v>
          </cell>
          <cell r="Q333">
            <v>0</v>
          </cell>
          <cell r="R333">
            <v>0</v>
          </cell>
          <cell r="S333">
            <v>0</v>
          </cell>
          <cell r="T333">
            <v>0</v>
          </cell>
          <cell r="U333" t="str">
            <v>1.33</v>
          </cell>
          <cell r="V333" t="str">
            <v>D+</v>
          </cell>
          <cell r="W333" t="str">
            <v>0</v>
          </cell>
          <cell r="X333">
            <v>0</v>
          </cell>
          <cell r="Y333">
            <v>0</v>
          </cell>
          <cell r="Z333">
            <v>0</v>
          </cell>
          <cell r="AA333">
            <v>0</v>
          </cell>
          <cell r="AB333">
            <v>0</v>
          </cell>
          <cell r="AC333">
            <v>0</v>
          </cell>
          <cell r="AD333">
            <v>0</v>
          </cell>
          <cell r="AE333">
            <v>0</v>
          </cell>
          <cell r="AF333">
            <v>0</v>
          </cell>
          <cell r="AG333">
            <v>0</v>
          </cell>
          <cell r="AH333">
            <v>0</v>
          </cell>
          <cell r="AI333">
            <v>0</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row>
        <row r="334">
          <cell r="A334">
            <v>0</v>
          </cell>
          <cell r="B334">
            <v>0</v>
          </cell>
          <cell r="C334">
            <v>0</v>
          </cell>
          <cell r="D334" t="str">
            <v>4.6</v>
          </cell>
          <cell r="E334">
            <v>0</v>
          </cell>
          <cell r="F334">
            <v>0</v>
          </cell>
          <cell r="G334">
            <v>0</v>
          </cell>
          <cell r="H334">
            <v>0</v>
          </cell>
          <cell r="I334">
            <v>0</v>
          </cell>
          <cell r="J334">
            <v>0</v>
          </cell>
          <cell r="K334">
            <v>0</v>
          </cell>
          <cell r="L334">
            <v>0</v>
          </cell>
          <cell r="M334">
            <v>0</v>
          </cell>
          <cell r="N334">
            <v>0</v>
          </cell>
          <cell r="O334">
            <v>0</v>
          </cell>
          <cell r="P334">
            <v>0</v>
          </cell>
          <cell r="Q334">
            <v>0</v>
          </cell>
          <cell r="R334">
            <v>0</v>
          </cell>
          <cell r="S334">
            <v>0</v>
          </cell>
          <cell r="T334">
            <v>0</v>
          </cell>
          <cell r="U334" t="str">
            <v>1.33</v>
          </cell>
          <cell r="V334" t="str">
            <v>D+</v>
          </cell>
          <cell r="W334" t="str">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row>
        <row r="335">
          <cell r="A335">
            <v>0</v>
          </cell>
          <cell r="B335">
            <v>0</v>
          </cell>
          <cell r="C335">
            <v>0</v>
          </cell>
          <cell r="D335" t="str">
            <v>4.7</v>
          </cell>
          <cell r="E335">
            <v>0</v>
          </cell>
          <cell r="F335">
            <v>0</v>
          </cell>
          <cell r="G335">
            <v>0</v>
          </cell>
          <cell r="H335">
            <v>0</v>
          </cell>
          <cell r="I335">
            <v>0</v>
          </cell>
          <cell r="J335">
            <v>0</v>
          </cell>
          <cell r="K335">
            <v>0</v>
          </cell>
          <cell r="L335">
            <v>0</v>
          </cell>
          <cell r="M335">
            <v>0</v>
          </cell>
          <cell r="N335">
            <v>0</v>
          </cell>
          <cell r="O335">
            <v>0</v>
          </cell>
          <cell r="P335">
            <v>0</v>
          </cell>
          <cell r="Q335">
            <v>0</v>
          </cell>
          <cell r="R335">
            <v>0</v>
          </cell>
          <cell r="S335">
            <v>0</v>
          </cell>
          <cell r="T335">
            <v>0</v>
          </cell>
          <cell r="U335" t="str">
            <v>1.33</v>
          </cell>
          <cell r="V335" t="str">
            <v>D+</v>
          </cell>
          <cell r="W335" t="str">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row>
        <row r="336">
          <cell r="A336">
            <v>0</v>
          </cell>
          <cell r="B336">
            <v>0</v>
          </cell>
          <cell r="C336">
            <v>0</v>
          </cell>
          <cell r="D336" t="str">
            <v>4.8</v>
          </cell>
          <cell r="E336">
            <v>0</v>
          </cell>
          <cell r="F336">
            <v>0</v>
          </cell>
          <cell r="G336">
            <v>0</v>
          </cell>
          <cell r="H336">
            <v>0</v>
          </cell>
          <cell r="I336">
            <v>0</v>
          </cell>
          <cell r="J336">
            <v>0</v>
          </cell>
          <cell r="K336">
            <v>0</v>
          </cell>
          <cell r="L336">
            <v>0</v>
          </cell>
          <cell r="M336">
            <v>0</v>
          </cell>
          <cell r="N336">
            <v>0</v>
          </cell>
          <cell r="O336">
            <v>0</v>
          </cell>
          <cell r="P336">
            <v>0</v>
          </cell>
          <cell r="Q336">
            <v>0</v>
          </cell>
          <cell r="R336">
            <v>0</v>
          </cell>
          <cell r="S336">
            <v>0</v>
          </cell>
          <cell r="T336">
            <v>0</v>
          </cell>
          <cell r="U336" t="str">
            <v>1.33</v>
          </cell>
          <cell r="V336" t="str">
            <v>D+</v>
          </cell>
          <cell r="W336" t="str">
            <v>0</v>
          </cell>
          <cell r="X336">
            <v>0</v>
          </cell>
          <cell r="Y336">
            <v>0</v>
          </cell>
          <cell r="Z336">
            <v>0</v>
          </cell>
          <cell r="AA336">
            <v>0</v>
          </cell>
          <cell r="AB336">
            <v>0</v>
          </cell>
          <cell r="AC336">
            <v>0</v>
          </cell>
          <cell r="AD336">
            <v>0</v>
          </cell>
          <cell r="AE336">
            <v>0</v>
          </cell>
          <cell r="AF336">
            <v>0</v>
          </cell>
          <cell r="AG336">
            <v>0</v>
          </cell>
          <cell r="AH336">
            <v>0</v>
          </cell>
          <cell r="AI336">
            <v>0</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row>
        <row r="337">
          <cell r="A337">
            <v>0</v>
          </cell>
          <cell r="B337">
            <v>0</v>
          </cell>
          <cell r="C337">
            <v>0</v>
          </cell>
          <cell r="D337" t="str">
            <v>4.9</v>
          </cell>
          <cell r="E337">
            <v>0</v>
          </cell>
          <cell r="F337">
            <v>0</v>
          </cell>
          <cell r="G337">
            <v>0</v>
          </cell>
          <cell r="H337">
            <v>0</v>
          </cell>
          <cell r="I337">
            <v>0</v>
          </cell>
          <cell r="J337">
            <v>0</v>
          </cell>
          <cell r="K337">
            <v>0</v>
          </cell>
          <cell r="L337">
            <v>0</v>
          </cell>
          <cell r="M337">
            <v>0</v>
          </cell>
          <cell r="N337">
            <v>0</v>
          </cell>
          <cell r="O337">
            <v>0</v>
          </cell>
          <cell r="P337">
            <v>0</v>
          </cell>
          <cell r="Q337">
            <v>0</v>
          </cell>
          <cell r="R337">
            <v>0</v>
          </cell>
          <cell r="S337">
            <v>0</v>
          </cell>
          <cell r="T337">
            <v>0</v>
          </cell>
          <cell r="U337" t="str">
            <v>1.33</v>
          </cell>
          <cell r="V337" t="str">
            <v>D+</v>
          </cell>
          <cell r="W337" t="str">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row>
        <row r="338">
          <cell r="A338">
            <v>0</v>
          </cell>
          <cell r="B338">
            <v>0</v>
          </cell>
          <cell r="C338">
            <v>0</v>
          </cell>
          <cell r="D338" t="str">
            <v>4.10</v>
          </cell>
          <cell r="E338">
            <v>0</v>
          </cell>
          <cell r="F338">
            <v>0</v>
          </cell>
          <cell r="G338">
            <v>0</v>
          </cell>
          <cell r="H338">
            <v>0</v>
          </cell>
          <cell r="I338">
            <v>0</v>
          </cell>
          <cell r="J338">
            <v>0</v>
          </cell>
          <cell r="K338">
            <v>0</v>
          </cell>
          <cell r="L338">
            <v>0</v>
          </cell>
          <cell r="M338">
            <v>0</v>
          </cell>
          <cell r="N338">
            <v>0</v>
          </cell>
          <cell r="O338">
            <v>0</v>
          </cell>
          <cell r="P338">
            <v>0</v>
          </cell>
          <cell r="Q338">
            <v>0</v>
          </cell>
          <cell r="R338">
            <v>0</v>
          </cell>
          <cell r="S338">
            <v>0</v>
          </cell>
          <cell r="T338">
            <v>0</v>
          </cell>
          <cell r="U338" t="str">
            <v>1.33</v>
          </cell>
          <cell r="V338" t="str">
            <v>D+</v>
          </cell>
          <cell r="W338" t="str">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row>
        <row r="339">
          <cell r="A339">
            <v>0</v>
          </cell>
          <cell r="B339">
            <v>0</v>
          </cell>
          <cell r="C339">
            <v>0</v>
          </cell>
          <cell r="D339" t="str">
            <v>4.12</v>
          </cell>
          <cell r="E339">
            <v>0</v>
          </cell>
          <cell r="F339">
            <v>0</v>
          </cell>
          <cell r="G339">
            <v>0</v>
          </cell>
          <cell r="H339">
            <v>0</v>
          </cell>
          <cell r="I339">
            <v>0</v>
          </cell>
          <cell r="J339">
            <v>0</v>
          </cell>
          <cell r="K339">
            <v>0</v>
          </cell>
          <cell r="L339">
            <v>0</v>
          </cell>
          <cell r="M339">
            <v>0</v>
          </cell>
          <cell r="N339">
            <v>0</v>
          </cell>
          <cell r="O339">
            <v>0</v>
          </cell>
          <cell r="P339">
            <v>0</v>
          </cell>
          <cell r="Q339">
            <v>0</v>
          </cell>
          <cell r="R339">
            <v>0</v>
          </cell>
          <cell r="S339">
            <v>0</v>
          </cell>
          <cell r="T339">
            <v>0</v>
          </cell>
          <cell r="U339" t="str">
            <v>1.33</v>
          </cell>
          <cell r="V339" t="str">
            <v>D+</v>
          </cell>
          <cell r="W339" t="str">
            <v>0</v>
          </cell>
          <cell r="X339">
            <v>0</v>
          </cell>
          <cell r="Y339">
            <v>0</v>
          </cell>
          <cell r="Z339">
            <v>0</v>
          </cell>
          <cell r="AA339">
            <v>0</v>
          </cell>
          <cell r="AB339">
            <v>0</v>
          </cell>
          <cell r="AC339">
            <v>0</v>
          </cell>
          <cell r="AD339">
            <v>0</v>
          </cell>
          <cell r="AE339">
            <v>0</v>
          </cell>
          <cell r="AF339">
            <v>0</v>
          </cell>
          <cell r="AG339">
            <v>0</v>
          </cell>
          <cell r="AH339">
            <v>0</v>
          </cell>
          <cell r="AI339">
            <v>0</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row>
        <row r="340">
          <cell r="A340">
            <v>0</v>
          </cell>
          <cell r="B340">
            <v>0</v>
          </cell>
          <cell r="C340">
            <v>0</v>
          </cell>
          <cell r="D340" t="str">
            <v>4.15</v>
          </cell>
          <cell r="E340">
            <v>0</v>
          </cell>
          <cell r="F340">
            <v>0</v>
          </cell>
          <cell r="G340">
            <v>0</v>
          </cell>
          <cell r="H340">
            <v>0</v>
          </cell>
          <cell r="I340">
            <v>0</v>
          </cell>
          <cell r="J340">
            <v>0</v>
          </cell>
          <cell r="K340">
            <v>0</v>
          </cell>
          <cell r="L340">
            <v>0</v>
          </cell>
          <cell r="M340">
            <v>0</v>
          </cell>
          <cell r="N340">
            <v>0</v>
          </cell>
          <cell r="O340">
            <v>0</v>
          </cell>
          <cell r="P340">
            <v>0</v>
          </cell>
          <cell r="Q340">
            <v>0</v>
          </cell>
          <cell r="R340">
            <v>0</v>
          </cell>
          <cell r="S340">
            <v>0</v>
          </cell>
          <cell r="T340">
            <v>0</v>
          </cell>
          <cell r="U340" t="str">
            <v>1.33</v>
          </cell>
          <cell r="V340" t="str">
            <v>D+</v>
          </cell>
          <cell r="W340" t="str">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row>
        <row r="341">
          <cell r="A341">
            <v>0</v>
          </cell>
          <cell r="B341">
            <v>0</v>
          </cell>
          <cell r="C341">
            <v>0</v>
          </cell>
          <cell r="D341" t="str">
            <v>4.17</v>
          </cell>
          <cell r="E341">
            <v>0</v>
          </cell>
          <cell r="F341">
            <v>0</v>
          </cell>
          <cell r="G341">
            <v>0</v>
          </cell>
          <cell r="H341">
            <v>0</v>
          </cell>
          <cell r="I341">
            <v>0</v>
          </cell>
          <cell r="J341">
            <v>0</v>
          </cell>
          <cell r="K341">
            <v>0</v>
          </cell>
          <cell r="L341">
            <v>0</v>
          </cell>
          <cell r="M341">
            <v>0</v>
          </cell>
          <cell r="N341">
            <v>0</v>
          </cell>
          <cell r="O341">
            <v>0</v>
          </cell>
          <cell r="P341">
            <v>0</v>
          </cell>
          <cell r="Q341">
            <v>0</v>
          </cell>
          <cell r="R341">
            <v>0</v>
          </cell>
          <cell r="S341">
            <v>0</v>
          </cell>
          <cell r="T341">
            <v>0</v>
          </cell>
          <cell r="U341" t="str">
            <v>1.33</v>
          </cell>
          <cell r="V341" t="str">
            <v>D+</v>
          </cell>
          <cell r="W341" t="str">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row>
        <row r="342">
          <cell r="A342">
            <v>0</v>
          </cell>
          <cell r="B342">
            <v>28</v>
          </cell>
          <cell r="C342">
            <v>0</v>
          </cell>
          <cell r="D342">
            <v>0</v>
          </cell>
          <cell r="E342">
            <v>0</v>
          </cell>
          <cell r="F342">
            <v>0</v>
          </cell>
          <cell r="G342">
            <v>0</v>
          </cell>
          <cell r="H342">
            <v>0</v>
          </cell>
          <cell r="I342">
            <v>0</v>
          </cell>
          <cell r="J342">
            <v>0</v>
          </cell>
          <cell r="K342">
            <v>0</v>
          </cell>
          <cell r="L342">
            <v>0</v>
          </cell>
          <cell r="M342">
            <v>0</v>
          </cell>
          <cell r="N342">
            <v>0</v>
          </cell>
          <cell r="O342">
            <v>0</v>
          </cell>
          <cell r="P342">
            <v>0</v>
          </cell>
          <cell r="Q342">
            <v>0</v>
          </cell>
          <cell r="R342">
            <v>0</v>
          </cell>
          <cell r="S342">
            <v>0</v>
          </cell>
          <cell r="T342">
            <v>0</v>
          </cell>
          <cell r="U342" t="str">
            <v>1.33</v>
          </cell>
          <cell r="V342" t="str">
            <v>D+</v>
          </cell>
          <cell r="W342">
            <v>0</v>
          </cell>
          <cell r="X342">
            <v>0</v>
          </cell>
          <cell r="Y342">
            <v>0</v>
          </cell>
          <cell r="Z342">
            <v>0</v>
          </cell>
          <cell r="AA342">
            <v>0</v>
          </cell>
          <cell r="AB342">
            <v>0</v>
          </cell>
          <cell r="AC342">
            <v>0</v>
          </cell>
          <cell r="AD342">
            <v>0</v>
          </cell>
          <cell r="AE342">
            <v>0</v>
          </cell>
          <cell r="AF342">
            <v>0</v>
          </cell>
          <cell r="AG342">
            <v>0</v>
          </cell>
          <cell r="AH342">
            <v>0</v>
          </cell>
          <cell r="AI342">
            <v>0</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row>
        <row r="343">
          <cell r="A343">
            <v>29</v>
          </cell>
          <cell r="B343">
            <v>0</v>
          </cell>
          <cell r="C343" t="e">
            <v>#N/A</v>
          </cell>
          <cell r="D343" t="str">
            <v>4.1</v>
          </cell>
          <cell r="E343">
            <v>0</v>
          </cell>
          <cell r="F343">
            <v>0</v>
          </cell>
          <cell r="G343">
            <v>0</v>
          </cell>
          <cell r="H343">
            <v>0</v>
          </cell>
          <cell r="I343">
            <v>0</v>
          </cell>
          <cell r="J343">
            <v>0</v>
          </cell>
          <cell r="K343">
            <v>0</v>
          </cell>
          <cell r="L343">
            <v>0</v>
          </cell>
          <cell r="M343">
            <v>0</v>
          </cell>
          <cell r="N343">
            <v>0</v>
          </cell>
          <cell r="O343">
            <v>0</v>
          </cell>
          <cell r="P343">
            <v>0</v>
          </cell>
          <cell r="Q343">
            <v>0</v>
          </cell>
          <cell r="R343">
            <v>0</v>
          </cell>
          <cell r="S343">
            <v>0</v>
          </cell>
          <cell r="T343">
            <v>0</v>
          </cell>
          <cell r="U343" t="str">
            <v>1.33</v>
          </cell>
          <cell r="V343" t="str">
            <v>D+</v>
          </cell>
          <cell r="W343" t="str">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t="str">
            <v>D+</v>
          </cell>
        </row>
        <row r="344">
          <cell r="A344">
            <v>0</v>
          </cell>
          <cell r="B344">
            <v>0</v>
          </cell>
          <cell r="C344">
            <v>0</v>
          </cell>
          <cell r="D344" t="str">
            <v>4.2</v>
          </cell>
          <cell r="E344">
            <v>0</v>
          </cell>
          <cell r="F344">
            <v>0</v>
          </cell>
          <cell r="G344">
            <v>0</v>
          </cell>
          <cell r="H344">
            <v>0</v>
          </cell>
          <cell r="I344">
            <v>0</v>
          </cell>
          <cell r="J344">
            <v>0</v>
          </cell>
          <cell r="K344">
            <v>0</v>
          </cell>
          <cell r="L344">
            <v>0</v>
          </cell>
          <cell r="M344">
            <v>0</v>
          </cell>
          <cell r="N344">
            <v>0</v>
          </cell>
          <cell r="O344">
            <v>0</v>
          </cell>
          <cell r="P344">
            <v>0</v>
          </cell>
          <cell r="Q344">
            <v>0</v>
          </cell>
          <cell r="R344">
            <v>0</v>
          </cell>
          <cell r="S344">
            <v>0</v>
          </cell>
          <cell r="T344">
            <v>0</v>
          </cell>
          <cell r="U344" t="str">
            <v>1.33</v>
          </cell>
          <cell r="V344" t="str">
            <v>D+</v>
          </cell>
          <cell r="W344" t="str">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row>
        <row r="345">
          <cell r="A345">
            <v>0</v>
          </cell>
          <cell r="B345">
            <v>0</v>
          </cell>
          <cell r="C345">
            <v>0</v>
          </cell>
          <cell r="D345" t="str">
            <v>4.5</v>
          </cell>
          <cell r="E345">
            <v>0</v>
          </cell>
          <cell r="F345">
            <v>0</v>
          </cell>
          <cell r="G345">
            <v>0</v>
          </cell>
          <cell r="H345">
            <v>0</v>
          </cell>
          <cell r="I345">
            <v>0</v>
          </cell>
          <cell r="J345">
            <v>0</v>
          </cell>
          <cell r="K345">
            <v>0</v>
          </cell>
          <cell r="L345">
            <v>0</v>
          </cell>
          <cell r="M345">
            <v>0</v>
          </cell>
          <cell r="N345">
            <v>0</v>
          </cell>
          <cell r="O345">
            <v>0</v>
          </cell>
          <cell r="P345">
            <v>0</v>
          </cell>
          <cell r="Q345">
            <v>0</v>
          </cell>
          <cell r="R345">
            <v>0</v>
          </cell>
          <cell r="S345">
            <v>0</v>
          </cell>
          <cell r="T345">
            <v>0</v>
          </cell>
          <cell r="U345" t="str">
            <v>1.33</v>
          </cell>
          <cell r="V345" t="str">
            <v>D+</v>
          </cell>
          <cell r="W345" t="str">
            <v>0</v>
          </cell>
          <cell r="X345">
            <v>0</v>
          </cell>
          <cell r="Y345">
            <v>0</v>
          </cell>
          <cell r="Z345">
            <v>0</v>
          </cell>
          <cell r="AA345">
            <v>0</v>
          </cell>
          <cell r="AB345">
            <v>0</v>
          </cell>
          <cell r="AC345">
            <v>0</v>
          </cell>
          <cell r="AD345">
            <v>0</v>
          </cell>
          <cell r="AE345">
            <v>0</v>
          </cell>
          <cell r="AF345">
            <v>0</v>
          </cell>
          <cell r="AG345">
            <v>0</v>
          </cell>
          <cell r="AH345">
            <v>0</v>
          </cell>
          <cell r="AI345">
            <v>0</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row>
        <row r="346">
          <cell r="A346">
            <v>0</v>
          </cell>
          <cell r="B346">
            <v>0</v>
          </cell>
          <cell r="C346">
            <v>0</v>
          </cell>
          <cell r="D346" t="str">
            <v>4.6</v>
          </cell>
          <cell r="E346">
            <v>0</v>
          </cell>
          <cell r="F346">
            <v>0</v>
          </cell>
          <cell r="G346">
            <v>0</v>
          </cell>
          <cell r="H346">
            <v>0</v>
          </cell>
          <cell r="I346">
            <v>0</v>
          </cell>
          <cell r="J346">
            <v>0</v>
          </cell>
          <cell r="K346">
            <v>0</v>
          </cell>
          <cell r="L346">
            <v>0</v>
          </cell>
          <cell r="M346">
            <v>0</v>
          </cell>
          <cell r="N346">
            <v>0</v>
          </cell>
          <cell r="O346">
            <v>0</v>
          </cell>
          <cell r="P346">
            <v>0</v>
          </cell>
          <cell r="Q346">
            <v>0</v>
          </cell>
          <cell r="R346">
            <v>0</v>
          </cell>
          <cell r="S346">
            <v>0</v>
          </cell>
          <cell r="T346">
            <v>0</v>
          </cell>
          <cell r="U346" t="str">
            <v>1.33</v>
          </cell>
          <cell r="V346" t="str">
            <v>D+</v>
          </cell>
          <cell r="W346" t="str">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row>
        <row r="347">
          <cell r="A347">
            <v>0</v>
          </cell>
          <cell r="B347">
            <v>0</v>
          </cell>
          <cell r="C347">
            <v>0</v>
          </cell>
          <cell r="D347" t="str">
            <v>4.7</v>
          </cell>
          <cell r="E347">
            <v>0</v>
          </cell>
          <cell r="F347">
            <v>0</v>
          </cell>
          <cell r="G347">
            <v>0</v>
          </cell>
          <cell r="H347">
            <v>0</v>
          </cell>
          <cell r="I347">
            <v>0</v>
          </cell>
          <cell r="J347">
            <v>0</v>
          </cell>
          <cell r="K347">
            <v>0</v>
          </cell>
          <cell r="L347">
            <v>0</v>
          </cell>
          <cell r="M347">
            <v>0</v>
          </cell>
          <cell r="N347">
            <v>0</v>
          </cell>
          <cell r="O347">
            <v>0</v>
          </cell>
          <cell r="P347">
            <v>0</v>
          </cell>
          <cell r="Q347">
            <v>0</v>
          </cell>
          <cell r="R347">
            <v>0</v>
          </cell>
          <cell r="S347">
            <v>0</v>
          </cell>
          <cell r="T347">
            <v>0</v>
          </cell>
          <cell r="U347" t="str">
            <v>1.33</v>
          </cell>
          <cell r="V347" t="str">
            <v>D+</v>
          </cell>
          <cell r="W347" t="str">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row>
        <row r="348">
          <cell r="A348">
            <v>0</v>
          </cell>
          <cell r="B348">
            <v>0</v>
          </cell>
          <cell r="C348">
            <v>0</v>
          </cell>
          <cell r="D348" t="str">
            <v>4.8</v>
          </cell>
          <cell r="E348">
            <v>0</v>
          </cell>
          <cell r="F348">
            <v>0</v>
          </cell>
          <cell r="G348">
            <v>0</v>
          </cell>
          <cell r="H348">
            <v>0</v>
          </cell>
          <cell r="I348">
            <v>0</v>
          </cell>
          <cell r="J348">
            <v>0</v>
          </cell>
          <cell r="K348">
            <v>0</v>
          </cell>
          <cell r="L348">
            <v>0</v>
          </cell>
          <cell r="M348">
            <v>0</v>
          </cell>
          <cell r="N348">
            <v>0</v>
          </cell>
          <cell r="O348">
            <v>0</v>
          </cell>
          <cell r="P348">
            <v>0</v>
          </cell>
          <cell r="Q348">
            <v>0</v>
          </cell>
          <cell r="R348">
            <v>0</v>
          </cell>
          <cell r="S348">
            <v>0</v>
          </cell>
          <cell r="T348">
            <v>0</v>
          </cell>
          <cell r="U348" t="str">
            <v>1.33</v>
          </cell>
          <cell r="V348" t="str">
            <v>D+</v>
          </cell>
          <cell r="W348" t="str">
            <v>0</v>
          </cell>
          <cell r="X348">
            <v>0</v>
          </cell>
          <cell r="Y348">
            <v>0</v>
          </cell>
          <cell r="Z348">
            <v>0</v>
          </cell>
          <cell r="AA348">
            <v>0</v>
          </cell>
          <cell r="AB348">
            <v>0</v>
          </cell>
          <cell r="AC348">
            <v>0</v>
          </cell>
          <cell r="AD348">
            <v>0</v>
          </cell>
          <cell r="AE348">
            <v>0</v>
          </cell>
          <cell r="AF348">
            <v>0</v>
          </cell>
          <cell r="AG348">
            <v>0</v>
          </cell>
          <cell r="AH348">
            <v>0</v>
          </cell>
          <cell r="AI348">
            <v>0</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row>
        <row r="349">
          <cell r="A349">
            <v>0</v>
          </cell>
          <cell r="B349">
            <v>0</v>
          </cell>
          <cell r="C349">
            <v>0</v>
          </cell>
          <cell r="D349" t="str">
            <v>4.9</v>
          </cell>
          <cell r="E349">
            <v>0</v>
          </cell>
          <cell r="F349">
            <v>0</v>
          </cell>
          <cell r="G349">
            <v>0</v>
          </cell>
          <cell r="H349">
            <v>0</v>
          </cell>
          <cell r="I349">
            <v>0</v>
          </cell>
          <cell r="J349">
            <v>0</v>
          </cell>
          <cell r="K349">
            <v>0</v>
          </cell>
          <cell r="L349">
            <v>0</v>
          </cell>
          <cell r="M349">
            <v>0</v>
          </cell>
          <cell r="N349">
            <v>0</v>
          </cell>
          <cell r="O349">
            <v>0</v>
          </cell>
          <cell r="P349">
            <v>0</v>
          </cell>
          <cell r="Q349">
            <v>0</v>
          </cell>
          <cell r="R349">
            <v>0</v>
          </cell>
          <cell r="S349">
            <v>0</v>
          </cell>
          <cell r="T349">
            <v>0</v>
          </cell>
          <cell r="U349" t="str">
            <v>1.33</v>
          </cell>
          <cell r="V349" t="str">
            <v>D+</v>
          </cell>
          <cell r="W349" t="str">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row>
        <row r="350">
          <cell r="A350">
            <v>0</v>
          </cell>
          <cell r="B350">
            <v>0</v>
          </cell>
          <cell r="C350">
            <v>0</v>
          </cell>
          <cell r="D350" t="str">
            <v>4.10</v>
          </cell>
          <cell r="E350">
            <v>0</v>
          </cell>
          <cell r="F350">
            <v>0</v>
          </cell>
          <cell r="G350">
            <v>0</v>
          </cell>
          <cell r="H350">
            <v>0</v>
          </cell>
          <cell r="I350">
            <v>0</v>
          </cell>
          <cell r="J350">
            <v>0</v>
          </cell>
          <cell r="K350">
            <v>0</v>
          </cell>
          <cell r="L350">
            <v>0</v>
          </cell>
          <cell r="M350">
            <v>0</v>
          </cell>
          <cell r="N350">
            <v>0</v>
          </cell>
          <cell r="O350">
            <v>0</v>
          </cell>
          <cell r="P350">
            <v>0</v>
          </cell>
          <cell r="Q350">
            <v>0</v>
          </cell>
          <cell r="R350">
            <v>0</v>
          </cell>
          <cell r="S350">
            <v>0</v>
          </cell>
          <cell r="T350">
            <v>0</v>
          </cell>
          <cell r="U350" t="str">
            <v>1.33</v>
          </cell>
          <cell r="V350" t="str">
            <v>D+</v>
          </cell>
          <cell r="W350" t="str">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row>
        <row r="351">
          <cell r="A351">
            <v>0</v>
          </cell>
          <cell r="B351">
            <v>0</v>
          </cell>
          <cell r="C351">
            <v>0</v>
          </cell>
          <cell r="D351" t="str">
            <v>4.12</v>
          </cell>
          <cell r="E351">
            <v>0</v>
          </cell>
          <cell r="F351">
            <v>0</v>
          </cell>
          <cell r="G351">
            <v>0</v>
          </cell>
          <cell r="H351">
            <v>0</v>
          </cell>
          <cell r="I351">
            <v>0</v>
          </cell>
          <cell r="J351">
            <v>0</v>
          </cell>
          <cell r="K351">
            <v>0</v>
          </cell>
          <cell r="L351">
            <v>0</v>
          </cell>
          <cell r="M351">
            <v>0</v>
          </cell>
          <cell r="N351">
            <v>0</v>
          </cell>
          <cell r="O351">
            <v>0</v>
          </cell>
          <cell r="P351">
            <v>0</v>
          </cell>
          <cell r="Q351">
            <v>0</v>
          </cell>
          <cell r="R351">
            <v>0</v>
          </cell>
          <cell r="S351">
            <v>0</v>
          </cell>
          <cell r="T351">
            <v>0</v>
          </cell>
          <cell r="U351" t="str">
            <v>1.33</v>
          </cell>
          <cell r="V351" t="str">
            <v>D+</v>
          </cell>
          <cell r="W351" t="str">
            <v>0</v>
          </cell>
          <cell r="X351">
            <v>0</v>
          </cell>
          <cell r="Y351">
            <v>0</v>
          </cell>
          <cell r="Z351">
            <v>0</v>
          </cell>
          <cell r="AA351">
            <v>0</v>
          </cell>
          <cell r="AB351">
            <v>0</v>
          </cell>
          <cell r="AC351">
            <v>0</v>
          </cell>
          <cell r="AD351">
            <v>0</v>
          </cell>
          <cell r="AE351">
            <v>0</v>
          </cell>
          <cell r="AF351">
            <v>0</v>
          </cell>
          <cell r="AG351">
            <v>0</v>
          </cell>
          <cell r="AH351">
            <v>0</v>
          </cell>
          <cell r="AI351">
            <v>0</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row>
        <row r="352">
          <cell r="A352">
            <v>0</v>
          </cell>
          <cell r="B352">
            <v>0</v>
          </cell>
          <cell r="C352">
            <v>0</v>
          </cell>
          <cell r="D352" t="str">
            <v>4.15</v>
          </cell>
          <cell r="E352">
            <v>0</v>
          </cell>
          <cell r="F352">
            <v>0</v>
          </cell>
          <cell r="G352">
            <v>0</v>
          </cell>
          <cell r="H352">
            <v>0</v>
          </cell>
          <cell r="I352">
            <v>0</v>
          </cell>
          <cell r="J352">
            <v>0</v>
          </cell>
          <cell r="K352">
            <v>0</v>
          </cell>
          <cell r="L352">
            <v>0</v>
          </cell>
          <cell r="M352">
            <v>0</v>
          </cell>
          <cell r="N352">
            <v>0</v>
          </cell>
          <cell r="O352">
            <v>0</v>
          </cell>
          <cell r="P352">
            <v>0</v>
          </cell>
          <cell r="Q352">
            <v>0</v>
          </cell>
          <cell r="R352">
            <v>0</v>
          </cell>
          <cell r="S352">
            <v>0</v>
          </cell>
          <cell r="T352">
            <v>0</v>
          </cell>
          <cell r="U352" t="str">
            <v>1.33</v>
          </cell>
          <cell r="V352" t="str">
            <v>D+</v>
          </cell>
          <cell r="W352" t="str">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row>
        <row r="353">
          <cell r="A353">
            <v>0</v>
          </cell>
          <cell r="B353">
            <v>0</v>
          </cell>
          <cell r="C353">
            <v>0</v>
          </cell>
          <cell r="D353" t="str">
            <v>4.17</v>
          </cell>
          <cell r="E353">
            <v>0</v>
          </cell>
          <cell r="F353">
            <v>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t="str">
            <v>1.33</v>
          </cell>
          <cell r="V353" t="str">
            <v>D+</v>
          </cell>
          <cell r="W353" t="str">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row>
        <row r="354">
          <cell r="A354">
            <v>0</v>
          </cell>
          <cell r="B354">
            <v>29</v>
          </cell>
          <cell r="C354">
            <v>0</v>
          </cell>
          <cell r="D354">
            <v>0</v>
          </cell>
          <cell r="E354">
            <v>0</v>
          </cell>
          <cell r="F354">
            <v>0</v>
          </cell>
          <cell r="G354">
            <v>0</v>
          </cell>
          <cell r="H354">
            <v>0</v>
          </cell>
          <cell r="I354">
            <v>0</v>
          </cell>
          <cell r="J354">
            <v>0</v>
          </cell>
          <cell r="K354">
            <v>0</v>
          </cell>
          <cell r="L354">
            <v>0</v>
          </cell>
          <cell r="M354">
            <v>0</v>
          </cell>
          <cell r="N354">
            <v>0</v>
          </cell>
          <cell r="O354">
            <v>0</v>
          </cell>
          <cell r="P354">
            <v>0</v>
          </cell>
          <cell r="Q354">
            <v>0</v>
          </cell>
          <cell r="R354">
            <v>0</v>
          </cell>
          <cell r="S354">
            <v>0</v>
          </cell>
          <cell r="T354">
            <v>0</v>
          </cell>
          <cell r="U354" t="str">
            <v>1.33</v>
          </cell>
          <cell r="V354" t="str">
            <v>D+</v>
          </cell>
          <cell r="W354">
            <v>0</v>
          </cell>
          <cell r="X354">
            <v>0</v>
          </cell>
          <cell r="Y354">
            <v>0</v>
          </cell>
          <cell r="Z354">
            <v>0</v>
          </cell>
          <cell r="AA354">
            <v>0</v>
          </cell>
          <cell r="AB354">
            <v>0</v>
          </cell>
          <cell r="AC354">
            <v>0</v>
          </cell>
          <cell r="AD354">
            <v>0</v>
          </cell>
          <cell r="AE354">
            <v>0</v>
          </cell>
          <cell r="AF354">
            <v>0</v>
          </cell>
          <cell r="AG354">
            <v>0</v>
          </cell>
          <cell r="AH354">
            <v>0</v>
          </cell>
          <cell r="AI354">
            <v>0</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row>
        <row r="355">
          <cell r="A355">
            <v>30</v>
          </cell>
          <cell r="B355">
            <v>0</v>
          </cell>
          <cell r="C355" t="e">
            <v>#N/A</v>
          </cell>
          <cell r="D355" t="str">
            <v>4.1</v>
          </cell>
          <cell r="E355">
            <v>0</v>
          </cell>
          <cell r="F355">
            <v>0</v>
          </cell>
          <cell r="G355">
            <v>0</v>
          </cell>
          <cell r="H355">
            <v>0</v>
          </cell>
          <cell r="I355">
            <v>0</v>
          </cell>
          <cell r="J355">
            <v>0</v>
          </cell>
          <cell r="K355">
            <v>0</v>
          </cell>
          <cell r="L355">
            <v>0</v>
          </cell>
          <cell r="M355">
            <v>0</v>
          </cell>
          <cell r="N355">
            <v>0</v>
          </cell>
          <cell r="O355">
            <v>0</v>
          </cell>
          <cell r="P355">
            <v>0</v>
          </cell>
          <cell r="Q355">
            <v>0</v>
          </cell>
          <cell r="R355">
            <v>0</v>
          </cell>
          <cell r="S355">
            <v>0</v>
          </cell>
          <cell r="T355">
            <v>0</v>
          </cell>
          <cell r="U355" t="str">
            <v>1.33</v>
          </cell>
          <cell r="V355" t="str">
            <v>D+</v>
          </cell>
          <cell r="W355" t="str">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t="str">
            <v>D+</v>
          </cell>
        </row>
        <row r="356">
          <cell r="A356">
            <v>0</v>
          </cell>
          <cell r="B356">
            <v>0</v>
          </cell>
          <cell r="C356">
            <v>0</v>
          </cell>
          <cell r="D356" t="str">
            <v>4.2</v>
          </cell>
          <cell r="E356">
            <v>0</v>
          </cell>
          <cell r="F356">
            <v>0</v>
          </cell>
          <cell r="G356">
            <v>0</v>
          </cell>
          <cell r="H356">
            <v>0</v>
          </cell>
          <cell r="I356">
            <v>0</v>
          </cell>
          <cell r="J356">
            <v>0</v>
          </cell>
          <cell r="K356">
            <v>0</v>
          </cell>
          <cell r="L356">
            <v>0</v>
          </cell>
          <cell r="M356">
            <v>0</v>
          </cell>
          <cell r="N356">
            <v>0</v>
          </cell>
          <cell r="O356">
            <v>0</v>
          </cell>
          <cell r="P356">
            <v>0</v>
          </cell>
          <cell r="Q356">
            <v>0</v>
          </cell>
          <cell r="R356">
            <v>0</v>
          </cell>
          <cell r="S356">
            <v>0</v>
          </cell>
          <cell r="T356">
            <v>0</v>
          </cell>
          <cell r="U356" t="str">
            <v>1.33</v>
          </cell>
          <cell r="V356" t="str">
            <v>D+</v>
          </cell>
          <cell r="W356" t="str">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row>
        <row r="357">
          <cell r="A357">
            <v>0</v>
          </cell>
          <cell r="B357">
            <v>0</v>
          </cell>
          <cell r="C357">
            <v>0</v>
          </cell>
          <cell r="D357" t="str">
            <v>4.5</v>
          </cell>
          <cell r="E357">
            <v>0</v>
          </cell>
          <cell r="F357">
            <v>0</v>
          </cell>
          <cell r="G357">
            <v>0</v>
          </cell>
          <cell r="H357">
            <v>0</v>
          </cell>
          <cell r="I357">
            <v>0</v>
          </cell>
          <cell r="J357">
            <v>0</v>
          </cell>
          <cell r="K357">
            <v>0</v>
          </cell>
          <cell r="L357">
            <v>0</v>
          </cell>
          <cell r="M357">
            <v>0</v>
          </cell>
          <cell r="N357">
            <v>0</v>
          </cell>
          <cell r="O357">
            <v>0</v>
          </cell>
          <cell r="P357">
            <v>0</v>
          </cell>
          <cell r="Q357">
            <v>0</v>
          </cell>
          <cell r="R357">
            <v>0</v>
          </cell>
          <cell r="S357">
            <v>0</v>
          </cell>
          <cell r="T357">
            <v>0</v>
          </cell>
          <cell r="U357" t="str">
            <v>1.33</v>
          </cell>
          <cell r="V357" t="str">
            <v>D+</v>
          </cell>
          <cell r="W357" t="str">
            <v>0</v>
          </cell>
          <cell r="X357">
            <v>0</v>
          </cell>
          <cell r="Y357">
            <v>0</v>
          </cell>
          <cell r="Z357">
            <v>0</v>
          </cell>
          <cell r="AA357">
            <v>0</v>
          </cell>
          <cell r="AB357">
            <v>0</v>
          </cell>
          <cell r="AC357">
            <v>0</v>
          </cell>
          <cell r="AD357">
            <v>0</v>
          </cell>
          <cell r="AE357">
            <v>0</v>
          </cell>
          <cell r="AF357">
            <v>0</v>
          </cell>
          <cell r="AG357">
            <v>0</v>
          </cell>
          <cell r="AH357">
            <v>0</v>
          </cell>
          <cell r="AI357">
            <v>0</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row>
        <row r="358">
          <cell r="A358">
            <v>0</v>
          </cell>
          <cell r="B358">
            <v>0</v>
          </cell>
          <cell r="C358">
            <v>0</v>
          </cell>
          <cell r="D358" t="str">
            <v>4.6</v>
          </cell>
          <cell r="E358">
            <v>0</v>
          </cell>
          <cell r="F358">
            <v>0</v>
          </cell>
          <cell r="G358">
            <v>0</v>
          </cell>
          <cell r="H358">
            <v>0</v>
          </cell>
          <cell r="I358">
            <v>0</v>
          </cell>
          <cell r="J358">
            <v>0</v>
          </cell>
          <cell r="K358">
            <v>0</v>
          </cell>
          <cell r="L358">
            <v>0</v>
          </cell>
          <cell r="M358">
            <v>0</v>
          </cell>
          <cell r="N358">
            <v>0</v>
          </cell>
          <cell r="O358">
            <v>0</v>
          </cell>
          <cell r="P358">
            <v>0</v>
          </cell>
          <cell r="Q358">
            <v>0</v>
          </cell>
          <cell r="R358">
            <v>0</v>
          </cell>
          <cell r="S358">
            <v>0</v>
          </cell>
          <cell r="T358">
            <v>0</v>
          </cell>
          <cell r="U358" t="str">
            <v>1.33</v>
          </cell>
          <cell r="V358" t="str">
            <v>D+</v>
          </cell>
          <cell r="W358" t="str">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row>
        <row r="359">
          <cell r="A359">
            <v>0</v>
          </cell>
          <cell r="B359">
            <v>0</v>
          </cell>
          <cell r="C359">
            <v>0</v>
          </cell>
          <cell r="D359" t="str">
            <v>4.7</v>
          </cell>
          <cell r="E359">
            <v>0</v>
          </cell>
          <cell r="F359">
            <v>0</v>
          </cell>
          <cell r="G359">
            <v>0</v>
          </cell>
          <cell r="H359">
            <v>0</v>
          </cell>
          <cell r="I359">
            <v>0</v>
          </cell>
          <cell r="J359">
            <v>0</v>
          </cell>
          <cell r="K359">
            <v>0</v>
          </cell>
          <cell r="L359">
            <v>0</v>
          </cell>
          <cell r="M359">
            <v>0</v>
          </cell>
          <cell r="N359">
            <v>0</v>
          </cell>
          <cell r="O359">
            <v>0</v>
          </cell>
          <cell r="P359">
            <v>0</v>
          </cell>
          <cell r="Q359">
            <v>0</v>
          </cell>
          <cell r="R359">
            <v>0</v>
          </cell>
          <cell r="S359">
            <v>0</v>
          </cell>
          <cell r="T359">
            <v>0</v>
          </cell>
          <cell r="U359" t="str">
            <v>1.33</v>
          </cell>
          <cell r="V359" t="str">
            <v>D+</v>
          </cell>
          <cell r="W359" t="str">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row>
        <row r="360">
          <cell r="A360">
            <v>0</v>
          </cell>
          <cell r="B360">
            <v>0</v>
          </cell>
          <cell r="C360">
            <v>0</v>
          </cell>
          <cell r="D360" t="str">
            <v>4.8</v>
          </cell>
          <cell r="E360">
            <v>0</v>
          </cell>
          <cell r="F360">
            <v>0</v>
          </cell>
          <cell r="G360">
            <v>0</v>
          </cell>
          <cell r="H360">
            <v>0</v>
          </cell>
          <cell r="I360">
            <v>0</v>
          </cell>
          <cell r="J360">
            <v>0</v>
          </cell>
          <cell r="K360">
            <v>0</v>
          </cell>
          <cell r="L360">
            <v>0</v>
          </cell>
          <cell r="M360">
            <v>0</v>
          </cell>
          <cell r="N360">
            <v>0</v>
          </cell>
          <cell r="O360">
            <v>0</v>
          </cell>
          <cell r="P360">
            <v>0</v>
          </cell>
          <cell r="Q360">
            <v>0</v>
          </cell>
          <cell r="R360">
            <v>0</v>
          </cell>
          <cell r="S360">
            <v>0</v>
          </cell>
          <cell r="T360">
            <v>0</v>
          </cell>
          <cell r="U360" t="str">
            <v>1.33</v>
          </cell>
          <cell r="V360" t="str">
            <v>D+</v>
          </cell>
          <cell r="W360" t="str">
            <v>0</v>
          </cell>
          <cell r="X360">
            <v>0</v>
          </cell>
          <cell r="Y360">
            <v>0</v>
          </cell>
          <cell r="Z360">
            <v>0</v>
          </cell>
          <cell r="AA360">
            <v>0</v>
          </cell>
          <cell r="AB360">
            <v>0</v>
          </cell>
          <cell r="AC360">
            <v>0</v>
          </cell>
          <cell r="AD360">
            <v>0</v>
          </cell>
          <cell r="AE360">
            <v>0</v>
          </cell>
          <cell r="AF360">
            <v>0</v>
          </cell>
          <cell r="AG360">
            <v>0</v>
          </cell>
          <cell r="AH360">
            <v>0</v>
          </cell>
          <cell r="AI360">
            <v>0</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row>
        <row r="361">
          <cell r="A361">
            <v>0</v>
          </cell>
          <cell r="B361">
            <v>0</v>
          </cell>
          <cell r="C361">
            <v>0</v>
          </cell>
          <cell r="D361" t="str">
            <v>4.9</v>
          </cell>
          <cell r="E361">
            <v>0</v>
          </cell>
          <cell r="F361">
            <v>0</v>
          </cell>
          <cell r="G361">
            <v>0</v>
          </cell>
          <cell r="H361">
            <v>0</v>
          </cell>
          <cell r="I361">
            <v>0</v>
          </cell>
          <cell r="J361">
            <v>0</v>
          </cell>
          <cell r="K361">
            <v>0</v>
          </cell>
          <cell r="L361">
            <v>0</v>
          </cell>
          <cell r="M361">
            <v>0</v>
          </cell>
          <cell r="N361">
            <v>0</v>
          </cell>
          <cell r="O361">
            <v>0</v>
          </cell>
          <cell r="P361">
            <v>0</v>
          </cell>
          <cell r="Q361">
            <v>0</v>
          </cell>
          <cell r="R361">
            <v>0</v>
          </cell>
          <cell r="S361">
            <v>0</v>
          </cell>
          <cell r="T361">
            <v>0</v>
          </cell>
          <cell r="U361" t="str">
            <v>1.33</v>
          </cell>
          <cell r="V361" t="str">
            <v>D+</v>
          </cell>
          <cell r="W361" t="str">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row>
        <row r="362">
          <cell r="A362">
            <v>0</v>
          </cell>
          <cell r="B362">
            <v>0</v>
          </cell>
          <cell r="C362">
            <v>0</v>
          </cell>
          <cell r="D362" t="str">
            <v>4.10</v>
          </cell>
          <cell r="E362">
            <v>0</v>
          </cell>
          <cell r="F362">
            <v>0</v>
          </cell>
          <cell r="G362">
            <v>0</v>
          </cell>
          <cell r="H362">
            <v>0</v>
          </cell>
          <cell r="I362">
            <v>0</v>
          </cell>
          <cell r="J362">
            <v>0</v>
          </cell>
          <cell r="K362">
            <v>0</v>
          </cell>
          <cell r="L362">
            <v>0</v>
          </cell>
          <cell r="M362">
            <v>0</v>
          </cell>
          <cell r="N362">
            <v>0</v>
          </cell>
          <cell r="O362">
            <v>0</v>
          </cell>
          <cell r="P362">
            <v>0</v>
          </cell>
          <cell r="Q362">
            <v>0</v>
          </cell>
          <cell r="R362">
            <v>0</v>
          </cell>
          <cell r="S362">
            <v>0</v>
          </cell>
          <cell r="T362">
            <v>0</v>
          </cell>
          <cell r="U362" t="str">
            <v>1.33</v>
          </cell>
          <cell r="V362" t="str">
            <v>D+</v>
          </cell>
          <cell r="W362" t="str">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row>
        <row r="363">
          <cell r="A363">
            <v>0</v>
          </cell>
          <cell r="B363">
            <v>0</v>
          </cell>
          <cell r="C363">
            <v>0</v>
          </cell>
          <cell r="D363" t="str">
            <v>4.12</v>
          </cell>
          <cell r="E363">
            <v>0</v>
          </cell>
          <cell r="F363">
            <v>0</v>
          </cell>
          <cell r="G363">
            <v>0</v>
          </cell>
          <cell r="H363">
            <v>0</v>
          </cell>
          <cell r="I363">
            <v>0</v>
          </cell>
          <cell r="J363">
            <v>0</v>
          </cell>
          <cell r="K363">
            <v>0</v>
          </cell>
          <cell r="L363">
            <v>0</v>
          </cell>
          <cell r="M363">
            <v>0</v>
          </cell>
          <cell r="N363">
            <v>0</v>
          </cell>
          <cell r="O363">
            <v>0</v>
          </cell>
          <cell r="P363">
            <v>0</v>
          </cell>
          <cell r="Q363">
            <v>0</v>
          </cell>
          <cell r="R363">
            <v>0</v>
          </cell>
          <cell r="S363">
            <v>0</v>
          </cell>
          <cell r="T363">
            <v>0</v>
          </cell>
          <cell r="U363" t="str">
            <v>1.33</v>
          </cell>
          <cell r="V363" t="str">
            <v>D+</v>
          </cell>
          <cell r="W363" t="str">
            <v>0</v>
          </cell>
          <cell r="X363">
            <v>0</v>
          </cell>
          <cell r="Y363">
            <v>0</v>
          </cell>
          <cell r="Z363">
            <v>0</v>
          </cell>
          <cell r="AA363">
            <v>0</v>
          </cell>
          <cell r="AB363">
            <v>0</v>
          </cell>
          <cell r="AC363">
            <v>0</v>
          </cell>
          <cell r="AD363">
            <v>0</v>
          </cell>
          <cell r="AE363">
            <v>0</v>
          </cell>
          <cell r="AF363">
            <v>0</v>
          </cell>
          <cell r="AG363">
            <v>0</v>
          </cell>
          <cell r="AH363">
            <v>0</v>
          </cell>
          <cell r="AI363">
            <v>0</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row>
        <row r="364">
          <cell r="A364">
            <v>0</v>
          </cell>
          <cell r="B364">
            <v>0</v>
          </cell>
          <cell r="C364">
            <v>0</v>
          </cell>
          <cell r="D364" t="str">
            <v>4.15</v>
          </cell>
          <cell r="E364">
            <v>0</v>
          </cell>
          <cell r="F364">
            <v>0</v>
          </cell>
          <cell r="G364">
            <v>0</v>
          </cell>
          <cell r="H364">
            <v>0</v>
          </cell>
          <cell r="I364">
            <v>0</v>
          </cell>
          <cell r="J364">
            <v>0</v>
          </cell>
          <cell r="K364">
            <v>0</v>
          </cell>
          <cell r="L364">
            <v>0</v>
          </cell>
          <cell r="M364">
            <v>0</v>
          </cell>
          <cell r="N364">
            <v>0</v>
          </cell>
          <cell r="O364">
            <v>0</v>
          </cell>
          <cell r="P364">
            <v>0</v>
          </cell>
          <cell r="Q364">
            <v>0</v>
          </cell>
          <cell r="R364">
            <v>0</v>
          </cell>
          <cell r="S364">
            <v>0</v>
          </cell>
          <cell r="T364">
            <v>0</v>
          </cell>
          <cell r="U364" t="str">
            <v>1.33</v>
          </cell>
          <cell r="V364" t="str">
            <v>D+</v>
          </cell>
          <cell r="W364" t="str">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row>
        <row r="365">
          <cell r="A365">
            <v>0</v>
          </cell>
          <cell r="B365">
            <v>0</v>
          </cell>
          <cell r="C365">
            <v>0</v>
          </cell>
          <cell r="D365" t="str">
            <v>4.17</v>
          </cell>
          <cell r="E365">
            <v>0</v>
          </cell>
          <cell r="F365">
            <v>0</v>
          </cell>
          <cell r="G365">
            <v>0</v>
          </cell>
          <cell r="H365">
            <v>0</v>
          </cell>
          <cell r="I365">
            <v>0</v>
          </cell>
          <cell r="J365">
            <v>0</v>
          </cell>
          <cell r="K365">
            <v>0</v>
          </cell>
          <cell r="L365">
            <v>0</v>
          </cell>
          <cell r="M365">
            <v>0</v>
          </cell>
          <cell r="N365">
            <v>0</v>
          </cell>
          <cell r="O365">
            <v>0</v>
          </cell>
          <cell r="P365">
            <v>0</v>
          </cell>
          <cell r="Q365">
            <v>0</v>
          </cell>
          <cell r="R365">
            <v>0</v>
          </cell>
          <cell r="S365">
            <v>0</v>
          </cell>
          <cell r="T365">
            <v>0</v>
          </cell>
          <cell r="U365" t="str">
            <v>1.33</v>
          </cell>
          <cell r="V365" t="str">
            <v>D+</v>
          </cell>
          <cell r="W365" t="str">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row>
        <row r="366">
          <cell r="A366">
            <v>0</v>
          </cell>
          <cell r="B366">
            <v>30</v>
          </cell>
          <cell r="C366">
            <v>0</v>
          </cell>
          <cell r="D366">
            <v>0</v>
          </cell>
          <cell r="E366">
            <v>0</v>
          </cell>
          <cell r="F366">
            <v>0</v>
          </cell>
          <cell r="G366">
            <v>0</v>
          </cell>
          <cell r="H366">
            <v>0</v>
          </cell>
          <cell r="I366">
            <v>0</v>
          </cell>
          <cell r="J366">
            <v>0</v>
          </cell>
          <cell r="K366">
            <v>0</v>
          </cell>
          <cell r="L366">
            <v>0</v>
          </cell>
          <cell r="M366">
            <v>0</v>
          </cell>
          <cell r="N366">
            <v>0</v>
          </cell>
          <cell r="O366">
            <v>0</v>
          </cell>
          <cell r="P366">
            <v>0</v>
          </cell>
          <cell r="Q366">
            <v>0</v>
          </cell>
          <cell r="R366">
            <v>0</v>
          </cell>
          <cell r="S366">
            <v>0</v>
          </cell>
          <cell r="T366">
            <v>0</v>
          </cell>
          <cell r="U366" t="str">
            <v>1.33</v>
          </cell>
          <cell r="V366" t="str">
            <v>D+</v>
          </cell>
          <cell r="W366">
            <v>0</v>
          </cell>
          <cell r="X366">
            <v>0</v>
          </cell>
          <cell r="Y366">
            <v>0</v>
          </cell>
          <cell r="Z366">
            <v>0</v>
          </cell>
          <cell r="AA366">
            <v>0</v>
          </cell>
          <cell r="AB366">
            <v>0</v>
          </cell>
          <cell r="AC366">
            <v>0</v>
          </cell>
          <cell r="AD366">
            <v>0</v>
          </cell>
          <cell r="AE366">
            <v>0</v>
          </cell>
          <cell r="AF366">
            <v>0</v>
          </cell>
          <cell r="AG366">
            <v>0</v>
          </cell>
          <cell r="AH366">
            <v>0</v>
          </cell>
          <cell r="AI366">
            <v>0</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row>
        <row r="367">
          <cell r="A367">
            <v>31</v>
          </cell>
          <cell r="B367">
            <v>0</v>
          </cell>
          <cell r="C367" t="e">
            <v>#N/A</v>
          </cell>
          <cell r="D367" t="str">
            <v>4.1</v>
          </cell>
          <cell r="E367">
            <v>0</v>
          </cell>
          <cell r="F367">
            <v>0</v>
          </cell>
          <cell r="G367">
            <v>0</v>
          </cell>
          <cell r="H367">
            <v>0</v>
          </cell>
          <cell r="I367">
            <v>0</v>
          </cell>
          <cell r="J367">
            <v>0</v>
          </cell>
          <cell r="K367">
            <v>0</v>
          </cell>
          <cell r="L367">
            <v>0</v>
          </cell>
          <cell r="M367">
            <v>0</v>
          </cell>
          <cell r="N367">
            <v>0</v>
          </cell>
          <cell r="O367">
            <v>0</v>
          </cell>
          <cell r="P367">
            <v>0</v>
          </cell>
          <cell r="Q367">
            <v>0</v>
          </cell>
          <cell r="R367">
            <v>0</v>
          </cell>
          <cell r="S367">
            <v>0</v>
          </cell>
          <cell r="T367">
            <v>0</v>
          </cell>
          <cell r="U367" t="str">
            <v>1.33</v>
          </cell>
          <cell r="V367" t="str">
            <v>D+</v>
          </cell>
          <cell r="W367" t="str">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t="str">
            <v>D+</v>
          </cell>
        </row>
        <row r="368">
          <cell r="A368">
            <v>0</v>
          </cell>
          <cell r="B368">
            <v>0</v>
          </cell>
          <cell r="C368">
            <v>0</v>
          </cell>
          <cell r="D368" t="str">
            <v>4.2</v>
          </cell>
          <cell r="E368">
            <v>0</v>
          </cell>
          <cell r="F368">
            <v>0</v>
          </cell>
          <cell r="G368">
            <v>0</v>
          </cell>
          <cell r="H368">
            <v>0</v>
          </cell>
          <cell r="I368">
            <v>0</v>
          </cell>
          <cell r="J368">
            <v>0</v>
          </cell>
          <cell r="K368">
            <v>0</v>
          </cell>
          <cell r="L368">
            <v>0</v>
          </cell>
          <cell r="M368">
            <v>0</v>
          </cell>
          <cell r="N368">
            <v>0</v>
          </cell>
          <cell r="O368">
            <v>0</v>
          </cell>
          <cell r="P368">
            <v>0</v>
          </cell>
          <cell r="Q368">
            <v>0</v>
          </cell>
          <cell r="R368">
            <v>0</v>
          </cell>
          <cell r="S368">
            <v>0</v>
          </cell>
          <cell r="T368">
            <v>0</v>
          </cell>
          <cell r="U368" t="str">
            <v>1.33</v>
          </cell>
          <cell r="V368" t="str">
            <v>D+</v>
          </cell>
          <cell r="W368" t="str">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row>
        <row r="369">
          <cell r="A369">
            <v>0</v>
          </cell>
          <cell r="B369">
            <v>0</v>
          </cell>
          <cell r="C369">
            <v>0</v>
          </cell>
          <cell r="D369" t="str">
            <v>4.5</v>
          </cell>
          <cell r="E369">
            <v>0</v>
          </cell>
          <cell r="F369">
            <v>0</v>
          </cell>
          <cell r="G369">
            <v>0</v>
          </cell>
          <cell r="H369">
            <v>0</v>
          </cell>
          <cell r="I369">
            <v>0</v>
          </cell>
          <cell r="J369">
            <v>0</v>
          </cell>
          <cell r="K369">
            <v>0</v>
          </cell>
          <cell r="L369">
            <v>0</v>
          </cell>
          <cell r="M369">
            <v>0</v>
          </cell>
          <cell r="N369">
            <v>0</v>
          </cell>
          <cell r="O369">
            <v>0</v>
          </cell>
          <cell r="P369">
            <v>0</v>
          </cell>
          <cell r="Q369">
            <v>0</v>
          </cell>
          <cell r="R369">
            <v>0</v>
          </cell>
          <cell r="S369">
            <v>0</v>
          </cell>
          <cell r="T369">
            <v>0</v>
          </cell>
          <cell r="U369" t="str">
            <v>1.33</v>
          </cell>
          <cell r="V369" t="str">
            <v>D+</v>
          </cell>
          <cell r="W369" t="str">
            <v>0</v>
          </cell>
          <cell r="X369">
            <v>0</v>
          </cell>
          <cell r="Y369">
            <v>0</v>
          </cell>
          <cell r="Z369">
            <v>0</v>
          </cell>
          <cell r="AA369">
            <v>0</v>
          </cell>
          <cell r="AB369">
            <v>0</v>
          </cell>
          <cell r="AC369">
            <v>0</v>
          </cell>
          <cell r="AD369">
            <v>0</v>
          </cell>
          <cell r="AE369">
            <v>0</v>
          </cell>
          <cell r="AF369">
            <v>0</v>
          </cell>
          <cell r="AG369">
            <v>0</v>
          </cell>
          <cell r="AH369">
            <v>0</v>
          </cell>
          <cell r="AI369">
            <v>0</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row>
        <row r="370">
          <cell r="A370">
            <v>0</v>
          </cell>
          <cell r="B370">
            <v>0</v>
          </cell>
          <cell r="C370">
            <v>0</v>
          </cell>
          <cell r="D370" t="str">
            <v>4.6</v>
          </cell>
          <cell r="E370">
            <v>0</v>
          </cell>
          <cell r="F370">
            <v>0</v>
          </cell>
          <cell r="G370">
            <v>0</v>
          </cell>
          <cell r="H370">
            <v>0</v>
          </cell>
          <cell r="I370">
            <v>0</v>
          </cell>
          <cell r="J370">
            <v>0</v>
          </cell>
          <cell r="K370">
            <v>0</v>
          </cell>
          <cell r="L370">
            <v>0</v>
          </cell>
          <cell r="M370">
            <v>0</v>
          </cell>
          <cell r="N370">
            <v>0</v>
          </cell>
          <cell r="O370">
            <v>0</v>
          </cell>
          <cell r="P370">
            <v>0</v>
          </cell>
          <cell r="Q370">
            <v>0</v>
          </cell>
          <cell r="R370">
            <v>0</v>
          </cell>
          <cell r="S370">
            <v>0</v>
          </cell>
          <cell r="T370">
            <v>0</v>
          </cell>
          <cell r="U370" t="str">
            <v>1.33</v>
          </cell>
          <cell r="V370" t="str">
            <v>D+</v>
          </cell>
          <cell r="W370" t="str">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v>
          </cell>
          <cell r="AR370">
            <v>0</v>
          </cell>
          <cell r="AS370">
            <v>0</v>
          </cell>
          <cell r="AT370">
            <v>0</v>
          </cell>
          <cell r="AU370">
            <v>0</v>
          </cell>
          <cell r="AV370">
            <v>0</v>
          </cell>
        </row>
        <row r="371">
          <cell r="A371">
            <v>0</v>
          </cell>
          <cell r="B371">
            <v>0</v>
          </cell>
          <cell r="C371">
            <v>0</v>
          </cell>
          <cell r="D371" t="str">
            <v>4.7</v>
          </cell>
          <cell r="E371">
            <v>0</v>
          </cell>
          <cell r="F371">
            <v>0</v>
          </cell>
          <cell r="G371">
            <v>0</v>
          </cell>
          <cell r="H371">
            <v>0</v>
          </cell>
          <cell r="I371">
            <v>0</v>
          </cell>
          <cell r="J371">
            <v>0</v>
          </cell>
          <cell r="K371">
            <v>0</v>
          </cell>
          <cell r="L371">
            <v>0</v>
          </cell>
          <cell r="M371">
            <v>0</v>
          </cell>
          <cell r="N371">
            <v>0</v>
          </cell>
          <cell r="O371">
            <v>0</v>
          </cell>
          <cell r="P371">
            <v>0</v>
          </cell>
          <cell r="Q371">
            <v>0</v>
          </cell>
          <cell r="R371">
            <v>0</v>
          </cell>
          <cell r="S371">
            <v>0</v>
          </cell>
          <cell r="T371">
            <v>0</v>
          </cell>
          <cell r="U371" t="str">
            <v>1.33</v>
          </cell>
          <cell r="V371" t="str">
            <v>D+</v>
          </cell>
          <cell r="W371" t="str">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row>
        <row r="372">
          <cell r="A372">
            <v>0</v>
          </cell>
          <cell r="B372">
            <v>0</v>
          </cell>
          <cell r="C372">
            <v>0</v>
          </cell>
          <cell r="D372" t="str">
            <v>4.8</v>
          </cell>
          <cell r="E372">
            <v>0</v>
          </cell>
          <cell r="F372">
            <v>0</v>
          </cell>
          <cell r="G372">
            <v>0</v>
          </cell>
          <cell r="H372">
            <v>0</v>
          </cell>
          <cell r="I372">
            <v>0</v>
          </cell>
          <cell r="J372">
            <v>0</v>
          </cell>
          <cell r="K372">
            <v>0</v>
          </cell>
          <cell r="L372">
            <v>0</v>
          </cell>
          <cell r="M372">
            <v>0</v>
          </cell>
          <cell r="N372">
            <v>0</v>
          </cell>
          <cell r="O372">
            <v>0</v>
          </cell>
          <cell r="P372">
            <v>0</v>
          </cell>
          <cell r="Q372">
            <v>0</v>
          </cell>
          <cell r="R372">
            <v>0</v>
          </cell>
          <cell r="S372">
            <v>0</v>
          </cell>
          <cell r="T372">
            <v>0</v>
          </cell>
          <cell r="U372" t="str">
            <v>1.33</v>
          </cell>
          <cell r="V372" t="str">
            <v>D+</v>
          </cell>
          <cell r="W372" t="str">
            <v>0</v>
          </cell>
          <cell r="X372">
            <v>0</v>
          </cell>
          <cell r="Y372">
            <v>0</v>
          </cell>
          <cell r="Z372">
            <v>0</v>
          </cell>
          <cell r="AA372">
            <v>0</v>
          </cell>
          <cell r="AB372">
            <v>0</v>
          </cell>
          <cell r="AC372">
            <v>0</v>
          </cell>
          <cell r="AD372">
            <v>0</v>
          </cell>
          <cell r="AE372">
            <v>0</v>
          </cell>
          <cell r="AF372">
            <v>0</v>
          </cell>
          <cell r="AG372">
            <v>0</v>
          </cell>
          <cell r="AH372">
            <v>0</v>
          </cell>
          <cell r="AI372">
            <v>0</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row>
        <row r="373">
          <cell r="A373">
            <v>0</v>
          </cell>
          <cell r="B373">
            <v>0</v>
          </cell>
          <cell r="C373">
            <v>0</v>
          </cell>
          <cell r="D373" t="str">
            <v>4.9</v>
          </cell>
          <cell r="E373">
            <v>0</v>
          </cell>
          <cell r="F373">
            <v>0</v>
          </cell>
          <cell r="G373">
            <v>0</v>
          </cell>
          <cell r="H373">
            <v>0</v>
          </cell>
          <cell r="I373">
            <v>0</v>
          </cell>
          <cell r="J373">
            <v>0</v>
          </cell>
          <cell r="K373">
            <v>0</v>
          </cell>
          <cell r="L373">
            <v>0</v>
          </cell>
          <cell r="M373">
            <v>0</v>
          </cell>
          <cell r="N373">
            <v>0</v>
          </cell>
          <cell r="O373">
            <v>0</v>
          </cell>
          <cell r="P373">
            <v>0</v>
          </cell>
          <cell r="Q373">
            <v>0</v>
          </cell>
          <cell r="R373">
            <v>0</v>
          </cell>
          <cell r="S373">
            <v>0</v>
          </cell>
          <cell r="T373">
            <v>0</v>
          </cell>
          <cell r="U373" t="str">
            <v>1.33</v>
          </cell>
          <cell r="V373" t="str">
            <v>D+</v>
          </cell>
          <cell r="W373" t="str">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v>
          </cell>
          <cell r="AR373">
            <v>0</v>
          </cell>
          <cell r="AS373">
            <v>0</v>
          </cell>
          <cell r="AT373">
            <v>0</v>
          </cell>
          <cell r="AU373">
            <v>0</v>
          </cell>
          <cell r="AV373">
            <v>0</v>
          </cell>
        </row>
        <row r="374">
          <cell r="A374">
            <v>0</v>
          </cell>
          <cell r="B374">
            <v>0</v>
          </cell>
          <cell r="C374">
            <v>0</v>
          </cell>
          <cell r="D374" t="str">
            <v>4.10</v>
          </cell>
          <cell r="E374">
            <v>0</v>
          </cell>
          <cell r="F374">
            <v>0</v>
          </cell>
          <cell r="G374">
            <v>0</v>
          </cell>
          <cell r="H374">
            <v>0</v>
          </cell>
          <cell r="I374">
            <v>0</v>
          </cell>
          <cell r="J374">
            <v>0</v>
          </cell>
          <cell r="K374">
            <v>0</v>
          </cell>
          <cell r="L374">
            <v>0</v>
          </cell>
          <cell r="M374">
            <v>0</v>
          </cell>
          <cell r="N374">
            <v>0</v>
          </cell>
          <cell r="O374">
            <v>0</v>
          </cell>
          <cell r="P374">
            <v>0</v>
          </cell>
          <cell r="Q374">
            <v>0</v>
          </cell>
          <cell r="R374">
            <v>0</v>
          </cell>
          <cell r="S374">
            <v>0</v>
          </cell>
          <cell r="T374">
            <v>0</v>
          </cell>
          <cell r="U374" t="str">
            <v>1.33</v>
          </cell>
          <cell r="V374" t="str">
            <v>D+</v>
          </cell>
          <cell r="W374" t="str">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row>
        <row r="375">
          <cell r="A375">
            <v>0</v>
          </cell>
          <cell r="B375">
            <v>0</v>
          </cell>
          <cell r="C375">
            <v>0</v>
          </cell>
          <cell r="D375" t="str">
            <v>4.12</v>
          </cell>
          <cell r="E375">
            <v>0</v>
          </cell>
          <cell r="F375">
            <v>0</v>
          </cell>
          <cell r="G375">
            <v>0</v>
          </cell>
          <cell r="H375">
            <v>0</v>
          </cell>
          <cell r="I375">
            <v>0</v>
          </cell>
          <cell r="J375">
            <v>0</v>
          </cell>
          <cell r="K375">
            <v>0</v>
          </cell>
          <cell r="L375">
            <v>0</v>
          </cell>
          <cell r="M375">
            <v>0</v>
          </cell>
          <cell r="N375">
            <v>0</v>
          </cell>
          <cell r="O375">
            <v>0</v>
          </cell>
          <cell r="P375">
            <v>0</v>
          </cell>
          <cell r="Q375">
            <v>0</v>
          </cell>
          <cell r="R375">
            <v>0</v>
          </cell>
          <cell r="S375">
            <v>0</v>
          </cell>
          <cell r="T375">
            <v>0</v>
          </cell>
          <cell r="U375" t="str">
            <v>1.33</v>
          </cell>
          <cell r="V375" t="str">
            <v>D+</v>
          </cell>
          <cell r="W375" t="str">
            <v>0</v>
          </cell>
          <cell r="X375">
            <v>0</v>
          </cell>
          <cell r="Y375">
            <v>0</v>
          </cell>
          <cell r="Z375">
            <v>0</v>
          </cell>
          <cell r="AA375">
            <v>0</v>
          </cell>
          <cell r="AB375">
            <v>0</v>
          </cell>
          <cell r="AC375">
            <v>0</v>
          </cell>
          <cell r="AD375">
            <v>0</v>
          </cell>
          <cell r="AE375">
            <v>0</v>
          </cell>
          <cell r="AF375">
            <v>0</v>
          </cell>
          <cell r="AG375">
            <v>0</v>
          </cell>
          <cell r="AH375">
            <v>0</v>
          </cell>
          <cell r="AI375">
            <v>0</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row>
        <row r="376">
          <cell r="A376">
            <v>0</v>
          </cell>
          <cell r="B376">
            <v>0</v>
          </cell>
          <cell r="C376">
            <v>0</v>
          </cell>
          <cell r="D376" t="str">
            <v>4.15</v>
          </cell>
          <cell r="E376">
            <v>0</v>
          </cell>
          <cell r="F376">
            <v>0</v>
          </cell>
          <cell r="G376">
            <v>0</v>
          </cell>
          <cell r="H376">
            <v>0</v>
          </cell>
          <cell r="I376">
            <v>0</v>
          </cell>
          <cell r="J376">
            <v>0</v>
          </cell>
          <cell r="K376">
            <v>0</v>
          </cell>
          <cell r="L376">
            <v>0</v>
          </cell>
          <cell r="M376">
            <v>0</v>
          </cell>
          <cell r="N376">
            <v>0</v>
          </cell>
          <cell r="O376">
            <v>0</v>
          </cell>
          <cell r="P376">
            <v>0</v>
          </cell>
          <cell r="Q376">
            <v>0</v>
          </cell>
          <cell r="R376">
            <v>0</v>
          </cell>
          <cell r="S376">
            <v>0</v>
          </cell>
          <cell r="T376">
            <v>0</v>
          </cell>
          <cell r="U376" t="str">
            <v>1.33</v>
          </cell>
          <cell r="V376" t="str">
            <v>D+</v>
          </cell>
          <cell r="W376" t="str">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v>
          </cell>
          <cell r="AR376">
            <v>0</v>
          </cell>
          <cell r="AS376">
            <v>0</v>
          </cell>
          <cell r="AT376">
            <v>0</v>
          </cell>
          <cell r="AU376">
            <v>0</v>
          </cell>
          <cell r="AV376">
            <v>0</v>
          </cell>
        </row>
        <row r="377">
          <cell r="A377">
            <v>0</v>
          </cell>
          <cell r="B377">
            <v>0</v>
          </cell>
          <cell r="C377">
            <v>0</v>
          </cell>
          <cell r="D377" t="str">
            <v>4.17</v>
          </cell>
          <cell r="E377">
            <v>0</v>
          </cell>
          <cell r="F377">
            <v>0</v>
          </cell>
          <cell r="G377">
            <v>0</v>
          </cell>
          <cell r="H377">
            <v>0</v>
          </cell>
          <cell r="I377">
            <v>0</v>
          </cell>
          <cell r="J377">
            <v>0</v>
          </cell>
          <cell r="K377">
            <v>0</v>
          </cell>
          <cell r="L377">
            <v>0</v>
          </cell>
          <cell r="M377">
            <v>0</v>
          </cell>
          <cell r="N377">
            <v>0</v>
          </cell>
          <cell r="O377">
            <v>0</v>
          </cell>
          <cell r="P377">
            <v>0</v>
          </cell>
          <cell r="Q377">
            <v>0</v>
          </cell>
          <cell r="R377">
            <v>0</v>
          </cell>
          <cell r="S377">
            <v>0</v>
          </cell>
          <cell r="T377">
            <v>0</v>
          </cell>
          <cell r="U377" t="str">
            <v>1.33</v>
          </cell>
          <cell r="V377" t="str">
            <v>D+</v>
          </cell>
          <cell r="W377" t="str">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row>
        <row r="378">
          <cell r="A378">
            <v>0</v>
          </cell>
          <cell r="B378">
            <v>31</v>
          </cell>
          <cell r="C378">
            <v>0</v>
          </cell>
          <cell r="D378">
            <v>0</v>
          </cell>
          <cell r="E378">
            <v>0</v>
          </cell>
          <cell r="F378">
            <v>0</v>
          </cell>
          <cell r="G378">
            <v>0</v>
          </cell>
          <cell r="H378">
            <v>0</v>
          </cell>
          <cell r="I378">
            <v>0</v>
          </cell>
          <cell r="J378">
            <v>0</v>
          </cell>
          <cell r="K378">
            <v>0</v>
          </cell>
          <cell r="L378">
            <v>0</v>
          </cell>
          <cell r="M378">
            <v>0</v>
          </cell>
          <cell r="N378">
            <v>0</v>
          </cell>
          <cell r="O378">
            <v>0</v>
          </cell>
          <cell r="P378">
            <v>0</v>
          </cell>
          <cell r="Q378">
            <v>0</v>
          </cell>
          <cell r="R378">
            <v>0</v>
          </cell>
          <cell r="S378">
            <v>0</v>
          </cell>
          <cell r="T378">
            <v>0</v>
          </cell>
          <cell r="U378" t="str">
            <v>1.33</v>
          </cell>
          <cell r="V378" t="str">
            <v>D+</v>
          </cell>
          <cell r="W378">
            <v>0</v>
          </cell>
          <cell r="X378">
            <v>0</v>
          </cell>
          <cell r="Y378">
            <v>0</v>
          </cell>
          <cell r="Z378">
            <v>0</v>
          </cell>
          <cell r="AA378">
            <v>0</v>
          </cell>
          <cell r="AB378">
            <v>0</v>
          </cell>
          <cell r="AC378">
            <v>0</v>
          </cell>
          <cell r="AD378">
            <v>0</v>
          </cell>
          <cell r="AE378">
            <v>0</v>
          </cell>
          <cell r="AF378">
            <v>0</v>
          </cell>
          <cell r="AG378">
            <v>0</v>
          </cell>
          <cell r="AH378">
            <v>0</v>
          </cell>
          <cell r="AI378">
            <v>0</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row>
        <row r="379">
          <cell r="A379">
            <v>32</v>
          </cell>
          <cell r="B379">
            <v>0</v>
          </cell>
          <cell r="C379" t="e">
            <v>#N/A</v>
          </cell>
          <cell r="D379" t="str">
            <v>4.1</v>
          </cell>
          <cell r="E379">
            <v>0</v>
          </cell>
          <cell r="F379">
            <v>0</v>
          </cell>
          <cell r="G379">
            <v>0</v>
          </cell>
          <cell r="H379">
            <v>0</v>
          </cell>
          <cell r="I379">
            <v>0</v>
          </cell>
          <cell r="J379">
            <v>0</v>
          </cell>
          <cell r="K379">
            <v>0</v>
          </cell>
          <cell r="L379">
            <v>0</v>
          </cell>
          <cell r="M379">
            <v>0</v>
          </cell>
          <cell r="N379">
            <v>0</v>
          </cell>
          <cell r="O379">
            <v>0</v>
          </cell>
          <cell r="P379">
            <v>0</v>
          </cell>
          <cell r="Q379">
            <v>0</v>
          </cell>
          <cell r="R379">
            <v>0</v>
          </cell>
          <cell r="S379">
            <v>0</v>
          </cell>
          <cell r="T379">
            <v>0</v>
          </cell>
          <cell r="U379" t="str">
            <v>1.33</v>
          </cell>
          <cell r="V379" t="str">
            <v>D+</v>
          </cell>
          <cell r="W379" t="str">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v>
          </cell>
          <cell r="AR379">
            <v>0</v>
          </cell>
          <cell r="AS379">
            <v>0</v>
          </cell>
          <cell r="AT379">
            <v>0</v>
          </cell>
          <cell r="AU379">
            <v>0</v>
          </cell>
          <cell r="AV379" t="str">
            <v>D+</v>
          </cell>
        </row>
        <row r="380">
          <cell r="A380">
            <v>0</v>
          </cell>
          <cell r="B380">
            <v>0</v>
          </cell>
          <cell r="C380">
            <v>0</v>
          </cell>
          <cell r="D380" t="str">
            <v>4.2</v>
          </cell>
          <cell r="E380">
            <v>0</v>
          </cell>
          <cell r="F380">
            <v>0</v>
          </cell>
          <cell r="G380">
            <v>0</v>
          </cell>
          <cell r="H380">
            <v>0</v>
          </cell>
          <cell r="I380">
            <v>0</v>
          </cell>
          <cell r="J380">
            <v>0</v>
          </cell>
          <cell r="K380">
            <v>0</v>
          </cell>
          <cell r="L380">
            <v>0</v>
          </cell>
          <cell r="M380">
            <v>0</v>
          </cell>
          <cell r="N380">
            <v>0</v>
          </cell>
          <cell r="O380">
            <v>0</v>
          </cell>
          <cell r="P380">
            <v>0</v>
          </cell>
          <cell r="Q380">
            <v>0</v>
          </cell>
          <cell r="R380">
            <v>0</v>
          </cell>
          <cell r="S380">
            <v>0</v>
          </cell>
          <cell r="T380">
            <v>0</v>
          </cell>
          <cell r="U380" t="str">
            <v>1.33</v>
          </cell>
          <cell r="V380" t="str">
            <v>D+</v>
          </cell>
          <cell r="W380" t="str">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row>
        <row r="381">
          <cell r="A381">
            <v>0</v>
          </cell>
          <cell r="B381">
            <v>0</v>
          </cell>
          <cell r="C381">
            <v>0</v>
          </cell>
          <cell r="D381" t="str">
            <v>4.5</v>
          </cell>
          <cell r="E381">
            <v>0</v>
          </cell>
          <cell r="F381">
            <v>0</v>
          </cell>
          <cell r="G381">
            <v>0</v>
          </cell>
          <cell r="H381">
            <v>0</v>
          </cell>
          <cell r="I381">
            <v>0</v>
          </cell>
          <cell r="J381">
            <v>0</v>
          </cell>
          <cell r="K381">
            <v>0</v>
          </cell>
          <cell r="L381">
            <v>0</v>
          </cell>
          <cell r="M381">
            <v>0</v>
          </cell>
          <cell r="N381">
            <v>0</v>
          </cell>
          <cell r="O381">
            <v>0</v>
          </cell>
          <cell r="P381">
            <v>0</v>
          </cell>
          <cell r="Q381">
            <v>0</v>
          </cell>
          <cell r="R381">
            <v>0</v>
          </cell>
          <cell r="S381">
            <v>0</v>
          </cell>
          <cell r="T381">
            <v>0</v>
          </cell>
          <cell r="U381" t="str">
            <v>1.33</v>
          </cell>
          <cell r="V381" t="str">
            <v>D+</v>
          </cell>
          <cell r="W381" t="str">
            <v>0</v>
          </cell>
          <cell r="X381">
            <v>0</v>
          </cell>
          <cell r="Y381">
            <v>0</v>
          </cell>
          <cell r="Z381">
            <v>0</v>
          </cell>
          <cell r="AA381">
            <v>0</v>
          </cell>
          <cell r="AB381">
            <v>0</v>
          </cell>
          <cell r="AC381">
            <v>0</v>
          </cell>
          <cell r="AD381">
            <v>0</v>
          </cell>
          <cell r="AE381">
            <v>0</v>
          </cell>
          <cell r="AF381">
            <v>0</v>
          </cell>
          <cell r="AG381">
            <v>0</v>
          </cell>
          <cell r="AH381">
            <v>0</v>
          </cell>
          <cell r="AI381">
            <v>0</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row>
        <row r="382">
          <cell r="A382">
            <v>0</v>
          </cell>
          <cell r="B382">
            <v>0</v>
          </cell>
          <cell r="C382">
            <v>0</v>
          </cell>
          <cell r="D382" t="str">
            <v>4.6</v>
          </cell>
          <cell r="E382">
            <v>0</v>
          </cell>
          <cell r="F382">
            <v>0</v>
          </cell>
          <cell r="G382">
            <v>0</v>
          </cell>
          <cell r="H382">
            <v>0</v>
          </cell>
          <cell r="I382">
            <v>0</v>
          </cell>
          <cell r="J382">
            <v>0</v>
          </cell>
          <cell r="K382">
            <v>0</v>
          </cell>
          <cell r="L382">
            <v>0</v>
          </cell>
          <cell r="M382">
            <v>0</v>
          </cell>
          <cell r="N382">
            <v>0</v>
          </cell>
          <cell r="O382">
            <v>0</v>
          </cell>
          <cell r="P382">
            <v>0</v>
          </cell>
          <cell r="Q382">
            <v>0</v>
          </cell>
          <cell r="R382">
            <v>0</v>
          </cell>
          <cell r="S382">
            <v>0</v>
          </cell>
          <cell r="T382">
            <v>0</v>
          </cell>
          <cell r="U382" t="str">
            <v>1.33</v>
          </cell>
          <cell r="V382" t="str">
            <v>D+</v>
          </cell>
          <cell r="W382" t="str">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v>
          </cell>
          <cell r="AR382">
            <v>0</v>
          </cell>
          <cell r="AS382">
            <v>0</v>
          </cell>
          <cell r="AT382">
            <v>0</v>
          </cell>
          <cell r="AU382">
            <v>0</v>
          </cell>
          <cell r="AV382">
            <v>0</v>
          </cell>
        </row>
        <row r="383">
          <cell r="A383">
            <v>0</v>
          </cell>
          <cell r="B383">
            <v>0</v>
          </cell>
          <cell r="C383">
            <v>0</v>
          </cell>
          <cell r="D383" t="str">
            <v>4.7</v>
          </cell>
          <cell r="E383">
            <v>0</v>
          </cell>
          <cell r="F383">
            <v>0</v>
          </cell>
          <cell r="G383">
            <v>0</v>
          </cell>
          <cell r="H383">
            <v>0</v>
          </cell>
          <cell r="I383">
            <v>0</v>
          </cell>
          <cell r="J383">
            <v>0</v>
          </cell>
          <cell r="K383">
            <v>0</v>
          </cell>
          <cell r="L383">
            <v>0</v>
          </cell>
          <cell r="M383">
            <v>0</v>
          </cell>
          <cell r="N383">
            <v>0</v>
          </cell>
          <cell r="O383">
            <v>0</v>
          </cell>
          <cell r="P383">
            <v>0</v>
          </cell>
          <cell r="Q383">
            <v>0</v>
          </cell>
          <cell r="R383">
            <v>0</v>
          </cell>
          <cell r="S383">
            <v>0</v>
          </cell>
          <cell r="T383">
            <v>0</v>
          </cell>
          <cell r="U383" t="str">
            <v>1.33</v>
          </cell>
          <cell r="V383" t="str">
            <v>D+</v>
          </cell>
          <cell r="W383" t="str">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row>
        <row r="384">
          <cell r="A384">
            <v>0</v>
          </cell>
          <cell r="B384">
            <v>0</v>
          </cell>
          <cell r="C384">
            <v>0</v>
          </cell>
          <cell r="D384" t="str">
            <v>4.8</v>
          </cell>
          <cell r="E384">
            <v>0</v>
          </cell>
          <cell r="F384">
            <v>0</v>
          </cell>
          <cell r="G384">
            <v>0</v>
          </cell>
          <cell r="H384">
            <v>0</v>
          </cell>
          <cell r="I384">
            <v>0</v>
          </cell>
          <cell r="J384">
            <v>0</v>
          </cell>
          <cell r="K384">
            <v>0</v>
          </cell>
          <cell r="L384">
            <v>0</v>
          </cell>
          <cell r="M384">
            <v>0</v>
          </cell>
          <cell r="N384">
            <v>0</v>
          </cell>
          <cell r="O384">
            <v>0</v>
          </cell>
          <cell r="P384">
            <v>0</v>
          </cell>
          <cell r="Q384">
            <v>0</v>
          </cell>
          <cell r="R384">
            <v>0</v>
          </cell>
          <cell r="S384">
            <v>0</v>
          </cell>
          <cell r="T384">
            <v>0</v>
          </cell>
          <cell r="U384" t="str">
            <v>1.33</v>
          </cell>
          <cell r="V384" t="str">
            <v>D+</v>
          </cell>
          <cell r="W384" t="str">
            <v>0</v>
          </cell>
          <cell r="X384">
            <v>0</v>
          </cell>
          <cell r="Y384">
            <v>0</v>
          </cell>
          <cell r="Z384">
            <v>0</v>
          </cell>
          <cell r="AA384">
            <v>0</v>
          </cell>
          <cell r="AB384">
            <v>0</v>
          </cell>
          <cell r="AC384">
            <v>0</v>
          </cell>
          <cell r="AD384">
            <v>0</v>
          </cell>
          <cell r="AE384">
            <v>0</v>
          </cell>
          <cell r="AF384">
            <v>0</v>
          </cell>
          <cell r="AG384">
            <v>0</v>
          </cell>
          <cell r="AH384">
            <v>0</v>
          </cell>
          <cell r="AI384">
            <v>0</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row>
        <row r="385">
          <cell r="A385">
            <v>0</v>
          </cell>
          <cell r="B385">
            <v>0</v>
          </cell>
          <cell r="C385">
            <v>0</v>
          </cell>
          <cell r="D385" t="str">
            <v>4.9</v>
          </cell>
          <cell r="E385">
            <v>0</v>
          </cell>
          <cell r="F385">
            <v>0</v>
          </cell>
          <cell r="G385">
            <v>0</v>
          </cell>
          <cell r="H385">
            <v>0</v>
          </cell>
          <cell r="I385">
            <v>0</v>
          </cell>
          <cell r="J385">
            <v>0</v>
          </cell>
          <cell r="K385">
            <v>0</v>
          </cell>
          <cell r="L385">
            <v>0</v>
          </cell>
          <cell r="M385">
            <v>0</v>
          </cell>
          <cell r="N385">
            <v>0</v>
          </cell>
          <cell r="O385">
            <v>0</v>
          </cell>
          <cell r="P385">
            <v>0</v>
          </cell>
          <cell r="Q385">
            <v>0</v>
          </cell>
          <cell r="R385">
            <v>0</v>
          </cell>
          <cell r="S385">
            <v>0</v>
          </cell>
          <cell r="T385">
            <v>0</v>
          </cell>
          <cell r="U385" t="str">
            <v>1.33</v>
          </cell>
          <cell r="V385" t="str">
            <v>D+</v>
          </cell>
          <cell r="W385" t="str">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v>
          </cell>
          <cell r="AR385">
            <v>0</v>
          </cell>
          <cell r="AS385">
            <v>0</v>
          </cell>
          <cell r="AT385">
            <v>0</v>
          </cell>
          <cell r="AU385">
            <v>0</v>
          </cell>
          <cell r="AV385">
            <v>0</v>
          </cell>
        </row>
        <row r="386">
          <cell r="A386">
            <v>0</v>
          </cell>
          <cell r="B386">
            <v>0</v>
          </cell>
          <cell r="C386">
            <v>0</v>
          </cell>
          <cell r="D386" t="str">
            <v>4.10</v>
          </cell>
          <cell r="E386">
            <v>0</v>
          </cell>
          <cell r="F386">
            <v>0</v>
          </cell>
          <cell r="G386">
            <v>0</v>
          </cell>
          <cell r="H386">
            <v>0</v>
          </cell>
          <cell r="I386">
            <v>0</v>
          </cell>
          <cell r="J386">
            <v>0</v>
          </cell>
          <cell r="K386">
            <v>0</v>
          </cell>
          <cell r="L386">
            <v>0</v>
          </cell>
          <cell r="M386">
            <v>0</v>
          </cell>
          <cell r="N386">
            <v>0</v>
          </cell>
          <cell r="O386">
            <v>0</v>
          </cell>
          <cell r="P386">
            <v>0</v>
          </cell>
          <cell r="Q386">
            <v>0</v>
          </cell>
          <cell r="R386">
            <v>0</v>
          </cell>
          <cell r="S386">
            <v>0</v>
          </cell>
          <cell r="T386">
            <v>0</v>
          </cell>
          <cell r="U386" t="str">
            <v>1.33</v>
          </cell>
          <cell r="V386" t="str">
            <v>D+</v>
          </cell>
          <cell r="W386" t="str">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row>
        <row r="387">
          <cell r="A387">
            <v>0</v>
          </cell>
          <cell r="B387">
            <v>0</v>
          </cell>
          <cell r="C387">
            <v>0</v>
          </cell>
          <cell r="D387" t="str">
            <v>4.12</v>
          </cell>
          <cell r="E387">
            <v>0</v>
          </cell>
          <cell r="F387">
            <v>0</v>
          </cell>
          <cell r="G387">
            <v>0</v>
          </cell>
          <cell r="H387">
            <v>0</v>
          </cell>
          <cell r="I387">
            <v>0</v>
          </cell>
          <cell r="J387">
            <v>0</v>
          </cell>
          <cell r="K387">
            <v>0</v>
          </cell>
          <cell r="L387">
            <v>0</v>
          </cell>
          <cell r="M387">
            <v>0</v>
          </cell>
          <cell r="N387">
            <v>0</v>
          </cell>
          <cell r="O387">
            <v>0</v>
          </cell>
          <cell r="P387">
            <v>0</v>
          </cell>
          <cell r="Q387">
            <v>0</v>
          </cell>
          <cell r="R387">
            <v>0</v>
          </cell>
          <cell r="S387">
            <v>0</v>
          </cell>
          <cell r="T387">
            <v>0</v>
          </cell>
          <cell r="U387" t="str">
            <v>1.33</v>
          </cell>
          <cell r="V387" t="str">
            <v>D+</v>
          </cell>
          <cell r="W387" t="str">
            <v>0</v>
          </cell>
          <cell r="X387">
            <v>0</v>
          </cell>
          <cell r="Y387">
            <v>0</v>
          </cell>
          <cell r="Z387">
            <v>0</v>
          </cell>
          <cell r="AA387">
            <v>0</v>
          </cell>
          <cell r="AB387">
            <v>0</v>
          </cell>
          <cell r="AC387">
            <v>0</v>
          </cell>
          <cell r="AD387">
            <v>0</v>
          </cell>
          <cell r="AE387">
            <v>0</v>
          </cell>
          <cell r="AF387">
            <v>0</v>
          </cell>
          <cell r="AG387">
            <v>0</v>
          </cell>
          <cell r="AH387">
            <v>0</v>
          </cell>
          <cell r="AI387">
            <v>0</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row>
        <row r="388">
          <cell r="A388">
            <v>0</v>
          </cell>
          <cell r="B388">
            <v>0</v>
          </cell>
          <cell r="C388">
            <v>0</v>
          </cell>
          <cell r="D388" t="str">
            <v>4.15</v>
          </cell>
          <cell r="E388">
            <v>0</v>
          </cell>
          <cell r="F388">
            <v>0</v>
          </cell>
          <cell r="G388">
            <v>0</v>
          </cell>
          <cell r="H388">
            <v>0</v>
          </cell>
          <cell r="I388">
            <v>0</v>
          </cell>
          <cell r="J388">
            <v>0</v>
          </cell>
          <cell r="K388">
            <v>0</v>
          </cell>
          <cell r="L388">
            <v>0</v>
          </cell>
          <cell r="M388">
            <v>0</v>
          </cell>
          <cell r="N388">
            <v>0</v>
          </cell>
          <cell r="O388">
            <v>0</v>
          </cell>
          <cell r="P388">
            <v>0</v>
          </cell>
          <cell r="Q388">
            <v>0</v>
          </cell>
          <cell r="R388">
            <v>0</v>
          </cell>
          <cell r="S388">
            <v>0</v>
          </cell>
          <cell r="T388">
            <v>0</v>
          </cell>
          <cell r="U388" t="str">
            <v>1.33</v>
          </cell>
          <cell r="V388" t="str">
            <v>D+</v>
          </cell>
          <cell r="W388" t="str">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v>
          </cell>
          <cell r="AR388">
            <v>0</v>
          </cell>
          <cell r="AS388">
            <v>0</v>
          </cell>
          <cell r="AT388">
            <v>0</v>
          </cell>
          <cell r="AU388">
            <v>0</v>
          </cell>
          <cell r="AV388">
            <v>0</v>
          </cell>
        </row>
        <row r="389">
          <cell r="A389">
            <v>0</v>
          </cell>
          <cell r="B389">
            <v>0</v>
          </cell>
          <cell r="C389">
            <v>0</v>
          </cell>
          <cell r="D389" t="str">
            <v>4.17</v>
          </cell>
          <cell r="E389">
            <v>0</v>
          </cell>
          <cell r="F389">
            <v>0</v>
          </cell>
          <cell r="G389">
            <v>0</v>
          </cell>
          <cell r="H389">
            <v>0</v>
          </cell>
          <cell r="I389">
            <v>0</v>
          </cell>
          <cell r="J389">
            <v>0</v>
          </cell>
          <cell r="K389">
            <v>0</v>
          </cell>
          <cell r="L389">
            <v>0</v>
          </cell>
          <cell r="M389">
            <v>0</v>
          </cell>
          <cell r="N389">
            <v>0</v>
          </cell>
          <cell r="O389">
            <v>0</v>
          </cell>
          <cell r="P389">
            <v>0</v>
          </cell>
          <cell r="Q389">
            <v>0</v>
          </cell>
          <cell r="R389">
            <v>0</v>
          </cell>
          <cell r="S389">
            <v>0</v>
          </cell>
          <cell r="T389">
            <v>0</v>
          </cell>
          <cell r="U389" t="str">
            <v>1.33</v>
          </cell>
          <cell r="V389" t="str">
            <v>D+</v>
          </cell>
          <cell r="W389" t="str">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v>
          </cell>
          <cell r="AR389">
            <v>0</v>
          </cell>
          <cell r="AS389">
            <v>0</v>
          </cell>
          <cell r="AT389">
            <v>0</v>
          </cell>
          <cell r="AU389">
            <v>0</v>
          </cell>
          <cell r="AV389">
            <v>0</v>
          </cell>
        </row>
        <row r="390">
          <cell r="A390">
            <v>0</v>
          </cell>
          <cell r="B390">
            <v>32</v>
          </cell>
          <cell r="C390">
            <v>0</v>
          </cell>
          <cell r="D390">
            <v>0</v>
          </cell>
          <cell r="E390">
            <v>0</v>
          </cell>
          <cell r="F390">
            <v>0</v>
          </cell>
          <cell r="G390">
            <v>0</v>
          </cell>
          <cell r="H390">
            <v>0</v>
          </cell>
          <cell r="I390">
            <v>0</v>
          </cell>
          <cell r="J390">
            <v>0</v>
          </cell>
          <cell r="K390">
            <v>0</v>
          </cell>
          <cell r="L390">
            <v>0</v>
          </cell>
          <cell r="M390">
            <v>0</v>
          </cell>
          <cell r="N390">
            <v>0</v>
          </cell>
          <cell r="O390">
            <v>0</v>
          </cell>
          <cell r="P390">
            <v>0</v>
          </cell>
          <cell r="Q390">
            <v>0</v>
          </cell>
          <cell r="R390">
            <v>0</v>
          </cell>
          <cell r="S390">
            <v>0</v>
          </cell>
          <cell r="T390">
            <v>0</v>
          </cell>
          <cell r="U390" t="str">
            <v>1.33</v>
          </cell>
          <cell r="V390" t="str">
            <v>D+</v>
          </cell>
          <cell r="W390">
            <v>0</v>
          </cell>
          <cell r="X390">
            <v>0</v>
          </cell>
          <cell r="Y390">
            <v>0</v>
          </cell>
          <cell r="Z390">
            <v>0</v>
          </cell>
          <cell r="AA390">
            <v>0</v>
          </cell>
          <cell r="AB390">
            <v>0</v>
          </cell>
          <cell r="AC390">
            <v>0</v>
          </cell>
          <cell r="AD390">
            <v>0</v>
          </cell>
          <cell r="AE390">
            <v>0</v>
          </cell>
          <cell r="AF390">
            <v>0</v>
          </cell>
          <cell r="AG390">
            <v>0</v>
          </cell>
          <cell r="AH390">
            <v>0</v>
          </cell>
          <cell r="AI390">
            <v>0</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row>
        <row r="391">
          <cell r="A391">
            <v>33</v>
          </cell>
          <cell r="B391">
            <v>0</v>
          </cell>
          <cell r="C391" t="e">
            <v>#N/A</v>
          </cell>
          <cell r="D391" t="str">
            <v>4.1</v>
          </cell>
          <cell r="E391">
            <v>0</v>
          </cell>
          <cell r="F391">
            <v>0</v>
          </cell>
          <cell r="G391">
            <v>0</v>
          </cell>
          <cell r="H391">
            <v>0</v>
          </cell>
          <cell r="I391">
            <v>0</v>
          </cell>
          <cell r="J391">
            <v>0</v>
          </cell>
          <cell r="K391">
            <v>0</v>
          </cell>
          <cell r="L391">
            <v>0</v>
          </cell>
          <cell r="M391">
            <v>0</v>
          </cell>
          <cell r="N391">
            <v>0</v>
          </cell>
          <cell r="O391">
            <v>0</v>
          </cell>
          <cell r="P391">
            <v>0</v>
          </cell>
          <cell r="Q391">
            <v>0</v>
          </cell>
          <cell r="R391">
            <v>0</v>
          </cell>
          <cell r="S391">
            <v>0</v>
          </cell>
          <cell r="T391">
            <v>0</v>
          </cell>
          <cell r="U391" t="str">
            <v>1.33</v>
          </cell>
          <cell r="V391" t="str">
            <v>D+</v>
          </cell>
          <cell r="W391" t="str">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v>
          </cell>
          <cell r="AQ391">
            <v>0</v>
          </cell>
          <cell r="AR391">
            <v>0</v>
          </cell>
          <cell r="AS391">
            <v>0</v>
          </cell>
          <cell r="AT391">
            <v>0</v>
          </cell>
          <cell r="AU391">
            <v>0</v>
          </cell>
          <cell r="AV391" t="str">
            <v>D+</v>
          </cell>
        </row>
        <row r="392">
          <cell r="A392">
            <v>0</v>
          </cell>
          <cell r="B392">
            <v>0</v>
          </cell>
          <cell r="C392">
            <v>0</v>
          </cell>
          <cell r="D392" t="str">
            <v>4.2</v>
          </cell>
          <cell r="E392">
            <v>0</v>
          </cell>
          <cell r="F392">
            <v>0</v>
          </cell>
          <cell r="G392">
            <v>0</v>
          </cell>
          <cell r="H392">
            <v>0</v>
          </cell>
          <cell r="I392">
            <v>0</v>
          </cell>
          <cell r="J392">
            <v>0</v>
          </cell>
          <cell r="K392">
            <v>0</v>
          </cell>
          <cell r="L392">
            <v>0</v>
          </cell>
          <cell r="M392">
            <v>0</v>
          </cell>
          <cell r="N392">
            <v>0</v>
          </cell>
          <cell r="O392">
            <v>0</v>
          </cell>
          <cell r="P392">
            <v>0</v>
          </cell>
          <cell r="Q392">
            <v>0</v>
          </cell>
          <cell r="R392">
            <v>0</v>
          </cell>
          <cell r="S392">
            <v>0</v>
          </cell>
          <cell r="T392">
            <v>0</v>
          </cell>
          <cell r="U392" t="str">
            <v>1.33</v>
          </cell>
          <cell r="V392" t="str">
            <v>D+</v>
          </cell>
          <cell r="W392" t="str">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row>
        <row r="393">
          <cell r="A393">
            <v>0</v>
          </cell>
          <cell r="B393">
            <v>0</v>
          </cell>
          <cell r="C393">
            <v>0</v>
          </cell>
          <cell r="D393" t="str">
            <v>4.5</v>
          </cell>
          <cell r="E393">
            <v>0</v>
          </cell>
          <cell r="F393">
            <v>0</v>
          </cell>
          <cell r="G393">
            <v>0</v>
          </cell>
          <cell r="H393">
            <v>0</v>
          </cell>
          <cell r="I393">
            <v>0</v>
          </cell>
          <cell r="J393">
            <v>0</v>
          </cell>
          <cell r="K393">
            <v>0</v>
          </cell>
          <cell r="L393">
            <v>0</v>
          </cell>
          <cell r="M393">
            <v>0</v>
          </cell>
          <cell r="N393">
            <v>0</v>
          </cell>
          <cell r="O393">
            <v>0</v>
          </cell>
          <cell r="P393">
            <v>0</v>
          </cell>
          <cell r="Q393">
            <v>0</v>
          </cell>
          <cell r="R393">
            <v>0</v>
          </cell>
          <cell r="S393">
            <v>0</v>
          </cell>
          <cell r="T393">
            <v>0</v>
          </cell>
          <cell r="U393" t="str">
            <v>1.33</v>
          </cell>
          <cell r="V393" t="str">
            <v>D+</v>
          </cell>
          <cell r="W393" t="str">
            <v>0</v>
          </cell>
          <cell r="X393">
            <v>0</v>
          </cell>
          <cell r="Y393">
            <v>0</v>
          </cell>
          <cell r="Z393">
            <v>0</v>
          </cell>
          <cell r="AA393">
            <v>0</v>
          </cell>
          <cell r="AB393">
            <v>0</v>
          </cell>
          <cell r="AC393">
            <v>0</v>
          </cell>
          <cell r="AD393">
            <v>0</v>
          </cell>
          <cell r="AE393">
            <v>0</v>
          </cell>
          <cell r="AF393">
            <v>0</v>
          </cell>
          <cell r="AG393">
            <v>0</v>
          </cell>
          <cell r="AH393">
            <v>0</v>
          </cell>
          <cell r="AI393">
            <v>0</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row>
        <row r="394">
          <cell r="A394">
            <v>0</v>
          </cell>
          <cell r="B394">
            <v>0</v>
          </cell>
          <cell r="C394">
            <v>0</v>
          </cell>
          <cell r="D394" t="str">
            <v>4.6</v>
          </cell>
          <cell r="E394">
            <v>0</v>
          </cell>
          <cell r="F394">
            <v>0</v>
          </cell>
          <cell r="G394">
            <v>0</v>
          </cell>
          <cell r="H394">
            <v>0</v>
          </cell>
          <cell r="I394">
            <v>0</v>
          </cell>
          <cell r="J394">
            <v>0</v>
          </cell>
          <cell r="K394">
            <v>0</v>
          </cell>
          <cell r="L394">
            <v>0</v>
          </cell>
          <cell r="M394">
            <v>0</v>
          </cell>
          <cell r="N394">
            <v>0</v>
          </cell>
          <cell r="O394">
            <v>0</v>
          </cell>
          <cell r="P394">
            <v>0</v>
          </cell>
          <cell r="Q394">
            <v>0</v>
          </cell>
          <cell r="R394">
            <v>0</v>
          </cell>
          <cell r="S394">
            <v>0</v>
          </cell>
          <cell r="T394">
            <v>0</v>
          </cell>
          <cell r="U394" t="str">
            <v>1.33</v>
          </cell>
          <cell r="V394" t="str">
            <v>D+</v>
          </cell>
          <cell r="W394" t="str">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v>
          </cell>
          <cell r="AQ394">
            <v>0</v>
          </cell>
          <cell r="AR394">
            <v>0</v>
          </cell>
          <cell r="AS394">
            <v>0</v>
          </cell>
          <cell r="AT394">
            <v>0</v>
          </cell>
          <cell r="AU394">
            <v>0</v>
          </cell>
          <cell r="AV394">
            <v>0</v>
          </cell>
        </row>
        <row r="395">
          <cell r="A395">
            <v>0</v>
          </cell>
          <cell r="B395">
            <v>0</v>
          </cell>
          <cell r="C395">
            <v>0</v>
          </cell>
          <cell r="D395" t="str">
            <v>4.7</v>
          </cell>
          <cell r="E395">
            <v>0</v>
          </cell>
          <cell r="F395">
            <v>0</v>
          </cell>
          <cell r="G395">
            <v>0</v>
          </cell>
          <cell r="H395">
            <v>0</v>
          </cell>
          <cell r="I395">
            <v>0</v>
          </cell>
          <cell r="J395">
            <v>0</v>
          </cell>
          <cell r="K395">
            <v>0</v>
          </cell>
          <cell r="L395">
            <v>0</v>
          </cell>
          <cell r="M395">
            <v>0</v>
          </cell>
          <cell r="N395">
            <v>0</v>
          </cell>
          <cell r="O395">
            <v>0</v>
          </cell>
          <cell r="P395">
            <v>0</v>
          </cell>
          <cell r="Q395">
            <v>0</v>
          </cell>
          <cell r="R395">
            <v>0</v>
          </cell>
          <cell r="S395">
            <v>0</v>
          </cell>
          <cell r="T395">
            <v>0</v>
          </cell>
          <cell r="U395" t="str">
            <v>1.33</v>
          </cell>
          <cell r="V395" t="str">
            <v>D+</v>
          </cell>
          <cell r="W395" t="str">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row>
        <row r="396">
          <cell r="A396">
            <v>0</v>
          </cell>
          <cell r="B396">
            <v>0</v>
          </cell>
          <cell r="C396">
            <v>0</v>
          </cell>
          <cell r="D396" t="str">
            <v>4.8</v>
          </cell>
          <cell r="E396">
            <v>0</v>
          </cell>
          <cell r="F396">
            <v>0</v>
          </cell>
          <cell r="G396">
            <v>0</v>
          </cell>
          <cell r="H396">
            <v>0</v>
          </cell>
          <cell r="I396">
            <v>0</v>
          </cell>
          <cell r="J396">
            <v>0</v>
          </cell>
          <cell r="K396">
            <v>0</v>
          </cell>
          <cell r="L396">
            <v>0</v>
          </cell>
          <cell r="M396">
            <v>0</v>
          </cell>
          <cell r="N396">
            <v>0</v>
          </cell>
          <cell r="O396">
            <v>0</v>
          </cell>
          <cell r="P396">
            <v>0</v>
          </cell>
          <cell r="Q396">
            <v>0</v>
          </cell>
          <cell r="R396">
            <v>0</v>
          </cell>
          <cell r="S396">
            <v>0</v>
          </cell>
          <cell r="T396">
            <v>0</v>
          </cell>
          <cell r="U396" t="str">
            <v>1.33</v>
          </cell>
          <cell r="V396" t="str">
            <v>D+</v>
          </cell>
          <cell r="W396" t="str">
            <v>0</v>
          </cell>
          <cell r="X396">
            <v>0</v>
          </cell>
          <cell r="Y396">
            <v>0</v>
          </cell>
          <cell r="Z396">
            <v>0</v>
          </cell>
          <cell r="AA396">
            <v>0</v>
          </cell>
          <cell r="AB396">
            <v>0</v>
          </cell>
          <cell r="AC396">
            <v>0</v>
          </cell>
          <cell r="AD396">
            <v>0</v>
          </cell>
          <cell r="AE396">
            <v>0</v>
          </cell>
          <cell r="AF396">
            <v>0</v>
          </cell>
          <cell r="AG396">
            <v>0</v>
          </cell>
          <cell r="AH396">
            <v>0</v>
          </cell>
          <cell r="AI396">
            <v>0</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row>
        <row r="397">
          <cell r="A397">
            <v>0</v>
          </cell>
          <cell r="B397">
            <v>0</v>
          </cell>
          <cell r="C397">
            <v>0</v>
          </cell>
          <cell r="D397" t="str">
            <v>4.9</v>
          </cell>
          <cell r="E397">
            <v>0</v>
          </cell>
          <cell r="F397">
            <v>0</v>
          </cell>
          <cell r="G397">
            <v>0</v>
          </cell>
          <cell r="H397">
            <v>0</v>
          </cell>
          <cell r="I397">
            <v>0</v>
          </cell>
          <cell r="J397">
            <v>0</v>
          </cell>
          <cell r="K397">
            <v>0</v>
          </cell>
          <cell r="L397">
            <v>0</v>
          </cell>
          <cell r="M397">
            <v>0</v>
          </cell>
          <cell r="N397">
            <v>0</v>
          </cell>
          <cell r="O397">
            <v>0</v>
          </cell>
          <cell r="P397">
            <v>0</v>
          </cell>
          <cell r="Q397">
            <v>0</v>
          </cell>
          <cell r="R397">
            <v>0</v>
          </cell>
          <cell r="S397">
            <v>0</v>
          </cell>
          <cell r="T397">
            <v>0</v>
          </cell>
          <cell r="U397" t="str">
            <v>1.33</v>
          </cell>
          <cell r="V397" t="str">
            <v>D+</v>
          </cell>
          <cell r="W397" t="str">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v>
          </cell>
          <cell r="AQ397">
            <v>0</v>
          </cell>
          <cell r="AR397">
            <v>0</v>
          </cell>
          <cell r="AS397">
            <v>0</v>
          </cell>
          <cell r="AT397">
            <v>0</v>
          </cell>
          <cell r="AU397">
            <v>0</v>
          </cell>
          <cell r="AV397">
            <v>0</v>
          </cell>
        </row>
        <row r="398">
          <cell r="A398">
            <v>0</v>
          </cell>
          <cell r="B398">
            <v>0</v>
          </cell>
          <cell r="C398">
            <v>0</v>
          </cell>
          <cell r="D398" t="str">
            <v>4.10</v>
          </cell>
          <cell r="E398">
            <v>0</v>
          </cell>
          <cell r="F398">
            <v>0</v>
          </cell>
          <cell r="G398">
            <v>0</v>
          </cell>
          <cell r="H398">
            <v>0</v>
          </cell>
          <cell r="I398">
            <v>0</v>
          </cell>
          <cell r="J398">
            <v>0</v>
          </cell>
          <cell r="K398">
            <v>0</v>
          </cell>
          <cell r="L398">
            <v>0</v>
          </cell>
          <cell r="M398">
            <v>0</v>
          </cell>
          <cell r="N398">
            <v>0</v>
          </cell>
          <cell r="O398">
            <v>0</v>
          </cell>
          <cell r="P398">
            <v>0</v>
          </cell>
          <cell r="Q398">
            <v>0</v>
          </cell>
          <cell r="R398">
            <v>0</v>
          </cell>
          <cell r="S398">
            <v>0</v>
          </cell>
          <cell r="T398">
            <v>0</v>
          </cell>
          <cell r="U398" t="str">
            <v>1.33</v>
          </cell>
          <cell r="V398" t="str">
            <v>D+</v>
          </cell>
          <cell r="W398" t="str">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row>
        <row r="399">
          <cell r="A399">
            <v>0</v>
          </cell>
          <cell r="B399">
            <v>0</v>
          </cell>
          <cell r="C399">
            <v>0</v>
          </cell>
          <cell r="D399" t="str">
            <v>4.12</v>
          </cell>
          <cell r="E399">
            <v>0</v>
          </cell>
          <cell r="F399">
            <v>0</v>
          </cell>
          <cell r="G399">
            <v>0</v>
          </cell>
          <cell r="H399">
            <v>0</v>
          </cell>
          <cell r="I399">
            <v>0</v>
          </cell>
          <cell r="J399">
            <v>0</v>
          </cell>
          <cell r="K399">
            <v>0</v>
          </cell>
          <cell r="L399">
            <v>0</v>
          </cell>
          <cell r="M399">
            <v>0</v>
          </cell>
          <cell r="N399">
            <v>0</v>
          </cell>
          <cell r="O399">
            <v>0</v>
          </cell>
          <cell r="P399">
            <v>0</v>
          </cell>
          <cell r="Q399">
            <v>0</v>
          </cell>
          <cell r="R399">
            <v>0</v>
          </cell>
          <cell r="S399">
            <v>0</v>
          </cell>
          <cell r="T399">
            <v>0</v>
          </cell>
          <cell r="U399" t="str">
            <v>1.33</v>
          </cell>
          <cell r="V399" t="str">
            <v>D+</v>
          </cell>
          <cell r="W399" t="str">
            <v>0</v>
          </cell>
          <cell r="X399">
            <v>0</v>
          </cell>
          <cell r="Y399">
            <v>0</v>
          </cell>
          <cell r="Z399">
            <v>0</v>
          </cell>
          <cell r="AA399">
            <v>0</v>
          </cell>
          <cell r="AB399">
            <v>0</v>
          </cell>
          <cell r="AC399">
            <v>0</v>
          </cell>
          <cell r="AD399">
            <v>0</v>
          </cell>
          <cell r="AE399">
            <v>0</v>
          </cell>
          <cell r="AF399">
            <v>0</v>
          </cell>
          <cell r="AG399">
            <v>0</v>
          </cell>
          <cell r="AH399">
            <v>0</v>
          </cell>
          <cell r="AI399">
            <v>0</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row>
        <row r="400">
          <cell r="A400">
            <v>0</v>
          </cell>
          <cell r="B400">
            <v>0</v>
          </cell>
          <cell r="C400">
            <v>0</v>
          </cell>
          <cell r="D400" t="str">
            <v>4.15</v>
          </cell>
          <cell r="E400">
            <v>0</v>
          </cell>
          <cell r="F400">
            <v>0</v>
          </cell>
          <cell r="G400">
            <v>0</v>
          </cell>
          <cell r="H400">
            <v>0</v>
          </cell>
          <cell r="I400">
            <v>0</v>
          </cell>
          <cell r="J400">
            <v>0</v>
          </cell>
          <cell r="K400">
            <v>0</v>
          </cell>
          <cell r="L400">
            <v>0</v>
          </cell>
          <cell r="M400">
            <v>0</v>
          </cell>
          <cell r="N400">
            <v>0</v>
          </cell>
          <cell r="O400">
            <v>0</v>
          </cell>
          <cell r="P400">
            <v>0</v>
          </cell>
          <cell r="Q400">
            <v>0</v>
          </cell>
          <cell r="R400">
            <v>0</v>
          </cell>
          <cell r="S400">
            <v>0</v>
          </cell>
          <cell r="T400">
            <v>0</v>
          </cell>
          <cell r="U400" t="str">
            <v>1.33</v>
          </cell>
          <cell r="V400" t="str">
            <v>D+</v>
          </cell>
          <cell r="W400" t="str">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v>
          </cell>
          <cell r="AN400">
            <v>0</v>
          </cell>
          <cell r="AO400">
            <v>0</v>
          </cell>
          <cell r="AP400">
            <v>0</v>
          </cell>
          <cell r="AQ400">
            <v>0</v>
          </cell>
          <cell r="AR400">
            <v>0</v>
          </cell>
          <cell r="AS400">
            <v>0</v>
          </cell>
          <cell r="AT400">
            <v>0</v>
          </cell>
          <cell r="AU400">
            <v>0</v>
          </cell>
          <cell r="AV400">
            <v>0</v>
          </cell>
        </row>
        <row r="401">
          <cell r="A401">
            <v>0</v>
          </cell>
          <cell r="B401">
            <v>0</v>
          </cell>
          <cell r="C401">
            <v>0</v>
          </cell>
          <cell r="D401" t="str">
            <v>4.17</v>
          </cell>
          <cell r="E401">
            <v>0</v>
          </cell>
          <cell r="F401">
            <v>0</v>
          </cell>
          <cell r="G401">
            <v>0</v>
          </cell>
          <cell r="H401">
            <v>0</v>
          </cell>
          <cell r="I401">
            <v>0</v>
          </cell>
          <cell r="J401">
            <v>0</v>
          </cell>
          <cell r="K401">
            <v>0</v>
          </cell>
          <cell r="L401">
            <v>0</v>
          </cell>
          <cell r="M401">
            <v>0</v>
          </cell>
          <cell r="N401">
            <v>0</v>
          </cell>
          <cell r="O401">
            <v>0</v>
          </cell>
          <cell r="P401">
            <v>0</v>
          </cell>
          <cell r="Q401">
            <v>0</v>
          </cell>
          <cell r="R401">
            <v>0</v>
          </cell>
          <cell r="S401">
            <v>0</v>
          </cell>
          <cell r="T401">
            <v>0</v>
          </cell>
          <cell r="U401" t="str">
            <v>1.33</v>
          </cell>
          <cell r="V401" t="str">
            <v>D+</v>
          </cell>
          <cell r="W401" t="str">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row>
        <row r="402">
          <cell r="A402">
            <v>0</v>
          </cell>
          <cell r="B402">
            <v>33</v>
          </cell>
          <cell r="C402">
            <v>0</v>
          </cell>
          <cell r="D402">
            <v>0</v>
          </cell>
          <cell r="E402">
            <v>0</v>
          </cell>
          <cell r="F402">
            <v>0</v>
          </cell>
          <cell r="G402">
            <v>0</v>
          </cell>
          <cell r="H402">
            <v>0</v>
          </cell>
          <cell r="I402">
            <v>0</v>
          </cell>
          <cell r="J402">
            <v>0</v>
          </cell>
          <cell r="K402">
            <v>0</v>
          </cell>
          <cell r="L402">
            <v>0</v>
          </cell>
          <cell r="M402">
            <v>0</v>
          </cell>
          <cell r="N402">
            <v>0</v>
          </cell>
          <cell r="O402">
            <v>0</v>
          </cell>
          <cell r="P402">
            <v>0</v>
          </cell>
          <cell r="Q402">
            <v>0</v>
          </cell>
          <cell r="R402">
            <v>0</v>
          </cell>
          <cell r="S402">
            <v>0</v>
          </cell>
          <cell r="T402">
            <v>0</v>
          </cell>
          <cell r="U402" t="str">
            <v>1.33</v>
          </cell>
          <cell r="V402" t="str">
            <v>D+</v>
          </cell>
          <cell r="W402">
            <v>0</v>
          </cell>
          <cell r="X402">
            <v>0</v>
          </cell>
          <cell r="Y402">
            <v>0</v>
          </cell>
          <cell r="Z402">
            <v>0</v>
          </cell>
          <cell r="AA402">
            <v>0</v>
          </cell>
          <cell r="AB402">
            <v>0</v>
          </cell>
          <cell r="AC402">
            <v>0</v>
          </cell>
          <cell r="AD402">
            <v>0</v>
          </cell>
          <cell r="AE402">
            <v>0</v>
          </cell>
          <cell r="AF402">
            <v>0</v>
          </cell>
          <cell r="AG402">
            <v>0</v>
          </cell>
          <cell r="AH402">
            <v>0</v>
          </cell>
          <cell r="AI402">
            <v>0</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row>
        <row r="403">
          <cell r="A403">
            <v>34</v>
          </cell>
          <cell r="B403">
            <v>0</v>
          </cell>
          <cell r="C403" t="e">
            <v>#N/A</v>
          </cell>
          <cell r="D403" t="str">
            <v>4.1</v>
          </cell>
          <cell r="E403">
            <v>0</v>
          </cell>
          <cell r="F403">
            <v>0</v>
          </cell>
          <cell r="G403">
            <v>0</v>
          </cell>
          <cell r="H403">
            <v>0</v>
          </cell>
          <cell r="I403">
            <v>0</v>
          </cell>
          <cell r="J403">
            <v>0</v>
          </cell>
          <cell r="K403">
            <v>0</v>
          </cell>
          <cell r="L403">
            <v>0</v>
          </cell>
          <cell r="M403">
            <v>0</v>
          </cell>
          <cell r="N403">
            <v>0</v>
          </cell>
          <cell r="O403">
            <v>0</v>
          </cell>
          <cell r="P403">
            <v>0</v>
          </cell>
          <cell r="Q403">
            <v>0</v>
          </cell>
          <cell r="R403">
            <v>0</v>
          </cell>
          <cell r="S403">
            <v>0</v>
          </cell>
          <cell r="T403">
            <v>0</v>
          </cell>
          <cell r="U403" t="str">
            <v>1.33</v>
          </cell>
          <cell r="V403" t="str">
            <v>D+</v>
          </cell>
          <cell r="W403" t="str">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t="str">
            <v>D+</v>
          </cell>
        </row>
        <row r="404">
          <cell r="A404">
            <v>0</v>
          </cell>
          <cell r="B404">
            <v>0</v>
          </cell>
          <cell r="C404">
            <v>0</v>
          </cell>
          <cell r="D404" t="str">
            <v>4.2</v>
          </cell>
          <cell r="E404">
            <v>0</v>
          </cell>
          <cell r="F404">
            <v>0</v>
          </cell>
          <cell r="G404">
            <v>0</v>
          </cell>
          <cell r="H404">
            <v>0</v>
          </cell>
          <cell r="I404">
            <v>0</v>
          </cell>
          <cell r="J404">
            <v>0</v>
          </cell>
          <cell r="K404">
            <v>0</v>
          </cell>
          <cell r="L404">
            <v>0</v>
          </cell>
          <cell r="M404">
            <v>0</v>
          </cell>
          <cell r="N404">
            <v>0</v>
          </cell>
          <cell r="O404">
            <v>0</v>
          </cell>
          <cell r="P404">
            <v>0</v>
          </cell>
          <cell r="Q404">
            <v>0</v>
          </cell>
          <cell r="R404">
            <v>0</v>
          </cell>
          <cell r="S404">
            <v>0</v>
          </cell>
          <cell r="T404">
            <v>0</v>
          </cell>
          <cell r="U404" t="str">
            <v>1.33</v>
          </cell>
          <cell r="V404" t="str">
            <v>D+</v>
          </cell>
          <cell r="W404" t="str">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row>
        <row r="405">
          <cell r="A405">
            <v>0</v>
          </cell>
          <cell r="B405">
            <v>0</v>
          </cell>
          <cell r="C405">
            <v>0</v>
          </cell>
          <cell r="D405" t="str">
            <v>4.5</v>
          </cell>
          <cell r="E405">
            <v>0</v>
          </cell>
          <cell r="F405">
            <v>0</v>
          </cell>
          <cell r="G405">
            <v>0</v>
          </cell>
          <cell r="H405">
            <v>0</v>
          </cell>
          <cell r="I405">
            <v>0</v>
          </cell>
          <cell r="J405">
            <v>0</v>
          </cell>
          <cell r="K405">
            <v>0</v>
          </cell>
          <cell r="L405">
            <v>0</v>
          </cell>
          <cell r="M405">
            <v>0</v>
          </cell>
          <cell r="N405">
            <v>0</v>
          </cell>
          <cell r="O405">
            <v>0</v>
          </cell>
          <cell r="P405">
            <v>0</v>
          </cell>
          <cell r="Q405">
            <v>0</v>
          </cell>
          <cell r="R405">
            <v>0</v>
          </cell>
          <cell r="S405">
            <v>0</v>
          </cell>
          <cell r="T405">
            <v>0</v>
          </cell>
          <cell r="U405" t="str">
            <v>1.33</v>
          </cell>
          <cell r="V405" t="str">
            <v>D+</v>
          </cell>
          <cell r="W405" t="str">
            <v>0</v>
          </cell>
          <cell r="X405">
            <v>0</v>
          </cell>
          <cell r="Y405">
            <v>0</v>
          </cell>
          <cell r="Z405">
            <v>0</v>
          </cell>
          <cell r="AA405">
            <v>0</v>
          </cell>
          <cell r="AB405">
            <v>0</v>
          </cell>
          <cell r="AC405">
            <v>0</v>
          </cell>
          <cell r="AD405">
            <v>0</v>
          </cell>
          <cell r="AE405">
            <v>0</v>
          </cell>
          <cell r="AF405">
            <v>0</v>
          </cell>
          <cell r="AG405">
            <v>0</v>
          </cell>
          <cell r="AH405">
            <v>0</v>
          </cell>
          <cell r="AI405">
            <v>0</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row>
        <row r="406">
          <cell r="A406">
            <v>0</v>
          </cell>
          <cell r="B406">
            <v>0</v>
          </cell>
          <cell r="C406">
            <v>0</v>
          </cell>
          <cell r="D406" t="str">
            <v>4.6</v>
          </cell>
          <cell r="E406">
            <v>0</v>
          </cell>
          <cell r="F406">
            <v>0</v>
          </cell>
          <cell r="G406">
            <v>0</v>
          </cell>
          <cell r="H406">
            <v>0</v>
          </cell>
          <cell r="I406">
            <v>0</v>
          </cell>
          <cell r="J406">
            <v>0</v>
          </cell>
          <cell r="K406">
            <v>0</v>
          </cell>
          <cell r="L406">
            <v>0</v>
          </cell>
          <cell r="M406">
            <v>0</v>
          </cell>
          <cell r="N406">
            <v>0</v>
          </cell>
          <cell r="O406">
            <v>0</v>
          </cell>
          <cell r="P406">
            <v>0</v>
          </cell>
          <cell r="Q406">
            <v>0</v>
          </cell>
          <cell r="R406">
            <v>0</v>
          </cell>
          <cell r="S406">
            <v>0</v>
          </cell>
          <cell r="T406">
            <v>0</v>
          </cell>
          <cell r="U406" t="str">
            <v>1.33</v>
          </cell>
          <cell r="V406" t="str">
            <v>D+</v>
          </cell>
          <cell r="W406" t="str">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row>
        <row r="407">
          <cell r="A407">
            <v>0</v>
          </cell>
          <cell r="B407">
            <v>0</v>
          </cell>
          <cell r="C407">
            <v>0</v>
          </cell>
          <cell r="D407" t="str">
            <v>4.7</v>
          </cell>
          <cell r="E407">
            <v>0</v>
          </cell>
          <cell r="F407">
            <v>0</v>
          </cell>
          <cell r="G407">
            <v>0</v>
          </cell>
          <cell r="H407">
            <v>0</v>
          </cell>
          <cell r="I407">
            <v>0</v>
          </cell>
          <cell r="J407">
            <v>0</v>
          </cell>
          <cell r="K407">
            <v>0</v>
          </cell>
          <cell r="L407">
            <v>0</v>
          </cell>
          <cell r="M407">
            <v>0</v>
          </cell>
          <cell r="N407">
            <v>0</v>
          </cell>
          <cell r="O407">
            <v>0</v>
          </cell>
          <cell r="P407">
            <v>0</v>
          </cell>
          <cell r="Q407">
            <v>0</v>
          </cell>
          <cell r="R407">
            <v>0</v>
          </cell>
          <cell r="S407">
            <v>0</v>
          </cell>
          <cell r="T407">
            <v>0</v>
          </cell>
          <cell r="U407" t="str">
            <v>1.33</v>
          </cell>
          <cell r="V407" t="str">
            <v>D+</v>
          </cell>
          <cell r="W407" t="str">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row>
        <row r="408">
          <cell r="A408">
            <v>0</v>
          </cell>
          <cell r="B408">
            <v>0</v>
          </cell>
          <cell r="C408">
            <v>0</v>
          </cell>
          <cell r="D408" t="str">
            <v>4.8</v>
          </cell>
          <cell r="E408">
            <v>0</v>
          </cell>
          <cell r="F408">
            <v>0</v>
          </cell>
          <cell r="G408">
            <v>0</v>
          </cell>
          <cell r="H408">
            <v>0</v>
          </cell>
          <cell r="I408">
            <v>0</v>
          </cell>
          <cell r="J408">
            <v>0</v>
          </cell>
          <cell r="K408">
            <v>0</v>
          </cell>
          <cell r="L408">
            <v>0</v>
          </cell>
          <cell r="M408">
            <v>0</v>
          </cell>
          <cell r="N408">
            <v>0</v>
          </cell>
          <cell r="O408">
            <v>0</v>
          </cell>
          <cell r="P408">
            <v>0</v>
          </cell>
          <cell r="Q408">
            <v>0</v>
          </cell>
          <cell r="R408">
            <v>0</v>
          </cell>
          <cell r="S408">
            <v>0</v>
          </cell>
          <cell r="T408">
            <v>0</v>
          </cell>
          <cell r="U408" t="str">
            <v>1.33</v>
          </cell>
          <cell r="V408" t="str">
            <v>D+</v>
          </cell>
          <cell r="W408" t="str">
            <v>0</v>
          </cell>
          <cell r="X408">
            <v>0</v>
          </cell>
          <cell r="Y408">
            <v>0</v>
          </cell>
          <cell r="Z408">
            <v>0</v>
          </cell>
          <cell r="AA408">
            <v>0</v>
          </cell>
          <cell r="AB408">
            <v>0</v>
          </cell>
          <cell r="AC408">
            <v>0</v>
          </cell>
          <cell r="AD408">
            <v>0</v>
          </cell>
          <cell r="AE408">
            <v>0</v>
          </cell>
          <cell r="AF408">
            <v>0</v>
          </cell>
          <cell r="AG408">
            <v>0</v>
          </cell>
          <cell r="AH408">
            <v>0</v>
          </cell>
          <cell r="AI408">
            <v>0</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row>
        <row r="409">
          <cell r="A409">
            <v>0</v>
          </cell>
          <cell r="B409">
            <v>0</v>
          </cell>
          <cell r="C409">
            <v>0</v>
          </cell>
          <cell r="D409" t="str">
            <v>4.9</v>
          </cell>
          <cell r="E409">
            <v>0</v>
          </cell>
          <cell r="F409">
            <v>0</v>
          </cell>
          <cell r="G409">
            <v>0</v>
          </cell>
          <cell r="H409">
            <v>0</v>
          </cell>
          <cell r="I409">
            <v>0</v>
          </cell>
          <cell r="J409">
            <v>0</v>
          </cell>
          <cell r="K409">
            <v>0</v>
          </cell>
          <cell r="L409">
            <v>0</v>
          </cell>
          <cell r="M409">
            <v>0</v>
          </cell>
          <cell r="N409">
            <v>0</v>
          </cell>
          <cell r="O409">
            <v>0</v>
          </cell>
          <cell r="P409">
            <v>0</v>
          </cell>
          <cell r="Q409">
            <v>0</v>
          </cell>
          <cell r="R409">
            <v>0</v>
          </cell>
          <cell r="S409">
            <v>0</v>
          </cell>
          <cell r="T409">
            <v>0</v>
          </cell>
          <cell r="U409" t="str">
            <v>1.33</v>
          </cell>
          <cell r="V409" t="str">
            <v>D+</v>
          </cell>
          <cell r="W409" t="str">
            <v>0</v>
          </cell>
          <cell r="X409">
            <v>0</v>
          </cell>
          <cell r="Y409">
            <v>0</v>
          </cell>
          <cell r="Z409">
            <v>0</v>
          </cell>
          <cell r="AA409">
            <v>0</v>
          </cell>
          <cell r="AB409">
            <v>0</v>
          </cell>
          <cell r="AC409">
            <v>0</v>
          </cell>
          <cell r="AD409">
            <v>0</v>
          </cell>
          <cell r="AE409">
            <v>0</v>
          </cell>
          <cell r="AF409">
            <v>0</v>
          </cell>
          <cell r="AG409">
            <v>0</v>
          </cell>
          <cell r="AH409">
            <v>0</v>
          </cell>
          <cell r="AI409">
            <v>0</v>
          </cell>
          <cell r="AJ409">
            <v>0</v>
          </cell>
          <cell r="AK409">
            <v>0</v>
          </cell>
          <cell r="AL409">
            <v>0</v>
          </cell>
          <cell r="AM409">
            <v>0</v>
          </cell>
          <cell r="AN409">
            <v>0</v>
          </cell>
          <cell r="AO409">
            <v>0</v>
          </cell>
          <cell r="AP409">
            <v>0</v>
          </cell>
          <cell r="AQ409">
            <v>0</v>
          </cell>
          <cell r="AR409">
            <v>0</v>
          </cell>
          <cell r="AS409">
            <v>0</v>
          </cell>
          <cell r="AT409">
            <v>0</v>
          </cell>
          <cell r="AU409">
            <v>0</v>
          </cell>
          <cell r="AV409">
            <v>0</v>
          </cell>
        </row>
        <row r="410">
          <cell r="A410">
            <v>0</v>
          </cell>
          <cell r="B410">
            <v>0</v>
          </cell>
          <cell r="C410">
            <v>0</v>
          </cell>
          <cell r="D410" t="str">
            <v>4.10</v>
          </cell>
          <cell r="E410">
            <v>0</v>
          </cell>
          <cell r="F410">
            <v>0</v>
          </cell>
          <cell r="G410">
            <v>0</v>
          </cell>
          <cell r="H410">
            <v>0</v>
          </cell>
          <cell r="I410">
            <v>0</v>
          </cell>
          <cell r="J410">
            <v>0</v>
          </cell>
          <cell r="K410">
            <v>0</v>
          </cell>
          <cell r="L410">
            <v>0</v>
          </cell>
          <cell r="M410">
            <v>0</v>
          </cell>
          <cell r="N410">
            <v>0</v>
          </cell>
          <cell r="O410">
            <v>0</v>
          </cell>
          <cell r="P410">
            <v>0</v>
          </cell>
          <cell r="Q410">
            <v>0</v>
          </cell>
          <cell r="R410">
            <v>0</v>
          </cell>
          <cell r="S410">
            <v>0</v>
          </cell>
          <cell r="T410">
            <v>0</v>
          </cell>
          <cell r="U410" t="str">
            <v>1.33</v>
          </cell>
          <cell r="V410" t="str">
            <v>D+</v>
          </cell>
          <cell r="W410" t="str">
            <v>0</v>
          </cell>
          <cell r="X410">
            <v>0</v>
          </cell>
          <cell r="Y410">
            <v>0</v>
          </cell>
          <cell r="Z410">
            <v>0</v>
          </cell>
          <cell r="AA410">
            <v>0</v>
          </cell>
          <cell r="AB410">
            <v>0</v>
          </cell>
          <cell r="AC410">
            <v>0</v>
          </cell>
          <cell r="AD410">
            <v>0</v>
          </cell>
          <cell r="AE410">
            <v>0</v>
          </cell>
          <cell r="AF410">
            <v>0</v>
          </cell>
          <cell r="AG410">
            <v>0</v>
          </cell>
          <cell r="AH410">
            <v>0</v>
          </cell>
          <cell r="AI410">
            <v>0</v>
          </cell>
          <cell r="AJ410">
            <v>0</v>
          </cell>
          <cell r="AK410">
            <v>0</v>
          </cell>
          <cell r="AL410">
            <v>0</v>
          </cell>
          <cell r="AM410">
            <v>0</v>
          </cell>
          <cell r="AN410">
            <v>0</v>
          </cell>
          <cell r="AO410">
            <v>0</v>
          </cell>
          <cell r="AP410">
            <v>0</v>
          </cell>
          <cell r="AQ410">
            <v>0</v>
          </cell>
          <cell r="AR410">
            <v>0</v>
          </cell>
          <cell r="AS410">
            <v>0</v>
          </cell>
          <cell r="AT410">
            <v>0</v>
          </cell>
          <cell r="AU410">
            <v>0</v>
          </cell>
          <cell r="AV410">
            <v>0</v>
          </cell>
        </row>
        <row r="411">
          <cell r="A411">
            <v>0</v>
          </cell>
          <cell r="B411">
            <v>0</v>
          </cell>
          <cell r="C411">
            <v>0</v>
          </cell>
          <cell r="D411" t="str">
            <v>4.12</v>
          </cell>
          <cell r="E411">
            <v>0</v>
          </cell>
          <cell r="F411">
            <v>0</v>
          </cell>
          <cell r="G411">
            <v>0</v>
          </cell>
          <cell r="H411">
            <v>0</v>
          </cell>
          <cell r="I411">
            <v>0</v>
          </cell>
          <cell r="J411">
            <v>0</v>
          </cell>
          <cell r="K411">
            <v>0</v>
          </cell>
          <cell r="L411">
            <v>0</v>
          </cell>
          <cell r="M411">
            <v>0</v>
          </cell>
          <cell r="N411">
            <v>0</v>
          </cell>
          <cell r="O411">
            <v>0</v>
          </cell>
          <cell r="P411">
            <v>0</v>
          </cell>
          <cell r="Q411">
            <v>0</v>
          </cell>
          <cell r="R411">
            <v>0</v>
          </cell>
          <cell r="S411">
            <v>0</v>
          </cell>
          <cell r="T411">
            <v>0</v>
          </cell>
          <cell r="U411" t="str">
            <v>1.33</v>
          </cell>
          <cell r="V411" t="str">
            <v>D+</v>
          </cell>
          <cell r="W411" t="str">
            <v>0</v>
          </cell>
          <cell r="X411">
            <v>0</v>
          </cell>
          <cell r="Y411">
            <v>0</v>
          </cell>
          <cell r="Z411">
            <v>0</v>
          </cell>
          <cell r="AA411">
            <v>0</v>
          </cell>
          <cell r="AB411">
            <v>0</v>
          </cell>
          <cell r="AC411">
            <v>0</v>
          </cell>
          <cell r="AD411">
            <v>0</v>
          </cell>
          <cell r="AE411">
            <v>0</v>
          </cell>
          <cell r="AF411">
            <v>0</v>
          </cell>
          <cell r="AG411">
            <v>0</v>
          </cell>
          <cell r="AH411">
            <v>0</v>
          </cell>
          <cell r="AI411">
            <v>0</v>
          </cell>
          <cell r="AJ411">
            <v>0</v>
          </cell>
          <cell r="AK411">
            <v>0</v>
          </cell>
          <cell r="AL411">
            <v>0</v>
          </cell>
          <cell r="AM411">
            <v>0</v>
          </cell>
          <cell r="AN411">
            <v>0</v>
          </cell>
          <cell r="AO411">
            <v>0</v>
          </cell>
          <cell r="AP411">
            <v>0</v>
          </cell>
          <cell r="AQ411">
            <v>0</v>
          </cell>
          <cell r="AR411">
            <v>0</v>
          </cell>
          <cell r="AS411">
            <v>0</v>
          </cell>
          <cell r="AT411">
            <v>0</v>
          </cell>
          <cell r="AU411">
            <v>0</v>
          </cell>
          <cell r="AV411">
            <v>0</v>
          </cell>
        </row>
        <row r="412">
          <cell r="A412">
            <v>0</v>
          </cell>
          <cell r="B412">
            <v>0</v>
          </cell>
          <cell r="C412">
            <v>0</v>
          </cell>
          <cell r="D412" t="str">
            <v>4.15</v>
          </cell>
          <cell r="E412">
            <v>0</v>
          </cell>
          <cell r="F412">
            <v>0</v>
          </cell>
          <cell r="G412">
            <v>0</v>
          </cell>
          <cell r="H412">
            <v>0</v>
          </cell>
          <cell r="I412">
            <v>0</v>
          </cell>
          <cell r="J412">
            <v>0</v>
          </cell>
          <cell r="K412">
            <v>0</v>
          </cell>
          <cell r="L412">
            <v>0</v>
          </cell>
          <cell r="M412">
            <v>0</v>
          </cell>
          <cell r="N412">
            <v>0</v>
          </cell>
          <cell r="O412">
            <v>0</v>
          </cell>
          <cell r="P412">
            <v>0</v>
          </cell>
          <cell r="Q412">
            <v>0</v>
          </cell>
          <cell r="R412">
            <v>0</v>
          </cell>
          <cell r="S412">
            <v>0</v>
          </cell>
          <cell r="T412">
            <v>0</v>
          </cell>
          <cell r="U412" t="str">
            <v>1.33</v>
          </cell>
          <cell r="V412" t="str">
            <v>D+</v>
          </cell>
          <cell r="W412" t="str">
            <v>0</v>
          </cell>
          <cell r="X412">
            <v>0</v>
          </cell>
          <cell r="Y412">
            <v>0</v>
          </cell>
          <cell r="Z412">
            <v>0</v>
          </cell>
          <cell r="AA412">
            <v>0</v>
          </cell>
          <cell r="AB412">
            <v>0</v>
          </cell>
          <cell r="AC412">
            <v>0</v>
          </cell>
          <cell r="AD412">
            <v>0</v>
          </cell>
          <cell r="AE412">
            <v>0</v>
          </cell>
          <cell r="AF412">
            <v>0</v>
          </cell>
          <cell r="AG412">
            <v>0</v>
          </cell>
          <cell r="AH412">
            <v>0</v>
          </cell>
          <cell r="AI412">
            <v>0</v>
          </cell>
          <cell r="AJ412">
            <v>0</v>
          </cell>
          <cell r="AK412">
            <v>0</v>
          </cell>
          <cell r="AL412">
            <v>0</v>
          </cell>
          <cell r="AM412">
            <v>0</v>
          </cell>
          <cell r="AN412">
            <v>0</v>
          </cell>
          <cell r="AO412">
            <v>0</v>
          </cell>
          <cell r="AP412">
            <v>0</v>
          </cell>
          <cell r="AQ412">
            <v>0</v>
          </cell>
          <cell r="AR412">
            <v>0</v>
          </cell>
          <cell r="AS412">
            <v>0</v>
          </cell>
          <cell r="AT412">
            <v>0</v>
          </cell>
          <cell r="AU412">
            <v>0</v>
          </cell>
          <cell r="AV412">
            <v>0</v>
          </cell>
        </row>
        <row r="413">
          <cell r="A413">
            <v>0</v>
          </cell>
          <cell r="B413">
            <v>0</v>
          </cell>
          <cell r="C413">
            <v>0</v>
          </cell>
          <cell r="D413" t="str">
            <v>4.17</v>
          </cell>
          <cell r="E413">
            <v>0</v>
          </cell>
          <cell r="F413">
            <v>0</v>
          </cell>
          <cell r="G413">
            <v>0</v>
          </cell>
          <cell r="H413">
            <v>0</v>
          </cell>
          <cell r="I413">
            <v>0</v>
          </cell>
          <cell r="J413">
            <v>0</v>
          </cell>
          <cell r="K413">
            <v>0</v>
          </cell>
          <cell r="L413">
            <v>0</v>
          </cell>
          <cell r="M413">
            <v>0</v>
          </cell>
          <cell r="N413">
            <v>0</v>
          </cell>
          <cell r="O413">
            <v>0</v>
          </cell>
          <cell r="P413">
            <v>0</v>
          </cell>
          <cell r="Q413">
            <v>0</v>
          </cell>
          <cell r="R413">
            <v>0</v>
          </cell>
          <cell r="S413">
            <v>0</v>
          </cell>
          <cell r="T413">
            <v>0</v>
          </cell>
          <cell r="U413" t="str">
            <v>1.33</v>
          </cell>
          <cell r="V413" t="str">
            <v>D+</v>
          </cell>
          <cell r="W413" t="str">
            <v>0</v>
          </cell>
          <cell r="X413">
            <v>0</v>
          </cell>
          <cell r="Y413">
            <v>0</v>
          </cell>
          <cell r="Z413">
            <v>0</v>
          </cell>
          <cell r="AA413">
            <v>0</v>
          </cell>
          <cell r="AB413">
            <v>0</v>
          </cell>
          <cell r="AC413">
            <v>0</v>
          </cell>
          <cell r="AD413">
            <v>0</v>
          </cell>
          <cell r="AE413">
            <v>0</v>
          </cell>
          <cell r="AF413">
            <v>0</v>
          </cell>
          <cell r="AG413">
            <v>0</v>
          </cell>
          <cell r="AH413">
            <v>0</v>
          </cell>
          <cell r="AI413">
            <v>0</v>
          </cell>
          <cell r="AJ413">
            <v>0</v>
          </cell>
          <cell r="AK413">
            <v>0</v>
          </cell>
          <cell r="AL413">
            <v>0</v>
          </cell>
          <cell r="AM413">
            <v>0</v>
          </cell>
          <cell r="AN413">
            <v>0</v>
          </cell>
          <cell r="AO413">
            <v>0</v>
          </cell>
          <cell r="AP413">
            <v>0</v>
          </cell>
          <cell r="AQ413">
            <v>0</v>
          </cell>
          <cell r="AR413">
            <v>0</v>
          </cell>
          <cell r="AS413">
            <v>0</v>
          </cell>
          <cell r="AT413">
            <v>0</v>
          </cell>
          <cell r="AU413">
            <v>0</v>
          </cell>
          <cell r="AV413">
            <v>0</v>
          </cell>
        </row>
        <row r="414">
          <cell r="A414">
            <v>0</v>
          </cell>
          <cell r="B414">
            <v>34</v>
          </cell>
          <cell r="C414">
            <v>0</v>
          </cell>
          <cell r="D414">
            <v>0</v>
          </cell>
          <cell r="E414">
            <v>0</v>
          </cell>
          <cell r="F414">
            <v>0</v>
          </cell>
          <cell r="G414">
            <v>0</v>
          </cell>
          <cell r="H414">
            <v>0</v>
          </cell>
          <cell r="I414">
            <v>0</v>
          </cell>
          <cell r="J414">
            <v>0</v>
          </cell>
          <cell r="K414">
            <v>0</v>
          </cell>
          <cell r="L414">
            <v>0</v>
          </cell>
          <cell r="M414">
            <v>0</v>
          </cell>
          <cell r="N414">
            <v>0</v>
          </cell>
          <cell r="O414">
            <v>0</v>
          </cell>
          <cell r="P414">
            <v>0</v>
          </cell>
          <cell r="Q414">
            <v>0</v>
          </cell>
          <cell r="R414">
            <v>0</v>
          </cell>
          <cell r="S414">
            <v>0</v>
          </cell>
          <cell r="T414">
            <v>0</v>
          </cell>
          <cell r="U414" t="str">
            <v>1.33</v>
          </cell>
          <cell r="V414" t="str">
            <v>D+</v>
          </cell>
          <cell r="W414">
            <v>0</v>
          </cell>
          <cell r="X414">
            <v>0</v>
          </cell>
          <cell r="Y414">
            <v>0</v>
          </cell>
          <cell r="Z414">
            <v>0</v>
          </cell>
          <cell r="AA414">
            <v>0</v>
          </cell>
          <cell r="AB414">
            <v>0</v>
          </cell>
          <cell r="AC414">
            <v>0</v>
          </cell>
          <cell r="AD414">
            <v>0</v>
          </cell>
          <cell r="AE414">
            <v>0</v>
          </cell>
          <cell r="AF414">
            <v>0</v>
          </cell>
          <cell r="AG414">
            <v>0</v>
          </cell>
          <cell r="AH414">
            <v>0</v>
          </cell>
          <cell r="AI414">
            <v>0</v>
          </cell>
          <cell r="AJ414">
            <v>0</v>
          </cell>
          <cell r="AK414">
            <v>0</v>
          </cell>
          <cell r="AL414">
            <v>0</v>
          </cell>
          <cell r="AM414">
            <v>0</v>
          </cell>
          <cell r="AN414">
            <v>0</v>
          </cell>
          <cell r="AO414">
            <v>0</v>
          </cell>
          <cell r="AP414">
            <v>0</v>
          </cell>
          <cell r="AQ414">
            <v>0</v>
          </cell>
          <cell r="AR414">
            <v>0</v>
          </cell>
          <cell r="AS414">
            <v>0</v>
          </cell>
          <cell r="AT414">
            <v>0</v>
          </cell>
          <cell r="AU414">
            <v>0</v>
          </cell>
          <cell r="AV414">
            <v>0</v>
          </cell>
        </row>
        <row r="415">
          <cell r="A415">
            <v>35</v>
          </cell>
          <cell r="B415">
            <v>0</v>
          </cell>
          <cell r="C415" t="e">
            <v>#N/A</v>
          </cell>
          <cell r="D415" t="str">
            <v>4.1</v>
          </cell>
          <cell r="E415">
            <v>0</v>
          </cell>
          <cell r="F415">
            <v>0</v>
          </cell>
          <cell r="G415">
            <v>0</v>
          </cell>
          <cell r="H415">
            <v>0</v>
          </cell>
          <cell r="I415">
            <v>0</v>
          </cell>
          <cell r="J415">
            <v>0</v>
          </cell>
          <cell r="K415">
            <v>0</v>
          </cell>
          <cell r="L415">
            <v>0</v>
          </cell>
          <cell r="M415">
            <v>0</v>
          </cell>
          <cell r="N415">
            <v>0</v>
          </cell>
          <cell r="O415">
            <v>0</v>
          </cell>
          <cell r="P415">
            <v>0</v>
          </cell>
          <cell r="Q415">
            <v>0</v>
          </cell>
          <cell r="R415">
            <v>0</v>
          </cell>
          <cell r="S415">
            <v>0</v>
          </cell>
          <cell r="T415">
            <v>0</v>
          </cell>
          <cell r="U415" t="str">
            <v>1.33</v>
          </cell>
          <cell r="V415" t="str">
            <v>D+</v>
          </cell>
          <cell r="W415" t="str">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v>
          </cell>
          <cell r="AR415">
            <v>0</v>
          </cell>
          <cell r="AS415">
            <v>0</v>
          </cell>
          <cell r="AT415">
            <v>0</v>
          </cell>
          <cell r="AU415">
            <v>0</v>
          </cell>
          <cell r="AV415" t="str">
            <v>D+</v>
          </cell>
        </row>
        <row r="416">
          <cell r="A416">
            <v>0</v>
          </cell>
          <cell r="B416">
            <v>0</v>
          </cell>
          <cell r="C416">
            <v>0</v>
          </cell>
          <cell r="D416" t="str">
            <v>4.2</v>
          </cell>
          <cell r="E416">
            <v>0</v>
          </cell>
          <cell r="F416">
            <v>0</v>
          </cell>
          <cell r="G416">
            <v>0</v>
          </cell>
          <cell r="H416">
            <v>0</v>
          </cell>
          <cell r="I416">
            <v>0</v>
          </cell>
          <cell r="J416">
            <v>0</v>
          </cell>
          <cell r="K416">
            <v>0</v>
          </cell>
          <cell r="L416">
            <v>0</v>
          </cell>
          <cell r="M416">
            <v>0</v>
          </cell>
          <cell r="N416">
            <v>0</v>
          </cell>
          <cell r="O416">
            <v>0</v>
          </cell>
          <cell r="P416">
            <v>0</v>
          </cell>
          <cell r="Q416">
            <v>0</v>
          </cell>
          <cell r="R416">
            <v>0</v>
          </cell>
          <cell r="S416">
            <v>0</v>
          </cell>
          <cell r="T416">
            <v>0</v>
          </cell>
          <cell r="U416" t="str">
            <v>1.33</v>
          </cell>
          <cell r="V416" t="str">
            <v>D+</v>
          </cell>
          <cell r="W416" t="str">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v>
          </cell>
          <cell r="AR416">
            <v>0</v>
          </cell>
          <cell r="AS416">
            <v>0</v>
          </cell>
          <cell r="AT416">
            <v>0</v>
          </cell>
          <cell r="AU416">
            <v>0</v>
          </cell>
          <cell r="AV416">
            <v>0</v>
          </cell>
        </row>
        <row r="417">
          <cell r="A417">
            <v>0</v>
          </cell>
          <cell r="B417">
            <v>0</v>
          </cell>
          <cell r="C417">
            <v>0</v>
          </cell>
          <cell r="D417" t="str">
            <v>4.5</v>
          </cell>
          <cell r="E417">
            <v>0</v>
          </cell>
          <cell r="F417">
            <v>0</v>
          </cell>
          <cell r="G417">
            <v>0</v>
          </cell>
          <cell r="H417">
            <v>0</v>
          </cell>
          <cell r="I417">
            <v>0</v>
          </cell>
          <cell r="J417">
            <v>0</v>
          </cell>
          <cell r="K417">
            <v>0</v>
          </cell>
          <cell r="L417">
            <v>0</v>
          </cell>
          <cell r="M417">
            <v>0</v>
          </cell>
          <cell r="N417">
            <v>0</v>
          </cell>
          <cell r="O417">
            <v>0</v>
          </cell>
          <cell r="P417">
            <v>0</v>
          </cell>
          <cell r="Q417">
            <v>0</v>
          </cell>
          <cell r="R417">
            <v>0</v>
          </cell>
          <cell r="S417">
            <v>0</v>
          </cell>
          <cell r="T417">
            <v>0</v>
          </cell>
          <cell r="U417" t="str">
            <v>1.33</v>
          </cell>
          <cell r="V417" t="str">
            <v>D+</v>
          </cell>
          <cell r="W417" t="str">
            <v>0</v>
          </cell>
          <cell r="X417">
            <v>0</v>
          </cell>
          <cell r="Y417">
            <v>0</v>
          </cell>
          <cell r="Z417">
            <v>0</v>
          </cell>
          <cell r="AA417">
            <v>0</v>
          </cell>
          <cell r="AB417">
            <v>0</v>
          </cell>
          <cell r="AC417">
            <v>0</v>
          </cell>
          <cell r="AD417">
            <v>0</v>
          </cell>
          <cell r="AE417">
            <v>0</v>
          </cell>
          <cell r="AF417">
            <v>0</v>
          </cell>
          <cell r="AG417">
            <v>0</v>
          </cell>
          <cell r="AH417">
            <v>0</v>
          </cell>
          <cell r="AI417">
            <v>0</v>
          </cell>
          <cell r="AJ417">
            <v>0</v>
          </cell>
          <cell r="AK417">
            <v>0</v>
          </cell>
          <cell r="AL417">
            <v>0</v>
          </cell>
          <cell r="AM417">
            <v>0</v>
          </cell>
          <cell r="AN417">
            <v>0</v>
          </cell>
          <cell r="AO417">
            <v>0</v>
          </cell>
          <cell r="AP417">
            <v>0</v>
          </cell>
          <cell r="AQ417">
            <v>0</v>
          </cell>
          <cell r="AR417">
            <v>0</v>
          </cell>
          <cell r="AS417">
            <v>0</v>
          </cell>
          <cell r="AT417">
            <v>0</v>
          </cell>
          <cell r="AU417">
            <v>0</v>
          </cell>
          <cell r="AV417">
            <v>0</v>
          </cell>
        </row>
        <row r="418">
          <cell r="A418">
            <v>0</v>
          </cell>
          <cell r="B418">
            <v>0</v>
          </cell>
          <cell r="C418">
            <v>0</v>
          </cell>
          <cell r="D418" t="str">
            <v>4.6</v>
          </cell>
          <cell r="E418">
            <v>0</v>
          </cell>
          <cell r="F418">
            <v>0</v>
          </cell>
          <cell r="G418">
            <v>0</v>
          </cell>
          <cell r="H418">
            <v>0</v>
          </cell>
          <cell r="I418">
            <v>0</v>
          </cell>
          <cell r="J418">
            <v>0</v>
          </cell>
          <cell r="K418">
            <v>0</v>
          </cell>
          <cell r="L418">
            <v>0</v>
          </cell>
          <cell r="M418">
            <v>0</v>
          </cell>
          <cell r="N418">
            <v>0</v>
          </cell>
          <cell r="O418">
            <v>0</v>
          </cell>
          <cell r="P418">
            <v>0</v>
          </cell>
          <cell r="Q418">
            <v>0</v>
          </cell>
          <cell r="R418">
            <v>0</v>
          </cell>
          <cell r="S418">
            <v>0</v>
          </cell>
          <cell r="T418">
            <v>0</v>
          </cell>
          <cell r="U418" t="str">
            <v>1.33</v>
          </cell>
          <cell r="V418" t="str">
            <v>D+</v>
          </cell>
          <cell r="W418" t="str">
            <v>0</v>
          </cell>
          <cell r="X418">
            <v>0</v>
          </cell>
          <cell r="Y418">
            <v>0</v>
          </cell>
          <cell r="Z418">
            <v>0</v>
          </cell>
          <cell r="AA418">
            <v>0</v>
          </cell>
          <cell r="AB418">
            <v>0</v>
          </cell>
          <cell r="AC418">
            <v>0</v>
          </cell>
          <cell r="AD418">
            <v>0</v>
          </cell>
          <cell r="AE418">
            <v>0</v>
          </cell>
          <cell r="AF418">
            <v>0</v>
          </cell>
          <cell r="AG418">
            <v>0</v>
          </cell>
          <cell r="AH418">
            <v>0</v>
          </cell>
          <cell r="AI418">
            <v>0</v>
          </cell>
          <cell r="AJ418">
            <v>0</v>
          </cell>
          <cell r="AK418">
            <v>0</v>
          </cell>
          <cell r="AL418">
            <v>0</v>
          </cell>
          <cell r="AM418">
            <v>0</v>
          </cell>
          <cell r="AN418">
            <v>0</v>
          </cell>
          <cell r="AO418">
            <v>0</v>
          </cell>
          <cell r="AP418">
            <v>0</v>
          </cell>
          <cell r="AQ418">
            <v>0</v>
          </cell>
          <cell r="AR418">
            <v>0</v>
          </cell>
          <cell r="AS418">
            <v>0</v>
          </cell>
          <cell r="AT418">
            <v>0</v>
          </cell>
          <cell r="AU418">
            <v>0</v>
          </cell>
          <cell r="AV418">
            <v>0</v>
          </cell>
        </row>
        <row r="419">
          <cell r="A419">
            <v>0</v>
          </cell>
          <cell r="B419">
            <v>0</v>
          </cell>
          <cell r="C419">
            <v>0</v>
          </cell>
          <cell r="D419" t="str">
            <v>4.7</v>
          </cell>
          <cell r="E419">
            <v>0</v>
          </cell>
          <cell r="F419">
            <v>0</v>
          </cell>
          <cell r="G419">
            <v>0</v>
          </cell>
          <cell r="H419">
            <v>0</v>
          </cell>
          <cell r="I419">
            <v>0</v>
          </cell>
          <cell r="J419">
            <v>0</v>
          </cell>
          <cell r="K419">
            <v>0</v>
          </cell>
          <cell r="L419">
            <v>0</v>
          </cell>
          <cell r="M419">
            <v>0</v>
          </cell>
          <cell r="N419">
            <v>0</v>
          </cell>
          <cell r="O419">
            <v>0</v>
          </cell>
          <cell r="P419">
            <v>0</v>
          </cell>
          <cell r="Q419">
            <v>0</v>
          </cell>
          <cell r="R419">
            <v>0</v>
          </cell>
          <cell r="S419">
            <v>0</v>
          </cell>
          <cell r="T419">
            <v>0</v>
          </cell>
          <cell r="U419" t="str">
            <v>1.33</v>
          </cell>
          <cell r="V419" t="str">
            <v>D+</v>
          </cell>
          <cell r="W419" t="str">
            <v>0</v>
          </cell>
          <cell r="X419">
            <v>0</v>
          </cell>
          <cell r="Y419">
            <v>0</v>
          </cell>
          <cell r="Z419">
            <v>0</v>
          </cell>
          <cell r="AA419">
            <v>0</v>
          </cell>
          <cell r="AB419">
            <v>0</v>
          </cell>
          <cell r="AC419">
            <v>0</v>
          </cell>
          <cell r="AD419">
            <v>0</v>
          </cell>
          <cell r="AE419">
            <v>0</v>
          </cell>
          <cell r="AF419">
            <v>0</v>
          </cell>
          <cell r="AG419">
            <v>0</v>
          </cell>
          <cell r="AH419">
            <v>0</v>
          </cell>
          <cell r="AI419">
            <v>0</v>
          </cell>
          <cell r="AJ419">
            <v>0</v>
          </cell>
          <cell r="AK419">
            <v>0</v>
          </cell>
          <cell r="AL419">
            <v>0</v>
          </cell>
          <cell r="AM419">
            <v>0</v>
          </cell>
          <cell r="AN419">
            <v>0</v>
          </cell>
          <cell r="AO419">
            <v>0</v>
          </cell>
          <cell r="AP419">
            <v>0</v>
          </cell>
          <cell r="AQ419">
            <v>0</v>
          </cell>
          <cell r="AR419">
            <v>0</v>
          </cell>
          <cell r="AS419">
            <v>0</v>
          </cell>
          <cell r="AT419">
            <v>0</v>
          </cell>
          <cell r="AU419">
            <v>0</v>
          </cell>
          <cell r="AV419">
            <v>0</v>
          </cell>
        </row>
        <row r="420">
          <cell r="A420">
            <v>0</v>
          </cell>
          <cell r="B420">
            <v>0</v>
          </cell>
          <cell r="C420">
            <v>0</v>
          </cell>
          <cell r="D420" t="str">
            <v>4.8</v>
          </cell>
          <cell r="E420">
            <v>0</v>
          </cell>
          <cell r="F420">
            <v>0</v>
          </cell>
          <cell r="G420">
            <v>0</v>
          </cell>
          <cell r="H420">
            <v>0</v>
          </cell>
          <cell r="I420">
            <v>0</v>
          </cell>
          <cell r="J420">
            <v>0</v>
          </cell>
          <cell r="K420">
            <v>0</v>
          </cell>
          <cell r="L420">
            <v>0</v>
          </cell>
          <cell r="M420">
            <v>0</v>
          </cell>
          <cell r="N420">
            <v>0</v>
          </cell>
          <cell r="O420">
            <v>0</v>
          </cell>
          <cell r="P420">
            <v>0</v>
          </cell>
          <cell r="Q420">
            <v>0</v>
          </cell>
          <cell r="R420">
            <v>0</v>
          </cell>
          <cell r="S420">
            <v>0</v>
          </cell>
          <cell r="T420">
            <v>0</v>
          </cell>
          <cell r="U420" t="str">
            <v>1.33</v>
          </cell>
          <cell r="V420" t="str">
            <v>D+</v>
          </cell>
          <cell r="W420" t="str">
            <v>0</v>
          </cell>
          <cell r="X420">
            <v>0</v>
          </cell>
          <cell r="Y420">
            <v>0</v>
          </cell>
          <cell r="Z420">
            <v>0</v>
          </cell>
          <cell r="AA420">
            <v>0</v>
          </cell>
          <cell r="AB420">
            <v>0</v>
          </cell>
          <cell r="AC420">
            <v>0</v>
          </cell>
          <cell r="AD420">
            <v>0</v>
          </cell>
          <cell r="AE420">
            <v>0</v>
          </cell>
          <cell r="AF420">
            <v>0</v>
          </cell>
          <cell r="AG420">
            <v>0</v>
          </cell>
          <cell r="AH420">
            <v>0</v>
          </cell>
          <cell r="AI420">
            <v>0</v>
          </cell>
          <cell r="AJ420">
            <v>0</v>
          </cell>
          <cell r="AK420">
            <v>0</v>
          </cell>
          <cell r="AL420">
            <v>0</v>
          </cell>
          <cell r="AM420">
            <v>0</v>
          </cell>
          <cell r="AN420">
            <v>0</v>
          </cell>
          <cell r="AO420">
            <v>0</v>
          </cell>
          <cell r="AP420">
            <v>0</v>
          </cell>
          <cell r="AQ420">
            <v>0</v>
          </cell>
          <cell r="AR420">
            <v>0</v>
          </cell>
          <cell r="AS420">
            <v>0</v>
          </cell>
          <cell r="AT420">
            <v>0</v>
          </cell>
          <cell r="AU420">
            <v>0</v>
          </cell>
          <cell r="AV420">
            <v>0</v>
          </cell>
        </row>
        <row r="421">
          <cell r="A421">
            <v>0</v>
          </cell>
          <cell r="B421">
            <v>0</v>
          </cell>
          <cell r="C421">
            <v>0</v>
          </cell>
          <cell r="D421" t="str">
            <v>4.9</v>
          </cell>
          <cell r="E421">
            <v>0</v>
          </cell>
          <cell r="F421">
            <v>0</v>
          </cell>
          <cell r="G421">
            <v>0</v>
          </cell>
          <cell r="H421">
            <v>0</v>
          </cell>
          <cell r="I421">
            <v>0</v>
          </cell>
          <cell r="J421">
            <v>0</v>
          </cell>
          <cell r="K421">
            <v>0</v>
          </cell>
          <cell r="L421">
            <v>0</v>
          </cell>
          <cell r="M421">
            <v>0</v>
          </cell>
          <cell r="N421">
            <v>0</v>
          </cell>
          <cell r="O421">
            <v>0</v>
          </cell>
          <cell r="P421">
            <v>0</v>
          </cell>
          <cell r="Q421">
            <v>0</v>
          </cell>
          <cell r="R421">
            <v>0</v>
          </cell>
          <cell r="S421">
            <v>0</v>
          </cell>
          <cell r="T421">
            <v>0</v>
          </cell>
          <cell r="U421" t="str">
            <v>1.33</v>
          </cell>
          <cell r="V421" t="str">
            <v>D+</v>
          </cell>
          <cell r="W421" t="str">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v>
          </cell>
          <cell r="AQ421">
            <v>0</v>
          </cell>
          <cell r="AR421">
            <v>0</v>
          </cell>
          <cell r="AS421">
            <v>0</v>
          </cell>
          <cell r="AT421">
            <v>0</v>
          </cell>
          <cell r="AU421">
            <v>0</v>
          </cell>
          <cell r="AV421">
            <v>0</v>
          </cell>
        </row>
        <row r="422">
          <cell r="A422">
            <v>0</v>
          </cell>
          <cell r="B422">
            <v>0</v>
          </cell>
          <cell r="C422">
            <v>0</v>
          </cell>
          <cell r="D422" t="str">
            <v>4.10</v>
          </cell>
          <cell r="E422">
            <v>0</v>
          </cell>
          <cell r="F422">
            <v>0</v>
          </cell>
          <cell r="G422">
            <v>0</v>
          </cell>
          <cell r="H422">
            <v>0</v>
          </cell>
          <cell r="I422">
            <v>0</v>
          </cell>
          <cell r="J422">
            <v>0</v>
          </cell>
          <cell r="K422">
            <v>0</v>
          </cell>
          <cell r="L422">
            <v>0</v>
          </cell>
          <cell r="M422">
            <v>0</v>
          </cell>
          <cell r="N422">
            <v>0</v>
          </cell>
          <cell r="O422">
            <v>0</v>
          </cell>
          <cell r="P422">
            <v>0</v>
          </cell>
          <cell r="Q422">
            <v>0</v>
          </cell>
          <cell r="R422">
            <v>0</v>
          </cell>
          <cell r="S422">
            <v>0</v>
          </cell>
          <cell r="T422">
            <v>0</v>
          </cell>
          <cell r="U422" t="str">
            <v>1.33</v>
          </cell>
          <cell r="V422" t="str">
            <v>D+</v>
          </cell>
          <cell r="W422" t="str">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v>
          </cell>
          <cell r="AQ422">
            <v>0</v>
          </cell>
          <cell r="AR422">
            <v>0</v>
          </cell>
          <cell r="AS422">
            <v>0</v>
          </cell>
          <cell r="AT422">
            <v>0</v>
          </cell>
          <cell r="AU422">
            <v>0</v>
          </cell>
          <cell r="AV422">
            <v>0</v>
          </cell>
        </row>
        <row r="423">
          <cell r="A423">
            <v>0</v>
          </cell>
          <cell r="B423">
            <v>0</v>
          </cell>
          <cell r="C423">
            <v>0</v>
          </cell>
          <cell r="D423" t="str">
            <v>4.12</v>
          </cell>
          <cell r="E423">
            <v>0</v>
          </cell>
          <cell r="F423">
            <v>0</v>
          </cell>
          <cell r="G423">
            <v>0</v>
          </cell>
          <cell r="H423">
            <v>0</v>
          </cell>
          <cell r="I423">
            <v>0</v>
          </cell>
          <cell r="J423">
            <v>0</v>
          </cell>
          <cell r="K423">
            <v>0</v>
          </cell>
          <cell r="L423">
            <v>0</v>
          </cell>
          <cell r="M423">
            <v>0</v>
          </cell>
          <cell r="N423">
            <v>0</v>
          </cell>
          <cell r="O423">
            <v>0</v>
          </cell>
          <cell r="P423">
            <v>0</v>
          </cell>
          <cell r="Q423">
            <v>0</v>
          </cell>
          <cell r="R423">
            <v>0</v>
          </cell>
          <cell r="S423">
            <v>0</v>
          </cell>
          <cell r="T423">
            <v>0</v>
          </cell>
          <cell r="U423" t="str">
            <v>1.33</v>
          </cell>
          <cell r="V423" t="str">
            <v>D+</v>
          </cell>
          <cell r="W423" t="str">
            <v>0</v>
          </cell>
          <cell r="X423">
            <v>0</v>
          </cell>
          <cell r="Y423">
            <v>0</v>
          </cell>
          <cell r="Z423">
            <v>0</v>
          </cell>
          <cell r="AA423">
            <v>0</v>
          </cell>
          <cell r="AB423">
            <v>0</v>
          </cell>
          <cell r="AC423">
            <v>0</v>
          </cell>
          <cell r="AD423">
            <v>0</v>
          </cell>
          <cell r="AE423">
            <v>0</v>
          </cell>
          <cell r="AF423">
            <v>0</v>
          </cell>
          <cell r="AG423">
            <v>0</v>
          </cell>
          <cell r="AH423">
            <v>0</v>
          </cell>
          <cell r="AI423">
            <v>0</v>
          </cell>
          <cell r="AJ423">
            <v>0</v>
          </cell>
          <cell r="AK423">
            <v>0</v>
          </cell>
          <cell r="AL423">
            <v>0</v>
          </cell>
          <cell r="AM423">
            <v>0</v>
          </cell>
          <cell r="AN423">
            <v>0</v>
          </cell>
          <cell r="AO423">
            <v>0</v>
          </cell>
          <cell r="AP423">
            <v>0</v>
          </cell>
          <cell r="AQ423">
            <v>0</v>
          </cell>
          <cell r="AR423">
            <v>0</v>
          </cell>
          <cell r="AS423">
            <v>0</v>
          </cell>
          <cell r="AT423">
            <v>0</v>
          </cell>
          <cell r="AU423">
            <v>0</v>
          </cell>
          <cell r="AV423">
            <v>0</v>
          </cell>
        </row>
        <row r="424">
          <cell r="A424">
            <v>0</v>
          </cell>
          <cell r="B424">
            <v>0</v>
          </cell>
          <cell r="C424">
            <v>0</v>
          </cell>
          <cell r="D424" t="str">
            <v>4.15</v>
          </cell>
          <cell r="E424">
            <v>0</v>
          </cell>
          <cell r="F424">
            <v>0</v>
          </cell>
          <cell r="G424">
            <v>0</v>
          </cell>
          <cell r="H424">
            <v>0</v>
          </cell>
          <cell r="I424">
            <v>0</v>
          </cell>
          <cell r="J424">
            <v>0</v>
          </cell>
          <cell r="K424">
            <v>0</v>
          </cell>
          <cell r="L424">
            <v>0</v>
          </cell>
          <cell r="M424">
            <v>0</v>
          </cell>
          <cell r="N424">
            <v>0</v>
          </cell>
          <cell r="O424">
            <v>0</v>
          </cell>
          <cell r="P424">
            <v>0</v>
          </cell>
          <cell r="Q424">
            <v>0</v>
          </cell>
          <cell r="R424">
            <v>0</v>
          </cell>
          <cell r="S424">
            <v>0</v>
          </cell>
          <cell r="T424">
            <v>0</v>
          </cell>
          <cell r="U424" t="str">
            <v>1.33</v>
          </cell>
          <cell r="V424" t="str">
            <v>D+</v>
          </cell>
          <cell r="W424" t="str">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v>
          </cell>
          <cell r="AT424">
            <v>0</v>
          </cell>
          <cell r="AU424">
            <v>0</v>
          </cell>
          <cell r="AV424">
            <v>0</v>
          </cell>
        </row>
        <row r="425">
          <cell r="A425">
            <v>0</v>
          </cell>
          <cell r="B425">
            <v>0</v>
          </cell>
          <cell r="C425">
            <v>0</v>
          </cell>
          <cell r="D425" t="str">
            <v>4.17</v>
          </cell>
          <cell r="E425">
            <v>0</v>
          </cell>
          <cell r="F425">
            <v>0</v>
          </cell>
          <cell r="G425">
            <v>0</v>
          </cell>
          <cell r="H425">
            <v>0</v>
          </cell>
          <cell r="I425">
            <v>0</v>
          </cell>
          <cell r="J425">
            <v>0</v>
          </cell>
          <cell r="K425">
            <v>0</v>
          </cell>
          <cell r="L425">
            <v>0</v>
          </cell>
          <cell r="M425">
            <v>0</v>
          </cell>
          <cell r="N425">
            <v>0</v>
          </cell>
          <cell r="O425">
            <v>0</v>
          </cell>
          <cell r="P425">
            <v>0</v>
          </cell>
          <cell r="Q425">
            <v>0</v>
          </cell>
          <cell r="R425">
            <v>0</v>
          </cell>
          <cell r="S425">
            <v>0</v>
          </cell>
          <cell r="T425">
            <v>0</v>
          </cell>
          <cell r="U425" t="str">
            <v>1.33</v>
          </cell>
          <cell r="V425" t="str">
            <v>D+</v>
          </cell>
          <cell r="W425" t="str">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row>
        <row r="426">
          <cell r="A426">
            <v>0</v>
          </cell>
          <cell r="B426">
            <v>35</v>
          </cell>
          <cell r="C426">
            <v>0</v>
          </cell>
          <cell r="D426">
            <v>0</v>
          </cell>
          <cell r="E426">
            <v>0</v>
          </cell>
          <cell r="F426">
            <v>0</v>
          </cell>
          <cell r="G426">
            <v>0</v>
          </cell>
          <cell r="H426">
            <v>0</v>
          </cell>
          <cell r="I426">
            <v>0</v>
          </cell>
          <cell r="J426">
            <v>0</v>
          </cell>
          <cell r="K426">
            <v>0</v>
          </cell>
          <cell r="L426">
            <v>0</v>
          </cell>
          <cell r="M426">
            <v>0</v>
          </cell>
          <cell r="N426">
            <v>0</v>
          </cell>
          <cell r="O426">
            <v>0</v>
          </cell>
          <cell r="P426">
            <v>0</v>
          </cell>
          <cell r="Q426">
            <v>0</v>
          </cell>
          <cell r="R426">
            <v>0</v>
          </cell>
          <cell r="S426">
            <v>0</v>
          </cell>
          <cell r="T426">
            <v>0</v>
          </cell>
          <cell r="U426" t="str">
            <v>1.33</v>
          </cell>
          <cell r="V426" t="str">
            <v>D+</v>
          </cell>
          <cell r="W426">
            <v>0</v>
          </cell>
          <cell r="X426">
            <v>0</v>
          </cell>
          <cell r="Y426">
            <v>0</v>
          </cell>
          <cell r="Z426">
            <v>0</v>
          </cell>
          <cell r="AA426">
            <v>0</v>
          </cell>
          <cell r="AB426">
            <v>0</v>
          </cell>
          <cell r="AC426">
            <v>0</v>
          </cell>
          <cell r="AD426">
            <v>0</v>
          </cell>
          <cell r="AE426">
            <v>0</v>
          </cell>
          <cell r="AF426">
            <v>0</v>
          </cell>
          <cell r="AG426">
            <v>0</v>
          </cell>
          <cell r="AH426">
            <v>0</v>
          </cell>
          <cell r="AI426">
            <v>0</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row>
        <row r="427">
          <cell r="A427">
            <v>36</v>
          </cell>
          <cell r="B427">
            <v>0</v>
          </cell>
          <cell r="C427" t="e">
            <v>#N/A</v>
          </cell>
          <cell r="D427" t="str">
            <v>4.1</v>
          </cell>
          <cell r="E427">
            <v>0</v>
          </cell>
          <cell r="F427">
            <v>0</v>
          </cell>
          <cell r="G427">
            <v>0</v>
          </cell>
          <cell r="H427">
            <v>0</v>
          </cell>
          <cell r="I427">
            <v>0</v>
          </cell>
          <cell r="J427">
            <v>0</v>
          </cell>
          <cell r="K427">
            <v>0</v>
          </cell>
          <cell r="L427">
            <v>0</v>
          </cell>
          <cell r="M427">
            <v>0</v>
          </cell>
          <cell r="N427">
            <v>0</v>
          </cell>
          <cell r="O427">
            <v>0</v>
          </cell>
          <cell r="P427">
            <v>0</v>
          </cell>
          <cell r="Q427">
            <v>0</v>
          </cell>
          <cell r="R427">
            <v>0</v>
          </cell>
          <cell r="S427">
            <v>0</v>
          </cell>
          <cell r="T427">
            <v>0</v>
          </cell>
          <cell r="U427" t="str">
            <v>1.33</v>
          </cell>
          <cell r="V427" t="str">
            <v>D+</v>
          </cell>
          <cell r="W427" t="str">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t="str">
            <v>D+</v>
          </cell>
        </row>
        <row r="428">
          <cell r="A428">
            <v>0</v>
          </cell>
          <cell r="B428">
            <v>0</v>
          </cell>
          <cell r="C428">
            <v>0</v>
          </cell>
          <cell r="D428" t="str">
            <v>4.2</v>
          </cell>
          <cell r="E428">
            <v>0</v>
          </cell>
          <cell r="F428">
            <v>0</v>
          </cell>
          <cell r="G428">
            <v>0</v>
          </cell>
          <cell r="H428">
            <v>0</v>
          </cell>
          <cell r="I428">
            <v>0</v>
          </cell>
          <cell r="J428">
            <v>0</v>
          </cell>
          <cell r="K428">
            <v>0</v>
          </cell>
          <cell r="L428">
            <v>0</v>
          </cell>
          <cell r="M428">
            <v>0</v>
          </cell>
          <cell r="N428">
            <v>0</v>
          </cell>
          <cell r="O428">
            <v>0</v>
          </cell>
          <cell r="P428">
            <v>0</v>
          </cell>
          <cell r="Q428">
            <v>0</v>
          </cell>
          <cell r="R428">
            <v>0</v>
          </cell>
          <cell r="S428">
            <v>0</v>
          </cell>
          <cell r="T428">
            <v>0</v>
          </cell>
          <cell r="U428" t="str">
            <v>1.33</v>
          </cell>
          <cell r="V428" t="str">
            <v>D+</v>
          </cell>
          <cell r="W428" t="str">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row>
        <row r="429">
          <cell r="A429">
            <v>0</v>
          </cell>
          <cell r="B429">
            <v>0</v>
          </cell>
          <cell r="C429">
            <v>0</v>
          </cell>
          <cell r="D429" t="str">
            <v>4.5</v>
          </cell>
          <cell r="E429">
            <v>0</v>
          </cell>
          <cell r="F429">
            <v>0</v>
          </cell>
          <cell r="G429">
            <v>0</v>
          </cell>
          <cell r="H429">
            <v>0</v>
          </cell>
          <cell r="I429">
            <v>0</v>
          </cell>
          <cell r="J429">
            <v>0</v>
          </cell>
          <cell r="K429">
            <v>0</v>
          </cell>
          <cell r="L429">
            <v>0</v>
          </cell>
          <cell r="M429">
            <v>0</v>
          </cell>
          <cell r="N429">
            <v>0</v>
          </cell>
          <cell r="O429">
            <v>0</v>
          </cell>
          <cell r="P429">
            <v>0</v>
          </cell>
          <cell r="Q429">
            <v>0</v>
          </cell>
          <cell r="R429">
            <v>0</v>
          </cell>
          <cell r="S429">
            <v>0</v>
          </cell>
          <cell r="T429">
            <v>0</v>
          </cell>
          <cell r="U429" t="str">
            <v>1.33</v>
          </cell>
          <cell r="V429" t="str">
            <v>D+</v>
          </cell>
          <cell r="W429" t="str">
            <v>0</v>
          </cell>
          <cell r="X429">
            <v>0</v>
          </cell>
          <cell r="Y429">
            <v>0</v>
          </cell>
          <cell r="Z429">
            <v>0</v>
          </cell>
          <cell r="AA429">
            <v>0</v>
          </cell>
          <cell r="AB429">
            <v>0</v>
          </cell>
          <cell r="AC429">
            <v>0</v>
          </cell>
          <cell r="AD429">
            <v>0</v>
          </cell>
          <cell r="AE429">
            <v>0</v>
          </cell>
          <cell r="AF429">
            <v>0</v>
          </cell>
          <cell r="AG429">
            <v>0</v>
          </cell>
          <cell r="AH429">
            <v>0</v>
          </cell>
          <cell r="AI429">
            <v>0</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row>
        <row r="430">
          <cell r="A430">
            <v>0</v>
          </cell>
          <cell r="B430">
            <v>0</v>
          </cell>
          <cell r="C430">
            <v>0</v>
          </cell>
          <cell r="D430" t="str">
            <v>4.6</v>
          </cell>
          <cell r="E430">
            <v>0</v>
          </cell>
          <cell r="F430">
            <v>0</v>
          </cell>
          <cell r="G430">
            <v>0</v>
          </cell>
          <cell r="H430">
            <v>0</v>
          </cell>
          <cell r="I430">
            <v>0</v>
          </cell>
          <cell r="J430">
            <v>0</v>
          </cell>
          <cell r="K430">
            <v>0</v>
          </cell>
          <cell r="L430">
            <v>0</v>
          </cell>
          <cell r="M430">
            <v>0</v>
          </cell>
          <cell r="N430">
            <v>0</v>
          </cell>
          <cell r="O430">
            <v>0</v>
          </cell>
          <cell r="P430">
            <v>0</v>
          </cell>
          <cell r="Q430">
            <v>0</v>
          </cell>
          <cell r="R430">
            <v>0</v>
          </cell>
          <cell r="S430">
            <v>0</v>
          </cell>
          <cell r="T430">
            <v>0</v>
          </cell>
          <cell r="U430" t="str">
            <v>1.33</v>
          </cell>
          <cell r="V430" t="str">
            <v>D+</v>
          </cell>
          <cell r="W430" t="str">
            <v>0</v>
          </cell>
          <cell r="X430">
            <v>0</v>
          </cell>
          <cell r="Y430">
            <v>0</v>
          </cell>
          <cell r="Z430">
            <v>0</v>
          </cell>
          <cell r="AA430">
            <v>0</v>
          </cell>
          <cell r="AB430">
            <v>0</v>
          </cell>
          <cell r="AC430">
            <v>0</v>
          </cell>
          <cell r="AD430">
            <v>0</v>
          </cell>
          <cell r="AE430">
            <v>0</v>
          </cell>
          <cell r="AF430">
            <v>0</v>
          </cell>
          <cell r="AG430">
            <v>0</v>
          </cell>
          <cell r="AH430">
            <v>0</v>
          </cell>
          <cell r="AI430">
            <v>0</v>
          </cell>
          <cell r="AJ430">
            <v>0</v>
          </cell>
          <cell r="AK430">
            <v>0</v>
          </cell>
          <cell r="AL430">
            <v>0</v>
          </cell>
          <cell r="AM430">
            <v>0</v>
          </cell>
          <cell r="AN430">
            <v>0</v>
          </cell>
          <cell r="AO430">
            <v>0</v>
          </cell>
          <cell r="AP430">
            <v>0</v>
          </cell>
          <cell r="AQ430">
            <v>0</v>
          </cell>
          <cell r="AR430">
            <v>0</v>
          </cell>
          <cell r="AS430">
            <v>0</v>
          </cell>
          <cell r="AT430">
            <v>0</v>
          </cell>
          <cell r="AU430">
            <v>0</v>
          </cell>
          <cell r="AV430">
            <v>0</v>
          </cell>
        </row>
        <row r="431">
          <cell r="A431">
            <v>0</v>
          </cell>
          <cell r="B431">
            <v>0</v>
          </cell>
          <cell r="C431">
            <v>0</v>
          </cell>
          <cell r="D431" t="str">
            <v>4.7</v>
          </cell>
          <cell r="E431">
            <v>0</v>
          </cell>
          <cell r="F431">
            <v>0</v>
          </cell>
          <cell r="G431">
            <v>0</v>
          </cell>
          <cell r="H431">
            <v>0</v>
          </cell>
          <cell r="I431">
            <v>0</v>
          </cell>
          <cell r="J431">
            <v>0</v>
          </cell>
          <cell r="K431">
            <v>0</v>
          </cell>
          <cell r="L431">
            <v>0</v>
          </cell>
          <cell r="M431">
            <v>0</v>
          </cell>
          <cell r="N431">
            <v>0</v>
          </cell>
          <cell r="O431">
            <v>0</v>
          </cell>
          <cell r="P431">
            <v>0</v>
          </cell>
          <cell r="Q431">
            <v>0</v>
          </cell>
          <cell r="R431">
            <v>0</v>
          </cell>
          <cell r="S431">
            <v>0</v>
          </cell>
          <cell r="T431">
            <v>0</v>
          </cell>
          <cell r="U431" t="str">
            <v>1.33</v>
          </cell>
          <cell r="V431" t="str">
            <v>D+</v>
          </cell>
          <cell r="W431" t="str">
            <v>0</v>
          </cell>
          <cell r="X431">
            <v>0</v>
          </cell>
          <cell r="Y431">
            <v>0</v>
          </cell>
          <cell r="Z431">
            <v>0</v>
          </cell>
          <cell r="AA431">
            <v>0</v>
          </cell>
          <cell r="AB431">
            <v>0</v>
          </cell>
          <cell r="AC431">
            <v>0</v>
          </cell>
          <cell r="AD431">
            <v>0</v>
          </cell>
          <cell r="AE431">
            <v>0</v>
          </cell>
          <cell r="AF431">
            <v>0</v>
          </cell>
          <cell r="AG431">
            <v>0</v>
          </cell>
          <cell r="AH431">
            <v>0</v>
          </cell>
          <cell r="AI431">
            <v>0</v>
          </cell>
          <cell r="AJ431">
            <v>0</v>
          </cell>
          <cell r="AK431">
            <v>0</v>
          </cell>
          <cell r="AL431">
            <v>0</v>
          </cell>
          <cell r="AM431">
            <v>0</v>
          </cell>
          <cell r="AN431">
            <v>0</v>
          </cell>
          <cell r="AO431">
            <v>0</v>
          </cell>
          <cell r="AP431">
            <v>0</v>
          </cell>
          <cell r="AQ431">
            <v>0</v>
          </cell>
          <cell r="AR431">
            <v>0</v>
          </cell>
          <cell r="AS431">
            <v>0</v>
          </cell>
          <cell r="AT431">
            <v>0</v>
          </cell>
          <cell r="AU431">
            <v>0</v>
          </cell>
          <cell r="AV431">
            <v>0</v>
          </cell>
        </row>
        <row r="432">
          <cell r="A432">
            <v>0</v>
          </cell>
          <cell r="B432">
            <v>0</v>
          </cell>
          <cell r="C432">
            <v>0</v>
          </cell>
          <cell r="D432" t="str">
            <v>4.8</v>
          </cell>
          <cell r="E432">
            <v>0</v>
          </cell>
          <cell r="F432">
            <v>0</v>
          </cell>
          <cell r="G432">
            <v>0</v>
          </cell>
          <cell r="H432">
            <v>0</v>
          </cell>
          <cell r="I432">
            <v>0</v>
          </cell>
          <cell r="J432">
            <v>0</v>
          </cell>
          <cell r="K432">
            <v>0</v>
          </cell>
          <cell r="L432">
            <v>0</v>
          </cell>
          <cell r="M432">
            <v>0</v>
          </cell>
          <cell r="N432">
            <v>0</v>
          </cell>
          <cell r="O432">
            <v>0</v>
          </cell>
          <cell r="P432">
            <v>0</v>
          </cell>
          <cell r="Q432">
            <v>0</v>
          </cell>
          <cell r="R432">
            <v>0</v>
          </cell>
          <cell r="S432">
            <v>0</v>
          </cell>
          <cell r="T432">
            <v>0</v>
          </cell>
          <cell r="U432" t="str">
            <v>1.33</v>
          </cell>
          <cell r="V432" t="str">
            <v>D+</v>
          </cell>
          <cell r="W432" t="str">
            <v>0</v>
          </cell>
          <cell r="X432">
            <v>0</v>
          </cell>
          <cell r="Y432">
            <v>0</v>
          </cell>
          <cell r="Z432">
            <v>0</v>
          </cell>
          <cell r="AA432">
            <v>0</v>
          </cell>
          <cell r="AB432">
            <v>0</v>
          </cell>
          <cell r="AC432">
            <v>0</v>
          </cell>
          <cell r="AD432">
            <v>0</v>
          </cell>
          <cell r="AE432">
            <v>0</v>
          </cell>
          <cell r="AF432">
            <v>0</v>
          </cell>
          <cell r="AG432">
            <v>0</v>
          </cell>
          <cell r="AH432">
            <v>0</v>
          </cell>
          <cell r="AI432">
            <v>0</v>
          </cell>
          <cell r="AJ432">
            <v>0</v>
          </cell>
          <cell r="AK432">
            <v>0</v>
          </cell>
          <cell r="AL432">
            <v>0</v>
          </cell>
          <cell r="AM432">
            <v>0</v>
          </cell>
          <cell r="AN432">
            <v>0</v>
          </cell>
          <cell r="AO432">
            <v>0</v>
          </cell>
          <cell r="AP432">
            <v>0</v>
          </cell>
          <cell r="AQ432">
            <v>0</v>
          </cell>
          <cell r="AR432">
            <v>0</v>
          </cell>
          <cell r="AS432">
            <v>0</v>
          </cell>
          <cell r="AT432">
            <v>0</v>
          </cell>
          <cell r="AU432">
            <v>0</v>
          </cell>
          <cell r="AV432">
            <v>0</v>
          </cell>
        </row>
        <row r="433">
          <cell r="A433">
            <v>0</v>
          </cell>
          <cell r="B433">
            <v>0</v>
          </cell>
          <cell r="C433">
            <v>0</v>
          </cell>
          <cell r="D433" t="str">
            <v>4.9</v>
          </cell>
          <cell r="E433">
            <v>0</v>
          </cell>
          <cell r="F433">
            <v>0</v>
          </cell>
          <cell r="G433">
            <v>0</v>
          </cell>
          <cell r="H433">
            <v>0</v>
          </cell>
          <cell r="I433">
            <v>0</v>
          </cell>
          <cell r="J433">
            <v>0</v>
          </cell>
          <cell r="K433">
            <v>0</v>
          </cell>
          <cell r="L433">
            <v>0</v>
          </cell>
          <cell r="M433">
            <v>0</v>
          </cell>
          <cell r="N433">
            <v>0</v>
          </cell>
          <cell r="O433">
            <v>0</v>
          </cell>
          <cell r="P433">
            <v>0</v>
          </cell>
          <cell r="Q433">
            <v>0</v>
          </cell>
          <cell r="R433">
            <v>0</v>
          </cell>
          <cell r="S433">
            <v>0</v>
          </cell>
          <cell r="T433">
            <v>0</v>
          </cell>
          <cell r="U433" t="str">
            <v>1.33</v>
          </cell>
          <cell r="V433" t="str">
            <v>D+</v>
          </cell>
          <cell r="W433" t="str">
            <v>0</v>
          </cell>
          <cell r="X433">
            <v>0</v>
          </cell>
          <cell r="Y433">
            <v>0</v>
          </cell>
          <cell r="Z433">
            <v>0</v>
          </cell>
          <cell r="AA433">
            <v>0</v>
          </cell>
          <cell r="AB433">
            <v>0</v>
          </cell>
          <cell r="AC433">
            <v>0</v>
          </cell>
          <cell r="AD433">
            <v>0</v>
          </cell>
          <cell r="AE433">
            <v>0</v>
          </cell>
          <cell r="AF433">
            <v>0</v>
          </cell>
          <cell r="AG433">
            <v>0</v>
          </cell>
          <cell r="AH433">
            <v>0</v>
          </cell>
          <cell r="AI433">
            <v>0</v>
          </cell>
          <cell r="AJ433">
            <v>0</v>
          </cell>
          <cell r="AK433">
            <v>0</v>
          </cell>
          <cell r="AL433">
            <v>0</v>
          </cell>
          <cell r="AM433">
            <v>0</v>
          </cell>
          <cell r="AN433">
            <v>0</v>
          </cell>
          <cell r="AO433">
            <v>0</v>
          </cell>
          <cell r="AP433">
            <v>0</v>
          </cell>
          <cell r="AQ433">
            <v>0</v>
          </cell>
          <cell r="AR433">
            <v>0</v>
          </cell>
          <cell r="AS433">
            <v>0</v>
          </cell>
          <cell r="AT433">
            <v>0</v>
          </cell>
          <cell r="AU433">
            <v>0</v>
          </cell>
          <cell r="AV433">
            <v>0</v>
          </cell>
        </row>
        <row r="434">
          <cell r="A434">
            <v>0</v>
          </cell>
          <cell r="B434">
            <v>0</v>
          </cell>
          <cell r="C434">
            <v>0</v>
          </cell>
          <cell r="D434" t="str">
            <v>4.10</v>
          </cell>
          <cell r="E434">
            <v>0</v>
          </cell>
          <cell r="F434">
            <v>0</v>
          </cell>
          <cell r="G434">
            <v>0</v>
          </cell>
          <cell r="H434">
            <v>0</v>
          </cell>
          <cell r="I434">
            <v>0</v>
          </cell>
          <cell r="J434">
            <v>0</v>
          </cell>
          <cell r="K434">
            <v>0</v>
          </cell>
          <cell r="L434">
            <v>0</v>
          </cell>
          <cell r="M434">
            <v>0</v>
          </cell>
          <cell r="N434">
            <v>0</v>
          </cell>
          <cell r="O434">
            <v>0</v>
          </cell>
          <cell r="P434">
            <v>0</v>
          </cell>
          <cell r="Q434">
            <v>0</v>
          </cell>
          <cell r="R434">
            <v>0</v>
          </cell>
          <cell r="S434">
            <v>0</v>
          </cell>
          <cell r="T434">
            <v>0</v>
          </cell>
          <cell r="U434" t="str">
            <v>1.33</v>
          </cell>
          <cell r="V434" t="str">
            <v>D+</v>
          </cell>
          <cell r="W434" t="str">
            <v>0</v>
          </cell>
          <cell r="X434">
            <v>0</v>
          </cell>
          <cell r="Y434">
            <v>0</v>
          </cell>
          <cell r="Z434">
            <v>0</v>
          </cell>
          <cell r="AA434">
            <v>0</v>
          </cell>
          <cell r="AB434">
            <v>0</v>
          </cell>
          <cell r="AC434">
            <v>0</v>
          </cell>
          <cell r="AD434">
            <v>0</v>
          </cell>
          <cell r="AE434">
            <v>0</v>
          </cell>
          <cell r="AF434">
            <v>0</v>
          </cell>
          <cell r="AG434">
            <v>0</v>
          </cell>
          <cell r="AH434">
            <v>0</v>
          </cell>
          <cell r="AI434">
            <v>0</v>
          </cell>
          <cell r="AJ434">
            <v>0</v>
          </cell>
          <cell r="AK434">
            <v>0</v>
          </cell>
          <cell r="AL434">
            <v>0</v>
          </cell>
          <cell r="AM434">
            <v>0</v>
          </cell>
          <cell r="AN434">
            <v>0</v>
          </cell>
          <cell r="AO434">
            <v>0</v>
          </cell>
          <cell r="AP434">
            <v>0</v>
          </cell>
          <cell r="AQ434">
            <v>0</v>
          </cell>
          <cell r="AR434">
            <v>0</v>
          </cell>
          <cell r="AS434">
            <v>0</v>
          </cell>
          <cell r="AT434">
            <v>0</v>
          </cell>
          <cell r="AU434">
            <v>0</v>
          </cell>
          <cell r="AV434">
            <v>0</v>
          </cell>
        </row>
        <row r="435">
          <cell r="A435">
            <v>0</v>
          </cell>
          <cell r="B435">
            <v>0</v>
          </cell>
          <cell r="C435">
            <v>0</v>
          </cell>
          <cell r="D435" t="str">
            <v>4.12</v>
          </cell>
          <cell r="E435">
            <v>0</v>
          </cell>
          <cell r="F435">
            <v>0</v>
          </cell>
          <cell r="G435">
            <v>0</v>
          </cell>
          <cell r="H435">
            <v>0</v>
          </cell>
          <cell r="I435">
            <v>0</v>
          </cell>
          <cell r="J435">
            <v>0</v>
          </cell>
          <cell r="K435">
            <v>0</v>
          </cell>
          <cell r="L435">
            <v>0</v>
          </cell>
          <cell r="M435">
            <v>0</v>
          </cell>
          <cell r="N435">
            <v>0</v>
          </cell>
          <cell r="O435">
            <v>0</v>
          </cell>
          <cell r="P435">
            <v>0</v>
          </cell>
          <cell r="Q435">
            <v>0</v>
          </cell>
          <cell r="R435">
            <v>0</v>
          </cell>
          <cell r="S435">
            <v>0</v>
          </cell>
          <cell r="T435">
            <v>0</v>
          </cell>
          <cell r="U435" t="str">
            <v>1.33</v>
          </cell>
          <cell r="V435" t="str">
            <v>D+</v>
          </cell>
          <cell r="W435" t="str">
            <v>0</v>
          </cell>
          <cell r="X435">
            <v>0</v>
          </cell>
          <cell r="Y435">
            <v>0</v>
          </cell>
          <cell r="Z435">
            <v>0</v>
          </cell>
          <cell r="AA435">
            <v>0</v>
          </cell>
          <cell r="AB435">
            <v>0</v>
          </cell>
          <cell r="AC435">
            <v>0</v>
          </cell>
          <cell r="AD435">
            <v>0</v>
          </cell>
          <cell r="AE435">
            <v>0</v>
          </cell>
          <cell r="AF435">
            <v>0</v>
          </cell>
          <cell r="AG435">
            <v>0</v>
          </cell>
          <cell r="AH435">
            <v>0</v>
          </cell>
          <cell r="AI435">
            <v>0</v>
          </cell>
          <cell r="AJ435">
            <v>0</v>
          </cell>
          <cell r="AK435">
            <v>0</v>
          </cell>
          <cell r="AL435">
            <v>0</v>
          </cell>
          <cell r="AM435">
            <v>0</v>
          </cell>
          <cell r="AN435">
            <v>0</v>
          </cell>
          <cell r="AO435">
            <v>0</v>
          </cell>
          <cell r="AP435">
            <v>0</v>
          </cell>
          <cell r="AQ435">
            <v>0</v>
          </cell>
          <cell r="AR435">
            <v>0</v>
          </cell>
          <cell r="AS435">
            <v>0</v>
          </cell>
          <cell r="AT435">
            <v>0</v>
          </cell>
          <cell r="AU435">
            <v>0</v>
          </cell>
          <cell r="AV435">
            <v>0</v>
          </cell>
        </row>
        <row r="436">
          <cell r="A436">
            <v>0</v>
          </cell>
          <cell r="B436">
            <v>0</v>
          </cell>
          <cell r="C436">
            <v>0</v>
          </cell>
          <cell r="D436" t="str">
            <v>4.15</v>
          </cell>
          <cell r="E436">
            <v>0</v>
          </cell>
          <cell r="F436">
            <v>0</v>
          </cell>
          <cell r="G436">
            <v>0</v>
          </cell>
          <cell r="H436">
            <v>0</v>
          </cell>
          <cell r="I436">
            <v>0</v>
          </cell>
          <cell r="J436">
            <v>0</v>
          </cell>
          <cell r="K436">
            <v>0</v>
          </cell>
          <cell r="L436">
            <v>0</v>
          </cell>
          <cell r="M436">
            <v>0</v>
          </cell>
          <cell r="N436">
            <v>0</v>
          </cell>
          <cell r="O436">
            <v>0</v>
          </cell>
          <cell r="P436">
            <v>0</v>
          </cell>
          <cell r="Q436">
            <v>0</v>
          </cell>
          <cell r="R436">
            <v>0</v>
          </cell>
          <cell r="S436">
            <v>0</v>
          </cell>
          <cell r="T436">
            <v>0</v>
          </cell>
          <cell r="U436" t="str">
            <v>1.33</v>
          </cell>
          <cell r="V436" t="str">
            <v>D+</v>
          </cell>
          <cell r="W436" t="str">
            <v>0</v>
          </cell>
          <cell r="X436">
            <v>0</v>
          </cell>
          <cell r="Y436">
            <v>0</v>
          </cell>
          <cell r="Z436">
            <v>0</v>
          </cell>
          <cell r="AA436">
            <v>0</v>
          </cell>
          <cell r="AB436">
            <v>0</v>
          </cell>
          <cell r="AC436">
            <v>0</v>
          </cell>
          <cell r="AD436">
            <v>0</v>
          </cell>
          <cell r="AE436">
            <v>0</v>
          </cell>
          <cell r="AF436">
            <v>0</v>
          </cell>
          <cell r="AG436">
            <v>0</v>
          </cell>
          <cell r="AH436">
            <v>0</v>
          </cell>
          <cell r="AI436">
            <v>0</v>
          </cell>
          <cell r="AJ436">
            <v>0</v>
          </cell>
          <cell r="AK436">
            <v>0</v>
          </cell>
          <cell r="AL436">
            <v>0</v>
          </cell>
          <cell r="AM436">
            <v>0</v>
          </cell>
          <cell r="AN436">
            <v>0</v>
          </cell>
          <cell r="AO436">
            <v>0</v>
          </cell>
          <cell r="AP436">
            <v>0</v>
          </cell>
          <cell r="AQ436">
            <v>0</v>
          </cell>
          <cell r="AR436">
            <v>0</v>
          </cell>
          <cell r="AS436">
            <v>0</v>
          </cell>
          <cell r="AT436">
            <v>0</v>
          </cell>
          <cell r="AU436">
            <v>0</v>
          </cell>
          <cell r="AV436">
            <v>0</v>
          </cell>
        </row>
        <row r="437">
          <cell r="A437">
            <v>0</v>
          </cell>
          <cell r="B437">
            <v>0</v>
          </cell>
          <cell r="C437">
            <v>0</v>
          </cell>
          <cell r="D437" t="str">
            <v>4.17</v>
          </cell>
          <cell r="E437">
            <v>0</v>
          </cell>
          <cell r="F437">
            <v>0</v>
          </cell>
          <cell r="G437">
            <v>0</v>
          </cell>
          <cell r="H437">
            <v>0</v>
          </cell>
          <cell r="I437">
            <v>0</v>
          </cell>
          <cell r="J437">
            <v>0</v>
          </cell>
          <cell r="K437">
            <v>0</v>
          </cell>
          <cell r="L437">
            <v>0</v>
          </cell>
          <cell r="M437">
            <v>0</v>
          </cell>
          <cell r="N437">
            <v>0</v>
          </cell>
          <cell r="O437">
            <v>0</v>
          </cell>
          <cell r="P437">
            <v>0</v>
          </cell>
          <cell r="Q437">
            <v>0</v>
          </cell>
          <cell r="R437">
            <v>0</v>
          </cell>
          <cell r="S437">
            <v>0</v>
          </cell>
          <cell r="T437">
            <v>0</v>
          </cell>
          <cell r="U437" t="str">
            <v>1.33</v>
          </cell>
          <cell r="V437" t="str">
            <v>D+</v>
          </cell>
          <cell r="W437" t="str">
            <v>0</v>
          </cell>
          <cell r="X437">
            <v>0</v>
          </cell>
          <cell r="Y437">
            <v>0</v>
          </cell>
          <cell r="Z437">
            <v>0</v>
          </cell>
          <cell r="AA437">
            <v>0</v>
          </cell>
          <cell r="AB437">
            <v>0</v>
          </cell>
          <cell r="AC437">
            <v>0</v>
          </cell>
          <cell r="AD437">
            <v>0</v>
          </cell>
          <cell r="AE437">
            <v>0</v>
          </cell>
          <cell r="AF437">
            <v>0</v>
          </cell>
          <cell r="AG437">
            <v>0</v>
          </cell>
          <cell r="AH437">
            <v>0</v>
          </cell>
          <cell r="AI437">
            <v>0</v>
          </cell>
          <cell r="AJ437">
            <v>0</v>
          </cell>
          <cell r="AK437">
            <v>0</v>
          </cell>
          <cell r="AL437">
            <v>0</v>
          </cell>
          <cell r="AM437">
            <v>0</v>
          </cell>
          <cell r="AN437">
            <v>0</v>
          </cell>
          <cell r="AO437">
            <v>0</v>
          </cell>
          <cell r="AP437">
            <v>0</v>
          </cell>
          <cell r="AQ437">
            <v>0</v>
          </cell>
          <cell r="AR437">
            <v>0</v>
          </cell>
          <cell r="AS437">
            <v>0</v>
          </cell>
          <cell r="AT437">
            <v>0</v>
          </cell>
          <cell r="AU437">
            <v>0</v>
          </cell>
          <cell r="AV437">
            <v>0</v>
          </cell>
        </row>
        <row r="438">
          <cell r="A438">
            <v>0</v>
          </cell>
          <cell r="B438">
            <v>36</v>
          </cell>
          <cell r="C438">
            <v>0</v>
          </cell>
          <cell r="D438">
            <v>0</v>
          </cell>
          <cell r="E438">
            <v>0</v>
          </cell>
          <cell r="F438">
            <v>0</v>
          </cell>
          <cell r="G438">
            <v>0</v>
          </cell>
          <cell r="H438">
            <v>0</v>
          </cell>
          <cell r="I438">
            <v>0</v>
          </cell>
          <cell r="J438">
            <v>0</v>
          </cell>
          <cell r="K438">
            <v>0</v>
          </cell>
          <cell r="L438">
            <v>0</v>
          </cell>
          <cell r="M438">
            <v>0</v>
          </cell>
          <cell r="N438">
            <v>0</v>
          </cell>
          <cell r="O438">
            <v>0</v>
          </cell>
          <cell r="P438">
            <v>0</v>
          </cell>
          <cell r="Q438">
            <v>0</v>
          </cell>
          <cell r="R438">
            <v>0</v>
          </cell>
          <cell r="S438">
            <v>0</v>
          </cell>
          <cell r="T438">
            <v>0</v>
          </cell>
          <cell r="U438" t="str">
            <v>1.33</v>
          </cell>
          <cell r="V438" t="str">
            <v>D+</v>
          </cell>
          <cell r="W438">
            <v>0</v>
          </cell>
          <cell r="X438">
            <v>0</v>
          </cell>
          <cell r="Y438">
            <v>0</v>
          </cell>
          <cell r="Z438">
            <v>0</v>
          </cell>
          <cell r="AA438">
            <v>0</v>
          </cell>
          <cell r="AB438">
            <v>0</v>
          </cell>
          <cell r="AC438">
            <v>0</v>
          </cell>
          <cell r="AD438">
            <v>0</v>
          </cell>
          <cell r="AE438">
            <v>0</v>
          </cell>
          <cell r="AF438">
            <v>0</v>
          </cell>
          <cell r="AG438">
            <v>0</v>
          </cell>
          <cell r="AH438">
            <v>0</v>
          </cell>
          <cell r="AI438">
            <v>0</v>
          </cell>
          <cell r="AJ438">
            <v>0</v>
          </cell>
          <cell r="AK438">
            <v>0</v>
          </cell>
          <cell r="AL438">
            <v>0</v>
          </cell>
          <cell r="AM438">
            <v>0</v>
          </cell>
          <cell r="AN438">
            <v>0</v>
          </cell>
          <cell r="AO438">
            <v>0</v>
          </cell>
          <cell r="AP438">
            <v>0</v>
          </cell>
          <cell r="AQ438">
            <v>0</v>
          </cell>
          <cell r="AR438">
            <v>0</v>
          </cell>
          <cell r="AS438">
            <v>0</v>
          </cell>
          <cell r="AT438">
            <v>0</v>
          </cell>
          <cell r="AU438">
            <v>0</v>
          </cell>
          <cell r="AV438">
            <v>0</v>
          </cell>
        </row>
        <row r="439">
          <cell r="A439">
            <v>37</v>
          </cell>
          <cell r="B439">
            <v>0</v>
          </cell>
          <cell r="C439" t="e">
            <v>#N/A</v>
          </cell>
          <cell r="D439" t="str">
            <v>4.1</v>
          </cell>
          <cell r="E439">
            <v>0</v>
          </cell>
          <cell r="F439">
            <v>0</v>
          </cell>
          <cell r="G439">
            <v>0</v>
          </cell>
          <cell r="H439">
            <v>0</v>
          </cell>
          <cell r="I439">
            <v>0</v>
          </cell>
          <cell r="J439">
            <v>0</v>
          </cell>
          <cell r="K439">
            <v>0</v>
          </cell>
          <cell r="L439">
            <v>0</v>
          </cell>
          <cell r="M439">
            <v>0</v>
          </cell>
          <cell r="N439">
            <v>0</v>
          </cell>
          <cell r="O439">
            <v>0</v>
          </cell>
          <cell r="P439">
            <v>0</v>
          </cell>
          <cell r="Q439">
            <v>0</v>
          </cell>
          <cell r="R439">
            <v>0</v>
          </cell>
          <cell r="S439">
            <v>0</v>
          </cell>
          <cell r="T439">
            <v>0</v>
          </cell>
          <cell r="U439" t="str">
            <v>1.33</v>
          </cell>
          <cell r="V439" t="str">
            <v>D+</v>
          </cell>
          <cell r="W439" t="str">
            <v>0</v>
          </cell>
          <cell r="X439">
            <v>0</v>
          </cell>
          <cell r="Y439">
            <v>0</v>
          </cell>
          <cell r="Z439">
            <v>0</v>
          </cell>
          <cell r="AA439">
            <v>0</v>
          </cell>
          <cell r="AB439">
            <v>0</v>
          </cell>
          <cell r="AC439">
            <v>0</v>
          </cell>
          <cell r="AD439">
            <v>0</v>
          </cell>
          <cell r="AE439">
            <v>0</v>
          </cell>
          <cell r="AF439">
            <v>0</v>
          </cell>
          <cell r="AG439">
            <v>0</v>
          </cell>
          <cell r="AH439">
            <v>0</v>
          </cell>
          <cell r="AI439">
            <v>0</v>
          </cell>
          <cell r="AJ439">
            <v>0</v>
          </cell>
          <cell r="AK439">
            <v>0</v>
          </cell>
          <cell r="AL439">
            <v>0</v>
          </cell>
          <cell r="AM439">
            <v>0</v>
          </cell>
          <cell r="AN439">
            <v>0</v>
          </cell>
          <cell r="AO439">
            <v>0</v>
          </cell>
          <cell r="AP439">
            <v>0</v>
          </cell>
          <cell r="AQ439">
            <v>0</v>
          </cell>
          <cell r="AR439">
            <v>0</v>
          </cell>
          <cell r="AS439">
            <v>0</v>
          </cell>
          <cell r="AT439">
            <v>0</v>
          </cell>
          <cell r="AU439">
            <v>0</v>
          </cell>
          <cell r="AV439" t="str">
            <v>D+</v>
          </cell>
        </row>
        <row r="440">
          <cell r="A440">
            <v>0</v>
          </cell>
          <cell r="B440">
            <v>0</v>
          </cell>
          <cell r="C440">
            <v>0</v>
          </cell>
          <cell r="D440" t="str">
            <v>4.2</v>
          </cell>
          <cell r="E440">
            <v>0</v>
          </cell>
          <cell r="F440">
            <v>0</v>
          </cell>
          <cell r="G440">
            <v>0</v>
          </cell>
          <cell r="H440">
            <v>0</v>
          </cell>
          <cell r="I440">
            <v>0</v>
          </cell>
          <cell r="J440">
            <v>0</v>
          </cell>
          <cell r="K440">
            <v>0</v>
          </cell>
          <cell r="L440">
            <v>0</v>
          </cell>
          <cell r="M440">
            <v>0</v>
          </cell>
          <cell r="N440">
            <v>0</v>
          </cell>
          <cell r="O440">
            <v>0</v>
          </cell>
          <cell r="P440">
            <v>0</v>
          </cell>
          <cell r="Q440">
            <v>0</v>
          </cell>
          <cell r="R440">
            <v>0</v>
          </cell>
          <cell r="S440">
            <v>0</v>
          </cell>
          <cell r="T440">
            <v>0</v>
          </cell>
          <cell r="U440" t="str">
            <v>1.33</v>
          </cell>
          <cell r="V440" t="str">
            <v>D+</v>
          </cell>
          <cell r="W440" t="str">
            <v>0</v>
          </cell>
          <cell r="X440">
            <v>0</v>
          </cell>
          <cell r="Y440">
            <v>0</v>
          </cell>
          <cell r="Z440">
            <v>0</v>
          </cell>
          <cell r="AA440">
            <v>0</v>
          </cell>
          <cell r="AB440">
            <v>0</v>
          </cell>
          <cell r="AC440">
            <v>0</v>
          </cell>
          <cell r="AD440">
            <v>0</v>
          </cell>
          <cell r="AE440">
            <v>0</v>
          </cell>
          <cell r="AF440">
            <v>0</v>
          </cell>
          <cell r="AG440">
            <v>0</v>
          </cell>
          <cell r="AH440">
            <v>0</v>
          </cell>
          <cell r="AI440">
            <v>0</v>
          </cell>
          <cell r="AJ440">
            <v>0</v>
          </cell>
          <cell r="AK440">
            <v>0</v>
          </cell>
          <cell r="AL440">
            <v>0</v>
          </cell>
          <cell r="AM440">
            <v>0</v>
          </cell>
          <cell r="AN440">
            <v>0</v>
          </cell>
          <cell r="AO440">
            <v>0</v>
          </cell>
          <cell r="AP440">
            <v>0</v>
          </cell>
          <cell r="AQ440">
            <v>0</v>
          </cell>
          <cell r="AR440">
            <v>0</v>
          </cell>
          <cell r="AS440">
            <v>0</v>
          </cell>
          <cell r="AT440">
            <v>0</v>
          </cell>
          <cell r="AU440">
            <v>0</v>
          </cell>
          <cell r="AV440">
            <v>0</v>
          </cell>
        </row>
        <row r="441">
          <cell r="A441">
            <v>0</v>
          </cell>
          <cell r="B441">
            <v>0</v>
          </cell>
          <cell r="C441">
            <v>0</v>
          </cell>
          <cell r="D441" t="str">
            <v>4.5</v>
          </cell>
          <cell r="E441">
            <v>0</v>
          </cell>
          <cell r="F441">
            <v>0</v>
          </cell>
          <cell r="G441">
            <v>0</v>
          </cell>
          <cell r="H441">
            <v>0</v>
          </cell>
          <cell r="I441">
            <v>0</v>
          </cell>
          <cell r="J441">
            <v>0</v>
          </cell>
          <cell r="K441">
            <v>0</v>
          </cell>
          <cell r="L441">
            <v>0</v>
          </cell>
          <cell r="M441">
            <v>0</v>
          </cell>
          <cell r="N441">
            <v>0</v>
          </cell>
          <cell r="O441">
            <v>0</v>
          </cell>
          <cell r="P441">
            <v>0</v>
          </cell>
          <cell r="Q441">
            <v>0</v>
          </cell>
          <cell r="R441">
            <v>0</v>
          </cell>
          <cell r="S441">
            <v>0</v>
          </cell>
          <cell r="T441">
            <v>0</v>
          </cell>
          <cell r="U441" t="str">
            <v>1.33</v>
          </cell>
          <cell r="V441" t="str">
            <v>D+</v>
          </cell>
          <cell r="W441" t="str">
            <v>0</v>
          </cell>
          <cell r="X441">
            <v>0</v>
          </cell>
          <cell r="Y441">
            <v>0</v>
          </cell>
          <cell r="Z441">
            <v>0</v>
          </cell>
          <cell r="AA441">
            <v>0</v>
          </cell>
          <cell r="AB441">
            <v>0</v>
          </cell>
          <cell r="AC441">
            <v>0</v>
          </cell>
          <cell r="AD441">
            <v>0</v>
          </cell>
          <cell r="AE441">
            <v>0</v>
          </cell>
          <cell r="AF441">
            <v>0</v>
          </cell>
          <cell r="AG441">
            <v>0</v>
          </cell>
          <cell r="AH441">
            <v>0</v>
          </cell>
          <cell r="AI441">
            <v>0</v>
          </cell>
          <cell r="AJ441">
            <v>0</v>
          </cell>
          <cell r="AK441">
            <v>0</v>
          </cell>
          <cell r="AL441">
            <v>0</v>
          </cell>
          <cell r="AM441">
            <v>0</v>
          </cell>
          <cell r="AN441">
            <v>0</v>
          </cell>
          <cell r="AO441">
            <v>0</v>
          </cell>
          <cell r="AP441">
            <v>0</v>
          </cell>
          <cell r="AQ441">
            <v>0</v>
          </cell>
          <cell r="AR441">
            <v>0</v>
          </cell>
          <cell r="AS441">
            <v>0</v>
          </cell>
          <cell r="AT441">
            <v>0</v>
          </cell>
          <cell r="AU441">
            <v>0</v>
          </cell>
          <cell r="AV441">
            <v>0</v>
          </cell>
        </row>
        <row r="442">
          <cell r="A442">
            <v>0</v>
          </cell>
          <cell r="B442">
            <v>0</v>
          </cell>
          <cell r="C442">
            <v>0</v>
          </cell>
          <cell r="D442" t="str">
            <v>4.6</v>
          </cell>
          <cell r="E442">
            <v>0</v>
          </cell>
          <cell r="F442">
            <v>0</v>
          </cell>
          <cell r="G442">
            <v>0</v>
          </cell>
          <cell r="H442">
            <v>0</v>
          </cell>
          <cell r="I442">
            <v>0</v>
          </cell>
          <cell r="J442">
            <v>0</v>
          </cell>
          <cell r="K442">
            <v>0</v>
          </cell>
          <cell r="L442">
            <v>0</v>
          </cell>
          <cell r="M442">
            <v>0</v>
          </cell>
          <cell r="N442">
            <v>0</v>
          </cell>
          <cell r="O442">
            <v>0</v>
          </cell>
          <cell r="P442">
            <v>0</v>
          </cell>
          <cell r="Q442">
            <v>0</v>
          </cell>
          <cell r="R442">
            <v>0</v>
          </cell>
          <cell r="S442">
            <v>0</v>
          </cell>
          <cell r="T442">
            <v>0</v>
          </cell>
          <cell r="U442" t="str">
            <v>1.33</v>
          </cell>
          <cell r="V442" t="str">
            <v>D+</v>
          </cell>
          <cell r="W442" t="str">
            <v>0</v>
          </cell>
          <cell r="X442">
            <v>0</v>
          </cell>
          <cell r="Y442">
            <v>0</v>
          </cell>
          <cell r="Z442">
            <v>0</v>
          </cell>
          <cell r="AA442">
            <v>0</v>
          </cell>
          <cell r="AB442">
            <v>0</v>
          </cell>
          <cell r="AC442">
            <v>0</v>
          </cell>
          <cell r="AD442">
            <v>0</v>
          </cell>
          <cell r="AE442">
            <v>0</v>
          </cell>
          <cell r="AF442">
            <v>0</v>
          </cell>
          <cell r="AG442">
            <v>0</v>
          </cell>
          <cell r="AH442">
            <v>0</v>
          </cell>
          <cell r="AI442">
            <v>0</v>
          </cell>
          <cell r="AJ442">
            <v>0</v>
          </cell>
          <cell r="AK442">
            <v>0</v>
          </cell>
          <cell r="AL442">
            <v>0</v>
          </cell>
          <cell r="AM442">
            <v>0</v>
          </cell>
          <cell r="AN442">
            <v>0</v>
          </cell>
          <cell r="AO442">
            <v>0</v>
          </cell>
          <cell r="AP442">
            <v>0</v>
          </cell>
          <cell r="AQ442">
            <v>0</v>
          </cell>
          <cell r="AR442">
            <v>0</v>
          </cell>
          <cell r="AS442">
            <v>0</v>
          </cell>
          <cell r="AT442">
            <v>0</v>
          </cell>
          <cell r="AU442">
            <v>0</v>
          </cell>
          <cell r="AV442">
            <v>0</v>
          </cell>
        </row>
        <row r="443">
          <cell r="A443">
            <v>0</v>
          </cell>
          <cell r="B443">
            <v>0</v>
          </cell>
          <cell r="C443">
            <v>0</v>
          </cell>
          <cell r="D443" t="str">
            <v>4.7</v>
          </cell>
          <cell r="E443">
            <v>0</v>
          </cell>
          <cell r="F443">
            <v>0</v>
          </cell>
          <cell r="G443">
            <v>0</v>
          </cell>
          <cell r="H443">
            <v>0</v>
          </cell>
          <cell r="I443">
            <v>0</v>
          </cell>
          <cell r="J443">
            <v>0</v>
          </cell>
          <cell r="K443">
            <v>0</v>
          </cell>
          <cell r="L443">
            <v>0</v>
          </cell>
          <cell r="M443">
            <v>0</v>
          </cell>
          <cell r="N443">
            <v>0</v>
          </cell>
          <cell r="O443">
            <v>0</v>
          </cell>
          <cell r="P443">
            <v>0</v>
          </cell>
          <cell r="Q443">
            <v>0</v>
          </cell>
          <cell r="R443">
            <v>0</v>
          </cell>
          <cell r="S443">
            <v>0</v>
          </cell>
          <cell r="T443">
            <v>0</v>
          </cell>
          <cell r="U443" t="str">
            <v>1.33</v>
          </cell>
          <cell r="V443" t="str">
            <v>D+</v>
          </cell>
          <cell r="W443" t="str">
            <v>0</v>
          </cell>
          <cell r="X443">
            <v>0</v>
          </cell>
          <cell r="Y443">
            <v>0</v>
          </cell>
          <cell r="Z443">
            <v>0</v>
          </cell>
          <cell r="AA443">
            <v>0</v>
          </cell>
          <cell r="AB443">
            <v>0</v>
          </cell>
          <cell r="AC443">
            <v>0</v>
          </cell>
          <cell r="AD443">
            <v>0</v>
          </cell>
          <cell r="AE443">
            <v>0</v>
          </cell>
          <cell r="AF443">
            <v>0</v>
          </cell>
          <cell r="AG443">
            <v>0</v>
          </cell>
          <cell r="AH443">
            <v>0</v>
          </cell>
          <cell r="AI443">
            <v>0</v>
          </cell>
          <cell r="AJ443">
            <v>0</v>
          </cell>
          <cell r="AK443">
            <v>0</v>
          </cell>
          <cell r="AL443">
            <v>0</v>
          </cell>
          <cell r="AM443">
            <v>0</v>
          </cell>
          <cell r="AN443">
            <v>0</v>
          </cell>
          <cell r="AO443">
            <v>0</v>
          </cell>
          <cell r="AP443">
            <v>0</v>
          </cell>
          <cell r="AQ443">
            <v>0</v>
          </cell>
          <cell r="AR443">
            <v>0</v>
          </cell>
          <cell r="AS443">
            <v>0</v>
          </cell>
          <cell r="AT443">
            <v>0</v>
          </cell>
          <cell r="AU443">
            <v>0</v>
          </cell>
          <cell r="AV443">
            <v>0</v>
          </cell>
        </row>
        <row r="444">
          <cell r="A444">
            <v>0</v>
          </cell>
          <cell r="B444">
            <v>0</v>
          </cell>
          <cell r="C444">
            <v>0</v>
          </cell>
          <cell r="D444" t="str">
            <v>4.8</v>
          </cell>
          <cell r="E444">
            <v>0</v>
          </cell>
          <cell r="F444">
            <v>0</v>
          </cell>
          <cell r="G444">
            <v>0</v>
          </cell>
          <cell r="H444">
            <v>0</v>
          </cell>
          <cell r="I444">
            <v>0</v>
          </cell>
          <cell r="J444">
            <v>0</v>
          </cell>
          <cell r="K444">
            <v>0</v>
          </cell>
          <cell r="L444">
            <v>0</v>
          </cell>
          <cell r="M444">
            <v>0</v>
          </cell>
          <cell r="N444">
            <v>0</v>
          </cell>
          <cell r="O444">
            <v>0</v>
          </cell>
          <cell r="P444">
            <v>0</v>
          </cell>
          <cell r="Q444">
            <v>0</v>
          </cell>
          <cell r="R444">
            <v>0</v>
          </cell>
          <cell r="S444">
            <v>0</v>
          </cell>
          <cell r="T444">
            <v>0</v>
          </cell>
          <cell r="U444" t="str">
            <v>1.33</v>
          </cell>
          <cell r="V444" t="str">
            <v>D+</v>
          </cell>
          <cell r="W444" t="str">
            <v>0</v>
          </cell>
          <cell r="X444">
            <v>0</v>
          </cell>
          <cell r="Y444">
            <v>0</v>
          </cell>
          <cell r="Z444">
            <v>0</v>
          </cell>
          <cell r="AA444">
            <v>0</v>
          </cell>
          <cell r="AB444">
            <v>0</v>
          </cell>
          <cell r="AC444">
            <v>0</v>
          </cell>
          <cell r="AD444">
            <v>0</v>
          </cell>
          <cell r="AE444">
            <v>0</v>
          </cell>
          <cell r="AF444">
            <v>0</v>
          </cell>
          <cell r="AG444">
            <v>0</v>
          </cell>
          <cell r="AH444">
            <v>0</v>
          </cell>
          <cell r="AI444">
            <v>0</v>
          </cell>
          <cell r="AJ444">
            <v>0</v>
          </cell>
          <cell r="AK444">
            <v>0</v>
          </cell>
          <cell r="AL444">
            <v>0</v>
          </cell>
          <cell r="AM444">
            <v>0</v>
          </cell>
          <cell r="AN444">
            <v>0</v>
          </cell>
          <cell r="AO444">
            <v>0</v>
          </cell>
          <cell r="AP444">
            <v>0</v>
          </cell>
          <cell r="AQ444">
            <v>0</v>
          </cell>
          <cell r="AR444">
            <v>0</v>
          </cell>
          <cell r="AS444">
            <v>0</v>
          </cell>
          <cell r="AT444">
            <v>0</v>
          </cell>
          <cell r="AU444">
            <v>0</v>
          </cell>
          <cell r="AV444">
            <v>0</v>
          </cell>
        </row>
        <row r="445">
          <cell r="A445">
            <v>0</v>
          </cell>
          <cell r="B445">
            <v>0</v>
          </cell>
          <cell r="C445">
            <v>0</v>
          </cell>
          <cell r="D445" t="str">
            <v>4.9</v>
          </cell>
          <cell r="E445">
            <v>0</v>
          </cell>
          <cell r="F445">
            <v>0</v>
          </cell>
          <cell r="G445">
            <v>0</v>
          </cell>
          <cell r="H445">
            <v>0</v>
          </cell>
          <cell r="I445">
            <v>0</v>
          </cell>
          <cell r="J445">
            <v>0</v>
          </cell>
          <cell r="K445">
            <v>0</v>
          </cell>
          <cell r="L445">
            <v>0</v>
          </cell>
          <cell r="M445">
            <v>0</v>
          </cell>
          <cell r="N445">
            <v>0</v>
          </cell>
          <cell r="O445">
            <v>0</v>
          </cell>
          <cell r="P445">
            <v>0</v>
          </cell>
          <cell r="Q445">
            <v>0</v>
          </cell>
          <cell r="R445">
            <v>0</v>
          </cell>
          <cell r="S445">
            <v>0</v>
          </cell>
          <cell r="T445">
            <v>0</v>
          </cell>
          <cell r="U445" t="str">
            <v>1.33</v>
          </cell>
          <cell r="V445" t="str">
            <v>D+</v>
          </cell>
          <cell r="W445" t="str">
            <v>0</v>
          </cell>
          <cell r="X445">
            <v>0</v>
          </cell>
          <cell r="Y445">
            <v>0</v>
          </cell>
          <cell r="Z445">
            <v>0</v>
          </cell>
          <cell r="AA445">
            <v>0</v>
          </cell>
          <cell r="AB445">
            <v>0</v>
          </cell>
          <cell r="AC445">
            <v>0</v>
          </cell>
          <cell r="AD445">
            <v>0</v>
          </cell>
          <cell r="AE445">
            <v>0</v>
          </cell>
          <cell r="AF445">
            <v>0</v>
          </cell>
          <cell r="AG445">
            <v>0</v>
          </cell>
          <cell r="AH445">
            <v>0</v>
          </cell>
          <cell r="AI445">
            <v>0</v>
          </cell>
          <cell r="AJ445">
            <v>0</v>
          </cell>
          <cell r="AK445">
            <v>0</v>
          </cell>
          <cell r="AL445">
            <v>0</v>
          </cell>
          <cell r="AM445">
            <v>0</v>
          </cell>
          <cell r="AN445">
            <v>0</v>
          </cell>
          <cell r="AO445">
            <v>0</v>
          </cell>
          <cell r="AP445">
            <v>0</v>
          </cell>
          <cell r="AQ445">
            <v>0</v>
          </cell>
          <cell r="AR445">
            <v>0</v>
          </cell>
          <cell r="AS445">
            <v>0</v>
          </cell>
          <cell r="AT445">
            <v>0</v>
          </cell>
          <cell r="AU445">
            <v>0</v>
          </cell>
          <cell r="AV445">
            <v>0</v>
          </cell>
        </row>
        <row r="446">
          <cell r="A446">
            <v>0</v>
          </cell>
          <cell r="B446">
            <v>0</v>
          </cell>
          <cell r="C446">
            <v>0</v>
          </cell>
          <cell r="D446" t="str">
            <v>4.10</v>
          </cell>
          <cell r="E446">
            <v>0</v>
          </cell>
          <cell r="F446">
            <v>0</v>
          </cell>
          <cell r="G446">
            <v>0</v>
          </cell>
          <cell r="H446">
            <v>0</v>
          </cell>
          <cell r="I446">
            <v>0</v>
          </cell>
          <cell r="J446">
            <v>0</v>
          </cell>
          <cell r="K446">
            <v>0</v>
          </cell>
          <cell r="L446">
            <v>0</v>
          </cell>
          <cell r="M446">
            <v>0</v>
          </cell>
          <cell r="N446">
            <v>0</v>
          </cell>
          <cell r="O446">
            <v>0</v>
          </cell>
          <cell r="P446">
            <v>0</v>
          </cell>
          <cell r="Q446">
            <v>0</v>
          </cell>
          <cell r="R446">
            <v>0</v>
          </cell>
          <cell r="S446">
            <v>0</v>
          </cell>
          <cell r="T446">
            <v>0</v>
          </cell>
          <cell r="U446" t="str">
            <v>1.33</v>
          </cell>
          <cell r="V446" t="str">
            <v>D+</v>
          </cell>
          <cell r="W446" t="str">
            <v>0</v>
          </cell>
          <cell r="X446">
            <v>0</v>
          </cell>
          <cell r="Y446">
            <v>0</v>
          </cell>
          <cell r="Z446">
            <v>0</v>
          </cell>
          <cell r="AA446">
            <v>0</v>
          </cell>
          <cell r="AB446">
            <v>0</v>
          </cell>
          <cell r="AC446">
            <v>0</v>
          </cell>
          <cell r="AD446">
            <v>0</v>
          </cell>
          <cell r="AE446">
            <v>0</v>
          </cell>
          <cell r="AF446">
            <v>0</v>
          </cell>
          <cell r="AG446">
            <v>0</v>
          </cell>
          <cell r="AH446">
            <v>0</v>
          </cell>
          <cell r="AI446">
            <v>0</v>
          </cell>
          <cell r="AJ446">
            <v>0</v>
          </cell>
          <cell r="AK446">
            <v>0</v>
          </cell>
          <cell r="AL446">
            <v>0</v>
          </cell>
          <cell r="AM446">
            <v>0</v>
          </cell>
          <cell r="AN446">
            <v>0</v>
          </cell>
          <cell r="AO446">
            <v>0</v>
          </cell>
          <cell r="AP446">
            <v>0</v>
          </cell>
          <cell r="AQ446">
            <v>0</v>
          </cell>
          <cell r="AR446">
            <v>0</v>
          </cell>
          <cell r="AS446">
            <v>0</v>
          </cell>
          <cell r="AT446">
            <v>0</v>
          </cell>
          <cell r="AU446">
            <v>0</v>
          </cell>
          <cell r="AV446">
            <v>0</v>
          </cell>
        </row>
        <row r="447">
          <cell r="A447">
            <v>0</v>
          </cell>
          <cell r="B447">
            <v>0</v>
          </cell>
          <cell r="C447">
            <v>0</v>
          </cell>
          <cell r="D447" t="str">
            <v>4.12</v>
          </cell>
          <cell r="E447">
            <v>0</v>
          </cell>
          <cell r="F447">
            <v>0</v>
          </cell>
          <cell r="G447">
            <v>0</v>
          </cell>
          <cell r="H447">
            <v>0</v>
          </cell>
          <cell r="I447">
            <v>0</v>
          </cell>
          <cell r="J447">
            <v>0</v>
          </cell>
          <cell r="K447">
            <v>0</v>
          </cell>
          <cell r="L447">
            <v>0</v>
          </cell>
          <cell r="M447">
            <v>0</v>
          </cell>
          <cell r="N447">
            <v>0</v>
          </cell>
          <cell r="O447">
            <v>0</v>
          </cell>
          <cell r="P447">
            <v>0</v>
          </cell>
          <cell r="Q447">
            <v>0</v>
          </cell>
          <cell r="R447">
            <v>0</v>
          </cell>
          <cell r="S447">
            <v>0</v>
          </cell>
          <cell r="T447">
            <v>0</v>
          </cell>
          <cell r="U447" t="str">
            <v>1.33</v>
          </cell>
          <cell r="V447" t="str">
            <v>D+</v>
          </cell>
          <cell r="W447" t="str">
            <v>0</v>
          </cell>
          <cell r="X447">
            <v>0</v>
          </cell>
          <cell r="Y447">
            <v>0</v>
          </cell>
          <cell r="Z447">
            <v>0</v>
          </cell>
          <cell r="AA447">
            <v>0</v>
          </cell>
          <cell r="AB447">
            <v>0</v>
          </cell>
          <cell r="AC447">
            <v>0</v>
          </cell>
          <cell r="AD447">
            <v>0</v>
          </cell>
          <cell r="AE447">
            <v>0</v>
          </cell>
          <cell r="AF447">
            <v>0</v>
          </cell>
          <cell r="AG447">
            <v>0</v>
          </cell>
          <cell r="AH447">
            <v>0</v>
          </cell>
          <cell r="AI447">
            <v>0</v>
          </cell>
          <cell r="AJ447">
            <v>0</v>
          </cell>
          <cell r="AK447">
            <v>0</v>
          </cell>
          <cell r="AL447">
            <v>0</v>
          </cell>
          <cell r="AM447">
            <v>0</v>
          </cell>
          <cell r="AN447">
            <v>0</v>
          </cell>
          <cell r="AO447">
            <v>0</v>
          </cell>
          <cell r="AP447">
            <v>0</v>
          </cell>
          <cell r="AQ447">
            <v>0</v>
          </cell>
          <cell r="AR447">
            <v>0</v>
          </cell>
          <cell r="AS447">
            <v>0</v>
          </cell>
          <cell r="AT447">
            <v>0</v>
          </cell>
          <cell r="AU447">
            <v>0</v>
          </cell>
          <cell r="AV447">
            <v>0</v>
          </cell>
        </row>
        <row r="448">
          <cell r="A448">
            <v>0</v>
          </cell>
          <cell r="B448">
            <v>0</v>
          </cell>
          <cell r="C448">
            <v>0</v>
          </cell>
          <cell r="D448" t="str">
            <v>4.15</v>
          </cell>
          <cell r="E448">
            <v>0</v>
          </cell>
          <cell r="F448">
            <v>0</v>
          </cell>
          <cell r="G448">
            <v>0</v>
          </cell>
          <cell r="H448">
            <v>0</v>
          </cell>
          <cell r="I448">
            <v>0</v>
          </cell>
          <cell r="J448">
            <v>0</v>
          </cell>
          <cell r="K448">
            <v>0</v>
          </cell>
          <cell r="L448">
            <v>0</v>
          </cell>
          <cell r="M448">
            <v>0</v>
          </cell>
          <cell r="N448">
            <v>0</v>
          </cell>
          <cell r="O448">
            <v>0</v>
          </cell>
          <cell r="P448">
            <v>0</v>
          </cell>
          <cell r="Q448">
            <v>0</v>
          </cell>
          <cell r="R448">
            <v>0</v>
          </cell>
          <cell r="S448">
            <v>0</v>
          </cell>
          <cell r="T448">
            <v>0</v>
          </cell>
          <cell r="U448" t="str">
            <v>1.33</v>
          </cell>
          <cell r="V448" t="str">
            <v>D+</v>
          </cell>
          <cell r="W448" t="str">
            <v>0</v>
          </cell>
          <cell r="X448">
            <v>0</v>
          </cell>
          <cell r="Y448">
            <v>0</v>
          </cell>
          <cell r="Z448">
            <v>0</v>
          </cell>
          <cell r="AA448">
            <v>0</v>
          </cell>
          <cell r="AB448">
            <v>0</v>
          </cell>
          <cell r="AC448">
            <v>0</v>
          </cell>
          <cell r="AD448">
            <v>0</v>
          </cell>
          <cell r="AE448">
            <v>0</v>
          </cell>
          <cell r="AF448">
            <v>0</v>
          </cell>
          <cell r="AG448">
            <v>0</v>
          </cell>
          <cell r="AH448">
            <v>0</v>
          </cell>
          <cell r="AI448">
            <v>0</v>
          </cell>
          <cell r="AJ448">
            <v>0</v>
          </cell>
          <cell r="AK448">
            <v>0</v>
          </cell>
          <cell r="AL448">
            <v>0</v>
          </cell>
          <cell r="AM448">
            <v>0</v>
          </cell>
          <cell r="AN448">
            <v>0</v>
          </cell>
          <cell r="AO448">
            <v>0</v>
          </cell>
          <cell r="AP448">
            <v>0</v>
          </cell>
          <cell r="AQ448">
            <v>0</v>
          </cell>
          <cell r="AR448">
            <v>0</v>
          </cell>
          <cell r="AS448">
            <v>0</v>
          </cell>
          <cell r="AT448">
            <v>0</v>
          </cell>
          <cell r="AU448">
            <v>0</v>
          </cell>
          <cell r="AV448">
            <v>0</v>
          </cell>
        </row>
        <row r="449">
          <cell r="A449">
            <v>0</v>
          </cell>
          <cell r="B449">
            <v>0</v>
          </cell>
          <cell r="C449">
            <v>0</v>
          </cell>
          <cell r="D449" t="str">
            <v>4.17</v>
          </cell>
          <cell r="E449">
            <v>0</v>
          </cell>
          <cell r="F449">
            <v>0</v>
          </cell>
          <cell r="G449">
            <v>0</v>
          </cell>
          <cell r="H449">
            <v>0</v>
          </cell>
          <cell r="I449">
            <v>0</v>
          </cell>
          <cell r="J449">
            <v>0</v>
          </cell>
          <cell r="K449">
            <v>0</v>
          </cell>
          <cell r="L449">
            <v>0</v>
          </cell>
          <cell r="M449">
            <v>0</v>
          </cell>
          <cell r="N449">
            <v>0</v>
          </cell>
          <cell r="O449">
            <v>0</v>
          </cell>
          <cell r="P449">
            <v>0</v>
          </cell>
          <cell r="Q449">
            <v>0</v>
          </cell>
          <cell r="R449">
            <v>0</v>
          </cell>
          <cell r="S449">
            <v>0</v>
          </cell>
          <cell r="T449">
            <v>0</v>
          </cell>
          <cell r="U449" t="str">
            <v>1.33</v>
          </cell>
          <cell r="V449" t="str">
            <v>D+</v>
          </cell>
          <cell r="W449" t="str">
            <v>0</v>
          </cell>
          <cell r="X449">
            <v>0</v>
          </cell>
          <cell r="Y449">
            <v>0</v>
          </cell>
          <cell r="Z449">
            <v>0</v>
          </cell>
          <cell r="AA449">
            <v>0</v>
          </cell>
          <cell r="AB449">
            <v>0</v>
          </cell>
          <cell r="AC449">
            <v>0</v>
          </cell>
          <cell r="AD449">
            <v>0</v>
          </cell>
          <cell r="AE449">
            <v>0</v>
          </cell>
          <cell r="AF449">
            <v>0</v>
          </cell>
          <cell r="AG449">
            <v>0</v>
          </cell>
          <cell r="AH449">
            <v>0</v>
          </cell>
          <cell r="AI449">
            <v>0</v>
          </cell>
          <cell r="AJ449">
            <v>0</v>
          </cell>
          <cell r="AK449">
            <v>0</v>
          </cell>
          <cell r="AL449">
            <v>0</v>
          </cell>
          <cell r="AM449">
            <v>0</v>
          </cell>
          <cell r="AN449">
            <v>0</v>
          </cell>
          <cell r="AO449">
            <v>0</v>
          </cell>
          <cell r="AP449">
            <v>0</v>
          </cell>
          <cell r="AQ449">
            <v>0</v>
          </cell>
          <cell r="AR449">
            <v>0</v>
          </cell>
          <cell r="AS449">
            <v>0</v>
          </cell>
          <cell r="AT449">
            <v>0</v>
          </cell>
          <cell r="AU449">
            <v>0</v>
          </cell>
          <cell r="AV449">
            <v>0</v>
          </cell>
        </row>
        <row r="450">
          <cell r="A450">
            <v>0</v>
          </cell>
          <cell r="B450">
            <v>37</v>
          </cell>
          <cell r="C450">
            <v>0</v>
          </cell>
          <cell r="D450">
            <v>0</v>
          </cell>
          <cell r="E450">
            <v>0</v>
          </cell>
          <cell r="F450">
            <v>0</v>
          </cell>
          <cell r="G450">
            <v>0</v>
          </cell>
          <cell r="H450">
            <v>0</v>
          </cell>
          <cell r="I450">
            <v>0</v>
          </cell>
          <cell r="J450">
            <v>0</v>
          </cell>
          <cell r="K450">
            <v>0</v>
          </cell>
          <cell r="L450">
            <v>0</v>
          </cell>
          <cell r="M450">
            <v>0</v>
          </cell>
          <cell r="N450">
            <v>0</v>
          </cell>
          <cell r="O450">
            <v>0</v>
          </cell>
          <cell r="P450">
            <v>0</v>
          </cell>
          <cell r="Q450">
            <v>0</v>
          </cell>
          <cell r="R450">
            <v>0</v>
          </cell>
          <cell r="S450">
            <v>0</v>
          </cell>
          <cell r="T450">
            <v>0</v>
          </cell>
          <cell r="U450" t="str">
            <v>1.33</v>
          </cell>
          <cell r="V450" t="str">
            <v>D+</v>
          </cell>
          <cell r="W450">
            <v>0</v>
          </cell>
          <cell r="X450">
            <v>0</v>
          </cell>
          <cell r="Y450">
            <v>0</v>
          </cell>
          <cell r="Z450">
            <v>0</v>
          </cell>
          <cell r="AA450">
            <v>0</v>
          </cell>
          <cell r="AB450">
            <v>0</v>
          </cell>
          <cell r="AC450">
            <v>0</v>
          </cell>
          <cell r="AD450">
            <v>0</v>
          </cell>
          <cell r="AE450">
            <v>0</v>
          </cell>
          <cell r="AF450">
            <v>0</v>
          </cell>
          <cell r="AG450">
            <v>0</v>
          </cell>
          <cell r="AH450">
            <v>0</v>
          </cell>
          <cell r="AI450">
            <v>0</v>
          </cell>
          <cell r="AJ450">
            <v>0</v>
          </cell>
          <cell r="AK450">
            <v>0</v>
          </cell>
          <cell r="AL450">
            <v>0</v>
          </cell>
          <cell r="AM450">
            <v>0</v>
          </cell>
          <cell r="AN450">
            <v>0</v>
          </cell>
          <cell r="AO450">
            <v>0</v>
          </cell>
          <cell r="AP450">
            <v>0</v>
          </cell>
          <cell r="AQ450">
            <v>0</v>
          </cell>
          <cell r="AR450">
            <v>0</v>
          </cell>
          <cell r="AS450">
            <v>0</v>
          </cell>
          <cell r="AT450">
            <v>0</v>
          </cell>
          <cell r="AU450">
            <v>0</v>
          </cell>
          <cell r="AV450">
            <v>0</v>
          </cell>
        </row>
        <row r="451">
          <cell r="A451">
            <v>38</v>
          </cell>
          <cell r="B451">
            <v>0</v>
          </cell>
          <cell r="C451" t="e">
            <v>#N/A</v>
          </cell>
          <cell r="D451" t="str">
            <v>4.1</v>
          </cell>
          <cell r="E451">
            <v>0</v>
          </cell>
          <cell r="F451">
            <v>0</v>
          </cell>
          <cell r="G451">
            <v>0</v>
          </cell>
          <cell r="H451">
            <v>0</v>
          </cell>
          <cell r="I451">
            <v>0</v>
          </cell>
          <cell r="J451">
            <v>0</v>
          </cell>
          <cell r="K451">
            <v>0</v>
          </cell>
          <cell r="L451">
            <v>0</v>
          </cell>
          <cell r="M451">
            <v>0</v>
          </cell>
          <cell r="N451">
            <v>0</v>
          </cell>
          <cell r="O451">
            <v>0</v>
          </cell>
          <cell r="P451">
            <v>0</v>
          </cell>
          <cell r="Q451">
            <v>0</v>
          </cell>
          <cell r="R451">
            <v>0</v>
          </cell>
          <cell r="S451">
            <v>0</v>
          </cell>
          <cell r="T451">
            <v>0</v>
          </cell>
          <cell r="U451" t="str">
            <v>1.33</v>
          </cell>
          <cell r="V451" t="str">
            <v>D+</v>
          </cell>
          <cell r="W451" t="str">
            <v>0</v>
          </cell>
          <cell r="X451">
            <v>0</v>
          </cell>
          <cell r="Y451">
            <v>0</v>
          </cell>
          <cell r="Z451">
            <v>0</v>
          </cell>
          <cell r="AA451">
            <v>0</v>
          </cell>
          <cell r="AB451">
            <v>0</v>
          </cell>
          <cell r="AC451">
            <v>0</v>
          </cell>
          <cell r="AD451">
            <v>0</v>
          </cell>
          <cell r="AE451">
            <v>0</v>
          </cell>
          <cell r="AF451">
            <v>0</v>
          </cell>
          <cell r="AG451">
            <v>0</v>
          </cell>
          <cell r="AH451">
            <v>0</v>
          </cell>
          <cell r="AI451">
            <v>0</v>
          </cell>
          <cell r="AJ451">
            <v>0</v>
          </cell>
          <cell r="AK451">
            <v>0</v>
          </cell>
          <cell r="AL451">
            <v>0</v>
          </cell>
          <cell r="AM451">
            <v>0</v>
          </cell>
          <cell r="AN451">
            <v>0</v>
          </cell>
          <cell r="AO451">
            <v>0</v>
          </cell>
          <cell r="AP451">
            <v>0</v>
          </cell>
          <cell r="AQ451">
            <v>0</v>
          </cell>
          <cell r="AR451">
            <v>0</v>
          </cell>
          <cell r="AS451">
            <v>0</v>
          </cell>
          <cell r="AT451">
            <v>0</v>
          </cell>
          <cell r="AU451">
            <v>0</v>
          </cell>
          <cell r="AV451" t="str">
            <v>D+</v>
          </cell>
        </row>
        <row r="452">
          <cell r="A452">
            <v>0</v>
          </cell>
          <cell r="B452">
            <v>0</v>
          </cell>
          <cell r="C452">
            <v>0</v>
          </cell>
          <cell r="D452" t="str">
            <v>4.2</v>
          </cell>
          <cell r="E452">
            <v>0</v>
          </cell>
          <cell r="F452">
            <v>0</v>
          </cell>
          <cell r="G452">
            <v>0</v>
          </cell>
          <cell r="H452">
            <v>0</v>
          </cell>
          <cell r="I452">
            <v>0</v>
          </cell>
          <cell r="J452">
            <v>0</v>
          </cell>
          <cell r="K452">
            <v>0</v>
          </cell>
          <cell r="L452">
            <v>0</v>
          </cell>
          <cell r="M452">
            <v>0</v>
          </cell>
          <cell r="N452">
            <v>0</v>
          </cell>
          <cell r="O452">
            <v>0</v>
          </cell>
          <cell r="P452">
            <v>0</v>
          </cell>
          <cell r="Q452">
            <v>0</v>
          </cell>
          <cell r="R452">
            <v>0</v>
          </cell>
          <cell r="S452">
            <v>0</v>
          </cell>
          <cell r="T452">
            <v>0</v>
          </cell>
          <cell r="U452" t="str">
            <v>1.33</v>
          </cell>
          <cell r="V452" t="str">
            <v>D+</v>
          </cell>
          <cell r="W452" t="str">
            <v>0</v>
          </cell>
          <cell r="X452">
            <v>0</v>
          </cell>
          <cell r="Y452">
            <v>0</v>
          </cell>
          <cell r="Z452">
            <v>0</v>
          </cell>
          <cell r="AA452">
            <v>0</v>
          </cell>
          <cell r="AB452">
            <v>0</v>
          </cell>
          <cell r="AC452">
            <v>0</v>
          </cell>
          <cell r="AD452">
            <v>0</v>
          </cell>
          <cell r="AE452">
            <v>0</v>
          </cell>
          <cell r="AF452">
            <v>0</v>
          </cell>
          <cell r="AG452">
            <v>0</v>
          </cell>
          <cell r="AH452">
            <v>0</v>
          </cell>
          <cell r="AI452">
            <v>0</v>
          </cell>
          <cell r="AJ452">
            <v>0</v>
          </cell>
          <cell r="AK452">
            <v>0</v>
          </cell>
          <cell r="AL452">
            <v>0</v>
          </cell>
          <cell r="AM452">
            <v>0</v>
          </cell>
          <cell r="AN452">
            <v>0</v>
          </cell>
          <cell r="AO452">
            <v>0</v>
          </cell>
          <cell r="AP452">
            <v>0</v>
          </cell>
          <cell r="AQ452">
            <v>0</v>
          </cell>
          <cell r="AR452">
            <v>0</v>
          </cell>
          <cell r="AS452">
            <v>0</v>
          </cell>
          <cell r="AT452">
            <v>0</v>
          </cell>
          <cell r="AU452">
            <v>0</v>
          </cell>
          <cell r="AV452">
            <v>0</v>
          </cell>
        </row>
        <row r="453">
          <cell r="A453">
            <v>0</v>
          </cell>
          <cell r="B453">
            <v>0</v>
          </cell>
          <cell r="C453">
            <v>0</v>
          </cell>
          <cell r="D453" t="str">
            <v>4.5</v>
          </cell>
          <cell r="E453">
            <v>0</v>
          </cell>
          <cell r="F453">
            <v>0</v>
          </cell>
          <cell r="G453">
            <v>0</v>
          </cell>
          <cell r="H453">
            <v>0</v>
          </cell>
          <cell r="I453">
            <v>0</v>
          </cell>
          <cell r="J453">
            <v>0</v>
          </cell>
          <cell r="K453">
            <v>0</v>
          </cell>
          <cell r="L453">
            <v>0</v>
          </cell>
          <cell r="M453">
            <v>0</v>
          </cell>
          <cell r="N453">
            <v>0</v>
          </cell>
          <cell r="O453">
            <v>0</v>
          </cell>
          <cell r="P453">
            <v>0</v>
          </cell>
          <cell r="Q453">
            <v>0</v>
          </cell>
          <cell r="R453">
            <v>0</v>
          </cell>
          <cell r="S453">
            <v>0</v>
          </cell>
          <cell r="T453">
            <v>0</v>
          </cell>
          <cell r="U453" t="str">
            <v>1.33</v>
          </cell>
          <cell r="V453" t="str">
            <v>D+</v>
          </cell>
          <cell r="W453" t="str">
            <v>0</v>
          </cell>
          <cell r="X453">
            <v>0</v>
          </cell>
          <cell r="Y453">
            <v>0</v>
          </cell>
          <cell r="Z453">
            <v>0</v>
          </cell>
          <cell r="AA453">
            <v>0</v>
          </cell>
          <cell r="AB453">
            <v>0</v>
          </cell>
          <cell r="AC453">
            <v>0</v>
          </cell>
          <cell r="AD453">
            <v>0</v>
          </cell>
          <cell r="AE453">
            <v>0</v>
          </cell>
          <cell r="AF453">
            <v>0</v>
          </cell>
          <cell r="AG453">
            <v>0</v>
          </cell>
          <cell r="AH453">
            <v>0</v>
          </cell>
          <cell r="AI453">
            <v>0</v>
          </cell>
          <cell r="AJ453">
            <v>0</v>
          </cell>
          <cell r="AK453">
            <v>0</v>
          </cell>
          <cell r="AL453">
            <v>0</v>
          </cell>
          <cell r="AM453">
            <v>0</v>
          </cell>
          <cell r="AN453">
            <v>0</v>
          </cell>
          <cell r="AO453">
            <v>0</v>
          </cell>
          <cell r="AP453">
            <v>0</v>
          </cell>
          <cell r="AQ453">
            <v>0</v>
          </cell>
          <cell r="AR453">
            <v>0</v>
          </cell>
          <cell r="AS453">
            <v>0</v>
          </cell>
          <cell r="AT453">
            <v>0</v>
          </cell>
          <cell r="AU453">
            <v>0</v>
          </cell>
          <cell r="AV453">
            <v>0</v>
          </cell>
        </row>
        <row r="454">
          <cell r="A454">
            <v>0</v>
          </cell>
          <cell r="B454">
            <v>0</v>
          </cell>
          <cell r="C454">
            <v>0</v>
          </cell>
          <cell r="D454" t="str">
            <v>4.6</v>
          </cell>
          <cell r="E454">
            <v>0</v>
          </cell>
          <cell r="F454">
            <v>0</v>
          </cell>
          <cell r="G454">
            <v>0</v>
          </cell>
          <cell r="H454">
            <v>0</v>
          </cell>
          <cell r="I454">
            <v>0</v>
          </cell>
          <cell r="J454">
            <v>0</v>
          </cell>
          <cell r="K454">
            <v>0</v>
          </cell>
          <cell r="L454">
            <v>0</v>
          </cell>
          <cell r="M454">
            <v>0</v>
          </cell>
          <cell r="N454">
            <v>0</v>
          </cell>
          <cell r="O454">
            <v>0</v>
          </cell>
          <cell r="P454">
            <v>0</v>
          </cell>
          <cell r="Q454">
            <v>0</v>
          </cell>
          <cell r="R454">
            <v>0</v>
          </cell>
          <cell r="S454">
            <v>0</v>
          </cell>
          <cell r="T454">
            <v>0</v>
          </cell>
          <cell r="U454" t="str">
            <v>1.33</v>
          </cell>
          <cell r="V454" t="str">
            <v>D+</v>
          </cell>
          <cell r="W454" t="str">
            <v>0</v>
          </cell>
          <cell r="X454">
            <v>0</v>
          </cell>
          <cell r="Y454">
            <v>0</v>
          </cell>
          <cell r="Z454">
            <v>0</v>
          </cell>
          <cell r="AA454">
            <v>0</v>
          </cell>
          <cell r="AB454">
            <v>0</v>
          </cell>
          <cell r="AC454">
            <v>0</v>
          </cell>
          <cell r="AD454">
            <v>0</v>
          </cell>
          <cell r="AE454">
            <v>0</v>
          </cell>
          <cell r="AF454">
            <v>0</v>
          </cell>
          <cell r="AG454">
            <v>0</v>
          </cell>
          <cell r="AH454">
            <v>0</v>
          </cell>
          <cell r="AI454">
            <v>0</v>
          </cell>
          <cell r="AJ454">
            <v>0</v>
          </cell>
          <cell r="AK454">
            <v>0</v>
          </cell>
          <cell r="AL454">
            <v>0</v>
          </cell>
          <cell r="AM454">
            <v>0</v>
          </cell>
          <cell r="AN454">
            <v>0</v>
          </cell>
          <cell r="AO454">
            <v>0</v>
          </cell>
          <cell r="AP454">
            <v>0</v>
          </cell>
          <cell r="AQ454">
            <v>0</v>
          </cell>
          <cell r="AR454">
            <v>0</v>
          </cell>
          <cell r="AS454">
            <v>0</v>
          </cell>
          <cell r="AT454">
            <v>0</v>
          </cell>
          <cell r="AU454">
            <v>0</v>
          </cell>
          <cell r="AV454">
            <v>0</v>
          </cell>
        </row>
        <row r="455">
          <cell r="A455">
            <v>0</v>
          </cell>
          <cell r="B455">
            <v>0</v>
          </cell>
          <cell r="C455">
            <v>0</v>
          </cell>
          <cell r="D455" t="str">
            <v>4.7</v>
          </cell>
          <cell r="E455">
            <v>0</v>
          </cell>
          <cell r="F455">
            <v>0</v>
          </cell>
          <cell r="G455">
            <v>0</v>
          </cell>
          <cell r="H455">
            <v>0</v>
          </cell>
          <cell r="I455">
            <v>0</v>
          </cell>
          <cell r="J455">
            <v>0</v>
          </cell>
          <cell r="K455">
            <v>0</v>
          </cell>
          <cell r="L455">
            <v>0</v>
          </cell>
          <cell r="M455">
            <v>0</v>
          </cell>
          <cell r="N455">
            <v>0</v>
          </cell>
          <cell r="O455">
            <v>0</v>
          </cell>
          <cell r="P455">
            <v>0</v>
          </cell>
          <cell r="Q455">
            <v>0</v>
          </cell>
          <cell r="R455">
            <v>0</v>
          </cell>
          <cell r="S455">
            <v>0</v>
          </cell>
          <cell r="T455">
            <v>0</v>
          </cell>
          <cell r="U455" t="str">
            <v>1.33</v>
          </cell>
          <cell r="V455" t="str">
            <v>D+</v>
          </cell>
          <cell r="W455" t="str">
            <v>0</v>
          </cell>
          <cell r="X455">
            <v>0</v>
          </cell>
          <cell r="Y455">
            <v>0</v>
          </cell>
          <cell r="Z455">
            <v>0</v>
          </cell>
          <cell r="AA455">
            <v>0</v>
          </cell>
          <cell r="AB455">
            <v>0</v>
          </cell>
          <cell r="AC455">
            <v>0</v>
          </cell>
          <cell r="AD455">
            <v>0</v>
          </cell>
          <cell r="AE455">
            <v>0</v>
          </cell>
          <cell r="AF455">
            <v>0</v>
          </cell>
          <cell r="AG455">
            <v>0</v>
          </cell>
          <cell r="AH455">
            <v>0</v>
          </cell>
          <cell r="AI455">
            <v>0</v>
          </cell>
          <cell r="AJ455">
            <v>0</v>
          </cell>
          <cell r="AK455">
            <v>0</v>
          </cell>
          <cell r="AL455">
            <v>0</v>
          </cell>
          <cell r="AM455">
            <v>0</v>
          </cell>
          <cell r="AN455">
            <v>0</v>
          </cell>
          <cell r="AO455">
            <v>0</v>
          </cell>
          <cell r="AP455">
            <v>0</v>
          </cell>
          <cell r="AQ455">
            <v>0</v>
          </cell>
          <cell r="AR455">
            <v>0</v>
          </cell>
          <cell r="AS455">
            <v>0</v>
          </cell>
          <cell r="AT455">
            <v>0</v>
          </cell>
          <cell r="AU455">
            <v>0</v>
          </cell>
          <cell r="AV455">
            <v>0</v>
          </cell>
        </row>
        <row r="456">
          <cell r="A456">
            <v>0</v>
          </cell>
          <cell r="B456">
            <v>0</v>
          </cell>
          <cell r="C456">
            <v>0</v>
          </cell>
          <cell r="D456" t="str">
            <v>4.8</v>
          </cell>
          <cell r="E456">
            <v>0</v>
          </cell>
          <cell r="F456">
            <v>0</v>
          </cell>
          <cell r="G456">
            <v>0</v>
          </cell>
          <cell r="H456">
            <v>0</v>
          </cell>
          <cell r="I456">
            <v>0</v>
          </cell>
          <cell r="J456">
            <v>0</v>
          </cell>
          <cell r="K456">
            <v>0</v>
          </cell>
          <cell r="L456">
            <v>0</v>
          </cell>
          <cell r="M456">
            <v>0</v>
          </cell>
          <cell r="N456">
            <v>0</v>
          </cell>
          <cell r="O456">
            <v>0</v>
          </cell>
          <cell r="P456">
            <v>0</v>
          </cell>
          <cell r="Q456">
            <v>0</v>
          </cell>
          <cell r="R456">
            <v>0</v>
          </cell>
          <cell r="S456">
            <v>0</v>
          </cell>
          <cell r="T456">
            <v>0</v>
          </cell>
          <cell r="U456" t="str">
            <v>1.33</v>
          </cell>
          <cell r="V456" t="str">
            <v>D+</v>
          </cell>
          <cell r="W456" t="str">
            <v>0</v>
          </cell>
          <cell r="X456">
            <v>0</v>
          </cell>
          <cell r="Y456">
            <v>0</v>
          </cell>
          <cell r="Z456">
            <v>0</v>
          </cell>
          <cell r="AA456">
            <v>0</v>
          </cell>
          <cell r="AB456">
            <v>0</v>
          </cell>
          <cell r="AC456">
            <v>0</v>
          </cell>
          <cell r="AD456">
            <v>0</v>
          </cell>
          <cell r="AE456">
            <v>0</v>
          </cell>
          <cell r="AF456">
            <v>0</v>
          </cell>
          <cell r="AG456">
            <v>0</v>
          </cell>
          <cell r="AH456">
            <v>0</v>
          </cell>
          <cell r="AI456">
            <v>0</v>
          </cell>
          <cell r="AJ456">
            <v>0</v>
          </cell>
          <cell r="AK456">
            <v>0</v>
          </cell>
          <cell r="AL456">
            <v>0</v>
          </cell>
          <cell r="AM456">
            <v>0</v>
          </cell>
          <cell r="AN456">
            <v>0</v>
          </cell>
          <cell r="AO456">
            <v>0</v>
          </cell>
          <cell r="AP456">
            <v>0</v>
          </cell>
          <cell r="AQ456">
            <v>0</v>
          </cell>
          <cell r="AR456">
            <v>0</v>
          </cell>
          <cell r="AS456">
            <v>0</v>
          </cell>
          <cell r="AT456">
            <v>0</v>
          </cell>
          <cell r="AU456">
            <v>0</v>
          </cell>
          <cell r="AV456">
            <v>0</v>
          </cell>
        </row>
        <row r="457">
          <cell r="A457">
            <v>0</v>
          </cell>
          <cell r="B457">
            <v>0</v>
          </cell>
          <cell r="C457">
            <v>0</v>
          </cell>
          <cell r="D457" t="str">
            <v>4.9</v>
          </cell>
          <cell r="E457">
            <v>0</v>
          </cell>
          <cell r="F457">
            <v>0</v>
          </cell>
          <cell r="G457">
            <v>0</v>
          </cell>
          <cell r="H457">
            <v>0</v>
          </cell>
          <cell r="I457">
            <v>0</v>
          </cell>
          <cell r="J457">
            <v>0</v>
          </cell>
          <cell r="K457">
            <v>0</v>
          </cell>
          <cell r="L457">
            <v>0</v>
          </cell>
          <cell r="M457">
            <v>0</v>
          </cell>
          <cell r="N457">
            <v>0</v>
          </cell>
          <cell r="O457">
            <v>0</v>
          </cell>
          <cell r="P457">
            <v>0</v>
          </cell>
          <cell r="Q457">
            <v>0</v>
          </cell>
          <cell r="R457">
            <v>0</v>
          </cell>
          <cell r="S457">
            <v>0</v>
          </cell>
          <cell r="T457">
            <v>0</v>
          </cell>
          <cell r="U457" t="str">
            <v>1.33</v>
          </cell>
          <cell r="V457" t="str">
            <v>D+</v>
          </cell>
          <cell r="W457" t="str">
            <v>0</v>
          </cell>
          <cell r="X457">
            <v>0</v>
          </cell>
          <cell r="Y457">
            <v>0</v>
          </cell>
          <cell r="Z457">
            <v>0</v>
          </cell>
          <cell r="AA457">
            <v>0</v>
          </cell>
          <cell r="AB457">
            <v>0</v>
          </cell>
          <cell r="AC457">
            <v>0</v>
          </cell>
          <cell r="AD457">
            <v>0</v>
          </cell>
          <cell r="AE457">
            <v>0</v>
          </cell>
          <cell r="AF457">
            <v>0</v>
          </cell>
          <cell r="AG457">
            <v>0</v>
          </cell>
          <cell r="AH457">
            <v>0</v>
          </cell>
          <cell r="AI457">
            <v>0</v>
          </cell>
          <cell r="AJ457">
            <v>0</v>
          </cell>
          <cell r="AK457">
            <v>0</v>
          </cell>
          <cell r="AL457">
            <v>0</v>
          </cell>
          <cell r="AM457">
            <v>0</v>
          </cell>
          <cell r="AN457">
            <v>0</v>
          </cell>
          <cell r="AO457">
            <v>0</v>
          </cell>
          <cell r="AP457">
            <v>0</v>
          </cell>
          <cell r="AQ457">
            <v>0</v>
          </cell>
          <cell r="AR457">
            <v>0</v>
          </cell>
          <cell r="AS457">
            <v>0</v>
          </cell>
          <cell r="AT457">
            <v>0</v>
          </cell>
          <cell r="AU457">
            <v>0</v>
          </cell>
          <cell r="AV457">
            <v>0</v>
          </cell>
        </row>
        <row r="458">
          <cell r="A458">
            <v>0</v>
          </cell>
          <cell r="B458">
            <v>0</v>
          </cell>
          <cell r="C458">
            <v>0</v>
          </cell>
          <cell r="D458" t="str">
            <v>4.10</v>
          </cell>
          <cell r="E458">
            <v>0</v>
          </cell>
          <cell r="F458">
            <v>0</v>
          </cell>
          <cell r="G458">
            <v>0</v>
          </cell>
          <cell r="H458">
            <v>0</v>
          </cell>
          <cell r="I458">
            <v>0</v>
          </cell>
          <cell r="J458">
            <v>0</v>
          </cell>
          <cell r="K458">
            <v>0</v>
          </cell>
          <cell r="L458">
            <v>0</v>
          </cell>
          <cell r="M458">
            <v>0</v>
          </cell>
          <cell r="N458">
            <v>0</v>
          </cell>
          <cell r="O458">
            <v>0</v>
          </cell>
          <cell r="P458">
            <v>0</v>
          </cell>
          <cell r="Q458">
            <v>0</v>
          </cell>
          <cell r="R458">
            <v>0</v>
          </cell>
          <cell r="S458">
            <v>0</v>
          </cell>
          <cell r="T458">
            <v>0</v>
          </cell>
          <cell r="U458" t="str">
            <v>1.33</v>
          </cell>
          <cell r="V458" t="str">
            <v>D+</v>
          </cell>
          <cell r="W458" t="str">
            <v>0</v>
          </cell>
          <cell r="X458">
            <v>0</v>
          </cell>
          <cell r="Y458">
            <v>0</v>
          </cell>
          <cell r="Z458">
            <v>0</v>
          </cell>
          <cell r="AA458">
            <v>0</v>
          </cell>
          <cell r="AB458">
            <v>0</v>
          </cell>
          <cell r="AC458">
            <v>0</v>
          </cell>
          <cell r="AD458">
            <v>0</v>
          </cell>
          <cell r="AE458">
            <v>0</v>
          </cell>
          <cell r="AF458">
            <v>0</v>
          </cell>
          <cell r="AG458">
            <v>0</v>
          </cell>
          <cell r="AH458">
            <v>0</v>
          </cell>
          <cell r="AI458">
            <v>0</v>
          </cell>
          <cell r="AJ458">
            <v>0</v>
          </cell>
          <cell r="AK458">
            <v>0</v>
          </cell>
          <cell r="AL458">
            <v>0</v>
          </cell>
          <cell r="AM458">
            <v>0</v>
          </cell>
          <cell r="AN458">
            <v>0</v>
          </cell>
          <cell r="AO458">
            <v>0</v>
          </cell>
          <cell r="AP458">
            <v>0</v>
          </cell>
          <cell r="AQ458">
            <v>0</v>
          </cell>
          <cell r="AR458">
            <v>0</v>
          </cell>
          <cell r="AS458">
            <v>0</v>
          </cell>
          <cell r="AT458">
            <v>0</v>
          </cell>
          <cell r="AU458">
            <v>0</v>
          </cell>
          <cell r="AV458">
            <v>0</v>
          </cell>
        </row>
        <row r="459">
          <cell r="A459">
            <v>0</v>
          </cell>
          <cell r="B459">
            <v>0</v>
          </cell>
          <cell r="C459">
            <v>0</v>
          </cell>
          <cell r="D459" t="str">
            <v>4.12</v>
          </cell>
          <cell r="E459">
            <v>0</v>
          </cell>
          <cell r="F459">
            <v>0</v>
          </cell>
          <cell r="G459">
            <v>0</v>
          </cell>
          <cell r="H459">
            <v>0</v>
          </cell>
          <cell r="I459">
            <v>0</v>
          </cell>
          <cell r="J459">
            <v>0</v>
          </cell>
          <cell r="K459">
            <v>0</v>
          </cell>
          <cell r="L459">
            <v>0</v>
          </cell>
          <cell r="M459">
            <v>0</v>
          </cell>
          <cell r="N459">
            <v>0</v>
          </cell>
          <cell r="O459">
            <v>0</v>
          </cell>
          <cell r="P459">
            <v>0</v>
          </cell>
          <cell r="Q459">
            <v>0</v>
          </cell>
          <cell r="R459">
            <v>0</v>
          </cell>
          <cell r="S459">
            <v>0</v>
          </cell>
          <cell r="T459">
            <v>0</v>
          </cell>
          <cell r="U459" t="str">
            <v>1.33</v>
          </cell>
          <cell r="V459" t="str">
            <v>D+</v>
          </cell>
          <cell r="W459" t="str">
            <v>0</v>
          </cell>
          <cell r="X459">
            <v>0</v>
          </cell>
          <cell r="Y459">
            <v>0</v>
          </cell>
          <cell r="Z459">
            <v>0</v>
          </cell>
          <cell r="AA459">
            <v>0</v>
          </cell>
          <cell r="AB459">
            <v>0</v>
          </cell>
          <cell r="AC459">
            <v>0</v>
          </cell>
          <cell r="AD459">
            <v>0</v>
          </cell>
          <cell r="AE459">
            <v>0</v>
          </cell>
          <cell r="AF459">
            <v>0</v>
          </cell>
          <cell r="AG459">
            <v>0</v>
          </cell>
          <cell r="AH459">
            <v>0</v>
          </cell>
          <cell r="AI459">
            <v>0</v>
          </cell>
          <cell r="AJ459">
            <v>0</v>
          </cell>
          <cell r="AK459">
            <v>0</v>
          </cell>
          <cell r="AL459">
            <v>0</v>
          </cell>
          <cell r="AM459">
            <v>0</v>
          </cell>
          <cell r="AN459">
            <v>0</v>
          </cell>
          <cell r="AO459">
            <v>0</v>
          </cell>
          <cell r="AP459">
            <v>0</v>
          </cell>
          <cell r="AQ459">
            <v>0</v>
          </cell>
          <cell r="AR459">
            <v>0</v>
          </cell>
          <cell r="AS459">
            <v>0</v>
          </cell>
          <cell r="AT459">
            <v>0</v>
          </cell>
          <cell r="AU459">
            <v>0</v>
          </cell>
          <cell r="AV459">
            <v>0</v>
          </cell>
        </row>
        <row r="460">
          <cell r="A460">
            <v>0</v>
          </cell>
          <cell r="B460">
            <v>0</v>
          </cell>
          <cell r="C460">
            <v>0</v>
          </cell>
          <cell r="D460" t="str">
            <v>4.15</v>
          </cell>
          <cell r="E460">
            <v>0</v>
          </cell>
          <cell r="F460">
            <v>0</v>
          </cell>
          <cell r="G460">
            <v>0</v>
          </cell>
          <cell r="H460">
            <v>0</v>
          </cell>
          <cell r="I460">
            <v>0</v>
          </cell>
          <cell r="J460">
            <v>0</v>
          </cell>
          <cell r="K460">
            <v>0</v>
          </cell>
          <cell r="L460">
            <v>0</v>
          </cell>
          <cell r="M460">
            <v>0</v>
          </cell>
          <cell r="N460">
            <v>0</v>
          </cell>
          <cell r="O460">
            <v>0</v>
          </cell>
          <cell r="P460">
            <v>0</v>
          </cell>
          <cell r="Q460">
            <v>0</v>
          </cell>
          <cell r="R460">
            <v>0</v>
          </cell>
          <cell r="S460">
            <v>0</v>
          </cell>
          <cell r="T460">
            <v>0</v>
          </cell>
          <cell r="U460" t="str">
            <v>1.33</v>
          </cell>
          <cell r="V460" t="str">
            <v>D+</v>
          </cell>
          <cell r="W460" t="str">
            <v>0</v>
          </cell>
          <cell r="X460">
            <v>0</v>
          </cell>
          <cell r="Y460">
            <v>0</v>
          </cell>
          <cell r="Z460">
            <v>0</v>
          </cell>
          <cell r="AA460">
            <v>0</v>
          </cell>
          <cell r="AB460">
            <v>0</v>
          </cell>
          <cell r="AC460">
            <v>0</v>
          </cell>
          <cell r="AD460">
            <v>0</v>
          </cell>
          <cell r="AE460">
            <v>0</v>
          </cell>
          <cell r="AF460">
            <v>0</v>
          </cell>
          <cell r="AG460">
            <v>0</v>
          </cell>
          <cell r="AH460">
            <v>0</v>
          </cell>
          <cell r="AI460">
            <v>0</v>
          </cell>
          <cell r="AJ460">
            <v>0</v>
          </cell>
          <cell r="AK460">
            <v>0</v>
          </cell>
          <cell r="AL460">
            <v>0</v>
          </cell>
          <cell r="AM460">
            <v>0</v>
          </cell>
          <cell r="AN460">
            <v>0</v>
          </cell>
          <cell r="AO460">
            <v>0</v>
          </cell>
          <cell r="AP460">
            <v>0</v>
          </cell>
          <cell r="AQ460">
            <v>0</v>
          </cell>
          <cell r="AR460">
            <v>0</v>
          </cell>
          <cell r="AS460">
            <v>0</v>
          </cell>
          <cell r="AT460">
            <v>0</v>
          </cell>
          <cell r="AU460">
            <v>0</v>
          </cell>
          <cell r="AV460">
            <v>0</v>
          </cell>
        </row>
        <row r="461">
          <cell r="A461">
            <v>0</v>
          </cell>
          <cell r="B461">
            <v>0</v>
          </cell>
          <cell r="C461">
            <v>0</v>
          </cell>
          <cell r="D461" t="str">
            <v>4.17</v>
          </cell>
          <cell r="E461">
            <v>0</v>
          </cell>
          <cell r="F461">
            <v>0</v>
          </cell>
          <cell r="G461">
            <v>0</v>
          </cell>
          <cell r="H461">
            <v>0</v>
          </cell>
          <cell r="I461">
            <v>0</v>
          </cell>
          <cell r="J461">
            <v>0</v>
          </cell>
          <cell r="K461">
            <v>0</v>
          </cell>
          <cell r="L461">
            <v>0</v>
          </cell>
          <cell r="M461">
            <v>0</v>
          </cell>
          <cell r="N461">
            <v>0</v>
          </cell>
          <cell r="O461">
            <v>0</v>
          </cell>
          <cell r="P461">
            <v>0</v>
          </cell>
          <cell r="Q461">
            <v>0</v>
          </cell>
          <cell r="R461">
            <v>0</v>
          </cell>
          <cell r="S461">
            <v>0</v>
          </cell>
          <cell r="T461">
            <v>0</v>
          </cell>
          <cell r="U461" t="str">
            <v>1.33</v>
          </cell>
          <cell r="V461" t="str">
            <v>D+</v>
          </cell>
          <cell r="W461" t="str">
            <v>0</v>
          </cell>
          <cell r="X461">
            <v>0</v>
          </cell>
          <cell r="Y461">
            <v>0</v>
          </cell>
          <cell r="Z461">
            <v>0</v>
          </cell>
          <cell r="AA461">
            <v>0</v>
          </cell>
          <cell r="AB461">
            <v>0</v>
          </cell>
          <cell r="AC461">
            <v>0</v>
          </cell>
          <cell r="AD461">
            <v>0</v>
          </cell>
          <cell r="AE461">
            <v>0</v>
          </cell>
          <cell r="AF461">
            <v>0</v>
          </cell>
          <cell r="AG461">
            <v>0</v>
          </cell>
          <cell r="AH461">
            <v>0</v>
          </cell>
          <cell r="AI461">
            <v>0</v>
          </cell>
          <cell r="AJ461">
            <v>0</v>
          </cell>
          <cell r="AK461">
            <v>0</v>
          </cell>
          <cell r="AL461">
            <v>0</v>
          </cell>
          <cell r="AM461">
            <v>0</v>
          </cell>
          <cell r="AN461">
            <v>0</v>
          </cell>
          <cell r="AO461">
            <v>0</v>
          </cell>
          <cell r="AP461">
            <v>0</v>
          </cell>
          <cell r="AQ461">
            <v>0</v>
          </cell>
          <cell r="AR461">
            <v>0</v>
          </cell>
          <cell r="AS461">
            <v>0</v>
          </cell>
          <cell r="AT461">
            <v>0</v>
          </cell>
          <cell r="AU461">
            <v>0</v>
          </cell>
          <cell r="AV461">
            <v>0</v>
          </cell>
        </row>
        <row r="462">
          <cell r="A462">
            <v>0</v>
          </cell>
          <cell r="B462">
            <v>38</v>
          </cell>
          <cell r="C462">
            <v>0</v>
          </cell>
          <cell r="D462">
            <v>0</v>
          </cell>
          <cell r="E462">
            <v>0</v>
          </cell>
          <cell r="F462">
            <v>0</v>
          </cell>
          <cell r="G462">
            <v>0</v>
          </cell>
          <cell r="H462">
            <v>0</v>
          </cell>
          <cell r="I462">
            <v>0</v>
          </cell>
          <cell r="J462">
            <v>0</v>
          </cell>
          <cell r="K462">
            <v>0</v>
          </cell>
          <cell r="L462">
            <v>0</v>
          </cell>
          <cell r="M462">
            <v>0</v>
          </cell>
          <cell r="N462">
            <v>0</v>
          </cell>
          <cell r="O462">
            <v>0</v>
          </cell>
          <cell r="P462">
            <v>0</v>
          </cell>
          <cell r="Q462">
            <v>0</v>
          </cell>
          <cell r="R462">
            <v>0</v>
          </cell>
          <cell r="S462">
            <v>0</v>
          </cell>
          <cell r="T462">
            <v>0</v>
          </cell>
          <cell r="U462" t="str">
            <v>1.33</v>
          </cell>
          <cell r="V462" t="str">
            <v>D+</v>
          </cell>
          <cell r="W462">
            <v>0</v>
          </cell>
          <cell r="X462">
            <v>0</v>
          </cell>
          <cell r="Y462">
            <v>0</v>
          </cell>
          <cell r="Z462">
            <v>0</v>
          </cell>
          <cell r="AA462">
            <v>0</v>
          </cell>
          <cell r="AB462">
            <v>0</v>
          </cell>
          <cell r="AC462">
            <v>0</v>
          </cell>
          <cell r="AD462">
            <v>0</v>
          </cell>
          <cell r="AE462">
            <v>0</v>
          </cell>
          <cell r="AF462">
            <v>0</v>
          </cell>
          <cell r="AG462">
            <v>0</v>
          </cell>
          <cell r="AH462">
            <v>0</v>
          </cell>
          <cell r="AI462">
            <v>0</v>
          </cell>
          <cell r="AJ462">
            <v>0</v>
          </cell>
          <cell r="AK462">
            <v>0</v>
          </cell>
          <cell r="AL462">
            <v>0</v>
          </cell>
          <cell r="AM462">
            <v>0</v>
          </cell>
          <cell r="AN462">
            <v>0</v>
          </cell>
          <cell r="AO462">
            <v>0</v>
          </cell>
          <cell r="AP462">
            <v>0</v>
          </cell>
          <cell r="AQ462">
            <v>0</v>
          </cell>
          <cell r="AR462">
            <v>0</v>
          </cell>
          <cell r="AS462">
            <v>0</v>
          </cell>
          <cell r="AT462">
            <v>0</v>
          </cell>
          <cell r="AU462">
            <v>0</v>
          </cell>
          <cell r="AV462">
            <v>0</v>
          </cell>
        </row>
        <row r="463">
          <cell r="A463">
            <v>39</v>
          </cell>
          <cell r="B463">
            <v>0</v>
          </cell>
          <cell r="C463" t="e">
            <v>#N/A</v>
          </cell>
          <cell r="D463" t="str">
            <v>4.1</v>
          </cell>
          <cell r="E463">
            <v>0</v>
          </cell>
          <cell r="F463">
            <v>0</v>
          </cell>
          <cell r="G463">
            <v>0</v>
          </cell>
          <cell r="H463">
            <v>0</v>
          </cell>
          <cell r="I463">
            <v>0</v>
          </cell>
          <cell r="J463">
            <v>0</v>
          </cell>
          <cell r="K463">
            <v>0</v>
          </cell>
          <cell r="L463">
            <v>0</v>
          </cell>
          <cell r="M463">
            <v>0</v>
          </cell>
          <cell r="N463">
            <v>0</v>
          </cell>
          <cell r="O463">
            <v>0</v>
          </cell>
          <cell r="P463">
            <v>0</v>
          </cell>
          <cell r="Q463">
            <v>0</v>
          </cell>
          <cell r="R463">
            <v>0</v>
          </cell>
          <cell r="S463">
            <v>0</v>
          </cell>
          <cell r="T463">
            <v>0</v>
          </cell>
          <cell r="U463" t="str">
            <v>1.33</v>
          </cell>
          <cell r="V463" t="str">
            <v>D+</v>
          </cell>
          <cell r="W463" t="str">
            <v>0</v>
          </cell>
          <cell r="X463">
            <v>0</v>
          </cell>
          <cell r="Y463">
            <v>0</v>
          </cell>
          <cell r="Z463">
            <v>0</v>
          </cell>
          <cell r="AA463">
            <v>0</v>
          </cell>
          <cell r="AB463">
            <v>0</v>
          </cell>
          <cell r="AC463">
            <v>0</v>
          </cell>
          <cell r="AD463">
            <v>0</v>
          </cell>
          <cell r="AE463">
            <v>0</v>
          </cell>
          <cell r="AF463">
            <v>0</v>
          </cell>
          <cell r="AG463">
            <v>0</v>
          </cell>
          <cell r="AH463">
            <v>0</v>
          </cell>
          <cell r="AI463">
            <v>0</v>
          </cell>
          <cell r="AJ463">
            <v>0</v>
          </cell>
          <cell r="AK463">
            <v>0</v>
          </cell>
          <cell r="AL463">
            <v>0</v>
          </cell>
          <cell r="AM463">
            <v>0</v>
          </cell>
          <cell r="AN463">
            <v>0</v>
          </cell>
          <cell r="AO463">
            <v>0</v>
          </cell>
          <cell r="AP463">
            <v>0</v>
          </cell>
          <cell r="AQ463">
            <v>0</v>
          </cell>
          <cell r="AR463">
            <v>0</v>
          </cell>
          <cell r="AS463">
            <v>0</v>
          </cell>
          <cell r="AT463">
            <v>0</v>
          </cell>
          <cell r="AU463">
            <v>0</v>
          </cell>
          <cell r="AV463" t="str">
            <v>D+</v>
          </cell>
        </row>
        <row r="464">
          <cell r="A464">
            <v>0</v>
          </cell>
          <cell r="B464">
            <v>0</v>
          </cell>
          <cell r="C464">
            <v>0</v>
          </cell>
          <cell r="D464" t="str">
            <v>4.2</v>
          </cell>
          <cell r="E464">
            <v>0</v>
          </cell>
          <cell r="F464">
            <v>0</v>
          </cell>
          <cell r="G464">
            <v>0</v>
          </cell>
          <cell r="H464">
            <v>0</v>
          </cell>
          <cell r="I464">
            <v>0</v>
          </cell>
          <cell r="J464">
            <v>0</v>
          </cell>
          <cell r="K464">
            <v>0</v>
          </cell>
          <cell r="L464">
            <v>0</v>
          </cell>
          <cell r="M464">
            <v>0</v>
          </cell>
          <cell r="N464">
            <v>0</v>
          </cell>
          <cell r="O464">
            <v>0</v>
          </cell>
          <cell r="P464">
            <v>0</v>
          </cell>
          <cell r="Q464">
            <v>0</v>
          </cell>
          <cell r="R464">
            <v>0</v>
          </cell>
          <cell r="S464">
            <v>0</v>
          </cell>
          <cell r="T464">
            <v>0</v>
          </cell>
          <cell r="U464" t="str">
            <v>1.33</v>
          </cell>
          <cell r="V464" t="str">
            <v>D+</v>
          </cell>
          <cell r="W464" t="str">
            <v>0</v>
          </cell>
          <cell r="X464">
            <v>0</v>
          </cell>
          <cell r="Y464">
            <v>0</v>
          </cell>
          <cell r="Z464">
            <v>0</v>
          </cell>
          <cell r="AA464">
            <v>0</v>
          </cell>
          <cell r="AB464">
            <v>0</v>
          </cell>
          <cell r="AC464">
            <v>0</v>
          </cell>
          <cell r="AD464">
            <v>0</v>
          </cell>
          <cell r="AE464">
            <v>0</v>
          </cell>
          <cell r="AF464">
            <v>0</v>
          </cell>
          <cell r="AG464">
            <v>0</v>
          </cell>
          <cell r="AH464">
            <v>0</v>
          </cell>
          <cell r="AI464">
            <v>0</v>
          </cell>
          <cell r="AJ464">
            <v>0</v>
          </cell>
          <cell r="AK464">
            <v>0</v>
          </cell>
          <cell r="AL464">
            <v>0</v>
          </cell>
          <cell r="AM464">
            <v>0</v>
          </cell>
          <cell r="AN464">
            <v>0</v>
          </cell>
          <cell r="AO464">
            <v>0</v>
          </cell>
          <cell r="AP464">
            <v>0</v>
          </cell>
          <cell r="AQ464">
            <v>0</v>
          </cell>
          <cell r="AR464">
            <v>0</v>
          </cell>
          <cell r="AS464">
            <v>0</v>
          </cell>
          <cell r="AT464">
            <v>0</v>
          </cell>
          <cell r="AU464">
            <v>0</v>
          </cell>
          <cell r="AV464">
            <v>0</v>
          </cell>
        </row>
        <row r="465">
          <cell r="A465">
            <v>0</v>
          </cell>
          <cell r="B465">
            <v>0</v>
          </cell>
          <cell r="C465">
            <v>0</v>
          </cell>
          <cell r="D465" t="str">
            <v>4.5</v>
          </cell>
          <cell r="E465">
            <v>0</v>
          </cell>
          <cell r="F465">
            <v>0</v>
          </cell>
          <cell r="G465">
            <v>0</v>
          </cell>
          <cell r="H465">
            <v>0</v>
          </cell>
          <cell r="I465">
            <v>0</v>
          </cell>
          <cell r="J465">
            <v>0</v>
          </cell>
          <cell r="K465">
            <v>0</v>
          </cell>
          <cell r="L465">
            <v>0</v>
          </cell>
          <cell r="M465">
            <v>0</v>
          </cell>
          <cell r="N465">
            <v>0</v>
          </cell>
          <cell r="O465">
            <v>0</v>
          </cell>
          <cell r="P465">
            <v>0</v>
          </cell>
          <cell r="Q465">
            <v>0</v>
          </cell>
          <cell r="R465">
            <v>0</v>
          </cell>
          <cell r="S465">
            <v>0</v>
          </cell>
          <cell r="T465">
            <v>0</v>
          </cell>
          <cell r="U465" t="str">
            <v>1.33</v>
          </cell>
          <cell r="V465" t="str">
            <v>D+</v>
          </cell>
          <cell r="W465" t="str">
            <v>0</v>
          </cell>
          <cell r="X465">
            <v>0</v>
          </cell>
          <cell r="Y465">
            <v>0</v>
          </cell>
          <cell r="Z465">
            <v>0</v>
          </cell>
          <cell r="AA465">
            <v>0</v>
          </cell>
          <cell r="AB465">
            <v>0</v>
          </cell>
          <cell r="AC465">
            <v>0</v>
          </cell>
          <cell r="AD465">
            <v>0</v>
          </cell>
          <cell r="AE465">
            <v>0</v>
          </cell>
          <cell r="AF465">
            <v>0</v>
          </cell>
          <cell r="AG465">
            <v>0</v>
          </cell>
          <cell r="AH465">
            <v>0</v>
          </cell>
          <cell r="AI465">
            <v>0</v>
          </cell>
          <cell r="AJ465">
            <v>0</v>
          </cell>
          <cell r="AK465">
            <v>0</v>
          </cell>
          <cell r="AL465">
            <v>0</v>
          </cell>
          <cell r="AM465">
            <v>0</v>
          </cell>
          <cell r="AN465">
            <v>0</v>
          </cell>
          <cell r="AO465">
            <v>0</v>
          </cell>
          <cell r="AP465">
            <v>0</v>
          </cell>
          <cell r="AQ465">
            <v>0</v>
          </cell>
          <cell r="AR465">
            <v>0</v>
          </cell>
          <cell r="AS465">
            <v>0</v>
          </cell>
          <cell r="AT465">
            <v>0</v>
          </cell>
          <cell r="AU465">
            <v>0</v>
          </cell>
          <cell r="AV465">
            <v>0</v>
          </cell>
        </row>
        <row r="466">
          <cell r="A466">
            <v>0</v>
          </cell>
          <cell r="B466">
            <v>0</v>
          </cell>
          <cell r="C466">
            <v>0</v>
          </cell>
          <cell r="D466" t="str">
            <v>4.6</v>
          </cell>
          <cell r="E466">
            <v>0</v>
          </cell>
          <cell r="F466">
            <v>0</v>
          </cell>
          <cell r="G466">
            <v>0</v>
          </cell>
          <cell r="H466">
            <v>0</v>
          </cell>
          <cell r="I466">
            <v>0</v>
          </cell>
          <cell r="J466">
            <v>0</v>
          </cell>
          <cell r="K466">
            <v>0</v>
          </cell>
          <cell r="L466">
            <v>0</v>
          </cell>
          <cell r="M466">
            <v>0</v>
          </cell>
          <cell r="N466">
            <v>0</v>
          </cell>
          <cell r="O466">
            <v>0</v>
          </cell>
          <cell r="P466">
            <v>0</v>
          </cell>
          <cell r="Q466">
            <v>0</v>
          </cell>
          <cell r="R466">
            <v>0</v>
          </cell>
          <cell r="S466">
            <v>0</v>
          </cell>
          <cell r="T466">
            <v>0</v>
          </cell>
          <cell r="U466" t="str">
            <v>1.33</v>
          </cell>
          <cell r="V466" t="str">
            <v>D+</v>
          </cell>
          <cell r="W466" t="str">
            <v>0</v>
          </cell>
          <cell r="X466">
            <v>0</v>
          </cell>
          <cell r="Y466">
            <v>0</v>
          </cell>
          <cell r="Z466">
            <v>0</v>
          </cell>
          <cell r="AA466">
            <v>0</v>
          </cell>
          <cell r="AB466">
            <v>0</v>
          </cell>
          <cell r="AC466">
            <v>0</v>
          </cell>
          <cell r="AD466">
            <v>0</v>
          </cell>
          <cell r="AE466">
            <v>0</v>
          </cell>
          <cell r="AF466">
            <v>0</v>
          </cell>
          <cell r="AG466">
            <v>0</v>
          </cell>
          <cell r="AH466">
            <v>0</v>
          </cell>
          <cell r="AI466">
            <v>0</v>
          </cell>
          <cell r="AJ466">
            <v>0</v>
          </cell>
          <cell r="AK466">
            <v>0</v>
          </cell>
          <cell r="AL466">
            <v>0</v>
          </cell>
          <cell r="AM466">
            <v>0</v>
          </cell>
          <cell r="AN466">
            <v>0</v>
          </cell>
          <cell r="AO466">
            <v>0</v>
          </cell>
          <cell r="AP466">
            <v>0</v>
          </cell>
          <cell r="AQ466">
            <v>0</v>
          </cell>
          <cell r="AR466">
            <v>0</v>
          </cell>
          <cell r="AS466">
            <v>0</v>
          </cell>
          <cell r="AT466">
            <v>0</v>
          </cell>
          <cell r="AU466">
            <v>0</v>
          </cell>
          <cell r="AV466">
            <v>0</v>
          </cell>
        </row>
        <row r="467">
          <cell r="A467">
            <v>0</v>
          </cell>
          <cell r="B467">
            <v>0</v>
          </cell>
          <cell r="C467">
            <v>0</v>
          </cell>
          <cell r="D467" t="str">
            <v>4.7</v>
          </cell>
          <cell r="E467">
            <v>0</v>
          </cell>
          <cell r="F467">
            <v>0</v>
          </cell>
          <cell r="G467">
            <v>0</v>
          </cell>
          <cell r="H467">
            <v>0</v>
          </cell>
          <cell r="I467">
            <v>0</v>
          </cell>
          <cell r="J467">
            <v>0</v>
          </cell>
          <cell r="K467">
            <v>0</v>
          </cell>
          <cell r="L467">
            <v>0</v>
          </cell>
          <cell r="M467">
            <v>0</v>
          </cell>
          <cell r="N467">
            <v>0</v>
          </cell>
          <cell r="O467">
            <v>0</v>
          </cell>
          <cell r="P467">
            <v>0</v>
          </cell>
          <cell r="Q467">
            <v>0</v>
          </cell>
          <cell r="R467">
            <v>0</v>
          </cell>
          <cell r="S467">
            <v>0</v>
          </cell>
          <cell r="T467">
            <v>0</v>
          </cell>
          <cell r="U467" t="str">
            <v>1.33</v>
          </cell>
          <cell r="V467" t="str">
            <v>D+</v>
          </cell>
          <cell r="W467" t="str">
            <v>0</v>
          </cell>
          <cell r="X467">
            <v>0</v>
          </cell>
          <cell r="Y467">
            <v>0</v>
          </cell>
          <cell r="Z467">
            <v>0</v>
          </cell>
          <cell r="AA467">
            <v>0</v>
          </cell>
          <cell r="AB467">
            <v>0</v>
          </cell>
          <cell r="AC467">
            <v>0</v>
          </cell>
          <cell r="AD467">
            <v>0</v>
          </cell>
          <cell r="AE467">
            <v>0</v>
          </cell>
          <cell r="AF467">
            <v>0</v>
          </cell>
          <cell r="AG467">
            <v>0</v>
          </cell>
          <cell r="AH467">
            <v>0</v>
          </cell>
          <cell r="AI467">
            <v>0</v>
          </cell>
          <cell r="AJ467">
            <v>0</v>
          </cell>
          <cell r="AK467">
            <v>0</v>
          </cell>
          <cell r="AL467">
            <v>0</v>
          </cell>
          <cell r="AM467">
            <v>0</v>
          </cell>
          <cell r="AN467">
            <v>0</v>
          </cell>
          <cell r="AO467">
            <v>0</v>
          </cell>
          <cell r="AP467">
            <v>0</v>
          </cell>
          <cell r="AQ467">
            <v>0</v>
          </cell>
          <cell r="AR467">
            <v>0</v>
          </cell>
          <cell r="AS467">
            <v>0</v>
          </cell>
          <cell r="AT467">
            <v>0</v>
          </cell>
          <cell r="AU467">
            <v>0</v>
          </cell>
          <cell r="AV467">
            <v>0</v>
          </cell>
        </row>
        <row r="468">
          <cell r="A468">
            <v>0</v>
          </cell>
          <cell r="B468">
            <v>0</v>
          </cell>
          <cell r="C468">
            <v>0</v>
          </cell>
          <cell r="D468" t="str">
            <v>4.8</v>
          </cell>
          <cell r="E468">
            <v>0</v>
          </cell>
          <cell r="F468">
            <v>0</v>
          </cell>
          <cell r="G468">
            <v>0</v>
          </cell>
          <cell r="H468">
            <v>0</v>
          </cell>
          <cell r="I468">
            <v>0</v>
          </cell>
          <cell r="J468">
            <v>0</v>
          </cell>
          <cell r="K468">
            <v>0</v>
          </cell>
          <cell r="L468">
            <v>0</v>
          </cell>
          <cell r="M468">
            <v>0</v>
          </cell>
          <cell r="N468">
            <v>0</v>
          </cell>
          <cell r="O468">
            <v>0</v>
          </cell>
          <cell r="P468">
            <v>0</v>
          </cell>
          <cell r="Q468">
            <v>0</v>
          </cell>
          <cell r="R468">
            <v>0</v>
          </cell>
          <cell r="S468">
            <v>0</v>
          </cell>
          <cell r="T468">
            <v>0</v>
          </cell>
          <cell r="U468" t="str">
            <v>1.33</v>
          </cell>
          <cell r="V468" t="str">
            <v>D+</v>
          </cell>
          <cell r="W468" t="str">
            <v>0</v>
          </cell>
          <cell r="X468">
            <v>0</v>
          </cell>
          <cell r="Y468">
            <v>0</v>
          </cell>
          <cell r="Z468">
            <v>0</v>
          </cell>
          <cell r="AA468">
            <v>0</v>
          </cell>
          <cell r="AB468">
            <v>0</v>
          </cell>
          <cell r="AC468">
            <v>0</v>
          </cell>
          <cell r="AD468">
            <v>0</v>
          </cell>
          <cell r="AE468">
            <v>0</v>
          </cell>
          <cell r="AF468">
            <v>0</v>
          </cell>
          <cell r="AG468">
            <v>0</v>
          </cell>
          <cell r="AH468">
            <v>0</v>
          </cell>
          <cell r="AI468">
            <v>0</v>
          </cell>
          <cell r="AJ468">
            <v>0</v>
          </cell>
          <cell r="AK468">
            <v>0</v>
          </cell>
          <cell r="AL468">
            <v>0</v>
          </cell>
          <cell r="AM468">
            <v>0</v>
          </cell>
          <cell r="AN468">
            <v>0</v>
          </cell>
          <cell r="AO468">
            <v>0</v>
          </cell>
          <cell r="AP468">
            <v>0</v>
          </cell>
          <cell r="AQ468">
            <v>0</v>
          </cell>
          <cell r="AR468">
            <v>0</v>
          </cell>
          <cell r="AS468">
            <v>0</v>
          </cell>
          <cell r="AT468">
            <v>0</v>
          </cell>
          <cell r="AU468">
            <v>0</v>
          </cell>
          <cell r="AV468">
            <v>0</v>
          </cell>
        </row>
        <row r="469">
          <cell r="A469">
            <v>0</v>
          </cell>
          <cell r="B469">
            <v>0</v>
          </cell>
          <cell r="C469">
            <v>0</v>
          </cell>
          <cell r="D469" t="str">
            <v>4.9</v>
          </cell>
          <cell r="E469">
            <v>0</v>
          </cell>
          <cell r="F469">
            <v>0</v>
          </cell>
          <cell r="G469">
            <v>0</v>
          </cell>
          <cell r="H469">
            <v>0</v>
          </cell>
          <cell r="I469">
            <v>0</v>
          </cell>
          <cell r="J469">
            <v>0</v>
          </cell>
          <cell r="K469">
            <v>0</v>
          </cell>
          <cell r="L469">
            <v>0</v>
          </cell>
          <cell r="M469">
            <v>0</v>
          </cell>
          <cell r="N469">
            <v>0</v>
          </cell>
          <cell r="O469">
            <v>0</v>
          </cell>
          <cell r="P469">
            <v>0</v>
          </cell>
          <cell r="Q469">
            <v>0</v>
          </cell>
          <cell r="R469">
            <v>0</v>
          </cell>
          <cell r="S469">
            <v>0</v>
          </cell>
          <cell r="T469">
            <v>0</v>
          </cell>
          <cell r="U469" t="str">
            <v>1.33</v>
          </cell>
          <cell r="V469" t="str">
            <v>D+</v>
          </cell>
          <cell r="W469" t="str">
            <v>0</v>
          </cell>
          <cell r="X469">
            <v>0</v>
          </cell>
          <cell r="Y469">
            <v>0</v>
          </cell>
          <cell r="Z469">
            <v>0</v>
          </cell>
          <cell r="AA469">
            <v>0</v>
          </cell>
          <cell r="AB469">
            <v>0</v>
          </cell>
          <cell r="AC469">
            <v>0</v>
          </cell>
          <cell r="AD469">
            <v>0</v>
          </cell>
          <cell r="AE469">
            <v>0</v>
          </cell>
          <cell r="AF469">
            <v>0</v>
          </cell>
          <cell r="AG469">
            <v>0</v>
          </cell>
          <cell r="AH469">
            <v>0</v>
          </cell>
          <cell r="AI469">
            <v>0</v>
          </cell>
          <cell r="AJ469">
            <v>0</v>
          </cell>
          <cell r="AK469">
            <v>0</v>
          </cell>
          <cell r="AL469">
            <v>0</v>
          </cell>
          <cell r="AM469">
            <v>0</v>
          </cell>
          <cell r="AN469">
            <v>0</v>
          </cell>
          <cell r="AO469">
            <v>0</v>
          </cell>
          <cell r="AP469">
            <v>0</v>
          </cell>
          <cell r="AQ469">
            <v>0</v>
          </cell>
          <cell r="AR469">
            <v>0</v>
          </cell>
          <cell r="AS469">
            <v>0</v>
          </cell>
          <cell r="AT469">
            <v>0</v>
          </cell>
          <cell r="AU469">
            <v>0</v>
          </cell>
          <cell r="AV469">
            <v>0</v>
          </cell>
        </row>
        <row r="470">
          <cell r="A470">
            <v>0</v>
          </cell>
          <cell r="B470">
            <v>0</v>
          </cell>
          <cell r="C470">
            <v>0</v>
          </cell>
          <cell r="D470" t="str">
            <v>4.10</v>
          </cell>
          <cell r="E470">
            <v>0</v>
          </cell>
          <cell r="F470">
            <v>0</v>
          </cell>
          <cell r="G470">
            <v>0</v>
          </cell>
          <cell r="H470">
            <v>0</v>
          </cell>
          <cell r="I470">
            <v>0</v>
          </cell>
          <cell r="J470">
            <v>0</v>
          </cell>
          <cell r="K470">
            <v>0</v>
          </cell>
          <cell r="L470">
            <v>0</v>
          </cell>
          <cell r="M470">
            <v>0</v>
          </cell>
          <cell r="N470">
            <v>0</v>
          </cell>
          <cell r="O470">
            <v>0</v>
          </cell>
          <cell r="P470">
            <v>0</v>
          </cell>
          <cell r="Q470">
            <v>0</v>
          </cell>
          <cell r="R470">
            <v>0</v>
          </cell>
          <cell r="S470">
            <v>0</v>
          </cell>
          <cell r="T470">
            <v>0</v>
          </cell>
          <cell r="U470" t="str">
            <v>1.33</v>
          </cell>
          <cell r="V470" t="str">
            <v>D+</v>
          </cell>
          <cell r="W470" t="str">
            <v>0</v>
          </cell>
          <cell r="X470">
            <v>0</v>
          </cell>
          <cell r="Y470">
            <v>0</v>
          </cell>
          <cell r="Z470">
            <v>0</v>
          </cell>
          <cell r="AA470">
            <v>0</v>
          </cell>
          <cell r="AB470">
            <v>0</v>
          </cell>
          <cell r="AC470">
            <v>0</v>
          </cell>
          <cell r="AD470">
            <v>0</v>
          </cell>
          <cell r="AE470">
            <v>0</v>
          </cell>
          <cell r="AF470">
            <v>0</v>
          </cell>
          <cell r="AG470">
            <v>0</v>
          </cell>
          <cell r="AH470">
            <v>0</v>
          </cell>
          <cell r="AI470">
            <v>0</v>
          </cell>
          <cell r="AJ470">
            <v>0</v>
          </cell>
          <cell r="AK470">
            <v>0</v>
          </cell>
          <cell r="AL470">
            <v>0</v>
          </cell>
          <cell r="AM470">
            <v>0</v>
          </cell>
          <cell r="AN470">
            <v>0</v>
          </cell>
          <cell r="AO470">
            <v>0</v>
          </cell>
          <cell r="AP470">
            <v>0</v>
          </cell>
          <cell r="AQ470">
            <v>0</v>
          </cell>
          <cell r="AR470">
            <v>0</v>
          </cell>
          <cell r="AS470">
            <v>0</v>
          </cell>
          <cell r="AT470">
            <v>0</v>
          </cell>
          <cell r="AU470">
            <v>0</v>
          </cell>
          <cell r="AV470">
            <v>0</v>
          </cell>
        </row>
        <row r="471">
          <cell r="A471">
            <v>0</v>
          </cell>
          <cell r="B471">
            <v>0</v>
          </cell>
          <cell r="C471">
            <v>0</v>
          </cell>
          <cell r="D471" t="str">
            <v>4.12</v>
          </cell>
          <cell r="E471">
            <v>0</v>
          </cell>
          <cell r="F471">
            <v>0</v>
          </cell>
          <cell r="G471">
            <v>0</v>
          </cell>
          <cell r="H471">
            <v>0</v>
          </cell>
          <cell r="I471">
            <v>0</v>
          </cell>
          <cell r="J471">
            <v>0</v>
          </cell>
          <cell r="K471">
            <v>0</v>
          </cell>
          <cell r="L471">
            <v>0</v>
          </cell>
          <cell r="M471">
            <v>0</v>
          </cell>
          <cell r="N471">
            <v>0</v>
          </cell>
          <cell r="O471">
            <v>0</v>
          </cell>
          <cell r="P471">
            <v>0</v>
          </cell>
          <cell r="Q471">
            <v>0</v>
          </cell>
          <cell r="R471">
            <v>0</v>
          </cell>
          <cell r="S471">
            <v>0</v>
          </cell>
          <cell r="T471">
            <v>0</v>
          </cell>
          <cell r="U471" t="str">
            <v>1.33</v>
          </cell>
          <cell r="V471" t="str">
            <v>D+</v>
          </cell>
          <cell r="W471" t="str">
            <v>0</v>
          </cell>
          <cell r="X471">
            <v>0</v>
          </cell>
          <cell r="Y471">
            <v>0</v>
          </cell>
          <cell r="Z471">
            <v>0</v>
          </cell>
          <cell r="AA471">
            <v>0</v>
          </cell>
          <cell r="AB471">
            <v>0</v>
          </cell>
          <cell r="AC471">
            <v>0</v>
          </cell>
          <cell r="AD471">
            <v>0</v>
          </cell>
          <cell r="AE471">
            <v>0</v>
          </cell>
          <cell r="AF471">
            <v>0</v>
          </cell>
          <cell r="AG471">
            <v>0</v>
          </cell>
          <cell r="AH471">
            <v>0</v>
          </cell>
          <cell r="AI471">
            <v>0</v>
          </cell>
          <cell r="AJ471">
            <v>0</v>
          </cell>
          <cell r="AK471">
            <v>0</v>
          </cell>
          <cell r="AL471">
            <v>0</v>
          </cell>
          <cell r="AM471">
            <v>0</v>
          </cell>
          <cell r="AN471">
            <v>0</v>
          </cell>
          <cell r="AO471">
            <v>0</v>
          </cell>
          <cell r="AP471">
            <v>0</v>
          </cell>
          <cell r="AQ471">
            <v>0</v>
          </cell>
          <cell r="AR471">
            <v>0</v>
          </cell>
          <cell r="AS471">
            <v>0</v>
          </cell>
          <cell r="AT471">
            <v>0</v>
          </cell>
          <cell r="AU471">
            <v>0</v>
          </cell>
          <cell r="AV471">
            <v>0</v>
          </cell>
        </row>
        <row r="472">
          <cell r="A472">
            <v>0</v>
          </cell>
          <cell r="B472">
            <v>0</v>
          </cell>
          <cell r="C472">
            <v>0</v>
          </cell>
          <cell r="D472" t="str">
            <v>4.15</v>
          </cell>
          <cell r="E472">
            <v>0</v>
          </cell>
          <cell r="F472">
            <v>0</v>
          </cell>
          <cell r="G472">
            <v>0</v>
          </cell>
          <cell r="H472">
            <v>0</v>
          </cell>
          <cell r="I472">
            <v>0</v>
          </cell>
          <cell r="J472">
            <v>0</v>
          </cell>
          <cell r="K472">
            <v>0</v>
          </cell>
          <cell r="L472">
            <v>0</v>
          </cell>
          <cell r="M472">
            <v>0</v>
          </cell>
          <cell r="N472">
            <v>0</v>
          </cell>
          <cell r="O472">
            <v>0</v>
          </cell>
          <cell r="P472">
            <v>0</v>
          </cell>
          <cell r="Q472">
            <v>0</v>
          </cell>
          <cell r="R472">
            <v>0</v>
          </cell>
          <cell r="S472">
            <v>0</v>
          </cell>
          <cell r="T472">
            <v>0</v>
          </cell>
          <cell r="U472" t="str">
            <v>1.33</v>
          </cell>
          <cell r="V472" t="str">
            <v>D+</v>
          </cell>
          <cell r="W472" t="str">
            <v>0</v>
          </cell>
          <cell r="X472">
            <v>0</v>
          </cell>
          <cell r="Y472">
            <v>0</v>
          </cell>
          <cell r="Z472">
            <v>0</v>
          </cell>
          <cell r="AA472">
            <v>0</v>
          </cell>
          <cell r="AB472">
            <v>0</v>
          </cell>
          <cell r="AC472">
            <v>0</v>
          </cell>
          <cell r="AD472">
            <v>0</v>
          </cell>
          <cell r="AE472">
            <v>0</v>
          </cell>
          <cell r="AF472">
            <v>0</v>
          </cell>
          <cell r="AG472">
            <v>0</v>
          </cell>
          <cell r="AH472">
            <v>0</v>
          </cell>
          <cell r="AI472">
            <v>0</v>
          </cell>
          <cell r="AJ472">
            <v>0</v>
          </cell>
          <cell r="AK472">
            <v>0</v>
          </cell>
          <cell r="AL472">
            <v>0</v>
          </cell>
          <cell r="AM472">
            <v>0</v>
          </cell>
          <cell r="AN472">
            <v>0</v>
          </cell>
          <cell r="AO472">
            <v>0</v>
          </cell>
          <cell r="AP472">
            <v>0</v>
          </cell>
          <cell r="AQ472">
            <v>0</v>
          </cell>
          <cell r="AR472">
            <v>0</v>
          </cell>
          <cell r="AS472">
            <v>0</v>
          </cell>
          <cell r="AT472">
            <v>0</v>
          </cell>
          <cell r="AU472">
            <v>0</v>
          </cell>
          <cell r="AV472">
            <v>0</v>
          </cell>
        </row>
        <row r="473">
          <cell r="A473">
            <v>0</v>
          </cell>
          <cell r="B473">
            <v>0</v>
          </cell>
          <cell r="C473">
            <v>0</v>
          </cell>
          <cell r="D473" t="str">
            <v>4.17</v>
          </cell>
          <cell r="E473">
            <v>0</v>
          </cell>
          <cell r="F473">
            <v>0</v>
          </cell>
          <cell r="G473">
            <v>0</v>
          </cell>
          <cell r="H473">
            <v>0</v>
          </cell>
          <cell r="I473">
            <v>0</v>
          </cell>
          <cell r="J473">
            <v>0</v>
          </cell>
          <cell r="K473">
            <v>0</v>
          </cell>
          <cell r="L473">
            <v>0</v>
          </cell>
          <cell r="M473">
            <v>0</v>
          </cell>
          <cell r="N473">
            <v>0</v>
          </cell>
          <cell r="O473">
            <v>0</v>
          </cell>
          <cell r="P473">
            <v>0</v>
          </cell>
          <cell r="Q473">
            <v>0</v>
          </cell>
          <cell r="R473">
            <v>0</v>
          </cell>
          <cell r="S473">
            <v>0</v>
          </cell>
          <cell r="T473">
            <v>0</v>
          </cell>
          <cell r="U473" t="str">
            <v>1.33</v>
          </cell>
          <cell r="V473" t="str">
            <v>D+</v>
          </cell>
          <cell r="W473" t="str">
            <v>0</v>
          </cell>
          <cell r="X473">
            <v>0</v>
          </cell>
          <cell r="Y473">
            <v>0</v>
          </cell>
          <cell r="Z473">
            <v>0</v>
          </cell>
          <cell r="AA473">
            <v>0</v>
          </cell>
          <cell r="AB473">
            <v>0</v>
          </cell>
          <cell r="AC473">
            <v>0</v>
          </cell>
          <cell r="AD473">
            <v>0</v>
          </cell>
          <cell r="AE473">
            <v>0</v>
          </cell>
          <cell r="AF473">
            <v>0</v>
          </cell>
          <cell r="AG473">
            <v>0</v>
          </cell>
          <cell r="AH473">
            <v>0</v>
          </cell>
          <cell r="AI473">
            <v>0</v>
          </cell>
          <cell r="AJ473">
            <v>0</v>
          </cell>
          <cell r="AK473">
            <v>0</v>
          </cell>
          <cell r="AL473">
            <v>0</v>
          </cell>
          <cell r="AM473">
            <v>0</v>
          </cell>
          <cell r="AN473">
            <v>0</v>
          </cell>
          <cell r="AO473">
            <v>0</v>
          </cell>
          <cell r="AP473">
            <v>0</v>
          </cell>
          <cell r="AQ473">
            <v>0</v>
          </cell>
          <cell r="AR473">
            <v>0</v>
          </cell>
          <cell r="AS473">
            <v>0</v>
          </cell>
          <cell r="AT473">
            <v>0</v>
          </cell>
          <cell r="AU473">
            <v>0</v>
          </cell>
          <cell r="AV473">
            <v>0</v>
          </cell>
        </row>
        <row r="474">
          <cell r="A474">
            <v>0</v>
          </cell>
          <cell r="B474">
            <v>39</v>
          </cell>
          <cell r="C474">
            <v>0</v>
          </cell>
          <cell r="D474">
            <v>0</v>
          </cell>
          <cell r="E474">
            <v>0</v>
          </cell>
          <cell r="F474">
            <v>0</v>
          </cell>
          <cell r="G474">
            <v>0</v>
          </cell>
          <cell r="H474">
            <v>0</v>
          </cell>
          <cell r="I474">
            <v>0</v>
          </cell>
          <cell r="J474">
            <v>0</v>
          </cell>
          <cell r="K474">
            <v>0</v>
          </cell>
          <cell r="L474">
            <v>0</v>
          </cell>
          <cell r="M474">
            <v>0</v>
          </cell>
          <cell r="N474">
            <v>0</v>
          </cell>
          <cell r="O474">
            <v>0</v>
          </cell>
          <cell r="P474">
            <v>0</v>
          </cell>
          <cell r="Q474">
            <v>0</v>
          </cell>
          <cell r="R474">
            <v>0</v>
          </cell>
          <cell r="S474">
            <v>0</v>
          </cell>
          <cell r="T474">
            <v>0</v>
          </cell>
          <cell r="U474" t="str">
            <v>1.33</v>
          </cell>
          <cell r="V474" t="str">
            <v>D+</v>
          </cell>
          <cell r="W474">
            <v>0</v>
          </cell>
          <cell r="X474">
            <v>0</v>
          </cell>
          <cell r="Y474">
            <v>0</v>
          </cell>
          <cell r="Z474">
            <v>0</v>
          </cell>
          <cell r="AA474">
            <v>0</v>
          </cell>
          <cell r="AB474">
            <v>0</v>
          </cell>
          <cell r="AC474">
            <v>0</v>
          </cell>
          <cell r="AD474">
            <v>0</v>
          </cell>
          <cell r="AE474">
            <v>0</v>
          </cell>
          <cell r="AF474">
            <v>0</v>
          </cell>
          <cell r="AG474">
            <v>0</v>
          </cell>
          <cell r="AH474">
            <v>0</v>
          </cell>
          <cell r="AI474">
            <v>0</v>
          </cell>
          <cell r="AJ474">
            <v>0</v>
          </cell>
          <cell r="AK474">
            <v>0</v>
          </cell>
          <cell r="AL474">
            <v>0</v>
          </cell>
          <cell r="AM474">
            <v>0</v>
          </cell>
          <cell r="AN474">
            <v>0</v>
          </cell>
          <cell r="AO474">
            <v>0</v>
          </cell>
          <cell r="AP474">
            <v>0</v>
          </cell>
          <cell r="AQ474">
            <v>0</v>
          </cell>
          <cell r="AR474">
            <v>0</v>
          </cell>
          <cell r="AS474">
            <v>0</v>
          </cell>
          <cell r="AT474">
            <v>0</v>
          </cell>
          <cell r="AU474">
            <v>0</v>
          </cell>
          <cell r="AV474">
            <v>0</v>
          </cell>
        </row>
        <row r="475">
          <cell r="A475">
            <v>40</v>
          </cell>
          <cell r="B475">
            <v>0</v>
          </cell>
          <cell r="C475" t="e">
            <v>#N/A</v>
          </cell>
          <cell r="D475" t="str">
            <v>4.1</v>
          </cell>
          <cell r="E475">
            <v>0</v>
          </cell>
          <cell r="F475">
            <v>0</v>
          </cell>
          <cell r="G475">
            <v>0</v>
          </cell>
          <cell r="H475">
            <v>0</v>
          </cell>
          <cell r="I475">
            <v>0</v>
          </cell>
          <cell r="J475">
            <v>0</v>
          </cell>
          <cell r="K475">
            <v>0</v>
          </cell>
          <cell r="L475">
            <v>0</v>
          </cell>
          <cell r="M475">
            <v>0</v>
          </cell>
          <cell r="N475">
            <v>0</v>
          </cell>
          <cell r="O475">
            <v>0</v>
          </cell>
          <cell r="P475">
            <v>0</v>
          </cell>
          <cell r="Q475">
            <v>0</v>
          </cell>
          <cell r="R475">
            <v>0</v>
          </cell>
          <cell r="S475">
            <v>0</v>
          </cell>
          <cell r="T475">
            <v>0</v>
          </cell>
          <cell r="U475" t="str">
            <v>1.33</v>
          </cell>
          <cell r="V475" t="str">
            <v>D+</v>
          </cell>
          <cell r="W475" t="str">
            <v>0</v>
          </cell>
          <cell r="X475">
            <v>0</v>
          </cell>
          <cell r="Y475">
            <v>0</v>
          </cell>
          <cell r="Z475">
            <v>0</v>
          </cell>
          <cell r="AA475">
            <v>0</v>
          </cell>
          <cell r="AB475">
            <v>0</v>
          </cell>
          <cell r="AC475">
            <v>0</v>
          </cell>
          <cell r="AD475">
            <v>0</v>
          </cell>
          <cell r="AE475">
            <v>0</v>
          </cell>
          <cell r="AF475">
            <v>0</v>
          </cell>
          <cell r="AG475">
            <v>0</v>
          </cell>
          <cell r="AH475">
            <v>0</v>
          </cell>
          <cell r="AI475">
            <v>0</v>
          </cell>
          <cell r="AJ475">
            <v>0</v>
          </cell>
          <cell r="AK475">
            <v>0</v>
          </cell>
          <cell r="AL475">
            <v>0</v>
          </cell>
          <cell r="AM475">
            <v>0</v>
          </cell>
          <cell r="AN475">
            <v>0</v>
          </cell>
          <cell r="AO475">
            <v>0</v>
          </cell>
          <cell r="AP475">
            <v>0</v>
          </cell>
          <cell r="AQ475">
            <v>0</v>
          </cell>
          <cell r="AR475">
            <v>0</v>
          </cell>
          <cell r="AS475">
            <v>0</v>
          </cell>
          <cell r="AT475">
            <v>0</v>
          </cell>
          <cell r="AU475">
            <v>0</v>
          </cell>
          <cell r="AV475" t="str">
            <v>D+</v>
          </cell>
        </row>
        <row r="476">
          <cell r="A476">
            <v>0</v>
          </cell>
          <cell r="B476">
            <v>0</v>
          </cell>
          <cell r="C476">
            <v>0</v>
          </cell>
          <cell r="D476" t="str">
            <v>4.2</v>
          </cell>
          <cell r="E476">
            <v>0</v>
          </cell>
          <cell r="F476">
            <v>0</v>
          </cell>
          <cell r="G476">
            <v>0</v>
          </cell>
          <cell r="H476">
            <v>0</v>
          </cell>
          <cell r="I476">
            <v>0</v>
          </cell>
          <cell r="J476">
            <v>0</v>
          </cell>
          <cell r="K476">
            <v>0</v>
          </cell>
          <cell r="L476">
            <v>0</v>
          </cell>
          <cell r="M476">
            <v>0</v>
          </cell>
          <cell r="N476">
            <v>0</v>
          </cell>
          <cell r="O476">
            <v>0</v>
          </cell>
          <cell r="P476">
            <v>0</v>
          </cell>
          <cell r="Q476">
            <v>0</v>
          </cell>
          <cell r="R476">
            <v>0</v>
          </cell>
          <cell r="S476">
            <v>0</v>
          </cell>
          <cell r="T476">
            <v>0</v>
          </cell>
          <cell r="U476" t="str">
            <v>1.33</v>
          </cell>
          <cell r="V476" t="str">
            <v>D+</v>
          </cell>
          <cell r="W476" t="str">
            <v>0</v>
          </cell>
          <cell r="X476">
            <v>0</v>
          </cell>
          <cell r="Y476">
            <v>0</v>
          </cell>
          <cell r="Z476">
            <v>0</v>
          </cell>
          <cell r="AA476">
            <v>0</v>
          </cell>
          <cell r="AB476">
            <v>0</v>
          </cell>
          <cell r="AC476">
            <v>0</v>
          </cell>
          <cell r="AD476">
            <v>0</v>
          </cell>
          <cell r="AE476">
            <v>0</v>
          </cell>
          <cell r="AF476">
            <v>0</v>
          </cell>
          <cell r="AG476">
            <v>0</v>
          </cell>
          <cell r="AH476">
            <v>0</v>
          </cell>
          <cell r="AI476">
            <v>0</v>
          </cell>
          <cell r="AJ476">
            <v>0</v>
          </cell>
          <cell r="AK476">
            <v>0</v>
          </cell>
          <cell r="AL476">
            <v>0</v>
          </cell>
          <cell r="AM476">
            <v>0</v>
          </cell>
          <cell r="AN476">
            <v>0</v>
          </cell>
          <cell r="AO476">
            <v>0</v>
          </cell>
          <cell r="AP476">
            <v>0</v>
          </cell>
          <cell r="AQ476">
            <v>0</v>
          </cell>
          <cell r="AR476">
            <v>0</v>
          </cell>
          <cell r="AS476">
            <v>0</v>
          </cell>
          <cell r="AT476">
            <v>0</v>
          </cell>
          <cell r="AU476">
            <v>0</v>
          </cell>
          <cell r="AV476">
            <v>0</v>
          </cell>
        </row>
        <row r="477">
          <cell r="A477">
            <v>0</v>
          </cell>
          <cell r="B477">
            <v>0</v>
          </cell>
          <cell r="C477">
            <v>0</v>
          </cell>
          <cell r="D477" t="str">
            <v>4.5</v>
          </cell>
          <cell r="E477">
            <v>0</v>
          </cell>
          <cell r="F477">
            <v>0</v>
          </cell>
          <cell r="G477">
            <v>0</v>
          </cell>
          <cell r="H477">
            <v>0</v>
          </cell>
          <cell r="I477">
            <v>0</v>
          </cell>
          <cell r="J477">
            <v>0</v>
          </cell>
          <cell r="K477">
            <v>0</v>
          </cell>
          <cell r="L477">
            <v>0</v>
          </cell>
          <cell r="M477">
            <v>0</v>
          </cell>
          <cell r="N477">
            <v>0</v>
          </cell>
          <cell r="O477">
            <v>0</v>
          </cell>
          <cell r="P477">
            <v>0</v>
          </cell>
          <cell r="Q477">
            <v>0</v>
          </cell>
          <cell r="R477">
            <v>0</v>
          </cell>
          <cell r="S477">
            <v>0</v>
          </cell>
          <cell r="T477">
            <v>0</v>
          </cell>
          <cell r="U477" t="str">
            <v>1.33</v>
          </cell>
          <cell r="V477" t="str">
            <v>D+</v>
          </cell>
          <cell r="W477" t="str">
            <v>0</v>
          </cell>
          <cell r="X477">
            <v>0</v>
          </cell>
          <cell r="Y477">
            <v>0</v>
          </cell>
          <cell r="Z477">
            <v>0</v>
          </cell>
          <cell r="AA477">
            <v>0</v>
          </cell>
          <cell r="AB477">
            <v>0</v>
          </cell>
          <cell r="AC477">
            <v>0</v>
          </cell>
          <cell r="AD477">
            <v>0</v>
          </cell>
          <cell r="AE477">
            <v>0</v>
          </cell>
          <cell r="AF477">
            <v>0</v>
          </cell>
          <cell r="AG477">
            <v>0</v>
          </cell>
          <cell r="AH477">
            <v>0</v>
          </cell>
          <cell r="AI477">
            <v>0</v>
          </cell>
          <cell r="AJ477">
            <v>0</v>
          </cell>
          <cell r="AK477">
            <v>0</v>
          </cell>
          <cell r="AL477">
            <v>0</v>
          </cell>
          <cell r="AM477">
            <v>0</v>
          </cell>
          <cell r="AN477">
            <v>0</v>
          </cell>
          <cell r="AO477">
            <v>0</v>
          </cell>
          <cell r="AP477">
            <v>0</v>
          </cell>
          <cell r="AQ477">
            <v>0</v>
          </cell>
          <cell r="AR477">
            <v>0</v>
          </cell>
          <cell r="AS477">
            <v>0</v>
          </cell>
          <cell r="AT477">
            <v>0</v>
          </cell>
          <cell r="AU477">
            <v>0</v>
          </cell>
          <cell r="AV477">
            <v>0</v>
          </cell>
        </row>
        <row r="478">
          <cell r="A478">
            <v>0</v>
          </cell>
          <cell r="B478">
            <v>0</v>
          </cell>
          <cell r="C478">
            <v>0</v>
          </cell>
          <cell r="D478" t="str">
            <v>4.6</v>
          </cell>
          <cell r="E478">
            <v>0</v>
          </cell>
          <cell r="F478">
            <v>0</v>
          </cell>
          <cell r="G478">
            <v>0</v>
          </cell>
          <cell r="H478">
            <v>0</v>
          </cell>
          <cell r="I478">
            <v>0</v>
          </cell>
          <cell r="J478">
            <v>0</v>
          </cell>
          <cell r="K478">
            <v>0</v>
          </cell>
          <cell r="L478">
            <v>0</v>
          </cell>
          <cell r="M478">
            <v>0</v>
          </cell>
          <cell r="N478">
            <v>0</v>
          </cell>
          <cell r="O478">
            <v>0</v>
          </cell>
          <cell r="P478">
            <v>0</v>
          </cell>
          <cell r="Q478">
            <v>0</v>
          </cell>
          <cell r="R478">
            <v>0</v>
          </cell>
          <cell r="S478">
            <v>0</v>
          </cell>
          <cell r="T478">
            <v>0</v>
          </cell>
          <cell r="U478" t="str">
            <v>1.33</v>
          </cell>
          <cell r="V478" t="str">
            <v>D+</v>
          </cell>
          <cell r="W478" t="str">
            <v>0</v>
          </cell>
          <cell r="X478">
            <v>0</v>
          </cell>
          <cell r="Y478">
            <v>0</v>
          </cell>
          <cell r="Z478">
            <v>0</v>
          </cell>
          <cell r="AA478">
            <v>0</v>
          </cell>
          <cell r="AB478">
            <v>0</v>
          </cell>
          <cell r="AC478">
            <v>0</v>
          </cell>
          <cell r="AD478">
            <v>0</v>
          </cell>
          <cell r="AE478">
            <v>0</v>
          </cell>
          <cell r="AF478">
            <v>0</v>
          </cell>
          <cell r="AG478">
            <v>0</v>
          </cell>
          <cell r="AH478">
            <v>0</v>
          </cell>
          <cell r="AI478">
            <v>0</v>
          </cell>
          <cell r="AJ478">
            <v>0</v>
          </cell>
          <cell r="AK478">
            <v>0</v>
          </cell>
          <cell r="AL478">
            <v>0</v>
          </cell>
          <cell r="AM478">
            <v>0</v>
          </cell>
          <cell r="AN478">
            <v>0</v>
          </cell>
          <cell r="AO478">
            <v>0</v>
          </cell>
          <cell r="AP478">
            <v>0</v>
          </cell>
          <cell r="AQ478">
            <v>0</v>
          </cell>
          <cell r="AR478">
            <v>0</v>
          </cell>
          <cell r="AS478">
            <v>0</v>
          </cell>
          <cell r="AT478">
            <v>0</v>
          </cell>
          <cell r="AU478">
            <v>0</v>
          </cell>
          <cell r="AV478">
            <v>0</v>
          </cell>
        </row>
        <row r="479">
          <cell r="A479">
            <v>0</v>
          </cell>
          <cell r="B479">
            <v>0</v>
          </cell>
          <cell r="C479">
            <v>0</v>
          </cell>
          <cell r="D479" t="str">
            <v>4.7</v>
          </cell>
          <cell r="E479">
            <v>0</v>
          </cell>
          <cell r="F479">
            <v>0</v>
          </cell>
          <cell r="G479">
            <v>0</v>
          </cell>
          <cell r="H479">
            <v>0</v>
          </cell>
          <cell r="I479">
            <v>0</v>
          </cell>
          <cell r="J479">
            <v>0</v>
          </cell>
          <cell r="K479">
            <v>0</v>
          </cell>
          <cell r="L479">
            <v>0</v>
          </cell>
          <cell r="M479">
            <v>0</v>
          </cell>
          <cell r="N479">
            <v>0</v>
          </cell>
          <cell r="O479">
            <v>0</v>
          </cell>
          <cell r="P479">
            <v>0</v>
          </cell>
          <cell r="Q479">
            <v>0</v>
          </cell>
          <cell r="R479">
            <v>0</v>
          </cell>
          <cell r="S479">
            <v>0</v>
          </cell>
          <cell r="T479">
            <v>0</v>
          </cell>
          <cell r="U479" t="str">
            <v>1.33</v>
          </cell>
          <cell r="V479" t="str">
            <v>D+</v>
          </cell>
          <cell r="W479" t="str">
            <v>0</v>
          </cell>
          <cell r="X479">
            <v>0</v>
          </cell>
          <cell r="Y479">
            <v>0</v>
          </cell>
          <cell r="Z479">
            <v>0</v>
          </cell>
          <cell r="AA479">
            <v>0</v>
          </cell>
          <cell r="AB479">
            <v>0</v>
          </cell>
          <cell r="AC479">
            <v>0</v>
          </cell>
          <cell r="AD479">
            <v>0</v>
          </cell>
          <cell r="AE479">
            <v>0</v>
          </cell>
          <cell r="AF479">
            <v>0</v>
          </cell>
          <cell r="AG479">
            <v>0</v>
          </cell>
          <cell r="AH479">
            <v>0</v>
          </cell>
          <cell r="AI479">
            <v>0</v>
          </cell>
          <cell r="AJ479">
            <v>0</v>
          </cell>
          <cell r="AK479">
            <v>0</v>
          </cell>
          <cell r="AL479">
            <v>0</v>
          </cell>
          <cell r="AM479">
            <v>0</v>
          </cell>
          <cell r="AN479">
            <v>0</v>
          </cell>
          <cell r="AO479">
            <v>0</v>
          </cell>
          <cell r="AP479">
            <v>0</v>
          </cell>
          <cell r="AQ479">
            <v>0</v>
          </cell>
          <cell r="AR479">
            <v>0</v>
          </cell>
          <cell r="AS479">
            <v>0</v>
          </cell>
          <cell r="AT479">
            <v>0</v>
          </cell>
          <cell r="AU479">
            <v>0</v>
          </cell>
          <cell r="AV479">
            <v>0</v>
          </cell>
        </row>
        <row r="480">
          <cell r="A480">
            <v>0</v>
          </cell>
          <cell r="B480">
            <v>0</v>
          </cell>
          <cell r="C480">
            <v>0</v>
          </cell>
          <cell r="D480" t="str">
            <v>4.8</v>
          </cell>
          <cell r="E480">
            <v>0</v>
          </cell>
          <cell r="F480">
            <v>0</v>
          </cell>
          <cell r="G480">
            <v>0</v>
          </cell>
          <cell r="H480">
            <v>0</v>
          </cell>
          <cell r="I480">
            <v>0</v>
          </cell>
          <cell r="J480">
            <v>0</v>
          </cell>
          <cell r="K480">
            <v>0</v>
          </cell>
          <cell r="L480">
            <v>0</v>
          </cell>
          <cell r="M480">
            <v>0</v>
          </cell>
          <cell r="N480">
            <v>0</v>
          </cell>
          <cell r="O480">
            <v>0</v>
          </cell>
          <cell r="P480">
            <v>0</v>
          </cell>
          <cell r="Q480">
            <v>0</v>
          </cell>
          <cell r="R480">
            <v>0</v>
          </cell>
          <cell r="S480">
            <v>0</v>
          </cell>
          <cell r="T480">
            <v>0</v>
          </cell>
          <cell r="U480" t="str">
            <v>1.33</v>
          </cell>
          <cell r="V480" t="str">
            <v>D+</v>
          </cell>
          <cell r="W480" t="str">
            <v>0</v>
          </cell>
          <cell r="X480">
            <v>0</v>
          </cell>
          <cell r="Y480">
            <v>0</v>
          </cell>
          <cell r="Z480">
            <v>0</v>
          </cell>
          <cell r="AA480">
            <v>0</v>
          </cell>
          <cell r="AB480">
            <v>0</v>
          </cell>
          <cell r="AC480">
            <v>0</v>
          </cell>
          <cell r="AD480">
            <v>0</v>
          </cell>
          <cell r="AE480">
            <v>0</v>
          </cell>
          <cell r="AF480">
            <v>0</v>
          </cell>
          <cell r="AG480">
            <v>0</v>
          </cell>
          <cell r="AH480">
            <v>0</v>
          </cell>
          <cell r="AI480">
            <v>0</v>
          </cell>
          <cell r="AJ480">
            <v>0</v>
          </cell>
          <cell r="AK480">
            <v>0</v>
          </cell>
          <cell r="AL480">
            <v>0</v>
          </cell>
          <cell r="AM480">
            <v>0</v>
          </cell>
          <cell r="AN480">
            <v>0</v>
          </cell>
          <cell r="AO480">
            <v>0</v>
          </cell>
          <cell r="AP480">
            <v>0</v>
          </cell>
          <cell r="AQ480">
            <v>0</v>
          </cell>
          <cell r="AR480">
            <v>0</v>
          </cell>
          <cell r="AS480">
            <v>0</v>
          </cell>
          <cell r="AT480">
            <v>0</v>
          </cell>
          <cell r="AU480">
            <v>0</v>
          </cell>
          <cell r="AV480">
            <v>0</v>
          </cell>
        </row>
        <row r="481">
          <cell r="A481">
            <v>0</v>
          </cell>
          <cell r="B481">
            <v>0</v>
          </cell>
          <cell r="C481">
            <v>0</v>
          </cell>
          <cell r="D481" t="str">
            <v>4.9</v>
          </cell>
          <cell r="E481">
            <v>0</v>
          </cell>
          <cell r="F481">
            <v>0</v>
          </cell>
          <cell r="G481">
            <v>0</v>
          </cell>
          <cell r="H481">
            <v>0</v>
          </cell>
          <cell r="I481">
            <v>0</v>
          </cell>
          <cell r="J481">
            <v>0</v>
          </cell>
          <cell r="K481">
            <v>0</v>
          </cell>
          <cell r="L481">
            <v>0</v>
          </cell>
          <cell r="M481">
            <v>0</v>
          </cell>
          <cell r="N481">
            <v>0</v>
          </cell>
          <cell r="O481">
            <v>0</v>
          </cell>
          <cell r="P481">
            <v>0</v>
          </cell>
          <cell r="Q481">
            <v>0</v>
          </cell>
          <cell r="R481">
            <v>0</v>
          </cell>
          <cell r="S481">
            <v>0</v>
          </cell>
          <cell r="T481">
            <v>0</v>
          </cell>
          <cell r="U481" t="str">
            <v>1.33</v>
          </cell>
          <cell r="V481" t="str">
            <v>D+</v>
          </cell>
          <cell r="W481" t="str">
            <v>0</v>
          </cell>
          <cell r="X481">
            <v>0</v>
          </cell>
          <cell r="Y481">
            <v>0</v>
          </cell>
          <cell r="Z481">
            <v>0</v>
          </cell>
          <cell r="AA481">
            <v>0</v>
          </cell>
          <cell r="AB481">
            <v>0</v>
          </cell>
          <cell r="AC481">
            <v>0</v>
          </cell>
          <cell r="AD481">
            <v>0</v>
          </cell>
          <cell r="AE481">
            <v>0</v>
          </cell>
          <cell r="AF481">
            <v>0</v>
          </cell>
          <cell r="AG481">
            <v>0</v>
          </cell>
          <cell r="AH481">
            <v>0</v>
          </cell>
          <cell r="AI481">
            <v>0</v>
          </cell>
          <cell r="AJ481">
            <v>0</v>
          </cell>
          <cell r="AK481">
            <v>0</v>
          </cell>
          <cell r="AL481">
            <v>0</v>
          </cell>
          <cell r="AM481">
            <v>0</v>
          </cell>
          <cell r="AN481">
            <v>0</v>
          </cell>
          <cell r="AO481">
            <v>0</v>
          </cell>
          <cell r="AP481">
            <v>0</v>
          </cell>
          <cell r="AQ481">
            <v>0</v>
          </cell>
          <cell r="AR481">
            <v>0</v>
          </cell>
          <cell r="AS481">
            <v>0</v>
          </cell>
          <cell r="AT481">
            <v>0</v>
          </cell>
          <cell r="AU481">
            <v>0</v>
          </cell>
          <cell r="AV481">
            <v>0</v>
          </cell>
        </row>
        <row r="482">
          <cell r="A482">
            <v>0</v>
          </cell>
          <cell r="B482">
            <v>0</v>
          </cell>
          <cell r="C482">
            <v>0</v>
          </cell>
          <cell r="D482" t="str">
            <v>4.10</v>
          </cell>
          <cell r="E482">
            <v>0</v>
          </cell>
          <cell r="F482">
            <v>0</v>
          </cell>
          <cell r="G482">
            <v>0</v>
          </cell>
          <cell r="H482">
            <v>0</v>
          </cell>
          <cell r="I482">
            <v>0</v>
          </cell>
          <cell r="J482">
            <v>0</v>
          </cell>
          <cell r="K482">
            <v>0</v>
          </cell>
          <cell r="L482">
            <v>0</v>
          </cell>
          <cell r="M482">
            <v>0</v>
          </cell>
          <cell r="N482">
            <v>0</v>
          </cell>
          <cell r="O482">
            <v>0</v>
          </cell>
          <cell r="P482">
            <v>0</v>
          </cell>
          <cell r="Q482">
            <v>0</v>
          </cell>
          <cell r="R482">
            <v>0</v>
          </cell>
          <cell r="S482">
            <v>0</v>
          </cell>
          <cell r="T482">
            <v>0</v>
          </cell>
          <cell r="U482" t="str">
            <v>1.33</v>
          </cell>
          <cell r="V482" t="str">
            <v>D+</v>
          </cell>
          <cell r="W482" t="str">
            <v>0</v>
          </cell>
          <cell r="X482">
            <v>0</v>
          </cell>
          <cell r="Y482">
            <v>0</v>
          </cell>
          <cell r="Z482">
            <v>0</v>
          </cell>
          <cell r="AA482">
            <v>0</v>
          </cell>
          <cell r="AB482">
            <v>0</v>
          </cell>
          <cell r="AC482">
            <v>0</v>
          </cell>
          <cell r="AD482">
            <v>0</v>
          </cell>
          <cell r="AE482">
            <v>0</v>
          </cell>
          <cell r="AF482">
            <v>0</v>
          </cell>
          <cell r="AG482">
            <v>0</v>
          </cell>
          <cell r="AH482">
            <v>0</v>
          </cell>
          <cell r="AI482">
            <v>0</v>
          </cell>
          <cell r="AJ482">
            <v>0</v>
          </cell>
          <cell r="AK482">
            <v>0</v>
          </cell>
          <cell r="AL482">
            <v>0</v>
          </cell>
          <cell r="AM482">
            <v>0</v>
          </cell>
          <cell r="AN482">
            <v>0</v>
          </cell>
          <cell r="AO482">
            <v>0</v>
          </cell>
          <cell r="AP482">
            <v>0</v>
          </cell>
          <cell r="AQ482">
            <v>0</v>
          </cell>
          <cell r="AR482">
            <v>0</v>
          </cell>
          <cell r="AS482">
            <v>0</v>
          </cell>
          <cell r="AT482">
            <v>0</v>
          </cell>
          <cell r="AU482">
            <v>0</v>
          </cell>
          <cell r="AV482">
            <v>0</v>
          </cell>
        </row>
        <row r="483">
          <cell r="A483">
            <v>0</v>
          </cell>
          <cell r="B483">
            <v>0</v>
          </cell>
          <cell r="C483">
            <v>0</v>
          </cell>
          <cell r="D483" t="str">
            <v>4.12</v>
          </cell>
          <cell r="E483">
            <v>0</v>
          </cell>
          <cell r="F483">
            <v>0</v>
          </cell>
          <cell r="G483">
            <v>0</v>
          </cell>
          <cell r="H483">
            <v>0</v>
          </cell>
          <cell r="I483">
            <v>0</v>
          </cell>
          <cell r="J483">
            <v>0</v>
          </cell>
          <cell r="K483">
            <v>0</v>
          </cell>
          <cell r="L483">
            <v>0</v>
          </cell>
          <cell r="M483">
            <v>0</v>
          </cell>
          <cell r="N483">
            <v>0</v>
          </cell>
          <cell r="O483">
            <v>0</v>
          </cell>
          <cell r="P483">
            <v>0</v>
          </cell>
          <cell r="Q483">
            <v>0</v>
          </cell>
          <cell r="R483">
            <v>0</v>
          </cell>
          <cell r="S483">
            <v>0</v>
          </cell>
          <cell r="T483">
            <v>0</v>
          </cell>
          <cell r="U483" t="str">
            <v>1.33</v>
          </cell>
          <cell r="V483" t="str">
            <v>D+</v>
          </cell>
          <cell r="W483" t="str">
            <v>0</v>
          </cell>
          <cell r="X483">
            <v>0</v>
          </cell>
          <cell r="Y483">
            <v>0</v>
          </cell>
          <cell r="Z483">
            <v>0</v>
          </cell>
          <cell r="AA483">
            <v>0</v>
          </cell>
          <cell r="AB483">
            <v>0</v>
          </cell>
          <cell r="AC483">
            <v>0</v>
          </cell>
          <cell r="AD483">
            <v>0</v>
          </cell>
          <cell r="AE483">
            <v>0</v>
          </cell>
          <cell r="AF483">
            <v>0</v>
          </cell>
          <cell r="AG483">
            <v>0</v>
          </cell>
          <cell r="AH483">
            <v>0</v>
          </cell>
          <cell r="AI483">
            <v>0</v>
          </cell>
          <cell r="AJ483">
            <v>0</v>
          </cell>
          <cell r="AK483">
            <v>0</v>
          </cell>
          <cell r="AL483">
            <v>0</v>
          </cell>
          <cell r="AM483">
            <v>0</v>
          </cell>
          <cell r="AN483">
            <v>0</v>
          </cell>
          <cell r="AO483">
            <v>0</v>
          </cell>
          <cell r="AP483">
            <v>0</v>
          </cell>
          <cell r="AQ483">
            <v>0</v>
          </cell>
          <cell r="AR483">
            <v>0</v>
          </cell>
          <cell r="AS483">
            <v>0</v>
          </cell>
          <cell r="AT483">
            <v>0</v>
          </cell>
          <cell r="AU483">
            <v>0</v>
          </cell>
          <cell r="AV483">
            <v>0</v>
          </cell>
        </row>
        <row r="484">
          <cell r="A484">
            <v>0</v>
          </cell>
          <cell r="B484">
            <v>0</v>
          </cell>
          <cell r="C484">
            <v>0</v>
          </cell>
          <cell r="D484" t="str">
            <v>4.15</v>
          </cell>
          <cell r="E484">
            <v>0</v>
          </cell>
          <cell r="F484">
            <v>0</v>
          </cell>
          <cell r="G484">
            <v>0</v>
          </cell>
          <cell r="H484">
            <v>0</v>
          </cell>
          <cell r="I484">
            <v>0</v>
          </cell>
          <cell r="J484">
            <v>0</v>
          </cell>
          <cell r="K484">
            <v>0</v>
          </cell>
          <cell r="L484">
            <v>0</v>
          </cell>
          <cell r="M484">
            <v>0</v>
          </cell>
          <cell r="N484">
            <v>0</v>
          </cell>
          <cell r="O484">
            <v>0</v>
          </cell>
          <cell r="P484">
            <v>0</v>
          </cell>
          <cell r="Q484">
            <v>0</v>
          </cell>
          <cell r="R484">
            <v>0</v>
          </cell>
          <cell r="S484">
            <v>0</v>
          </cell>
          <cell r="T484">
            <v>0</v>
          </cell>
          <cell r="U484" t="str">
            <v>1.33</v>
          </cell>
          <cell r="V484" t="str">
            <v>D+</v>
          </cell>
          <cell r="W484" t="str">
            <v>0</v>
          </cell>
          <cell r="X484">
            <v>0</v>
          </cell>
          <cell r="Y484">
            <v>0</v>
          </cell>
          <cell r="Z484">
            <v>0</v>
          </cell>
          <cell r="AA484">
            <v>0</v>
          </cell>
          <cell r="AB484">
            <v>0</v>
          </cell>
          <cell r="AC484">
            <v>0</v>
          </cell>
          <cell r="AD484">
            <v>0</v>
          </cell>
          <cell r="AE484">
            <v>0</v>
          </cell>
          <cell r="AF484">
            <v>0</v>
          </cell>
          <cell r="AG484">
            <v>0</v>
          </cell>
          <cell r="AH484">
            <v>0</v>
          </cell>
          <cell r="AI484">
            <v>0</v>
          </cell>
          <cell r="AJ484">
            <v>0</v>
          </cell>
          <cell r="AK484">
            <v>0</v>
          </cell>
          <cell r="AL484">
            <v>0</v>
          </cell>
          <cell r="AM484">
            <v>0</v>
          </cell>
          <cell r="AN484">
            <v>0</v>
          </cell>
          <cell r="AO484">
            <v>0</v>
          </cell>
          <cell r="AP484">
            <v>0</v>
          </cell>
          <cell r="AQ484">
            <v>0</v>
          </cell>
          <cell r="AR484">
            <v>0</v>
          </cell>
          <cell r="AS484">
            <v>0</v>
          </cell>
          <cell r="AT484">
            <v>0</v>
          </cell>
          <cell r="AU484">
            <v>0</v>
          </cell>
          <cell r="AV484">
            <v>0</v>
          </cell>
        </row>
        <row r="485">
          <cell r="A485">
            <v>0</v>
          </cell>
          <cell r="B485">
            <v>0</v>
          </cell>
          <cell r="C485">
            <v>0</v>
          </cell>
          <cell r="D485" t="str">
            <v>4.17</v>
          </cell>
          <cell r="E485">
            <v>0</v>
          </cell>
          <cell r="F485">
            <v>0</v>
          </cell>
          <cell r="G485">
            <v>0</v>
          </cell>
          <cell r="H485">
            <v>0</v>
          </cell>
          <cell r="I485">
            <v>0</v>
          </cell>
          <cell r="J485">
            <v>0</v>
          </cell>
          <cell r="K485">
            <v>0</v>
          </cell>
          <cell r="L485">
            <v>0</v>
          </cell>
          <cell r="M485">
            <v>0</v>
          </cell>
          <cell r="N485">
            <v>0</v>
          </cell>
          <cell r="O485">
            <v>0</v>
          </cell>
          <cell r="P485">
            <v>0</v>
          </cell>
          <cell r="Q485">
            <v>0</v>
          </cell>
          <cell r="R485">
            <v>0</v>
          </cell>
          <cell r="S485">
            <v>0</v>
          </cell>
          <cell r="T485">
            <v>0</v>
          </cell>
          <cell r="U485" t="str">
            <v>1.33</v>
          </cell>
          <cell r="V485" t="str">
            <v>D+</v>
          </cell>
          <cell r="W485" t="str">
            <v>0</v>
          </cell>
          <cell r="X485">
            <v>0</v>
          </cell>
          <cell r="Y485">
            <v>0</v>
          </cell>
          <cell r="Z485">
            <v>0</v>
          </cell>
          <cell r="AA485">
            <v>0</v>
          </cell>
          <cell r="AB485">
            <v>0</v>
          </cell>
          <cell r="AC485">
            <v>0</v>
          </cell>
          <cell r="AD485">
            <v>0</v>
          </cell>
          <cell r="AE485">
            <v>0</v>
          </cell>
          <cell r="AF485">
            <v>0</v>
          </cell>
          <cell r="AG485">
            <v>0</v>
          </cell>
          <cell r="AH485">
            <v>0</v>
          </cell>
          <cell r="AI485">
            <v>0</v>
          </cell>
          <cell r="AJ485">
            <v>0</v>
          </cell>
          <cell r="AK485">
            <v>0</v>
          </cell>
          <cell r="AL485">
            <v>0</v>
          </cell>
          <cell r="AM485">
            <v>0</v>
          </cell>
          <cell r="AN485">
            <v>0</v>
          </cell>
          <cell r="AO485">
            <v>0</v>
          </cell>
          <cell r="AP485">
            <v>0</v>
          </cell>
          <cell r="AQ485">
            <v>0</v>
          </cell>
          <cell r="AR485">
            <v>0</v>
          </cell>
          <cell r="AS485">
            <v>0</v>
          </cell>
          <cell r="AT485">
            <v>0</v>
          </cell>
          <cell r="AU485">
            <v>0</v>
          </cell>
          <cell r="AV485">
            <v>0</v>
          </cell>
        </row>
        <row r="486">
          <cell r="A486">
            <v>0</v>
          </cell>
          <cell r="B486">
            <v>40</v>
          </cell>
          <cell r="C486">
            <v>0</v>
          </cell>
          <cell r="D486">
            <v>0</v>
          </cell>
          <cell r="E486">
            <v>0</v>
          </cell>
          <cell r="F486">
            <v>0</v>
          </cell>
          <cell r="G486">
            <v>0</v>
          </cell>
          <cell r="H486">
            <v>0</v>
          </cell>
          <cell r="I486">
            <v>0</v>
          </cell>
          <cell r="J486">
            <v>0</v>
          </cell>
          <cell r="K486">
            <v>0</v>
          </cell>
          <cell r="L486">
            <v>0</v>
          </cell>
          <cell r="M486">
            <v>0</v>
          </cell>
          <cell r="N486">
            <v>0</v>
          </cell>
          <cell r="O486">
            <v>0</v>
          </cell>
          <cell r="P486">
            <v>0</v>
          </cell>
          <cell r="Q486">
            <v>0</v>
          </cell>
          <cell r="R486">
            <v>0</v>
          </cell>
          <cell r="S486">
            <v>0</v>
          </cell>
          <cell r="T486">
            <v>0</v>
          </cell>
          <cell r="U486" t="str">
            <v>1.33</v>
          </cell>
          <cell r="V486" t="str">
            <v>D+</v>
          </cell>
          <cell r="W486">
            <v>0</v>
          </cell>
          <cell r="X486">
            <v>0</v>
          </cell>
          <cell r="Y486">
            <v>0</v>
          </cell>
          <cell r="Z486">
            <v>0</v>
          </cell>
          <cell r="AA486">
            <v>0</v>
          </cell>
          <cell r="AB486">
            <v>0</v>
          </cell>
          <cell r="AC486">
            <v>0</v>
          </cell>
          <cell r="AD486">
            <v>0</v>
          </cell>
          <cell r="AE486">
            <v>0</v>
          </cell>
          <cell r="AF486">
            <v>0</v>
          </cell>
          <cell r="AG486">
            <v>0</v>
          </cell>
          <cell r="AH486">
            <v>0</v>
          </cell>
          <cell r="AI486">
            <v>0</v>
          </cell>
          <cell r="AJ486">
            <v>0</v>
          </cell>
          <cell r="AK486">
            <v>0</v>
          </cell>
          <cell r="AL486">
            <v>0</v>
          </cell>
          <cell r="AM486">
            <v>0</v>
          </cell>
          <cell r="AN486">
            <v>0</v>
          </cell>
          <cell r="AO486">
            <v>0</v>
          </cell>
          <cell r="AP486">
            <v>0</v>
          </cell>
          <cell r="AQ486">
            <v>0</v>
          </cell>
          <cell r="AR486">
            <v>0</v>
          </cell>
          <cell r="AS486">
            <v>0</v>
          </cell>
          <cell r="AT486">
            <v>0</v>
          </cell>
          <cell r="AU486">
            <v>0</v>
          </cell>
          <cell r="AV486">
            <v>0</v>
          </cell>
        </row>
      </sheetData>
      <sheetData sheetId="26">
        <row r="9">
          <cell r="A9">
            <v>1</v>
          </cell>
          <cell r="B9">
            <v>0</v>
          </cell>
          <cell r="C9" t="str">
            <v>Achmad Zacky</v>
          </cell>
          <cell r="D9" t="str">
            <v>4.1</v>
          </cell>
          <cell r="E9">
            <v>0</v>
          </cell>
          <cell r="F9">
            <v>0</v>
          </cell>
          <cell r="G9">
            <v>0</v>
          </cell>
          <cell r="H9">
            <v>67</v>
          </cell>
          <cell r="I9">
            <v>82</v>
          </cell>
          <cell r="J9">
            <v>68</v>
          </cell>
          <cell r="K9">
            <v>0</v>
          </cell>
          <cell r="L9">
            <v>0</v>
          </cell>
          <cell r="M9">
            <v>0</v>
          </cell>
          <cell r="N9">
            <v>0</v>
          </cell>
          <cell r="O9">
            <v>0</v>
          </cell>
          <cell r="P9">
            <v>0</v>
          </cell>
          <cell r="Q9">
            <v>67</v>
          </cell>
          <cell r="R9">
            <v>82</v>
          </cell>
          <cell r="S9">
            <v>68</v>
          </cell>
          <cell r="T9">
            <v>72.333333333333329</v>
          </cell>
          <cell r="U9" t="str">
            <v>3.00</v>
          </cell>
          <cell r="V9" t="str">
            <v>B</v>
          </cell>
          <cell r="W9" t="str">
            <v>B</v>
          </cell>
          <cell r="X9">
            <v>0</v>
          </cell>
          <cell r="Y9">
            <v>0</v>
          </cell>
          <cell r="Z9">
            <v>3</v>
          </cell>
          <cell r="AA9">
            <v>0</v>
          </cell>
          <cell r="AB9">
            <v>2</v>
          </cell>
          <cell r="AC9">
            <v>0</v>
          </cell>
          <cell r="AD9">
            <v>0</v>
          </cell>
          <cell r="AE9">
            <v>0</v>
          </cell>
          <cell r="AF9">
            <v>74.416666666666671</v>
          </cell>
          <cell r="AG9" t="str">
            <v>B</v>
          </cell>
        </row>
        <row r="10">
          <cell r="A10">
            <v>0</v>
          </cell>
          <cell r="B10">
            <v>0</v>
          </cell>
          <cell r="C10">
            <v>0</v>
          </cell>
          <cell r="D10" t="str">
            <v>4.3</v>
          </cell>
          <cell r="E10">
            <v>0</v>
          </cell>
          <cell r="F10">
            <v>0</v>
          </cell>
          <cell r="G10">
            <v>0</v>
          </cell>
          <cell r="H10">
            <v>65</v>
          </cell>
          <cell r="I10">
            <v>68</v>
          </cell>
          <cell r="J10">
            <v>67</v>
          </cell>
          <cell r="K10">
            <v>80</v>
          </cell>
          <cell r="L10">
            <v>78</v>
          </cell>
          <cell r="M10">
            <v>69</v>
          </cell>
          <cell r="N10">
            <v>82</v>
          </cell>
          <cell r="O10">
            <v>78</v>
          </cell>
          <cell r="P10">
            <v>68</v>
          </cell>
          <cell r="Q10">
            <v>82</v>
          </cell>
          <cell r="R10">
            <v>78</v>
          </cell>
          <cell r="S10">
            <v>69</v>
          </cell>
          <cell r="T10">
            <v>76.333333333333329</v>
          </cell>
          <cell r="U10" t="str">
            <v>3.33</v>
          </cell>
          <cell r="V10" t="str">
            <v>B+</v>
          </cell>
          <cell r="W10" t="str">
            <v>B</v>
          </cell>
          <cell r="X10">
            <v>0</v>
          </cell>
          <cell r="Y10">
            <v>0</v>
          </cell>
          <cell r="Z10">
            <v>0</v>
          </cell>
          <cell r="AA10">
            <v>0</v>
          </cell>
          <cell r="AB10">
            <v>0</v>
          </cell>
          <cell r="AC10">
            <v>0</v>
          </cell>
          <cell r="AD10">
            <v>0</v>
          </cell>
          <cell r="AE10">
            <v>0</v>
          </cell>
          <cell r="AF10">
            <v>0</v>
          </cell>
          <cell r="AG10">
            <v>0</v>
          </cell>
        </row>
        <row r="11">
          <cell r="A11">
            <v>0</v>
          </cell>
          <cell r="B11">
            <v>0</v>
          </cell>
          <cell r="C11">
            <v>0</v>
          </cell>
          <cell r="D11" t="str">
            <v>4.4</v>
          </cell>
          <cell r="E11">
            <v>0</v>
          </cell>
          <cell r="F11">
            <v>0</v>
          </cell>
          <cell r="G11">
            <v>0</v>
          </cell>
          <cell r="H11">
            <v>64</v>
          </cell>
          <cell r="I11">
            <v>67</v>
          </cell>
          <cell r="J11">
            <v>70</v>
          </cell>
          <cell r="K11">
            <v>72</v>
          </cell>
          <cell r="L11">
            <v>69</v>
          </cell>
          <cell r="M11">
            <v>73</v>
          </cell>
          <cell r="N11">
            <v>0</v>
          </cell>
          <cell r="O11">
            <v>0</v>
          </cell>
          <cell r="P11">
            <v>0</v>
          </cell>
          <cell r="Q11">
            <v>72</v>
          </cell>
          <cell r="R11">
            <v>69</v>
          </cell>
          <cell r="S11">
            <v>73</v>
          </cell>
          <cell r="T11">
            <v>71.333333333333329</v>
          </cell>
          <cell r="U11" t="str">
            <v>3.00</v>
          </cell>
          <cell r="V11" t="str">
            <v>B</v>
          </cell>
          <cell r="W11" t="str">
            <v>B</v>
          </cell>
          <cell r="X11">
            <v>0</v>
          </cell>
          <cell r="Y11">
            <v>0</v>
          </cell>
          <cell r="Z11">
            <v>0</v>
          </cell>
          <cell r="AA11">
            <v>0</v>
          </cell>
          <cell r="AB11">
            <v>0</v>
          </cell>
          <cell r="AC11">
            <v>0</v>
          </cell>
          <cell r="AD11">
            <v>0</v>
          </cell>
          <cell r="AE11">
            <v>0</v>
          </cell>
          <cell r="AF11">
            <v>0</v>
          </cell>
          <cell r="AG11">
            <v>0</v>
          </cell>
        </row>
        <row r="12">
          <cell r="A12">
            <v>0</v>
          </cell>
          <cell r="B12">
            <v>0</v>
          </cell>
          <cell r="C12">
            <v>0</v>
          </cell>
          <cell r="D12" t="str">
            <v>4.5</v>
          </cell>
          <cell r="E12">
            <v>78</v>
          </cell>
          <cell r="F12">
            <v>75</v>
          </cell>
          <cell r="G12">
            <v>80</v>
          </cell>
          <cell r="H12">
            <v>69</v>
          </cell>
          <cell r="I12">
            <v>69</v>
          </cell>
          <cell r="J12">
            <v>72</v>
          </cell>
          <cell r="K12">
            <v>70</v>
          </cell>
          <cell r="L12">
            <v>73</v>
          </cell>
          <cell r="M12">
            <v>70</v>
          </cell>
          <cell r="N12">
            <v>67</v>
          </cell>
          <cell r="O12">
            <v>68</v>
          </cell>
          <cell r="P12">
            <v>70</v>
          </cell>
          <cell r="Q12">
            <v>78</v>
          </cell>
          <cell r="R12">
            <v>75</v>
          </cell>
          <cell r="S12">
            <v>80</v>
          </cell>
          <cell r="T12">
            <v>77.666666666666671</v>
          </cell>
          <cell r="U12" t="str">
            <v>3.33</v>
          </cell>
          <cell r="V12" t="str">
            <v>B+</v>
          </cell>
          <cell r="W12" t="str">
            <v>B</v>
          </cell>
          <cell r="X12">
            <v>0</v>
          </cell>
          <cell r="Y12">
            <v>0</v>
          </cell>
          <cell r="Z12">
            <v>0</v>
          </cell>
          <cell r="AA12">
            <v>0</v>
          </cell>
          <cell r="AB12">
            <v>0</v>
          </cell>
          <cell r="AC12">
            <v>0</v>
          </cell>
          <cell r="AD12">
            <v>0</v>
          </cell>
          <cell r="AE12">
            <v>0</v>
          </cell>
          <cell r="AF12">
            <v>0</v>
          </cell>
          <cell r="AG12">
            <v>0</v>
          </cell>
        </row>
        <row r="13">
          <cell r="A13">
            <v>0</v>
          </cell>
          <cell r="B13">
            <v>1</v>
          </cell>
          <cell r="C13" t="str">
            <v>capaian rapot</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74.416666666666671</v>
          </cell>
          <cell r="U13" t="str">
            <v>3.00</v>
          </cell>
          <cell r="V13" t="str">
            <v>B</v>
          </cell>
          <cell r="W13">
            <v>0</v>
          </cell>
          <cell r="X13">
            <v>0</v>
          </cell>
          <cell r="Y13">
            <v>0</v>
          </cell>
          <cell r="Z13">
            <v>0</v>
          </cell>
          <cell r="AA13">
            <v>0</v>
          </cell>
          <cell r="AB13">
            <v>0</v>
          </cell>
          <cell r="AC13">
            <v>0</v>
          </cell>
          <cell r="AD13">
            <v>0</v>
          </cell>
          <cell r="AE13">
            <v>0</v>
          </cell>
          <cell r="AF13">
            <v>0</v>
          </cell>
          <cell r="AG13">
            <v>0</v>
          </cell>
        </row>
        <row r="14">
          <cell r="A14">
            <v>2</v>
          </cell>
          <cell r="B14">
            <v>0</v>
          </cell>
          <cell r="C14" t="str">
            <v>Angelia Vabel R</v>
          </cell>
          <cell r="D14" t="str">
            <v>4.1</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t="str">
            <v>1.33</v>
          </cell>
          <cell r="V14" t="str">
            <v>D+</v>
          </cell>
          <cell r="W14" t="str">
            <v>0</v>
          </cell>
          <cell r="X14">
            <v>0</v>
          </cell>
          <cell r="Y14">
            <v>0</v>
          </cell>
          <cell r="Z14">
            <v>0</v>
          </cell>
          <cell r="AA14">
            <v>0</v>
          </cell>
          <cell r="AB14">
            <v>0</v>
          </cell>
          <cell r="AC14">
            <v>0</v>
          </cell>
          <cell r="AD14">
            <v>0</v>
          </cell>
          <cell r="AE14">
            <v>3</v>
          </cell>
          <cell r="AF14">
            <v>0</v>
          </cell>
          <cell r="AG14" t="str">
            <v>D+</v>
          </cell>
        </row>
        <row r="15">
          <cell r="A15">
            <v>0</v>
          </cell>
          <cell r="B15">
            <v>0</v>
          </cell>
          <cell r="C15">
            <v>0</v>
          </cell>
          <cell r="D15" t="str">
            <v>4.3</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t="str">
            <v>1.33</v>
          </cell>
          <cell r="V15" t="str">
            <v>D+</v>
          </cell>
          <cell r="W15" t="str">
            <v>0</v>
          </cell>
          <cell r="X15">
            <v>0</v>
          </cell>
          <cell r="Y15">
            <v>0</v>
          </cell>
          <cell r="Z15">
            <v>0</v>
          </cell>
          <cell r="AA15">
            <v>0</v>
          </cell>
          <cell r="AB15">
            <v>0</v>
          </cell>
          <cell r="AC15">
            <v>0</v>
          </cell>
          <cell r="AD15">
            <v>0</v>
          </cell>
          <cell r="AE15">
            <v>0</v>
          </cell>
          <cell r="AF15">
            <v>0</v>
          </cell>
          <cell r="AG15">
            <v>0</v>
          </cell>
        </row>
        <row r="16">
          <cell r="A16">
            <v>0</v>
          </cell>
          <cell r="B16">
            <v>0</v>
          </cell>
          <cell r="C16">
            <v>0</v>
          </cell>
          <cell r="D16" t="str">
            <v>4.4</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t="str">
            <v>1.33</v>
          </cell>
          <cell r="V16" t="str">
            <v>D+</v>
          </cell>
          <cell r="W16" t="str">
            <v>0</v>
          </cell>
          <cell r="X16">
            <v>0</v>
          </cell>
          <cell r="Y16">
            <v>0</v>
          </cell>
          <cell r="Z16">
            <v>0</v>
          </cell>
          <cell r="AA16">
            <v>0</v>
          </cell>
          <cell r="AB16">
            <v>0</v>
          </cell>
          <cell r="AC16">
            <v>0</v>
          </cell>
          <cell r="AD16">
            <v>0</v>
          </cell>
          <cell r="AE16">
            <v>0</v>
          </cell>
          <cell r="AF16">
            <v>0</v>
          </cell>
          <cell r="AG16">
            <v>0</v>
          </cell>
        </row>
        <row r="17">
          <cell r="A17">
            <v>0</v>
          </cell>
          <cell r="B17">
            <v>0</v>
          </cell>
          <cell r="C17">
            <v>0</v>
          </cell>
          <cell r="D17" t="str">
            <v>4.5</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t="str">
            <v>1.33</v>
          </cell>
          <cell r="V17" t="str">
            <v>D+</v>
          </cell>
          <cell r="W17" t="str">
            <v>0</v>
          </cell>
          <cell r="X17">
            <v>0</v>
          </cell>
          <cell r="Y17">
            <v>0</v>
          </cell>
          <cell r="Z17">
            <v>0</v>
          </cell>
          <cell r="AA17">
            <v>0</v>
          </cell>
          <cell r="AB17">
            <v>0</v>
          </cell>
          <cell r="AC17">
            <v>0</v>
          </cell>
          <cell r="AD17">
            <v>0</v>
          </cell>
          <cell r="AE17">
            <v>0</v>
          </cell>
          <cell r="AF17">
            <v>0</v>
          </cell>
          <cell r="AG17">
            <v>0</v>
          </cell>
        </row>
        <row r="18">
          <cell r="A18">
            <v>0</v>
          </cell>
          <cell r="B18">
            <v>2</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t="str">
            <v>1.33</v>
          </cell>
          <cell r="V18" t="str">
            <v>D+</v>
          </cell>
          <cell r="W18">
            <v>0</v>
          </cell>
          <cell r="X18">
            <v>0</v>
          </cell>
          <cell r="Y18">
            <v>0</v>
          </cell>
          <cell r="Z18">
            <v>0</v>
          </cell>
          <cell r="AA18">
            <v>0</v>
          </cell>
          <cell r="AB18">
            <v>0</v>
          </cell>
          <cell r="AC18">
            <v>0</v>
          </cell>
          <cell r="AD18">
            <v>0</v>
          </cell>
          <cell r="AE18">
            <v>0</v>
          </cell>
          <cell r="AF18">
            <v>0</v>
          </cell>
          <cell r="AG18">
            <v>0</v>
          </cell>
        </row>
        <row r="19">
          <cell r="A19">
            <v>3</v>
          </cell>
          <cell r="B19">
            <v>0</v>
          </cell>
          <cell r="C19" t="str">
            <v>Anggun Dwi P.I</v>
          </cell>
          <cell r="D19" t="str">
            <v>4.1</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t="str">
            <v>1.33</v>
          </cell>
          <cell r="V19" t="str">
            <v>D+</v>
          </cell>
          <cell r="W19" t="str">
            <v>0</v>
          </cell>
          <cell r="X19">
            <v>0</v>
          </cell>
          <cell r="Y19">
            <v>0</v>
          </cell>
          <cell r="Z19">
            <v>0</v>
          </cell>
          <cell r="AA19">
            <v>0</v>
          </cell>
          <cell r="AB19">
            <v>2</v>
          </cell>
          <cell r="AC19">
            <v>0</v>
          </cell>
          <cell r="AD19">
            <v>0</v>
          </cell>
          <cell r="AE19">
            <v>0</v>
          </cell>
          <cell r="AF19">
            <v>0</v>
          </cell>
          <cell r="AG19" t="str">
            <v>D+</v>
          </cell>
        </row>
        <row r="20">
          <cell r="A20">
            <v>0</v>
          </cell>
          <cell r="B20">
            <v>0</v>
          </cell>
          <cell r="C20">
            <v>0</v>
          </cell>
          <cell r="D20" t="str">
            <v>4.3</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t="str">
            <v>1.33</v>
          </cell>
          <cell r="V20" t="str">
            <v>D+</v>
          </cell>
          <cell r="W20" t="str">
            <v>0</v>
          </cell>
          <cell r="X20">
            <v>0</v>
          </cell>
          <cell r="Y20">
            <v>0</v>
          </cell>
          <cell r="Z20">
            <v>0</v>
          </cell>
          <cell r="AA20">
            <v>0</v>
          </cell>
          <cell r="AB20">
            <v>0</v>
          </cell>
          <cell r="AC20">
            <v>0</v>
          </cell>
          <cell r="AD20">
            <v>0</v>
          </cell>
          <cell r="AE20">
            <v>0</v>
          </cell>
          <cell r="AF20">
            <v>0</v>
          </cell>
          <cell r="AG20">
            <v>0</v>
          </cell>
        </row>
        <row r="21">
          <cell r="A21">
            <v>0</v>
          </cell>
          <cell r="B21">
            <v>0</v>
          </cell>
          <cell r="C21">
            <v>0</v>
          </cell>
          <cell r="D21" t="str">
            <v>4.4</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t="str">
            <v>1.33</v>
          </cell>
          <cell r="V21" t="str">
            <v>D+</v>
          </cell>
          <cell r="W21" t="str">
            <v>0</v>
          </cell>
          <cell r="X21">
            <v>0</v>
          </cell>
          <cell r="Y21">
            <v>0</v>
          </cell>
          <cell r="Z21">
            <v>0</v>
          </cell>
          <cell r="AA21">
            <v>0</v>
          </cell>
          <cell r="AB21">
            <v>0</v>
          </cell>
          <cell r="AC21">
            <v>0</v>
          </cell>
          <cell r="AD21">
            <v>0</v>
          </cell>
          <cell r="AE21">
            <v>0</v>
          </cell>
          <cell r="AF21">
            <v>0</v>
          </cell>
          <cell r="AG21">
            <v>0</v>
          </cell>
        </row>
        <row r="22">
          <cell r="A22">
            <v>0</v>
          </cell>
          <cell r="B22">
            <v>0</v>
          </cell>
          <cell r="C22">
            <v>0</v>
          </cell>
          <cell r="D22" t="str">
            <v>4.5</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t="str">
            <v>1.33</v>
          </cell>
          <cell r="V22" t="str">
            <v>D+</v>
          </cell>
          <cell r="W22" t="str">
            <v>0</v>
          </cell>
          <cell r="X22">
            <v>0</v>
          </cell>
          <cell r="Y22">
            <v>0</v>
          </cell>
          <cell r="Z22">
            <v>0</v>
          </cell>
          <cell r="AA22">
            <v>0</v>
          </cell>
          <cell r="AB22">
            <v>0</v>
          </cell>
          <cell r="AC22">
            <v>0</v>
          </cell>
          <cell r="AD22">
            <v>0</v>
          </cell>
          <cell r="AE22">
            <v>0</v>
          </cell>
          <cell r="AF22">
            <v>0</v>
          </cell>
          <cell r="AG22">
            <v>0</v>
          </cell>
        </row>
        <row r="23">
          <cell r="A23">
            <v>0</v>
          </cell>
          <cell r="B23">
            <v>3</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t="str">
            <v>1.33</v>
          </cell>
          <cell r="V23" t="str">
            <v>D+</v>
          </cell>
          <cell r="W23">
            <v>0</v>
          </cell>
          <cell r="X23">
            <v>0</v>
          </cell>
          <cell r="Y23">
            <v>0</v>
          </cell>
          <cell r="Z23">
            <v>0</v>
          </cell>
          <cell r="AA23">
            <v>0</v>
          </cell>
          <cell r="AB23">
            <v>0</v>
          </cell>
          <cell r="AC23">
            <v>0</v>
          </cell>
          <cell r="AD23">
            <v>0</v>
          </cell>
          <cell r="AE23">
            <v>0</v>
          </cell>
          <cell r="AF23">
            <v>0</v>
          </cell>
          <cell r="AG23">
            <v>0</v>
          </cell>
        </row>
        <row r="24">
          <cell r="A24">
            <v>4</v>
          </cell>
          <cell r="B24">
            <v>0</v>
          </cell>
          <cell r="C24" t="str">
            <v>Antonio Permata A</v>
          </cell>
          <cell r="D24" t="str">
            <v>4.1</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t="str">
            <v>1.33</v>
          </cell>
          <cell r="V24" t="str">
            <v>D+</v>
          </cell>
          <cell r="W24" t="str">
            <v>0</v>
          </cell>
          <cell r="X24">
            <v>0</v>
          </cell>
          <cell r="Y24">
            <v>0</v>
          </cell>
          <cell r="Z24">
            <v>0</v>
          </cell>
          <cell r="AA24">
            <v>0</v>
          </cell>
          <cell r="AB24">
            <v>0</v>
          </cell>
          <cell r="AC24">
            <v>0</v>
          </cell>
          <cell r="AD24">
            <v>0</v>
          </cell>
          <cell r="AE24">
            <v>0</v>
          </cell>
          <cell r="AF24">
            <v>0</v>
          </cell>
          <cell r="AG24" t="str">
            <v>D+</v>
          </cell>
        </row>
        <row r="25">
          <cell r="A25">
            <v>0</v>
          </cell>
          <cell r="B25">
            <v>0</v>
          </cell>
          <cell r="C25">
            <v>0</v>
          </cell>
          <cell r="D25" t="str">
            <v>4.3</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t="str">
            <v>1.33</v>
          </cell>
          <cell r="V25" t="str">
            <v>D+</v>
          </cell>
          <cell r="W25" t="str">
            <v>0</v>
          </cell>
          <cell r="X25">
            <v>0</v>
          </cell>
          <cell r="Y25">
            <v>0</v>
          </cell>
          <cell r="Z25">
            <v>0</v>
          </cell>
          <cell r="AA25">
            <v>0</v>
          </cell>
          <cell r="AB25">
            <v>0</v>
          </cell>
          <cell r="AC25">
            <v>0</v>
          </cell>
          <cell r="AD25">
            <v>0</v>
          </cell>
          <cell r="AE25">
            <v>0</v>
          </cell>
          <cell r="AF25">
            <v>0</v>
          </cell>
          <cell r="AG25">
            <v>0</v>
          </cell>
        </row>
        <row r="26">
          <cell r="A26">
            <v>0</v>
          </cell>
          <cell r="B26">
            <v>0</v>
          </cell>
          <cell r="C26">
            <v>0</v>
          </cell>
          <cell r="D26" t="str">
            <v>4.4</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t="str">
            <v>1.33</v>
          </cell>
          <cell r="V26" t="str">
            <v>D+</v>
          </cell>
          <cell r="W26" t="str">
            <v>0</v>
          </cell>
          <cell r="X26">
            <v>0</v>
          </cell>
          <cell r="Y26">
            <v>0</v>
          </cell>
          <cell r="Z26">
            <v>0</v>
          </cell>
          <cell r="AA26">
            <v>0</v>
          </cell>
          <cell r="AB26">
            <v>0</v>
          </cell>
          <cell r="AC26">
            <v>0</v>
          </cell>
          <cell r="AD26">
            <v>0</v>
          </cell>
          <cell r="AE26">
            <v>0</v>
          </cell>
          <cell r="AF26">
            <v>0</v>
          </cell>
          <cell r="AG26">
            <v>0</v>
          </cell>
        </row>
        <row r="27">
          <cell r="A27">
            <v>0</v>
          </cell>
          <cell r="B27">
            <v>0</v>
          </cell>
          <cell r="C27">
            <v>0</v>
          </cell>
          <cell r="D27" t="str">
            <v>4.5</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t="str">
            <v>1.33</v>
          </cell>
          <cell r="V27" t="str">
            <v>D+</v>
          </cell>
          <cell r="W27" t="str">
            <v>0</v>
          </cell>
          <cell r="X27">
            <v>0</v>
          </cell>
          <cell r="Y27">
            <v>0</v>
          </cell>
          <cell r="Z27">
            <v>0</v>
          </cell>
          <cell r="AA27">
            <v>0</v>
          </cell>
          <cell r="AB27">
            <v>0</v>
          </cell>
          <cell r="AC27">
            <v>0</v>
          </cell>
          <cell r="AD27">
            <v>0</v>
          </cell>
          <cell r="AE27">
            <v>0</v>
          </cell>
          <cell r="AF27">
            <v>0</v>
          </cell>
          <cell r="AG27">
            <v>0</v>
          </cell>
        </row>
        <row r="28">
          <cell r="A28">
            <v>0</v>
          </cell>
          <cell r="B28">
            <v>4</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t="str">
            <v>1.33</v>
          </cell>
          <cell r="V28" t="str">
            <v>D+</v>
          </cell>
          <cell r="W28">
            <v>0</v>
          </cell>
          <cell r="X28">
            <v>0</v>
          </cell>
          <cell r="Y28">
            <v>0</v>
          </cell>
          <cell r="Z28">
            <v>0</v>
          </cell>
          <cell r="AA28">
            <v>0</v>
          </cell>
          <cell r="AB28">
            <v>0</v>
          </cell>
          <cell r="AC28">
            <v>0</v>
          </cell>
          <cell r="AD28">
            <v>0</v>
          </cell>
          <cell r="AE28">
            <v>0</v>
          </cell>
          <cell r="AF28">
            <v>0</v>
          </cell>
          <cell r="AG28">
            <v>0</v>
          </cell>
        </row>
        <row r="29">
          <cell r="A29">
            <v>5</v>
          </cell>
          <cell r="B29">
            <v>0</v>
          </cell>
          <cell r="C29" t="str">
            <v>Arya Pratama G</v>
          </cell>
          <cell r="D29" t="str">
            <v>4.1</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t="str">
            <v>1.33</v>
          </cell>
          <cell r="V29" t="str">
            <v>D+</v>
          </cell>
          <cell r="W29" t="str">
            <v>0</v>
          </cell>
          <cell r="X29">
            <v>0</v>
          </cell>
          <cell r="Y29">
            <v>0</v>
          </cell>
          <cell r="Z29">
            <v>0</v>
          </cell>
          <cell r="AA29">
            <v>0</v>
          </cell>
          <cell r="AB29">
            <v>0</v>
          </cell>
          <cell r="AC29">
            <v>0</v>
          </cell>
          <cell r="AD29">
            <v>0</v>
          </cell>
          <cell r="AE29">
            <v>0</v>
          </cell>
          <cell r="AF29">
            <v>0</v>
          </cell>
          <cell r="AG29" t="str">
            <v>D+</v>
          </cell>
        </row>
        <row r="30">
          <cell r="A30">
            <v>0</v>
          </cell>
          <cell r="B30">
            <v>0</v>
          </cell>
          <cell r="C30">
            <v>0</v>
          </cell>
          <cell r="D30" t="str">
            <v>4.3</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t="str">
            <v>1.33</v>
          </cell>
          <cell r="V30" t="str">
            <v>D+</v>
          </cell>
          <cell r="W30" t="str">
            <v>0</v>
          </cell>
          <cell r="X30">
            <v>0</v>
          </cell>
          <cell r="Y30">
            <v>0</v>
          </cell>
          <cell r="Z30">
            <v>0</v>
          </cell>
          <cell r="AA30">
            <v>0</v>
          </cell>
          <cell r="AB30">
            <v>0</v>
          </cell>
          <cell r="AC30">
            <v>0</v>
          </cell>
          <cell r="AD30">
            <v>0</v>
          </cell>
          <cell r="AE30">
            <v>0</v>
          </cell>
          <cell r="AF30">
            <v>0</v>
          </cell>
          <cell r="AG30">
            <v>0</v>
          </cell>
        </row>
        <row r="31">
          <cell r="A31">
            <v>0</v>
          </cell>
          <cell r="B31">
            <v>0</v>
          </cell>
          <cell r="C31">
            <v>0</v>
          </cell>
          <cell r="D31" t="str">
            <v>4.4</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t="str">
            <v>1.33</v>
          </cell>
          <cell r="V31" t="str">
            <v>D+</v>
          </cell>
          <cell r="W31" t="str">
            <v>0</v>
          </cell>
          <cell r="X31">
            <v>0</v>
          </cell>
          <cell r="Y31">
            <v>0</v>
          </cell>
          <cell r="Z31">
            <v>0</v>
          </cell>
          <cell r="AA31">
            <v>0</v>
          </cell>
          <cell r="AB31">
            <v>0</v>
          </cell>
          <cell r="AC31">
            <v>0</v>
          </cell>
          <cell r="AD31">
            <v>0</v>
          </cell>
          <cell r="AE31">
            <v>0</v>
          </cell>
          <cell r="AF31">
            <v>0</v>
          </cell>
          <cell r="AG31">
            <v>0</v>
          </cell>
        </row>
        <row r="32">
          <cell r="A32">
            <v>0</v>
          </cell>
          <cell r="B32">
            <v>0</v>
          </cell>
          <cell r="C32">
            <v>0</v>
          </cell>
          <cell r="D32" t="str">
            <v>4.5</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t="str">
            <v>1.33</v>
          </cell>
          <cell r="V32" t="str">
            <v>D+</v>
          </cell>
          <cell r="W32" t="str">
            <v>0</v>
          </cell>
          <cell r="X32">
            <v>0</v>
          </cell>
          <cell r="Y32">
            <v>0</v>
          </cell>
          <cell r="Z32">
            <v>0</v>
          </cell>
          <cell r="AA32">
            <v>0</v>
          </cell>
          <cell r="AB32">
            <v>0</v>
          </cell>
          <cell r="AC32">
            <v>0</v>
          </cell>
          <cell r="AD32">
            <v>0</v>
          </cell>
          <cell r="AE32">
            <v>0</v>
          </cell>
          <cell r="AF32">
            <v>0</v>
          </cell>
          <cell r="AG32">
            <v>0</v>
          </cell>
        </row>
        <row r="33">
          <cell r="A33">
            <v>0</v>
          </cell>
          <cell r="B33">
            <v>5</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t="str">
            <v>1.33</v>
          </cell>
          <cell r="V33" t="str">
            <v>D+</v>
          </cell>
          <cell r="W33">
            <v>0</v>
          </cell>
          <cell r="X33">
            <v>0</v>
          </cell>
          <cell r="Y33">
            <v>0</v>
          </cell>
          <cell r="Z33">
            <v>0</v>
          </cell>
          <cell r="AA33">
            <v>0</v>
          </cell>
          <cell r="AB33">
            <v>0</v>
          </cell>
          <cell r="AC33">
            <v>0</v>
          </cell>
          <cell r="AD33">
            <v>0</v>
          </cell>
          <cell r="AE33">
            <v>0</v>
          </cell>
          <cell r="AF33">
            <v>0</v>
          </cell>
          <cell r="AG33">
            <v>0</v>
          </cell>
        </row>
        <row r="34">
          <cell r="A34">
            <v>6</v>
          </cell>
          <cell r="B34">
            <v>0</v>
          </cell>
          <cell r="C34" t="str">
            <v>Asyam Hanif Ihsan H</v>
          </cell>
          <cell r="D34" t="str">
            <v>4.1</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t="str">
            <v>1.33</v>
          </cell>
          <cell r="V34" t="str">
            <v>D+</v>
          </cell>
          <cell r="W34" t="str">
            <v>0</v>
          </cell>
          <cell r="X34">
            <v>0</v>
          </cell>
          <cell r="Y34">
            <v>0</v>
          </cell>
          <cell r="Z34">
            <v>0</v>
          </cell>
          <cell r="AA34">
            <v>0</v>
          </cell>
          <cell r="AB34">
            <v>0</v>
          </cell>
          <cell r="AC34">
            <v>0</v>
          </cell>
          <cell r="AD34">
            <v>0</v>
          </cell>
          <cell r="AE34">
            <v>0</v>
          </cell>
          <cell r="AF34">
            <v>0</v>
          </cell>
          <cell r="AG34" t="str">
            <v>D+</v>
          </cell>
        </row>
        <row r="35">
          <cell r="A35">
            <v>0</v>
          </cell>
          <cell r="B35">
            <v>0</v>
          </cell>
          <cell r="C35">
            <v>0</v>
          </cell>
          <cell r="D35" t="str">
            <v>4.3</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t="str">
            <v>1.33</v>
          </cell>
          <cell r="V35" t="str">
            <v>D+</v>
          </cell>
          <cell r="W35" t="str">
            <v>0</v>
          </cell>
          <cell r="X35">
            <v>0</v>
          </cell>
          <cell r="Y35">
            <v>0</v>
          </cell>
          <cell r="Z35">
            <v>0</v>
          </cell>
          <cell r="AA35">
            <v>0</v>
          </cell>
          <cell r="AB35">
            <v>0</v>
          </cell>
          <cell r="AC35">
            <v>0</v>
          </cell>
          <cell r="AD35">
            <v>0</v>
          </cell>
          <cell r="AE35">
            <v>0</v>
          </cell>
          <cell r="AF35">
            <v>0</v>
          </cell>
          <cell r="AG35">
            <v>0</v>
          </cell>
        </row>
        <row r="36">
          <cell r="A36">
            <v>0</v>
          </cell>
          <cell r="B36">
            <v>0</v>
          </cell>
          <cell r="C36">
            <v>0</v>
          </cell>
          <cell r="D36" t="str">
            <v>4.4</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t="str">
            <v>1.33</v>
          </cell>
          <cell r="V36" t="str">
            <v>D+</v>
          </cell>
          <cell r="W36" t="str">
            <v>0</v>
          </cell>
          <cell r="X36">
            <v>0</v>
          </cell>
          <cell r="Y36">
            <v>0</v>
          </cell>
          <cell r="Z36">
            <v>0</v>
          </cell>
          <cell r="AA36">
            <v>0</v>
          </cell>
          <cell r="AB36">
            <v>0</v>
          </cell>
          <cell r="AC36">
            <v>0</v>
          </cell>
          <cell r="AD36">
            <v>0</v>
          </cell>
          <cell r="AE36">
            <v>0</v>
          </cell>
          <cell r="AF36">
            <v>0</v>
          </cell>
          <cell r="AG36">
            <v>0</v>
          </cell>
        </row>
        <row r="37">
          <cell r="A37">
            <v>0</v>
          </cell>
          <cell r="B37">
            <v>0</v>
          </cell>
          <cell r="C37">
            <v>0</v>
          </cell>
          <cell r="D37" t="str">
            <v>4.5</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t="str">
            <v>1.33</v>
          </cell>
          <cell r="V37" t="str">
            <v>D+</v>
          </cell>
          <cell r="W37" t="str">
            <v>0</v>
          </cell>
          <cell r="X37">
            <v>0</v>
          </cell>
          <cell r="Y37">
            <v>0</v>
          </cell>
          <cell r="Z37">
            <v>0</v>
          </cell>
          <cell r="AA37">
            <v>0</v>
          </cell>
          <cell r="AB37">
            <v>0</v>
          </cell>
          <cell r="AC37">
            <v>0</v>
          </cell>
          <cell r="AD37">
            <v>0</v>
          </cell>
          <cell r="AE37">
            <v>0</v>
          </cell>
          <cell r="AF37">
            <v>0</v>
          </cell>
          <cell r="AG37">
            <v>0</v>
          </cell>
        </row>
        <row r="38">
          <cell r="A38">
            <v>0</v>
          </cell>
          <cell r="B38">
            <v>6</v>
          </cell>
          <cell r="C38">
            <v>0</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t="str">
            <v>1.33</v>
          </cell>
          <cell r="V38" t="str">
            <v>D+</v>
          </cell>
          <cell r="W38">
            <v>0</v>
          </cell>
          <cell r="X38">
            <v>0</v>
          </cell>
          <cell r="Y38">
            <v>0</v>
          </cell>
          <cell r="Z38">
            <v>0</v>
          </cell>
          <cell r="AA38">
            <v>0</v>
          </cell>
          <cell r="AB38">
            <v>0</v>
          </cell>
          <cell r="AC38">
            <v>0</v>
          </cell>
          <cell r="AD38">
            <v>0</v>
          </cell>
          <cell r="AE38">
            <v>0</v>
          </cell>
          <cell r="AF38">
            <v>0</v>
          </cell>
          <cell r="AG38">
            <v>0</v>
          </cell>
        </row>
        <row r="39">
          <cell r="A39">
            <v>7</v>
          </cell>
          <cell r="B39">
            <v>0</v>
          </cell>
          <cell r="C39" t="str">
            <v>Athaya Salsabilla Z</v>
          </cell>
          <cell r="D39" t="str">
            <v>4.1</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t="str">
            <v>1.33</v>
          </cell>
          <cell r="V39" t="str">
            <v>D+</v>
          </cell>
          <cell r="W39" t="str">
            <v>0</v>
          </cell>
          <cell r="X39">
            <v>0</v>
          </cell>
          <cell r="Y39">
            <v>0</v>
          </cell>
          <cell r="Z39">
            <v>0</v>
          </cell>
          <cell r="AA39">
            <v>0</v>
          </cell>
          <cell r="AB39">
            <v>0</v>
          </cell>
          <cell r="AC39">
            <v>0</v>
          </cell>
          <cell r="AD39">
            <v>0</v>
          </cell>
          <cell r="AE39">
            <v>0</v>
          </cell>
          <cell r="AF39">
            <v>0</v>
          </cell>
          <cell r="AG39" t="str">
            <v>D+</v>
          </cell>
        </row>
        <row r="40">
          <cell r="A40">
            <v>0</v>
          </cell>
          <cell r="B40">
            <v>0</v>
          </cell>
          <cell r="C40">
            <v>0</v>
          </cell>
          <cell r="D40" t="str">
            <v>4.3</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t="str">
            <v>1.33</v>
          </cell>
          <cell r="V40" t="str">
            <v>D+</v>
          </cell>
          <cell r="W40" t="str">
            <v>0</v>
          </cell>
          <cell r="X40">
            <v>0</v>
          </cell>
          <cell r="Y40">
            <v>0</v>
          </cell>
          <cell r="Z40">
            <v>0</v>
          </cell>
          <cell r="AA40">
            <v>0</v>
          </cell>
          <cell r="AB40">
            <v>0</v>
          </cell>
          <cell r="AC40">
            <v>0</v>
          </cell>
          <cell r="AD40">
            <v>0</v>
          </cell>
          <cell r="AE40">
            <v>0</v>
          </cell>
          <cell r="AF40">
            <v>0</v>
          </cell>
          <cell r="AG40">
            <v>0</v>
          </cell>
        </row>
        <row r="41">
          <cell r="A41">
            <v>0</v>
          </cell>
          <cell r="B41">
            <v>0</v>
          </cell>
          <cell r="C41">
            <v>0</v>
          </cell>
          <cell r="D41" t="str">
            <v>4.4</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t="str">
            <v>1.33</v>
          </cell>
          <cell r="V41" t="str">
            <v>D+</v>
          </cell>
          <cell r="W41" t="str">
            <v>0</v>
          </cell>
          <cell r="X41">
            <v>0</v>
          </cell>
          <cell r="Y41">
            <v>0</v>
          </cell>
          <cell r="Z41">
            <v>0</v>
          </cell>
          <cell r="AA41">
            <v>0</v>
          </cell>
          <cell r="AB41">
            <v>0</v>
          </cell>
          <cell r="AC41">
            <v>0</v>
          </cell>
          <cell r="AD41">
            <v>0</v>
          </cell>
          <cell r="AE41">
            <v>0</v>
          </cell>
          <cell r="AF41">
            <v>0</v>
          </cell>
          <cell r="AG41">
            <v>0</v>
          </cell>
        </row>
        <row r="42">
          <cell r="A42">
            <v>0</v>
          </cell>
          <cell r="B42">
            <v>0</v>
          </cell>
          <cell r="C42">
            <v>0</v>
          </cell>
          <cell r="D42" t="str">
            <v>4.5</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t="str">
            <v>1.33</v>
          </cell>
          <cell r="V42" t="str">
            <v>D+</v>
          </cell>
          <cell r="W42" t="str">
            <v>0</v>
          </cell>
          <cell r="X42">
            <v>0</v>
          </cell>
          <cell r="Y42">
            <v>0</v>
          </cell>
          <cell r="Z42">
            <v>0</v>
          </cell>
          <cell r="AA42">
            <v>0</v>
          </cell>
          <cell r="AB42">
            <v>0</v>
          </cell>
          <cell r="AC42">
            <v>0</v>
          </cell>
          <cell r="AD42">
            <v>0</v>
          </cell>
          <cell r="AE42">
            <v>0</v>
          </cell>
          <cell r="AF42">
            <v>0</v>
          </cell>
          <cell r="AG42">
            <v>0</v>
          </cell>
        </row>
        <row r="43">
          <cell r="A43">
            <v>0</v>
          </cell>
          <cell r="B43">
            <v>7</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t="str">
            <v>1.33</v>
          </cell>
          <cell r="V43" t="str">
            <v>D+</v>
          </cell>
          <cell r="W43">
            <v>0</v>
          </cell>
          <cell r="X43">
            <v>0</v>
          </cell>
          <cell r="Y43">
            <v>0</v>
          </cell>
          <cell r="Z43">
            <v>0</v>
          </cell>
          <cell r="AA43">
            <v>0</v>
          </cell>
          <cell r="AB43">
            <v>0</v>
          </cell>
          <cell r="AC43">
            <v>0</v>
          </cell>
          <cell r="AD43">
            <v>0</v>
          </cell>
          <cell r="AE43">
            <v>0</v>
          </cell>
          <cell r="AF43">
            <v>0</v>
          </cell>
          <cell r="AG43">
            <v>0</v>
          </cell>
        </row>
        <row r="44">
          <cell r="A44">
            <v>8</v>
          </cell>
          <cell r="B44">
            <v>0</v>
          </cell>
          <cell r="C44" t="str">
            <v>Aulia Dea Rosalinda</v>
          </cell>
          <cell r="D44" t="str">
            <v>4.1</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t="str">
            <v>1.33</v>
          </cell>
          <cell r="V44" t="str">
            <v>D+</v>
          </cell>
          <cell r="W44" t="str">
            <v>0</v>
          </cell>
          <cell r="X44">
            <v>0</v>
          </cell>
          <cell r="Y44">
            <v>0</v>
          </cell>
          <cell r="Z44">
            <v>0</v>
          </cell>
          <cell r="AA44">
            <v>0</v>
          </cell>
          <cell r="AB44">
            <v>0</v>
          </cell>
          <cell r="AC44">
            <v>0</v>
          </cell>
          <cell r="AD44">
            <v>0</v>
          </cell>
          <cell r="AE44">
            <v>0</v>
          </cell>
          <cell r="AF44">
            <v>0</v>
          </cell>
          <cell r="AG44" t="str">
            <v>D+</v>
          </cell>
        </row>
        <row r="45">
          <cell r="A45">
            <v>0</v>
          </cell>
          <cell r="B45">
            <v>0</v>
          </cell>
          <cell r="C45">
            <v>0</v>
          </cell>
          <cell r="D45" t="str">
            <v>4.3</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t="str">
            <v>1.33</v>
          </cell>
          <cell r="V45" t="str">
            <v>D+</v>
          </cell>
          <cell r="W45" t="str">
            <v>0</v>
          </cell>
          <cell r="X45">
            <v>0</v>
          </cell>
          <cell r="Y45">
            <v>0</v>
          </cell>
          <cell r="Z45">
            <v>0</v>
          </cell>
          <cell r="AA45">
            <v>0</v>
          </cell>
          <cell r="AB45">
            <v>0</v>
          </cell>
          <cell r="AC45">
            <v>0</v>
          </cell>
          <cell r="AD45">
            <v>0</v>
          </cell>
          <cell r="AE45">
            <v>0</v>
          </cell>
          <cell r="AF45">
            <v>0</v>
          </cell>
          <cell r="AG45">
            <v>0</v>
          </cell>
        </row>
        <row r="46">
          <cell r="A46">
            <v>0</v>
          </cell>
          <cell r="B46">
            <v>0</v>
          </cell>
          <cell r="C46">
            <v>0</v>
          </cell>
          <cell r="D46" t="str">
            <v>4.4</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t="str">
            <v>1.33</v>
          </cell>
          <cell r="V46" t="str">
            <v>D+</v>
          </cell>
          <cell r="W46" t="str">
            <v>0</v>
          </cell>
          <cell r="X46">
            <v>0</v>
          </cell>
          <cell r="Y46">
            <v>0</v>
          </cell>
          <cell r="Z46">
            <v>0</v>
          </cell>
          <cell r="AA46">
            <v>0</v>
          </cell>
          <cell r="AB46">
            <v>0</v>
          </cell>
          <cell r="AC46">
            <v>0</v>
          </cell>
          <cell r="AD46">
            <v>0</v>
          </cell>
          <cell r="AE46">
            <v>0</v>
          </cell>
          <cell r="AF46">
            <v>0</v>
          </cell>
          <cell r="AG46">
            <v>0</v>
          </cell>
        </row>
        <row r="47">
          <cell r="A47">
            <v>0</v>
          </cell>
          <cell r="B47">
            <v>0</v>
          </cell>
          <cell r="C47">
            <v>0</v>
          </cell>
          <cell r="D47" t="str">
            <v>4.5</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t="str">
            <v>1.33</v>
          </cell>
          <cell r="V47" t="str">
            <v>D+</v>
          </cell>
          <cell r="W47" t="str">
            <v>0</v>
          </cell>
          <cell r="X47">
            <v>0</v>
          </cell>
          <cell r="Y47">
            <v>0</v>
          </cell>
          <cell r="Z47">
            <v>0</v>
          </cell>
          <cell r="AA47">
            <v>0</v>
          </cell>
          <cell r="AB47">
            <v>0</v>
          </cell>
          <cell r="AC47">
            <v>0</v>
          </cell>
          <cell r="AD47">
            <v>0</v>
          </cell>
          <cell r="AE47">
            <v>0</v>
          </cell>
          <cell r="AF47">
            <v>0</v>
          </cell>
          <cell r="AG47">
            <v>0</v>
          </cell>
        </row>
        <row r="48">
          <cell r="A48">
            <v>0</v>
          </cell>
          <cell r="B48">
            <v>8</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t="str">
            <v>1.33</v>
          </cell>
          <cell r="V48" t="str">
            <v>D+</v>
          </cell>
          <cell r="W48">
            <v>0</v>
          </cell>
          <cell r="X48">
            <v>0</v>
          </cell>
          <cell r="Y48">
            <v>0</v>
          </cell>
          <cell r="Z48">
            <v>0</v>
          </cell>
          <cell r="AA48">
            <v>0</v>
          </cell>
          <cell r="AB48">
            <v>0</v>
          </cell>
          <cell r="AC48">
            <v>0</v>
          </cell>
          <cell r="AD48">
            <v>0</v>
          </cell>
          <cell r="AE48">
            <v>0</v>
          </cell>
          <cell r="AF48">
            <v>0</v>
          </cell>
          <cell r="AG48">
            <v>0</v>
          </cell>
        </row>
        <row r="49">
          <cell r="A49">
            <v>9</v>
          </cell>
          <cell r="B49">
            <v>0</v>
          </cell>
          <cell r="C49" t="str">
            <v>Claudia Gabriella L</v>
          </cell>
          <cell r="D49" t="str">
            <v>4.1</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t="str">
            <v>1.33</v>
          </cell>
          <cell r="V49" t="str">
            <v>D+</v>
          </cell>
          <cell r="W49" t="str">
            <v>0</v>
          </cell>
          <cell r="X49">
            <v>0</v>
          </cell>
          <cell r="Y49">
            <v>0</v>
          </cell>
          <cell r="Z49">
            <v>0</v>
          </cell>
          <cell r="AA49">
            <v>0</v>
          </cell>
          <cell r="AB49">
            <v>0</v>
          </cell>
          <cell r="AC49">
            <v>0</v>
          </cell>
          <cell r="AD49">
            <v>0</v>
          </cell>
          <cell r="AE49">
            <v>0</v>
          </cell>
          <cell r="AF49">
            <v>0</v>
          </cell>
          <cell r="AG49" t="str">
            <v>D+</v>
          </cell>
        </row>
        <row r="50">
          <cell r="A50">
            <v>0</v>
          </cell>
          <cell r="B50">
            <v>0</v>
          </cell>
          <cell r="C50">
            <v>0</v>
          </cell>
          <cell r="D50" t="str">
            <v>4.3</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t="str">
            <v>1.33</v>
          </cell>
          <cell r="V50" t="str">
            <v>D+</v>
          </cell>
          <cell r="W50" t="str">
            <v>0</v>
          </cell>
          <cell r="X50">
            <v>0</v>
          </cell>
          <cell r="Y50">
            <v>0</v>
          </cell>
          <cell r="Z50">
            <v>0</v>
          </cell>
          <cell r="AA50">
            <v>0</v>
          </cell>
          <cell r="AB50">
            <v>0</v>
          </cell>
          <cell r="AC50">
            <v>0</v>
          </cell>
          <cell r="AD50">
            <v>0</v>
          </cell>
          <cell r="AE50">
            <v>0</v>
          </cell>
          <cell r="AF50">
            <v>0</v>
          </cell>
          <cell r="AG50">
            <v>0</v>
          </cell>
        </row>
        <row r="51">
          <cell r="A51">
            <v>0</v>
          </cell>
          <cell r="B51">
            <v>0</v>
          </cell>
          <cell r="C51">
            <v>0</v>
          </cell>
          <cell r="D51" t="str">
            <v>4.4</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t="str">
            <v>1.33</v>
          </cell>
          <cell r="V51" t="str">
            <v>D+</v>
          </cell>
          <cell r="W51" t="str">
            <v>0</v>
          </cell>
          <cell r="X51">
            <v>0</v>
          </cell>
          <cell r="Y51">
            <v>0</v>
          </cell>
          <cell r="Z51">
            <v>0</v>
          </cell>
          <cell r="AA51">
            <v>0</v>
          </cell>
          <cell r="AB51">
            <v>0</v>
          </cell>
          <cell r="AC51">
            <v>0</v>
          </cell>
          <cell r="AD51">
            <v>0</v>
          </cell>
          <cell r="AE51">
            <v>0</v>
          </cell>
          <cell r="AF51">
            <v>0</v>
          </cell>
          <cell r="AG51">
            <v>0</v>
          </cell>
        </row>
        <row r="52">
          <cell r="A52">
            <v>0</v>
          </cell>
          <cell r="B52">
            <v>0</v>
          </cell>
          <cell r="C52">
            <v>0</v>
          </cell>
          <cell r="D52" t="str">
            <v>4.5</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t="str">
            <v>1.33</v>
          </cell>
          <cell r="V52" t="str">
            <v>D+</v>
          </cell>
          <cell r="W52" t="str">
            <v>0</v>
          </cell>
          <cell r="X52">
            <v>0</v>
          </cell>
          <cell r="Y52">
            <v>0</v>
          </cell>
          <cell r="Z52">
            <v>0</v>
          </cell>
          <cell r="AA52">
            <v>0</v>
          </cell>
          <cell r="AB52">
            <v>0</v>
          </cell>
          <cell r="AC52">
            <v>0</v>
          </cell>
          <cell r="AD52">
            <v>0</v>
          </cell>
          <cell r="AE52">
            <v>0</v>
          </cell>
          <cell r="AF52">
            <v>0</v>
          </cell>
          <cell r="AG52">
            <v>0</v>
          </cell>
        </row>
        <row r="53">
          <cell r="A53">
            <v>0</v>
          </cell>
          <cell r="B53">
            <v>9</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t="str">
            <v>1.33</v>
          </cell>
          <cell r="V53" t="str">
            <v>D+</v>
          </cell>
          <cell r="W53">
            <v>0</v>
          </cell>
          <cell r="X53">
            <v>0</v>
          </cell>
          <cell r="Y53">
            <v>0</v>
          </cell>
          <cell r="Z53">
            <v>0</v>
          </cell>
          <cell r="AA53">
            <v>0</v>
          </cell>
          <cell r="AB53">
            <v>0</v>
          </cell>
          <cell r="AC53">
            <v>0</v>
          </cell>
          <cell r="AD53">
            <v>0</v>
          </cell>
          <cell r="AE53">
            <v>0</v>
          </cell>
          <cell r="AF53">
            <v>0</v>
          </cell>
          <cell r="AG53">
            <v>0</v>
          </cell>
        </row>
        <row r="54">
          <cell r="A54">
            <v>10</v>
          </cell>
          <cell r="B54">
            <v>0</v>
          </cell>
          <cell r="C54" t="str">
            <v xml:space="preserve">Deco Badarus Zaman </v>
          </cell>
          <cell r="D54" t="str">
            <v>4.1</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1.33</v>
          </cell>
          <cell r="V54" t="str">
            <v>D+</v>
          </cell>
          <cell r="W54" t="str">
            <v>0</v>
          </cell>
          <cell r="X54">
            <v>0</v>
          </cell>
          <cell r="Y54">
            <v>0</v>
          </cell>
          <cell r="Z54">
            <v>0</v>
          </cell>
          <cell r="AA54">
            <v>0</v>
          </cell>
          <cell r="AB54">
            <v>0</v>
          </cell>
          <cell r="AC54">
            <v>0</v>
          </cell>
          <cell r="AD54">
            <v>0</v>
          </cell>
          <cell r="AE54">
            <v>0</v>
          </cell>
          <cell r="AF54">
            <v>0</v>
          </cell>
          <cell r="AG54" t="str">
            <v>D+</v>
          </cell>
        </row>
        <row r="55">
          <cell r="A55">
            <v>0</v>
          </cell>
          <cell r="B55">
            <v>0</v>
          </cell>
          <cell r="C55">
            <v>0</v>
          </cell>
          <cell r="D55" t="str">
            <v>4.3</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t="str">
            <v>1.33</v>
          </cell>
          <cell r="V55" t="str">
            <v>D+</v>
          </cell>
          <cell r="W55" t="str">
            <v>0</v>
          </cell>
          <cell r="X55">
            <v>0</v>
          </cell>
          <cell r="Y55">
            <v>0</v>
          </cell>
          <cell r="Z55">
            <v>0</v>
          </cell>
          <cell r="AA55">
            <v>0</v>
          </cell>
          <cell r="AB55">
            <v>0</v>
          </cell>
          <cell r="AC55">
            <v>0</v>
          </cell>
          <cell r="AD55">
            <v>0</v>
          </cell>
          <cell r="AE55">
            <v>0</v>
          </cell>
          <cell r="AF55">
            <v>0</v>
          </cell>
          <cell r="AG55">
            <v>0</v>
          </cell>
        </row>
        <row r="56">
          <cell r="A56">
            <v>0</v>
          </cell>
          <cell r="B56">
            <v>0</v>
          </cell>
          <cell r="C56">
            <v>0</v>
          </cell>
          <cell r="D56" t="str">
            <v>4.4</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t="str">
            <v>1.33</v>
          </cell>
          <cell r="V56" t="str">
            <v>D+</v>
          </cell>
          <cell r="W56" t="str">
            <v>0</v>
          </cell>
          <cell r="X56">
            <v>0</v>
          </cell>
          <cell r="Y56">
            <v>0</v>
          </cell>
          <cell r="Z56">
            <v>0</v>
          </cell>
          <cell r="AA56">
            <v>0</v>
          </cell>
          <cell r="AB56">
            <v>0</v>
          </cell>
          <cell r="AC56">
            <v>0</v>
          </cell>
          <cell r="AD56">
            <v>0</v>
          </cell>
          <cell r="AE56">
            <v>0</v>
          </cell>
          <cell r="AF56">
            <v>0</v>
          </cell>
          <cell r="AG56">
            <v>0</v>
          </cell>
        </row>
        <row r="57">
          <cell r="A57">
            <v>0</v>
          </cell>
          <cell r="B57">
            <v>0</v>
          </cell>
          <cell r="C57">
            <v>0</v>
          </cell>
          <cell r="D57" t="str">
            <v>4.5</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t="str">
            <v>1.33</v>
          </cell>
          <cell r="V57" t="str">
            <v>D+</v>
          </cell>
          <cell r="W57" t="str">
            <v>0</v>
          </cell>
          <cell r="X57">
            <v>0</v>
          </cell>
          <cell r="Y57">
            <v>0</v>
          </cell>
          <cell r="Z57">
            <v>0</v>
          </cell>
          <cell r="AA57">
            <v>0</v>
          </cell>
          <cell r="AB57">
            <v>0</v>
          </cell>
          <cell r="AC57">
            <v>0</v>
          </cell>
          <cell r="AD57">
            <v>0</v>
          </cell>
          <cell r="AE57">
            <v>0</v>
          </cell>
          <cell r="AF57">
            <v>0</v>
          </cell>
          <cell r="AG57">
            <v>0</v>
          </cell>
        </row>
        <row r="58">
          <cell r="A58">
            <v>0</v>
          </cell>
          <cell r="B58">
            <v>10</v>
          </cell>
          <cell r="C58">
            <v>0</v>
          </cell>
          <cell r="D58">
            <v>0</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t="str">
            <v>1.33</v>
          </cell>
          <cell r="V58" t="str">
            <v>D+</v>
          </cell>
          <cell r="W58">
            <v>0</v>
          </cell>
          <cell r="X58">
            <v>0</v>
          </cell>
          <cell r="Y58">
            <v>0</v>
          </cell>
          <cell r="Z58">
            <v>0</v>
          </cell>
          <cell r="AA58">
            <v>0</v>
          </cell>
          <cell r="AB58">
            <v>0</v>
          </cell>
          <cell r="AC58">
            <v>0</v>
          </cell>
          <cell r="AD58">
            <v>0</v>
          </cell>
          <cell r="AE58">
            <v>0</v>
          </cell>
          <cell r="AF58">
            <v>0</v>
          </cell>
          <cell r="AG58">
            <v>0</v>
          </cell>
        </row>
        <row r="59">
          <cell r="A59">
            <v>11</v>
          </cell>
          <cell r="B59">
            <v>0</v>
          </cell>
          <cell r="C59" t="str">
            <v>Fania Mutiara Felichia</v>
          </cell>
          <cell r="D59" t="str">
            <v>4.1</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t="str">
            <v>1.33</v>
          </cell>
          <cell r="V59" t="str">
            <v>D+</v>
          </cell>
          <cell r="W59" t="str">
            <v>0</v>
          </cell>
          <cell r="X59">
            <v>0</v>
          </cell>
          <cell r="Y59">
            <v>0</v>
          </cell>
          <cell r="Z59">
            <v>0</v>
          </cell>
          <cell r="AA59">
            <v>0</v>
          </cell>
          <cell r="AB59">
            <v>0</v>
          </cell>
          <cell r="AC59">
            <v>0</v>
          </cell>
          <cell r="AD59">
            <v>0</v>
          </cell>
          <cell r="AE59">
            <v>0</v>
          </cell>
          <cell r="AF59">
            <v>0</v>
          </cell>
          <cell r="AG59" t="str">
            <v>D+</v>
          </cell>
        </row>
        <row r="60">
          <cell r="A60">
            <v>0</v>
          </cell>
          <cell r="B60">
            <v>0</v>
          </cell>
          <cell r="C60">
            <v>0</v>
          </cell>
          <cell r="D60" t="str">
            <v>4.3</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t="str">
            <v>1.33</v>
          </cell>
          <cell r="V60" t="str">
            <v>D+</v>
          </cell>
          <cell r="W60" t="str">
            <v>0</v>
          </cell>
          <cell r="X60">
            <v>0</v>
          </cell>
          <cell r="Y60">
            <v>0</v>
          </cell>
          <cell r="Z60">
            <v>0</v>
          </cell>
          <cell r="AA60">
            <v>0</v>
          </cell>
          <cell r="AB60">
            <v>0</v>
          </cell>
          <cell r="AC60">
            <v>0</v>
          </cell>
          <cell r="AD60">
            <v>0</v>
          </cell>
          <cell r="AE60">
            <v>0</v>
          </cell>
          <cell r="AF60">
            <v>0</v>
          </cell>
          <cell r="AG60">
            <v>0</v>
          </cell>
        </row>
        <row r="61">
          <cell r="A61">
            <v>0</v>
          </cell>
          <cell r="B61">
            <v>0</v>
          </cell>
          <cell r="C61">
            <v>0</v>
          </cell>
          <cell r="D61" t="str">
            <v>4.4</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t="str">
            <v>1.33</v>
          </cell>
          <cell r="V61" t="str">
            <v>D+</v>
          </cell>
          <cell r="W61" t="str">
            <v>0</v>
          </cell>
          <cell r="X61">
            <v>0</v>
          </cell>
          <cell r="Y61">
            <v>0</v>
          </cell>
          <cell r="Z61">
            <v>0</v>
          </cell>
          <cell r="AA61">
            <v>0</v>
          </cell>
          <cell r="AB61">
            <v>0</v>
          </cell>
          <cell r="AC61">
            <v>0</v>
          </cell>
          <cell r="AD61">
            <v>0</v>
          </cell>
          <cell r="AE61">
            <v>0</v>
          </cell>
          <cell r="AF61">
            <v>0</v>
          </cell>
          <cell r="AG61">
            <v>0</v>
          </cell>
        </row>
        <row r="62">
          <cell r="A62">
            <v>0</v>
          </cell>
          <cell r="B62">
            <v>0</v>
          </cell>
          <cell r="C62">
            <v>0</v>
          </cell>
          <cell r="D62" t="str">
            <v>4.5</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t="str">
            <v>1.33</v>
          </cell>
          <cell r="V62" t="str">
            <v>D+</v>
          </cell>
          <cell r="W62" t="str">
            <v>0</v>
          </cell>
          <cell r="X62">
            <v>0</v>
          </cell>
          <cell r="Y62">
            <v>0</v>
          </cell>
          <cell r="Z62">
            <v>0</v>
          </cell>
          <cell r="AA62">
            <v>0</v>
          </cell>
          <cell r="AB62">
            <v>0</v>
          </cell>
          <cell r="AC62">
            <v>0</v>
          </cell>
          <cell r="AD62">
            <v>0</v>
          </cell>
          <cell r="AE62">
            <v>0</v>
          </cell>
          <cell r="AF62">
            <v>0</v>
          </cell>
          <cell r="AG62">
            <v>0</v>
          </cell>
        </row>
        <row r="63">
          <cell r="A63">
            <v>0</v>
          </cell>
          <cell r="B63">
            <v>11</v>
          </cell>
          <cell r="C63">
            <v>0</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t="str">
            <v>1.33</v>
          </cell>
          <cell r="V63" t="str">
            <v>D+</v>
          </cell>
          <cell r="W63">
            <v>0</v>
          </cell>
          <cell r="X63">
            <v>0</v>
          </cell>
          <cell r="Y63">
            <v>0</v>
          </cell>
          <cell r="Z63">
            <v>0</v>
          </cell>
          <cell r="AA63">
            <v>0</v>
          </cell>
          <cell r="AB63">
            <v>0</v>
          </cell>
          <cell r="AC63">
            <v>0</v>
          </cell>
          <cell r="AD63">
            <v>0</v>
          </cell>
          <cell r="AE63">
            <v>0</v>
          </cell>
          <cell r="AF63">
            <v>0</v>
          </cell>
          <cell r="AG63">
            <v>0</v>
          </cell>
        </row>
        <row r="64">
          <cell r="A64">
            <v>12</v>
          </cell>
          <cell r="B64">
            <v>0</v>
          </cell>
          <cell r="C64" t="str">
            <v>Intan Dyah Nowari</v>
          </cell>
          <cell r="D64" t="str">
            <v>4.1</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t="str">
            <v>1.33</v>
          </cell>
          <cell r="V64" t="str">
            <v>D+</v>
          </cell>
          <cell r="W64" t="str">
            <v>0</v>
          </cell>
          <cell r="X64">
            <v>0</v>
          </cell>
          <cell r="Y64">
            <v>0</v>
          </cell>
          <cell r="Z64">
            <v>0</v>
          </cell>
          <cell r="AA64">
            <v>0</v>
          </cell>
          <cell r="AB64">
            <v>0</v>
          </cell>
          <cell r="AC64">
            <v>0</v>
          </cell>
          <cell r="AD64">
            <v>0</v>
          </cell>
          <cell r="AE64">
            <v>0</v>
          </cell>
          <cell r="AF64">
            <v>0</v>
          </cell>
          <cell r="AG64" t="str">
            <v>D+</v>
          </cell>
        </row>
        <row r="65">
          <cell r="A65">
            <v>0</v>
          </cell>
          <cell r="B65">
            <v>0</v>
          </cell>
          <cell r="C65">
            <v>0</v>
          </cell>
          <cell r="D65" t="str">
            <v>4.3</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t="str">
            <v>1.33</v>
          </cell>
          <cell r="V65" t="str">
            <v>D+</v>
          </cell>
          <cell r="W65" t="str">
            <v>0</v>
          </cell>
          <cell r="X65">
            <v>0</v>
          </cell>
          <cell r="Y65">
            <v>0</v>
          </cell>
          <cell r="Z65">
            <v>0</v>
          </cell>
          <cell r="AA65">
            <v>0</v>
          </cell>
          <cell r="AB65">
            <v>0</v>
          </cell>
          <cell r="AC65">
            <v>0</v>
          </cell>
          <cell r="AD65">
            <v>0</v>
          </cell>
          <cell r="AE65">
            <v>0</v>
          </cell>
          <cell r="AF65">
            <v>0</v>
          </cell>
          <cell r="AG65">
            <v>0</v>
          </cell>
        </row>
        <row r="66">
          <cell r="A66">
            <v>0</v>
          </cell>
          <cell r="B66">
            <v>0</v>
          </cell>
          <cell r="C66">
            <v>0</v>
          </cell>
          <cell r="D66" t="str">
            <v>4.4</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t="str">
            <v>1.33</v>
          </cell>
          <cell r="V66" t="str">
            <v>D+</v>
          </cell>
          <cell r="W66" t="str">
            <v>0</v>
          </cell>
          <cell r="X66">
            <v>0</v>
          </cell>
          <cell r="Y66">
            <v>0</v>
          </cell>
          <cell r="Z66">
            <v>0</v>
          </cell>
          <cell r="AA66">
            <v>0</v>
          </cell>
          <cell r="AB66">
            <v>0</v>
          </cell>
          <cell r="AC66">
            <v>0</v>
          </cell>
          <cell r="AD66">
            <v>0</v>
          </cell>
          <cell r="AE66">
            <v>0</v>
          </cell>
          <cell r="AF66">
            <v>0</v>
          </cell>
          <cell r="AG66">
            <v>0</v>
          </cell>
        </row>
        <row r="67">
          <cell r="A67">
            <v>0</v>
          </cell>
          <cell r="B67">
            <v>0</v>
          </cell>
          <cell r="C67">
            <v>0</v>
          </cell>
          <cell r="D67" t="str">
            <v>4.5</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t="str">
            <v>1.33</v>
          </cell>
          <cell r="V67" t="str">
            <v>D+</v>
          </cell>
          <cell r="W67" t="str">
            <v>0</v>
          </cell>
          <cell r="X67">
            <v>0</v>
          </cell>
          <cell r="Y67">
            <v>0</v>
          </cell>
          <cell r="Z67">
            <v>0</v>
          </cell>
          <cell r="AA67">
            <v>0</v>
          </cell>
          <cell r="AB67">
            <v>0</v>
          </cell>
          <cell r="AC67">
            <v>0</v>
          </cell>
          <cell r="AD67">
            <v>0</v>
          </cell>
          <cell r="AE67">
            <v>0</v>
          </cell>
          <cell r="AF67">
            <v>0</v>
          </cell>
          <cell r="AG67">
            <v>0</v>
          </cell>
        </row>
        <row r="68">
          <cell r="A68">
            <v>0</v>
          </cell>
          <cell r="B68">
            <v>12</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t="str">
            <v>1.33</v>
          </cell>
          <cell r="V68" t="str">
            <v>D+</v>
          </cell>
          <cell r="W68">
            <v>0</v>
          </cell>
          <cell r="X68">
            <v>0</v>
          </cell>
          <cell r="Y68">
            <v>0</v>
          </cell>
          <cell r="Z68">
            <v>0</v>
          </cell>
          <cell r="AA68">
            <v>0</v>
          </cell>
          <cell r="AB68">
            <v>0</v>
          </cell>
          <cell r="AC68">
            <v>0</v>
          </cell>
          <cell r="AD68">
            <v>0</v>
          </cell>
          <cell r="AE68">
            <v>0</v>
          </cell>
          <cell r="AF68">
            <v>0</v>
          </cell>
          <cell r="AG68">
            <v>0</v>
          </cell>
        </row>
        <row r="69">
          <cell r="A69">
            <v>13</v>
          </cell>
          <cell r="B69">
            <v>0</v>
          </cell>
          <cell r="C69" t="str">
            <v>Misyanita Nurfitri S</v>
          </cell>
          <cell r="D69" t="str">
            <v>4.1</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t="str">
            <v>1.33</v>
          </cell>
          <cell r="V69" t="str">
            <v>D+</v>
          </cell>
          <cell r="W69" t="str">
            <v>0</v>
          </cell>
          <cell r="X69">
            <v>0</v>
          </cell>
          <cell r="Y69">
            <v>0</v>
          </cell>
          <cell r="Z69">
            <v>0</v>
          </cell>
          <cell r="AA69">
            <v>0</v>
          </cell>
          <cell r="AB69">
            <v>0</v>
          </cell>
          <cell r="AC69">
            <v>0</v>
          </cell>
          <cell r="AD69">
            <v>0</v>
          </cell>
          <cell r="AE69">
            <v>0</v>
          </cell>
          <cell r="AF69">
            <v>0</v>
          </cell>
          <cell r="AG69" t="str">
            <v>D+</v>
          </cell>
        </row>
        <row r="70">
          <cell r="A70">
            <v>0</v>
          </cell>
          <cell r="B70">
            <v>0</v>
          </cell>
          <cell r="C70">
            <v>0</v>
          </cell>
          <cell r="D70" t="str">
            <v>4.3</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t="str">
            <v>1.33</v>
          </cell>
          <cell r="V70" t="str">
            <v>D+</v>
          </cell>
          <cell r="W70" t="str">
            <v>0</v>
          </cell>
          <cell r="X70">
            <v>0</v>
          </cell>
          <cell r="Y70">
            <v>0</v>
          </cell>
          <cell r="Z70">
            <v>0</v>
          </cell>
          <cell r="AA70">
            <v>0</v>
          </cell>
          <cell r="AB70">
            <v>0</v>
          </cell>
          <cell r="AC70">
            <v>0</v>
          </cell>
          <cell r="AD70">
            <v>0</v>
          </cell>
          <cell r="AE70">
            <v>0</v>
          </cell>
          <cell r="AF70">
            <v>0</v>
          </cell>
          <cell r="AG70">
            <v>0</v>
          </cell>
        </row>
        <row r="71">
          <cell r="A71">
            <v>0</v>
          </cell>
          <cell r="B71">
            <v>0</v>
          </cell>
          <cell r="C71">
            <v>0</v>
          </cell>
          <cell r="D71" t="str">
            <v>4.4</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t="str">
            <v>1.33</v>
          </cell>
          <cell r="V71" t="str">
            <v>D+</v>
          </cell>
          <cell r="W71" t="str">
            <v>0</v>
          </cell>
          <cell r="X71">
            <v>0</v>
          </cell>
          <cell r="Y71">
            <v>0</v>
          </cell>
          <cell r="Z71">
            <v>0</v>
          </cell>
          <cell r="AA71">
            <v>0</v>
          </cell>
          <cell r="AB71">
            <v>0</v>
          </cell>
          <cell r="AC71">
            <v>0</v>
          </cell>
          <cell r="AD71">
            <v>0</v>
          </cell>
          <cell r="AE71">
            <v>0</v>
          </cell>
          <cell r="AF71">
            <v>0</v>
          </cell>
          <cell r="AG71">
            <v>0</v>
          </cell>
        </row>
        <row r="72">
          <cell r="A72">
            <v>0</v>
          </cell>
          <cell r="B72">
            <v>0</v>
          </cell>
          <cell r="C72">
            <v>0</v>
          </cell>
          <cell r="D72" t="str">
            <v>4.5</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t="str">
            <v>1.33</v>
          </cell>
          <cell r="V72" t="str">
            <v>D+</v>
          </cell>
          <cell r="W72" t="str">
            <v>0</v>
          </cell>
          <cell r="X72">
            <v>0</v>
          </cell>
          <cell r="Y72">
            <v>0</v>
          </cell>
          <cell r="Z72">
            <v>0</v>
          </cell>
          <cell r="AA72">
            <v>0</v>
          </cell>
          <cell r="AB72">
            <v>0</v>
          </cell>
          <cell r="AC72">
            <v>0</v>
          </cell>
          <cell r="AD72">
            <v>0</v>
          </cell>
          <cell r="AE72">
            <v>0</v>
          </cell>
          <cell r="AF72">
            <v>0</v>
          </cell>
          <cell r="AG72">
            <v>0</v>
          </cell>
        </row>
        <row r="73">
          <cell r="A73">
            <v>0</v>
          </cell>
          <cell r="B73">
            <v>13</v>
          </cell>
          <cell r="C73">
            <v>0</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t="str">
            <v>1.33</v>
          </cell>
          <cell r="V73" t="str">
            <v>D+</v>
          </cell>
          <cell r="W73">
            <v>0</v>
          </cell>
          <cell r="X73">
            <v>0</v>
          </cell>
          <cell r="Y73">
            <v>0</v>
          </cell>
          <cell r="Z73">
            <v>0</v>
          </cell>
          <cell r="AA73">
            <v>0</v>
          </cell>
          <cell r="AB73">
            <v>0</v>
          </cell>
          <cell r="AC73">
            <v>0</v>
          </cell>
          <cell r="AD73">
            <v>0</v>
          </cell>
          <cell r="AE73">
            <v>0</v>
          </cell>
          <cell r="AF73">
            <v>0</v>
          </cell>
          <cell r="AG73">
            <v>0</v>
          </cell>
        </row>
        <row r="74">
          <cell r="A74">
            <v>14</v>
          </cell>
          <cell r="B74">
            <v>0</v>
          </cell>
          <cell r="C74" t="str">
            <v>Moch Zidane Hita L. U</v>
          </cell>
          <cell r="D74" t="str">
            <v>4.1</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t="str">
            <v>1.33</v>
          </cell>
          <cell r="V74" t="str">
            <v>D+</v>
          </cell>
          <cell r="W74" t="str">
            <v>0</v>
          </cell>
          <cell r="X74">
            <v>0</v>
          </cell>
          <cell r="Y74">
            <v>0</v>
          </cell>
          <cell r="Z74">
            <v>0</v>
          </cell>
          <cell r="AA74">
            <v>0</v>
          </cell>
          <cell r="AB74">
            <v>0</v>
          </cell>
          <cell r="AC74">
            <v>0</v>
          </cell>
          <cell r="AD74">
            <v>0</v>
          </cell>
          <cell r="AE74">
            <v>0</v>
          </cell>
          <cell r="AF74">
            <v>0</v>
          </cell>
          <cell r="AG74" t="str">
            <v>D+</v>
          </cell>
        </row>
        <row r="75">
          <cell r="A75">
            <v>0</v>
          </cell>
          <cell r="B75">
            <v>0</v>
          </cell>
          <cell r="C75">
            <v>0</v>
          </cell>
          <cell r="D75" t="str">
            <v>4.3</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t="str">
            <v>1.33</v>
          </cell>
          <cell r="V75" t="str">
            <v>D+</v>
          </cell>
          <cell r="W75" t="str">
            <v>0</v>
          </cell>
          <cell r="X75">
            <v>0</v>
          </cell>
          <cell r="Y75">
            <v>0</v>
          </cell>
          <cell r="Z75">
            <v>0</v>
          </cell>
          <cell r="AA75">
            <v>0</v>
          </cell>
          <cell r="AB75">
            <v>0</v>
          </cell>
          <cell r="AC75">
            <v>0</v>
          </cell>
          <cell r="AD75">
            <v>0</v>
          </cell>
          <cell r="AE75">
            <v>0</v>
          </cell>
          <cell r="AF75">
            <v>0</v>
          </cell>
          <cell r="AG75">
            <v>0</v>
          </cell>
        </row>
        <row r="76">
          <cell r="A76">
            <v>0</v>
          </cell>
          <cell r="B76">
            <v>0</v>
          </cell>
          <cell r="C76">
            <v>0</v>
          </cell>
          <cell r="D76" t="str">
            <v>4.4</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t="str">
            <v>1.33</v>
          </cell>
          <cell r="V76" t="str">
            <v>D+</v>
          </cell>
          <cell r="W76" t="str">
            <v>0</v>
          </cell>
          <cell r="X76">
            <v>0</v>
          </cell>
          <cell r="Y76">
            <v>0</v>
          </cell>
          <cell r="Z76">
            <v>0</v>
          </cell>
          <cell r="AA76">
            <v>0</v>
          </cell>
          <cell r="AB76">
            <v>0</v>
          </cell>
          <cell r="AC76">
            <v>0</v>
          </cell>
          <cell r="AD76">
            <v>0</v>
          </cell>
          <cell r="AE76">
            <v>0</v>
          </cell>
          <cell r="AF76">
            <v>0</v>
          </cell>
          <cell r="AG76">
            <v>0</v>
          </cell>
        </row>
        <row r="77">
          <cell r="A77">
            <v>0</v>
          </cell>
          <cell r="B77">
            <v>0</v>
          </cell>
          <cell r="C77">
            <v>0</v>
          </cell>
          <cell r="D77" t="str">
            <v>4.5</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t="str">
            <v>1.33</v>
          </cell>
          <cell r="V77" t="str">
            <v>D+</v>
          </cell>
          <cell r="W77" t="str">
            <v>0</v>
          </cell>
          <cell r="X77">
            <v>0</v>
          </cell>
          <cell r="Y77">
            <v>0</v>
          </cell>
          <cell r="Z77">
            <v>0</v>
          </cell>
          <cell r="AA77">
            <v>0</v>
          </cell>
          <cell r="AB77">
            <v>0</v>
          </cell>
          <cell r="AC77">
            <v>0</v>
          </cell>
          <cell r="AD77">
            <v>0</v>
          </cell>
          <cell r="AE77">
            <v>0</v>
          </cell>
          <cell r="AF77">
            <v>0</v>
          </cell>
          <cell r="AG77">
            <v>0</v>
          </cell>
        </row>
        <row r="78">
          <cell r="A78">
            <v>0</v>
          </cell>
          <cell r="B78">
            <v>14</v>
          </cell>
          <cell r="C78">
            <v>0</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t="str">
            <v>1.33</v>
          </cell>
          <cell r="V78" t="str">
            <v>D+</v>
          </cell>
          <cell r="W78">
            <v>0</v>
          </cell>
          <cell r="X78">
            <v>0</v>
          </cell>
          <cell r="Y78">
            <v>0</v>
          </cell>
          <cell r="Z78">
            <v>0</v>
          </cell>
          <cell r="AA78">
            <v>0</v>
          </cell>
          <cell r="AB78">
            <v>0</v>
          </cell>
          <cell r="AC78">
            <v>0</v>
          </cell>
          <cell r="AD78">
            <v>0</v>
          </cell>
          <cell r="AE78">
            <v>0</v>
          </cell>
          <cell r="AF78">
            <v>0</v>
          </cell>
          <cell r="AG78">
            <v>0</v>
          </cell>
        </row>
        <row r="79">
          <cell r="A79">
            <v>15</v>
          </cell>
          <cell r="B79">
            <v>0</v>
          </cell>
          <cell r="C79" t="str">
            <v>Muhammad Ibra Maulana</v>
          </cell>
          <cell r="D79" t="str">
            <v>4.1</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t="str">
            <v>1.33</v>
          </cell>
          <cell r="V79" t="str">
            <v>D+</v>
          </cell>
          <cell r="W79" t="str">
            <v>0</v>
          </cell>
          <cell r="X79">
            <v>0</v>
          </cell>
          <cell r="Y79">
            <v>0</v>
          </cell>
          <cell r="Z79">
            <v>0</v>
          </cell>
          <cell r="AA79">
            <v>0</v>
          </cell>
          <cell r="AB79">
            <v>0</v>
          </cell>
          <cell r="AC79">
            <v>0</v>
          </cell>
          <cell r="AD79">
            <v>0</v>
          </cell>
          <cell r="AE79">
            <v>0</v>
          </cell>
          <cell r="AF79">
            <v>0</v>
          </cell>
          <cell r="AG79" t="str">
            <v>D+</v>
          </cell>
        </row>
        <row r="80">
          <cell r="A80">
            <v>0</v>
          </cell>
          <cell r="B80">
            <v>0</v>
          </cell>
          <cell r="C80">
            <v>0</v>
          </cell>
          <cell r="D80" t="str">
            <v>4.3</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t="str">
            <v>1.33</v>
          </cell>
          <cell r="V80" t="str">
            <v>D+</v>
          </cell>
          <cell r="W80" t="str">
            <v>0</v>
          </cell>
          <cell r="X80">
            <v>0</v>
          </cell>
          <cell r="Y80">
            <v>0</v>
          </cell>
          <cell r="Z80">
            <v>0</v>
          </cell>
          <cell r="AA80">
            <v>0</v>
          </cell>
          <cell r="AB80">
            <v>0</v>
          </cell>
          <cell r="AC80">
            <v>0</v>
          </cell>
          <cell r="AD80">
            <v>0</v>
          </cell>
          <cell r="AE80">
            <v>0</v>
          </cell>
          <cell r="AF80">
            <v>0</v>
          </cell>
          <cell r="AG80">
            <v>0</v>
          </cell>
        </row>
        <row r="81">
          <cell r="A81">
            <v>0</v>
          </cell>
          <cell r="B81">
            <v>0</v>
          </cell>
          <cell r="C81">
            <v>0</v>
          </cell>
          <cell r="D81" t="str">
            <v>4.4</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t="str">
            <v>1.33</v>
          </cell>
          <cell r="V81" t="str">
            <v>D+</v>
          </cell>
          <cell r="W81" t="str">
            <v>0</v>
          </cell>
          <cell r="X81">
            <v>0</v>
          </cell>
          <cell r="Y81">
            <v>0</v>
          </cell>
          <cell r="Z81">
            <v>0</v>
          </cell>
          <cell r="AA81">
            <v>0</v>
          </cell>
          <cell r="AB81">
            <v>0</v>
          </cell>
          <cell r="AC81">
            <v>0</v>
          </cell>
          <cell r="AD81">
            <v>0</v>
          </cell>
          <cell r="AE81">
            <v>0</v>
          </cell>
          <cell r="AF81">
            <v>0</v>
          </cell>
          <cell r="AG81">
            <v>0</v>
          </cell>
        </row>
        <row r="82">
          <cell r="A82">
            <v>0</v>
          </cell>
          <cell r="B82">
            <v>0</v>
          </cell>
          <cell r="C82">
            <v>0</v>
          </cell>
          <cell r="D82" t="str">
            <v>4.5</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t="str">
            <v>1.33</v>
          </cell>
          <cell r="V82" t="str">
            <v>D+</v>
          </cell>
          <cell r="W82" t="str">
            <v>0</v>
          </cell>
          <cell r="X82">
            <v>0</v>
          </cell>
          <cell r="Y82">
            <v>0</v>
          </cell>
          <cell r="Z82">
            <v>0</v>
          </cell>
          <cell r="AA82">
            <v>0</v>
          </cell>
          <cell r="AB82">
            <v>0</v>
          </cell>
          <cell r="AC82">
            <v>0</v>
          </cell>
          <cell r="AD82">
            <v>0</v>
          </cell>
          <cell r="AE82">
            <v>0</v>
          </cell>
          <cell r="AF82">
            <v>0</v>
          </cell>
          <cell r="AG82">
            <v>0</v>
          </cell>
        </row>
        <row r="83">
          <cell r="A83">
            <v>0</v>
          </cell>
          <cell r="B83">
            <v>15</v>
          </cell>
          <cell r="C83">
            <v>0</v>
          </cell>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t="str">
            <v>1.33</v>
          </cell>
          <cell r="V83" t="str">
            <v>D+</v>
          </cell>
          <cell r="W83">
            <v>0</v>
          </cell>
          <cell r="X83">
            <v>0</v>
          </cell>
          <cell r="Y83">
            <v>0</v>
          </cell>
          <cell r="Z83">
            <v>0</v>
          </cell>
          <cell r="AA83">
            <v>0</v>
          </cell>
          <cell r="AB83">
            <v>0</v>
          </cell>
          <cell r="AC83">
            <v>0</v>
          </cell>
          <cell r="AD83">
            <v>0</v>
          </cell>
          <cell r="AE83">
            <v>0</v>
          </cell>
          <cell r="AF83">
            <v>0</v>
          </cell>
          <cell r="AG83">
            <v>0</v>
          </cell>
        </row>
        <row r="84">
          <cell r="A84">
            <v>16</v>
          </cell>
          <cell r="B84">
            <v>0</v>
          </cell>
          <cell r="C84" t="str">
            <v>Nabilla Shiva Putri</v>
          </cell>
          <cell r="D84" t="str">
            <v>4.1</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t="str">
            <v>1.33</v>
          </cell>
          <cell r="V84" t="str">
            <v>D+</v>
          </cell>
          <cell r="W84" t="str">
            <v>0</v>
          </cell>
          <cell r="X84">
            <v>0</v>
          </cell>
          <cell r="Y84">
            <v>0</v>
          </cell>
          <cell r="Z84">
            <v>0</v>
          </cell>
          <cell r="AA84">
            <v>0</v>
          </cell>
          <cell r="AB84">
            <v>0</v>
          </cell>
          <cell r="AC84">
            <v>0</v>
          </cell>
          <cell r="AD84">
            <v>0</v>
          </cell>
          <cell r="AE84">
            <v>0</v>
          </cell>
          <cell r="AF84">
            <v>0</v>
          </cell>
          <cell r="AG84" t="str">
            <v>D+</v>
          </cell>
        </row>
        <row r="85">
          <cell r="A85">
            <v>0</v>
          </cell>
          <cell r="B85">
            <v>0</v>
          </cell>
          <cell r="C85">
            <v>0</v>
          </cell>
          <cell r="D85" t="str">
            <v>4.3</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t="str">
            <v>1.33</v>
          </cell>
          <cell r="V85" t="str">
            <v>D+</v>
          </cell>
          <cell r="W85" t="str">
            <v>0</v>
          </cell>
          <cell r="X85">
            <v>0</v>
          </cell>
          <cell r="Y85">
            <v>0</v>
          </cell>
          <cell r="Z85">
            <v>0</v>
          </cell>
          <cell r="AA85">
            <v>0</v>
          </cell>
          <cell r="AB85">
            <v>0</v>
          </cell>
          <cell r="AC85">
            <v>0</v>
          </cell>
          <cell r="AD85">
            <v>0</v>
          </cell>
          <cell r="AE85">
            <v>0</v>
          </cell>
          <cell r="AF85">
            <v>0</v>
          </cell>
          <cell r="AG85">
            <v>0</v>
          </cell>
        </row>
        <row r="86">
          <cell r="A86">
            <v>0</v>
          </cell>
          <cell r="B86">
            <v>0</v>
          </cell>
          <cell r="C86">
            <v>0</v>
          </cell>
          <cell r="D86" t="str">
            <v>4.4</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t="str">
            <v>1.33</v>
          </cell>
          <cell r="V86" t="str">
            <v>D+</v>
          </cell>
          <cell r="W86" t="str">
            <v>0</v>
          </cell>
          <cell r="X86">
            <v>0</v>
          </cell>
          <cell r="Y86">
            <v>0</v>
          </cell>
          <cell r="Z86">
            <v>0</v>
          </cell>
          <cell r="AA86">
            <v>0</v>
          </cell>
          <cell r="AB86">
            <v>0</v>
          </cell>
          <cell r="AC86">
            <v>0</v>
          </cell>
          <cell r="AD86">
            <v>0</v>
          </cell>
          <cell r="AE86">
            <v>0</v>
          </cell>
          <cell r="AF86">
            <v>0</v>
          </cell>
          <cell r="AG86">
            <v>0</v>
          </cell>
        </row>
        <row r="87">
          <cell r="A87">
            <v>0</v>
          </cell>
          <cell r="B87">
            <v>0</v>
          </cell>
          <cell r="C87">
            <v>0</v>
          </cell>
          <cell r="D87" t="str">
            <v>4.5</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t="str">
            <v>1.33</v>
          </cell>
          <cell r="V87" t="str">
            <v>D+</v>
          </cell>
          <cell r="W87" t="str">
            <v>0</v>
          </cell>
          <cell r="X87">
            <v>0</v>
          </cell>
          <cell r="Y87">
            <v>0</v>
          </cell>
          <cell r="Z87">
            <v>0</v>
          </cell>
          <cell r="AA87">
            <v>0</v>
          </cell>
          <cell r="AB87">
            <v>0</v>
          </cell>
          <cell r="AC87">
            <v>0</v>
          </cell>
          <cell r="AD87">
            <v>0</v>
          </cell>
          <cell r="AE87">
            <v>0</v>
          </cell>
          <cell r="AF87">
            <v>0</v>
          </cell>
          <cell r="AG87">
            <v>0</v>
          </cell>
        </row>
        <row r="88">
          <cell r="A88">
            <v>0</v>
          </cell>
          <cell r="B88">
            <v>16</v>
          </cell>
          <cell r="C88">
            <v>0</v>
          </cell>
          <cell r="D88">
            <v>0</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t="str">
            <v>1.33</v>
          </cell>
          <cell r="V88" t="str">
            <v>D+</v>
          </cell>
          <cell r="W88">
            <v>0</v>
          </cell>
          <cell r="X88">
            <v>0</v>
          </cell>
          <cell r="Y88">
            <v>0</v>
          </cell>
          <cell r="Z88">
            <v>0</v>
          </cell>
          <cell r="AA88">
            <v>0</v>
          </cell>
          <cell r="AB88">
            <v>0</v>
          </cell>
          <cell r="AC88">
            <v>0</v>
          </cell>
          <cell r="AD88">
            <v>0</v>
          </cell>
          <cell r="AE88">
            <v>0</v>
          </cell>
          <cell r="AF88">
            <v>0</v>
          </cell>
          <cell r="AG88">
            <v>0</v>
          </cell>
        </row>
        <row r="89">
          <cell r="A89">
            <v>17</v>
          </cell>
          <cell r="B89">
            <v>0</v>
          </cell>
          <cell r="C89" t="str">
            <v>Naufal Falih F</v>
          </cell>
          <cell r="D89" t="str">
            <v>4.1</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t="str">
            <v>1.33</v>
          </cell>
          <cell r="V89" t="str">
            <v>D+</v>
          </cell>
          <cell r="W89" t="str">
            <v>0</v>
          </cell>
          <cell r="X89">
            <v>0</v>
          </cell>
          <cell r="Y89">
            <v>0</v>
          </cell>
          <cell r="Z89">
            <v>0</v>
          </cell>
          <cell r="AA89">
            <v>0</v>
          </cell>
          <cell r="AB89">
            <v>0</v>
          </cell>
          <cell r="AC89">
            <v>0</v>
          </cell>
          <cell r="AD89">
            <v>0</v>
          </cell>
          <cell r="AE89">
            <v>0</v>
          </cell>
          <cell r="AF89">
            <v>0</v>
          </cell>
          <cell r="AG89" t="str">
            <v>D+</v>
          </cell>
        </row>
        <row r="90">
          <cell r="A90">
            <v>0</v>
          </cell>
          <cell r="B90">
            <v>0</v>
          </cell>
          <cell r="C90">
            <v>0</v>
          </cell>
          <cell r="D90" t="str">
            <v>4.3</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t="str">
            <v>1.33</v>
          </cell>
          <cell r="V90" t="str">
            <v>D+</v>
          </cell>
          <cell r="W90" t="str">
            <v>0</v>
          </cell>
          <cell r="X90">
            <v>0</v>
          </cell>
          <cell r="Y90">
            <v>0</v>
          </cell>
          <cell r="Z90">
            <v>0</v>
          </cell>
          <cell r="AA90">
            <v>0</v>
          </cell>
          <cell r="AB90">
            <v>0</v>
          </cell>
          <cell r="AC90">
            <v>0</v>
          </cell>
          <cell r="AD90">
            <v>0</v>
          </cell>
          <cell r="AE90">
            <v>0</v>
          </cell>
          <cell r="AF90">
            <v>0</v>
          </cell>
          <cell r="AG90">
            <v>0</v>
          </cell>
        </row>
        <row r="91">
          <cell r="A91">
            <v>0</v>
          </cell>
          <cell r="B91">
            <v>0</v>
          </cell>
          <cell r="C91">
            <v>0</v>
          </cell>
          <cell r="D91" t="str">
            <v>4.4</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t="str">
            <v>1.33</v>
          </cell>
          <cell r="V91" t="str">
            <v>D+</v>
          </cell>
          <cell r="W91" t="str">
            <v>0</v>
          </cell>
          <cell r="X91">
            <v>0</v>
          </cell>
          <cell r="Y91">
            <v>0</v>
          </cell>
          <cell r="Z91">
            <v>0</v>
          </cell>
          <cell r="AA91">
            <v>0</v>
          </cell>
          <cell r="AB91">
            <v>0</v>
          </cell>
          <cell r="AC91">
            <v>0</v>
          </cell>
          <cell r="AD91">
            <v>0</v>
          </cell>
          <cell r="AE91">
            <v>0</v>
          </cell>
          <cell r="AF91">
            <v>0</v>
          </cell>
          <cell r="AG91">
            <v>0</v>
          </cell>
        </row>
        <row r="92">
          <cell r="A92">
            <v>0</v>
          </cell>
          <cell r="B92">
            <v>0</v>
          </cell>
          <cell r="C92">
            <v>0</v>
          </cell>
          <cell r="D92" t="str">
            <v>4.5</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t="str">
            <v>1.33</v>
          </cell>
          <cell r="V92" t="str">
            <v>D+</v>
          </cell>
          <cell r="W92" t="str">
            <v>0</v>
          </cell>
          <cell r="X92">
            <v>0</v>
          </cell>
          <cell r="Y92">
            <v>0</v>
          </cell>
          <cell r="Z92">
            <v>0</v>
          </cell>
          <cell r="AA92">
            <v>0</v>
          </cell>
          <cell r="AB92">
            <v>0</v>
          </cell>
          <cell r="AC92">
            <v>0</v>
          </cell>
          <cell r="AD92">
            <v>0</v>
          </cell>
          <cell r="AE92">
            <v>0</v>
          </cell>
          <cell r="AF92">
            <v>0</v>
          </cell>
          <cell r="AG92">
            <v>0</v>
          </cell>
        </row>
        <row r="93">
          <cell r="A93">
            <v>0</v>
          </cell>
          <cell r="B93">
            <v>17</v>
          </cell>
          <cell r="C93">
            <v>0</v>
          </cell>
          <cell r="D93">
            <v>0</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t="str">
            <v>1.33</v>
          </cell>
          <cell r="V93" t="str">
            <v>D+</v>
          </cell>
          <cell r="W93">
            <v>0</v>
          </cell>
          <cell r="X93">
            <v>0</v>
          </cell>
          <cell r="Y93">
            <v>0</v>
          </cell>
          <cell r="Z93">
            <v>0</v>
          </cell>
          <cell r="AA93">
            <v>0</v>
          </cell>
          <cell r="AB93">
            <v>0</v>
          </cell>
          <cell r="AC93">
            <v>0</v>
          </cell>
          <cell r="AD93">
            <v>0</v>
          </cell>
          <cell r="AE93">
            <v>0</v>
          </cell>
          <cell r="AF93">
            <v>0</v>
          </cell>
          <cell r="AG93">
            <v>0</v>
          </cell>
        </row>
        <row r="94">
          <cell r="A94">
            <v>18</v>
          </cell>
          <cell r="B94">
            <v>0</v>
          </cell>
          <cell r="C94" t="str">
            <v>Nayla Annora Nobel W</v>
          </cell>
          <cell r="D94" t="str">
            <v>4.1</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t="str">
            <v>1.33</v>
          </cell>
          <cell r="V94" t="str">
            <v>D+</v>
          </cell>
          <cell r="W94" t="str">
            <v>0</v>
          </cell>
          <cell r="X94">
            <v>0</v>
          </cell>
          <cell r="Y94">
            <v>0</v>
          </cell>
          <cell r="Z94">
            <v>0</v>
          </cell>
          <cell r="AA94">
            <v>0</v>
          </cell>
          <cell r="AB94">
            <v>0</v>
          </cell>
          <cell r="AC94">
            <v>0</v>
          </cell>
          <cell r="AD94">
            <v>0</v>
          </cell>
          <cell r="AE94">
            <v>0</v>
          </cell>
          <cell r="AF94">
            <v>0</v>
          </cell>
          <cell r="AG94" t="str">
            <v>D+</v>
          </cell>
        </row>
        <row r="95">
          <cell r="A95">
            <v>0</v>
          </cell>
          <cell r="B95">
            <v>0</v>
          </cell>
          <cell r="C95">
            <v>0</v>
          </cell>
          <cell r="D95" t="str">
            <v>4.3</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t="str">
            <v>1.33</v>
          </cell>
          <cell r="V95" t="str">
            <v>D+</v>
          </cell>
          <cell r="W95" t="str">
            <v>0</v>
          </cell>
          <cell r="X95">
            <v>0</v>
          </cell>
          <cell r="Y95">
            <v>0</v>
          </cell>
          <cell r="Z95">
            <v>0</v>
          </cell>
          <cell r="AA95">
            <v>0</v>
          </cell>
          <cell r="AB95">
            <v>0</v>
          </cell>
          <cell r="AC95">
            <v>0</v>
          </cell>
          <cell r="AD95">
            <v>0</v>
          </cell>
          <cell r="AE95">
            <v>0</v>
          </cell>
          <cell r="AF95">
            <v>0</v>
          </cell>
          <cell r="AG95">
            <v>0</v>
          </cell>
        </row>
        <row r="96">
          <cell r="A96">
            <v>0</v>
          </cell>
          <cell r="B96">
            <v>0</v>
          </cell>
          <cell r="C96">
            <v>0</v>
          </cell>
          <cell r="D96" t="str">
            <v>4.4</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t="str">
            <v>1.33</v>
          </cell>
          <cell r="V96" t="str">
            <v>D+</v>
          </cell>
          <cell r="W96" t="str">
            <v>0</v>
          </cell>
          <cell r="X96">
            <v>0</v>
          </cell>
          <cell r="Y96">
            <v>0</v>
          </cell>
          <cell r="Z96">
            <v>0</v>
          </cell>
          <cell r="AA96">
            <v>0</v>
          </cell>
          <cell r="AB96">
            <v>0</v>
          </cell>
          <cell r="AC96">
            <v>0</v>
          </cell>
          <cell r="AD96">
            <v>0</v>
          </cell>
          <cell r="AE96">
            <v>0</v>
          </cell>
          <cell r="AF96">
            <v>0</v>
          </cell>
          <cell r="AG96">
            <v>0</v>
          </cell>
        </row>
        <row r="97">
          <cell r="A97">
            <v>0</v>
          </cell>
          <cell r="B97">
            <v>0</v>
          </cell>
          <cell r="C97">
            <v>0</v>
          </cell>
          <cell r="D97" t="str">
            <v>4.5</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t="str">
            <v>1.33</v>
          </cell>
          <cell r="V97" t="str">
            <v>D+</v>
          </cell>
          <cell r="W97" t="str">
            <v>0</v>
          </cell>
          <cell r="X97">
            <v>0</v>
          </cell>
          <cell r="Y97">
            <v>0</v>
          </cell>
          <cell r="Z97">
            <v>0</v>
          </cell>
          <cell r="AA97">
            <v>0</v>
          </cell>
          <cell r="AB97">
            <v>0</v>
          </cell>
          <cell r="AC97">
            <v>0</v>
          </cell>
          <cell r="AD97">
            <v>0</v>
          </cell>
          <cell r="AE97">
            <v>0</v>
          </cell>
          <cell r="AF97">
            <v>0</v>
          </cell>
          <cell r="AG97">
            <v>0</v>
          </cell>
        </row>
        <row r="98">
          <cell r="A98">
            <v>0</v>
          </cell>
          <cell r="B98">
            <v>18</v>
          </cell>
          <cell r="C98">
            <v>0</v>
          </cell>
          <cell r="D98">
            <v>0</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t="str">
            <v>1.33</v>
          </cell>
          <cell r="V98" t="str">
            <v>D+</v>
          </cell>
          <cell r="W98">
            <v>0</v>
          </cell>
          <cell r="X98">
            <v>0</v>
          </cell>
          <cell r="Y98">
            <v>0</v>
          </cell>
          <cell r="Z98">
            <v>0</v>
          </cell>
          <cell r="AA98">
            <v>0</v>
          </cell>
          <cell r="AB98">
            <v>0</v>
          </cell>
          <cell r="AC98">
            <v>0</v>
          </cell>
          <cell r="AD98">
            <v>0</v>
          </cell>
          <cell r="AE98">
            <v>0</v>
          </cell>
          <cell r="AF98">
            <v>0</v>
          </cell>
          <cell r="AG98">
            <v>0</v>
          </cell>
        </row>
        <row r="99">
          <cell r="A99">
            <v>19</v>
          </cell>
          <cell r="B99">
            <v>0</v>
          </cell>
          <cell r="C99" t="str">
            <v>Raihan Danang P</v>
          </cell>
          <cell r="D99" t="str">
            <v>4.1</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t="str">
            <v>1.33</v>
          </cell>
          <cell r="V99" t="str">
            <v>D+</v>
          </cell>
          <cell r="W99" t="str">
            <v>0</v>
          </cell>
          <cell r="X99">
            <v>0</v>
          </cell>
          <cell r="Y99">
            <v>0</v>
          </cell>
          <cell r="Z99">
            <v>0</v>
          </cell>
          <cell r="AA99">
            <v>0</v>
          </cell>
          <cell r="AB99">
            <v>0</v>
          </cell>
          <cell r="AC99">
            <v>0</v>
          </cell>
          <cell r="AD99">
            <v>0</v>
          </cell>
          <cell r="AE99">
            <v>0</v>
          </cell>
          <cell r="AF99">
            <v>0</v>
          </cell>
          <cell r="AG99" t="str">
            <v>D+</v>
          </cell>
        </row>
        <row r="100">
          <cell r="A100">
            <v>0</v>
          </cell>
          <cell r="B100">
            <v>0</v>
          </cell>
          <cell r="C100">
            <v>0</v>
          </cell>
          <cell r="D100" t="str">
            <v>4.3</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t="str">
            <v>1.33</v>
          </cell>
          <cell r="V100" t="str">
            <v>D+</v>
          </cell>
          <cell r="W100" t="str">
            <v>0</v>
          </cell>
          <cell r="X100">
            <v>0</v>
          </cell>
          <cell r="Y100">
            <v>0</v>
          </cell>
          <cell r="Z100">
            <v>0</v>
          </cell>
          <cell r="AA100">
            <v>0</v>
          </cell>
          <cell r="AB100">
            <v>0</v>
          </cell>
          <cell r="AC100">
            <v>0</v>
          </cell>
          <cell r="AD100">
            <v>0</v>
          </cell>
          <cell r="AE100">
            <v>0</v>
          </cell>
          <cell r="AF100">
            <v>0</v>
          </cell>
          <cell r="AG100">
            <v>0</v>
          </cell>
        </row>
        <row r="101">
          <cell r="A101">
            <v>0</v>
          </cell>
          <cell r="B101">
            <v>0</v>
          </cell>
          <cell r="C101">
            <v>0</v>
          </cell>
          <cell r="D101" t="str">
            <v>4.4</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t="str">
            <v>1.33</v>
          </cell>
          <cell r="V101" t="str">
            <v>D+</v>
          </cell>
          <cell r="W101" t="str">
            <v>0</v>
          </cell>
          <cell r="X101">
            <v>0</v>
          </cell>
          <cell r="Y101">
            <v>0</v>
          </cell>
          <cell r="Z101">
            <v>0</v>
          </cell>
          <cell r="AA101">
            <v>0</v>
          </cell>
          <cell r="AB101">
            <v>0</v>
          </cell>
          <cell r="AC101">
            <v>0</v>
          </cell>
          <cell r="AD101">
            <v>0</v>
          </cell>
          <cell r="AE101">
            <v>0</v>
          </cell>
          <cell r="AF101">
            <v>0</v>
          </cell>
          <cell r="AG101">
            <v>0</v>
          </cell>
        </row>
        <row r="102">
          <cell r="A102">
            <v>0</v>
          </cell>
          <cell r="B102">
            <v>0</v>
          </cell>
          <cell r="C102">
            <v>0</v>
          </cell>
          <cell r="D102" t="str">
            <v>4.5</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t="str">
            <v>1.33</v>
          </cell>
          <cell r="V102" t="str">
            <v>D+</v>
          </cell>
          <cell r="W102" t="str">
            <v>0</v>
          </cell>
          <cell r="X102">
            <v>0</v>
          </cell>
          <cell r="Y102">
            <v>0</v>
          </cell>
          <cell r="Z102">
            <v>0</v>
          </cell>
          <cell r="AA102">
            <v>0</v>
          </cell>
          <cell r="AB102">
            <v>0</v>
          </cell>
          <cell r="AC102">
            <v>0</v>
          </cell>
          <cell r="AD102">
            <v>0</v>
          </cell>
          <cell r="AE102">
            <v>0</v>
          </cell>
          <cell r="AF102">
            <v>0</v>
          </cell>
          <cell r="AG102">
            <v>0</v>
          </cell>
        </row>
        <row r="103">
          <cell r="A103">
            <v>0</v>
          </cell>
          <cell r="B103">
            <v>19</v>
          </cell>
          <cell r="C103">
            <v>0</v>
          </cell>
          <cell r="D103">
            <v>0</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t="str">
            <v>3.00</v>
          </cell>
          <cell r="V103" t="str">
            <v>B</v>
          </cell>
          <cell r="W103">
            <v>0</v>
          </cell>
          <cell r="X103">
            <v>0</v>
          </cell>
          <cell r="Y103">
            <v>0</v>
          </cell>
          <cell r="Z103">
            <v>0</v>
          </cell>
          <cell r="AA103">
            <v>0</v>
          </cell>
          <cell r="AB103">
            <v>0</v>
          </cell>
          <cell r="AC103">
            <v>0</v>
          </cell>
          <cell r="AD103">
            <v>0</v>
          </cell>
          <cell r="AE103">
            <v>0</v>
          </cell>
          <cell r="AF103">
            <v>0</v>
          </cell>
          <cell r="AG103">
            <v>0</v>
          </cell>
        </row>
        <row r="104">
          <cell r="A104">
            <v>20</v>
          </cell>
          <cell r="B104">
            <v>0</v>
          </cell>
          <cell r="C104" t="str">
            <v>Roby Ardiyansyah</v>
          </cell>
          <cell r="D104" t="str">
            <v>4.1</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t="str">
            <v>3.00</v>
          </cell>
          <cell r="V104" t="str">
            <v>B</v>
          </cell>
          <cell r="W104" t="str">
            <v>B</v>
          </cell>
          <cell r="X104">
            <v>0</v>
          </cell>
          <cell r="Y104">
            <v>0</v>
          </cell>
          <cell r="Z104">
            <v>0</v>
          </cell>
          <cell r="AA104">
            <v>0</v>
          </cell>
          <cell r="AB104">
            <v>0</v>
          </cell>
          <cell r="AC104">
            <v>0</v>
          </cell>
          <cell r="AD104">
            <v>0</v>
          </cell>
          <cell r="AE104">
            <v>0</v>
          </cell>
          <cell r="AF104">
            <v>0</v>
          </cell>
          <cell r="AG104" t="str">
            <v>D+</v>
          </cell>
        </row>
        <row r="105">
          <cell r="A105">
            <v>0</v>
          </cell>
          <cell r="B105">
            <v>0</v>
          </cell>
          <cell r="C105">
            <v>0</v>
          </cell>
          <cell r="D105" t="str">
            <v>4.3</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t="str">
            <v>3.00</v>
          </cell>
          <cell r="V105" t="str">
            <v>B</v>
          </cell>
          <cell r="W105" t="str">
            <v>B</v>
          </cell>
          <cell r="X105">
            <v>0</v>
          </cell>
          <cell r="Y105">
            <v>0</v>
          </cell>
          <cell r="Z105">
            <v>0</v>
          </cell>
          <cell r="AA105">
            <v>0</v>
          </cell>
          <cell r="AB105">
            <v>0</v>
          </cell>
          <cell r="AC105">
            <v>0</v>
          </cell>
          <cell r="AD105">
            <v>0</v>
          </cell>
          <cell r="AE105">
            <v>0</v>
          </cell>
          <cell r="AF105">
            <v>0</v>
          </cell>
          <cell r="AG105">
            <v>0</v>
          </cell>
        </row>
        <row r="106">
          <cell r="A106">
            <v>0</v>
          </cell>
          <cell r="B106">
            <v>0</v>
          </cell>
          <cell r="C106">
            <v>0</v>
          </cell>
          <cell r="D106" t="str">
            <v>4.4</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t="str">
            <v>3.00</v>
          </cell>
          <cell r="V106" t="str">
            <v>B</v>
          </cell>
          <cell r="W106" t="str">
            <v>B</v>
          </cell>
          <cell r="X106">
            <v>0</v>
          </cell>
          <cell r="Y106">
            <v>0</v>
          </cell>
          <cell r="Z106">
            <v>0</v>
          </cell>
          <cell r="AA106">
            <v>0</v>
          </cell>
          <cell r="AB106">
            <v>0</v>
          </cell>
          <cell r="AC106">
            <v>0</v>
          </cell>
          <cell r="AD106">
            <v>0</v>
          </cell>
          <cell r="AE106">
            <v>0</v>
          </cell>
          <cell r="AF106">
            <v>0</v>
          </cell>
          <cell r="AG106">
            <v>0</v>
          </cell>
        </row>
        <row r="107">
          <cell r="A107">
            <v>0</v>
          </cell>
          <cell r="B107">
            <v>0</v>
          </cell>
          <cell r="C107">
            <v>0</v>
          </cell>
          <cell r="D107" t="str">
            <v>4.5</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t="str">
            <v>3.00</v>
          </cell>
          <cell r="V107" t="str">
            <v>B</v>
          </cell>
          <cell r="W107" t="str">
            <v>B</v>
          </cell>
          <cell r="X107">
            <v>0</v>
          </cell>
          <cell r="Y107">
            <v>0</v>
          </cell>
          <cell r="Z107">
            <v>0</v>
          </cell>
          <cell r="AA107">
            <v>0</v>
          </cell>
          <cell r="AB107">
            <v>0</v>
          </cell>
          <cell r="AC107">
            <v>0</v>
          </cell>
          <cell r="AD107">
            <v>0</v>
          </cell>
          <cell r="AE107">
            <v>0</v>
          </cell>
          <cell r="AF107">
            <v>0</v>
          </cell>
          <cell r="AG107">
            <v>0</v>
          </cell>
        </row>
        <row r="108">
          <cell r="A108">
            <v>0</v>
          </cell>
          <cell r="B108">
            <v>20</v>
          </cell>
          <cell r="C108">
            <v>0</v>
          </cell>
          <cell r="D108">
            <v>0</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t="str">
            <v>3.00</v>
          </cell>
          <cell r="V108" t="str">
            <v>B</v>
          </cell>
          <cell r="W108">
            <v>0</v>
          </cell>
          <cell r="X108">
            <v>0</v>
          </cell>
          <cell r="Y108">
            <v>0</v>
          </cell>
          <cell r="Z108">
            <v>0</v>
          </cell>
          <cell r="AA108">
            <v>0</v>
          </cell>
          <cell r="AB108">
            <v>0</v>
          </cell>
          <cell r="AC108">
            <v>0</v>
          </cell>
          <cell r="AD108">
            <v>0</v>
          </cell>
          <cell r="AE108">
            <v>0</v>
          </cell>
          <cell r="AF108">
            <v>0</v>
          </cell>
          <cell r="AG108">
            <v>0</v>
          </cell>
        </row>
        <row r="109">
          <cell r="A109">
            <v>21</v>
          </cell>
          <cell r="B109">
            <v>0</v>
          </cell>
          <cell r="C109" t="str">
            <v>Rojalingga Prana A</v>
          </cell>
          <cell r="D109" t="str">
            <v>4.1</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t="str">
            <v>3.00</v>
          </cell>
          <cell r="V109" t="str">
            <v>B</v>
          </cell>
          <cell r="W109" t="str">
            <v>B</v>
          </cell>
          <cell r="X109">
            <v>0</v>
          </cell>
          <cell r="Y109">
            <v>0</v>
          </cell>
          <cell r="Z109">
            <v>0</v>
          </cell>
          <cell r="AA109">
            <v>0</v>
          </cell>
          <cell r="AB109">
            <v>0</v>
          </cell>
          <cell r="AC109">
            <v>0</v>
          </cell>
          <cell r="AD109">
            <v>0</v>
          </cell>
          <cell r="AE109">
            <v>0</v>
          </cell>
          <cell r="AF109">
            <v>0</v>
          </cell>
          <cell r="AG109" t="str">
            <v>D+</v>
          </cell>
        </row>
        <row r="110">
          <cell r="A110">
            <v>0</v>
          </cell>
          <cell r="B110">
            <v>0</v>
          </cell>
          <cell r="C110">
            <v>0</v>
          </cell>
          <cell r="D110" t="str">
            <v>4.3</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t="str">
            <v>3.00</v>
          </cell>
          <cell r="V110" t="str">
            <v>B</v>
          </cell>
          <cell r="W110" t="str">
            <v>B</v>
          </cell>
          <cell r="X110">
            <v>0</v>
          </cell>
          <cell r="Y110">
            <v>0</v>
          </cell>
          <cell r="Z110">
            <v>0</v>
          </cell>
          <cell r="AA110">
            <v>0</v>
          </cell>
          <cell r="AB110">
            <v>0</v>
          </cell>
          <cell r="AC110">
            <v>0</v>
          </cell>
          <cell r="AD110">
            <v>0</v>
          </cell>
          <cell r="AE110">
            <v>0</v>
          </cell>
          <cell r="AF110">
            <v>0</v>
          </cell>
          <cell r="AG110">
            <v>0</v>
          </cell>
        </row>
        <row r="111">
          <cell r="A111">
            <v>0</v>
          </cell>
          <cell r="B111">
            <v>0</v>
          </cell>
          <cell r="C111">
            <v>0</v>
          </cell>
          <cell r="D111" t="str">
            <v>4.4</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t="str">
            <v>3.00</v>
          </cell>
          <cell r="V111" t="str">
            <v>B</v>
          </cell>
          <cell r="W111" t="str">
            <v>B</v>
          </cell>
          <cell r="X111">
            <v>0</v>
          </cell>
          <cell r="Y111">
            <v>0</v>
          </cell>
          <cell r="Z111">
            <v>0</v>
          </cell>
          <cell r="AA111">
            <v>0</v>
          </cell>
          <cell r="AB111">
            <v>0</v>
          </cell>
          <cell r="AC111">
            <v>0</v>
          </cell>
          <cell r="AD111">
            <v>0</v>
          </cell>
          <cell r="AE111">
            <v>0</v>
          </cell>
          <cell r="AF111">
            <v>0</v>
          </cell>
          <cell r="AG111">
            <v>0</v>
          </cell>
        </row>
        <row r="112">
          <cell r="A112">
            <v>0</v>
          </cell>
          <cell r="B112">
            <v>0</v>
          </cell>
          <cell r="C112">
            <v>0</v>
          </cell>
          <cell r="D112" t="str">
            <v>4.5</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t="str">
            <v>1.33</v>
          </cell>
          <cell r="V112" t="str">
            <v>D+</v>
          </cell>
          <cell r="W112" t="str">
            <v>0</v>
          </cell>
          <cell r="X112">
            <v>0</v>
          </cell>
          <cell r="Y112">
            <v>0</v>
          </cell>
          <cell r="Z112">
            <v>0</v>
          </cell>
          <cell r="AA112">
            <v>0</v>
          </cell>
          <cell r="AB112">
            <v>0</v>
          </cell>
          <cell r="AC112">
            <v>0</v>
          </cell>
          <cell r="AD112">
            <v>0</v>
          </cell>
          <cell r="AE112">
            <v>0</v>
          </cell>
          <cell r="AF112">
            <v>0</v>
          </cell>
          <cell r="AG112">
            <v>0</v>
          </cell>
        </row>
        <row r="113">
          <cell r="A113">
            <v>0</v>
          </cell>
          <cell r="B113">
            <v>21</v>
          </cell>
          <cell r="C113">
            <v>0</v>
          </cell>
          <cell r="D113">
            <v>0</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t="str">
            <v>1.33</v>
          </cell>
          <cell r="V113" t="str">
            <v>D+</v>
          </cell>
          <cell r="W113">
            <v>0</v>
          </cell>
          <cell r="X113">
            <v>0</v>
          </cell>
          <cell r="Y113">
            <v>0</v>
          </cell>
          <cell r="Z113">
            <v>0</v>
          </cell>
          <cell r="AA113">
            <v>0</v>
          </cell>
          <cell r="AB113">
            <v>0</v>
          </cell>
          <cell r="AC113">
            <v>0</v>
          </cell>
          <cell r="AD113">
            <v>0</v>
          </cell>
          <cell r="AE113">
            <v>0</v>
          </cell>
          <cell r="AF113">
            <v>0</v>
          </cell>
          <cell r="AG113">
            <v>0</v>
          </cell>
        </row>
        <row r="114">
          <cell r="A114">
            <v>22</v>
          </cell>
          <cell r="B114">
            <v>0</v>
          </cell>
          <cell r="C114" t="str">
            <v>Sally Savista A</v>
          </cell>
          <cell r="D114" t="str">
            <v>4.1</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t="str">
            <v>1.33</v>
          </cell>
          <cell r="V114" t="str">
            <v>D+</v>
          </cell>
          <cell r="W114" t="str">
            <v>0</v>
          </cell>
          <cell r="X114">
            <v>0</v>
          </cell>
          <cell r="Y114">
            <v>0</v>
          </cell>
          <cell r="Z114">
            <v>0</v>
          </cell>
          <cell r="AA114">
            <v>0</v>
          </cell>
          <cell r="AB114">
            <v>0</v>
          </cell>
          <cell r="AC114">
            <v>0</v>
          </cell>
          <cell r="AD114">
            <v>0</v>
          </cell>
          <cell r="AE114">
            <v>0</v>
          </cell>
          <cell r="AF114">
            <v>0</v>
          </cell>
          <cell r="AG114" t="str">
            <v>D+</v>
          </cell>
        </row>
        <row r="115">
          <cell r="A115">
            <v>0</v>
          </cell>
          <cell r="B115">
            <v>0</v>
          </cell>
          <cell r="C115">
            <v>0</v>
          </cell>
          <cell r="D115" t="str">
            <v>4.3</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t="str">
            <v>1.33</v>
          </cell>
          <cell r="V115" t="str">
            <v>D+</v>
          </cell>
          <cell r="W115" t="str">
            <v>0</v>
          </cell>
          <cell r="X115">
            <v>0</v>
          </cell>
          <cell r="Y115">
            <v>0</v>
          </cell>
          <cell r="Z115">
            <v>0</v>
          </cell>
          <cell r="AA115">
            <v>0</v>
          </cell>
          <cell r="AB115">
            <v>0</v>
          </cell>
          <cell r="AC115">
            <v>0</v>
          </cell>
          <cell r="AD115">
            <v>0</v>
          </cell>
          <cell r="AE115">
            <v>0</v>
          </cell>
          <cell r="AF115">
            <v>0</v>
          </cell>
          <cell r="AG115">
            <v>0</v>
          </cell>
        </row>
        <row r="116">
          <cell r="A116">
            <v>0</v>
          </cell>
          <cell r="B116">
            <v>0</v>
          </cell>
          <cell r="C116">
            <v>0</v>
          </cell>
          <cell r="D116" t="str">
            <v>4.4</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t="str">
            <v>1.33</v>
          </cell>
          <cell r="V116" t="str">
            <v>D+</v>
          </cell>
          <cell r="W116" t="str">
            <v>0</v>
          </cell>
          <cell r="X116">
            <v>0</v>
          </cell>
          <cell r="Y116">
            <v>0</v>
          </cell>
          <cell r="Z116">
            <v>0</v>
          </cell>
          <cell r="AA116">
            <v>0</v>
          </cell>
          <cell r="AB116">
            <v>0</v>
          </cell>
          <cell r="AC116">
            <v>0</v>
          </cell>
          <cell r="AD116">
            <v>0</v>
          </cell>
          <cell r="AE116">
            <v>0</v>
          </cell>
          <cell r="AF116">
            <v>0</v>
          </cell>
          <cell r="AG116">
            <v>0</v>
          </cell>
        </row>
        <row r="117">
          <cell r="A117">
            <v>0</v>
          </cell>
          <cell r="B117">
            <v>0</v>
          </cell>
          <cell r="C117">
            <v>0</v>
          </cell>
          <cell r="D117" t="str">
            <v>4.5</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t="str">
            <v>1.33</v>
          </cell>
          <cell r="V117" t="str">
            <v>D+</v>
          </cell>
          <cell r="W117" t="str">
            <v>0</v>
          </cell>
          <cell r="X117">
            <v>0</v>
          </cell>
          <cell r="Y117">
            <v>0</v>
          </cell>
          <cell r="Z117">
            <v>0</v>
          </cell>
          <cell r="AA117">
            <v>0</v>
          </cell>
          <cell r="AB117">
            <v>0</v>
          </cell>
          <cell r="AC117">
            <v>0</v>
          </cell>
          <cell r="AD117">
            <v>0</v>
          </cell>
          <cell r="AE117">
            <v>0</v>
          </cell>
          <cell r="AF117">
            <v>0</v>
          </cell>
          <cell r="AG117">
            <v>0</v>
          </cell>
        </row>
        <row r="118">
          <cell r="A118">
            <v>0</v>
          </cell>
          <cell r="B118">
            <v>22</v>
          </cell>
          <cell r="C118" t="str">
            <v>capaian rapot</v>
          </cell>
          <cell r="D118">
            <v>0</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t="str">
            <v>1.33</v>
          </cell>
          <cell r="V118" t="str">
            <v>D+</v>
          </cell>
          <cell r="W118">
            <v>0</v>
          </cell>
          <cell r="X118">
            <v>0</v>
          </cell>
          <cell r="Y118">
            <v>0</v>
          </cell>
          <cell r="Z118">
            <v>0</v>
          </cell>
          <cell r="AA118">
            <v>0</v>
          </cell>
          <cell r="AB118">
            <v>0</v>
          </cell>
          <cell r="AC118">
            <v>0</v>
          </cell>
          <cell r="AD118">
            <v>0</v>
          </cell>
          <cell r="AE118">
            <v>0</v>
          </cell>
          <cell r="AF118">
            <v>0</v>
          </cell>
          <cell r="AG118">
            <v>0</v>
          </cell>
        </row>
        <row r="119">
          <cell r="A119">
            <v>23</v>
          </cell>
          <cell r="B119">
            <v>0</v>
          </cell>
          <cell r="C119" t="str">
            <v xml:space="preserve">Tania Kaori Angelita </v>
          </cell>
          <cell r="D119" t="str">
            <v>4.1</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t="str">
            <v>1.33</v>
          </cell>
          <cell r="V119" t="str">
            <v>D+</v>
          </cell>
          <cell r="W119" t="str">
            <v>0</v>
          </cell>
          <cell r="X119">
            <v>0</v>
          </cell>
          <cell r="Y119">
            <v>0</v>
          </cell>
          <cell r="Z119">
            <v>0</v>
          </cell>
          <cell r="AA119">
            <v>0</v>
          </cell>
          <cell r="AB119">
            <v>0</v>
          </cell>
          <cell r="AC119">
            <v>0</v>
          </cell>
          <cell r="AD119">
            <v>0</v>
          </cell>
          <cell r="AE119">
            <v>0</v>
          </cell>
          <cell r="AF119">
            <v>0</v>
          </cell>
          <cell r="AG119" t="str">
            <v>D+</v>
          </cell>
        </row>
        <row r="120">
          <cell r="A120">
            <v>0</v>
          </cell>
          <cell r="B120">
            <v>0</v>
          </cell>
          <cell r="C120">
            <v>0</v>
          </cell>
          <cell r="D120" t="str">
            <v>4.3</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t="str">
            <v>1.33</v>
          </cell>
          <cell r="V120" t="str">
            <v>D+</v>
          </cell>
          <cell r="W120" t="str">
            <v>0</v>
          </cell>
          <cell r="X120">
            <v>0</v>
          </cell>
          <cell r="Y120">
            <v>0</v>
          </cell>
          <cell r="Z120">
            <v>0</v>
          </cell>
          <cell r="AA120">
            <v>0</v>
          </cell>
          <cell r="AB120">
            <v>0</v>
          </cell>
          <cell r="AC120">
            <v>0</v>
          </cell>
          <cell r="AD120">
            <v>0</v>
          </cell>
          <cell r="AE120">
            <v>0</v>
          </cell>
          <cell r="AF120">
            <v>0</v>
          </cell>
          <cell r="AG120">
            <v>0</v>
          </cell>
        </row>
        <row r="121">
          <cell r="A121">
            <v>0</v>
          </cell>
          <cell r="B121">
            <v>0</v>
          </cell>
          <cell r="C121">
            <v>0</v>
          </cell>
          <cell r="D121" t="str">
            <v>4.4</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t="str">
            <v>1.33</v>
          </cell>
          <cell r="V121" t="str">
            <v>D+</v>
          </cell>
          <cell r="W121" t="str">
            <v>0</v>
          </cell>
          <cell r="X121">
            <v>0</v>
          </cell>
          <cell r="Y121">
            <v>0</v>
          </cell>
          <cell r="Z121">
            <v>0</v>
          </cell>
          <cell r="AA121">
            <v>0</v>
          </cell>
          <cell r="AB121">
            <v>0</v>
          </cell>
          <cell r="AC121">
            <v>0</v>
          </cell>
          <cell r="AD121">
            <v>0</v>
          </cell>
          <cell r="AE121">
            <v>0</v>
          </cell>
          <cell r="AF121">
            <v>0</v>
          </cell>
          <cell r="AG121">
            <v>0</v>
          </cell>
        </row>
        <row r="122">
          <cell r="A122">
            <v>0</v>
          </cell>
          <cell r="B122">
            <v>0</v>
          </cell>
          <cell r="C122">
            <v>0</v>
          </cell>
          <cell r="D122" t="str">
            <v>4.5</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t="str">
            <v>1.33</v>
          </cell>
          <cell r="V122" t="str">
            <v>D+</v>
          </cell>
          <cell r="W122" t="str">
            <v>0</v>
          </cell>
          <cell r="X122">
            <v>0</v>
          </cell>
          <cell r="Y122">
            <v>0</v>
          </cell>
          <cell r="Z122">
            <v>0</v>
          </cell>
          <cell r="AA122">
            <v>0</v>
          </cell>
          <cell r="AB122">
            <v>0</v>
          </cell>
          <cell r="AC122">
            <v>0</v>
          </cell>
          <cell r="AD122">
            <v>0</v>
          </cell>
          <cell r="AE122">
            <v>0</v>
          </cell>
          <cell r="AF122">
            <v>0</v>
          </cell>
          <cell r="AG122">
            <v>0</v>
          </cell>
        </row>
        <row r="123">
          <cell r="A123">
            <v>0</v>
          </cell>
          <cell r="B123">
            <v>23</v>
          </cell>
          <cell r="C123">
            <v>0</v>
          </cell>
          <cell r="D123">
            <v>0</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t="str">
            <v>1.33</v>
          </cell>
          <cell r="V123" t="str">
            <v>D+</v>
          </cell>
          <cell r="W123">
            <v>0</v>
          </cell>
          <cell r="X123">
            <v>0</v>
          </cell>
          <cell r="Y123">
            <v>0</v>
          </cell>
          <cell r="Z123">
            <v>0</v>
          </cell>
          <cell r="AA123">
            <v>0</v>
          </cell>
          <cell r="AB123">
            <v>0</v>
          </cell>
          <cell r="AC123">
            <v>0</v>
          </cell>
          <cell r="AD123">
            <v>0</v>
          </cell>
          <cell r="AE123">
            <v>0</v>
          </cell>
          <cell r="AF123">
            <v>0</v>
          </cell>
          <cell r="AG123">
            <v>0</v>
          </cell>
        </row>
        <row r="124">
          <cell r="A124">
            <v>24</v>
          </cell>
          <cell r="B124">
            <v>0</v>
          </cell>
          <cell r="C124" t="str">
            <v>Romzy Oka Ramadhani P</v>
          </cell>
          <cell r="D124" t="str">
            <v>4.1</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t="str">
            <v>1.33</v>
          </cell>
          <cell r="V124" t="str">
            <v>D+</v>
          </cell>
          <cell r="W124" t="str">
            <v>0</v>
          </cell>
          <cell r="X124">
            <v>0</v>
          </cell>
          <cell r="Y124">
            <v>0</v>
          </cell>
          <cell r="Z124">
            <v>0</v>
          </cell>
          <cell r="AA124">
            <v>0</v>
          </cell>
          <cell r="AB124">
            <v>0</v>
          </cell>
          <cell r="AC124">
            <v>0</v>
          </cell>
          <cell r="AD124">
            <v>0</v>
          </cell>
          <cell r="AE124">
            <v>0</v>
          </cell>
          <cell r="AF124">
            <v>0</v>
          </cell>
          <cell r="AG124" t="str">
            <v>D+</v>
          </cell>
        </row>
        <row r="125">
          <cell r="A125">
            <v>0</v>
          </cell>
          <cell r="B125">
            <v>0</v>
          </cell>
          <cell r="C125">
            <v>0</v>
          </cell>
          <cell r="D125" t="str">
            <v>4.3</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t="str">
            <v>1.33</v>
          </cell>
          <cell r="V125" t="str">
            <v>D+</v>
          </cell>
          <cell r="W125" t="str">
            <v>0</v>
          </cell>
          <cell r="X125">
            <v>0</v>
          </cell>
          <cell r="Y125">
            <v>0</v>
          </cell>
          <cell r="Z125">
            <v>0</v>
          </cell>
          <cell r="AA125">
            <v>0</v>
          </cell>
          <cell r="AB125">
            <v>0</v>
          </cell>
          <cell r="AC125">
            <v>0</v>
          </cell>
          <cell r="AD125">
            <v>0</v>
          </cell>
          <cell r="AE125">
            <v>0</v>
          </cell>
          <cell r="AF125">
            <v>0</v>
          </cell>
          <cell r="AG125">
            <v>0</v>
          </cell>
        </row>
        <row r="126">
          <cell r="A126">
            <v>0</v>
          </cell>
          <cell r="B126">
            <v>0</v>
          </cell>
          <cell r="C126">
            <v>0</v>
          </cell>
          <cell r="D126" t="str">
            <v>4.4</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t="str">
            <v>1.33</v>
          </cell>
          <cell r="V126" t="str">
            <v>D+</v>
          </cell>
          <cell r="W126" t="str">
            <v>0</v>
          </cell>
          <cell r="X126">
            <v>0</v>
          </cell>
          <cell r="Y126">
            <v>0</v>
          </cell>
          <cell r="Z126">
            <v>0</v>
          </cell>
          <cell r="AA126">
            <v>0</v>
          </cell>
          <cell r="AB126">
            <v>0</v>
          </cell>
          <cell r="AC126">
            <v>0</v>
          </cell>
          <cell r="AD126">
            <v>0</v>
          </cell>
          <cell r="AE126">
            <v>0</v>
          </cell>
          <cell r="AF126">
            <v>0</v>
          </cell>
          <cell r="AG126">
            <v>0</v>
          </cell>
        </row>
        <row r="127">
          <cell r="A127">
            <v>0</v>
          </cell>
          <cell r="B127">
            <v>0</v>
          </cell>
          <cell r="C127">
            <v>0</v>
          </cell>
          <cell r="D127" t="str">
            <v>4.5</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t="str">
            <v>1.33</v>
          </cell>
          <cell r="V127" t="str">
            <v>D+</v>
          </cell>
          <cell r="W127" t="str">
            <v>0</v>
          </cell>
          <cell r="X127">
            <v>0</v>
          </cell>
          <cell r="Y127">
            <v>0</v>
          </cell>
          <cell r="Z127">
            <v>0</v>
          </cell>
          <cell r="AA127">
            <v>0</v>
          </cell>
          <cell r="AB127">
            <v>0</v>
          </cell>
          <cell r="AC127">
            <v>0</v>
          </cell>
          <cell r="AD127">
            <v>0</v>
          </cell>
          <cell r="AE127">
            <v>0</v>
          </cell>
          <cell r="AF127">
            <v>0</v>
          </cell>
          <cell r="AG127">
            <v>0</v>
          </cell>
        </row>
        <row r="128">
          <cell r="A128">
            <v>0</v>
          </cell>
          <cell r="B128">
            <v>24</v>
          </cell>
          <cell r="C128">
            <v>0</v>
          </cell>
          <cell r="D128">
            <v>0</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t="str">
            <v>1.33</v>
          </cell>
          <cell r="V128" t="str">
            <v>D+</v>
          </cell>
          <cell r="W128">
            <v>0</v>
          </cell>
          <cell r="X128">
            <v>0</v>
          </cell>
          <cell r="Y128">
            <v>0</v>
          </cell>
          <cell r="Z128">
            <v>0</v>
          </cell>
          <cell r="AA128">
            <v>0</v>
          </cell>
          <cell r="AB128">
            <v>0</v>
          </cell>
          <cell r="AC128">
            <v>0</v>
          </cell>
          <cell r="AD128">
            <v>0</v>
          </cell>
          <cell r="AE128">
            <v>0</v>
          </cell>
          <cell r="AF128">
            <v>0</v>
          </cell>
          <cell r="AG128">
            <v>0</v>
          </cell>
        </row>
        <row r="129">
          <cell r="A129">
            <v>25</v>
          </cell>
          <cell r="B129">
            <v>0</v>
          </cell>
          <cell r="C129" t="str">
            <v>Larasati Jagadhita P</v>
          </cell>
          <cell r="D129" t="str">
            <v>4.1</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t="str">
            <v>1.33</v>
          </cell>
          <cell r="V129" t="str">
            <v>D+</v>
          </cell>
          <cell r="W129" t="str">
            <v>0</v>
          </cell>
          <cell r="X129">
            <v>0</v>
          </cell>
          <cell r="Y129">
            <v>0</v>
          </cell>
          <cell r="Z129">
            <v>0</v>
          </cell>
          <cell r="AA129">
            <v>0</v>
          </cell>
          <cell r="AB129">
            <v>0</v>
          </cell>
          <cell r="AC129">
            <v>0</v>
          </cell>
          <cell r="AD129">
            <v>0</v>
          </cell>
          <cell r="AE129">
            <v>0</v>
          </cell>
          <cell r="AF129">
            <v>0</v>
          </cell>
          <cell r="AG129" t="str">
            <v>D+</v>
          </cell>
        </row>
        <row r="130">
          <cell r="A130">
            <v>0</v>
          </cell>
          <cell r="B130">
            <v>0</v>
          </cell>
          <cell r="C130">
            <v>0</v>
          </cell>
          <cell r="D130" t="str">
            <v>4.3</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t="str">
            <v>1.33</v>
          </cell>
          <cell r="V130" t="str">
            <v>D+</v>
          </cell>
          <cell r="W130" t="str">
            <v>0</v>
          </cell>
          <cell r="X130">
            <v>0</v>
          </cell>
          <cell r="Y130">
            <v>0</v>
          </cell>
          <cell r="Z130">
            <v>0</v>
          </cell>
          <cell r="AA130">
            <v>0</v>
          </cell>
          <cell r="AB130">
            <v>0</v>
          </cell>
          <cell r="AC130">
            <v>0</v>
          </cell>
          <cell r="AD130">
            <v>0</v>
          </cell>
          <cell r="AE130">
            <v>0</v>
          </cell>
          <cell r="AF130">
            <v>0</v>
          </cell>
          <cell r="AG130">
            <v>0</v>
          </cell>
        </row>
        <row r="131">
          <cell r="A131">
            <v>0</v>
          </cell>
          <cell r="B131">
            <v>0</v>
          </cell>
          <cell r="C131">
            <v>0</v>
          </cell>
          <cell r="D131" t="str">
            <v>4.4</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t="str">
            <v>1.33</v>
          </cell>
          <cell r="V131" t="str">
            <v>D+</v>
          </cell>
          <cell r="W131" t="str">
            <v>0</v>
          </cell>
          <cell r="X131">
            <v>0</v>
          </cell>
          <cell r="Y131">
            <v>0</v>
          </cell>
          <cell r="Z131">
            <v>0</v>
          </cell>
          <cell r="AA131">
            <v>0</v>
          </cell>
          <cell r="AB131">
            <v>0</v>
          </cell>
          <cell r="AC131">
            <v>0</v>
          </cell>
          <cell r="AD131">
            <v>0</v>
          </cell>
          <cell r="AE131">
            <v>0</v>
          </cell>
          <cell r="AF131">
            <v>0</v>
          </cell>
          <cell r="AG131">
            <v>0</v>
          </cell>
        </row>
        <row r="132">
          <cell r="A132">
            <v>0</v>
          </cell>
          <cell r="B132">
            <v>0</v>
          </cell>
          <cell r="C132">
            <v>0</v>
          </cell>
          <cell r="D132" t="str">
            <v>4.5</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t="str">
            <v>1.33</v>
          </cell>
          <cell r="V132" t="str">
            <v>D+</v>
          </cell>
          <cell r="W132" t="str">
            <v>0</v>
          </cell>
          <cell r="X132">
            <v>0</v>
          </cell>
          <cell r="Y132">
            <v>0</v>
          </cell>
          <cell r="Z132">
            <v>0</v>
          </cell>
          <cell r="AA132">
            <v>0</v>
          </cell>
          <cell r="AB132">
            <v>0</v>
          </cell>
          <cell r="AC132">
            <v>0</v>
          </cell>
          <cell r="AD132">
            <v>0</v>
          </cell>
          <cell r="AE132">
            <v>0</v>
          </cell>
          <cell r="AF132">
            <v>0</v>
          </cell>
          <cell r="AG132">
            <v>0</v>
          </cell>
        </row>
        <row r="133">
          <cell r="A133">
            <v>0</v>
          </cell>
          <cell r="B133">
            <v>25</v>
          </cell>
          <cell r="C133">
            <v>0</v>
          </cell>
          <cell r="D133">
            <v>0</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t="str">
            <v>1.33</v>
          </cell>
          <cell r="V133" t="str">
            <v>D+</v>
          </cell>
          <cell r="W133">
            <v>0</v>
          </cell>
          <cell r="X133">
            <v>0</v>
          </cell>
          <cell r="Y133">
            <v>0</v>
          </cell>
          <cell r="Z133">
            <v>0</v>
          </cell>
          <cell r="AA133">
            <v>0</v>
          </cell>
          <cell r="AB133">
            <v>0</v>
          </cell>
          <cell r="AC133">
            <v>0</v>
          </cell>
          <cell r="AD133">
            <v>0</v>
          </cell>
          <cell r="AE133">
            <v>0</v>
          </cell>
          <cell r="AF133">
            <v>0</v>
          </cell>
          <cell r="AG133">
            <v>0</v>
          </cell>
        </row>
        <row r="134">
          <cell r="A134">
            <v>26</v>
          </cell>
          <cell r="B134">
            <v>0</v>
          </cell>
          <cell r="C134" t="str">
            <v>Meliana Citra A</v>
          </cell>
          <cell r="D134" t="str">
            <v>4.1</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t="str">
            <v>1.33</v>
          </cell>
          <cell r="V134" t="str">
            <v>D+</v>
          </cell>
          <cell r="W134" t="str">
            <v>0</v>
          </cell>
          <cell r="X134">
            <v>0</v>
          </cell>
          <cell r="Y134">
            <v>0</v>
          </cell>
          <cell r="Z134">
            <v>0</v>
          </cell>
          <cell r="AA134">
            <v>0</v>
          </cell>
          <cell r="AB134">
            <v>0</v>
          </cell>
          <cell r="AC134">
            <v>0</v>
          </cell>
          <cell r="AD134">
            <v>0</v>
          </cell>
          <cell r="AE134">
            <v>0</v>
          </cell>
          <cell r="AF134">
            <v>0</v>
          </cell>
          <cell r="AG134" t="str">
            <v>D+</v>
          </cell>
        </row>
        <row r="135">
          <cell r="A135">
            <v>0</v>
          </cell>
          <cell r="B135">
            <v>0</v>
          </cell>
          <cell r="C135">
            <v>0</v>
          </cell>
          <cell r="D135" t="str">
            <v>4.3</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t="str">
            <v>1.33</v>
          </cell>
          <cell r="V135" t="str">
            <v>D+</v>
          </cell>
          <cell r="W135" t="str">
            <v>0</v>
          </cell>
          <cell r="X135">
            <v>0</v>
          </cell>
          <cell r="Y135">
            <v>0</v>
          </cell>
          <cell r="Z135">
            <v>0</v>
          </cell>
          <cell r="AA135">
            <v>0</v>
          </cell>
          <cell r="AB135">
            <v>0</v>
          </cell>
          <cell r="AC135">
            <v>0</v>
          </cell>
          <cell r="AD135">
            <v>0</v>
          </cell>
          <cell r="AE135">
            <v>0</v>
          </cell>
          <cell r="AF135">
            <v>0</v>
          </cell>
          <cell r="AG135">
            <v>0</v>
          </cell>
        </row>
        <row r="136">
          <cell r="A136">
            <v>0</v>
          </cell>
          <cell r="B136">
            <v>0</v>
          </cell>
          <cell r="C136">
            <v>0</v>
          </cell>
          <cell r="D136" t="str">
            <v>4.4</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t="str">
            <v>1.33</v>
          </cell>
          <cell r="V136" t="str">
            <v>D+</v>
          </cell>
          <cell r="W136" t="str">
            <v>0</v>
          </cell>
          <cell r="X136">
            <v>0</v>
          </cell>
          <cell r="Y136">
            <v>0</v>
          </cell>
          <cell r="Z136">
            <v>0</v>
          </cell>
          <cell r="AA136">
            <v>0</v>
          </cell>
          <cell r="AB136">
            <v>0</v>
          </cell>
          <cell r="AC136">
            <v>0</v>
          </cell>
          <cell r="AD136">
            <v>0</v>
          </cell>
          <cell r="AE136">
            <v>0</v>
          </cell>
          <cell r="AF136">
            <v>0</v>
          </cell>
          <cell r="AG136">
            <v>0</v>
          </cell>
        </row>
        <row r="137">
          <cell r="A137">
            <v>0</v>
          </cell>
          <cell r="B137">
            <v>0</v>
          </cell>
          <cell r="C137">
            <v>0</v>
          </cell>
          <cell r="D137" t="str">
            <v>4.5</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t="str">
            <v>1.33</v>
          </cell>
          <cell r="V137" t="str">
            <v>D+</v>
          </cell>
          <cell r="W137" t="str">
            <v>0</v>
          </cell>
          <cell r="X137">
            <v>0</v>
          </cell>
          <cell r="Y137">
            <v>0</v>
          </cell>
          <cell r="Z137">
            <v>0</v>
          </cell>
          <cell r="AA137">
            <v>0</v>
          </cell>
          <cell r="AB137">
            <v>0</v>
          </cell>
          <cell r="AC137">
            <v>0</v>
          </cell>
          <cell r="AD137">
            <v>0</v>
          </cell>
          <cell r="AE137">
            <v>0</v>
          </cell>
          <cell r="AF137">
            <v>0</v>
          </cell>
          <cell r="AG137">
            <v>0</v>
          </cell>
        </row>
        <row r="138">
          <cell r="A138">
            <v>0</v>
          </cell>
          <cell r="B138">
            <v>26</v>
          </cell>
          <cell r="C138">
            <v>0</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t="str">
            <v>1.33</v>
          </cell>
          <cell r="V138" t="str">
            <v>D+</v>
          </cell>
          <cell r="W138">
            <v>0</v>
          </cell>
          <cell r="X138">
            <v>0</v>
          </cell>
          <cell r="Y138">
            <v>0</v>
          </cell>
          <cell r="Z138">
            <v>0</v>
          </cell>
          <cell r="AA138">
            <v>0</v>
          </cell>
          <cell r="AB138">
            <v>0</v>
          </cell>
          <cell r="AC138">
            <v>0</v>
          </cell>
          <cell r="AD138">
            <v>0</v>
          </cell>
          <cell r="AE138">
            <v>0</v>
          </cell>
          <cell r="AF138">
            <v>0</v>
          </cell>
          <cell r="AG138">
            <v>0</v>
          </cell>
        </row>
        <row r="139">
          <cell r="A139">
            <v>27</v>
          </cell>
          <cell r="B139">
            <v>0</v>
          </cell>
          <cell r="C139" t="str">
            <v>Mohammad Rizky</v>
          </cell>
          <cell r="D139" t="str">
            <v>4.1</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t="str">
            <v>1.33</v>
          </cell>
          <cell r="V139" t="str">
            <v>D+</v>
          </cell>
          <cell r="W139" t="str">
            <v>0</v>
          </cell>
          <cell r="X139">
            <v>0</v>
          </cell>
          <cell r="Y139">
            <v>0</v>
          </cell>
          <cell r="Z139">
            <v>0</v>
          </cell>
          <cell r="AA139">
            <v>0</v>
          </cell>
          <cell r="AB139">
            <v>0</v>
          </cell>
          <cell r="AC139">
            <v>0</v>
          </cell>
          <cell r="AD139">
            <v>0</v>
          </cell>
          <cell r="AE139">
            <v>0</v>
          </cell>
          <cell r="AF139">
            <v>0</v>
          </cell>
          <cell r="AG139" t="str">
            <v>D+</v>
          </cell>
        </row>
        <row r="140">
          <cell r="A140">
            <v>0</v>
          </cell>
          <cell r="B140">
            <v>0</v>
          </cell>
          <cell r="C140">
            <v>0</v>
          </cell>
          <cell r="D140" t="str">
            <v>4.3</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t="str">
            <v>1.33</v>
          </cell>
          <cell r="V140" t="str">
            <v>D+</v>
          </cell>
          <cell r="W140" t="str">
            <v>0</v>
          </cell>
          <cell r="X140">
            <v>0</v>
          </cell>
          <cell r="Y140">
            <v>0</v>
          </cell>
          <cell r="Z140">
            <v>0</v>
          </cell>
          <cell r="AA140">
            <v>0</v>
          </cell>
          <cell r="AB140">
            <v>0</v>
          </cell>
          <cell r="AC140">
            <v>0</v>
          </cell>
          <cell r="AD140">
            <v>0</v>
          </cell>
          <cell r="AE140">
            <v>0</v>
          </cell>
          <cell r="AF140">
            <v>0</v>
          </cell>
          <cell r="AG140">
            <v>0</v>
          </cell>
        </row>
        <row r="141">
          <cell r="A141">
            <v>0</v>
          </cell>
          <cell r="B141">
            <v>0</v>
          </cell>
          <cell r="C141">
            <v>0</v>
          </cell>
          <cell r="D141" t="str">
            <v>4.4</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t="str">
            <v>1.33</v>
          </cell>
          <cell r="V141" t="str">
            <v>D+</v>
          </cell>
          <cell r="W141" t="str">
            <v>0</v>
          </cell>
          <cell r="X141">
            <v>0</v>
          </cell>
          <cell r="Y141">
            <v>0</v>
          </cell>
          <cell r="Z141">
            <v>0</v>
          </cell>
          <cell r="AA141">
            <v>0</v>
          </cell>
          <cell r="AB141">
            <v>0</v>
          </cell>
          <cell r="AC141">
            <v>0</v>
          </cell>
          <cell r="AD141">
            <v>0</v>
          </cell>
          <cell r="AE141">
            <v>0</v>
          </cell>
          <cell r="AF141">
            <v>0</v>
          </cell>
          <cell r="AG141">
            <v>0</v>
          </cell>
        </row>
        <row r="142">
          <cell r="A142">
            <v>0</v>
          </cell>
          <cell r="B142">
            <v>0</v>
          </cell>
          <cell r="C142">
            <v>0</v>
          </cell>
          <cell r="D142" t="str">
            <v>4.5</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t="str">
            <v>1.33</v>
          </cell>
          <cell r="V142" t="str">
            <v>D+</v>
          </cell>
          <cell r="W142" t="str">
            <v>0</v>
          </cell>
          <cell r="X142">
            <v>0</v>
          </cell>
          <cell r="Y142">
            <v>0</v>
          </cell>
          <cell r="Z142">
            <v>0</v>
          </cell>
          <cell r="AA142">
            <v>0</v>
          </cell>
          <cell r="AB142">
            <v>0</v>
          </cell>
          <cell r="AC142">
            <v>0</v>
          </cell>
          <cell r="AD142">
            <v>0</v>
          </cell>
          <cell r="AE142">
            <v>0</v>
          </cell>
          <cell r="AF142">
            <v>0</v>
          </cell>
          <cell r="AG142">
            <v>0</v>
          </cell>
        </row>
        <row r="143">
          <cell r="A143">
            <v>0</v>
          </cell>
          <cell r="B143">
            <v>27</v>
          </cell>
          <cell r="C143">
            <v>0</v>
          </cell>
          <cell r="D143">
            <v>0</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t="str">
            <v>1.33</v>
          </cell>
          <cell r="V143" t="str">
            <v>D+</v>
          </cell>
          <cell r="W143">
            <v>0</v>
          </cell>
          <cell r="X143">
            <v>0</v>
          </cell>
          <cell r="Y143">
            <v>0</v>
          </cell>
          <cell r="Z143">
            <v>0</v>
          </cell>
          <cell r="AA143">
            <v>0</v>
          </cell>
          <cell r="AB143">
            <v>0</v>
          </cell>
          <cell r="AC143">
            <v>0</v>
          </cell>
          <cell r="AD143">
            <v>0</v>
          </cell>
          <cell r="AE143">
            <v>0</v>
          </cell>
          <cell r="AF143">
            <v>0</v>
          </cell>
          <cell r="AG143">
            <v>0</v>
          </cell>
        </row>
        <row r="144">
          <cell r="A144">
            <v>28</v>
          </cell>
          <cell r="B144">
            <v>0</v>
          </cell>
          <cell r="C144" t="e">
            <v>#N/A</v>
          </cell>
          <cell r="D144" t="str">
            <v>4.1</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t="str">
            <v>1.33</v>
          </cell>
          <cell r="V144" t="str">
            <v>D+</v>
          </cell>
          <cell r="W144" t="str">
            <v>0</v>
          </cell>
          <cell r="X144">
            <v>0</v>
          </cell>
          <cell r="Y144">
            <v>0</v>
          </cell>
          <cell r="Z144">
            <v>0</v>
          </cell>
          <cell r="AA144">
            <v>0</v>
          </cell>
          <cell r="AB144">
            <v>0</v>
          </cell>
          <cell r="AC144">
            <v>0</v>
          </cell>
          <cell r="AD144">
            <v>0</v>
          </cell>
          <cell r="AE144">
            <v>0</v>
          </cell>
          <cell r="AF144">
            <v>0</v>
          </cell>
          <cell r="AG144" t="str">
            <v>D+</v>
          </cell>
        </row>
        <row r="145">
          <cell r="A145">
            <v>0</v>
          </cell>
          <cell r="B145">
            <v>0</v>
          </cell>
          <cell r="C145">
            <v>0</v>
          </cell>
          <cell r="D145" t="str">
            <v>4.3</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t="str">
            <v>1.33</v>
          </cell>
          <cell r="V145" t="str">
            <v>D+</v>
          </cell>
          <cell r="W145" t="str">
            <v>0</v>
          </cell>
          <cell r="X145">
            <v>0</v>
          </cell>
          <cell r="Y145">
            <v>0</v>
          </cell>
          <cell r="Z145">
            <v>0</v>
          </cell>
          <cell r="AA145">
            <v>0</v>
          </cell>
          <cell r="AB145">
            <v>0</v>
          </cell>
          <cell r="AC145">
            <v>0</v>
          </cell>
          <cell r="AD145">
            <v>0</v>
          </cell>
          <cell r="AE145">
            <v>0</v>
          </cell>
          <cell r="AF145">
            <v>0</v>
          </cell>
          <cell r="AG145">
            <v>0</v>
          </cell>
        </row>
        <row r="146">
          <cell r="A146">
            <v>0</v>
          </cell>
          <cell r="B146">
            <v>0</v>
          </cell>
          <cell r="C146">
            <v>0</v>
          </cell>
          <cell r="D146" t="str">
            <v>4.4</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t="str">
            <v>1.33</v>
          </cell>
          <cell r="V146" t="str">
            <v>D+</v>
          </cell>
          <cell r="W146" t="str">
            <v>0</v>
          </cell>
          <cell r="X146">
            <v>0</v>
          </cell>
          <cell r="Y146">
            <v>0</v>
          </cell>
          <cell r="Z146">
            <v>0</v>
          </cell>
          <cell r="AA146">
            <v>0</v>
          </cell>
          <cell r="AB146">
            <v>0</v>
          </cell>
          <cell r="AC146">
            <v>0</v>
          </cell>
          <cell r="AD146">
            <v>0</v>
          </cell>
          <cell r="AE146">
            <v>0</v>
          </cell>
          <cell r="AF146">
            <v>0</v>
          </cell>
          <cell r="AG146">
            <v>0</v>
          </cell>
        </row>
        <row r="147">
          <cell r="A147">
            <v>0</v>
          </cell>
          <cell r="B147">
            <v>0</v>
          </cell>
          <cell r="C147">
            <v>0</v>
          </cell>
          <cell r="D147" t="str">
            <v>4.5</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t="str">
            <v>1.33</v>
          </cell>
          <cell r="V147" t="str">
            <v>D+</v>
          </cell>
          <cell r="W147" t="str">
            <v>0</v>
          </cell>
          <cell r="X147">
            <v>0</v>
          </cell>
          <cell r="Y147">
            <v>0</v>
          </cell>
          <cell r="Z147">
            <v>0</v>
          </cell>
          <cell r="AA147">
            <v>0</v>
          </cell>
          <cell r="AB147">
            <v>0</v>
          </cell>
          <cell r="AC147">
            <v>0</v>
          </cell>
          <cell r="AD147">
            <v>0</v>
          </cell>
          <cell r="AE147">
            <v>0</v>
          </cell>
          <cell r="AF147">
            <v>0</v>
          </cell>
          <cell r="AG147">
            <v>0</v>
          </cell>
        </row>
        <row r="148">
          <cell r="A148">
            <v>0</v>
          </cell>
          <cell r="B148">
            <v>28</v>
          </cell>
          <cell r="C148">
            <v>0</v>
          </cell>
          <cell r="D148">
            <v>0</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t="str">
            <v>1.33</v>
          </cell>
          <cell r="V148" t="str">
            <v>D+</v>
          </cell>
          <cell r="W148">
            <v>0</v>
          </cell>
          <cell r="X148">
            <v>0</v>
          </cell>
          <cell r="Y148">
            <v>0</v>
          </cell>
          <cell r="Z148">
            <v>0</v>
          </cell>
          <cell r="AA148">
            <v>0</v>
          </cell>
          <cell r="AB148">
            <v>0</v>
          </cell>
          <cell r="AC148">
            <v>0</v>
          </cell>
          <cell r="AD148">
            <v>0</v>
          </cell>
          <cell r="AE148">
            <v>0</v>
          </cell>
          <cell r="AF148">
            <v>0</v>
          </cell>
          <cell r="AG148">
            <v>0</v>
          </cell>
        </row>
        <row r="149">
          <cell r="A149">
            <v>29</v>
          </cell>
          <cell r="B149">
            <v>0</v>
          </cell>
          <cell r="C149" t="e">
            <v>#N/A</v>
          </cell>
          <cell r="D149" t="str">
            <v>4.1</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t="str">
            <v>1.33</v>
          </cell>
          <cell r="V149" t="str">
            <v>D+</v>
          </cell>
          <cell r="W149" t="str">
            <v>0</v>
          </cell>
          <cell r="X149">
            <v>0</v>
          </cell>
          <cell r="Y149">
            <v>0</v>
          </cell>
          <cell r="Z149">
            <v>0</v>
          </cell>
          <cell r="AA149">
            <v>0</v>
          </cell>
          <cell r="AB149">
            <v>0</v>
          </cell>
          <cell r="AC149">
            <v>0</v>
          </cell>
          <cell r="AD149">
            <v>0</v>
          </cell>
          <cell r="AE149">
            <v>0</v>
          </cell>
          <cell r="AF149">
            <v>0</v>
          </cell>
          <cell r="AG149" t="str">
            <v>D+</v>
          </cell>
        </row>
        <row r="150">
          <cell r="A150">
            <v>0</v>
          </cell>
          <cell r="B150">
            <v>0</v>
          </cell>
          <cell r="C150">
            <v>0</v>
          </cell>
          <cell r="D150" t="str">
            <v>4.3</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t="str">
            <v>1.33</v>
          </cell>
          <cell r="V150" t="str">
            <v>D+</v>
          </cell>
          <cell r="W150" t="str">
            <v>0</v>
          </cell>
          <cell r="X150">
            <v>0</v>
          </cell>
          <cell r="Y150">
            <v>0</v>
          </cell>
          <cell r="Z150">
            <v>0</v>
          </cell>
          <cell r="AA150">
            <v>0</v>
          </cell>
          <cell r="AB150">
            <v>0</v>
          </cell>
          <cell r="AC150">
            <v>0</v>
          </cell>
          <cell r="AD150">
            <v>0</v>
          </cell>
          <cell r="AE150">
            <v>0</v>
          </cell>
          <cell r="AF150">
            <v>0</v>
          </cell>
          <cell r="AG150">
            <v>0</v>
          </cell>
        </row>
        <row r="151">
          <cell r="A151">
            <v>0</v>
          </cell>
          <cell r="B151">
            <v>0</v>
          </cell>
          <cell r="C151">
            <v>0</v>
          </cell>
          <cell r="D151" t="str">
            <v>4.4</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t="str">
            <v>1.33</v>
          </cell>
          <cell r="V151" t="str">
            <v>D+</v>
          </cell>
          <cell r="W151" t="str">
            <v>0</v>
          </cell>
          <cell r="X151">
            <v>0</v>
          </cell>
          <cell r="Y151">
            <v>0</v>
          </cell>
          <cell r="Z151">
            <v>0</v>
          </cell>
          <cell r="AA151">
            <v>0</v>
          </cell>
          <cell r="AB151">
            <v>0</v>
          </cell>
          <cell r="AC151">
            <v>0</v>
          </cell>
          <cell r="AD151">
            <v>0</v>
          </cell>
          <cell r="AE151">
            <v>0</v>
          </cell>
          <cell r="AF151">
            <v>0</v>
          </cell>
          <cell r="AG151">
            <v>0</v>
          </cell>
        </row>
        <row r="152">
          <cell r="A152">
            <v>0</v>
          </cell>
          <cell r="B152">
            <v>0</v>
          </cell>
          <cell r="C152">
            <v>0</v>
          </cell>
          <cell r="D152" t="str">
            <v>4.5</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t="str">
            <v>1.33</v>
          </cell>
          <cell r="V152" t="str">
            <v>D+</v>
          </cell>
          <cell r="W152" t="str">
            <v>0</v>
          </cell>
          <cell r="X152">
            <v>0</v>
          </cell>
          <cell r="Y152">
            <v>0</v>
          </cell>
          <cell r="Z152">
            <v>0</v>
          </cell>
          <cell r="AA152">
            <v>0</v>
          </cell>
          <cell r="AB152">
            <v>0</v>
          </cell>
          <cell r="AC152">
            <v>0</v>
          </cell>
          <cell r="AD152">
            <v>0</v>
          </cell>
          <cell r="AE152">
            <v>0</v>
          </cell>
          <cell r="AF152">
            <v>0</v>
          </cell>
          <cell r="AG152">
            <v>0</v>
          </cell>
        </row>
        <row r="153">
          <cell r="A153">
            <v>0</v>
          </cell>
          <cell r="B153">
            <v>29</v>
          </cell>
          <cell r="C153">
            <v>0</v>
          </cell>
          <cell r="D153">
            <v>0</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t="str">
            <v>1.33</v>
          </cell>
          <cell r="V153" t="str">
            <v>D+</v>
          </cell>
          <cell r="W153">
            <v>0</v>
          </cell>
          <cell r="X153">
            <v>0</v>
          </cell>
          <cell r="Y153">
            <v>0</v>
          </cell>
          <cell r="Z153">
            <v>0</v>
          </cell>
          <cell r="AA153">
            <v>0</v>
          </cell>
          <cell r="AB153">
            <v>0</v>
          </cell>
          <cell r="AC153">
            <v>0</v>
          </cell>
          <cell r="AD153">
            <v>0</v>
          </cell>
          <cell r="AE153">
            <v>0</v>
          </cell>
          <cell r="AF153">
            <v>0</v>
          </cell>
          <cell r="AG153">
            <v>0</v>
          </cell>
        </row>
        <row r="154">
          <cell r="A154">
            <v>30</v>
          </cell>
          <cell r="B154">
            <v>0</v>
          </cell>
          <cell r="C154" t="e">
            <v>#N/A</v>
          </cell>
          <cell r="D154" t="str">
            <v>4.1</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t="str">
            <v>1.33</v>
          </cell>
          <cell r="V154" t="str">
            <v>D+</v>
          </cell>
          <cell r="W154" t="str">
            <v>0</v>
          </cell>
          <cell r="X154">
            <v>0</v>
          </cell>
          <cell r="Y154">
            <v>0</v>
          </cell>
          <cell r="Z154">
            <v>0</v>
          </cell>
          <cell r="AA154">
            <v>0</v>
          </cell>
          <cell r="AB154">
            <v>0</v>
          </cell>
          <cell r="AC154">
            <v>0</v>
          </cell>
          <cell r="AD154">
            <v>0</v>
          </cell>
          <cell r="AE154">
            <v>0</v>
          </cell>
          <cell r="AF154">
            <v>0</v>
          </cell>
          <cell r="AG154" t="str">
            <v>D+</v>
          </cell>
        </row>
        <row r="155">
          <cell r="A155">
            <v>0</v>
          </cell>
          <cell r="B155">
            <v>0</v>
          </cell>
          <cell r="C155">
            <v>0</v>
          </cell>
          <cell r="D155" t="str">
            <v>4.3</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t="str">
            <v>1.33</v>
          </cell>
          <cell r="V155" t="str">
            <v>D+</v>
          </cell>
          <cell r="W155" t="str">
            <v>0</v>
          </cell>
          <cell r="X155">
            <v>0</v>
          </cell>
          <cell r="Y155">
            <v>0</v>
          </cell>
          <cell r="Z155">
            <v>0</v>
          </cell>
          <cell r="AA155">
            <v>0</v>
          </cell>
          <cell r="AB155">
            <v>0</v>
          </cell>
          <cell r="AC155">
            <v>0</v>
          </cell>
          <cell r="AD155">
            <v>0</v>
          </cell>
          <cell r="AE155">
            <v>0</v>
          </cell>
          <cell r="AF155">
            <v>0</v>
          </cell>
          <cell r="AG155">
            <v>0</v>
          </cell>
        </row>
        <row r="156">
          <cell r="A156">
            <v>0</v>
          </cell>
          <cell r="B156">
            <v>0</v>
          </cell>
          <cell r="C156">
            <v>0</v>
          </cell>
          <cell r="D156" t="str">
            <v>4.4</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t="str">
            <v>1.33</v>
          </cell>
          <cell r="V156" t="str">
            <v>D+</v>
          </cell>
          <cell r="W156" t="str">
            <v>0</v>
          </cell>
          <cell r="X156">
            <v>0</v>
          </cell>
          <cell r="Y156">
            <v>0</v>
          </cell>
          <cell r="Z156">
            <v>0</v>
          </cell>
          <cell r="AA156">
            <v>0</v>
          </cell>
          <cell r="AB156">
            <v>0</v>
          </cell>
          <cell r="AC156">
            <v>0</v>
          </cell>
          <cell r="AD156">
            <v>0</v>
          </cell>
          <cell r="AE156">
            <v>0</v>
          </cell>
          <cell r="AF156">
            <v>0</v>
          </cell>
          <cell r="AG156">
            <v>0</v>
          </cell>
        </row>
        <row r="157">
          <cell r="A157">
            <v>0</v>
          </cell>
          <cell r="B157">
            <v>0</v>
          </cell>
          <cell r="C157">
            <v>0</v>
          </cell>
          <cell r="D157" t="str">
            <v>4.5</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t="str">
            <v>1.33</v>
          </cell>
          <cell r="V157" t="str">
            <v>D+</v>
          </cell>
          <cell r="W157" t="str">
            <v>0</v>
          </cell>
          <cell r="X157">
            <v>0</v>
          </cell>
          <cell r="Y157">
            <v>0</v>
          </cell>
          <cell r="Z157">
            <v>0</v>
          </cell>
          <cell r="AA157">
            <v>0</v>
          </cell>
          <cell r="AB157">
            <v>0</v>
          </cell>
          <cell r="AC157">
            <v>0</v>
          </cell>
          <cell r="AD157">
            <v>0</v>
          </cell>
          <cell r="AE157">
            <v>0</v>
          </cell>
          <cell r="AF157">
            <v>0</v>
          </cell>
          <cell r="AG157">
            <v>0</v>
          </cell>
        </row>
        <row r="158">
          <cell r="A158">
            <v>0</v>
          </cell>
          <cell r="B158">
            <v>30</v>
          </cell>
          <cell r="C158">
            <v>0</v>
          </cell>
          <cell r="D158">
            <v>0</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t="str">
            <v>1.33</v>
          </cell>
          <cell r="V158" t="str">
            <v>D+</v>
          </cell>
          <cell r="W158">
            <v>0</v>
          </cell>
          <cell r="X158">
            <v>0</v>
          </cell>
          <cell r="Y158">
            <v>0</v>
          </cell>
          <cell r="Z158">
            <v>0</v>
          </cell>
          <cell r="AA158">
            <v>0</v>
          </cell>
          <cell r="AB158">
            <v>0</v>
          </cell>
          <cell r="AC158">
            <v>0</v>
          </cell>
          <cell r="AD158">
            <v>0</v>
          </cell>
          <cell r="AE158">
            <v>0</v>
          </cell>
          <cell r="AF158">
            <v>0</v>
          </cell>
          <cell r="AG158">
            <v>0</v>
          </cell>
        </row>
        <row r="159">
          <cell r="A159">
            <v>31</v>
          </cell>
          <cell r="B159">
            <v>0</v>
          </cell>
          <cell r="C159" t="e">
            <v>#N/A</v>
          </cell>
          <cell r="D159" t="str">
            <v>4.1</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t="str">
            <v>1.33</v>
          </cell>
          <cell r="V159" t="str">
            <v>D+</v>
          </cell>
          <cell r="W159" t="str">
            <v>0</v>
          </cell>
          <cell r="X159">
            <v>0</v>
          </cell>
          <cell r="Y159">
            <v>0</v>
          </cell>
          <cell r="Z159">
            <v>0</v>
          </cell>
          <cell r="AA159">
            <v>0</v>
          </cell>
          <cell r="AB159">
            <v>0</v>
          </cell>
          <cell r="AC159">
            <v>0</v>
          </cell>
          <cell r="AD159">
            <v>0</v>
          </cell>
          <cell r="AE159">
            <v>0</v>
          </cell>
          <cell r="AF159">
            <v>0</v>
          </cell>
          <cell r="AG159" t="str">
            <v>D+</v>
          </cell>
        </row>
        <row r="160">
          <cell r="A160">
            <v>0</v>
          </cell>
          <cell r="B160">
            <v>0</v>
          </cell>
          <cell r="C160">
            <v>0</v>
          </cell>
          <cell r="D160" t="str">
            <v>4.3</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t="str">
            <v>1.33</v>
          </cell>
          <cell r="V160" t="str">
            <v>D+</v>
          </cell>
          <cell r="W160" t="str">
            <v>0</v>
          </cell>
          <cell r="X160">
            <v>0</v>
          </cell>
          <cell r="Y160">
            <v>0</v>
          </cell>
          <cell r="Z160">
            <v>0</v>
          </cell>
          <cell r="AA160">
            <v>0</v>
          </cell>
          <cell r="AB160">
            <v>0</v>
          </cell>
          <cell r="AC160">
            <v>0</v>
          </cell>
          <cell r="AD160">
            <v>0</v>
          </cell>
          <cell r="AE160">
            <v>0</v>
          </cell>
          <cell r="AF160">
            <v>0</v>
          </cell>
          <cell r="AG160">
            <v>0</v>
          </cell>
        </row>
        <row r="161">
          <cell r="A161">
            <v>0</v>
          </cell>
          <cell r="B161">
            <v>0</v>
          </cell>
          <cell r="C161">
            <v>0</v>
          </cell>
          <cell r="D161" t="str">
            <v>4.4</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t="str">
            <v>1.33</v>
          </cell>
          <cell r="V161" t="str">
            <v>D+</v>
          </cell>
          <cell r="W161" t="str">
            <v>0</v>
          </cell>
          <cell r="X161">
            <v>0</v>
          </cell>
          <cell r="Y161">
            <v>0</v>
          </cell>
          <cell r="Z161">
            <v>0</v>
          </cell>
          <cell r="AA161">
            <v>0</v>
          </cell>
          <cell r="AB161">
            <v>0</v>
          </cell>
          <cell r="AC161">
            <v>0</v>
          </cell>
          <cell r="AD161">
            <v>0</v>
          </cell>
          <cell r="AE161">
            <v>0</v>
          </cell>
          <cell r="AF161">
            <v>0</v>
          </cell>
          <cell r="AG161">
            <v>0</v>
          </cell>
        </row>
        <row r="162">
          <cell r="A162">
            <v>0</v>
          </cell>
          <cell r="B162">
            <v>0</v>
          </cell>
          <cell r="C162">
            <v>0</v>
          </cell>
          <cell r="D162" t="str">
            <v>4.5</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t="str">
            <v>1.33</v>
          </cell>
          <cell r="V162" t="str">
            <v>D+</v>
          </cell>
          <cell r="W162" t="str">
            <v>0</v>
          </cell>
          <cell r="X162">
            <v>0</v>
          </cell>
          <cell r="Y162">
            <v>0</v>
          </cell>
          <cell r="Z162">
            <v>0</v>
          </cell>
          <cell r="AA162">
            <v>0</v>
          </cell>
          <cell r="AB162">
            <v>0</v>
          </cell>
          <cell r="AC162">
            <v>0</v>
          </cell>
          <cell r="AD162">
            <v>0</v>
          </cell>
          <cell r="AE162">
            <v>0</v>
          </cell>
          <cell r="AF162">
            <v>0</v>
          </cell>
          <cell r="AG162">
            <v>0</v>
          </cell>
        </row>
        <row r="163">
          <cell r="A163">
            <v>0</v>
          </cell>
          <cell r="B163">
            <v>31</v>
          </cell>
          <cell r="C163">
            <v>0</v>
          </cell>
          <cell r="D163">
            <v>0</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t="str">
            <v>1.33</v>
          </cell>
          <cell r="V163" t="str">
            <v>D+</v>
          </cell>
          <cell r="W163">
            <v>0</v>
          </cell>
          <cell r="X163">
            <v>0</v>
          </cell>
          <cell r="Y163">
            <v>0</v>
          </cell>
          <cell r="Z163">
            <v>0</v>
          </cell>
          <cell r="AA163">
            <v>0</v>
          </cell>
          <cell r="AB163">
            <v>0</v>
          </cell>
          <cell r="AC163">
            <v>0</v>
          </cell>
          <cell r="AD163">
            <v>0</v>
          </cell>
          <cell r="AE163">
            <v>0</v>
          </cell>
          <cell r="AF163">
            <v>0</v>
          </cell>
          <cell r="AG163">
            <v>0</v>
          </cell>
        </row>
        <row r="164">
          <cell r="A164">
            <v>32</v>
          </cell>
          <cell r="B164">
            <v>0</v>
          </cell>
          <cell r="C164" t="e">
            <v>#N/A</v>
          </cell>
          <cell r="D164" t="str">
            <v>4.1</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t="str">
            <v>1.33</v>
          </cell>
          <cell r="V164" t="str">
            <v>D+</v>
          </cell>
          <cell r="W164" t="str">
            <v>0</v>
          </cell>
          <cell r="X164">
            <v>0</v>
          </cell>
          <cell r="Y164">
            <v>0</v>
          </cell>
          <cell r="Z164">
            <v>0</v>
          </cell>
          <cell r="AA164">
            <v>0</v>
          </cell>
          <cell r="AB164">
            <v>0</v>
          </cell>
          <cell r="AC164">
            <v>0</v>
          </cell>
          <cell r="AD164">
            <v>0</v>
          </cell>
          <cell r="AE164">
            <v>0</v>
          </cell>
          <cell r="AF164">
            <v>0</v>
          </cell>
          <cell r="AG164" t="str">
            <v>D+</v>
          </cell>
        </row>
        <row r="165">
          <cell r="A165">
            <v>0</v>
          </cell>
          <cell r="B165">
            <v>0</v>
          </cell>
          <cell r="C165">
            <v>0</v>
          </cell>
          <cell r="D165" t="str">
            <v>4.3</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t="str">
            <v>1.33</v>
          </cell>
          <cell r="V165" t="str">
            <v>D+</v>
          </cell>
          <cell r="W165" t="str">
            <v>0</v>
          </cell>
          <cell r="X165">
            <v>0</v>
          </cell>
          <cell r="Y165">
            <v>0</v>
          </cell>
          <cell r="Z165">
            <v>0</v>
          </cell>
          <cell r="AA165">
            <v>0</v>
          </cell>
          <cell r="AB165">
            <v>0</v>
          </cell>
          <cell r="AC165">
            <v>0</v>
          </cell>
          <cell r="AD165">
            <v>0</v>
          </cell>
          <cell r="AE165">
            <v>0</v>
          </cell>
          <cell r="AF165">
            <v>0</v>
          </cell>
          <cell r="AG165">
            <v>0</v>
          </cell>
        </row>
        <row r="166">
          <cell r="A166">
            <v>0</v>
          </cell>
          <cell r="B166">
            <v>0</v>
          </cell>
          <cell r="C166">
            <v>0</v>
          </cell>
          <cell r="D166" t="str">
            <v>4.4</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t="str">
            <v>1.33</v>
          </cell>
          <cell r="V166" t="str">
            <v>D+</v>
          </cell>
          <cell r="W166" t="str">
            <v>0</v>
          </cell>
          <cell r="X166">
            <v>0</v>
          </cell>
          <cell r="Y166">
            <v>0</v>
          </cell>
          <cell r="Z166">
            <v>0</v>
          </cell>
          <cell r="AA166">
            <v>0</v>
          </cell>
          <cell r="AB166">
            <v>0</v>
          </cell>
          <cell r="AC166">
            <v>0</v>
          </cell>
          <cell r="AD166">
            <v>0</v>
          </cell>
          <cell r="AE166">
            <v>0</v>
          </cell>
          <cell r="AF166">
            <v>0</v>
          </cell>
          <cell r="AG166">
            <v>0</v>
          </cell>
        </row>
        <row r="167">
          <cell r="A167">
            <v>0</v>
          </cell>
          <cell r="B167">
            <v>0</v>
          </cell>
          <cell r="C167">
            <v>0</v>
          </cell>
          <cell r="D167" t="str">
            <v>4.5</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t="str">
            <v>1.33</v>
          </cell>
          <cell r="V167" t="str">
            <v>D+</v>
          </cell>
          <cell r="W167" t="str">
            <v>0</v>
          </cell>
          <cell r="X167">
            <v>0</v>
          </cell>
          <cell r="Y167">
            <v>0</v>
          </cell>
          <cell r="Z167">
            <v>0</v>
          </cell>
          <cell r="AA167">
            <v>0</v>
          </cell>
          <cell r="AB167">
            <v>0</v>
          </cell>
          <cell r="AC167">
            <v>0</v>
          </cell>
          <cell r="AD167">
            <v>0</v>
          </cell>
          <cell r="AE167">
            <v>0</v>
          </cell>
          <cell r="AF167">
            <v>0</v>
          </cell>
          <cell r="AG167">
            <v>0</v>
          </cell>
        </row>
        <row r="168">
          <cell r="A168">
            <v>0</v>
          </cell>
          <cell r="B168">
            <v>32</v>
          </cell>
          <cell r="C168">
            <v>0</v>
          </cell>
          <cell r="D168">
            <v>0</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t="str">
            <v>1.33</v>
          </cell>
          <cell r="V168" t="str">
            <v>D+</v>
          </cell>
          <cell r="W168">
            <v>0</v>
          </cell>
          <cell r="X168">
            <v>0</v>
          </cell>
          <cell r="Y168">
            <v>0</v>
          </cell>
          <cell r="Z168">
            <v>0</v>
          </cell>
          <cell r="AA168">
            <v>0</v>
          </cell>
          <cell r="AB168">
            <v>0</v>
          </cell>
          <cell r="AC168">
            <v>0</v>
          </cell>
          <cell r="AD168">
            <v>0</v>
          </cell>
          <cell r="AE168">
            <v>0</v>
          </cell>
          <cell r="AF168">
            <v>0</v>
          </cell>
          <cell r="AG168">
            <v>0</v>
          </cell>
        </row>
        <row r="169">
          <cell r="A169">
            <v>33</v>
          </cell>
          <cell r="B169">
            <v>0</v>
          </cell>
          <cell r="C169" t="e">
            <v>#N/A</v>
          </cell>
          <cell r="D169" t="str">
            <v>4.1</v>
          </cell>
          <cell r="E169">
            <v>0</v>
          </cell>
          <cell r="F169">
            <v>0</v>
          </cell>
          <cell r="G169">
            <v>0</v>
          </cell>
          <cell r="H169">
            <v>0</v>
          </cell>
          <cell r="I169">
            <v>0</v>
          </cell>
          <cell r="J169">
            <v>0</v>
          </cell>
          <cell r="K169">
            <v>0</v>
          </cell>
          <cell r="L169">
            <v>0</v>
          </cell>
          <cell r="M169">
            <v>0</v>
          </cell>
          <cell r="N169">
            <v>0</v>
          </cell>
          <cell r="O169">
            <v>0</v>
          </cell>
          <cell r="P169">
            <v>0</v>
          </cell>
          <cell r="Q169">
            <v>0</v>
          </cell>
          <cell r="R169">
            <v>0</v>
          </cell>
          <cell r="S169">
            <v>0</v>
          </cell>
          <cell r="T169">
            <v>0</v>
          </cell>
          <cell r="U169" t="str">
            <v>1.33</v>
          </cell>
          <cell r="V169" t="str">
            <v>D+</v>
          </cell>
          <cell r="W169" t="str">
            <v>0</v>
          </cell>
          <cell r="X169">
            <v>0</v>
          </cell>
          <cell r="Y169">
            <v>0</v>
          </cell>
          <cell r="Z169">
            <v>0</v>
          </cell>
          <cell r="AA169">
            <v>0</v>
          </cell>
          <cell r="AB169">
            <v>0</v>
          </cell>
          <cell r="AC169">
            <v>0</v>
          </cell>
          <cell r="AD169">
            <v>0</v>
          </cell>
          <cell r="AE169">
            <v>0</v>
          </cell>
          <cell r="AF169">
            <v>0</v>
          </cell>
          <cell r="AG169" t="str">
            <v>D+</v>
          </cell>
        </row>
        <row r="170">
          <cell r="A170">
            <v>0</v>
          </cell>
          <cell r="B170">
            <v>0</v>
          </cell>
          <cell r="C170">
            <v>0</v>
          </cell>
          <cell r="D170" t="str">
            <v>4.3</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t="str">
            <v>1.33</v>
          </cell>
          <cell r="V170" t="str">
            <v>D+</v>
          </cell>
          <cell r="W170" t="str">
            <v>0</v>
          </cell>
          <cell r="X170">
            <v>0</v>
          </cell>
          <cell r="Y170">
            <v>0</v>
          </cell>
          <cell r="Z170">
            <v>0</v>
          </cell>
          <cell r="AA170">
            <v>0</v>
          </cell>
          <cell r="AB170">
            <v>0</v>
          </cell>
          <cell r="AC170">
            <v>0</v>
          </cell>
          <cell r="AD170">
            <v>0</v>
          </cell>
          <cell r="AE170">
            <v>0</v>
          </cell>
          <cell r="AF170">
            <v>0</v>
          </cell>
          <cell r="AG170">
            <v>0</v>
          </cell>
        </row>
        <row r="171">
          <cell r="A171">
            <v>0</v>
          </cell>
          <cell r="B171">
            <v>0</v>
          </cell>
          <cell r="C171">
            <v>0</v>
          </cell>
          <cell r="D171" t="str">
            <v>4.4</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t="str">
            <v>1.33</v>
          </cell>
          <cell r="V171" t="str">
            <v>D+</v>
          </cell>
          <cell r="W171" t="str">
            <v>0</v>
          </cell>
          <cell r="X171">
            <v>0</v>
          </cell>
          <cell r="Y171">
            <v>0</v>
          </cell>
          <cell r="Z171">
            <v>0</v>
          </cell>
          <cell r="AA171">
            <v>0</v>
          </cell>
          <cell r="AB171">
            <v>0</v>
          </cell>
          <cell r="AC171">
            <v>0</v>
          </cell>
          <cell r="AD171">
            <v>0</v>
          </cell>
          <cell r="AE171">
            <v>0</v>
          </cell>
          <cell r="AF171">
            <v>0</v>
          </cell>
          <cell r="AG171">
            <v>0</v>
          </cell>
        </row>
        <row r="172">
          <cell r="A172">
            <v>0</v>
          </cell>
          <cell r="B172">
            <v>0</v>
          </cell>
          <cell r="C172">
            <v>0</v>
          </cell>
          <cell r="D172" t="str">
            <v>4.5</v>
          </cell>
          <cell r="E172">
            <v>0</v>
          </cell>
          <cell r="F172">
            <v>0</v>
          </cell>
          <cell r="G172">
            <v>0</v>
          </cell>
          <cell r="H172">
            <v>0</v>
          </cell>
          <cell r="I172">
            <v>0</v>
          </cell>
          <cell r="J172">
            <v>0</v>
          </cell>
          <cell r="K172">
            <v>0</v>
          </cell>
          <cell r="L172">
            <v>0</v>
          </cell>
          <cell r="M172">
            <v>0</v>
          </cell>
          <cell r="N172">
            <v>0</v>
          </cell>
          <cell r="O172">
            <v>0</v>
          </cell>
          <cell r="P172">
            <v>0</v>
          </cell>
          <cell r="Q172">
            <v>0</v>
          </cell>
          <cell r="R172">
            <v>0</v>
          </cell>
          <cell r="S172">
            <v>0</v>
          </cell>
          <cell r="T172">
            <v>0</v>
          </cell>
          <cell r="U172" t="str">
            <v>1.33</v>
          </cell>
          <cell r="V172" t="str">
            <v>D+</v>
          </cell>
          <cell r="W172" t="str">
            <v>0</v>
          </cell>
          <cell r="X172">
            <v>0</v>
          </cell>
          <cell r="Y172">
            <v>0</v>
          </cell>
          <cell r="Z172">
            <v>0</v>
          </cell>
          <cell r="AA172">
            <v>0</v>
          </cell>
          <cell r="AB172">
            <v>0</v>
          </cell>
          <cell r="AC172">
            <v>0</v>
          </cell>
          <cell r="AD172">
            <v>0</v>
          </cell>
          <cell r="AE172">
            <v>0</v>
          </cell>
          <cell r="AF172">
            <v>0</v>
          </cell>
          <cell r="AG172">
            <v>0</v>
          </cell>
        </row>
        <row r="173">
          <cell r="A173">
            <v>0</v>
          </cell>
          <cell r="B173">
            <v>33</v>
          </cell>
          <cell r="C173">
            <v>0</v>
          </cell>
          <cell r="D173">
            <v>0</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t="str">
            <v>1.33</v>
          </cell>
          <cell r="V173" t="str">
            <v>D+</v>
          </cell>
          <cell r="W173">
            <v>0</v>
          </cell>
          <cell r="X173">
            <v>0</v>
          </cell>
          <cell r="Y173">
            <v>0</v>
          </cell>
          <cell r="Z173">
            <v>0</v>
          </cell>
          <cell r="AA173">
            <v>0</v>
          </cell>
          <cell r="AB173">
            <v>0</v>
          </cell>
          <cell r="AC173">
            <v>0</v>
          </cell>
          <cell r="AD173">
            <v>0</v>
          </cell>
          <cell r="AE173">
            <v>0</v>
          </cell>
          <cell r="AF173">
            <v>0</v>
          </cell>
          <cell r="AG173">
            <v>0</v>
          </cell>
        </row>
        <row r="174">
          <cell r="A174">
            <v>34</v>
          </cell>
          <cell r="B174">
            <v>0</v>
          </cell>
          <cell r="C174" t="e">
            <v>#N/A</v>
          </cell>
          <cell r="D174" t="str">
            <v>4.1</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t="str">
            <v>1.33</v>
          </cell>
          <cell r="V174" t="str">
            <v>D+</v>
          </cell>
          <cell r="W174" t="str">
            <v>0</v>
          </cell>
          <cell r="X174">
            <v>0</v>
          </cell>
          <cell r="Y174">
            <v>0</v>
          </cell>
          <cell r="Z174">
            <v>0</v>
          </cell>
          <cell r="AA174">
            <v>0</v>
          </cell>
          <cell r="AB174">
            <v>0</v>
          </cell>
          <cell r="AC174">
            <v>0</v>
          </cell>
          <cell r="AD174">
            <v>0</v>
          </cell>
          <cell r="AE174">
            <v>0</v>
          </cell>
          <cell r="AF174">
            <v>0</v>
          </cell>
          <cell r="AG174" t="str">
            <v>D+</v>
          </cell>
        </row>
        <row r="175">
          <cell r="A175">
            <v>0</v>
          </cell>
          <cell r="B175">
            <v>0</v>
          </cell>
          <cell r="C175">
            <v>0</v>
          </cell>
          <cell r="D175" t="str">
            <v>4.3</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t="str">
            <v>1.33</v>
          </cell>
          <cell r="V175" t="str">
            <v>D+</v>
          </cell>
          <cell r="W175" t="str">
            <v>0</v>
          </cell>
          <cell r="X175">
            <v>0</v>
          </cell>
          <cell r="Y175">
            <v>0</v>
          </cell>
          <cell r="Z175">
            <v>0</v>
          </cell>
          <cell r="AA175">
            <v>0</v>
          </cell>
          <cell r="AB175">
            <v>0</v>
          </cell>
          <cell r="AC175">
            <v>0</v>
          </cell>
          <cell r="AD175">
            <v>0</v>
          </cell>
          <cell r="AE175">
            <v>0</v>
          </cell>
          <cell r="AF175">
            <v>0</v>
          </cell>
          <cell r="AG175">
            <v>0</v>
          </cell>
        </row>
        <row r="176">
          <cell r="A176">
            <v>0</v>
          </cell>
          <cell r="B176">
            <v>0</v>
          </cell>
          <cell r="C176">
            <v>0</v>
          </cell>
          <cell r="D176" t="str">
            <v>4.4</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t="str">
            <v>1.33</v>
          </cell>
          <cell r="V176" t="str">
            <v>D+</v>
          </cell>
          <cell r="W176" t="str">
            <v>0</v>
          </cell>
          <cell r="X176">
            <v>0</v>
          </cell>
          <cell r="Y176">
            <v>0</v>
          </cell>
          <cell r="Z176">
            <v>0</v>
          </cell>
          <cell r="AA176">
            <v>0</v>
          </cell>
          <cell r="AB176">
            <v>0</v>
          </cell>
          <cell r="AC176">
            <v>0</v>
          </cell>
          <cell r="AD176">
            <v>0</v>
          </cell>
          <cell r="AE176">
            <v>0</v>
          </cell>
          <cell r="AF176">
            <v>0</v>
          </cell>
          <cell r="AG176">
            <v>0</v>
          </cell>
        </row>
        <row r="177">
          <cell r="A177">
            <v>0</v>
          </cell>
          <cell r="B177">
            <v>0</v>
          </cell>
          <cell r="C177">
            <v>0</v>
          </cell>
          <cell r="D177" t="str">
            <v>4.5</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t="str">
            <v>1.33</v>
          </cell>
          <cell r="V177" t="str">
            <v>D+</v>
          </cell>
          <cell r="W177" t="str">
            <v>0</v>
          </cell>
          <cell r="X177">
            <v>0</v>
          </cell>
          <cell r="Y177">
            <v>0</v>
          </cell>
          <cell r="Z177">
            <v>0</v>
          </cell>
          <cell r="AA177">
            <v>0</v>
          </cell>
          <cell r="AB177">
            <v>0</v>
          </cell>
          <cell r="AC177">
            <v>0</v>
          </cell>
          <cell r="AD177">
            <v>0</v>
          </cell>
          <cell r="AE177">
            <v>0</v>
          </cell>
          <cell r="AF177">
            <v>0</v>
          </cell>
          <cell r="AG177">
            <v>0</v>
          </cell>
        </row>
        <row r="178">
          <cell r="A178">
            <v>0</v>
          </cell>
          <cell r="B178">
            <v>34</v>
          </cell>
          <cell r="C178">
            <v>0</v>
          </cell>
          <cell r="D178">
            <v>0</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t="str">
            <v>1.33</v>
          </cell>
          <cell r="V178" t="str">
            <v>D+</v>
          </cell>
          <cell r="W178">
            <v>0</v>
          </cell>
          <cell r="X178">
            <v>0</v>
          </cell>
          <cell r="Y178">
            <v>0</v>
          </cell>
          <cell r="Z178">
            <v>0</v>
          </cell>
          <cell r="AA178">
            <v>0</v>
          </cell>
          <cell r="AB178">
            <v>0</v>
          </cell>
          <cell r="AC178">
            <v>0</v>
          </cell>
          <cell r="AD178">
            <v>0</v>
          </cell>
          <cell r="AE178">
            <v>0</v>
          </cell>
          <cell r="AF178">
            <v>0</v>
          </cell>
          <cell r="AG178">
            <v>0</v>
          </cell>
        </row>
        <row r="179">
          <cell r="A179">
            <v>35</v>
          </cell>
          <cell r="B179">
            <v>0</v>
          </cell>
          <cell r="C179" t="e">
            <v>#N/A</v>
          </cell>
          <cell r="D179" t="str">
            <v>4.1</v>
          </cell>
          <cell r="E179">
            <v>0</v>
          </cell>
          <cell r="F179">
            <v>0</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t="str">
            <v>1.33</v>
          </cell>
          <cell r="V179" t="str">
            <v>D+</v>
          </cell>
          <cell r="W179" t="str">
            <v>0</v>
          </cell>
          <cell r="X179">
            <v>0</v>
          </cell>
          <cell r="Y179">
            <v>0</v>
          </cell>
          <cell r="Z179">
            <v>0</v>
          </cell>
          <cell r="AA179">
            <v>0</v>
          </cell>
          <cell r="AB179">
            <v>0</v>
          </cell>
          <cell r="AC179">
            <v>0</v>
          </cell>
          <cell r="AD179">
            <v>0</v>
          </cell>
          <cell r="AE179">
            <v>0</v>
          </cell>
          <cell r="AF179">
            <v>0</v>
          </cell>
          <cell r="AG179" t="str">
            <v>D+</v>
          </cell>
        </row>
        <row r="180">
          <cell r="A180">
            <v>0</v>
          </cell>
          <cell r="B180">
            <v>0</v>
          </cell>
          <cell r="C180">
            <v>0</v>
          </cell>
          <cell r="D180" t="str">
            <v>4.3</v>
          </cell>
          <cell r="E180">
            <v>0</v>
          </cell>
          <cell r="F180">
            <v>0</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t="str">
            <v>1.33</v>
          </cell>
          <cell r="V180" t="str">
            <v>D+</v>
          </cell>
          <cell r="W180" t="str">
            <v>0</v>
          </cell>
          <cell r="X180">
            <v>0</v>
          </cell>
          <cell r="Y180">
            <v>0</v>
          </cell>
          <cell r="Z180">
            <v>0</v>
          </cell>
          <cell r="AA180">
            <v>0</v>
          </cell>
          <cell r="AB180">
            <v>0</v>
          </cell>
          <cell r="AC180">
            <v>0</v>
          </cell>
          <cell r="AD180">
            <v>0</v>
          </cell>
          <cell r="AE180">
            <v>0</v>
          </cell>
          <cell r="AF180">
            <v>0</v>
          </cell>
          <cell r="AG180">
            <v>0</v>
          </cell>
        </row>
        <row r="181">
          <cell r="A181">
            <v>0</v>
          </cell>
          <cell r="B181">
            <v>0</v>
          </cell>
          <cell r="C181">
            <v>0</v>
          </cell>
          <cell r="D181" t="str">
            <v>4.4</v>
          </cell>
          <cell r="E181">
            <v>0</v>
          </cell>
          <cell r="F181">
            <v>0</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t="str">
            <v>1.33</v>
          </cell>
          <cell r="V181" t="str">
            <v>D+</v>
          </cell>
          <cell r="W181" t="str">
            <v>0</v>
          </cell>
          <cell r="X181">
            <v>0</v>
          </cell>
          <cell r="Y181">
            <v>0</v>
          </cell>
          <cell r="Z181">
            <v>0</v>
          </cell>
          <cell r="AA181">
            <v>0</v>
          </cell>
          <cell r="AB181">
            <v>0</v>
          </cell>
          <cell r="AC181">
            <v>0</v>
          </cell>
          <cell r="AD181">
            <v>0</v>
          </cell>
          <cell r="AE181">
            <v>0</v>
          </cell>
          <cell r="AF181">
            <v>0</v>
          </cell>
          <cell r="AG181">
            <v>0</v>
          </cell>
        </row>
        <row r="182">
          <cell r="A182">
            <v>0</v>
          </cell>
          <cell r="B182">
            <v>0</v>
          </cell>
          <cell r="C182">
            <v>0</v>
          </cell>
          <cell r="D182" t="str">
            <v>4.5</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t="str">
            <v>1.33</v>
          </cell>
          <cell r="V182" t="str">
            <v>D+</v>
          </cell>
          <cell r="W182" t="str">
            <v>0</v>
          </cell>
          <cell r="X182">
            <v>0</v>
          </cell>
          <cell r="Y182">
            <v>0</v>
          </cell>
          <cell r="Z182">
            <v>0</v>
          </cell>
          <cell r="AA182">
            <v>0</v>
          </cell>
          <cell r="AB182">
            <v>0</v>
          </cell>
          <cell r="AC182">
            <v>0</v>
          </cell>
          <cell r="AD182">
            <v>0</v>
          </cell>
          <cell r="AE182">
            <v>0</v>
          </cell>
          <cell r="AF182">
            <v>0</v>
          </cell>
          <cell r="AG182">
            <v>0</v>
          </cell>
        </row>
        <row r="183">
          <cell r="A183">
            <v>0</v>
          </cell>
          <cell r="B183">
            <v>35</v>
          </cell>
          <cell r="C183">
            <v>0</v>
          </cell>
          <cell r="D183">
            <v>0</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t="str">
            <v>1.33</v>
          </cell>
          <cell r="V183" t="str">
            <v>D+</v>
          </cell>
          <cell r="W183">
            <v>0</v>
          </cell>
          <cell r="X183">
            <v>0</v>
          </cell>
          <cell r="Y183">
            <v>0</v>
          </cell>
          <cell r="Z183">
            <v>0</v>
          </cell>
          <cell r="AA183">
            <v>0</v>
          </cell>
          <cell r="AB183">
            <v>0</v>
          </cell>
          <cell r="AC183">
            <v>0</v>
          </cell>
          <cell r="AD183">
            <v>0</v>
          </cell>
          <cell r="AE183">
            <v>0</v>
          </cell>
          <cell r="AF183">
            <v>0</v>
          </cell>
          <cell r="AG183">
            <v>0</v>
          </cell>
        </row>
        <row r="184">
          <cell r="A184">
            <v>36</v>
          </cell>
          <cell r="B184">
            <v>0</v>
          </cell>
          <cell r="C184" t="e">
            <v>#N/A</v>
          </cell>
          <cell r="D184" t="str">
            <v>4.1</v>
          </cell>
          <cell r="E184">
            <v>0</v>
          </cell>
          <cell r="F184">
            <v>0</v>
          </cell>
          <cell r="G184">
            <v>0</v>
          </cell>
          <cell r="H184">
            <v>0</v>
          </cell>
          <cell r="I184">
            <v>0</v>
          </cell>
          <cell r="J184">
            <v>0</v>
          </cell>
          <cell r="K184">
            <v>0</v>
          </cell>
          <cell r="L184">
            <v>0</v>
          </cell>
          <cell r="M184">
            <v>0</v>
          </cell>
          <cell r="N184">
            <v>0</v>
          </cell>
          <cell r="O184">
            <v>0</v>
          </cell>
          <cell r="P184">
            <v>0</v>
          </cell>
          <cell r="Q184">
            <v>0</v>
          </cell>
          <cell r="R184">
            <v>0</v>
          </cell>
          <cell r="S184">
            <v>0</v>
          </cell>
          <cell r="T184">
            <v>0</v>
          </cell>
          <cell r="U184" t="str">
            <v>1.33</v>
          </cell>
          <cell r="V184" t="str">
            <v>D+</v>
          </cell>
          <cell r="W184" t="str">
            <v>0</v>
          </cell>
          <cell r="X184">
            <v>0</v>
          </cell>
          <cell r="Y184">
            <v>0</v>
          </cell>
          <cell r="Z184">
            <v>0</v>
          </cell>
          <cell r="AA184">
            <v>0</v>
          </cell>
          <cell r="AB184">
            <v>0</v>
          </cell>
          <cell r="AC184">
            <v>0</v>
          </cell>
          <cell r="AD184">
            <v>0</v>
          </cell>
          <cell r="AE184">
            <v>0</v>
          </cell>
          <cell r="AF184">
            <v>0</v>
          </cell>
          <cell r="AG184" t="str">
            <v>D+</v>
          </cell>
        </row>
        <row r="185">
          <cell r="A185">
            <v>0</v>
          </cell>
          <cell r="B185">
            <v>0</v>
          </cell>
          <cell r="C185">
            <v>0</v>
          </cell>
          <cell r="D185" t="str">
            <v>4.3</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cell r="T185">
            <v>0</v>
          </cell>
          <cell r="U185" t="str">
            <v>1.33</v>
          </cell>
          <cell r="V185" t="str">
            <v>D+</v>
          </cell>
          <cell r="W185" t="str">
            <v>0</v>
          </cell>
          <cell r="X185">
            <v>0</v>
          </cell>
          <cell r="Y185">
            <v>0</v>
          </cell>
          <cell r="Z185">
            <v>0</v>
          </cell>
          <cell r="AA185">
            <v>0</v>
          </cell>
          <cell r="AB185">
            <v>0</v>
          </cell>
          <cell r="AC185">
            <v>0</v>
          </cell>
          <cell r="AD185">
            <v>0</v>
          </cell>
          <cell r="AE185">
            <v>0</v>
          </cell>
          <cell r="AF185">
            <v>0</v>
          </cell>
          <cell r="AG185">
            <v>0</v>
          </cell>
        </row>
        <row r="186">
          <cell r="A186">
            <v>0</v>
          </cell>
          <cell r="B186">
            <v>0</v>
          </cell>
          <cell r="C186">
            <v>0</v>
          </cell>
          <cell r="D186" t="str">
            <v>4.4</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t="str">
            <v>1.33</v>
          </cell>
          <cell r="V186" t="str">
            <v>D+</v>
          </cell>
          <cell r="W186" t="str">
            <v>0</v>
          </cell>
          <cell r="X186">
            <v>0</v>
          </cell>
          <cell r="Y186">
            <v>0</v>
          </cell>
          <cell r="Z186">
            <v>0</v>
          </cell>
          <cell r="AA186">
            <v>0</v>
          </cell>
          <cell r="AB186">
            <v>0</v>
          </cell>
          <cell r="AC186">
            <v>0</v>
          </cell>
          <cell r="AD186">
            <v>0</v>
          </cell>
          <cell r="AE186">
            <v>0</v>
          </cell>
          <cell r="AF186">
            <v>0</v>
          </cell>
          <cell r="AG186">
            <v>0</v>
          </cell>
        </row>
        <row r="187">
          <cell r="A187">
            <v>0</v>
          </cell>
          <cell r="B187">
            <v>0</v>
          </cell>
          <cell r="C187">
            <v>0</v>
          </cell>
          <cell r="D187" t="str">
            <v>4.5</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cell r="T187">
            <v>0</v>
          </cell>
          <cell r="U187" t="str">
            <v>1.33</v>
          </cell>
          <cell r="V187" t="str">
            <v>D+</v>
          </cell>
          <cell r="W187" t="str">
            <v>0</v>
          </cell>
          <cell r="X187">
            <v>0</v>
          </cell>
          <cell r="Y187">
            <v>0</v>
          </cell>
          <cell r="Z187">
            <v>0</v>
          </cell>
          <cell r="AA187">
            <v>0</v>
          </cell>
          <cell r="AB187">
            <v>0</v>
          </cell>
          <cell r="AC187">
            <v>0</v>
          </cell>
          <cell r="AD187">
            <v>0</v>
          </cell>
          <cell r="AE187">
            <v>0</v>
          </cell>
          <cell r="AF187">
            <v>0</v>
          </cell>
          <cell r="AG187">
            <v>0</v>
          </cell>
        </row>
        <row r="188">
          <cell r="A188">
            <v>0</v>
          </cell>
          <cell r="B188">
            <v>36</v>
          </cell>
          <cell r="C188">
            <v>0</v>
          </cell>
          <cell r="D188">
            <v>0</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t="str">
            <v>1.33</v>
          </cell>
          <cell r="V188" t="str">
            <v>D+</v>
          </cell>
          <cell r="W188">
            <v>0</v>
          </cell>
          <cell r="X188">
            <v>0</v>
          </cell>
          <cell r="Y188">
            <v>0</v>
          </cell>
          <cell r="Z188">
            <v>0</v>
          </cell>
          <cell r="AA188">
            <v>0</v>
          </cell>
          <cell r="AB188">
            <v>0</v>
          </cell>
          <cell r="AC188">
            <v>0</v>
          </cell>
          <cell r="AD188">
            <v>0</v>
          </cell>
          <cell r="AE188">
            <v>0</v>
          </cell>
          <cell r="AF188">
            <v>0</v>
          </cell>
          <cell r="AG188">
            <v>0</v>
          </cell>
        </row>
        <row r="189">
          <cell r="A189">
            <v>37</v>
          </cell>
          <cell r="B189">
            <v>0</v>
          </cell>
          <cell r="C189" t="e">
            <v>#N/A</v>
          </cell>
          <cell r="D189" t="str">
            <v>4.1</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t="str">
            <v>1.33</v>
          </cell>
          <cell r="V189" t="str">
            <v>D+</v>
          </cell>
          <cell r="W189" t="str">
            <v>0</v>
          </cell>
          <cell r="X189">
            <v>0</v>
          </cell>
          <cell r="Y189">
            <v>0</v>
          </cell>
          <cell r="Z189">
            <v>0</v>
          </cell>
          <cell r="AA189">
            <v>0</v>
          </cell>
          <cell r="AB189">
            <v>0</v>
          </cell>
          <cell r="AC189">
            <v>0</v>
          </cell>
          <cell r="AD189">
            <v>0</v>
          </cell>
          <cell r="AE189">
            <v>0</v>
          </cell>
          <cell r="AF189">
            <v>0</v>
          </cell>
          <cell r="AG189" t="str">
            <v>D+</v>
          </cell>
        </row>
        <row r="190">
          <cell r="A190">
            <v>0</v>
          </cell>
          <cell r="B190">
            <v>0</v>
          </cell>
          <cell r="C190">
            <v>0</v>
          </cell>
          <cell r="D190" t="str">
            <v>4.3</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v>0</v>
          </cell>
          <cell r="U190" t="str">
            <v>1.33</v>
          </cell>
          <cell r="V190" t="str">
            <v>D+</v>
          </cell>
          <cell r="W190" t="str">
            <v>0</v>
          </cell>
          <cell r="X190">
            <v>0</v>
          </cell>
          <cell r="Y190">
            <v>0</v>
          </cell>
          <cell r="Z190">
            <v>0</v>
          </cell>
          <cell r="AA190">
            <v>0</v>
          </cell>
          <cell r="AB190">
            <v>0</v>
          </cell>
          <cell r="AC190">
            <v>0</v>
          </cell>
          <cell r="AD190">
            <v>0</v>
          </cell>
          <cell r="AE190">
            <v>0</v>
          </cell>
          <cell r="AF190">
            <v>0</v>
          </cell>
          <cell r="AG190">
            <v>0</v>
          </cell>
        </row>
        <row r="191">
          <cell r="A191">
            <v>0</v>
          </cell>
          <cell r="B191">
            <v>0</v>
          </cell>
          <cell r="C191">
            <v>0</v>
          </cell>
          <cell r="D191" t="str">
            <v>4.4</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v>0</v>
          </cell>
          <cell r="U191" t="str">
            <v>1.33</v>
          </cell>
          <cell r="V191" t="str">
            <v>D+</v>
          </cell>
          <cell r="W191" t="str">
            <v>0</v>
          </cell>
          <cell r="X191">
            <v>0</v>
          </cell>
          <cell r="Y191">
            <v>0</v>
          </cell>
          <cell r="Z191">
            <v>0</v>
          </cell>
          <cell r="AA191">
            <v>0</v>
          </cell>
          <cell r="AB191">
            <v>0</v>
          </cell>
          <cell r="AC191">
            <v>0</v>
          </cell>
          <cell r="AD191">
            <v>0</v>
          </cell>
          <cell r="AE191">
            <v>0</v>
          </cell>
          <cell r="AF191">
            <v>0</v>
          </cell>
          <cell r="AG191">
            <v>0</v>
          </cell>
        </row>
        <row r="192">
          <cell r="A192">
            <v>0</v>
          </cell>
          <cell r="B192">
            <v>0</v>
          </cell>
          <cell r="C192">
            <v>0</v>
          </cell>
          <cell r="D192" t="str">
            <v>4.5</v>
          </cell>
          <cell r="E192">
            <v>0</v>
          </cell>
          <cell r="F192">
            <v>0</v>
          </cell>
          <cell r="G192">
            <v>0</v>
          </cell>
          <cell r="H192">
            <v>0</v>
          </cell>
          <cell r="I192">
            <v>0</v>
          </cell>
          <cell r="J192">
            <v>0</v>
          </cell>
          <cell r="K192">
            <v>0</v>
          </cell>
          <cell r="L192">
            <v>0</v>
          </cell>
          <cell r="M192">
            <v>0</v>
          </cell>
          <cell r="N192">
            <v>0</v>
          </cell>
          <cell r="O192">
            <v>0</v>
          </cell>
          <cell r="P192">
            <v>0</v>
          </cell>
          <cell r="Q192">
            <v>0</v>
          </cell>
          <cell r="R192">
            <v>0</v>
          </cell>
          <cell r="S192">
            <v>0</v>
          </cell>
          <cell r="T192">
            <v>0</v>
          </cell>
          <cell r="U192" t="str">
            <v>1.33</v>
          </cell>
          <cell r="V192" t="str">
            <v>D+</v>
          </cell>
          <cell r="W192" t="str">
            <v>0</v>
          </cell>
          <cell r="X192">
            <v>0</v>
          </cell>
          <cell r="Y192">
            <v>0</v>
          </cell>
          <cell r="Z192">
            <v>0</v>
          </cell>
          <cell r="AA192">
            <v>0</v>
          </cell>
          <cell r="AB192">
            <v>0</v>
          </cell>
          <cell r="AC192">
            <v>0</v>
          </cell>
          <cell r="AD192">
            <v>0</v>
          </cell>
          <cell r="AE192">
            <v>0</v>
          </cell>
          <cell r="AF192">
            <v>0</v>
          </cell>
          <cell r="AG192">
            <v>0</v>
          </cell>
        </row>
        <row r="193">
          <cell r="A193">
            <v>0</v>
          </cell>
          <cell r="B193">
            <v>37</v>
          </cell>
          <cell r="C193">
            <v>0</v>
          </cell>
          <cell r="D193">
            <v>0</v>
          </cell>
          <cell r="E193">
            <v>0</v>
          </cell>
          <cell r="F193">
            <v>0</v>
          </cell>
          <cell r="G193">
            <v>0</v>
          </cell>
          <cell r="H193">
            <v>0</v>
          </cell>
          <cell r="I193">
            <v>0</v>
          </cell>
          <cell r="J193">
            <v>0</v>
          </cell>
          <cell r="K193">
            <v>0</v>
          </cell>
          <cell r="L193">
            <v>0</v>
          </cell>
          <cell r="M193">
            <v>0</v>
          </cell>
          <cell r="N193">
            <v>0</v>
          </cell>
          <cell r="O193">
            <v>0</v>
          </cell>
          <cell r="P193">
            <v>0</v>
          </cell>
          <cell r="Q193">
            <v>0</v>
          </cell>
          <cell r="R193">
            <v>0</v>
          </cell>
          <cell r="S193">
            <v>0</v>
          </cell>
          <cell r="T193">
            <v>0</v>
          </cell>
          <cell r="U193" t="str">
            <v>1.33</v>
          </cell>
          <cell r="V193" t="str">
            <v>D+</v>
          </cell>
          <cell r="W193">
            <v>0</v>
          </cell>
          <cell r="X193">
            <v>0</v>
          </cell>
          <cell r="Y193">
            <v>0</v>
          </cell>
          <cell r="Z193">
            <v>0</v>
          </cell>
          <cell r="AA193">
            <v>0</v>
          </cell>
          <cell r="AB193">
            <v>0</v>
          </cell>
          <cell r="AC193">
            <v>0</v>
          </cell>
          <cell r="AD193">
            <v>0</v>
          </cell>
          <cell r="AE193">
            <v>0</v>
          </cell>
          <cell r="AF193">
            <v>0</v>
          </cell>
          <cell r="AG193">
            <v>0</v>
          </cell>
        </row>
        <row r="194">
          <cell r="A194">
            <v>38</v>
          </cell>
          <cell r="B194">
            <v>0</v>
          </cell>
          <cell r="C194" t="e">
            <v>#N/A</v>
          </cell>
          <cell r="D194" t="str">
            <v>4.1</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0</v>
          </cell>
          <cell r="U194" t="str">
            <v>1.33</v>
          </cell>
          <cell r="V194" t="str">
            <v>D+</v>
          </cell>
          <cell r="W194" t="str">
            <v>0</v>
          </cell>
          <cell r="X194">
            <v>0</v>
          </cell>
          <cell r="Y194">
            <v>0</v>
          </cell>
          <cell r="Z194">
            <v>0</v>
          </cell>
          <cell r="AA194">
            <v>0</v>
          </cell>
          <cell r="AB194">
            <v>0</v>
          </cell>
          <cell r="AC194">
            <v>0</v>
          </cell>
          <cell r="AD194">
            <v>0</v>
          </cell>
          <cell r="AE194">
            <v>0</v>
          </cell>
          <cell r="AF194">
            <v>0</v>
          </cell>
          <cell r="AG194" t="str">
            <v>D+</v>
          </cell>
        </row>
        <row r="195">
          <cell r="A195">
            <v>0</v>
          </cell>
          <cell r="B195">
            <v>0</v>
          </cell>
          <cell r="C195">
            <v>0</v>
          </cell>
          <cell r="D195" t="str">
            <v>4.3</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t="str">
            <v>1.33</v>
          </cell>
          <cell r="V195" t="str">
            <v>D+</v>
          </cell>
          <cell r="W195" t="str">
            <v>0</v>
          </cell>
          <cell r="X195">
            <v>0</v>
          </cell>
          <cell r="Y195">
            <v>0</v>
          </cell>
          <cell r="Z195">
            <v>0</v>
          </cell>
          <cell r="AA195">
            <v>0</v>
          </cell>
          <cell r="AB195">
            <v>0</v>
          </cell>
          <cell r="AC195">
            <v>0</v>
          </cell>
          <cell r="AD195">
            <v>0</v>
          </cell>
          <cell r="AE195">
            <v>0</v>
          </cell>
          <cell r="AF195">
            <v>0</v>
          </cell>
          <cell r="AG195">
            <v>0</v>
          </cell>
        </row>
        <row r="196">
          <cell r="A196">
            <v>0</v>
          </cell>
          <cell r="B196">
            <v>0</v>
          </cell>
          <cell r="C196">
            <v>0</v>
          </cell>
          <cell r="D196" t="str">
            <v>4.4</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t="str">
            <v>1.33</v>
          </cell>
          <cell r="V196" t="str">
            <v>D+</v>
          </cell>
          <cell r="W196" t="str">
            <v>0</v>
          </cell>
          <cell r="X196">
            <v>0</v>
          </cell>
          <cell r="Y196">
            <v>0</v>
          </cell>
          <cell r="Z196">
            <v>0</v>
          </cell>
          <cell r="AA196">
            <v>0</v>
          </cell>
          <cell r="AB196">
            <v>0</v>
          </cell>
          <cell r="AC196">
            <v>0</v>
          </cell>
          <cell r="AD196">
            <v>0</v>
          </cell>
          <cell r="AE196">
            <v>0</v>
          </cell>
          <cell r="AF196">
            <v>0</v>
          </cell>
          <cell r="AG196">
            <v>0</v>
          </cell>
        </row>
        <row r="197">
          <cell r="A197">
            <v>0</v>
          </cell>
          <cell r="B197">
            <v>0</v>
          </cell>
          <cell r="C197">
            <v>0</v>
          </cell>
          <cell r="D197" t="str">
            <v>4.5</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t="str">
            <v>1.33</v>
          </cell>
          <cell r="V197" t="str">
            <v>D+</v>
          </cell>
          <cell r="W197" t="str">
            <v>0</v>
          </cell>
          <cell r="X197">
            <v>0</v>
          </cell>
          <cell r="Y197">
            <v>0</v>
          </cell>
          <cell r="Z197">
            <v>0</v>
          </cell>
          <cell r="AA197">
            <v>0</v>
          </cell>
          <cell r="AB197">
            <v>0</v>
          </cell>
          <cell r="AC197">
            <v>0</v>
          </cell>
          <cell r="AD197">
            <v>0</v>
          </cell>
          <cell r="AE197">
            <v>0</v>
          </cell>
          <cell r="AF197">
            <v>0</v>
          </cell>
          <cell r="AG197">
            <v>0</v>
          </cell>
        </row>
        <row r="198">
          <cell r="A198">
            <v>0</v>
          </cell>
          <cell r="B198">
            <v>38</v>
          </cell>
          <cell r="C198">
            <v>0</v>
          </cell>
          <cell r="D198">
            <v>0</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t="str">
            <v>1.33</v>
          </cell>
          <cell r="V198" t="str">
            <v>D+</v>
          </cell>
          <cell r="W198">
            <v>0</v>
          </cell>
          <cell r="X198">
            <v>0</v>
          </cell>
          <cell r="Y198">
            <v>0</v>
          </cell>
          <cell r="Z198">
            <v>0</v>
          </cell>
          <cell r="AA198">
            <v>0</v>
          </cell>
          <cell r="AB198">
            <v>0</v>
          </cell>
          <cell r="AC198">
            <v>0</v>
          </cell>
          <cell r="AD198">
            <v>0</v>
          </cell>
          <cell r="AE198">
            <v>0</v>
          </cell>
          <cell r="AF198">
            <v>0</v>
          </cell>
          <cell r="AG198">
            <v>0</v>
          </cell>
        </row>
        <row r="199">
          <cell r="A199">
            <v>39</v>
          </cell>
          <cell r="B199">
            <v>0</v>
          </cell>
          <cell r="C199" t="e">
            <v>#N/A</v>
          </cell>
          <cell r="D199" t="str">
            <v>4.1</v>
          </cell>
          <cell r="E199">
            <v>0</v>
          </cell>
          <cell r="F199">
            <v>0</v>
          </cell>
          <cell r="G199">
            <v>0</v>
          </cell>
          <cell r="H199">
            <v>0</v>
          </cell>
          <cell r="I199">
            <v>0</v>
          </cell>
          <cell r="J199">
            <v>0</v>
          </cell>
          <cell r="K199">
            <v>0</v>
          </cell>
          <cell r="L199">
            <v>0</v>
          </cell>
          <cell r="M199">
            <v>0</v>
          </cell>
          <cell r="N199">
            <v>0</v>
          </cell>
          <cell r="O199">
            <v>0</v>
          </cell>
          <cell r="P199">
            <v>0</v>
          </cell>
          <cell r="Q199">
            <v>0</v>
          </cell>
          <cell r="R199">
            <v>0</v>
          </cell>
          <cell r="S199">
            <v>0</v>
          </cell>
          <cell r="T199">
            <v>0</v>
          </cell>
          <cell r="U199" t="str">
            <v>1.33</v>
          </cell>
          <cell r="V199" t="str">
            <v>D+</v>
          </cell>
          <cell r="W199" t="str">
            <v>0</v>
          </cell>
          <cell r="X199">
            <v>0</v>
          </cell>
          <cell r="Y199">
            <v>0</v>
          </cell>
          <cell r="Z199">
            <v>0</v>
          </cell>
          <cell r="AA199">
            <v>0</v>
          </cell>
          <cell r="AB199">
            <v>0</v>
          </cell>
          <cell r="AC199">
            <v>0</v>
          </cell>
          <cell r="AD199">
            <v>0</v>
          </cell>
          <cell r="AE199">
            <v>0</v>
          </cell>
          <cell r="AF199">
            <v>0</v>
          </cell>
          <cell r="AG199" t="str">
            <v>D+</v>
          </cell>
        </row>
        <row r="200">
          <cell r="A200">
            <v>0</v>
          </cell>
          <cell r="B200">
            <v>0</v>
          </cell>
          <cell r="C200">
            <v>0</v>
          </cell>
          <cell r="D200" t="str">
            <v>4.3</v>
          </cell>
          <cell r="E200">
            <v>0</v>
          </cell>
          <cell r="F200">
            <v>0</v>
          </cell>
          <cell r="G200">
            <v>0</v>
          </cell>
          <cell r="H200">
            <v>0</v>
          </cell>
          <cell r="I200">
            <v>0</v>
          </cell>
          <cell r="J200">
            <v>0</v>
          </cell>
          <cell r="K200">
            <v>0</v>
          </cell>
          <cell r="L200">
            <v>0</v>
          </cell>
          <cell r="M200">
            <v>0</v>
          </cell>
          <cell r="N200">
            <v>0</v>
          </cell>
          <cell r="O200">
            <v>0</v>
          </cell>
          <cell r="P200">
            <v>0</v>
          </cell>
          <cell r="Q200">
            <v>0</v>
          </cell>
          <cell r="R200">
            <v>0</v>
          </cell>
          <cell r="S200">
            <v>0</v>
          </cell>
          <cell r="T200">
            <v>0</v>
          </cell>
          <cell r="U200" t="str">
            <v>1.33</v>
          </cell>
          <cell r="V200" t="str">
            <v>D+</v>
          </cell>
          <cell r="W200" t="str">
            <v>0</v>
          </cell>
          <cell r="X200">
            <v>0</v>
          </cell>
          <cell r="Y200">
            <v>0</v>
          </cell>
          <cell r="Z200">
            <v>0</v>
          </cell>
          <cell r="AA200">
            <v>0</v>
          </cell>
          <cell r="AB200">
            <v>0</v>
          </cell>
          <cell r="AC200">
            <v>0</v>
          </cell>
          <cell r="AD200">
            <v>0</v>
          </cell>
          <cell r="AE200">
            <v>0</v>
          </cell>
          <cell r="AF200">
            <v>0</v>
          </cell>
          <cell r="AG200">
            <v>0</v>
          </cell>
        </row>
        <row r="201">
          <cell r="A201">
            <v>0</v>
          </cell>
          <cell r="B201">
            <v>0</v>
          </cell>
          <cell r="C201">
            <v>0</v>
          </cell>
          <cell r="D201" t="str">
            <v>4.4</v>
          </cell>
          <cell r="E201">
            <v>0</v>
          </cell>
          <cell r="F201">
            <v>0</v>
          </cell>
          <cell r="G201">
            <v>0</v>
          </cell>
          <cell r="H201">
            <v>0</v>
          </cell>
          <cell r="I201">
            <v>0</v>
          </cell>
          <cell r="J201">
            <v>0</v>
          </cell>
          <cell r="K201">
            <v>0</v>
          </cell>
          <cell r="L201">
            <v>0</v>
          </cell>
          <cell r="M201">
            <v>0</v>
          </cell>
          <cell r="N201">
            <v>0</v>
          </cell>
          <cell r="O201">
            <v>0</v>
          </cell>
          <cell r="P201">
            <v>0</v>
          </cell>
          <cell r="Q201">
            <v>0</v>
          </cell>
          <cell r="R201">
            <v>0</v>
          </cell>
          <cell r="S201">
            <v>0</v>
          </cell>
          <cell r="T201">
            <v>0</v>
          </cell>
          <cell r="U201" t="str">
            <v>1.33</v>
          </cell>
          <cell r="V201" t="str">
            <v>D+</v>
          </cell>
          <cell r="W201" t="str">
            <v>0</v>
          </cell>
          <cell r="X201">
            <v>0</v>
          </cell>
          <cell r="Y201">
            <v>0</v>
          </cell>
          <cell r="Z201">
            <v>0</v>
          </cell>
          <cell r="AA201">
            <v>0</v>
          </cell>
          <cell r="AB201">
            <v>0</v>
          </cell>
          <cell r="AC201">
            <v>0</v>
          </cell>
          <cell r="AD201">
            <v>0</v>
          </cell>
          <cell r="AE201">
            <v>0</v>
          </cell>
          <cell r="AF201">
            <v>0</v>
          </cell>
          <cell r="AG201">
            <v>0</v>
          </cell>
        </row>
        <row r="202">
          <cell r="A202">
            <v>0</v>
          </cell>
          <cell r="B202">
            <v>0</v>
          </cell>
          <cell r="C202">
            <v>0</v>
          </cell>
          <cell r="D202" t="str">
            <v>4.5</v>
          </cell>
          <cell r="E202">
            <v>0</v>
          </cell>
          <cell r="F202">
            <v>0</v>
          </cell>
          <cell r="G202">
            <v>0</v>
          </cell>
          <cell r="H202">
            <v>0</v>
          </cell>
          <cell r="I202">
            <v>0</v>
          </cell>
          <cell r="J202">
            <v>0</v>
          </cell>
          <cell r="K202">
            <v>0</v>
          </cell>
          <cell r="L202">
            <v>0</v>
          </cell>
          <cell r="M202">
            <v>0</v>
          </cell>
          <cell r="N202">
            <v>0</v>
          </cell>
          <cell r="O202">
            <v>0</v>
          </cell>
          <cell r="P202">
            <v>0</v>
          </cell>
          <cell r="Q202">
            <v>0</v>
          </cell>
          <cell r="R202">
            <v>0</v>
          </cell>
          <cell r="S202">
            <v>0</v>
          </cell>
          <cell r="T202">
            <v>0</v>
          </cell>
          <cell r="U202" t="str">
            <v>1.33</v>
          </cell>
          <cell r="V202" t="str">
            <v>D+</v>
          </cell>
          <cell r="W202" t="str">
            <v>0</v>
          </cell>
          <cell r="X202">
            <v>0</v>
          </cell>
          <cell r="Y202">
            <v>0</v>
          </cell>
          <cell r="Z202">
            <v>0</v>
          </cell>
          <cell r="AA202">
            <v>0</v>
          </cell>
          <cell r="AB202">
            <v>0</v>
          </cell>
          <cell r="AC202">
            <v>0</v>
          </cell>
          <cell r="AD202">
            <v>0</v>
          </cell>
          <cell r="AE202">
            <v>0</v>
          </cell>
          <cell r="AF202">
            <v>0</v>
          </cell>
          <cell r="AG202">
            <v>0</v>
          </cell>
        </row>
        <row r="203">
          <cell r="A203">
            <v>0</v>
          </cell>
          <cell r="B203">
            <v>39</v>
          </cell>
          <cell r="C203">
            <v>0</v>
          </cell>
          <cell r="D203">
            <v>0</v>
          </cell>
          <cell r="E203">
            <v>0</v>
          </cell>
          <cell r="F203">
            <v>0</v>
          </cell>
          <cell r="G203">
            <v>0</v>
          </cell>
          <cell r="H203">
            <v>0</v>
          </cell>
          <cell r="I203">
            <v>0</v>
          </cell>
          <cell r="J203">
            <v>0</v>
          </cell>
          <cell r="K203">
            <v>0</v>
          </cell>
          <cell r="L203">
            <v>0</v>
          </cell>
          <cell r="M203">
            <v>0</v>
          </cell>
          <cell r="N203">
            <v>0</v>
          </cell>
          <cell r="O203">
            <v>0</v>
          </cell>
          <cell r="P203">
            <v>0</v>
          </cell>
          <cell r="Q203">
            <v>0</v>
          </cell>
          <cell r="R203">
            <v>0</v>
          </cell>
          <cell r="S203">
            <v>0</v>
          </cell>
          <cell r="T203">
            <v>0</v>
          </cell>
          <cell r="U203" t="str">
            <v>1.33</v>
          </cell>
          <cell r="V203" t="str">
            <v>D+</v>
          </cell>
          <cell r="W203">
            <v>0</v>
          </cell>
          <cell r="X203">
            <v>0</v>
          </cell>
          <cell r="Y203">
            <v>0</v>
          </cell>
          <cell r="Z203">
            <v>0</v>
          </cell>
          <cell r="AA203">
            <v>0</v>
          </cell>
          <cell r="AB203">
            <v>0</v>
          </cell>
          <cell r="AC203">
            <v>0</v>
          </cell>
          <cell r="AD203">
            <v>0</v>
          </cell>
          <cell r="AE203">
            <v>0</v>
          </cell>
          <cell r="AF203">
            <v>0</v>
          </cell>
          <cell r="AG203">
            <v>0</v>
          </cell>
        </row>
        <row r="204">
          <cell r="A204">
            <v>40</v>
          </cell>
          <cell r="B204">
            <v>0</v>
          </cell>
          <cell r="C204" t="e">
            <v>#N/A</v>
          </cell>
          <cell r="D204" t="str">
            <v>4.1</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0</v>
          </cell>
          <cell r="U204" t="str">
            <v>1.33</v>
          </cell>
          <cell r="V204" t="str">
            <v>D+</v>
          </cell>
          <cell r="W204" t="str">
            <v>0</v>
          </cell>
          <cell r="X204">
            <v>0</v>
          </cell>
          <cell r="Y204">
            <v>0</v>
          </cell>
          <cell r="Z204">
            <v>0</v>
          </cell>
          <cell r="AA204">
            <v>0</v>
          </cell>
          <cell r="AB204">
            <v>0</v>
          </cell>
          <cell r="AC204">
            <v>0</v>
          </cell>
          <cell r="AD204">
            <v>0</v>
          </cell>
          <cell r="AE204">
            <v>0</v>
          </cell>
          <cell r="AF204">
            <v>0</v>
          </cell>
          <cell r="AG204" t="str">
            <v>D+</v>
          </cell>
        </row>
        <row r="205">
          <cell r="A205">
            <v>0</v>
          </cell>
          <cell r="B205">
            <v>0</v>
          </cell>
          <cell r="C205">
            <v>0</v>
          </cell>
          <cell r="D205" t="str">
            <v>4.3</v>
          </cell>
          <cell r="E205">
            <v>0</v>
          </cell>
          <cell r="F205">
            <v>0</v>
          </cell>
          <cell r="G205">
            <v>0</v>
          </cell>
          <cell r="H205">
            <v>0</v>
          </cell>
          <cell r="I205">
            <v>0</v>
          </cell>
          <cell r="J205">
            <v>0</v>
          </cell>
          <cell r="K205">
            <v>0</v>
          </cell>
          <cell r="L205">
            <v>0</v>
          </cell>
          <cell r="M205">
            <v>0</v>
          </cell>
          <cell r="N205">
            <v>0</v>
          </cell>
          <cell r="O205">
            <v>0</v>
          </cell>
          <cell r="P205">
            <v>0</v>
          </cell>
          <cell r="Q205">
            <v>0</v>
          </cell>
          <cell r="R205">
            <v>0</v>
          </cell>
          <cell r="S205">
            <v>0</v>
          </cell>
          <cell r="T205">
            <v>0</v>
          </cell>
          <cell r="U205" t="str">
            <v>1.33</v>
          </cell>
          <cell r="V205" t="str">
            <v>D+</v>
          </cell>
          <cell r="W205" t="str">
            <v>0</v>
          </cell>
          <cell r="X205">
            <v>0</v>
          </cell>
          <cell r="Y205">
            <v>0</v>
          </cell>
          <cell r="Z205">
            <v>0</v>
          </cell>
          <cell r="AA205">
            <v>0</v>
          </cell>
          <cell r="AB205">
            <v>0</v>
          </cell>
          <cell r="AC205">
            <v>0</v>
          </cell>
          <cell r="AD205">
            <v>0</v>
          </cell>
          <cell r="AE205">
            <v>0</v>
          </cell>
          <cell r="AF205">
            <v>0</v>
          </cell>
          <cell r="AG205">
            <v>0</v>
          </cell>
        </row>
        <row r="206">
          <cell r="A206">
            <v>0</v>
          </cell>
          <cell r="B206">
            <v>0</v>
          </cell>
          <cell r="C206">
            <v>0</v>
          </cell>
          <cell r="D206" t="str">
            <v>4.4</v>
          </cell>
          <cell r="E206">
            <v>0</v>
          </cell>
          <cell r="F206">
            <v>0</v>
          </cell>
          <cell r="G206">
            <v>0</v>
          </cell>
          <cell r="H206">
            <v>0</v>
          </cell>
          <cell r="I206">
            <v>0</v>
          </cell>
          <cell r="J206">
            <v>0</v>
          </cell>
          <cell r="K206">
            <v>0</v>
          </cell>
          <cell r="L206">
            <v>0</v>
          </cell>
          <cell r="M206">
            <v>0</v>
          </cell>
          <cell r="N206">
            <v>0</v>
          </cell>
          <cell r="O206">
            <v>0</v>
          </cell>
          <cell r="P206">
            <v>0</v>
          </cell>
          <cell r="Q206">
            <v>0</v>
          </cell>
          <cell r="R206">
            <v>0</v>
          </cell>
          <cell r="S206">
            <v>0</v>
          </cell>
          <cell r="T206">
            <v>0</v>
          </cell>
          <cell r="U206" t="str">
            <v>1.33</v>
          </cell>
          <cell r="V206" t="str">
            <v>D+</v>
          </cell>
          <cell r="W206" t="str">
            <v>0</v>
          </cell>
          <cell r="X206">
            <v>0</v>
          </cell>
          <cell r="Y206">
            <v>0</v>
          </cell>
          <cell r="Z206">
            <v>0</v>
          </cell>
          <cell r="AA206">
            <v>0</v>
          </cell>
          <cell r="AB206">
            <v>0</v>
          </cell>
          <cell r="AC206">
            <v>0</v>
          </cell>
          <cell r="AD206">
            <v>0</v>
          </cell>
          <cell r="AE206">
            <v>0</v>
          </cell>
          <cell r="AF206">
            <v>0</v>
          </cell>
          <cell r="AG206">
            <v>0</v>
          </cell>
        </row>
        <row r="207">
          <cell r="A207">
            <v>0</v>
          </cell>
          <cell r="B207">
            <v>0</v>
          </cell>
          <cell r="C207">
            <v>0</v>
          </cell>
          <cell r="D207" t="str">
            <v>4.5</v>
          </cell>
          <cell r="E207">
            <v>0</v>
          </cell>
          <cell r="F207">
            <v>0</v>
          </cell>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t="str">
            <v>1.33</v>
          </cell>
          <cell r="V207" t="str">
            <v>D+</v>
          </cell>
          <cell r="W207" t="str">
            <v>0</v>
          </cell>
          <cell r="X207">
            <v>0</v>
          </cell>
          <cell r="Y207">
            <v>0</v>
          </cell>
          <cell r="Z207">
            <v>0</v>
          </cell>
          <cell r="AA207">
            <v>0</v>
          </cell>
          <cell r="AB207">
            <v>0</v>
          </cell>
          <cell r="AC207">
            <v>0</v>
          </cell>
          <cell r="AD207">
            <v>0</v>
          </cell>
          <cell r="AE207">
            <v>0</v>
          </cell>
          <cell r="AF207">
            <v>0</v>
          </cell>
          <cell r="AG207">
            <v>0</v>
          </cell>
        </row>
        <row r="208">
          <cell r="A208">
            <v>0</v>
          </cell>
          <cell r="B208">
            <v>40</v>
          </cell>
          <cell r="C208">
            <v>0</v>
          </cell>
          <cell r="D208">
            <v>0</v>
          </cell>
          <cell r="E208">
            <v>0</v>
          </cell>
          <cell r="F208">
            <v>0</v>
          </cell>
          <cell r="G208">
            <v>0</v>
          </cell>
          <cell r="H208">
            <v>0</v>
          </cell>
          <cell r="I208">
            <v>0</v>
          </cell>
          <cell r="J208">
            <v>0</v>
          </cell>
          <cell r="K208">
            <v>0</v>
          </cell>
          <cell r="L208">
            <v>0</v>
          </cell>
          <cell r="M208">
            <v>0</v>
          </cell>
          <cell r="N208">
            <v>0</v>
          </cell>
          <cell r="O208">
            <v>0</v>
          </cell>
          <cell r="P208">
            <v>0</v>
          </cell>
          <cell r="Q208">
            <v>0</v>
          </cell>
          <cell r="R208">
            <v>0</v>
          </cell>
          <cell r="S208">
            <v>0</v>
          </cell>
          <cell r="T208">
            <v>0</v>
          </cell>
          <cell r="U208" t="str">
            <v>1.33</v>
          </cell>
          <cell r="V208" t="str">
            <v>D+</v>
          </cell>
          <cell r="W208">
            <v>0</v>
          </cell>
          <cell r="X208">
            <v>0</v>
          </cell>
          <cell r="Y208">
            <v>0</v>
          </cell>
          <cell r="Z208">
            <v>0</v>
          </cell>
          <cell r="AA208">
            <v>0</v>
          </cell>
          <cell r="AB208">
            <v>0</v>
          </cell>
          <cell r="AC208">
            <v>0</v>
          </cell>
          <cell r="AD208">
            <v>0</v>
          </cell>
          <cell r="AE208">
            <v>0</v>
          </cell>
          <cell r="AF208">
            <v>0</v>
          </cell>
          <cell r="AG208">
            <v>0</v>
          </cell>
        </row>
      </sheetData>
      <sheetData sheetId="27">
        <row r="8">
          <cell r="A8">
            <v>1</v>
          </cell>
          <cell r="B8">
            <v>0</v>
          </cell>
          <cell r="C8" t="str">
            <v>Achmad Zacky</v>
          </cell>
          <cell r="D8" t="str">
            <v>4.4</v>
          </cell>
          <cell r="E8">
            <v>0</v>
          </cell>
          <cell r="F8">
            <v>0</v>
          </cell>
          <cell r="G8">
            <v>0</v>
          </cell>
          <cell r="H8">
            <v>72</v>
          </cell>
          <cell r="I8">
            <v>68</v>
          </cell>
          <cell r="J8">
            <v>79</v>
          </cell>
          <cell r="K8">
            <v>0</v>
          </cell>
          <cell r="L8">
            <v>0</v>
          </cell>
          <cell r="M8">
            <v>0</v>
          </cell>
          <cell r="N8">
            <v>0</v>
          </cell>
          <cell r="O8">
            <v>0</v>
          </cell>
          <cell r="P8">
            <v>0</v>
          </cell>
          <cell r="Q8">
            <v>72</v>
          </cell>
          <cell r="R8">
            <v>68</v>
          </cell>
          <cell r="S8">
            <v>79</v>
          </cell>
          <cell r="T8">
            <v>73</v>
          </cell>
          <cell r="U8" t="str">
            <v>3.00</v>
          </cell>
          <cell r="V8" t="str">
            <v>B</v>
          </cell>
          <cell r="W8" t="str">
            <v>B</v>
          </cell>
          <cell r="X8">
            <v>0</v>
          </cell>
          <cell r="Y8">
            <v>3</v>
          </cell>
          <cell r="Z8">
            <v>0</v>
          </cell>
          <cell r="AA8">
            <v>1</v>
          </cell>
          <cell r="AB8">
            <v>0</v>
          </cell>
          <cell r="AC8">
            <v>0</v>
          </cell>
          <cell r="AD8">
            <v>74.666666666666671</v>
          </cell>
          <cell r="AE8" t="str">
            <v>B</v>
          </cell>
        </row>
        <row r="9">
          <cell r="A9">
            <v>0</v>
          </cell>
          <cell r="B9">
            <v>0</v>
          </cell>
          <cell r="C9">
            <v>0</v>
          </cell>
          <cell r="D9" t="str">
            <v>4.6</v>
          </cell>
          <cell r="E9">
            <v>65</v>
          </cell>
          <cell r="F9">
            <v>56</v>
          </cell>
          <cell r="G9">
            <v>70</v>
          </cell>
          <cell r="H9">
            <v>73</v>
          </cell>
          <cell r="I9">
            <v>68</v>
          </cell>
          <cell r="J9">
            <v>71</v>
          </cell>
          <cell r="K9">
            <v>65</v>
          </cell>
          <cell r="L9">
            <v>68</v>
          </cell>
          <cell r="M9">
            <v>68</v>
          </cell>
          <cell r="N9">
            <v>81</v>
          </cell>
          <cell r="O9">
            <v>69</v>
          </cell>
          <cell r="P9">
            <v>70</v>
          </cell>
          <cell r="Q9">
            <v>81</v>
          </cell>
          <cell r="R9">
            <v>69</v>
          </cell>
          <cell r="S9">
            <v>71</v>
          </cell>
          <cell r="T9">
            <v>73.666666666666671</v>
          </cell>
          <cell r="U9" t="str">
            <v>3.00</v>
          </cell>
          <cell r="V9" t="str">
            <v>B</v>
          </cell>
          <cell r="W9" t="str">
            <v>B</v>
          </cell>
          <cell r="X9">
            <v>0</v>
          </cell>
          <cell r="Y9">
            <v>0</v>
          </cell>
          <cell r="Z9">
            <v>0</v>
          </cell>
          <cell r="AA9">
            <v>0</v>
          </cell>
          <cell r="AB9">
            <v>0</v>
          </cell>
          <cell r="AC9">
            <v>0</v>
          </cell>
          <cell r="AD9">
            <v>0</v>
          </cell>
          <cell r="AE9">
            <v>0</v>
          </cell>
        </row>
        <row r="10">
          <cell r="A10">
            <v>0</v>
          </cell>
          <cell r="B10">
            <v>0</v>
          </cell>
          <cell r="C10">
            <v>0</v>
          </cell>
          <cell r="D10" t="str">
            <v>4.7</v>
          </cell>
          <cell r="E10">
            <v>72</v>
          </cell>
          <cell r="F10">
            <v>76</v>
          </cell>
          <cell r="G10">
            <v>68</v>
          </cell>
          <cell r="H10">
            <v>0</v>
          </cell>
          <cell r="I10">
            <v>0</v>
          </cell>
          <cell r="J10">
            <v>0</v>
          </cell>
          <cell r="K10">
            <v>71</v>
          </cell>
          <cell r="L10">
            <v>81</v>
          </cell>
          <cell r="M10">
            <v>57</v>
          </cell>
          <cell r="N10">
            <v>68</v>
          </cell>
          <cell r="O10">
            <v>73</v>
          </cell>
          <cell r="P10">
            <v>71</v>
          </cell>
          <cell r="Q10">
            <v>72</v>
          </cell>
          <cell r="R10">
            <v>81</v>
          </cell>
          <cell r="S10">
            <v>71</v>
          </cell>
          <cell r="T10">
            <v>74.666666666666671</v>
          </cell>
          <cell r="U10" t="str">
            <v>3.00</v>
          </cell>
          <cell r="V10" t="str">
            <v>B</v>
          </cell>
          <cell r="W10" t="str">
            <v>B</v>
          </cell>
          <cell r="X10">
            <v>0</v>
          </cell>
          <cell r="Y10">
            <v>0</v>
          </cell>
          <cell r="Z10">
            <v>0</v>
          </cell>
          <cell r="AA10">
            <v>0</v>
          </cell>
          <cell r="AB10">
            <v>0</v>
          </cell>
          <cell r="AC10">
            <v>0</v>
          </cell>
          <cell r="AD10">
            <v>0</v>
          </cell>
          <cell r="AE10">
            <v>0</v>
          </cell>
        </row>
        <row r="11">
          <cell r="A11">
            <v>0</v>
          </cell>
          <cell r="B11">
            <v>1</v>
          </cell>
          <cell r="C11" t="str">
            <v>capaian rapot</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73.777777777777786</v>
          </cell>
          <cell r="U11" t="str">
            <v>3.00</v>
          </cell>
          <cell r="V11" t="str">
            <v>B</v>
          </cell>
          <cell r="W11">
            <v>0</v>
          </cell>
          <cell r="X11">
            <v>0</v>
          </cell>
          <cell r="Y11">
            <v>0</v>
          </cell>
          <cell r="Z11">
            <v>0</v>
          </cell>
          <cell r="AA11">
            <v>0</v>
          </cell>
          <cell r="AB11">
            <v>0</v>
          </cell>
          <cell r="AC11">
            <v>0</v>
          </cell>
          <cell r="AD11">
            <v>0</v>
          </cell>
          <cell r="AE11">
            <v>0</v>
          </cell>
        </row>
        <row r="12">
          <cell r="A12">
            <v>2</v>
          </cell>
          <cell r="B12">
            <v>0</v>
          </cell>
          <cell r="C12" t="str">
            <v>Angelia Vabel R</v>
          </cell>
          <cell r="D12" t="str">
            <v>4.4</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t="str">
            <v>1.33</v>
          </cell>
          <cell r="V12" t="str">
            <v>D+</v>
          </cell>
          <cell r="W12" t="str">
            <v>0</v>
          </cell>
          <cell r="X12">
            <v>0</v>
          </cell>
          <cell r="Y12">
            <v>3</v>
          </cell>
          <cell r="Z12">
            <v>0</v>
          </cell>
          <cell r="AA12">
            <v>1</v>
          </cell>
          <cell r="AB12">
            <v>0</v>
          </cell>
          <cell r="AC12">
            <v>0</v>
          </cell>
          <cell r="AD12">
            <v>0</v>
          </cell>
          <cell r="AE12" t="str">
            <v>D+</v>
          </cell>
        </row>
        <row r="13">
          <cell r="A13">
            <v>0</v>
          </cell>
          <cell r="B13">
            <v>0</v>
          </cell>
          <cell r="C13">
            <v>0</v>
          </cell>
          <cell r="D13" t="str">
            <v>4.6</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t="str">
            <v>1.33</v>
          </cell>
          <cell r="V13" t="str">
            <v>D+</v>
          </cell>
          <cell r="W13" t="str">
            <v>0</v>
          </cell>
          <cell r="X13">
            <v>0</v>
          </cell>
          <cell r="Y13">
            <v>0</v>
          </cell>
          <cell r="Z13">
            <v>0</v>
          </cell>
          <cell r="AA13">
            <v>0</v>
          </cell>
          <cell r="AB13">
            <v>0</v>
          </cell>
          <cell r="AC13">
            <v>0</v>
          </cell>
          <cell r="AD13">
            <v>0</v>
          </cell>
          <cell r="AE13">
            <v>0</v>
          </cell>
        </row>
        <row r="14">
          <cell r="A14">
            <v>0</v>
          </cell>
          <cell r="B14">
            <v>0</v>
          </cell>
          <cell r="C14">
            <v>0</v>
          </cell>
          <cell r="D14" t="str">
            <v>4.7</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t="str">
            <v>1.33</v>
          </cell>
          <cell r="V14" t="str">
            <v>D+</v>
          </cell>
          <cell r="W14" t="str">
            <v>0</v>
          </cell>
          <cell r="X14">
            <v>0</v>
          </cell>
          <cell r="Y14">
            <v>0</v>
          </cell>
          <cell r="Z14">
            <v>0</v>
          </cell>
          <cell r="AA14">
            <v>0</v>
          </cell>
          <cell r="AB14">
            <v>0</v>
          </cell>
          <cell r="AC14">
            <v>0</v>
          </cell>
          <cell r="AD14">
            <v>0</v>
          </cell>
          <cell r="AE14">
            <v>0</v>
          </cell>
        </row>
        <row r="15">
          <cell r="A15">
            <v>0</v>
          </cell>
          <cell r="B15">
            <v>2</v>
          </cell>
          <cell r="C15" t="str">
            <v>capaian rapot</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t="str">
            <v>1.33</v>
          </cell>
          <cell r="V15" t="str">
            <v>D+</v>
          </cell>
          <cell r="W15">
            <v>0</v>
          </cell>
          <cell r="X15">
            <v>0</v>
          </cell>
          <cell r="Y15">
            <v>0</v>
          </cell>
          <cell r="Z15">
            <v>0</v>
          </cell>
          <cell r="AA15">
            <v>0</v>
          </cell>
          <cell r="AB15">
            <v>0</v>
          </cell>
          <cell r="AC15">
            <v>0</v>
          </cell>
          <cell r="AD15">
            <v>0</v>
          </cell>
          <cell r="AE15">
            <v>0</v>
          </cell>
        </row>
        <row r="16">
          <cell r="A16">
            <v>3</v>
          </cell>
          <cell r="B16">
            <v>0</v>
          </cell>
          <cell r="C16" t="str">
            <v>Anggun Dwi P.I</v>
          </cell>
          <cell r="D16" t="str">
            <v>4.4</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t="str">
            <v>1.33</v>
          </cell>
          <cell r="V16" t="str">
            <v>D+</v>
          </cell>
          <cell r="W16" t="str">
            <v>0</v>
          </cell>
          <cell r="X16">
            <v>0</v>
          </cell>
          <cell r="Y16">
            <v>3</v>
          </cell>
          <cell r="Z16">
            <v>0</v>
          </cell>
          <cell r="AA16">
            <v>1</v>
          </cell>
          <cell r="AB16">
            <v>0</v>
          </cell>
          <cell r="AC16">
            <v>0</v>
          </cell>
          <cell r="AD16">
            <v>0</v>
          </cell>
          <cell r="AE16" t="str">
            <v>D+</v>
          </cell>
        </row>
        <row r="17">
          <cell r="A17">
            <v>0</v>
          </cell>
          <cell r="B17">
            <v>0</v>
          </cell>
          <cell r="C17">
            <v>0</v>
          </cell>
          <cell r="D17" t="str">
            <v>4.6</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t="str">
            <v>1.33</v>
          </cell>
          <cell r="V17" t="str">
            <v>D+</v>
          </cell>
          <cell r="W17" t="str">
            <v>0</v>
          </cell>
          <cell r="X17">
            <v>0</v>
          </cell>
          <cell r="Y17">
            <v>0</v>
          </cell>
          <cell r="Z17">
            <v>0</v>
          </cell>
          <cell r="AA17">
            <v>0</v>
          </cell>
          <cell r="AB17">
            <v>0</v>
          </cell>
          <cell r="AC17">
            <v>0</v>
          </cell>
          <cell r="AD17">
            <v>0</v>
          </cell>
          <cell r="AE17">
            <v>0</v>
          </cell>
        </row>
        <row r="18">
          <cell r="A18">
            <v>0</v>
          </cell>
          <cell r="B18">
            <v>0</v>
          </cell>
          <cell r="C18">
            <v>0</v>
          </cell>
          <cell r="D18" t="str">
            <v>4.7</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t="str">
            <v>1.33</v>
          </cell>
          <cell r="V18" t="str">
            <v>D+</v>
          </cell>
          <cell r="W18" t="str">
            <v>0</v>
          </cell>
          <cell r="X18">
            <v>0</v>
          </cell>
          <cell r="Y18">
            <v>0</v>
          </cell>
          <cell r="Z18">
            <v>0</v>
          </cell>
          <cell r="AA18">
            <v>0</v>
          </cell>
          <cell r="AB18">
            <v>0</v>
          </cell>
          <cell r="AC18">
            <v>0</v>
          </cell>
          <cell r="AD18">
            <v>0</v>
          </cell>
          <cell r="AE18">
            <v>0</v>
          </cell>
        </row>
        <row r="19">
          <cell r="A19">
            <v>0</v>
          </cell>
          <cell r="B19">
            <v>3</v>
          </cell>
          <cell r="C19" t="str">
            <v>capaian rapot</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t="str">
            <v>1.33</v>
          </cell>
          <cell r="V19" t="str">
            <v>D+</v>
          </cell>
          <cell r="W19">
            <v>0</v>
          </cell>
          <cell r="X19">
            <v>0</v>
          </cell>
          <cell r="Y19">
            <v>0</v>
          </cell>
          <cell r="Z19">
            <v>0</v>
          </cell>
          <cell r="AA19">
            <v>0</v>
          </cell>
          <cell r="AB19">
            <v>0</v>
          </cell>
          <cell r="AC19">
            <v>0</v>
          </cell>
          <cell r="AD19">
            <v>0</v>
          </cell>
          <cell r="AE19">
            <v>0</v>
          </cell>
        </row>
        <row r="20">
          <cell r="A20">
            <v>4</v>
          </cell>
          <cell r="B20">
            <v>0</v>
          </cell>
          <cell r="C20" t="str">
            <v>Antonio Permata A</v>
          </cell>
          <cell r="D20" t="str">
            <v>4.4</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t="str">
            <v>1.33</v>
          </cell>
          <cell r="V20" t="str">
            <v>D+</v>
          </cell>
          <cell r="W20" t="str">
            <v>0</v>
          </cell>
          <cell r="X20">
            <v>0</v>
          </cell>
          <cell r="Y20">
            <v>3</v>
          </cell>
          <cell r="Z20">
            <v>0</v>
          </cell>
          <cell r="AA20">
            <v>1</v>
          </cell>
          <cell r="AB20">
            <v>0</v>
          </cell>
          <cell r="AC20">
            <v>0</v>
          </cell>
          <cell r="AD20">
            <v>0</v>
          </cell>
          <cell r="AE20" t="str">
            <v>D+</v>
          </cell>
        </row>
        <row r="21">
          <cell r="A21">
            <v>0</v>
          </cell>
          <cell r="B21">
            <v>0</v>
          </cell>
          <cell r="C21">
            <v>0</v>
          </cell>
          <cell r="D21" t="str">
            <v>4.6</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t="str">
            <v>1.33</v>
          </cell>
          <cell r="V21" t="str">
            <v>D+</v>
          </cell>
          <cell r="W21" t="str">
            <v>0</v>
          </cell>
          <cell r="X21">
            <v>0</v>
          </cell>
          <cell r="Y21">
            <v>0</v>
          </cell>
          <cell r="Z21">
            <v>0</v>
          </cell>
          <cell r="AA21">
            <v>0</v>
          </cell>
          <cell r="AB21">
            <v>0</v>
          </cell>
          <cell r="AC21">
            <v>0</v>
          </cell>
          <cell r="AD21">
            <v>0</v>
          </cell>
          <cell r="AE21">
            <v>0</v>
          </cell>
        </row>
        <row r="22">
          <cell r="A22">
            <v>0</v>
          </cell>
          <cell r="B22">
            <v>0</v>
          </cell>
          <cell r="C22">
            <v>0</v>
          </cell>
          <cell r="D22" t="str">
            <v>4.7</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t="str">
            <v>1.33</v>
          </cell>
          <cell r="V22" t="str">
            <v>D+</v>
          </cell>
          <cell r="W22" t="str">
            <v>0</v>
          </cell>
          <cell r="X22">
            <v>0</v>
          </cell>
          <cell r="Y22">
            <v>0</v>
          </cell>
          <cell r="Z22">
            <v>0</v>
          </cell>
          <cell r="AA22">
            <v>0</v>
          </cell>
          <cell r="AB22">
            <v>0</v>
          </cell>
          <cell r="AC22">
            <v>0</v>
          </cell>
          <cell r="AD22">
            <v>0</v>
          </cell>
          <cell r="AE22">
            <v>0</v>
          </cell>
        </row>
        <row r="23">
          <cell r="A23">
            <v>0</v>
          </cell>
          <cell r="B23">
            <v>4</v>
          </cell>
          <cell r="C23" t="str">
            <v>capaian rapot</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t="str">
            <v>1.33</v>
          </cell>
          <cell r="V23" t="str">
            <v>D+</v>
          </cell>
          <cell r="W23">
            <v>0</v>
          </cell>
          <cell r="X23">
            <v>0</v>
          </cell>
          <cell r="Y23">
            <v>0</v>
          </cell>
          <cell r="Z23">
            <v>0</v>
          </cell>
          <cell r="AA23">
            <v>0</v>
          </cell>
          <cell r="AB23">
            <v>0</v>
          </cell>
          <cell r="AC23">
            <v>0</v>
          </cell>
          <cell r="AD23">
            <v>0</v>
          </cell>
          <cell r="AE23">
            <v>0</v>
          </cell>
        </row>
        <row r="24">
          <cell r="A24">
            <v>5</v>
          </cell>
          <cell r="B24">
            <v>0</v>
          </cell>
          <cell r="C24" t="str">
            <v>Arya Pratama G</v>
          </cell>
          <cell r="D24" t="str">
            <v>4.4</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t="str">
            <v>1.33</v>
          </cell>
          <cell r="V24" t="str">
            <v>D+</v>
          </cell>
          <cell r="W24" t="str">
            <v>0</v>
          </cell>
          <cell r="X24">
            <v>0</v>
          </cell>
          <cell r="Y24">
            <v>3</v>
          </cell>
          <cell r="Z24">
            <v>0</v>
          </cell>
          <cell r="AA24">
            <v>1</v>
          </cell>
          <cell r="AB24">
            <v>0</v>
          </cell>
          <cell r="AC24">
            <v>0</v>
          </cell>
          <cell r="AD24">
            <v>0</v>
          </cell>
          <cell r="AE24" t="str">
            <v>D+</v>
          </cell>
        </row>
        <row r="25">
          <cell r="A25">
            <v>0</v>
          </cell>
          <cell r="B25">
            <v>0</v>
          </cell>
          <cell r="C25">
            <v>0</v>
          </cell>
          <cell r="D25" t="str">
            <v>4.6</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t="str">
            <v>1.33</v>
          </cell>
          <cell r="V25" t="str">
            <v>D+</v>
          </cell>
          <cell r="W25" t="str">
            <v>0</v>
          </cell>
          <cell r="X25">
            <v>0</v>
          </cell>
          <cell r="Y25">
            <v>0</v>
          </cell>
          <cell r="Z25">
            <v>0</v>
          </cell>
          <cell r="AA25">
            <v>0</v>
          </cell>
          <cell r="AB25">
            <v>0</v>
          </cell>
          <cell r="AC25">
            <v>0</v>
          </cell>
          <cell r="AD25">
            <v>0</v>
          </cell>
          <cell r="AE25">
            <v>0</v>
          </cell>
        </row>
        <row r="26">
          <cell r="A26">
            <v>0</v>
          </cell>
          <cell r="B26">
            <v>0</v>
          </cell>
          <cell r="C26">
            <v>0</v>
          </cell>
          <cell r="D26" t="str">
            <v>4.7</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t="str">
            <v>1.33</v>
          </cell>
          <cell r="V26" t="str">
            <v>D+</v>
          </cell>
          <cell r="W26" t="str">
            <v>0</v>
          </cell>
          <cell r="X26">
            <v>0</v>
          </cell>
          <cell r="Y26">
            <v>0</v>
          </cell>
          <cell r="Z26">
            <v>0</v>
          </cell>
          <cell r="AA26">
            <v>0</v>
          </cell>
          <cell r="AB26">
            <v>0</v>
          </cell>
          <cell r="AC26">
            <v>0</v>
          </cell>
          <cell r="AD26">
            <v>0</v>
          </cell>
          <cell r="AE26">
            <v>0</v>
          </cell>
        </row>
        <row r="27">
          <cell r="A27">
            <v>0</v>
          </cell>
          <cell r="B27">
            <v>5</v>
          </cell>
          <cell r="C27" t="str">
            <v>capaian rapot</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t="str">
            <v>1.33</v>
          </cell>
          <cell r="V27" t="str">
            <v>D+</v>
          </cell>
          <cell r="W27">
            <v>0</v>
          </cell>
          <cell r="X27">
            <v>0</v>
          </cell>
          <cell r="Y27">
            <v>0</v>
          </cell>
          <cell r="Z27">
            <v>0</v>
          </cell>
          <cell r="AA27">
            <v>0</v>
          </cell>
          <cell r="AB27">
            <v>0</v>
          </cell>
          <cell r="AC27">
            <v>0</v>
          </cell>
          <cell r="AD27">
            <v>0</v>
          </cell>
          <cell r="AE27">
            <v>0</v>
          </cell>
        </row>
        <row r="28">
          <cell r="A28">
            <v>6</v>
          </cell>
          <cell r="B28">
            <v>0</v>
          </cell>
          <cell r="C28" t="str">
            <v>Asyam Hanif Ihsan H</v>
          </cell>
          <cell r="D28" t="str">
            <v>4.4</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t="str">
            <v>1.33</v>
          </cell>
          <cell r="V28" t="str">
            <v>D+</v>
          </cell>
          <cell r="W28" t="str">
            <v>0</v>
          </cell>
          <cell r="X28">
            <v>0</v>
          </cell>
          <cell r="Y28">
            <v>3</v>
          </cell>
          <cell r="Z28">
            <v>0</v>
          </cell>
          <cell r="AA28">
            <v>1</v>
          </cell>
          <cell r="AB28">
            <v>0</v>
          </cell>
          <cell r="AC28">
            <v>0</v>
          </cell>
          <cell r="AD28">
            <v>0</v>
          </cell>
          <cell r="AE28" t="str">
            <v>D+</v>
          </cell>
        </row>
        <row r="29">
          <cell r="A29">
            <v>0</v>
          </cell>
          <cell r="B29">
            <v>0</v>
          </cell>
          <cell r="C29">
            <v>0</v>
          </cell>
          <cell r="D29" t="str">
            <v>4.6</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t="str">
            <v>1.33</v>
          </cell>
          <cell r="V29" t="str">
            <v>D+</v>
          </cell>
          <cell r="W29" t="str">
            <v>0</v>
          </cell>
          <cell r="X29">
            <v>0</v>
          </cell>
          <cell r="Y29">
            <v>0</v>
          </cell>
          <cell r="Z29">
            <v>0</v>
          </cell>
          <cell r="AA29">
            <v>0</v>
          </cell>
          <cell r="AB29">
            <v>0</v>
          </cell>
          <cell r="AC29">
            <v>0</v>
          </cell>
          <cell r="AD29">
            <v>0</v>
          </cell>
          <cell r="AE29">
            <v>0</v>
          </cell>
        </row>
        <row r="30">
          <cell r="A30">
            <v>0</v>
          </cell>
          <cell r="B30">
            <v>0</v>
          </cell>
          <cell r="C30">
            <v>0</v>
          </cell>
          <cell r="D30" t="str">
            <v>4.7</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t="str">
            <v>1.33</v>
          </cell>
          <cell r="V30" t="str">
            <v>D+</v>
          </cell>
          <cell r="W30" t="str">
            <v>0</v>
          </cell>
          <cell r="X30">
            <v>0</v>
          </cell>
          <cell r="Y30">
            <v>0</v>
          </cell>
          <cell r="Z30">
            <v>0</v>
          </cell>
          <cell r="AA30">
            <v>0</v>
          </cell>
          <cell r="AB30">
            <v>0</v>
          </cell>
          <cell r="AC30">
            <v>0</v>
          </cell>
          <cell r="AD30">
            <v>0</v>
          </cell>
          <cell r="AE30">
            <v>0</v>
          </cell>
        </row>
        <row r="31">
          <cell r="A31">
            <v>0</v>
          </cell>
          <cell r="B31">
            <v>6</v>
          </cell>
          <cell r="C31" t="str">
            <v>capaian rapot</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t="str">
            <v>1.33</v>
          </cell>
          <cell r="V31" t="str">
            <v>D+</v>
          </cell>
          <cell r="W31">
            <v>0</v>
          </cell>
          <cell r="X31">
            <v>0</v>
          </cell>
          <cell r="Y31">
            <v>0</v>
          </cell>
          <cell r="Z31">
            <v>0</v>
          </cell>
          <cell r="AA31">
            <v>0</v>
          </cell>
          <cell r="AB31">
            <v>0</v>
          </cell>
          <cell r="AC31">
            <v>0</v>
          </cell>
          <cell r="AD31">
            <v>0</v>
          </cell>
          <cell r="AE31">
            <v>0</v>
          </cell>
        </row>
        <row r="32">
          <cell r="A32">
            <v>7</v>
          </cell>
          <cell r="B32">
            <v>0</v>
          </cell>
          <cell r="C32" t="str">
            <v>Athaya Salsabilla Z</v>
          </cell>
          <cell r="D32" t="str">
            <v>4.4</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t="str">
            <v>1.33</v>
          </cell>
          <cell r="V32" t="str">
            <v>D+</v>
          </cell>
          <cell r="W32" t="str">
            <v>0</v>
          </cell>
          <cell r="X32">
            <v>0</v>
          </cell>
          <cell r="Y32">
            <v>3</v>
          </cell>
          <cell r="Z32">
            <v>0</v>
          </cell>
          <cell r="AA32">
            <v>1</v>
          </cell>
          <cell r="AB32">
            <v>0</v>
          </cell>
          <cell r="AC32">
            <v>0</v>
          </cell>
          <cell r="AD32">
            <v>0</v>
          </cell>
          <cell r="AE32" t="str">
            <v>D+</v>
          </cell>
        </row>
        <row r="33">
          <cell r="A33">
            <v>0</v>
          </cell>
          <cell r="B33">
            <v>0</v>
          </cell>
          <cell r="C33">
            <v>0</v>
          </cell>
          <cell r="D33" t="str">
            <v>4.6</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t="str">
            <v>1.33</v>
          </cell>
          <cell r="V33" t="str">
            <v>D+</v>
          </cell>
          <cell r="W33" t="str">
            <v>0</v>
          </cell>
          <cell r="X33">
            <v>0</v>
          </cell>
          <cell r="Y33">
            <v>0</v>
          </cell>
          <cell r="Z33">
            <v>0</v>
          </cell>
          <cell r="AA33">
            <v>0</v>
          </cell>
          <cell r="AB33">
            <v>0</v>
          </cell>
          <cell r="AC33">
            <v>0</v>
          </cell>
          <cell r="AD33">
            <v>0</v>
          </cell>
          <cell r="AE33">
            <v>0</v>
          </cell>
        </row>
        <row r="34">
          <cell r="A34">
            <v>0</v>
          </cell>
          <cell r="B34">
            <v>0</v>
          </cell>
          <cell r="C34">
            <v>0</v>
          </cell>
          <cell r="D34" t="str">
            <v>4.7</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t="str">
            <v>1.33</v>
          </cell>
          <cell r="V34" t="str">
            <v>D+</v>
          </cell>
          <cell r="W34" t="str">
            <v>0</v>
          </cell>
          <cell r="X34">
            <v>0</v>
          </cell>
          <cell r="Y34">
            <v>0</v>
          </cell>
          <cell r="Z34">
            <v>0</v>
          </cell>
          <cell r="AA34">
            <v>0</v>
          </cell>
          <cell r="AB34">
            <v>0</v>
          </cell>
          <cell r="AC34">
            <v>0</v>
          </cell>
          <cell r="AD34">
            <v>0</v>
          </cell>
          <cell r="AE34">
            <v>0</v>
          </cell>
        </row>
        <row r="35">
          <cell r="A35">
            <v>0</v>
          </cell>
          <cell r="B35">
            <v>7</v>
          </cell>
          <cell r="C35" t="str">
            <v>capaian rapot</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t="str">
            <v>1.33</v>
          </cell>
          <cell r="V35" t="str">
            <v>D+</v>
          </cell>
          <cell r="W35">
            <v>0</v>
          </cell>
          <cell r="X35">
            <v>0</v>
          </cell>
          <cell r="Y35">
            <v>0</v>
          </cell>
          <cell r="Z35">
            <v>0</v>
          </cell>
          <cell r="AA35">
            <v>0</v>
          </cell>
          <cell r="AB35">
            <v>0</v>
          </cell>
          <cell r="AC35">
            <v>0</v>
          </cell>
          <cell r="AD35">
            <v>0</v>
          </cell>
          <cell r="AE35">
            <v>0</v>
          </cell>
        </row>
        <row r="36">
          <cell r="A36">
            <v>8</v>
          </cell>
          <cell r="B36">
            <v>0</v>
          </cell>
          <cell r="C36" t="str">
            <v>Aulia Dea Rosalinda</v>
          </cell>
          <cell r="D36" t="str">
            <v>4.4</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t="str">
            <v>1.33</v>
          </cell>
          <cell r="V36" t="str">
            <v>D+</v>
          </cell>
          <cell r="W36" t="str">
            <v>0</v>
          </cell>
          <cell r="X36">
            <v>0</v>
          </cell>
          <cell r="Y36">
            <v>3</v>
          </cell>
          <cell r="Z36">
            <v>0</v>
          </cell>
          <cell r="AA36">
            <v>1</v>
          </cell>
          <cell r="AB36">
            <v>0</v>
          </cell>
          <cell r="AC36">
            <v>0</v>
          </cell>
          <cell r="AD36">
            <v>0</v>
          </cell>
          <cell r="AE36" t="str">
            <v>D+</v>
          </cell>
        </row>
        <row r="37">
          <cell r="A37">
            <v>0</v>
          </cell>
          <cell r="B37">
            <v>0</v>
          </cell>
          <cell r="C37">
            <v>0</v>
          </cell>
          <cell r="D37" t="str">
            <v>4.6</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t="str">
            <v>1.33</v>
          </cell>
          <cell r="V37" t="str">
            <v>D+</v>
          </cell>
          <cell r="W37" t="str">
            <v>0</v>
          </cell>
          <cell r="X37">
            <v>0</v>
          </cell>
          <cell r="Y37">
            <v>0</v>
          </cell>
          <cell r="Z37">
            <v>0</v>
          </cell>
          <cell r="AA37">
            <v>0</v>
          </cell>
          <cell r="AB37">
            <v>0</v>
          </cell>
          <cell r="AC37">
            <v>0</v>
          </cell>
          <cell r="AD37">
            <v>0</v>
          </cell>
          <cell r="AE37">
            <v>0</v>
          </cell>
        </row>
        <row r="38">
          <cell r="A38">
            <v>0</v>
          </cell>
          <cell r="B38">
            <v>0</v>
          </cell>
          <cell r="C38">
            <v>0</v>
          </cell>
          <cell r="D38" t="str">
            <v>4.7</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t="str">
            <v>1.33</v>
          </cell>
          <cell r="V38" t="str">
            <v>D+</v>
          </cell>
          <cell r="W38" t="str">
            <v>0</v>
          </cell>
          <cell r="X38">
            <v>0</v>
          </cell>
          <cell r="Y38">
            <v>0</v>
          </cell>
          <cell r="Z38">
            <v>0</v>
          </cell>
          <cell r="AA38">
            <v>0</v>
          </cell>
          <cell r="AB38">
            <v>0</v>
          </cell>
          <cell r="AC38">
            <v>0</v>
          </cell>
          <cell r="AD38">
            <v>0</v>
          </cell>
          <cell r="AE38">
            <v>0</v>
          </cell>
        </row>
        <row r="39">
          <cell r="A39">
            <v>0</v>
          </cell>
          <cell r="B39">
            <v>8</v>
          </cell>
          <cell r="C39" t="str">
            <v>capaian rapot</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t="str">
            <v>1.33</v>
          </cell>
          <cell r="V39" t="str">
            <v>D+</v>
          </cell>
          <cell r="W39">
            <v>0</v>
          </cell>
          <cell r="X39">
            <v>0</v>
          </cell>
          <cell r="Y39">
            <v>0</v>
          </cell>
          <cell r="Z39">
            <v>0</v>
          </cell>
          <cell r="AA39">
            <v>0</v>
          </cell>
          <cell r="AB39">
            <v>0</v>
          </cell>
          <cell r="AC39">
            <v>0</v>
          </cell>
          <cell r="AD39">
            <v>0</v>
          </cell>
          <cell r="AE39">
            <v>0</v>
          </cell>
        </row>
        <row r="40">
          <cell r="A40">
            <v>9</v>
          </cell>
          <cell r="B40">
            <v>0</v>
          </cell>
          <cell r="C40" t="str">
            <v>Claudia Gabriella L</v>
          </cell>
          <cell r="D40" t="str">
            <v>4.4</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t="str">
            <v>1.33</v>
          </cell>
          <cell r="V40" t="str">
            <v>D+</v>
          </cell>
          <cell r="W40" t="str">
            <v>0</v>
          </cell>
          <cell r="X40">
            <v>0</v>
          </cell>
          <cell r="Y40">
            <v>3</v>
          </cell>
          <cell r="Z40">
            <v>0</v>
          </cell>
          <cell r="AA40">
            <v>1</v>
          </cell>
          <cell r="AB40">
            <v>0</v>
          </cell>
          <cell r="AC40">
            <v>0</v>
          </cell>
          <cell r="AD40">
            <v>0</v>
          </cell>
          <cell r="AE40" t="str">
            <v>D+</v>
          </cell>
        </row>
        <row r="41">
          <cell r="A41">
            <v>0</v>
          </cell>
          <cell r="B41">
            <v>0</v>
          </cell>
          <cell r="C41">
            <v>0</v>
          </cell>
          <cell r="D41" t="str">
            <v>4.6</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t="str">
            <v>1.33</v>
          </cell>
          <cell r="V41" t="str">
            <v>D+</v>
          </cell>
          <cell r="W41" t="str">
            <v>0</v>
          </cell>
          <cell r="X41">
            <v>0</v>
          </cell>
          <cell r="Y41">
            <v>0</v>
          </cell>
          <cell r="Z41">
            <v>0</v>
          </cell>
          <cell r="AA41">
            <v>0</v>
          </cell>
          <cell r="AB41">
            <v>0</v>
          </cell>
          <cell r="AC41">
            <v>0</v>
          </cell>
          <cell r="AD41">
            <v>0</v>
          </cell>
          <cell r="AE41">
            <v>0</v>
          </cell>
        </row>
        <row r="42">
          <cell r="A42">
            <v>0</v>
          </cell>
          <cell r="B42">
            <v>0</v>
          </cell>
          <cell r="C42">
            <v>0</v>
          </cell>
          <cell r="D42" t="str">
            <v>4.7</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t="str">
            <v>1.33</v>
          </cell>
          <cell r="V42" t="str">
            <v>D+</v>
          </cell>
          <cell r="W42" t="str">
            <v>0</v>
          </cell>
          <cell r="X42">
            <v>0</v>
          </cell>
          <cell r="Y42">
            <v>0</v>
          </cell>
          <cell r="Z42">
            <v>0</v>
          </cell>
          <cell r="AA42">
            <v>0</v>
          </cell>
          <cell r="AB42">
            <v>0</v>
          </cell>
          <cell r="AC42">
            <v>0</v>
          </cell>
          <cell r="AD42">
            <v>0</v>
          </cell>
          <cell r="AE42">
            <v>0</v>
          </cell>
        </row>
        <row r="43">
          <cell r="A43">
            <v>0</v>
          </cell>
          <cell r="B43">
            <v>9</v>
          </cell>
          <cell r="C43" t="str">
            <v>capaian rapot</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t="str">
            <v>1.33</v>
          </cell>
          <cell r="V43" t="str">
            <v>D+</v>
          </cell>
          <cell r="W43">
            <v>0</v>
          </cell>
          <cell r="X43">
            <v>0</v>
          </cell>
          <cell r="Y43">
            <v>0</v>
          </cell>
          <cell r="Z43">
            <v>0</v>
          </cell>
          <cell r="AA43">
            <v>0</v>
          </cell>
          <cell r="AB43">
            <v>0</v>
          </cell>
          <cell r="AC43">
            <v>0</v>
          </cell>
          <cell r="AD43">
            <v>0</v>
          </cell>
          <cell r="AE43">
            <v>0</v>
          </cell>
        </row>
        <row r="44">
          <cell r="A44">
            <v>10</v>
          </cell>
          <cell r="B44">
            <v>0</v>
          </cell>
          <cell r="C44" t="str">
            <v xml:space="preserve">Deco Badarus Zaman </v>
          </cell>
          <cell r="D44" t="str">
            <v>4.4</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t="str">
            <v>1.33</v>
          </cell>
          <cell r="V44" t="str">
            <v>D+</v>
          </cell>
          <cell r="W44" t="str">
            <v>0</v>
          </cell>
          <cell r="X44">
            <v>0</v>
          </cell>
          <cell r="Y44">
            <v>3</v>
          </cell>
          <cell r="Z44">
            <v>0</v>
          </cell>
          <cell r="AA44">
            <v>1</v>
          </cell>
          <cell r="AB44">
            <v>0</v>
          </cell>
          <cell r="AC44">
            <v>0</v>
          </cell>
          <cell r="AD44">
            <v>0</v>
          </cell>
          <cell r="AE44" t="str">
            <v>D+</v>
          </cell>
        </row>
        <row r="45">
          <cell r="A45">
            <v>0</v>
          </cell>
          <cell r="B45">
            <v>0</v>
          </cell>
          <cell r="C45">
            <v>0</v>
          </cell>
          <cell r="D45" t="str">
            <v>4.6</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t="str">
            <v>1.33</v>
          </cell>
          <cell r="V45" t="str">
            <v>D+</v>
          </cell>
          <cell r="W45" t="str">
            <v>0</v>
          </cell>
          <cell r="X45">
            <v>0</v>
          </cell>
          <cell r="Y45">
            <v>0</v>
          </cell>
          <cell r="Z45">
            <v>0</v>
          </cell>
          <cell r="AA45">
            <v>0</v>
          </cell>
          <cell r="AB45">
            <v>0</v>
          </cell>
          <cell r="AC45">
            <v>0</v>
          </cell>
          <cell r="AD45">
            <v>0</v>
          </cell>
          <cell r="AE45">
            <v>0</v>
          </cell>
        </row>
        <row r="46">
          <cell r="A46">
            <v>0</v>
          </cell>
          <cell r="B46">
            <v>0</v>
          </cell>
          <cell r="C46">
            <v>0</v>
          </cell>
          <cell r="D46" t="str">
            <v>4.7</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t="str">
            <v>1.33</v>
          </cell>
          <cell r="V46" t="str">
            <v>D+</v>
          </cell>
          <cell r="W46" t="str">
            <v>0</v>
          </cell>
          <cell r="X46">
            <v>0</v>
          </cell>
          <cell r="Y46">
            <v>0</v>
          </cell>
          <cell r="Z46">
            <v>0</v>
          </cell>
          <cell r="AA46">
            <v>0</v>
          </cell>
          <cell r="AB46">
            <v>0</v>
          </cell>
          <cell r="AC46">
            <v>0</v>
          </cell>
          <cell r="AD46">
            <v>0</v>
          </cell>
          <cell r="AE46">
            <v>0</v>
          </cell>
        </row>
        <row r="47">
          <cell r="A47">
            <v>0</v>
          </cell>
          <cell r="B47">
            <v>10</v>
          </cell>
          <cell r="C47" t="str">
            <v>capaian rapot</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t="str">
            <v>1.33</v>
          </cell>
          <cell r="V47" t="str">
            <v>D+</v>
          </cell>
          <cell r="W47">
            <v>0</v>
          </cell>
          <cell r="X47">
            <v>0</v>
          </cell>
          <cell r="Y47">
            <v>0</v>
          </cell>
          <cell r="Z47">
            <v>0</v>
          </cell>
          <cell r="AA47">
            <v>0</v>
          </cell>
          <cell r="AB47">
            <v>0</v>
          </cell>
          <cell r="AC47">
            <v>0</v>
          </cell>
          <cell r="AD47">
            <v>0</v>
          </cell>
          <cell r="AE47">
            <v>0</v>
          </cell>
        </row>
        <row r="48">
          <cell r="A48">
            <v>11</v>
          </cell>
          <cell r="B48">
            <v>0</v>
          </cell>
          <cell r="C48" t="str">
            <v>Fania Mutiara Felichia</v>
          </cell>
          <cell r="D48" t="str">
            <v>4.4</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t="str">
            <v>1.33</v>
          </cell>
          <cell r="V48" t="str">
            <v>D+</v>
          </cell>
          <cell r="W48" t="str">
            <v>0</v>
          </cell>
          <cell r="X48">
            <v>0</v>
          </cell>
          <cell r="Y48">
            <v>3</v>
          </cell>
          <cell r="Z48">
            <v>0</v>
          </cell>
          <cell r="AA48">
            <v>1</v>
          </cell>
          <cell r="AB48">
            <v>0</v>
          </cell>
          <cell r="AC48">
            <v>0</v>
          </cell>
          <cell r="AD48">
            <v>0</v>
          </cell>
          <cell r="AE48" t="str">
            <v>D+</v>
          </cell>
        </row>
        <row r="49">
          <cell r="A49">
            <v>0</v>
          </cell>
          <cell r="B49">
            <v>0</v>
          </cell>
          <cell r="C49">
            <v>0</v>
          </cell>
          <cell r="D49" t="str">
            <v>4.6</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t="str">
            <v>1.33</v>
          </cell>
          <cell r="V49" t="str">
            <v>D+</v>
          </cell>
          <cell r="W49" t="str">
            <v>0</v>
          </cell>
          <cell r="X49">
            <v>0</v>
          </cell>
          <cell r="Y49">
            <v>0</v>
          </cell>
          <cell r="Z49">
            <v>0</v>
          </cell>
          <cell r="AA49">
            <v>0</v>
          </cell>
          <cell r="AB49">
            <v>0</v>
          </cell>
          <cell r="AC49">
            <v>0</v>
          </cell>
          <cell r="AD49">
            <v>0</v>
          </cell>
          <cell r="AE49">
            <v>0</v>
          </cell>
        </row>
        <row r="50">
          <cell r="A50">
            <v>0</v>
          </cell>
          <cell r="B50">
            <v>0</v>
          </cell>
          <cell r="C50">
            <v>0</v>
          </cell>
          <cell r="D50" t="str">
            <v>4.7</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t="str">
            <v>1.33</v>
          </cell>
          <cell r="V50" t="str">
            <v>D+</v>
          </cell>
          <cell r="W50" t="str">
            <v>0</v>
          </cell>
          <cell r="X50">
            <v>0</v>
          </cell>
          <cell r="Y50">
            <v>0</v>
          </cell>
          <cell r="Z50">
            <v>0</v>
          </cell>
          <cell r="AA50">
            <v>0</v>
          </cell>
          <cell r="AB50">
            <v>0</v>
          </cell>
          <cell r="AC50">
            <v>0</v>
          </cell>
          <cell r="AD50">
            <v>0</v>
          </cell>
          <cell r="AE50">
            <v>0</v>
          </cell>
        </row>
        <row r="51">
          <cell r="A51">
            <v>0</v>
          </cell>
          <cell r="B51">
            <v>11</v>
          </cell>
          <cell r="C51" t="str">
            <v>capaian rapot</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t="str">
            <v>1.33</v>
          </cell>
          <cell r="V51" t="str">
            <v>D+</v>
          </cell>
          <cell r="W51">
            <v>0</v>
          </cell>
          <cell r="X51">
            <v>0</v>
          </cell>
          <cell r="Y51">
            <v>0</v>
          </cell>
          <cell r="Z51">
            <v>0</v>
          </cell>
          <cell r="AA51">
            <v>0</v>
          </cell>
          <cell r="AB51">
            <v>0</v>
          </cell>
          <cell r="AC51">
            <v>0</v>
          </cell>
          <cell r="AD51">
            <v>0</v>
          </cell>
          <cell r="AE51">
            <v>0</v>
          </cell>
        </row>
        <row r="52">
          <cell r="A52">
            <v>12</v>
          </cell>
          <cell r="B52">
            <v>0</v>
          </cell>
          <cell r="C52" t="str">
            <v>Intan Dyah Nowari</v>
          </cell>
          <cell r="D52" t="str">
            <v>4.4</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t="str">
            <v>1.33</v>
          </cell>
          <cell r="V52" t="str">
            <v>D+</v>
          </cell>
          <cell r="W52" t="str">
            <v>0</v>
          </cell>
          <cell r="X52">
            <v>0</v>
          </cell>
          <cell r="Y52">
            <v>3</v>
          </cell>
          <cell r="Z52">
            <v>0</v>
          </cell>
          <cell r="AA52">
            <v>1</v>
          </cell>
          <cell r="AB52">
            <v>0</v>
          </cell>
          <cell r="AC52">
            <v>0</v>
          </cell>
          <cell r="AD52">
            <v>0</v>
          </cell>
          <cell r="AE52" t="str">
            <v>D+</v>
          </cell>
        </row>
        <row r="53">
          <cell r="A53">
            <v>0</v>
          </cell>
          <cell r="B53">
            <v>0</v>
          </cell>
          <cell r="C53">
            <v>0</v>
          </cell>
          <cell r="D53" t="str">
            <v>4.6</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t="str">
            <v>1.33</v>
          </cell>
          <cell r="V53" t="str">
            <v>D+</v>
          </cell>
          <cell r="W53" t="str">
            <v>0</v>
          </cell>
          <cell r="X53">
            <v>0</v>
          </cell>
          <cell r="Y53">
            <v>0</v>
          </cell>
          <cell r="Z53">
            <v>0</v>
          </cell>
          <cell r="AA53">
            <v>0</v>
          </cell>
          <cell r="AB53">
            <v>0</v>
          </cell>
          <cell r="AC53">
            <v>0</v>
          </cell>
          <cell r="AD53">
            <v>0</v>
          </cell>
          <cell r="AE53">
            <v>0</v>
          </cell>
        </row>
        <row r="54">
          <cell r="A54">
            <v>0</v>
          </cell>
          <cell r="B54">
            <v>0</v>
          </cell>
          <cell r="C54">
            <v>0</v>
          </cell>
          <cell r="D54" t="str">
            <v>4.7</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1.33</v>
          </cell>
          <cell r="V54" t="str">
            <v>D+</v>
          </cell>
          <cell r="W54" t="str">
            <v>0</v>
          </cell>
          <cell r="X54">
            <v>0</v>
          </cell>
          <cell r="Y54">
            <v>0</v>
          </cell>
          <cell r="Z54">
            <v>0</v>
          </cell>
          <cell r="AA54">
            <v>0</v>
          </cell>
          <cell r="AB54">
            <v>0</v>
          </cell>
          <cell r="AC54">
            <v>0</v>
          </cell>
          <cell r="AD54">
            <v>0</v>
          </cell>
          <cell r="AE54">
            <v>0</v>
          </cell>
        </row>
        <row r="55">
          <cell r="A55">
            <v>0</v>
          </cell>
          <cell r="B55">
            <v>12</v>
          </cell>
          <cell r="C55" t="str">
            <v>capaian rapot</v>
          </cell>
          <cell r="D55">
            <v>0</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t="str">
            <v>1.33</v>
          </cell>
          <cell r="V55" t="str">
            <v>D+</v>
          </cell>
          <cell r="W55">
            <v>0</v>
          </cell>
          <cell r="X55">
            <v>0</v>
          </cell>
          <cell r="Y55">
            <v>0</v>
          </cell>
          <cell r="Z55">
            <v>0</v>
          </cell>
          <cell r="AA55">
            <v>0</v>
          </cell>
          <cell r="AB55">
            <v>0</v>
          </cell>
          <cell r="AC55">
            <v>0</v>
          </cell>
          <cell r="AD55">
            <v>0</v>
          </cell>
          <cell r="AE55">
            <v>0</v>
          </cell>
        </row>
        <row r="56">
          <cell r="A56">
            <v>13</v>
          </cell>
          <cell r="B56">
            <v>0</v>
          </cell>
          <cell r="C56" t="str">
            <v>Misyanita Nurfitri S</v>
          </cell>
          <cell r="D56" t="str">
            <v>4.4</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t="str">
            <v>1.33</v>
          </cell>
          <cell r="V56" t="str">
            <v>D+</v>
          </cell>
          <cell r="W56" t="str">
            <v>0</v>
          </cell>
          <cell r="X56">
            <v>0</v>
          </cell>
          <cell r="Y56">
            <v>3</v>
          </cell>
          <cell r="Z56">
            <v>0</v>
          </cell>
          <cell r="AA56">
            <v>1</v>
          </cell>
          <cell r="AB56">
            <v>0</v>
          </cell>
          <cell r="AC56">
            <v>0</v>
          </cell>
          <cell r="AD56">
            <v>0</v>
          </cell>
          <cell r="AE56" t="str">
            <v>D+</v>
          </cell>
        </row>
        <row r="57">
          <cell r="A57">
            <v>0</v>
          </cell>
          <cell r="B57">
            <v>0</v>
          </cell>
          <cell r="C57">
            <v>0</v>
          </cell>
          <cell r="D57" t="str">
            <v>4.6</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t="str">
            <v>1.33</v>
          </cell>
          <cell r="V57" t="str">
            <v>D+</v>
          </cell>
          <cell r="W57" t="str">
            <v>0</v>
          </cell>
          <cell r="X57">
            <v>0</v>
          </cell>
          <cell r="Y57">
            <v>0</v>
          </cell>
          <cell r="Z57">
            <v>0</v>
          </cell>
          <cell r="AA57">
            <v>0</v>
          </cell>
          <cell r="AB57">
            <v>0</v>
          </cell>
          <cell r="AC57">
            <v>0</v>
          </cell>
          <cell r="AD57">
            <v>0</v>
          </cell>
          <cell r="AE57">
            <v>0</v>
          </cell>
        </row>
        <row r="58">
          <cell r="A58">
            <v>0</v>
          </cell>
          <cell r="B58">
            <v>0</v>
          </cell>
          <cell r="C58">
            <v>0</v>
          </cell>
          <cell r="D58" t="str">
            <v>4.7</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t="str">
            <v>1.33</v>
          </cell>
          <cell r="V58" t="str">
            <v>D+</v>
          </cell>
          <cell r="W58" t="str">
            <v>0</v>
          </cell>
          <cell r="X58">
            <v>0</v>
          </cell>
          <cell r="Y58">
            <v>0</v>
          </cell>
          <cell r="Z58">
            <v>0</v>
          </cell>
          <cell r="AA58">
            <v>0</v>
          </cell>
          <cell r="AB58">
            <v>0</v>
          </cell>
          <cell r="AC58">
            <v>0</v>
          </cell>
          <cell r="AD58">
            <v>0</v>
          </cell>
          <cell r="AE58">
            <v>0</v>
          </cell>
        </row>
        <row r="59">
          <cell r="A59">
            <v>0</v>
          </cell>
          <cell r="B59">
            <v>13</v>
          </cell>
          <cell r="C59" t="str">
            <v>capaian rapot</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t="str">
            <v>1.33</v>
          </cell>
          <cell r="V59" t="str">
            <v>D+</v>
          </cell>
          <cell r="W59">
            <v>0</v>
          </cell>
          <cell r="X59">
            <v>0</v>
          </cell>
          <cell r="Y59">
            <v>0</v>
          </cell>
          <cell r="Z59">
            <v>0</v>
          </cell>
          <cell r="AA59">
            <v>0</v>
          </cell>
          <cell r="AB59">
            <v>0</v>
          </cell>
          <cell r="AC59">
            <v>0</v>
          </cell>
          <cell r="AD59">
            <v>0</v>
          </cell>
          <cell r="AE59">
            <v>0</v>
          </cell>
        </row>
        <row r="60">
          <cell r="A60">
            <v>14</v>
          </cell>
          <cell r="B60">
            <v>0</v>
          </cell>
          <cell r="C60" t="str">
            <v>Moch Zidane Hita L. U</v>
          </cell>
          <cell r="D60" t="str">
            <v>4.4</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t="str">
            <v>1.33</v>
          </cell>
          <cell r="V60" t="str">
            <v>D+</v>
          </cell>
          <cell r="W60" t="str">
            <v>0</v>
          </cell>
          <cell r="X60">
            <v>0</v>
          </cell>
          <cell r="Y60">
            <v>3</v>
          </cell>
          <cell r="Z60">
            <v>0</v>
          </cell>
          <cell r="AA60">
            <v>1</v>
          </cell>
          <cell r="AB60">
            <v>0</v>
          </cell>
          <cell r="AC60">
            <v>0</v>
          </cell>
          <cell r="AD60">
            <v>0</v>
          </cell>
          <cell r="AE60" t="str">
            <v>D+</v>
          </cell>
        </row>
        <row r="61">
          <cell r="A61">
            <v>0</v>
          </cell>
          <cell r="B61">
            <v>0</v>
          </cell>
          <cell r="C61">
            <v>0</v>
          </cell>
          <cell r="D61" t="str">
            <v>4.6</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t="str">
            <v>1.33</v>
          </cell>
          <cell r="V61" t="str">
            <v>D+</v>
          </cell>
          <cell r="W61" t="str">
            <v>0</v>
          </cell>
          <cell r="X61">
            <v>0</v>
          </cell>
          <cell r="Y61">
            <v>0</v>
          </cell>
          <cell r="Z61">
            <v>0</v>
          </cell>
          <cell r="AA61">
            <v>0</v>
          </cell>
          <cell r="AB61">
            <v>0</v>
          </cell>
          <cell r="AC61">
            <v>0</v>
          </cell>
          <cell r="AD61">
            <v>0</v>
          </cell>
          <cell r="AE61">
            <v>0</v>
          </cell>
        </row>
        <row r="62">
          <cell r="A62">
            <v>0</v>
          </cell>
          <cell r="B62">
            <v>0</v>
          </cell>
          <cell r="C62">
            <v>0</v>
          </cell>
          <cell r="D62" t="str">
            <v>4.7</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t="str">
            <v>1.33</v>
          </cell>
          <cell r="V62" t="str">
            <v>D+</v>
          </cell>
          <cell r="W62" t="str">
            <v>0</v>
          </cell>
          <cell r="X62">
            <v>0</v>
          </cell>
          <cell r="Y62">
            <v>0</v>
          </cell>
          <cell r="Z62">
            <v>0</v>
          </cell>
          <cell r="AA62">
            <v>0</v>
          </cell>
          <cell r="AB62">
            <v>0</v>
          </cell>
          <cell r="AC62">
            <v>0</v>
          </cell>
          <cell r="AD62">
            <v>0</v>
          </cell>
          <cell r="AE62">
            <v>0</v>
          </cell>
        </row>
        <row r="63">
          <cell r="A63">
            <v>0</v>
          </cell>
          <cell r="B63">
            <v>14</v>
          </cell>
          <cell r="C63" t="str">
            <v>capaian rapot</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t="str">
            <v>1.33</v>
          </cell>
          <cell r="V63" t="str">
            <v>D+</v>
          </cell>
          <cell r="W63">
            <v>0</v>
          </cell>
          <cell r="X63">
            <v>0</v>
          </cell>
          <cell r="Y63">
            <v>0</v>
          </cell>
          <cell r="Z63">
            <v>0</v>
          </cell>
          <cell r="AA63">
            <v>0</v>
          </cell>
          <cell r="AB63">
            <v>0</v>
          </cell>
          <cell r="AC63">
            <v>0</v>
          </cell>
          <cell r="AD63">
            <v>0</v>
          </cell>
          <cell r="AE63">
            <v>0</v>
          </cell>
        </row>
        <row r="64">
          <cell r="A64">
            <v>15</v>
          </cell>
          <cell r="B64">
            <v>0</v>
          </cell>
          <cell r="C64" t="str">
            <v>Muhammad Ibra Maulana</v>
          </cell>
          <cell r="D64" t="str">
            <v>4.4</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t="str">
            <v>1.33</v>
          </cell>
          <cell r="V64" t="str">
            <v>D+</v>
          </cell>
          <cell r="W64" t="str">
            <v>0</v>
          </cell>
          <cell r="X64">
            <v>0</v>
          </cell>
          <cell r="Y64">
            <v>3</v>
          </cell>
          <cell r="Z64">
            <v>0</v>
          </cell>
          <cell r="AA64">
            <v>1</v>
          </cell>
          <cell r="AB64">
            <v>0</v>
          </cell>
          <cell r="AC64">
            <v>0</v>
          </cell>
          <cell r="AD64">
            <v>0</v>
          </cell>
          <cell r="AE64" t="str">
            <v>D+</v>
          </cell>
        </row>
        <row r="65">
          <cell r="A65">
            <v>0</v>
          </cell>
          <cell r="B65">
            <v>0</v>
          </cell>
          <cell r="C65">
            <v>0</v>
          </cell>
          <cell r="D65" t="str">
            <v>4.6</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t="str">
            <v>1.33</v>
          </cell>
          <cell r="V65" t="str">
            <v>D+</v>
          </cell>
          <cell r="W65" t="str">
            <v>0</v>
          </cell>
          <cell r="X65">
            <v>0</v>
          </cell>
          <cell r="Y65">
            <v>0</v>
          </cell>
          <cell r="Z65">
            <v>0</v>
          </cell>
          <cell r="AA65">
            <v>0</v>
          </cell>
          <cell r="AB65">
            <v>0</v>
          </cell>
          <cell r="AC65">
            <v>0</v>
          </cell>
          <cell r="AD65">
            <v>0</v>
          </cell>
          <cell r="AE65">
            <v>0</v>
          </cell>
        </row>
        <row r="66">
          <cell r="A66">
            <v>0</v>
          </cell>
          <cell r="B66">
            <v>0</v>
          </cell>
          <cell r="C66">
            <v>0</v>
          </cell>
          <cell r="D66" t="str">
            <v>4.7</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t="str">
            <v>1.33</v>
          </cell>
          <cell r="V66" t="str">
            <v>D+</v>
          </cell>
          <cell r="W66" t="str">
            <v>0</v>
          </cell>
          <cell r="X66">
            <v>0</v>
          </cell>
          <cell r="Y66">
            <v>0</v>
          </cell>
          <cell r="Z66">
            <v>0</v>
          </cell>
          <cell r="AA66">
            <v>0</v>
          </cell>
          <cell r="AB66">
            <v>0</v>
          </cell>
          <cell r="AC66">
            <v>0</v>
          </cell>
          <cell r="AD66">
            <v>0</v>
          </cell>
          <cell r="AE66">
            <v>0</v>
          </cell>
        </row>
        <row r="67">
          <cell r="A67">
            <v>0</v>
          </cell>
          <cell r="B67">
            <v>15</v>
          </cell>
          <cell r="C67" t="str">
            <v>capaian rapot</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t="str">
            <v>1.33</v>
          </cell>
          <cell r="V67" t="str">
            <v>D+</v>
          </cell>
          <cell r="W67">
            <v>0</v>
          </cell>
          <cell r="X67">
            <v>0</v>
          </cell>
          <cell r="Y67">
            <v>0</v>
          </cell>
          <cell r="Z67">
            <v>0</v>
          </cell>
          <cell r="AA67">
            <v>0</v>
          </cell>
          <cell r="AB67">
            <v>0</v>
          </cell>
          <cell r="AC67">
            <v>0</v>
          </cell>
          <cell r="AD67">
            <v>0</v>
          </cell>
          <cell r="AE67">
            <v>0</v>
          </cell>
        </row>
        <row r="68">
          <cell r="A68">
            <v>16</v>
          </cell>
          <cell r="B68">
            <v>0</v>
          </cell>
          <cell r="C68" t="str">
            <v>Nabilla Shiva Putri</v>
          </cell>
          <cell r="D68" t="str">
            <v>4.4</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t="str">
            <v>1.33</v>
          </cell>
          <cell r="V68" t="str">
            <v>D+</v>
          </cell>
          <cell r="W68" t="str">
            <v>0</v>
          </cell>
          <cell r="X68">
            <v>0</v>
          </cell>
          <cell r="Y68">
            <v>3</v>
          </cell>
          <cell r="Z68">
            <v>0</v>
          </cell>
          <cell r="AA68">
            <v>1</v>
          </cell>
          <cell r="AB68">
            <v>0</v>
          </cell>
          <cell r="AC68">
            <v>0</v>
          </cell>
          <cell r="AD68">
            <v>0</v>
          </cell>
          <cell r="AE68" t="str">
            <v>D+</v>
          </cell>
        </row>
        <row r="69">
          <cell r="A69">
            <v>0</v>
          </cell>
          <cell r="B69">
            <v>0</v>
          </cell>
          <cell r="C69">
            <v>0</v>
          </cell>
          <cell r="D69" t="str">
            <v>4.6</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t="str">
            <v>1.33</v>
          </cell>
          <cell r="V69" t="str">
            <v>D+</v>
          </cell>
          <cell r="W69" t="str">
            <v>0</v>
          </cell>
          <cell r="X69">
            <v>0</v>
          </cell>
          <cell r="Y69">
            <v>0</v>
          </cell>
          <cell r="Z69">
            <v>0</v>
          </cell>
          <cell r="AA69">
            <v>0</v>
          </cell>
          <cell r="AB69">
            <v>0</v>
          </cell>
          <cell r="AC69">
            <v>0</v>
          </cell>
          <cell r="AD69">
            <v>0</v>
          </cell>
          <cell r="AE69">
            <v>0</v>
          </cell>
        </row>
        <row r="70">
          <cell r="A70">
            <v>0</v>
          </cell>
          <cell r="B70">
            <v>0</v>
          </cell>
          <cell r="C70">
            <v>0</v>
          </cell>
          <cell r="D70" t="str">
            <v>4.7</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t="str">
            <v>1.33</v>
          </cell>
          <cell r="V70" t="str">
            <v>D+</v>
          </cell>
          <cell r="W70" t="str">
            <v>0</v>
          </cell>
          <cell r="X70">
            <v>0</v>
          </cell>
          <cell r="Y70">
            <v>0</v>
          </cell>
          <cell r="Z70">
            <v>0</v>
          </cell>
          <cell r="AA70">
            <v>0</v>
          </cell>
          <cell r="AB70">
            <v>0</v>
          </cell>
          <cell r="AC70">
            <v>0</v>
          </cell>
          <cell r="AD70">
            <v>0</v>
          </cell>
          <cell r="AE70">
            <v>0</v>
          </cell>
        </row>
        <row r="71">
          <cell r="A71">
            <v>0</v>
          </cell>
          <cell r="B71">
            <v>16</v>
          </cell>
          <cell r="C71" t="str">
            <v>capaian rapot</v>
          </cell>
          <cell r="D71">
            <v>0</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t="str">
            <v>1.33</v>
          </cell>
          <cell r="V71" t="str">
            <v>D+</v>
          </cell>
          <cell r="W71">
            <v>0</v>
          </cell>
          <cell r="X71">
            <v>0</v>
          </cell>
          <cell r="Y71">
            <v>0</v>
          </cell>
          <cell r="Z71">
            <v>0</v>
          </cell>
          <cell r="AA71">
            <v>0</v>
          </cell>
          <cell r="AB71">
            <v>0</v>
          </cell>
          <cell r="AC71">
            <v>0</v>
          </cell>
          <cell r="AD71">
            <v>0</v>
          </cell>
          <cell r="AE71">
            <v>0</v>
          </cell>
        </row>
        <row r="72">
          <cell r="A72">
            <v>17</v>
          </cell>
          <cell r="B72">
            <v>0</v>
          </cell>
          <cell r="C72" t="str">
            <v>Naufal Falih F</v>
          </cell>
          <cell r="D72" t="str">
            <v>4.4</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t="str">
            <v>1.33</v>
          </cell>
          <cell r="V72" t="str">
            <v>D+</v>
          </cell>
          <cell r="W72" t="str">
            <v>0</v>
          </cell>
          <cell r="X72">
            <v>0</v>
          </cell>
          <cell r="Y72">
            <v>3</v>
          </cell>
          <cell r="Z72">
            <v>0</v>
          </cell>
          <cell r="AA72">
            <v>1</v>
          </cell>
          <cell r="AB72">
            <v>0</v>
          </cell>
          <cell r="AC72">
            <v>0</v>
          </cell>
          <cell r="AD72">
            <v>0</v>
          </cell>
          <cell r="AE72" t="str">
            <v>D+</v>
          </cell>
        </row>
        <row r="73">
          <cell r="A73">
            <v>0</v>
          </cell>
          <cell r="B73">
            <v>0</v>
          </cell>
          <cell r="C73">
            <v>0</v>
          </cell>
          <cell r="D73" t="str">
            <v>4.6</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t="str">
            <v>1.33</v>
          </cell>
          <cell r="V73" t="str">
            <v>D+</v>
          </cell>
          <cell r="W73" t="str">
            <v>0</v>
          </cell>
          <cell r="X73">
            <v>0</v>
          </cell>
          <cell r="Y73">
            <v>0</v>
          </cell>
          <cell r="Z73">
            <v>0</v>
          </cell>
          <cell r="AA73">
            <v>0</v>
          </cell>
          <cell r="AB73">
            <v>0</v>
          </cell>
          <cell r="AC73">
            <v>0</v>
          </cell>
          <cell r="AD73">
            <v>0</v>
          </cell>
          <cell r="AE73">
            <v>0</v>
          </cell>
        </row>
        <row r="74">
          <cell r="A74">
            <v>0</v>
          </cell>
          <cell r="B74">
            <v>0</v>
          </cell>
          <cell r="C74">
            <v>0</v>
          </cell>
          <cell r="D74" t="str">
            <v>4.7</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t="str">
            <v>1.33</v>
          </cell>
          <cell r="V74" t="str">
            <v>D+</v>
          </cell>
          <cell r="W74" t="str">
            <v>0</v>
          </cell>
          <cell r="X74">
            <v>0</v>
          </cell>
          <cell r="Y74">
            <v>0</v>
          </cell>
          <cell r="Z74">
            <v>0</v>
          </cell>
          <cell r="AA74">
            <v>0</v>
          </cell>
          <cell r="AB74">
            <v>0</v>
          </cell>
          <cell r="AC74">
            <v>0</v>
          </cell>
          <cell r="AD74">
            <v>0</v>
          </cell>
          <cell r="AE74">
            <v>0</v>
          </cell>
        </row>
        <row r="75">
          <cell r="A75">
            <v>0</v>
          </cell>
          <cell r="B75">
            <v>17</v>
          </cell>
          <cell r="C75" t="str">
            <v>capaian rapot</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t="str">
            <v>1.33</v>
          </cell>
          <cell r="V75" t="str">
            <v>D+</v>
          </cell>
          <cell r="W75">
            <v>0</v>
          </cell>
          <cell r="X75">
            <v>0</v>
          </cell>
          <cell r="Y75">
            <v>0</v>
          </cell>
          <cell r="Z75">
            <v>0</v>
          </cell>
          <cell r="AA75">
            <v>0</v>
          </cell>
          <cell r="AB75">
            <v>0</v>
          </cell>
          <cell r="AC75">
            <v>0</v>
          </cell>
          <cell r="AD75">
            <v>0</v>
          </cell>
          <cell r="AE75">
            <v>0</v>
          </cell>
        </row>
        <row r="76">
          <cell r="A76">
            <v>18</v>
          </cell>
          <cell r="B76">
            <v>0</v>
          </cell>
          <cell r="C76" t="str">
            <v>Nayla Annora Nobel W</v>
          </cell>
          <cell r="D76" t="str">
            <v>4.4</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t="str">
            <v>1.33</v>
          </cell>
          <cell r="V76" t="str">
            <v>D+</v>
          </cell>
          <cell r="W76" t="str">
            <v>0</v>
          </cell>
          <cell r="X76">
            <v>0</v>
          </cell>
          <cell r="Y76">
            <v>3</v>
          </cell>
          <cell r="Z76">
            <v>0</v>
          </cell>
          <cell r="AA76">
            <v>1</v>
          </cell>
          <cell r="AB76">
            <v>0</v>
          </cell>
          <cell r="AC76">
            <v>0</v>
          </cell>
          <cell r="AD76">
            <v>0</v>
          </cell>
          <cell r="AE76" t="str">
            <v>D+</v>
          </cell>
        </row>
        <row r="77">
          <cell r="A77">
            <v>0</v>
          </cell>
          <cell r="B77">
            <v>0</v>
          </cell>
          <cell r="C77">
            <v>0</v>
          </cell>
          <cell r="D77" t="str">
            <v>4.6</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t="str">
            <v>1.33</v>
          </cell>
          <cell r="V77" t="str">
            <v>D+</v>
          </cell>
          <cell r="W77" t="str">
            <v>0</v>
          </cell>
          <cell r="X77">
            <v>0</v>
          </cell>
          <cell r="Y77">
            <v>0</v>
          </cell>
          <cell r="Z77">
            <v>0</v>
          </cell>
          <cell r="AA77">
            <v>0</v>
          </cell>
          <cell r="AB77">
            <v>0</v>
          </cell>
          <cell r="AC77">
            <v>0</v>
          </cell>
          <cell r="AD77">
            <v>0</v>
          </cell>
          <cell r="AE77">
            <v>0</v>
          </cell>
        </row>
        <row r="78">
          <cell r="A78">
            <v>0</v>
          </cell>
          <cell r="B78">
            <v>0</v>
          </cell>
          <cell r="C78">
            <v>0</v>
          </cell>
          <cell r="D78" t="str">
            <v>4.7</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t="str">
            <v>1.33</v>
          </cell>
          <cell r="V78" t="str">
            <v>D+</v>
          </cell>
          <cell r="W78" t="str">
            <v>0</v>
          </cell>
          <cell r="X78">
            <v>0</v>
          </cell>
          <cell r="Y78">
            <v>0</v>
          </cell>
          <cell r="Z78">
            <v>0</v>
          </cell>
          <cell r="AA78">
            <v>0</v>
          </cell>
          <cell r="AB78">
            <v>0</v>
          </cell>
          <cell r="AC78">
            <v>0</v>
          </cell>
          <cell r="AD78">
            <v>0</v>
          </cell>
          <cell r="AE78">
            <v>0</v>
          </cell>
        </row>
        <row r="79">
          <cell r="A79">
            <v>0</v>
          </cell>
          <cell r="B79">
            <v>18</v>
          </cell>
          <cell r="C79" t="str">
            <v>capaian rapot</v>
          </cell>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t="str">
            <v>1.33</v>
          </cell>
          <cell r="V79" t="str">
            <v>D+</v>
          </cell>
          <cell r="W79">
            <v>0</v>
          </cell>
          <cell r="X79">
            <v>0</v>
          </cell>
          <cell r="Y79">
            <v>0</v>
          </cell>
          <cell r="Z79">
            <v>0</v>
          </cell>
          <cell r="AA79">
            <v>0</v>
          </cell>
          <cell r="AB79">
            <v>0</v>
          </cell>
          <cell r="AC79">
            <v>0</v>
          </cell>
          <cell r="AD79">
            <v>0</v>
          </cell>
          <cell r="AE79">
            <v>0</v>
          </cell>
        </row>
        <row r="80">
          <cell r="A80">
            <v>19</v>
          </cell>
          <cell r="B80">
            <v>0</v>
          </cell>
          <cell r="C80" t="str">
            <v>Raihan Danang P</v>
          </cell>
          <cell r="D80" t="str">
            <v>4.4</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t="str">
            <v>1.33</v>
          </cell>
          <cell r="V80" t="str">
            <v>D+</v>
          </cell>
          <cell r="W80" t="str">
            <v>0</v>
          </cell>
          <cell r="X80">
            <v>0</v>
          </cell>
          <cell r="Y80">
            <v>3</v>
          </cell>
          <cell r="Z80">
            <v>0</v>
          </cell>
          <cell r="AA80">
            <v>1</v>
          </cell>
          <cell r="AB80">
            <v>0</v>
          </cell>
          <cell r="AC80">
            <v>0</v>
          </cell>
          <cell r="AD80">
            <v>0</v>
          </cell>
          <cell r="AE80" t="str">
            <v>D+</v>
          </cell>
        </row>
        <row r="81">
          <cell r="A81">
            <v>0</v>
          </cell>
          <cell r="B81">
            <v>0</v>
          </cell>
          <cell r="C81">
            <v>0</v>
          </cell>
          <cell r="D81" t="str">
            <v>4.6</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t="str">
            <v>1.33</v>
          </cell>
          <cell r="V81" t="str">
            <v>D+</v>
          </cell>
          <cell r="W81" t="str">
            <v>0</v>
          </cell>
          <cell r="X81">
            <v>0</v>
          </cell>
          <cell r="Y81">
            <v>0</v>
          </cell>
          <cell r="Z81">
            <v>0</v>
          </cell>
          <cell r="AA81">
            <v>0</v>
          </cell>
          <cell r="AB81">
            <v>0</v>
          </cell>
          <cell r="AC81">
            <v>0</v>
          </cell>
          <cell r="AD81">
            <v>0</v>
          </cell>
          <cell r="AE81">
            <v>0</v>
          </cell>
        </row>
        <row r="82">
          <cell r="A82">
            <v>0</v>
          </cell>
          <cell r="B82">
            <v>0</v>
          </cell>
          <cell r="C82">
            <v>0</v>
          </cell>
          <cell r="D82" t="str">
            <v>4.7</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t="str">
            <v>1.33</v>
          </cell>
          <cell r="V82" t="str">
            <v>D+</v>
          </cell>
          <cell r="W82" t="str">
            <v>0</v>
          </cell>
          <cell r="X82">
            <v>0</v>
          </cell>
          <cell r="Y82">
            <v>0</v>
          </cell>
          <cell r="Z82">
            <v>0</v>
          </cell>
          <cell r="AA82">
            <v>0</v>
          </cell>
          <cell r="AB82">
            <v>0</v>
          </cell>
          <cell r="AC82">
            <v>0</v>
          </cell>
          <cell r="AD82">
            <v>0</v>
          </cell>
          <cell r="AE82">
            <v>0</v>
          </cell>
        </row>
        <row r="83">
          <cell r="A83">
            <v>0</v>
          </cell>
          <cell r="B83">
            <v>19</v>
          </cell>
          <cell r="C83" t="str">
            <v>capaian rapot</v>
          </cell>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t="str">
            <v>1.33</v>
          </cell>
          <cell r="V83" t="str">
            <v>D+</v>
          </cell>
          <cell r="W83">
            <v>0</v>
          </cell>
          <cell r="X83">
            <v>0</v>
          </cell>
          <cell r="Y83">
            <v>0</v>
          </cell>
          <cell r="Z83">
            <v>0</v>
          </cell>
          <cell r="AA83">
            <v>0</v>
          </cell>
          <cell r="AB83">
            <v>0</v>
          </cell>
          <cell r="AC83">
            <v>0</v>
          </cell>
          <cell r="AD83">
            <v>0</v>
          </cell>
          <cell r="AE83">
            <v>0</v>
          </cell>
        </row>
        <row r="84">
          <cell r="A84">
            <v>20</v>
          </cell>
          <cell r="B84">
            <v>0</v>
          </cell>
          <cell r="C84" t="str">
            <v>Roby Ardiyansyah</v>
          </cell>
          <cell r="D84" t="str">
            <v>4.4</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t="str">
            <v>1.33</v>
          </cell>
          <cell r="V84" t="str">
            <v>D+</v>
          </cell>
          <cell r="W84" t="str">
            <v>0</v>
          </cell>
          <cell r="X84">
            <v>0</v>
          </cell>
          <cell r="Y84">
            <v>3</v>
          </cell>
          <cell r="Z84">
            <v>0</v>
          </cell>
          <cell r="AA84">
            <v>1</v>
          </cell>
          <cell r="AB84">
            <v>0</v>
          </cell>
          <cell r="AC84">
            <v>0</v>
          </cell>
          <cell r="AD84">
            <v>0</v>
          </cell>
          <cell r="AE84" t="str">
            <v>D+</v>
          </cell>
        </row>
        <row r="85">
          <cell r="A85">
            <v>0</v>
          </cell>
          <cell r="B85">
            <v>0</v>
          </cell>
          <cell r="C85">
            <v>0</v>
          </cell>
          <cell r="D85" t="str">
            <v>4.6</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t="str">
            <v>1.33</v>
          </cell>
          <cell r="V85" t="str">
            <v>D+</v>
          </cell>
          <cell r="W85" t="str">
            <v>0</v>
          </cell>
          <cell r="X85">
            <v>0</v>
          </cell>
          <cell r="Y85">
            <v>0</v>
          </cell>
          <cell r="Z85">
            <v>0</v>
          </cell>
          <cell r="AA85">
            <v>0</v>
          </cell>
          <cell r="AB85">
            <v>0</v>
          </cell>
          <cell r="AC85">
            <v>0</v>
          </cell>
          <cell r="AD85">
            <v>0</v>
          </cell>
          <cell r="AE85">
            <v>0</v>
          </cell>
        </row>
        <row r="86">
          <cell r="A86">
            <v>0</v>
          </cell>
          <cell r="B86">
            <v>0</v>
          </cell>
          <cell r="C86">
            <v>0</v>
          </cell>
          <cell r="D86" t="str">
            <v>4.7</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t="str">
            <v>1.33</v>
          </cell>
          <cell r="V86" t="str">
            <v>D+</v>
          </cell>
          <cell r="W86" t="str">
            <v>0</v>
          </cell>
          <cell r="X86">
            <v>0</v>
          </cell>
          <cell r="Y86">
            <v>0</v>
          </cell>
          <cell r="Z86">
            <v>0</v>
          </cell>
          <cell r="AA86">
            <v>0</v>
          </cell>
          <cell r="AB86">
            <v>0</v>
          </cell>
          <cell r="AC86">
            <v>0</v>
          </cell>
          <cell r="AD86">
            <v>0</v>
          </cell>
          <cell r="AE86">
            <v>0</v>
          </cell>
        </row>
        <row r="87">
          <cell r="A87">
            <v>0</v>
          </cell>
          <cell r="B87">
            <v>20</v>
          </cell>
          <cell r="C87" t="str">
            <v>capaian rapot</v>
          </cell>
          <cell r="D87">
            <v>0</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t="str">
            <v>1.33</v>
          </cell>
          <cell r="V87" t="str">
            <v>D+</v>
          </cell>
          <cell r="W87">
            <v>0</v>
          </cell>
          <cell r="X87">
            <v>0</v>
          </cell>
          <cell r="Y87">
            <v>0</v>
          </cell>
          <cell r="Z87">
            <v>0</v>
          </cell>
          <cell r="AA87">
            <v>0</v>
          </cell>
          <cell r="AB87">
            <v>0</v>
          </cell>
          <cell r="AC87">
            <v>0</v>
          </cell>
          <cell r="AD87">
            <v>0</v>
          </cell>
          <cell r="AE87">
            <v>0</v>
          </cell>
        </row>
        <row r="88">
          <cell r="A88">
            <v>21</v>
          </cell>
          <cell r="B88">
            <v>0</v>
          </cell>
          <cell r="C88" t="str">
            <v>Rojalingga Prana A</v>
          </cell>
          <cell r="D88" t="str">
            <v>4.4</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t="str">
            <v>1.33</v>
          </cell>
          <cell r="V88" t="str">
            <v>D+</v>
          </cell>
          <cell r="W88" t="str">
            <v>0</v>
          </cell>
          <cell r="X88">
            <v>0</v>
          </cell>
          <cell r="Y88">
            <v>3</v>
          </cell>
          <cell r="Z88">
            <v>0</v>
          </cell>
          <cell r="AA88">
            <v>1</v>
          </cell>
          <cell r="AB88">
            <v>0</v>
          </cell>
          <cell r="AC88">
            <v>0</v>
          </cell>
          <cell r="AD88">
            <v>0</v>
          </cell>
          <cell r="AE88" t="str">
            <v>D+</v>
          </cell>
        </row>
        <row r="89">
          <cell r="A89">
            <v>0</v>
          </cell>
          <cell r="B89">
            <v>0</v>
          </cell>
          <cell r="C89">
            <v>0</v>
          </cell>
          <cell r="D89" t="str">
            <v>4.6</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t="str">
            <v>1.33</v>
          </cell>
          <cell r="V89" t="str">
            <v>D+</v>
          </cell>
          <cell r="W89" t="str">
            <v>0</v>
          </cell>
          <cell r="X89">
            <v>0</v>
          </cell>
          <cell r="Y89">
            <v>0</v>
          </cell>
          <cell r="Z89">
            <v>0</v>
          </cell>
          <cell r="AA89">
            <v>0</v>
          </cell>
          <cell r="AB89">
            <v>0</v>
          </cell>
          <cell r="AC89">
            <v>0</v>
          </cell>
          <cell r="AD89">
            <v>0</v>
          </cell>
          <cell r="AE89">
            <v>0</v>
          </cell>
        </row>
        <row r="90">
          <cell r="A90">
            <v>0</v>
          </cell>
          <cell r="B90">
            <v>0</v>
          </cell>
          <cell r="C90">
            <v>0</v>
          </cell>
          <cell r="D90" t="str">
            <v>4.7</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t="str">
            <v>1.33</v>
          </cell>
          <cell r="V90" t="str">
            <v>D+</v>
          </cell>
          <cell r="W90" t="str">
            <v>0</v>
          </cell>
          <cell r="X90">
            <v>0</v>
          </cell>
          <cell r="Y90">
            <v>0</v>
          </cell>
          <cell r="Z90">
            <v>0</v>
          </cell>
          <cell r="AA90">
            <v>0</v>
          </cell>
          <cell r="AB90">
            <v>0</v>
          </cell>
          <cell r="AC90">
            <v>0</v>
          </cell>
          <cell r="AD90">
            <v>0</v>
          </cell>
          <cell r="AE90">
            <v>0</v>
          </cell>
        </row>
        <row r="91">
          <cell r="A91">
            <v>0</v>
          </cell>
          <cell r="B91">
            <v>21</v>
          </cell>
          <cell r="C91" t="str">
            <v>capaian rapot</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t="str">
            <v>1.33</v>
          </cell>
          <cell r="V91" t="str">
            <v>D+</v>
          </cell>
          <cell r="W91">
            <v>0</v>
          </cell>
          <cell r="X91">
            <v>0</v>
          </cell>
          <cell r="Y91">
            <v>0</v>
          </cell>
          <cell r="Z91">
            <v>0</v>
          </cell>
          <cell r="AA91">
            <v>0</v>
          </cell>
          <cell r="AB91">
            <v>0</v>
          </cell>
          <cell r="AC91">
            <v>0</v>
          </cell>
          <cell r="AD91">
            <v>0</v>
          </cell>
          <cell r="AE91">
            <v>0</v>
          </cell>
        </row>
        <row r="92">
          <cell r="A92">
            <v>22</v>
          </cell>
          <cell r="B92">
            <v>0</v>
          </cell>
          <cell r="C92" t="str">
            <v>Sally Savista A</v>
          </cell>
          <cell r="D92" t="str">
            <v>4.4</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t="str">
            <v>1.33</v>
          </cell>
          <cell r="V92" t="str">
            <v>D+</v>
          </cell>
          <cell r="W92" t="str">
            <v>0</v>
          </cell>
          <cell r="X92">
            <v>0</v>
          </cell>
          <cell r="Y92">
            <v>3</v>
          </cell>
          <cell r="Z92">
            <v>0</v>
          </cell>
          <cell r="AA92">
            <v>1</v>
          </cell>
          <cell r="AB92">
            <v>0</v>
          </cell>
          <cell r="AC92">
            <v>0</v>
          </cell>
          <cell r="AD92">
            <v>0</v>
          </cell>
          <cell r="AE92" t="str">
            <v>D+</v>
          </cell>
        </row>
        <row r="93">
          <cell r="A93">
            <v>0</v>
          </cell>
          <cell r="B93">
            <v>0</v>
          </cell>
          <cell r="C93">
            <v>0</v>
          </cell>
          <cell r="D93" t="str">
            <v>4.6</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t="str">
            <v>1.33</v>
          </cell>
          <cell r="V93" t="str">
            <v>D+</v>
          </cell>
          <cell r="W93" t="str">
            <v>0</v>
          </cell>
          <cell r="X93">
            <v>0</v>
          </cell>
          <cell r="Y93">
            <v>0</v>
          </cell>
          <cell r="Z93">
            <v>0</v>
          </cell>
          <cell r="AA93">
            <v>0</v>
          </cell>
          <cell r="AB93">
            <v>0</v>
          </cell>
          <cell r="AC93">
            <v>0</v>
          </cell>
          <cell r="AD93">
            <v>0</v>
          </cell>
          <cell r="AE93">
            <v>0</v>
          </cell>
        </row>
        <row r="94">
          <cell r="A94">
            <v>0</v>
          </cell>
          <cell r="B94">
            <v>0</v>
          </cell>
          <cell r="C94">
            <v>0</v>
          </cell>
          <cell r="D94" t="str">
            <v>4.7</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t="str">
            <v>1.33</v>
          </cell>
          <cell r="V94" t="str">
            <v>D+</v>
          </cell>
          <cell r="W94" t="str">
            <v>0</v>
          </cell>
          <cell r="X94">
            <v>0</v>
          </cell>
          <cell r="Y94">
            <v>0</v>
          </cell>
          <cell r="Z94">
            <v>0</v>
          </cell>
          <cell r="AA94">
            <v>0</v>
          </cell>
          <cell r="AB94">
            <v>0</v>
          </cell>
          <cell r="AC94">
            <v>0</v>
          </cell>
          <cell r="AD94">
            <v>0</v>
          </cell>
          <cell r="AE94">
            <v>0</v>
          </cell>
        </row>
        <row r="95">
          <cell r="A95">
            <v>0</v>
          </cell>
          <cell r="B95">
            <v>22</v>
          </cell>
          <cell r="C95" t="str">
            <v>capaian rapot</v>
          </cell>
          <cell r="D95">
            <v>0</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t="str">
            <v>1.33</v>
          </cell>
          <cell r="V95" t="str">
            <v>D+</v>
          </cell>
          <cell r="W95">
            <v>0</v>
          </cell>
          <cell r="X95">
            <v>0</v>
          </cell>
          <cell r="Y95">
            <v>0</v>
          </cell>
          <cell r="Z95">
            <v>0</v>
          </cell>
          <cell r="AA95">
            <v>0</v>
          </cell>
          <cell r="AB95">
            <v>0</v>
          </cell>
          <cell r="AC95">
            <v>0</v>
          </cell>
          <cell r="AD95">
            <v>0</v>
          </cell>
          <cell r="AE95">
            <v>0</v>
          </cell>
        </row>
        <row r="96">
          <cell r="A96">
            <v>23</v>
          </cell>
          <cell r="B96">
            <v>0</v>
          </cell>
          <cell r="C96" t="str">
            <v xml:space="preserve">Tania Kaori Angelita </v>
          </cell>
          <cell r="D96" t="str">
            <v>4.4</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t="str">
            <v>1.33</v>
          </cell>
          <cell r="V96" t="str">
            <v>D+</v>
          </cell>
          <cell r="W96" t="str">
            <v>0</v>
          </cell>
          <cell r="X96">
            <v>0</v>
          </cell>
          <cell r="Y96">
            <v>3</v>
          </cell>
          <cell r="Z96">
            <v>0</v>
          </cell>
          <cell r="AA96">
            <v>1</v>
          </cell>
          <cell r="AB96">
            <v>0</v>
          </cell>
          <cell r="AC96">
            <v>0</v>
          </cell>
          <cell r="AD96">
            <v>0</v>
          </cell>
          <cell r="AE96" t="str">
            <v>D+</v>
          </cell>
        </row>
        <row r="97">
          <cell r="A97">
            <v>0</v>
          </cell>
          <cell r="B97">
            <v>0</v>
          </cell>
          <cell r="C97">
            <v>0</v>
          </cell>
          <cell r="D97" t="str">
            <v>4.6</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t="str">
            <v>1.33</v>
          </cell>
          <cell r="V97" t="str">
            <v>D+</v>
          </cell>
          <cell r="W97" t="str">
            <v>0</v>
          </cell>
          <cell r="X97">
            <v>0</v>
          </cell>
          <cell r="Y97">
            <v>0</v>
          </cell>
          <cell r="Z97">
            <v>0</v>
          </cell>
          <cell r="AA97">
            <v>0</v>
          </cell>
          <cell r="AB97">
            <v>0</v>
          </cell>
          <cell r="AC97">
            <v>0</v>
          </cell>
          <cell r="AD97">
            <v>0</v>
          </cell>
          <cell r="AE97">
            <v>0</v>
          </cell>
        </row>
        <row r="98">
          <cell r="A98">
            <v>0</v>
          </cell>
          <cell r="B98">
            <v>0</v>
          </cell>
          <cell r="C98">
            <v>0</v>
          </cell>
          <cell r="D98" t="str">
            <v>4.7</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t="str">
            <v>1.33</v>
          </cell>
          <cell r="V98" t="str">
            <v>D+</v>
          </cell>
          <cell r="W98" t="str">
            <v>0</v>
          </cell>
          <cell r="X98">
            <v>0</v>
          </cell>
          <cell r="Y98">
            <v>0</v>
          </cell>
          <cell r="Z98">
            <v>0</v>
          </cell>
          <cell r="AA98">
            <v>0</v>
          </cell>
          <cell r="AB98">
            <v>0</v>
          </cell>
          <cell r="AC98">
            <v>0</v>
          </cell>
          <cell r="AD98">
            <v>0</v>
          </cell>
          <cell r="AE98">
            <v>0</v>
          </cell>
        </row>
        <row r="99">
          <cell r="A99">
            <v>0</v>
          </cell>
          <cell r="B99">
            <v>23</v>
          </cell>
          <cell r="C99" t="str">
            <v>capaian rapot</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t="str">
            <v>1.33</v>
          </cell>
          <cell r="V99" t="str">
            <v>D+</v>
          </cell>
          <cell r="W99">
            <v>0</v>
          </cell>
          <cell r="X99">
            <v>0</v>
          </cell>
          <cell r="Y99">
            <v>0</v>
          </cell>
          <cell r="Z99">
            <v>0</v>
          </cell>
          <cell r="AA99">
            <v>0</v>
          </cell>
          <cell r="AB99">
            <v>0</v>
          </cell>
          <cell r="AC99">
            <v>0</v>
          </cell>
          <cell r="AD99">
            <v>0</v>
          </cell>
          <cell r="AE99">
            <v>0</v>
          </cell>
        </row>
        <row r="100">
          <cell r="A100">
            <v>24</v>
          </cell>
          <cell r="B100">
            <v>0</v>
          </cell>
          <cell r="C100" t="str">
            <v>Romzy Oka Ramadhani P</v>
          </cell>
          <cell r="D100" t="str">
            <v>4.4</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t="str">
            <v>1.33</v>
          </cell>
          <cell r="V100" t="str">
            <v>D+</v>
          </cell>
          <cell r="W100" t="str">
            <v>0</v>
          </cell>
          <cell r="X100">
            <v>0</v>
          </cell>
          <cell r="Y100">
            <v>3</v>
          </cell>
          <cell r="Z100">
            <v>0</v>
          </cell>
          <cell r="AA100">
            <v>1</v>
          </cell>
          <cell r="AB100">
            <v>0</v>
          </cell>
          <cell r="AC100">
            <v>0</v>
          </cell>
          <cell r="AD100">
            <v>0</v>
          </cell>
          <cell r="AE100" t="str">
            <v>D+</v>
          </cell>
        </row>
        <row r="101">
          <cell r="A101">
            <v>0</v>
          </cell>
          <cell r="B101">
            <v>0</v>
          </cell>
          <cell r="C101">
            <v>0</v>
          </cell>
          <cell r="D101" t="str">
            <v>4.6</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t="str">
            <v>1.33</v>
          </cell>
          <cell r="V101" t="str">
            <v>D+</v>
          </cell>
          <cell r="W101" t="str">
            <v>0</v>
          </cell>
          <cell r="X101">
            <v>0</v>
          </cell>
          <cell r="Y101">
            <v>0</v>
          </cell>
          <cell r="Z101">
            <v>0</v>
          </cell>
          <cell r="AA101">
            <v>0</v>
          </cell>
          <cell r="AB101">
            <v>0</v>
          </cell>
          <cell r="AC101">
            <v>0</v>
          </cell>
          <cell r="AD101">
            <v>0</v>
          </cell>
          <cell r="AE101">
            <v>0</v>
          </cell>
        </row>
        <row r="102">
          <cell r="A102">
            <v>0</v>
          </cell>
          <cell r="B102">
            <v>0</v>
          </cell>
          <cell r="C102">
            <v>0</v>
          </cell>
          <cell r="D102" t="str">
            <v>4.7</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t="str">
            <v>1.33</v>
          </cell>
          <cell r="V102" t="str">
            <v>D+</v>
          </cell>
          <cell r="W102" t="str">
            <v>0</v>
          </cell>
          <cell r="X102">
            <v>0</v>
          </cell>
          <cell r="Y102">
            <v>0</v>
          </cell>
          <cell r="Z102">
            <v>0</v>
          </cell>
          <cell r="AA102">
            <v>0</v>
          </cell>
          <cell r="AB102">
            <v>0</v>
          </cell>
          <cell r="AC102">
            <v>0</v>
          </cell>
          <cell r="AD102">
            <v>0</v>
          </cell>
          <cell r="AE102">
            <v>0</v>
          </cell>
        </row>
        <row r="103">
          <cell r="A103">
            <v>0</v>
          </cell>
          <cell r="B103">
            <v>24</v>
          </cell>
          <cell r="C103" t="str">
            <v>capaian rapot</v>
          </cell>
          <cell r="D103">
            <v>0</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t="str">
            <v>1.33</v>
          </cell>
          <cell r="V103" t="str">
            <v>D+</v>
          </cell>
          <cell r="W103">
            <v>0</v>
          </cell>
          <cell r="X103">
            <v>0</v>
          </cell>
          <cell r="Y103">
            <v>0</v>
          </cell>
          <cell r="Z103">
            <v>0</v>
          </cell>
          <cell r="AA103">
            <v>0</v>
          </cell>
          <cell r="AB103">
            <v>0</v>
          </cell>
          <cell r="AC103">
            <v>0</v>
          </cell>
          <cell r="AD103">
            <v>0</v>
          </cell>
          <cell r="AE103">
            <v>0</v>
          </cell>
        </row>
        <row r="104">
          <cell r="A104">
            <v>25</v>
          </cell>
          <cell r="B104">
            <v>0</v>
          </cell>
          <cell r="C104" t="str">
            <v>Larasati Jagadhita P</v>
          </cell>
          <cell r="D104" t="str">
            <v>4.4</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t="str">
            <v>1.33</v>
          </cell>
          <cell r="V104" t="str">
            <v>D+</v>
          </cell>
          <cell r="W104" t="str">
            <v>0</v>
          </cell>
          <cell r="X104">
            <v>0</v>
          </cell>
          <cell r="Y104">
            <v>3</v>
          </cell>
          <cell r="Z104">
            <v>0</v>
          </cell>
          <cell r="AA104">
            <v>1</v>
          </cell>
          <cell r="AB104">
            <v>0</v>
          </cell>
          <cell r="AC104">
            <v>0</v>
          </cell>
          <cell r="AD104">
            <v>0</v>
          </cell>
          <cell r="AE104" t="str">
            <v>D+</v>
          </cell>
        </row>
        <row r="105">
          <cell r="A105">
            <v>0</v>
          </cell>
          <cell r="B105">
            <v>0</v>
          </cell>
          <cell r="C105">
            <v>0</v>
          </cell>
          <cell r="D105" t="str">
            <v>4.6</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t="str">
            <v>1.33</v>
          </cell>
          <cell r="V105" t="str">
            <v>D+</v>
          </cell>
          <cell r="W105" t="str">
            <v>0</v>
          </cell>
          <cell r="X105">
            <v>0</v>
          </cell>
          <cell r="Y105">
            <v>0</v>
          </cell>
          <cell r="Z105">
            <v>0</v>
          </cell>
          <cell r="AA105">
            <v>0</v>
          </cell>
          <cell r="AB105">
            <v>0</v>
          </cell>
          <cell r="AC105">
            <v>0</v>
          </cell>
          <cell r="AD105">
            <v>0</v>
          </cell>
          <cell r="AE105">
            <v>0</v>
          </cell>
        </row>
        <row r="106">
          <cell r="A106">
            <v>0</v>
          </cell>
          <cell r="B106">
            <v>0</v>
          </cell>
          <cell r="C106">
            <v>0</v>
          </cell>
          <cell r="D106" t="str">
            <v>4.7</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t="str">
            <v>1.33</v>
          </cell>
          <cell r="V106" t="str">
            <v>D+</v>
          </cell>
          <cell r="W106" t="str">
            <v>0</v>
          </cell>
          <cell r="X106">
            <v>0</v>
          </cell>
          <cell r="Y106">
            <v>0</v>
          </cell>
          <cell r="Z106">
            <v>0</v>
          </cell>
          <cell r="AA106">
            <v>0</v>
          </cell>
          <cell r="AB106">
            <v>0</v>
          </cell>
          <cell r="AC106">
            <v>0</v>
          </cell>
          <cell r="AD106">
            <v>0</v>
          </cell>
          <cell r="AE106">
            <v>0</v>
          </cell>
        </row>
        <row r="107">
          <cell r="A107">
            <v>0</v>
          </cell>
          <cell r="B107">
            <v>25</v>
          </cell>
          <cell r="C107" t="str">
            <v>capaian rapot</v>
          </cell>
          <cell r="D107">
            <v>0</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t="str">
            <v>1.33</v>
          </cell>
          <cell r="V107" t="str">
            <v>D+</v>
          </cell>
          <cell r="W107">
            <v>0</v>
          </cell>
          <cell r="X107">
            <v>0</v>
          </cell>
          <cell r="Y107">
            <v>0</v>
          </cell>
          <cell r="Z107">
            <v>0</v>
          </cell>
          <cell r="AA107">
            <v>0</v>
          </cell>
          <cell r="AB107">
            <v>0</v>
          </cell>
          <cell r="AC107">
            <v>0</v>
          </cell>
          <cell r="AD107">
            <v>0</v>
          </cell>
          <cell r="AE107">
            <v>0</v>
          </cell>
        </row>
        <row r="108">
          <cell r="A108">
            <v>26</v>
          </cell>
          <cell r="B108">
            <v>0</v>
          </cell>
          <cell r="C108" t="str">
            <v>Meliana Citra A</v>
          </cell>
          <cell r="D108" t="str">
            <v>4.4</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t="str">
            <v>1.33</v>
          </cell>
          <cell r="V108" t="str">
            <v>D+</v>
          </cell>
          <cell r="W108" t="str">
            <v>0</v>
          </cell>
          <cell r="X108">
            <v>0</v>
          </cell>
          <cell r="Y108">
            <v>3</v>
          </cell>
          <cell r="Z108">
            <v>0</v>
          </cell>
          <cell r="AA108">
            <v>1</v>
          </cell>
          <cell r="AB108">
            <v>0</v>
          </cell>
          <cell r="AC108">
            <v>0</v>
          </cell>
          <cell r="AD108">
            <v>0</v>
          </cell>
          <cell r="AE108" t="str">
            <v>D+</v>
          </cell>
        </row>
        <row r="109">
          <cell r="A109">
            <v>0</v>
          </cell>
          <cell r="B109">
            <v>0</v>
          </cell>
          <cell r="C109">
            <v>0</v>
          </cell>
          <cell r="D109" t="str">
            <v>4.6</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t="str">
            <v>1.33</v>
          </cell>
          <cell r="V109" t="str">
            <v>D+</v>
          </cell>
          <cell r="W109" t="str">
            <v>0</v>
          </cell>
          <cell r="X109">
            <v>0</v>
          </cell>
          <cell r="Y109">
            <v>0</v>
          </cell>
          <cell r="Z109">
            <v>0</v>
          </cell>
          <cell r="AA109">
            <v>0</v>
          </cell>
          <cell r="AB109">
            <v>0</v>
          </cell>
          <cell r="AC109">
            <v>0</v>
          </cell>
          <cell r="AD109">
            <v>0</v>
          </cell>
          <cell r="AE109">
            <v>0</v>
          </cell>
        </row>
        <row r="110">
          <cell r="A110">
            <v>0</v>
          </cell>
          <cell r="B110">
            <v>0</v>
          </cell>
          <cell r="C110">
            <v>0</v>
          </cell>
          <cell r="D110" t="str">
            <v>4.7</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t="str">
            <v>1.33</v>
          </cell>
          <cell r="V110" t="str">
            <v>D+</v>
          </cell>
          <cell r="W110" t="str">
            <v>0</v>
          </cell>
          <cell r="X110">
            <v>0</v>
          </cell>
          <cell r="Y110">
            <v>0</v>
          </cell>
          <cell r="Z110">
            <v>0</v>
          </cell>
          <cell r="AA110">
            <v>0</v>
          </cell>
          <cell r="AB110">
            <v>0</v>
          </cell>
          <cell r="AC110">
            <v>0</v>
          </cell>
          <cell r="AD110">
            <v>0</v>
          </cell>
          <cell r="AE110">
            <v>0</v>
          </cell>
        </row>
        <row r="111">
          <cell r="A111">
            <v>0</v>
          </cell>
          <cell r="B111">
            <v>26</v>
          </cell>
          <cell r="C111" t="str">
            <v>capaian rapot</v>
          </cell>
          <cell r="D111">
            <v>0</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t="str">
            <v>1.33</v>
          </cell>
          <cell r="V111" t="str">
            <v>D+</v>
          </cell>
          <cell r="W111">
            <v>0</v>
          </cell>
          <cell r="X111">
            <v>0</v>
          </cell>
          <cell r="Y111">
            <v>0</v>
          </cell>
          <cell r="Z111">
            <v>0</v>
          </cell>
          <cell r="AA111">
            <v>0</v>
          </cell>
          <cell r="AB111">
            <v>0</v>
          </cell>
          <cell r="AC111">
            <v>0</v>
          </cell>
          <cell r="AD111">
            <v>0</v>
          </cell>
          <cell r="AE111">
            <v>0</v>
          </cell>
        </row>
        <row r="112">
          <cell r="A112">
            <v>27</v>
          </cell>
          <cell r="B112">
            <v>0</v>
          </cell>
          <cell r="C112" t="str">
            <v>Mohammad Rizky</v>
          </cell>
          <cell r="D112" t="str">
            <v>4.4</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t="str">
            <v>1.33</v>
          </cell>
          <cell r="V112" t="str">
            <v>D+</v>
          </cell>
          <cell r="W112" t="str">
            <v>0</v>
          </cell>
          <cell r="X112">
            <v>0</v>
          </cell>
          <cell r="Y112">
            <v>3</v>
          </cell>
          <cell r="Z112">
            <v>0</v>
          </cell>
          <cell r="AA112">
            <v>1</v>
          </cell>
          <cell r="AB112">
            <v>0</v>
          </cell>
          <cell r="AC112">
            <v>0</v>
          </cell>
          <cell r="AD112">
            <v>0</v>
          </cell>
          <cell r="AE112" t="str">
            <v>D+</v>
          </cell>
        </row>
        <row r="113">
          <cell r="A113">
            <v>0</v>
          </cell>
          <cell r="B113">
            <v>0</v>
          </cell>
          <cell r="C113">
            <v>0</v>
          </cell>
          <cell r="D113" t="str">
            <v>4.6</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t="str">
            <v>1.33</v>
          </cell>
          <cell r="V113" t="str">
            <v>D+</v>
          </cell>
          <cell r="W113" t="str">
            <v>0</v>
          </cell>
          <cell r="X113">
            <v>0</v>
          </cell>
          <cell r="Y113">
            <v>0</v>
          </cell>
          <cell r="Z113">
            <v>0</v>
          </cell>
          <cell r="AA113">
            <v>0</v>
          </cell>
          <cell r="AB113">
            <v>0</v>
          </cell>
          <cell r="AC113">
            <v>0</v>
          </cell>
          <cell r="AD113">
            <v>0</v>
          </cell>
          <cell r="AE113">
            <v>0</v>
          </cell>
        </row>
        <row r="114">
          <cell r="A114">
            <v>0</v>
          </cell>
          <cell r="B114">
            <v>0</v>
          </cell>
          <cell r="C114">
            <v>0</v>
          </cell>
          <cell r="D114" t="str">
            <v>4.7</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t="str">
            <v>1.33</v>
          </cell>
          <cell r="V114" t="str">
            <v>D+</v>
          </cell>
          <cell r="W114" t="str">
            <v>0</v>
          </cell>
          <cell r="X114">
            <v>0</v>
          </cell>
          <cell r="Y114">
            <v>0</v>
          </cell>
          <cell r="Z114">
            <v>0</v>
          </cell>
          <cell r="AA114">
            <v>0</v>
          </cell>
          <cell r="AB114">
            <v>0</v>
          </cell>
          <cell r="AC114">
            <v>0</v>
          </cell>
          <cell r="AD114">
            <v>0</v>
          </cell>
          <cell r="AE114">
            <v>0</v>
          </cell>
        </row>
        <row r="115">
          <cell r="A115">
            <v>0</v>
          </cell>
          <cell r="B115">
            <v>27</v>
          </cell>
          <cell r="C115" t="str">
            <v>capaian rapot</v>
          </cell>
          <cell r="D115">
            <v>0</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t="str">
            <v>1.33</v>
          </cell>
          <cell r="V115" t="str">
            <v>D+</v>
          </cell>
          <cell r="W115">
            <v>0</v>
          </cell>
          <cell r="X115">
            <v>0</v>
          </cell>
          <cell r="Y115">
            <v>0</v>
          </cell>
          <cell r="Z115">
            <v>0</v>
          </cell>
          <cell r="AA115">
            <v>0</v>
          </cell>
          <cell r="AB115">
            <v>0</v>
          </cell>
          <cell r="AC115">
            <v>0</v>
          </cell>
          <cell r="AD115">
            <v>0</v>
          </cell>
          <cell r="AE115">
            <v>0</v>
          </cell>
        </row>
        <row r="116">
          <cell r="A116">
            <v>28</v>
          </cell>
          <cell r="B116">
            <v>0</v>
          </cell>
          <cell r="C116" t="e">
            <v>#N/A</v>
          </cell>
          <cell r="D116" t="str">
            <v>4.4</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t="str">
            <v>1.33</v>
          </cell>
          <cell r="V116" t="str">
            <v>D+</v>
          </cell>
          <cell r="W116" t="str">
            <v>0</v>
          </cell>
          <cell r="X116">
            <v>0</v>
          </cell>
          <cell r="Y116">
            <v>3</v>
          </cell>
          <cell r="Z116">
            <v>0</v>
          </cell>
          <cell r="AA116">
            <v>1</v>
          </cell>
          <cell r="AB116">
            <v>0</v>
          </cell>
          <cell r="AC116">
            <v>0</v>
          </cell>
          <cell r="AD116">
            <v>0</v>
          </cell>
          <cell r="AE116" t="str">
            <v>D+</v>
          </cell>
        </row>
        <row r="117">
          <cell r="A117">
            <v>0</v>
          </cell>
          <cell r="B117">
            <v>0</v>
          </cell>
          <cell r="C117">
            <v>0</v>
          </cell>
          <cell r="D117" t="str">
            <v>4.6</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t="str">
            <v>1.33</v>
          </cell>
          <cell r="V117" t="str">
            <v>D+</v>
          </cell>
          <cell r="W117" t="str">
            <v>0</v>
          </cell>
          <cell r="X117">
            <v>0</v>
          </cell>
          <cell r="Y117">
            <v>0</v>
          </cell>
          <cell r="Z117">
            <v>0</v>
          </cell>
          <cell r="AA117">
            <v>0</v>
          </cell>
          <cell r="AB117">
            <v>0</v>
          </cell>
          <cell r="AC117">
            <v>0</v>
          </cell>
          <cell r="AD117">
            <v>0</v>
          </cell>
          <cell r="AE117">
            <v>0</v>
          </cell>
        </row>
        <row r="118">
          <cell r="A118">
            <v>0</v>
          </cell>
          <cell r="B118">
            <v>0</v>
          </cell>
          <cell r="C118">
            <v>0</v>
          </cell>
          <cell r="D118" t="str">
            <v>4.7</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t="str">
            <v>1.33</v>
          </cell>
          <cell r="V118" t="str">
            <v>D+</v>
          </cell>
          <cell r="W118" t="str">
            <v>0</v>
          </cell>
          <cell r="X118">
            <v>0</v>
          </cell>
          <cell r="Y118">
            <v>0</v>
          </cell>
          <cell r="Z118">
            <v>0</v>
          </cell>
          <cell r="AA118">
            <v>0</v>
          </cell>
          <cell r="AB118">
            <v>0</v>
          </cell>
          <cell r="AC118">
            <v>0</v>
          </cell>
          <cell r="AD118">
            <v>0</v>
          </cell>
          <cell r="AE118">
            <v>0</v>
          </cell>
        </row>
        <row r="119">
          <cell r="A119">
            <v>0</v>
          </cell>
          <cell r="B119">
            <v>28</v>
          </cell>
          <cell r="C119" t="str">
            <v>capaian rapot</v>
          </cell>
          <cell r="D119">
            <v>0</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t="str">
            <v>1.33</v>
          </cell>
          <cell r="V119" t="str">
            <v>D+</v>
          </cell>
          <cell r="W119">
            <v>0</v>
          </cell>
          <cell r="X119">
            <v>0</v>
          </cell>
          <cell r="Y119">
            <v>0</v>
          </cell>
          <cell r="Z119">
            <v>0</v>
          </cell>
          <cell r="AA119">
            <v>0</v>
          </cell>
          <cell r="AB119">
            <v>0</v>
          </cell>
          <cell r="AC119">
            <v>0</v>
          </cell>
          <cell r="AD119">
            <v>0</v>
          </cell>
          <cell r="AE119">
            <v>0</v>
          </cell>
        </row>
        <row r="120">
          <cell r="A120">
            <v>29</v>
          </cell>
          <cell r="B120">
            <v>0</v>
          </cell>
          <cell r="C120" t="e">
            <v>#N/A</v>
          </cell>
          <cell r="D120" t="str">
            <v>4.4</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t="str">
            <v>1.33</v>
          </cell>
          <cell r="V120" t="str">
            <v>D+</v>
          </cell>
          <cell r="W120" t="str">
            <v>0</v>
          </cell>
          <cell r="X120">
            <v>0</v>
          </cell>
          <cell r="Y120">
            <v>3</v>
          </cell>
          <cell r="Z120">
            <v>0</v>
          </cell>
          <cell r="AA120">
            <v>1</v>
          </cell>
          <cell r="AB120">
            <v>0</v>
          </cell>
          <cell r="AC120">
            <v>0</v>
          </cell>
          <cell r="AD120">
            <v>0</v>
          </cell>
          <cell r="AE120" t="str">
            <v>D+</v>
          </cell>
        </row>
        <row r="121">
          <cell r="A121">
            <v>0</v>
          </cell>
          <cell r="B121">
            <v>0</v>
          </cell>
          <cell r="C121">
            <v>0</v>
          </cell>
          <cell r="D121" t="str">
            <v>4.6</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t="str">
            <v>1.33</v>
          </cell>
          <cell r="V121" t="str">
            <v>D+</v>
          </cell>
          <cell r="W121" t="str">
            <v>0</v>
          </cell>
          <cell r="X121">
            <v>0</v>
          </cell>
          <cell r="Y121">
            <v>0</v>
          </cell>
          <cell r="Z121">
            <v>0</v>
          </cell>
          <cell r="AA121">
            <v>0</v>
          </cell>
          <cell r="AB121">
            <v>0</v>
          </cell>
          <cell r="AC121">
            <v>0</v>
          </cell>
          <cell r="AD121">
            <v>0</v>
          </cell>
          <cell r="AE121">
            <v>0</v>
          </cell>
        </row>
        <row r="122">
          <cell r="A122">
            <v>0</v>
          </cell>
          <cell r="B122">
            <v>0</v>
          </cell>
          <cell r="C122">
            <v>0</v>
          </cell>
          <cell r="D122" t="str">
            <v>4.7</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t="str">
            <v>1.33</v>
          </cell>
          <cell r="V122" t="str">
            <v>D+</v>
          </cell>
          <cell r="W122" t="str">
            <v>0</v>
          </cell>
          <cell r="X122">
            <v>0</v>
          </cell>
          <cell r="Y122">
            <v>0</v>
          </cell>
          <cell r="Z122">
            <v>0</v>
          </cell>
          <cell r="AA122">
            <v>0</v>
          </cell>
          <cell r="AB122">
            <v>0</v>
          </cell>
          <cell r="AC122">
            <v>0</v>
          </cell>
          <cell r="AD122">
            <v>0</v>
          </cell>
          <cell r="AE122">
            <v>0</v>
          </cell>
        </row>
        <row r="123">
          <cell r="A123">
            <v>0</v>
          </cell>
          <cell r="B123">
            <v>29</v>
          </cell>
          <cell r="C123" t="str">
            <v>capaian rapot</v>
          </cell>
          <cell r="D123">
            <v>0</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t="str">
            <v>1.33</v>
          </cell>
          <cell r="V123" t="str">
            <v>D+</v>
          </cell>
          <cell r="W123">
            <v>0</v>
          </cell>
          <cell r="X123">
            <v>0</v>
          </cell>
          <cell r="Y123">
            <v>0</v>
          </cell>
          <cell r="Z123">
            <v>0</v>
          </cell>
          <cell r="AA123">
            <v>0</v>
          </cell>
          <cell r="AB123">
            <v>0</v>
          </cell>
          <cell r="AC123">
            <v>0</v>
          </cell>
          <cell r="AD123">
            <v>0</v>
          </cell>
          <cell r="AE123">
            <v>0</v>
          </cell>
        </row>
        <row r="124">
          <cell r="A124">
            <v>30</v>
          </cell>
          <cell r="B124">
            <v>0</v>
          </cell>
          <cell r="C124" t="e">
            <v>#N/A</v>
          </cell>
          <cell r="D124" t="str">
            <v>4.4</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t="str">
            <v>1.33</v>
          </cell>
          <cell r="V124" t="str">
            <v>D+</v>
          </cell>
          <cell r="W124" t="str">
            <v>0</v>
          </cell>
          <cell r="X124">
            <v>0</v>
          </cell>
          <cell r="Y124">
            <v>3</v>
          </cell>
          <cell r="Z124">
            <v>0</v>
          </cell>
          <cell r="AA124">
            <v>1</v>
          </cell>
          <cell r="AB124">
            <v>0</v>
          </cell>
          <cell r="AC124">
            <v>0</v>
          </cell>
          <cell r="AD124">
            <v>0</v>
          </cell>
          <cell r="AE124" t="str">
            <v>D+</v>
          </cell>
        </row>
        <row r="125">
          <cell r="A125">
            <v>0</v>
          </cell>
          <cell r="B125">
            <v>0</v>
          </cell>
          <cell r="C125">
            <v>0</v>
          </cell>
          <cell r="D125" t="str">
            <v>4.6</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t="str">
            <v>1.33</v>
          </cell>
          <cell r="V125" t="str">
            <v>D+</v>
          </cell>
          <cell r="W125" t="str">
            <v>0</v>
          </cell>
          <cell r="X125">
            <v>0</v>
          </cell>
          <cell r="Y125">
            <v>0</v>
          </cell>
          <cell r="Z125">
            <v>0</v>
          </cell>
          <cell r="AA125">
            <v>0</v>
          </cell>
          <cell r="AB125">
            <v>0</v>
          </cell>
          <cell r="AC125">
            <v>0</v>
          </cell>
          <cell r="AD125">
            <v>0</v>
          </cell>
          <cell r="AE125">
            <v>0</v>
          </cell>
        </row>
        <row r="126">
          <cell r="A126">
            <v>0</v>
          </cell>
          <cell r="B126">
            <v>0</v>
          </cell>
          <cell r="C126">
            <v>0</v>
          </cell>
          <cell r="D126" t="str">
            <v>4.7</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t="str">
            <v>1.33</v>
          </cell>
          <cell r="V126" t="str">
            <v>D+</v>
          </cell>
          <cell r="W126" t="str">
            <v>0</v>
          </cell>
          <cell r="X126">
            <v>0</v>
          </cell>
          <cell r="Y126">
            <v>0</v>
          </cell>
          <cell r="Z126">
            <v>0</v>
          </cell>
          <cell r="AA126">
            <v>0</v>
          </cell>
          <cell r="AB126">
            <v>0</v>
          </cell>
          <cell r="AC126">
            <v>0</v>
          </cell>
          <cell r="AD126">
            <v>0</v>
          </cell>
          <cell r="AE126">
            <v>0</v>
          </cell>
        </row>
        <row r="127">
          <cell r="A127">
            <v>0</v>
          </cell>
          <cell r="B127">
            <v>30</v>
          </cell>
          <cell r="C127" t="str">
            <v>capaian rapot</v>
          </cell>
          <cell r="D127">
            <v>0</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t="str">
            <v>1.33</v>
          </cell>
          <cell r="V127" t="str">
            <v>D+</v>
          </cell>
          <cell r="W127">
            <v>0</v>
          </cell>
          <cell r="X127">
            <v>0</v>
          </cell>
          <cell r="Y127">
            <v>0</v>
          </cell>
          <cell r="Z127">
            <v>0</v>
          </cell>
          <cell r="AA127">
            <v>0</v>
          </cell>
          <cell r="AB127">
            <v>0</v>
          </cell>
          <cell r="AC127">
            <v>0</v>
          </cell>
          <cell r="AD127">
            <v>0</v>
          </cell>
          <cell r="AE127">
            <v>0</v>
          </cell>
        </row>
        <row r="128">
          <cell r="A128">
            <v>31</v>
          </cell>
          <cell r="B128">
            <v>0</v>
          </cell>
          <cell r="C128" t="e">
            <v>#N/A</v>
          </cell>
          <cell r="D128" t="str">
            <v>4.4</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t="str">
            <v>1.33</v>
          </cell>
          <cell r="V128" t="str">
            <v>D+</v>
          </cell>
          <cell r="W128" t="str">
            <v>0</v>
          </cell>
          <cell r="X128">
            <v>0</v>
          </cell>
          <cell r="Y128">
            <v>3</v>
          </cell>
          <cell r="Z128">
            <v>0</v>
          </cell>
          <cell r="AA128">
            <v>1</v>
          </cell>
          <cell r="AB128">
            <v>0</v>
          </cell>
          <cell r="AC128">
            <v>0</v>
          </cell>
          <cell r="AD128">
            <v>0</v>
          </cell>
          <cell r="AE128" t="str">
            <v>D+</v>
          </cell>
        </row>
        <row r="129">
          <cell r="A129">
            <v>0</v>
          </cell>
          <cell r="B129">
            <v>0</v>
          </cell>
          <cell r="C129">
            <v>0</v>
          </cell>
          <cell r="D129" t="str">
            <v>4.6</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t="str">
            <v>1.33</v>
          </cell>
          <cell r="V129" t="str">
            <v>D+</v>
          </cell>
          <cell r="W129" t="str">
            <v>0</v>
          </cell>
          <cell r="X129">
            <v>0</v>
          </cell>
          <cell r="Y129">
            <v>0</v>
          </cell>
          <cell r="Z129">
            <v>0</v>
          </cell>
          <cell r="AA129">
            <v>0</v>
          </cell>
          <cell r="AB129">
            <v>0</v>
          </cell>
          <cell r="AC129">
            <v>0</v>
          </cell>
          <cell r="AD129">
            <v>0</v>
          </cell>
          <cell r="AE129">
            <v>0</v>
          </cell>
        </row>
        <row r="130">
          <cell r="A130">
            <v>0</v>
          </cell>
          <cell r="B130">
            <v>0</v>
          </cell>
          <cell r="C130">
            <v>0</v>
          </cell>
          <cell r="D130" t="str">
            <v>4.7</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t="str">
            <v>1.33</v>
          </cell>
          <cell r="V130" t="str">
            <v>D+</v>
          </cell>
          <cell r="W130" t="str">
            <v>0</v>
          </cell>
          <cell r="X130">
            <v>0</v>
          </cell>
          <cell r="Y130">
            <v>0</v>
          </cell>
          <cell r="Z130">
            <v>0</v>
          </cell>
          <cell r="AA130">
            <v>0</v>
          </cell>
          <cell r="AB130">
            <v>0</v>
          </cell>
          <cell r="AC130">
            <v>0</v>
          </cell>
          <cell r="AD130">
            <v>0</v>
          </cell>
          <cell r="AE130">
            <v>0</v>
          </cell>
        </row>
        <row r="131">
          <cell r="A131">
            <v>0</v>
          </cell>
          <cell r="B131">
            <v>31</v>
          </cell>
          <cell r="C131" t="str">
            <v>capaian rapot</v>
          </cell>
          <cell r="D131">
            <v>0</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t="str">
            <v>1.33</v>
          </cell>
          <cell r="V131" t="str">
            <v>D+</v>
          </cell>
          <cell r="W131">
            <v>0</v>
          </cell>
          <cell r="X131">
            <v>0</v>
          </cell>
          <cell r="Y131">
            <v>0</v>
          </cell>
          <cell r="Z131">
            <v>0</v>
          </cell>
          <cell r="AA131">
            <v>0</v>
          </cell>
          <cell r="AB131">
            <v>0</v>
          </cell>
          <cell r="AC131">
            <v>0</v>
          </cell>
          <cell r="AD131">
            <v>0</v>
          </cell>
          <cell r="AE131">
            <v>0</v>
          </cell>
        </row>
        <row r="132">
          <cell r="A132">
            <v>32</v>
          </cell>
          <cell r="B132">
            <v>0</v>
          </cell>
          <cell r="C132" t="e">
            <v>#N/A</v>
          </cell>
          <cell r="D132" t="str">
            <v>4.4</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t="str">
            <v>1.33</v>
          </cell>
          <cell r="V132" t="str">
            <v>D+</v>
          </cell>
          <cell r="W132" t="str">
            <v>0</v>
          </cell>
          <cell r="X132">
            <v>0</v>
          </cell>
          <cell r="Y132">
            <v>3</v>
          </cell>
          <cell r="Z132">
            <v>0</v>
          </cell>
          <cell r="AA132">
            <v>1</v>
          </cell>
          <cell r="AB132">
            <v>0</v>
          </cell>
          <cell r="AC132">
            <v>0</v>
          </cell>
          <cell r="AD132">
            <v>0</v>
          </cell>
          <cell r="AE132" t="str">
            <v>D+</v>
          </cell>
        </row>
        <row r="133">
          <cell r="A133">
            <v>0</v>
          </cell>
          <cell r="B133">
            <v>0</v>
          </cell>
          <cell r="C133">
            <v>0</v>
          </cell>
          <cell r="D133" t="str">
            <v>4.6</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t="str">
            <v>1.33</v>
          </cell>
          <cell r="V133" t="str">
            <v>D+</v>
          </cell>
          <cell r="W133" t="str">
            <v>0</v>
          </cell>
          <cell r="X133">
            <v>0</v>
          </cell>
          <cell r="Y133">
            <v>0</v>
          </cell>
          <cell r="Z133">
            <v>0</v>
          </cell>
          <cell r="AA133">
            <v>0</v>
          </cell>
          <cell r="AB133">
            <v>0</v>
          </cell>
          <cell r="AC133">
            <v>0</v>
          </cell>
          <cell r="AD133">
            <v>0</v>
          </cell>
          <cell r="AE133">
            <v>0</v>
          </cell>
        </row>
        <row r="134">
          <cell r="A134">
            <v>0</v>
          </cell>
          <cell r="B134">
            <v>0</v>
          </cell>
          <cell r="C134">
            <v>0</v>
          </cell>
          <cell r="D134" t="str">
            <v>4.7</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t="str">
            <v>1.33</v>
          </cell>
          <cell r="V134" t="str">
            <v>D+</v>
          </cell>
          <cell r="W134" t="str">
            <v>0</v>
          </cell>
          <cell r="X134">
            <v>0</v>
          </cell>
          <cell r="Y134">
            <v>0</v>
          </cell>
          <cell r="Z134">
            <v>0</v>
          </cell>
          <cell r="AA134">
            <v>0</v>
          </cell>
          <cell r="AB134">
            <v>0</v>
          </cell>
          <cell r="AC134">
            <v>0</v>
          </cell>
          <cell r="AD134">
            <v>0</v>
          </cell>
          <cell r="AE134">
            <v>0</v>
          </cell>
        </row>
        <row r="135">
          <cell r="A135">
            <v>0</v>
          </cell>
          <cell r="B135">
            <v>32</v>
          </cell>
          <cell r="C135" t="str">
            <v>capaian rapot</v>
          </cell>
          <cell r="D135">
            <v>0</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t="str">
            <v>1.33</v>
          </cell>
          <cell r="V135" t="str">
            <v>D+</v>
          </cell>
          <cell r="W135">
            <v>0</v>
          </cell>
          <cell r="X135">
            <v>0</v>
          </cell>
          <cell r="Y135">
            <v>0</v>
          </cell>
          <cell r="Z135">
            <v>0</v>
          </cell>
          <cell r="AA135">
            <v>0</v>
          </cell>
          <cell r="AB135">
            <v>0</v>
          </cell>
          <cell r="AC135">
            <v>0</v>
          </cell>
          <cell r="AD135">
            <v>0</v>
          </cell>
          <cell r="AE135">
            <v>0</v>
          </cell>
        </row>
        <row r="136">
          <cell r="A136">
            <v>33</v>
          </cell>
          <cell r="B136">
            <v>0</v>
          </cell>
          <cell r="C136" t="e">
            <v>#N/A</v>
          </cell>
          <cell r="D136" t="str">
            <v>4.4</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t="str">
            <v>1.33</v>
          </cell>
          <cell r="V136" t="str">
            <v>D+</v>
          </cell>
          <cell r="W136" t="str">
            <v>0</v>
          </cell>
          <cell r="X136">
            <v>0</v>
          </cell>
          <cell r="Y136">
            <v>3</v>
          </cell>
          <cell r="Z136">
            <v>0</v>
          </cell>
          <cell r="AA136">
            <v>1</v>
          </cell>
          <cell r="AB136">
            <v>0</v>
          </cell>
          <cell r="AC136">
            <v>0</v>
          </cell>
          <cell r="AD136">
            <v>0</v>
          </cell>
          <cell r="AE136" t="str">
            <v>D+</v>
          </cell>
        </row>
        <row r="137">
          <cell r="A137">
            <v>0</v>
          </cell>
          <cell r="B137">
            <v>0</v>
          </cell>
          <cell r="C137">
            <v>0</v>
          </cell>
          <cell r="D137" t="str">
            <v>4.6</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t="str">
            <v>1.33</v>
          </cell>
          <cell r="V137" t="str">
            <v>D+</v>
          </cell>
          <cell r="W137" t="str">
            <v>0</v>
          </cell>
          <cell r="X137">
            <v>0</v>
          </cell>
          <cell r="Y137">
            <v>0</v>
          </cell>
          <cell r="Z137">
            <v>0</v>
          </cell>
          <cell r="AA137">
            <v>0</v>
          </cell>
          <cell r="AB137">
            <v>0</v>
          </cell>
          <cell r="AC137">
            <v>0</v>
          </cell>
          <cell r="AD137">
            <v>0</v>
          </cell>
          <cell r="AE137">
            <v>0</v>
          </cell>
        </row>
        <row r="138">
          <cell r="A138">
            <v>0</v>
          </cell>
          <cell r="B138">
            <v>0</v>
          </cell>
          <cell r="C138">
            <v>0</v>
          </cell>
          <cell r="D138" t="str">
            <v>4.7</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t="str">
            <v>1.33</v>
          </cell>
          <cell r="V138" t="str">
            <v>D+</v>
          </cell>
          <cell r="W138" t="str">
            <v>0</v>
          </cell>
          <cell r="X138">
            <v>0</v>
          </cell>
          <cell r="Y138">
            <v>0</v>
          </cell>
          <cell r="Z138">
            <v>0</v>
          </cell>
          <cell r="AA138">
            <v>0</v>
          </cell>
          <cell r="AB138">
            <v>0</v>
          </cell>
          <cell r="AC138">
            <v>0</v>
          </cell>
          <cell r="AD138">
            <v>0</v>
          </cell>
          <cell r="AE138">
            <v>0</v>
          </cell>
        </row>
        <row r="139">
          <cell r="A139">
            <v>0</v>
          </cell>
          <cell r="B139">
            <v>33</v>
          </cell>
          <cell r="C139" t="str">
            <v>capaian rapot</v>
          </cell>
          <cell r="D139">
            <v>0</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t="str">
            <v>1.33</v>
          </cell>
          <cell r="V139" t="str">
            <v>D+</v>
          </cell>
          <cell r="W139">
            <v>0</v>
          </cell>
          <cell r="X139">
            <v>0</v>
          </cell>
          <cell r="Y139">
            <v>0</v>
          </cell>
          <cell r="Z139">
            <v>0</v>
          </cell>
          <cell r="AA139">
            <v>0</v>
          </cell>
          <cell r="AB139">
            <v>0</v>
          </cell>
          <cell r="AC139">
            <v>0</v>
          </cell>
          <cell r="AD139">
            <v>0</v>
          </cell>
          <cell r="AE139">
            <v>0</v>
          </cell>
        </row>
        <row r="140">
          <cell r="A140">
            <v>34</v>
          </cell>
          <cell r="B140">
            <v>0</v>
          </cell>
          <cell r="C140" t="e">
            <v>#N/A</v>
          </cell>
          <cell r="D140" t="str">
            <v>4.4</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t="str">
            <v>1.33</v>
          </cell>
          <cell r="V140" t="str">
            <v>D+</v>
          </cell>
          <cell r="W140" t="str">
            <v>0</v>
          </cell>
          <cell r="X140">
            <v>0</v>
          </cell>
          <cell r="Y140">
            <v>3</v>
          </cell>
          <cell r="Z140">
            <v>0</v>
          </cell>
          <cell r="AA140">
            <v>1</v>
          </cell>
          <cell r="AB140">
            <v>0</v>
          </cell>
          <cell r="AC140">
            <v>0</v>
          </cell>
          <cell r="AD140">
            <v>0</v>
          </cell>
          <cell r="AE140" t="str">
            <v>D+</v>
          </cell>
        </row>
        <row r="141">
          <cell r="A141">
            <v>0</v>
          </cell>
          <cell r="B141">
            <v>0</v>
          </cell>
          <cell r="C141">
            <v>0</v>
          </cell>
          <cell r="D141" t="str">
            <v>4.6</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t="str">
            <v>1.33</v>
          </cell>
          <cell r="V141" t="str">
            <v>D+</v>
          </cell>
          <cell r="W141" t="str">
            <v>0</v>
          </cell>
          <cell r="X141">
            <v>0</v>
          </cell>
          <cell r="Y141">
            <v>0</v>
          </cell>
          <cell r="Z141">
            <v>0</v>
          </cell>
          <cell r="AA141">
            <v>0</v>
          </cell>
          <cell r="AB141">
            <v>0</v>
          </cell>
          <cell r="AC141">
            <v>0</v>
          </cell>
          <cell r="AD141">
            <v>0</v>
          </cell>
          <cell r="AE141">
            <v>0</v>
          </cell>
        </row>
        <row r="142">
          <cell r="A142">
            <v>0</v>
          </cell>
          <cell r="B142">
            <v>0</v>
          </cell>
          <cell r="C142">
            <v>0</v>
          </cell>
          <cell r="D142" t="str">
            <v>4.7</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t="str">
            <v>1.33</v>
          </cell>
          <cell r="V142" t="str">
            <v>D+</v>
          </cell>
          <cell r="W142" t="str">
            <v>0</v>
          </cell>
          <cell r="X142">
            <v>0</v>
          </cell>
          <cell r="Y142">
            <v>0</v>
          </cell>
          <cell r="Z142">
            <v>0</v>
          </cell>
          <cell r="AA142">
            <v>0</v>
          </cell>
          <cell r="AB142">
            <v>0</v>
          </cell>
          <cell r="AC142">
            <v>0</v>
          </cell>
          <cell r="AD142">
            <v>0</v>
          </cell>
          <cell r="AE142">
            <v>0</v>
          </cell>
        </row>
        <row r="143">
          <cell r="A143">
            <v>0</v>
          </cell>
          <cell r="B143">
            <v>34</v>
          </cell>
          <cell r="C143" t="str">
            <v>capaian rapot</v>
          </cell>
          <cell r="D143">
            <v>0</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t="str">
            <v>1.33</v>
          </cell>
          <cell r="V143" t="str">
            <v>D+</v>
          </cell>
          <cell r="W143">
            <v>0</v>
          </cell>
          <cell r="X143">
            <v>0</v>
          </cell>
          <cell r="Y143">
            <v>0</v>
          </cell>
          <cell r="Z143">
            <v>0</v>
          </cell>
          <cell r="AA143">
            <v>0</v>
          </cell>
          <cell r="AB143">
            <v>0</v>
          </cell>
          <cell r="AC143">
            <v>0</v>
          </cell>
          <cell r="AD143">
            <v>0</v>
          </cell>
          <cell r="AE143">
            <v>0</v>
          </cell>
        </row>
        <row r="144">
          <cell r="A144">
            <v>35</v>
          </cell>
          <cell r="B144">
            <v>0</v>
          </cell>
          <cell r="C144" t="e">
            <v>#N/A</v>
          </cell>
          <cell r="D144" t="str">
            <v>4.4</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t="str">
            <v>1.33</v>
          </cell>
          <cell r="V144" t="str">
            <v>D+</v>
          </cell>
          <cell r="W144" t="str">
            <v>0</v>
          </cell>
          <cell r="X144">
            <v>0</v>
          </cell>
          <cell r="Y144">
            <v>3</v>
          </cell>
          <cell r="Z144">
            <v>0</v>
          </cell>
          <cell r="AA144">
            <v>1</v>
          </cell>
          <cell r="AB144">
            <v>0</v>
          </cell>
          <cell r="AC144">
            <v>0</v>
          </cell>
          <cell r="AD144">
            <v>0</v>
          </cell>
          <cell r="AE144" t="str">
            <v>D+</v>
          </cell>
        </row>
        <row r="145">
          <cell r="A145">
            <v>0</v>
          </cell>
          <cell r="B145">
            <v>0</v>
          </cell>
          <cell r="C145">
            <v>0</v>
          </cell>
          <cell r="D145" t="str">
            <v>4.6</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t="str">
            <v>1.33</v>
          </cell>
          <cell r="V145" t="str">
            <v>D+</v>
          </cell>
          <cell r="W145" t="str">
            <v>0</v>
          </cell>
          <cell r="X145">
            <v>0</v>
          </cell>
          <cell r="Y145">
            <v>0</v>
          </cell>
          <cell r="Z145">
            <v>0</v>
          </cell>
          <cell r="AA145">
            <v>0</v>
          </cell>
          <cell r="AB145">
            <v>0</v>
          </cell>
          <cell r="AC145">
            <v>0</v>
          </cell>
          <cell r="AD145">
            <v>0</v>
          </cell>
          <cell r="AE145">
            <v>0</v>
          </cell>
        </row>
        <row r="146">
          <cell r="A146">
            <v>0</v>
          </cell>
          <cell r="B146">
            <v>0</v>
          </cell>
          <cell r="C146">
            <v>0</v>
          </cell>
          <cell r="D146" t="str">
            <v>4.7</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t="str">
            <v>1.33</v>
          </cell>
          <cell r="V146" t="str">
            <v>D+</v>
          </cell>
          <cell r="W146" t="str">
            <v>0</v>
          </cell>
          <cell r="X146">
            <v>0</v>
          </cell>
          <cell r="Y146">
            <v>0</v>
          </cell>
          <cell r="Z146">
            <v>0</v>
          </cell>
          <cell r="AA146">
            <v>0</v>
          </cell>
          <cell r="AB146">
            <v>0</v>
          </cell>
          <cell r="AC146">
            <v>0</v>
          </cell>
          <cell r="AD146">
            <v>0</v>
          </cell>
          <cell r="AE146">
            <v>0</v>
          </cell>
        </row>
        <row r="147">
          <cell r="A147">
            <v>0</v>
          </cell>
          <cell r="B147">
            <v>35</v>
          </cell>
          <cell r="C147" t="str">
            <v>capaian rapot</v>
          </cell>
          <cell r="D147">
            <v>0</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t="str">
            <v>1.33</v>
          </cell>
          <cell r="V147" t="str">
            <v>D+</v>
          </cell>
          <cell r="W147">
            <v>0</v>
          </cell>
          <cell r="X147">
            <v>0</v>
          </cell>
          <cell r="Y147">
            <v>0</v>
          </cell>
          <cell r="Z147">
            <v>0</v>
          </cell>
          <cell r="AA147">
            <v>0</v>
          </cell>
          <cell r="AB147">
            <v>0</v>
          </cell>
          <cell r="AC147">
            <v>0</v>
          </cell>
          <cell r="AD147">
            <v>0</v>
          </cell>
          <cell r="AE147">
            <v>0</v>
          </cell>
        </row>
        <row r="148">
          <cell r="A148">
            <v>36</v>
          </cell>
          <cell r="B148">
            <v>0</v>
          </cell>
          <cell r="C148" t="e">
            <v>#N/A</v>
          </cell>
          <cell r="D148" t="str">
            <v>4.4</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t="str">
            <v>1.33</v>
          </cell>
          <cell r="V148" t="str">
            <v>D+</v>
          </cell>
          <cell r="W148" t="str">
            <v>0</v>
          </cell>
          <cell r="X148">
            <v>0</v>
          </cell>
          <cell r="Y148">
            <v>3</v>
          </cell>
          <cell r="Z148">
            <v>0</v>
          </cell>
          <cell r="AA148">
            <v>1</v>
          </cell>
          <cell r="AB148">
            <v>0</v>
          </cell>
          <cell r="AC148">
            <v>0</v>
          </cell>
          <cell r="AD148">
            <v>0</v>
          </cell>
          <cell r="AE148" t="str">
            <v>D+</v>
          </cell>
        </row>
        <row r="149">
          <cell r="A149">
            <v>0</v>
          </cell>
          <cell r="B149">
            <v>0</v>
          </cell>
          <cell r="C149">
            <v>0</v>
          </cell>
          <cell r="D149" t="str">
            <v>4.6</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t="str">
            <v>1.33</v>
          </cell>
          <cell r="V149" t="str">
            <v>D+</v>
          </cell>
          <cell r="W149" t="str">
            <v>0</v>
          </cell>
          <cell r="X149">
            <v>0</v>
          </cell>
          <cell r="Y149">
            <v>0</v>
          </cell>
          <cell r="Z149">
            <v>0</v>
          </cell>
          <cell r="AA149">
            <v>0</v>
          </cell>
          <cell r="AB149">
            <v>0</v>
          </cell>
          <cell r="AC149">
            <v>0</v>
          </cell>
          <cell r="AD149">
            <v>0</v>
          </cell>
          <cell r="AE149">
            <v>0</v>
          </cell>
        </row>
        <row r="150">
          <cell r="A150">
            <v>0</v>
          </cell>
          <cell r="B150">
            <v>0</v>
          </cell>
          <cell r="C150">
            <v>0</v>
          </cell>
          <cell r="D150" t="str">
            <v>4.7</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t="str">
            <v>1.33</v>
          </cell>
          <cell r="V150" t="str">
            <v>D+</v>
          </cell>
          <cell r="W150" t="str">
            <v>0</v>
          </cell>
          <cell r="X150">
            <v>0</v>
          </cell>
          <cell r="Y150">
            <v>0</v>
          </cell>
          <cell r="Z150">
            <v>0</v>
          </cell>
          <cell r="AA150">
            <v>0</v>
          </cell>
          <cell r="AB150">
            <v>0</v>
          </cell>
          <cell r="AC150">
            <v>0</v>
          </cell>
          <cell r="AD150">
            <v>0</v>
          </cell>
          <cell r="AE150">
            <v>0</v>
          </cell>
        </row>
        <row r="151">
          <cell r="A151">
            <v>0</v>
          </cell>
          <cell r="B151">
            <v>36</v>
          </cell>
          <cell r="C151" t="str">
            <v>capaian rapot</v>
          </cell>
          <cell r="D151">
            <v>0</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t="str">
            <v>1.33</v>
          </cell>
          <cell r="V151" t="str">
            <v>D+</v>
          </cell>
          <cell r="W151">
            <v>0</v>
          </cell>
          <cell r="X151">
            <v>0</v>
          </cell>
          <cell r="Y151">
            <v>0</v>
          </cell>
          <cell r="Z151">
            <v>0</v>
          </cell>
          <cell r="AA151">
            <v>0</v>
          </cell>
          <cell r="AB151">
            <v>0</v>
          </cell>
          <cell r="AC151">
            <v>0</v>
          </cell>
          <cell r="AD151">
            <v>0</v>
          </cell>
          <cell r="AE151">
            <v>0</v>
          </cell>
        </row>
        <row r="152">
          <cell r="A152">
            <v>37</v>
          </cell>
          <cell r="B152">
            <v>0</v>
          </cell>
          <cell r="C152" t="e">
            <v>#N/A</v>
          </cell>
          <cell r="D152" t="str">
            <v>4.4</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t="str">
            <v>1.33</v>
          </cell>
          <cell r="V152" t="str">
            <v>D+</v>
          </cell>
          <cell r="W152" t="str">
            <v>0</v>
          </cell>
          <cell r="X152">
            <v>0</v>
          </cell>
          <cell r="Y152">
            <v>3</v>
          </cell>
          <cell r="Z152">
            <v>0</v>
          </cell>
          <cell r="AA152">
            <v>1</v>
          </cell>
          <cell r="AB152">
            <v>0</v>
          </cell>
          <cell r="AC152">
            <v>0</v>
          </cell>
          <cell r="AD152">
            <v>0</v>
          </cell>
          <cell r="AE152" t="str">
            <v>D+</v>
          </cell>
        </row>
        <row r="153">
          <cell r="A153">
            <v>0</v>
          </cell>
          <cell r="B153">
            <v>0</v>
          </cell>
          <cell r="C153">
            <v>0</v>
          </cell>
          <cell r="D153" t="str">
            <v>4.6</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t="str">
            <v>1.33</v>
          </cell>
          <cell r="V153" t="str">
            <v>D+</v>
          </cell>
          <cell r="W153" t="str">
            <v>0</v>
          </cell>
          <cell r="X153">
            <v>0</v>
          </cell>
          <cell r="Y153">
            <v>0</v>
          </cell>
          <cell r="Z153">
            <v>0</v>
          </cell>
          <cell r="AA153">
            <v>0</v>
          </cell>
          <cell r="AB153">
            <v>0</v>
          </cell>
          <cell r="AC153">
            <v>0</v>
          </cell>
          <cell r="AD153">
            <v>0</v>
          </cell>
          <cell r="AE153">
            <v>0</v>
          </cell>
        </row>
        <row r="154">
          <cell r="A154">
            <v>0</v>
          </cell>
          <cell r="B154">
            <v>0</v>
          </cell>
          <cell r="C154">
            <v>0</v>
          </cell>
          <cell r="D154" t="str">
            <v>4.7</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t="str">
            <v>1.33</v>
          </cell>
          <cell r="V154" t="str">
            <v>D+</v>
          </cell>
          <cell r="W154" t="str">
            <v>0</v>
          </cell>
          <cell r="X154">
            <v>0</v>
          </cell>
          <cell r="Y154">
            <v>0</v>
          </cell>
          <cell r="Z154">
            <v>0</v>
          </cell>
          <cell r="AA154">
            <v>0</v>
          </cell>
          <cell r="AB154">
            <v>0</v>
          </cell>
          <cell r="AC154">
            <v>0</v>
          </cell>
          <cell r="AD154">
            <v>0</v>
          </cell>
          <cell r="AE154">
            <v>0</v>
          </cell>
        </row>
        <row r="155">
          <cell r="A155">
            <v>0</v>
          </cell>
          <cell r="B155">
            <v>37</v>
          </cell>
          <cell r="C155">
            <v>0</v>
          </cell>
          <cell r="D155">
            <v>0</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t="str">
            <v>1.33</v>
          </cell>
          <cell r="V155" t="str">
            <v>D+</v>
          </cell>
          <cell r="W155">
            <v>0</v>
          </cell>
          <cell r="X155">
            <v>0</v>
          </cell>
          <cell r="Y155">
            <v>0</v>
          </cell>
          <cell r="Z155">
            <v>0</v>
          </cell>
          <cell r="AA155">
            <v>0</v>
          </cell>
          <cell r="AB155">
            <v>0</v>
          </cell>
          <cell r="AC155">
            <v>0</v>
          </cell>
          <cell r="AD155">
            <v>0</v>
          </cell>
          <cell r="AE155">
            <v>0</v>
          </cell>
        </row>
        <row r="156">
          <cell r="A156">
            <v>38</v>
          </cell>
          <cell r="B156">
            <v>0</v>
          </cell>
          <cell r="C156" t="e">
            <v>#N/A</v>
          </cell>
          <cell r="D156" t="str">
            <v>4.4</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t="str">
            <v>1.33</v>
          </cell>
          <cell r="V156" t="str">
            <v>D+</v>
          </cell>
          <cell r="W156" t="str">
            <v>0</v>
          </cell>
          <cell r="X156">
            <v>0</v>
          </cell>
          <cell r="Y156">
            <v>3</v>
          </cell>
          <cell r="Z156">
            <v>0</v>
          </cell>
          <cell r="AA156">
            <v>1</v>
          </cell>
          <cell r="AB156">
            <v>0</v>
          </cell>
          <cell r="AC156">
            <v>0</v>
          </cell>
          <cell r="AD156">
            <v>0</v>
          </cell>
          <cell r="AE156" t="str">
            <v>D+</v>
          </cell>
        </row>
        <row r="157">
          <cell r="A157">
            <v>0</v>
          </cell>
          <cell r="B157">
            <v>0</v>
          </cell>
          <cell r="C157">
            <v>0</v>
          </cell>
          <cell r="D157" t="str">
            <v>4.6</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t="str">
            <v>1.33</v>
          </cell>
          <cell r="V157" t="str">
            <v>D+</v>
          </cell>
          <cell r="W157" t="str">
            <v>0</v>
          </cell>
          <cell r="X157">
            <v>0</v>
          </cell>
          <cell r="Y157">
            <v>0</v>
          </cell>
          <cell r="Z157">
            <v>0</v>
          </cell>
          <cell r="AA157">
            <v>0</v>
          </cell>
          <cell r="AB157">
            <v>0</v>
          </cell>
          <cell r="AC157">
            <v>0</v>
          </cell>
          <cell r="AD157">
            <v>0</v>
          </cell>
          <cell r="AE157">
            <v>0</v>
          </cell>
        </row>
        <row r="158">
          <cell r="A158">
            <v>0</v>
          </cell>
          <cell r="B158">
            <v>0</v>
          </cell>
          <cell r="C158">
            <v>0</v>
          </cell>
          <cell r="D158" t="str">
            <v>4.7</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t="str">
            <v>1.33</v>
          </cell>
          <cell r="V158" t="str">
            <v>D+</v>
          </cell>
          <cell r="W158" t="str">
            <v>0</v>
          </cell>
          <cell r="X158">
            <v>0</v>
          </cell>
          <cell r="Y158">
            <v>0</v>
          </cell>
          <cell r="Z158">
            <v>0</v>
          </cell>
          <cell r="AA158">
            <v>0</v>
          </cell>
          <cell r="AB158">
            <v>0</v>
          </cell>
          <cell r="AC158">
            <v>0</v>
          </cell>
          <cell r="AD158">
            <v>0</v>
          </cell>
          <cell r="AE158">
            <v>0</v>
          </cell>
        </row>
        <row r="159">
          <cell r="A159">
            <v>0</v>
          </cell>
          <cell r="B159">
            <v>38</v>
          </cell>
          <cell r="C159" t="str">
            <v>capaian rapot</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t="str">
            <v>1.33</v>
          </cell>
          <cell r="V159" t="str">
            <v>D+</v>
          </cell>
          <cell r="W159">
            <v>0</v>
          </cell>
          <cell r="X159">
            <v>0</v>
          </cell>
          <cell r="Y159">
            <v>0</v>
          </cell>
          <cell r="Z159">
            <v>0</v>
          </cell>
          <cell r="AA159">
            <v>0</v>
          </cell>
          <cell r="AB159">
            <v>0</v>
          </cell>
          <cell r="AC159">
            <v>0</v>
          </cell>
          <cell r="AD159">
            <v>0</v>
          </cell>
          <cell r="AE159">
            <v>0</v>
          </cell>
        </row>
        <row r="160">
          <cell r="A160">
            <v>39</v>
          </cell>
          <cell r="B160">
            <v>0</v>
          </cell>
          <cell r="C160" t="e">
            <v>#N/A</v>
          </cell>
          <cell r="D160" t="str">
            <v>4.4</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t="str">
            <v>1.33</v>
          </cell>
          <cell r="V160" t="str">
            <v>D+</v>
          </cell>
          <cell r="W160" t="str">
            <v>0</v>
          </cell>
          <cell r="X160">
            <v>0</v>
          </cell>
          <cell r="Y160">
            <v>3</v>
          </cell>
          <cell r="Z160">
            <v>0</v>
          </cell>
          <cell r="AA160">
            <v>1</v>
          </cell>
          <cell r="AB160">
            <v>0</v>
          </cell>
          <cell r="AC160">
            <v>0</v>
          </cell>
          <cell r="AD160">
            <v>0</v>
          </cell>
          <cell r="AE160" t="str">
            <v>D+</v>
          </cell>
        </row>
        <row r="161">
          <cell r="A161">
            <v>0</v>
          </cell>
          <cell r="B161">
            <v>0</v>
          </cell>
          <cell r="C161">
            <v>0</v>
          </cell>
          <cell r="D161" t="str">
            <v>4.6</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t="str">
            <v>1.33</v>
          </cell>
          <cell r="V161" t="str">
            <v>D+</v>
          </cell>
          <cell r="W161" t="str">
            <v>0</v>
          </cell>
          <cell r="X161">
            <v>0</v>
          </cell>
          <cell r="Y161">
            <v>0</v>
          </cell>
          <cell r="Z161">
            <v>0</v>
          </cell>
          <cell r="AA161">
            <v>0</v>
          </cell>
          <cell r="AB161">
            <v>0</v>
          </cell>
          <cell r="AC161">
            <v>0</v>
          </cell>
          <cell r="AD161">
            <v>0</v>
          </cell>
          <cell r="AE161">
            <v>0</v>
          </cell>
        </row>
        <row r="162">
          <cell r="A162">
            <v>0</v>
          </cell>
          <cell r="B162">
            <v>0</v>
          </cell>
          <cell r="C162">
            <v>0</v>
          </cell>
          <cell r="D162" t="str">
            <v>4.7</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t="str">
            <v>1.33</v>
          </cell>
          <cell r="V162" t="str">
            <v>D+</v>
          </cell>
          <cell r="W162" t="str">
            <v>0</v>
          </cell>
          <cell r="X162">
            <v>0</v>
          </cell>
          <cell r="Y162">
            <v>0</v>
          </cell>
          <cell r="Z162">
            <v>0</v>
          </cell>
          <cell r="AA162">
            <v>0</v>
          </cell>
          <cell r="AB162">
            <v>0</v>
          </cell>
          <cell r="AC162">
            <v>0</v>
          </cell>
          <cell r="AD162">
            <v>0</v>
          </cell>
          <cell r="AE162">
            <v>0</v>
          </cell>
        </row>
        <row r="163">
          <cell r="A163">
            <v>0</v>
          </cell>
          <cell r="B163">
            <v>39</v>
          </cell>
          <cell r="C163" t="str">
            <v>capaian rapot</v>
          </cell>
          <cell r="D163">
            <v>0</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t="str">
            <v>1.33</v>
          </cell>
          <cell r="V163" t="str">
            <v>D+</v>
          </cell>
          <cell r="W163">
            <v>0</v>
          </cell>
          <cell r="X163">
            <v>0</v>
          </cell>
          <cell r="Y163">
            <v>0</v>
          </cell>
          <cell r="Z163">
            <v>0</v>
          </cell>
          <cell r="AA163">
            <v>0</v>
          </cell>
          <cell r="AB163">
            <v>0</v>
          </cell>
          <cell r="AC163">
            <v>0</v>
          </cell>
          <cell r="AD163">
            <v>0</v>
          </cell>
          <cell r="AE163">
            <v>0</v>
          </cell>
        </row>
        <row r="164">
          <cell r="A164">
            <v>40</v>
          </cell>
          <cell r="B164">
            <v>0</v>
          </cell>
          <cell r="C164" t="e">
            <v>#N/A</v>
          </cell>
          <cell r="D164" t="str">
            <v>4.4</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t="str">
            <v>1.33</v>
          </cell>
          <cell r="V164" t="str">
            <v>D+</v>
          </cell>
          <cell r="W164" t="str">
            <v>0</v>
          </cell>
          <cell r="X164">
            <v>0</v>
          </cell>
          <cell r="Y164">
            <v>3</v>
          </cell>
          <cell r="Z164">
            <v>0</v>
          </cell>
          <cell r="AA164">
            <v>1</v>
          </cell>
          <cell r="AB164">
            <v>0</v>
          </cell>
          <cell r="AC164">
            <v>0</v>
          </cell>
          <cell r="AD164">
            <v>0</v>
          </cell>
          <cell r="AE164" t="str">
            <v>D+</v>
          </cell>
        </row>
        <row r="165">
          <cell r="A165">
            <v>0</v>
          </cell>
          <cell r="B165">
            <v>0</v>
          </cell>
          <cell r="C165">
            <v>0</v>
          </cell>
          <cell r="D165" t="str">
            <v>4.6</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t="str">
            <v>1.33</v>
          </cell>
          <cell r="V165" t="str">
            <v>D+</v>
          </cell>
          <cell r="W165" t="str">
            <v>0</v>
          </cell>
          <cell r="X165">
            <v>0</v>
          </cell>
          <cell r="Y165">
            <v>0</v>
          </cell>
          <cell r="Z165">
            <v>0</v>
          </cell>
          <cell r="AA165">
            <v>0</v>
          </cell>
          <cell r="AB165">
            <v>0</v>
          </cell>
          <cell r="AC165">
            <v>0</v>
          </cell>
          <cell r="AD165">
            <v>0</v>
          </cell>
          <cell r="AE165">
            <v>0</v>
          </cell>
        </row>
        <row r="166">
          <cell r="A166">
            <v>0</v>
          </cell>
          <cell r="B166">
            <v>0</v>
          </cell>
          <cell r="C166">
            <v>0</v>
          </cell>
          <cell r="D166" t="str">
            <v>4.7</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t="str">
            <v>1.33</v>
          </cell>
          <cell r="V166" t="str">
            <v>D+</v>
          </cell>
          <cell r="W166" t="str">
            <v>0</v>
          </cell>
          <cell r="X166">
            <v>0</v>
          </cell>
          <cell r="Y166">
            <v>0</v>
          </cell>
          <cell r="Z166">
            <v>0</v>
          </cell>
          <cell r="AA166">
            <v>0</v>
          </cell>
          <cell r="AB166">
            <v>0</v>
          </cell>
          <cell r="AC166">
            <v>0</v>
          </cell>
          <cell r="AD166">
            <v>0</v>
          </cell>
          <cell r="AE166">
            <v>0</v>
          </cell>
        </row>
        <row r="167">
          <cell r="A167">
            <v>0</v>
          </cell>
          <cell r="B167">
            <v>40</v>
          </cell>
          <cell r="C167" t="str">
            <v>capaian rapot</v>
          </cell>
          <cell r="D167">
            <v>0</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t="str">
            <v>1.33</v>
          </cell>
          <cell r="V167" t="str">
            <v>D+</v>
          </cell>
          <cell r="W167">
            <v>0</v>
          </cell>
          <cell r="X167">
            <v>0</v>
          </cell>
          <cell r="Y167">
            <v>0</v>
          </cell>
          <cell r="Z167">
            <v>0</v>
          </cell>
          <cell r="AA167">
            <v>0</v>
          </cell>
          <cell r="AB167">
            <v>0</v>
          </cell>
          <cell r="AC167">
            <v>0</v>
          </cell>
          <cell r="AD167">
            <v>0</v>
          </cell>
          <cell r="AE167">
            <v>0</v>
          </cell>
        </row>
      </sheetData>
      <sheetData sheetId="28">
        <row r="9">
          <cell r="A9">
            <v>1</v>
          </cell>
          <cell r="B9">
            <v>0</v>
          </cell>
          <cell r="C9" t="str">
            <v>Achmad Zacky</v>
          </cell>
          <cell r="D9" t="str">
            <v>4.1</v>
          </cell>
          <cell r="E9">
            <v>65</v>
          </cell>
          <cell r="F9">
            <v>78</v>
          </cell>
          <cell r="G9">
            <v>76</v>
          </cell>
          <cell r="H9">
            <v>56</v>
          </cell>
          <cell r="I9">
            <v>67</v>
          </cell>
          <cell r="J9">
            <v>67</v>
          </cell>
          <cell r="K9">
            <v>0</v>
          </cell>
          <cell r="L9">
            <v>0</v>
          </cell>
          <cell r="M9">
            <v>0</v>
          </cell>
          <cell r="N9">
            <v>0</v>
          </cell>
          <cell r="O9">
            <v>0</v>
          </cell>
          <cell r="P9">
            <v>0</v>
          </cell>
          <cell r="Q9">
            <v>65</v>
          </cell>
          <cell r="R9">
            <v>78</v>
          </cell>
          <cell r="S9">
            <v>76</v>
          </cell>
          <cell r="T9">
            <v>73</v>
          </cell>
          <cell r="U9" t="str">
            <v>3.00</v>
          </cell>
          <cell r="V9" t="str">
            <v>B</v>
          </cell>
          <cell r="W9" t="str">
            <v>B</v>
          </cell>
          <cell r="X9">
            <v>0</v>
          </cell>
          <cell r="Y9">
            <v>0</v>
          </cell>
          <cell r="Z9">
            <v>0</v>
          </cell>
          <cell r="AA9">
            <v>0</v>
          </cell>
          <cell r="AB9">
            <v>0</v>
          </cell>
          <cell r="AC9">
            <v>4</v>
          </cell>
          <cell r="AD9">
            <v>0</v>
          </cell>
          <cell r="AE9">
            <v>0</v>
          </cell>
          <cell r="AF9">
            <v>3</v>
          </cell>
          <cell r="AG9">
            <v>0</v>
          </cell>
          <cell r="AH9">
            <v>0</v>
          </cell>
          <cell r="AI9">
            <v>0</v>
          </cell>
          <cell r="AJ9">
            <v>74.222222222222214</v>
          </cell>
          <cell r="AK9" t="str">
            <v>B</v>
          </cell>
        </row>
        <row r="10">
          <cell r="A10">
            <v>0</v>
          </cell>
          <cell r="B10">
            <v>0</v>
          </cell>
          <cell r="C10">
            <v>0</v>
          </cell>
          <cell r="D10" t="str">
            <v>4.2</v>
          </cell>
          <cell r="E10">
            <v>79</v>
          </cell>
          <cell r="F10">
            <v>70</v>
          </cell>
          <cell r="G10">
            <v>65</v>
          </cell>
          <cell r="H10">
            <v>67</v>
          </cell>
          <cell r="I10">
            <v>74</v>
          </cell>
          <cell r="J10">
            <v>87</v>
          </cell>
          <cell r="K10">
            <v>56</v>
          </cell>
          <cell r="L10">
            <v>78</v>
          </cell>
          <cell r="M10">
            <v>70</v>
          </cell>
          <cell r="N10">
            <v>0</v>
          </cell>
          <cell r="O10">
            <v>0</v>
          </cell>
          <cell r="P10">
            <v>0</v>
          </cell>
          <cell r="Q10">
            <v>79</v>
          </cell>
          <cell r="R10">
            <v>78</v>
          </cell>
          <cell r="S10">
            <v>87</v>
          </cell>
          <cell r="T10">
            <v>81.333333333333329</v>
          </cell>
          <cell r="U10" t="str">
            <v>3.66</v>
          </cell>
          <cell r="V10" t="str">
            <v>A-</v>
          </cell>
          <cell r="W10" t="str">
            <v>SB</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row>
        <row r="11">
          <cell r="A11">
            <v>0</v>
          </cell>
          <cell r="B11">
            <v>0</v>
          </cell>
          <cell r="C11">
            <v>0</v>
          </cell>
          <cell r="D11" t="str">
            <v>4.4</v>
          </cell>
          <cell r="E11">
            <v>65</v>
          </cell>
          <cell r="F11">
            <v>72</v>
          </cell>
          <cell r="G11">
            <v>71</v>
          </cell>
          <cell r="H11">
            <v>72</v>
          </cell>
          <cell r="I11">
            <v>72</v>
          </cell>
          <cell r="J11">
            <v>81</v>
          </cell>
          <cell r="K11">
            <v>70</v>
          </cell>
          <cell r="L11">
            <v>76</v>
          </cell>
          <cell r="M11">
            <v>72</v>
          </cell>
          <cell r="N11">
            <v>75</v>
          </cell>
          <cell r="O11">
            <v>65</v>
          </cell>
          <cell r="P11">
            <v>73</v>
          </cell>
          <cell r="Q11">
            <v>75</v>
          </cell>
          <cell r="R11">
            <v>76</v>
          </cell>
          <cell r="S11">
            <v>81</v>
          </cell>
          <cell r="T11">
            <v>77.333333333333329</v>
          </cell>
          <cell r="U11" t="str">
            <v>3.33</v>
          </cell>
          <cell r="V11" t="str">
            <v>B+</v>
          </cell>
          <cell r="W11" t="str">
            <v>B</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row>
        <row r="12">
          <cell r="A12">
            <v>0</v>
          </cell>
          <cell r="B12">
            <v>0</v>
          </cell>
          <cell r="C12">
            <v>0</v>
          </cell>
          <cell r="D12" t="str">
            <v>4.5</v>
          </cell>
          <cell r="E12">
            <v>0</v>
          </cell>
          <cell r="F12">
            <v>0</v>
          </cell>
          <cell r="G12">
            <v>0</v>
          </cell>
          <cell r="H12">
            <v>0</v>
          </cell>
          <cell r="I12">
            <v>0</v>
          </cell>
          <cell r="J12">
            <v>0</v>
          </cell>
          <cell r="K12">
            <v>0</v>
          </cell>
          <cell r="L12">
            <v>0</v>
          </cell>
          <cell r="M12">
            <v>0</v>
          </cell>
          <cell r="N12">
            <v>72</v>
          </cell>
          <cell r="O12">
            <v>67</v>
          </cell>
          <cell r="P12">
            <v>65</v>
          </cell>
          <cell r="Q12">
            <v>72</v>
          </cell>
          <cell r="R12">
            <v>67</v>
          </cell>
          <cell r="S12">
            <v>65</v>
          </cell>
          <cell r="T12">
            <v>68</v>
          </cell>
          <cell r="U12" t="str">
            <v>2.66</v>
          </cell>
          <cell r="V12" t="str">
            <v>B-</v>
          </cell>
          <cell r="W12" t="str">
            <v>B</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row>
        <row r="13">
          <cell r="A13">
            <v>0</v>
          </cell>
          <cell r="B13">
            <v>0</v>
          </cell>
          <cell r="C13">
            <v>0</v>
          </cell>
          <cell r="D13" t="str">
            <v>4.7</v>
          </cell>
          <cell r="E13">
            <v>0</v>
          </cell>
          <cell r="F13">
            <v>0</v>
          </cell>
          <cell r="G13">
            <v>0</v>
          </cell>
          <cell r="H13">
            <v>0</v>
          </cell>
          <cell r="I13">
            <v>0</v>
          </cell>
          <cell r="J13">
            <v>0</v>
          </cell>
          <cell r="K13">
            <v>89</v>
          </cell>
          <cell r="L13">
            <v>68</v>
          </cell>
          <cell r="M13">
            <v>65</v>
          </cell>
          <cell r="N13">
            <v>0</v>
          </cell>
          <cell r="O13">
            <v>0</v>
          </cell>
          <cell r="P13">
            <v>0</v>
          </cell>
          <cell r="Q13">
            <v>89</v>
          </cell>
          <cell r="R13">
            <v>68</v>
          </cell>
          <cell r="S13">
            <v>65</v>
          </cell>
          <cell r="T13">
            <v>74</v>
          </cell>
          <cell r="U13" t="str">
            <v>3.00</v>
          </cell>
          <cell r="V13" t="str">
            <v>B</v>
          </cell>
          <cell r="W13" t="str">
            <v>B</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row>
        <row r="14">
          <cell r="A14">
            <v>0</v>
          </cell>
          <cell r="B14">
            <v>0</v>
          </cell>
          <cell r="C14">
            <v>0</v>
          </cell>
          <cell r="D14" t="str">
            <v>4.14</v>
          </cell>
          <cell r="E14">
            <v>0</v>
          </cell>
          <cell r="F14">
            <v>0</v>
          </cell>
          <cell r="G14">
            <v>0</v>
          </cell>
          <cell r="H14">
            <v>0</v>
          </cell>
          <cell r="I14">
            <v>0</v>
          </cell>
          <cell r="J14">
            <v>0</v>
          </cell>
          <cell r="K14">
            <v>0</v>
          </cell>
          <cell r="L14">
            <v>0</v>
          </cell>
          <cell r="M14">
            <v>0</v>
          </cell>
          <cell r="N14">
            <v>70</v>
          </cell>
          <cell r="O14">
            <v>78</v>
          </cell>
          <cell r="P14">
            <v>67</v>
          </cell>
          <cell r="Q14">
            <v>70</v>
          </cell>
          <cell r="R14">
            <v>78</v>
          </cell>
          <cell r="S14">
            <v>67</v>
          </cell>
          <cell r="T14">
            <v>71.666666666666671</v>
          </cell>
          <cell r="U14" t="str">
            <v>3.00</v>
          </cell>
          <cell r="V14" t="str">
            <v>B</v>
          </cell>
          <cell r="W14" t="str">
            <v>B</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row>
        <row r="15">
          <cell r="A15">
            <v>0</v>
          </cell>
          <cell r="B15">
            <v>1</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74.222222222222214</v>
          </cell>
          <cell r="U15" t="str">
            <v>3.00</v>
          </cell>
          <cell r="V15" t="str">
            <v>B</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row>
        <row r="16">
          <cell r="A16">
            <v>2</v>
          </cell>
          <cell r="B16">
            <v>0</v>
          </cell>
          <cell r="C16" t="str">
            <v>Angelia Vabel R</v>
          </cell>
          <cell r="D16" t="str">
            <v>4.1</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t="str">
            <v>1.33</v>
          </cell>
          <cell r="V16" t="str">
            <v>D+</v>
          </cell>
          <cell r="W16" t="str">
            <v>0</v>
          </cell>
          <cell r="X16">
            <v>0</v>
          </cell>
          <cell r="Y16">
            <v>0</v>
          </cell>
          <cell r="Z16">
            <v>0</v>
          </cell>
          <cell r="AA16">
            <v>0</v>
          </cell>
          <cell r="AB16">
            <v>0</v>
          </cell>
          <cell r="AC16">
            <v>0</v>
          </cell>
          <cell r="AD16">
            <v>0</v>
          </cell>
          <cell r="AE16">
            <v>0</v>
          </cell>
          <cell r="AF16">
            <v>0</v>
          </cell>
          <cell r="AG16">
            <v>0</v>
          </cell>
          <cell r="AH16">
            <v>0</v>
          </cell>
          <cell r="AI16">
            <v>0</v>
          </cell>
          <cell r="AJ16">
            <v>0</v>
          </cell>
          <cell r="AK16" t="str">
            <v>D+</v>
          </cell>
        </row>
        <row r="17">
          <cell r="A17">
            <v>0</v>
          </cell>
          <cell r="B17">
            <v>0</v>
          </cell>
          <cell r="C17">
            <v>0</v>
          </cell>
          <cell r="D17" t="str">
            <v>4.2</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t="str">
            <v>1.33</v>
          </cell>
          <cell r="V17" t="str">
            <v>D+</v>
          </cell>
          <cell r="W17" t="str">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row>
        <row r="18">
          <cell r="A18">
            <v>0</v>
          </cell>
          <cell r="B18">
            <v>0</v>
          </cell>
          <cell r="C18">
            <v>0</v>
          </cell>
          <cell r="D18" t="str">
            <v>4.4</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t="str">
            <v>1.33</v>
          </cell>
          <cell r="V18" t="str">
            <v>D+</v>
          </cell>
          <cell r="W18" t="str">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row>
        <row r="19">
          <cell r="A19">
            <v>0</v>
          </cell>
          <cell r="B19">
            <v>0</v>
          </cell>
          <cell r="C19">
            <v>0</v>
          </cell>
          <cell r="D19" t="str">
            <v>4.5</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t="str">
            <v>1.33</v>
          </cell>
          <cell r="V19" t="str">
            <v>D+</v>
          </cell>
          <cell r="W19" t="str">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row>
        <row r="20">
          <cell r="A20">
            <v>0</v>
          </cell>
          <cell r="B20">
            <v>0</v>
          </cell>
          <cell r="C20">
            <v>0</v>
          </cell>
          <cell r="D20" t="str">
            <v>4.7</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t="str">
            <v>1.33</v>
          </cell>
          <cell r="V20" t="str">
            <v>D+</v>
          </cell>
          <cell r="W20" t="str">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row>
        <row r="21">
          <cell r="A21">
            <v>0</v>
          </cell>
          <cell r="B21">
            <v>0</v>
          </cell>
          <cell r="C21">
            <v>0</v>
          </cell>
          <cell r="D21" t="str">
            <v>4.14</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t="str">
            <v>1.33</v>
          </cell>
          <cell r="V21" t="str">
            <v>D+</v>
          </cell>
          <cell r="W21" t="str">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row>
        <row r="22">
          <cell r="A22">
            <v>0</v>
          </cell>
          <cell r="B22">
            <v>2</v>
          </cell>
          <cell r="C22" t="str">
            <v>capaian rapot</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t="str">
            <v>1.33</v>
          </cell>
          <cell r="V22" t="str">
            <v>D+</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row>
        <row r="23">
          <cell r="A23">
            <v>3</v>
          </cell>
          <cell r="B23">
            <v>0</v>
          </cell>
          <cell r="C23" t="str">
            <v>Anggun Dwi P.I</v>
          </cell>
          <cell r="D23" t="str">
            <v>4.1</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t="str">
            <v>1.33</v>
          </cell>
          <cell r="V23" t="str">
            <v>D+</v>
          </cell>
          <cell r="W23" t="str">
            <v>0</v>
          </cell>
          <cell r="X23">
            <v>0</v>
          </cell>
          <cell r="Y23">
            <v>0</v>
          </cell>
          <cell r="Z23">
            <v>0</v>
          </cell>
          <cell r="AA23">
            <v>0</v>
          </cell>
          <cell r="AB23">
            <v>0</v>
          </cell>
          <cell r="AC23">
            <v>0</v>
          </cell>
          <cell r="AD23">
            <v>0</v>
          </cell>
          <cell r="AE23">
            <v>0</v>
          </cell>
          <cell r="AF23">
            <v>0</v>
          </cell>
          <cell r="AG23">
            <v>0</v>
          </cell>
          <cell r="AH23">
            <v>0</v>
          </cell>
          <cell r="AI23">
            <v>0</v>
          </cell>
          <cell r="AJ23">
            <v>0</v>
          </cell>
          <cell r="AK23" t="str">
            <v>D+</v>
          </cell>
        </row>
        <row r="24">
          <cell r="A24">
            <v>0</v>
          </cell>
          <cell r="B24">
            <v>0</v>
          </cell>
          <cell r="C24">
            <v>0</v>
          </cell>
          <cell r="D24" t="str">
            <v>4.2</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t="str">
            <v>1.33</v>
          </cell>
          <cell r="V24" t="str">
            <v>D+</v>
          </cell>
          <cell r="W24" t="str">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row>
        <row r="25">
          <cell r="A25">
            <v>0</v>
          </cell>
          <cell r="B25">
            <v>0</v>
          </cell>
          <cell r="C25">
            <v>0</v>
          </cell>
          <cell r="D25" t="str">
            <v>4.4</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t="str">
            <v>1.33</v>
          </cell>
          <cell r="V25" t="str">
            <v>D+</v>
          </cell>
          <cell r="W25" t="str">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row>
        <row r="26">
          <cell r="A26">
            <v>0</v>
          </cell>
          <cell r="B26">
            <v>0</v>
          </cell>
          <cell r="C26">
            <v>0</v>
          </cell>
          <cell r="D26" t="str">
            <v>4.5</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t="str">
            <v>1.33</v>
          </cell>
          <cell r="V26" t="str">
            <v>D+</v>
          </cell>
          <cell r="W26" t="str">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row>
        <row r="27">
          <cell r="A27">
            <v>0</v>
          </cell>
          <cell r="B27">
            <v>0</v>
          </cell>
          <cell r="C27">
            <v>0</v>
          </cell>
          <cell r="D27" t="str">
            <v>4.7</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t="str">
            <v>1.33</v>
          </cell>
          <cell r="V27" t="str">
            <v>D+</v>
          </cell>
          <cell r="W27" t="str">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row>
        <row r="28">
          <cell r="A28">
            <v>0</v>
          </cell>
          <cell r="B28">
            <v>0</v>
          </cell>
          <cell r="C28">
            <v>0</v>
          </cell>
          <cell r="D28" t="str">
            <v>4.14</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t="str">
            <v>1.33</v>
          </cell>
          <cell r="V28" t="str">
            <v>D+</v>
          </cell>
          <cell r="W28" t="str">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row>
        <row r="29">
          <cell r="A29">
            <v>0</v>
          </cell>
          <cell r="B29">
            <v>3</v>
          </cell>
          <cell r="C29" t="str">
            <v>capaian rapot</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t="str">
            <v>1.33</v>
          </cell>
          <cell r="V29" t="str">
            <v>D+</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row>
        <row r="30">
          <cell r="A30">
            <v>4</v>
          </cell>
          <cell r="B30">
            <v>0</v>
          </cell>
          <cell r="C30" t="str">
            <v>Antonio Permata A</v>
          </cell>
          <cell r="D30" t="str">
            <v>4.1</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t="str">
            <v>1.33</v>
          </cell>
          <cell r="V30" t="str">
            <v>D+</v>
          </cell>
          <cell r="W30" t="str">
            <v>0</v>
          </cell>
          <cell r="X30">
            <v>0</v>
          </cell>
          <cell r="Y30">
            <v>0</v>
          </cell>
          <cell r="Z30">
            <v>0</v>
          </cell>
          <cell r="AA30">
            <v>0</v>
          </cell>
          <cell r="AB30">
            <v>0</v>
          </cell>
          <cell r="AC30">
            <v>0</v>
          </cell>
          <cell r="AD30">
            <v>0</v>
          </cell>
          <cell r="AE30">
            <v>0</v>
          </cell>
          <cell r="AF30">
            <v>0</v>
          </cell>
          <cell r="AG30">
            <v>0</v>
          </cell>
          <cell r="AH30">
            <v>0</v>
          </cell>
          <cell r="AI30">
            <v>0</v>
          </cell>
          <cell r="AJ30">
            <v>0</v>
          </cell>
          <cell r="AK30" t="str">
            <v>D+</v>
          </cell>
        </row>
        <row r="31">
          <cell r="A31">
            <v>0</v>
          </cell>
          <cell r="B31">
            <v>0</v>
          </cell>
          <cell r="C31">
            <v>0</v>
          </cell>
          <cell r="D31" t="str">
            <v>4.2</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t="str">
            <v>1.33</v>
          </cell>
          <cell r="V31" t="str">
            <v>D+</v>
          </cell>
          <cell r="W31" t="str">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row>
        <row r="32">
          <cell r="A32">
            <v>0</v>
          </cell>
          <cell r="B32">
            <v>0</v>
          </cell>
          <cell r="C32">
            <v>0</v>
          </cell>
          <cell r="D32" t="str">
            <v>4.4</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t="str">
            <v>1.33</v>
          </cell>
          <cell r="V32" t="str">
            <v>D+</v>
          </cell>
          <cell r="W32" t="str">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row>
        <row r="33">
          <cell r="A33">
            <v>0</v>
          </cell>
          <cell r="B33">
            <v>0</v>
          </cell>
          <cell r="C33">
            <v>0</v>
          </cell>
          <cell r="D33" t="str">
            <v>4.5</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t="str">
            <v>1.33</v>
          </cell>
          <cell r="V33" t="str">
            <v>D+</v>
          </cell>
          <cell r="W33" t="str">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row>
        <row r="34">
          <cell r="A34">
            <v>0</v>
          </cell>
          <cell r="B34">
            <v>0</v>
          </cell>
          <cell r="C34">
            <v>0</v>
          </cell>
          <cell r="D34" t="str">
            <v>4.7</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t="str">
            <v>1.33</v>
          </cell>
          <cell r="V34" t="str">
            <v>D+</v>
          </cell>
          <cell r="W34" t="str">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row>
        <row r="35">
          <cell r="A35">
            <v>0</v>
          </cell>
          <cell r="B35">
            <v>0</v>
          </cell>
          <cell r="C35">
            <v>0</v>
          </cell>
          <cell r="D35" t="str">
            <v>4.14</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t="str">
            <v>1.33</v>
          </cell>
          <cell r="V35" t="str">
            <v>D+</v>
          </cell>
          <cell r="W35" t="str">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row>
        <row r="36">
          <cell r="A36">
            <v>0</v>
          </cell>
          <cell r="B36">
            <v>4</v>
          </cell>
          <cell r="C36" t="str">
            <v>capaian rapot</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t="str">
            <v>1.33</v>
          </cell>
          <cell r="V36" t="str">
            <v>D+</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row>
        <row r="37">
          <cell r="A37">
            <v>5</v>
          </cell>
          <cell r="B37">
            <v>0</v>
          </cell>
          <cell r="C37" t="str">
            <v>Arya Pratama G</v>
          </cell>
          <cell r="D37" t="str">
            <v>4.1</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t="str">
            <v>1.33</v>
          </cell>
          <cell r="V37" t="str">
            <v>D+</v>
          </cell>
          <cell r="W37" t="str">
            <v>0</v>
          </cell>
          <cell r="X37">
            <v>0</v>
          </cell>
          <cell r="Y37">
            <v>0</v>
          </cell>
          <cell r="Z37">
            <v>0</v>
          </cell>
          <cell r="AA37">
            <v>0</v>
          </cell>
          <cell r="AB37">
            <v>0</v>
          </cell>
          <cell r="AC37">
            <v>0</v>
          </cell>
          <cell r="AD37">
            <v>0</v>
          </cell>
          <cell r="AE37">
            <v>0</v>
          </cell>
          <cell r="AF37">
            <v>0</v>
          </cell>
          <cell r="AG37">
            <v>0</v>
          </cell>
          <cell r="AH37">
            <v>0</v>
          </cell>
          <cell r="AI37">
            <v>0</v>
          </cell>
          <cell r="AJ37">
            <v>0</v>
          </cell>
          <cell r="AK37" t="str">
            <v>D+</v>
          </cell>
        </row>
        <row r="38">
          <cell r="A38">
            <v>0</v>
          </cell>
          <cell r="B38">
            <v>0</v>
          </cell>
          <cell r="C38">
            <v>0</v>
          </cell>
          <cell r="D38" t="str">
            <v>4.2</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t="str">
            <v>1.33</v>
          </cell>
          <cell r="V38" t="str">
            <v>D+</v>
          </cell>
          <cell r="W38" t="str">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row>
        <row r="39">
          <cell r="A39">
            <v>0</v>
          </cell>
          <cell r="B39">
            <v>0</v>
          </cell>
          <cell r="C39">
            <v>0</v>
          </cell>
          <cell r="D39" t="str">
            <v>4.4</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t="str">
            <v>1.33</v>
          </cell>
          <cell r="V39" t="str">
            <v>D+</v>
          </cell>
          <cell r="W39" t="str">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row>
        <row r="40">
          <cell r="A40">
            <v>0</v>
          </cell>
          <cell r="B40">
            <v>0</v>
          </cell>
          <cell r="C40">
            <v>0</v>
          </cell>
          <cell r="D40" t="str">
            <v>4.5</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t="str">
            <v>1.33</v>
          </cell>
          <cell r="V40" t="str">
            <v>D+</v>
          </cell>
          <cell r="W40" t="str">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row>
        <row r="41">
          <cell r="A41">
            <v>0</v>
          </cell>
          <cell r="B41">
            <v>0</v>
          </cell>
          <cell r="C41">
            <v>0</v>
          </cell>
          <cell r="D41" t="str">
            <v>4.7</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t="str">
            <v>1.33</v>
          </cell>
          <cell r="V41" t="str">
            <v>D+</v>
          </cell>
          <cell r="W41" t="str">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row>
        <row r="42">
          <cell r="A42">
            <v>0</v>
          </cell>
          <cell r="B42">
            <v>0</v>
          </cell>
          <cell r="C42">
            <v>0</v>
          </cell>
          <cell r="D42" t="str">
            <v>4.14</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t="str">
            <v>1.33</v>
          </cell>
          <cell r="V42" t="str">
            <v>D+</v>
          </cell>
          <cell r="W42" t="str">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row>
        <row r="43">
          <cell r="A43">
            <v>0</v>
          </cell>
          <cell r="B43">
            <v>5</v>
          </cell>
          <cell r="C43" t="str">
            <v>capaian rapot</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t="str">
            <v>1.33</v>
          </cell>
          <cell r="V43" t="str">
            <v>D+</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row>
        <row r="44">
          <cell r="A44">
            <v>6</v>
          </cell>
          <cell r="B44">
            <v>0</v>
          </cell>
          <cell r="C44" t="str">
            <v>Asyam Hanif Ihsan H</v>
          </cell>
          <cell r="D44" t="str">
            <v>4.1</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t="str">
            <v>1.33</v>
          </cell>
          <cell r="V44" t="str">
            <v>D+</v>
          </cell>
          <cell r="W44" t="str">
            <v>0</v>
          </cell>
          <cell r="X44">
            <v>0</v>
          </cell>
          <cell r="Y44">
            <v>0</v>
          </cell>
          <cell r="Z44">
            <v>0</v>
          </cell>
          <cell r="AA44">
            <v>0</v>
          </cell>
          <cell r="AB44">
            <v>0</v>
          </cell>
          <cell r="AC44">
            <v>0</v>
          </cell>
          <cell r="AD44">
            <v>0</v>
          </cell>
          <cell r="AE44">
            <v>0</v>
          </cell>
          <cell r="AF44">
            <v>0</v>
          </cell>
          <cell r="AG44">
            <v>0</v>
          </cell>
          <cell r="AH44">
            <v>0</v>
          </cell>
          <cell r="AI44">
            <v>0</v>
          </cell>
          <cell r="AJ44">
            <v>0</v>
          </cell>
          <cell r="AK44" t="str">
            <v>D+</v>
          </cell>
        </row>
        <row r="45">
          <cell r="A45">
            <v>0</v>
          </cell>
          <cell r="B45">
            <v>0</v>
          </cell>
          <cell r="C45">
            <v>0</v>
          </cell>
          <cell r="D45" t="str">
            <v>4.2</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t="str">
            <v>1.33</v>
          </cell>
          <cell r="V45" t="str">
            <v>D+</v>
          </cell>
          <cell r="W45" t="str">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row>
        <row r="46">
          <cell r="A46">
            <v>0</v>
          </cell>
          <cell r="B46">
            <v>0</v>
          </cell>
          <cell r="C46">
            <v>0</v>
          </cell>
          <cell r="D46" t="str">
            <v>4.4</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t="str">
            <v>1.33</v>
          </cell>
          <cell r="V46" t="str">
            <v>D+</v>
          </cell>
          <cell r="W46" t="str">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row>
        <row r="47">
          <cell r="A47">
            <v>0</v>
          </cell>
          <cell r="B47">
            <v>0</v>
          </cell>
          <cell r="C47">
            <v>0</v>
          </cell>
          <cell r="D47" t="str">
            <v>4.5</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t="str">
            <v>1.33</v>
          </cell>
          <cell r="V47" t="str">
            <v>D+</v>
          </cell>
          <cell r="W47" t="str">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row>
        <row r="48">
          <cell r="A48">
            <v>0</v>
          </cell>
          <cell r="B48">
            <v>0</v>
          </cell>
          <cell r="C48">
            <v>0</v>
          </cell>
          <cell r="D48" t="str">
            <v>4.7</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t="str">
            <v>1.33</v>
          </cell>
          <cell r="V48" t="str">
            <v>D+</v>
          </cell>
          <cell r="W48" t="str">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row>
        <row r="49">
          <cell r="A49">
            <v>0</v>
          </cell>
          <cell r="B49">
            <v>0</v>
          </cell>
          <cell r="C49">
            <v>0</v>
          </cell>
          <cell r="D49" t="str">
            <v>4.14</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t="str">
            <v>1.33</v>
          </cell>
          <cell r="V49" t="str">
            <v>D+</v>
          </cell>
          <cell r="W49" t="str">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row>
        <row r="50">
          <cell r="A50">
            <v>0</v>
          </cell>
          <cell r="B50">
            <v>6</v>
          </cell>
          <cell r="C50" t="str">
            <v>capaian rapot</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t="str">
            <v>1.33</v>
          </cell>
          <cell r="V50" t="str">
            <v>D+</v>
          </cell>
          <cell r="W50">
            <v>0</v>
          </cell>
          <cell r="X50">
            <v>0</v>
          </cell>
          <cell r="Y50">
            <v>0</v>
          </cell>
          <cell r="Z50">
            <v>0</v>
          </cell>
          <cell r="AA50">
            <v>0</v>
          </cell>
          <cell r="AB50">
            <v>0</v>
          </cell>
          <cell r="AC50">
            <v>0</v>
          </cell>
          <cell r="AD50">
            <v>0</v>
          </cell>
          <cell r="AE50">
            <v>0</v>
          </cell>
          <cell r="AF50">
            <v>0</v>
          </cell>
          <cell r="AG50">
            <v>0</v>
          </cell>
          <cell r="AH50">
            <v>0</v>
          </cell>
          <cell r="AI50">
            <v>0</v>
          </cell>
          <cell r="AJ50">
            <v>0</v>
          </cell>
          <cell r="AK50">
            <v>0</v>
          </cell>
        </row>
        <row r="51">
          <cell r="A51">
            <v>7</v>
          </cell>
          <cell r="B51">
            <v>0</v>
          </cell>
          <cell r="C51" t="str">
            <v>Athaya Salsabilla Z</v>
          </cell>
          <cell r="D51" t="str">
            <v>4.1</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t="str">
            <v>1.33</v>
          </cell>
          <cell r="V51" t="str">
            <v>D+</v>
          </cell>
          <cell r="W51" t="str">
            <v>0</v>
          </cell>
          <cell r="X51">
            <v>0</v>
          </cell>
          <cell r="Y51">
            <v>0</v>
          </cell>
          <cell r="Z51">
            <v>0</v>
          </cell>
          <cell r="AA51">
            <v>0</v>
          </cell>
          <cell r="AB51">
            <v>0</v>
          </cell>
          <cell r="AC51">
            <v>0</v>
          </cell>
          <cell r="AD51">
            <v>0</v>
          </cell>
          <cell r="AE51">
            <v>0</v>
          </cell>
          <cell r="AF51">
            <v>0</v>
          </cell>
          <cell r="AG51">
            <v>0</v>
          </cell>
          <cell r="AH51">
            <v>0</v>
          </cell>
          <cell r="AI51">
            <v>0</v>
          </cell>
          <cell r="AJ51">
            <v>0</v>
          </cell>
          <cell r="AK51" t="str">
            <v>D+</v>
          </cell>
        </row>
        <row r="52">
          <cell r="A52">
            <v>0</v>
          </cell>
          <cell r="B52">
            <v>0</v>
          </cell>
          <cell r="C52">
            <v>0</v>
          </cell>
          <cell r="D52" t="str">
            <v>4.2</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t="str">
            <v>1.33</v>
          </cell>
          <cell r="V52" t="str">
            <v>D+</v>
          </cell>
          <cell r="W52" t="str">
            <v>0</v>
          </cell>
          <cell r="X52">
            <v>0</v>
          </cell>
          <cell r="Y52">
            <v>0</v>
          </cell>
          <cell r="Z52">
            <v>0</v>
          </cell>
          <cell r="AA52">
            <v>0</v>
          </cell>
          <cell r="AB52">
            <v>0</v>
          </cell>
          <cell r="AC52">
            <v>0</v>
          </cell>
          <cell r="AD52">
            <v>0</v>
          </cell>
          <cell r="AE52">
            <v>0</v>
          </cell>
          <cell r="AF52">
            <v>0</v>
          </cell>
          <cell r="AG52">
            <v>0</v>
          </cell>
          <cell r="AH52">
            <v>0</v>
          </cell>
          <cell r="AI52">
            <v>0</v>
          </cell>
          <cell r="AJ52">
            <v>0</v>
          </cell>
          <cell r="AK52">
            <v>0</v>
          </cell>
        </row>
        <row r="53">
          <cell r="A53">
            <v>0</v>
          </cell>
          <cell r="B53">
            <v>0</v>
          </cell>
          <cell r="C53">
            <v>0</v>
          </cell>
          <cell r="D53" t="str">
            <v>4.4</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t="str">
            <v>1.33</v>
          </cell>
          <cell r="V53" t="str">
            <v>D+</v>
          </cell>
          <cell r="W53" t="str">
            <v>0</v>
          </cell>
          <cell r="X53">
            <v>0</v>
          </cell>
          <cell r="Y53">
            <v>0</v>
          </cell>
          <cell r="Z53">
            <v>0</v>
          </cell>
          <cell r="AA53">
            <v>0</v>
          </cell>
          <cell r="AB53">
            <v>0</v>
          </cell>
          <cell r="AC53">
            <v>0</v>
          </cell>
          <cell r="AD53">
            <v>0</v>
          </cell>
          <cell r="AE53">
            <v>0</v>
          </cell>
          <cell r="AF53">
            <v>0</v>
          </cell>
          <cell r="AG53">
            <v>0</v>
          </cell>
          <cell r="AH53">
            <v>0</v>
          </cell>
          <cell r="AI53">
            <v>0</v>
          </cell>
          <cell r="AJ53">
            <v>0</v>
          </cell>
          <cell r="AK53">
            <v>0</v>
          </cell>
        </row>
        <row r="54">
          <cell r="A54">
            <v>0</v>
          </cell>
          <cell r="B54">
            <v>0</v>
          </cell>
          <cell r="C54">
            <v>0</v>
          </cell>
          <cell r="D54" t="str">
            <v>4.5</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1.33</v>
          </cell>
          <cell r="V54" t="str">
            <v>D+</v>
          </cell>
          <cell r="W54" t="str">
            <v>0</v>
          </cell>
          <cell r="X54">
            <v>0</v>
          </cell>
          <cell r="Y54">
            <v>0</v>
          </cell>
          <cell r="Z54">
            <v>0</v>
          </cell>
          <cell r="AA54">
            <v>0</v>
          </cell>
          <cell r="AB54">
            <v>0</v>
          </cell>
          <cell r="AC54">
            <v>0</v>
          </cell>
          <cell r="AD54">
            <v>0</v>
          </cell>
          <cell r="AE54">
            <v>0</v>
          </cell>
          <cell r="AF54">
            <v>0</v>
          </cell>
          <cell r="AG54">
            <v>0</v>
          </cell>
          <cell r="AH54">
            <v>0</v>
          </cell>
          <cell r="AI54">
            <v>0</v>
          </cell>
          <cell r="AJ54">
            <v>0</v>
          </cell>
          <cell r="AK54">
            <v>0</v>
          </cell>
        </row>
        <row r="55">
          <cell r="A55">
            <v>0</v>
          </cell>
          <cell r="B55">
            <v>0</v>
          </cell>
          <cell r="C55">
            <v>0</v>
          </cell>
          <cell r="D55" t="str">
            <v>4.7</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t="str">
            <v>1.33</v>
          </cell>
          <cell r="V55" t="str">
            <v>D+</v>
          </cell>
          <cell r="W55" t="str">
            <v>0</v>
          </cell>
          <cell r="X55">
            <v>0</v>
          </cell>
          <cell r="Y55">
            <v>0</v>
          </cell>
          <cell r="Z55">
            <v>0</v>
          </cell>
          <cell r="AA55">
            <v>0</v>
          </cell>
          <cell r="AB55">
            <v>0</v>
          </cell>
          <cell r="AC55">
            <v>0</v>
          </cell>
          <cell r="AD55">
            <v>0</v>
          </cell>
          <cell r="AE55">
            <v>0</v>
          </cell>
          <cell r="AF55">
            <v>0</v>
          </cell>
          <cell r="AG55">
            <v>0</v>
          </cell>
          <cell r="AH55">
            <v>0</v>
          </cell>
          <cell r="AI55">
            <v>0</v>
          </cell>
          <cell r="AJ55">
            <v>0</v>
          </cell>
          <cell r="AK55">
            <v>0</v>
          </cell>
        </row>
        <row r="56">
          <cell r="A56">
            <v>0</v>
          </cell>
          <cell r="B56">
            <v>0</v>
          </cell>
          <cell r="C56">
            <v>0</v>
          </cell>
          <cell r="D56" t="str">
            <v>4.14</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t="str">
            <v>1.33</v>
          </cell>
          <cell r="V56" t="str">
            <v>D+</v>
          </cell>
          <cell r="W56" t="str">
            <v>0</v>
          </cell>
          <cell r="X56">
            <v>0</v>
          </cell>
          <cell r="Y56">
            <v>0</v>
          </cell>
          <cell r="Z56">
            <v>0</v>
          </cell>
          <cell r="AA56">
            <v>0</v>
          </cell>
          <cell r="AB56">
            <v>0</v>
          </cell>
          <cell r="AC56">
            <v>0</v>
          </cell>
          <cell r="AD56">
            <v>0</v>
          </cell>
          <cell r="AE56">
            <v>0</v>
          </cell>
          <cell r="AF56">
            <v>0</v>
          </cell>
          <cell r="AG56">
            <v>0</v>
          </cell>
          <cell r="AH56">
            <v>0</v>
          </cell>
          <cell r="AI56">
            <v>0</v>
          </cell>
          <cell r="AJ56">
            <v>0</v>
          </cell>
          <cell r="AK56">
            <v>0</v>
          </cell>
        </row>
        <row r="57">
          <cell r="A57">
            <v>0</v>
          </cell>
          <cell r="B57">
            <v>7</v>
          </cell>
          <cell r="C57" t="str">
            <v>capaian rapot</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t="str">
            <v>1.33</v>
          </cell>
          <cell r="V57" t="str">
            <v>D+</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row>
        <row r="58">
          <cell r="A58">
            <v>8</v>
          </cell>
          <cell r="B58">
            <v>0</v>
          </cell>
          <cell r="C58" t="str">
            <v>Aulia Dea Rosalinda</v>
          </cell>
          <cell r="D58" t="str">
            <v>4.1</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t="str">
            <v>1.33</v>
          </cell>
          <cell r="V58" t="str">
            <v>D+</v>
          </cell>
          <cell r="W58" t="str">
            <v>0</v>
          </cell>
          <cell r="X58">
            <v>0</v>
          </cell>
          <cell r="Y58">
            <v>0</v>
          </cell>
          <cell r="Z58">
            <v>0</v>
          </cell>
          <cell r="AA58">
            <v>0</v>
          </cell>
          <cell r="AB58">
            <v>0</v>
          </cell>
          <cell r="AC58">
            <v>0</v>
          </cell>
          <cell r="AD58">
            <v>0</v>
          </cell>
          <cell r="AE58">
            <v>0</v>
          </cell>
          <cell r="AF58">
            <v>0</v>
          </cell>
          <cell r="AG58">
            <v>0</v>
          </cell>
          <cell r="AH58">
            <v>0</v>
          </cell>
          <cell r="AI58">
            <v>0</v>
          </cell>
          <cell r="AJ58">
            <v>0</v>
          </cell>
          <cell r="AK58" t="str">
            <v>D+</v>
          </cell>
        </row>
        <row r="59">
          <cell r="A59">
            <v>0</v>
          </cell>
          <cell r="B59">
            <v>0</v>
          </cell>
          <cell r="C59">
            <v>0</v>
          </cell>
          <cell r="D59" t="str">
            <v>4.2</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t="str">
            <v>1.33</v>
          </cell>
          <cell r="V59" t="str">
            <v>D+</v>
          </cell>
          <cell r="W59" t="str">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row>
        <row r="60">
          <cell r="A60">
            <v>0</v>
          </cell>
          <cell r="B60">
            <v>0</v>
          </cell>
          <cell r="C60">
            <v>0</v>
          </cell>
          <cell r="D60" t="str">
            <v>4.4</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t="str">
            <v>1.33</v>
          </cell>
          <cell r="V60" t="str">
            <v>D+</v>
          </cell>
          <cell r="W60" t="str">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row>
        <row r="61">
          <cell r="A61">
            <v>0</v>
          </cell>
          <cell r="B61">
            <v>0</v>
          </cell>
          <cell r="C61">
            <v>0</v>
          </cell>
          <cell r="D61" t="str">
            <v>4.5</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t="str">
            <v>1.33</v>
          </cell>
          <cell r="V61" t="str">
            <v>D+</v>
          </cell>
          <cell r="W61" t="str">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row>
        <row r="62">
          <cell r="A62">
            <v>0</v>
          </cell>
          <cell r="B62">
            <v>0</v>
          </cell>
          <cell r="C62">
            <v>0</v>
          </cell>
          <cell r="D62" t="str">
            <v>4.7</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t="str">
            <v>1.33</v>
          </cell>
          <cell r="V62" t="str">
            <v>D+</v>
          </cell>
          <cell r="W62" t="str">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row>
        <row r="63">
          <cell r="A63">
            <v>0</v>
          </cell>
          <cell r="B63">
            <v>0</v>
          </cell>
          <cell r="C63">
            <v>0</v>
          </cell>
          <cell r="D63" t="str">
            <v>4.14</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t="str">
            <v>1.33</v>
          </cell>
          <cell r="V63" t="str">
            <v>D+</v>
          </cell>
          <cell r="W63" t="str">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row>
        <row r="64">
          <cell r="A64">
            <v>0</v>
          </cell>
          <cell r="B64">
            <v>8</v>
          </cell>
          <cell r="C64" t="str">
            <v>capaian rapot</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t="str">
            <v>1.33</v>
          </cell>
          <cell r="V64" t="str">
            <v>D+</v>
          </cell>
          <cell r="W64">
            <v>0</v>
          </cell>
          <cell r="X64">
            <v>0</v>
          </cell>
          <cell r="Y64">
            <v>0</v>
          </cell>
          <cell r="Z64">
            <v>0</v>
          </cell>
          <cell r="AA64">
            <v>0</v>
          </cell>
          <cell r="AB64">
            <v>0</v>
          </cell>
          <cell r="AC64">
            <v>0</v>
          </cell>
          <cell r="AD64">
            <v>0</v>
          </cell>
          <cell r="AE64">
            <v>0</v>
          </cell>
          <cell r="AF64">
            <v>0</v>
          </cell>
          <cell r="AG64">
            <v>0</v>
          </cell>
          <cell r="AH64">
            <v>0</v>
          </cell>
          <cell r="AI64">
            <v>0</v>
          </cell>
          <cell r="AJ64">
            <v>0</v>
          </cell>
          <cell r="AK64">
            <v>0</v>
          </cell>
        </row>
        <row r="65">
          <cell r="A65">
            <v>9</v>
          </cell>
          <cell r="B65">
            <v>0</v>
          </cell>
          <cell r="C65" t="str">
            <v>Claudia Gabriella L</v>
          </cell>
          <cell r="D65" t="str">
            <v>4.1</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t="str">
            <v>1.33</v>
          </cell>
          <cell r="V65" t="str">
            <v>D+</v>
          </cell>
          <cell r="W65" t="str">
            <v>0</v>
          </cell>
          <cell r="X65">
            <v>0</v>
          </cell>
          <cell r="Y65">
            <v>0</v>
          </cell>
          <cell r="Z65">
            <v>0</v>
          </cell>
          <cell r="AA65">
            <v>0</v>
          </cell>
          <cell r="AB65">
            <v>0</v>
          </cell>
          <cell r="AC65">
            <v>0</v>
          </cell>
          <cell r="AD65">
            <v>0</v>
          </cell>
          <cell r="AE65">
            <v>0</v>
          </cell>
          <cell r="AF65">
            <v>0</v>
          </cell>
          <cell r="AG65">
            <v>0</v>
          </cell>
          <cell r="AH65">
            <v>0</v>
          </cell>
          <cell r="AI65">
            <v>0</v>
          </cell>
          <cell r="AJ65">
            <v>0</v>
          </cell>
          <cell r="AK65" t="str">
            <v>D+</v>
          </cell>
        </row>
        <row r="66">
          <cell r="A66">
            <v>0</v>
          </cell>
          <cell r="B66">
            <v>0</v>
          </cell>
          <cell r="C66">
            <v>0</v>
          </cell>
          <cell r="D66" t="str">
            <v>4.2</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t="str">
            <v>1.33</v>
          </cell>
          <cell r="V66" t="str">
            <v>D+</v>
          </cell>
          <cell r="W66" t="str">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row>
        <row r="67">
          <cell r="A67">
            <v>0</v>
          </cell>
          <cell r="B67">
            <v>0</v>
          </cell>
          <cell r="C67">
            <v>0</v>
          </cell>
          <cell r="D67" t="str">
            <v>4.4</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t="str">
            <v>1.33</v>
          </cell>
          <cell r="V67" t="str">
            <v>D+</v>
          </cell>
          <cell r="W67" t="str">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row>
        <row r="68">
          <cell r="A68">
            <v>0</v>
          </cell>
          <cell r="B68">
            <v>0</v>
          </cell>
          <cell r="C68">
            <v>0</v>
          </cell>
          <cell r="D68" t="str">
            <v>4.5</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t="str">
            <v>1.33</v>
          </cell>
          <cell r="V68" t="str">
            <v>D+</v>
          </cell>
          <cell r="W68" t="str">
            <v>0</v>
          </cell>
          <cell r="X68">
            <v>0</v>
          </cell>
          <cell r="Y68">
            <v>0</v>
          </cell>
          <cell r="Z68">
            <v>0</v>
          </cell>
          <cell r="AA68">
            <v>0</v>
          </cell>
          <cell r="AB68">
            <v>0</v>
          </cell>
          <cell r="AC68">
            <v>0</v>
          </cell>
          <cell r="AD68">
            <v>0</v>
          </cell>
          <cell r="AE68">
            <v>0</v>
          </cell>
          <cell r="AF68">
            <v>0</v>
          </cell>
          <cell r="AG68">
            <v>0</v>
          </cell>
          <cell r="AH68">
            <v>0</v>
          </cell>
          <cell r="AI68">
            <v>0</v>
          </cell>
          <cell r="AJ68">
            <v>0</v>
          </cell>
          <cell r="AK68">
            <v>0</v>
          </cell>
        </row>
        <row r="69">
          <cell r="A69">
            <v>0</v>
          </cell>
          <cell r="B69">
            <v>0</v>
          </cell>
          <cell r="C69">
            <v>0</v>
          </cell>
          <cell r="D69" t="str">
            <v>4.7</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t="str">
            <v>1.33</v>
          </cell>
          <cell r="V69" t="str">
            <v>D+</v>
          </cell>
          <cell r="W69" t="str">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row>
        <row r="70">
          <cell r="A70">
            <v>0</v>
          </cell>
          <cell r="B70">
            <v>0</v>
          </cell>
          <cell r="C70">
            <v>0</v>
          </cell>
          <cell r="D70" t="str">
            <v>4.14</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t="str">
            <v>1.33</v>
          </cell>
          <cell r="V70" t="str">
            <v>D+</v>
          </cell>
          <cell r="W70" t="str">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row>
        <row r="71">
          <cell r="A71">
            <v>0</v>
          </cell>
          <cell r="B71">
            <v>9</v>
          </cell>
          <cell r="C71" t="str">
            <v>capaian rapot</v>
          </cell>
          <cell r="D71">
            <v>0</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t="str">
            <v>1.33</v>
          </cell>
          <cell r="V71" t="str">
            <v>D+</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row>
        <row r="72">
          <cell r="A72">
            <v>10</v>
          </cell>
          <cell r="B72">
            <v>0</v>
          </cell>
          <cell r="C72" t="str">
            <v xml:space="preserve">Deco Badarus Zaman </v>
          </cell>
          <cell r="D72" t="str">
            <v>4.1</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t="str">
            <v>1.33</v>
          </cell>
          <cell r="V72" t="str">
            <v>D+</v>
          </cell>
          <cell r="W72" t="str">
            <v>0</v>
          </cell>
          <cell r="X72">
            <v>0</v>
          </cell>
          <cell r="Y72">
            <v>0</v>
          </cell>
          <cell r="Z72">
            <v>0</v>
          </cell>
          <cell r="AA72">
            <v>0</v>
          </cell>
          <cell r="AB72">
            <v>0</v>
          </cell>
          <cell r="AC72">
            <v>0</v>
          </cell>
          <cell r="AD72">
            <v>0</v>
          </cell>
          <cell r="AE72">
            <v>0</v>
          </cell>
          <cell r="AF72">
            <v>0</v>
          </cell>
          <cell r="AG72">
            <v>0</v>
          </cell>
          <cell r="AH72">
            <v>0</v>
          </cell>
          <cell r="AI72">
            <v>0</v>
          </cell>
          <cell r="AJ72">
            <v>0</v>
          </cell>
          <cell r="AK72" t="str">
            <v>D+</v>
          </cell>
        </row>
        <row r="73">
          <cell r="A73">
            <v>0</v>
          </cell>
          <cell r="B73">
            <v>0</v>
          </cell>
          <cell r="C73">
            <v>0</v>
          </cell>
          <cell r="D73" t="str">
            <v>4.2</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t="str">
            <v>1.33</v>
          </cell>
          <cell r="V73" t="str">
            <v>D+</v>
          </cell>
          <cell r="W73" t="str">
            <v>0</v>
          </cell>
          <cell r="X73">
            <v>0</v>
          </cell>
          <cell r="Y73">
            <v>0</v>
          </cell>
          <cell r="Z73">
            <v>0</v>
          </cell>
          <cell r="AA73">
            <v>0</v>
          </cell>
          <cell r="AB73">
            <v>0</v>
          </cell>
          <cell r="AC73">
            <v>0</v>
          </cell>
          <cell r="AD73">
            <v>0</v>
          </cell>
          <cell r="AE73">
            <v>0</v>
          </cell>
          <cell r="AF73">
            <v>0</v>
          </cell>
          <cell r="AG73">
            <v>0</v>
          </cell>
          <cell r="AH73">
            <v>0</v>
          </cell>
          <cell r="AI73">
            <v>0</v>
          </cell>
          <cell r="AJ73">
            <v>0</v>
          </cell>
          <cell r="AK73">
            <v>0</v>
          </cell>
        </row>
        <row r="74">
          <cell r="A74">
            <v>0</v>
          </cell>
          <cell r="B74">
            <v>0</v>
          </cell>
          <cell r="C74">
            <v>0</v>
          </cell>
          <cell r="D74" t="str">
            <v>4.4</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t="str">
            <v>1.33</v>
          </cell>
          <cell r="V74" t="str">
            <v>D+</v>
          </cell>
          <cell r="W74" t="str">
            <v>0</v>
          </cell>
          <cell r="X74">
            <v>0</v>
          </cell>
          <cell r="Y74">
            <v>0</v>
          </cell>
          <cell r="Z74">
            <v>0</v>
          </cell>
          <cell r="AA74">
            <v>0</v>
          </cell>
          <cell r="AB74">
            <v>0</v>
          </cell>
          <cell r="AC74">
            <v>0</v>
          </cell>
          <cell r="AD74">
            <v>0</v>
          </cell>
          <cell r="AE74">
            <v>0</v>
          </cell>
          <cell r="AF74">
            <v>0</v>
          </cell>
          <cell r="AG74">
            <v>0</v>
          </cell>
          <cell r="AH74">
            <v>0</v>
          </cell>
          <cell r="AI74">
            <v>0</v>
          </cell>
          <cell r="AJ74">
            <v>0</v>
          </cell>
          <cell r="AK74">
            <v>0</v>
          </cell>
        </row>
        <row r="75">
          <cell r="A75">
            <v>0</v>
          </cell>
          <cell r="B75">
            <v>0</v>
          </cell>
          <cell r="C75">
            <v>0</v>
          </cell>
          <cell r="D75" t="str">
            <v>4.5</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t="str">
            <v>1.33</v>
          </cell>
          <cell r="V75" t="str">
            <v>D+</v>
          </cell>
          <cell r="W75" t="str">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row>
        <row r="76">
          <cell r="A76">
            <v>0</v>
          </cell>
          <cell r="B76">
            <v>0</v>
          </cell>
          <cell r="C76">
            <v>0</v>
          </cell>
          <cell r="D76" t="str">
            <v>4.7</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t="str">
            <v>1.33</v>
          </cell>
          <cell r="V76" t="str">
            <v>D+</v>
          </cell>
          <cell r="W76" t="str">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row>
        <row r="77">
          <cell r="A77">
            <v>0</v>
          </cell>
          <cell r="B77">
            <v>0</v>
          </cell>
          <cell r="C77">
            <v>0</v>
          </cell>
          <cell r="D77" t="str">
            <v>4.14</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t="str">
            <v>1.33</v>
          </cell>
          <cell r="V77" t="str">
            <v>D+</v>
          </cell>
          <cell r="W77" t="str">
            <v>0</v>
          </cell>
          <cell r="X77">
            <v>0</v>
          </cell>
          <cell r="Y77">
            <v>0</v>
          </cell>
          <cell r="Z77">
            <v>0</v>
          </cell>
          <cell r="AA77">
            <v>0</v>
          </cell>
          <cell r="AB77">
            <v>0</v>
          </cell>
          <cell r="AC77">
            <v>0</v>
          </cell>
          <cell r="AD77">
            <v>0</v>
          </cell>
          <cell r="AE77">
            <v>0</v>
          </cell>
          <cell r="AF77">
            <v>0</v>
          </cell>
          <cell r="AG77">
            <v>0</v>
          </cell>
          <cell r="AH77">
            <v>0</v>
          </cell>
          <cell r="AI77">
            <v>0</v>
          </cell>
          <cell r="AJ77">
            <v>0</v>
          </cell>
          <cell r="AK77">
            <v>0</v>
          </cell>
        </row>
        <row r="78">
          <cell r="A78">
            <v>0</v>
          </cell>
          <cell r="B78">
            <v>10</v>
          </cell>
          <cell r="C78" t="str">
            <v>capaian rapot</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t="str">
            <v>1.33</v>
          </cell>
          <cell r="V78" t="str">
            <v>D+</v>
          </cell>
          <cell r="W78">
            <v>0</v>
          </cell>
          <cell r="X78">
            <v>0</v>
          </cell>
          <cell r="Y78">
            <v>0</v>
          </cell>
          <cell r="Z78">
            <v>0</v>
          </cell>
          <cell r="AA78">
            <v>0</v>
          </cell>
          <cell r="AB78">
            <v>0</v>
          </cell>
          <cell r="AC78">
            <v>0</v>
          </cell>
          <cell r="AD78">
            <v>0</v>
          </cell>
          <cell r="AE78">
            <v>0</v>
          </cell>
          <cell r="AF78">
            <v>0</v>
          </cell>
          <cell r="AG78">
            <v>0</v>
          </cell>
          <cell r="AH78">
            <v>0</v>
          </cell>
          <cell r="AI78">
            <v>0</v>
          </cell>
          <cell r="AJ78">
            <v>0</v>
          </cell>
          <cell r="AK78">
            <v>0</v>
          </cell>
        </row>
        <row r="79">
          <cell r="A79">
            <v>11</v>
          </cell>
          <cell r="B79">
            <v>0</v>
          </cell>
          <cell r="C79" t="str">
            <v>Fania Mutiara Felichia</v>
          </cell>
          <cell r="D79" t="str">
            <v>4.1</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t="str">
            <v>1.33</v>
          </cell>
          <cell r="V79" t="str">
            <v>D+</v>
          </cell>
          <cell r="W79" t="str">
            <v>0</v>
          </cell>
          <cell r="X79">
            <v>0</v>
          </cell>
          <cell r="Y79">
            <v>0</v>
          </cell>
          <cell r="Z79">
            <v>0</v>
          </cell>
          <cell r="AA79">
            <v>0</v>
          </cell>
          <cell r="AB79">
            <v>0</v>
          </cell>
          <cell r="AC79">
            <v>0</v>
          </cell>
          <cell r="AD79">
            <v>0</v>
          </cell>
          <cell r="AE79">
            <v>0</v>
          </cell>
          <cell r="AF79">
            <v>0</v>
          </cell>
          <cell r="AG79">
            <v>0</v>
          </cell>
          <cell r="AH79">
            <v>0</v>
          </cell>
          <cell r="AI79">
            <v>0</v>
          </cell>
          <cell r="AJ79">
            <v>0</v>
          </cell>
          <cell r="AK79" t="str">
            <v>D+</v>
          </cell>
        </row>
        <row r="80">
          <cell r="A80">
            <v>0</v>
          </cell>
          <cell r="B80">
            <v>0</v>
          </cell>
          <cell r="C80">
            <v>0</v>
          </cell>
          <cell r="D80" t="str">
            <v>4.2</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t="str">
            <v>1.33</v>
          </cell>
          <cell r="V80" t="str">
            <v>D+</v>
          </cell>
          <cell r="W80" t="str">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row>
        <row r="81">
          <cell r="A81">
            <v>0</v>
          </cell>
          <cell r="B81">
            <v>0</v>
          </cell>
          <cell r="C81">
            <v>0</v>
          </cell>
          <cell r="D81" t="str">
            <v>4.4</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t="str">
            <v>1.33</v>
          </cell>
          <cell r="V81" t="str">
            <v>D+</v>
          </cell>
          <cell r="W81" t="str">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row>
        <row r="82">
          <cell r="A82">
            <v>0</v>
          </cell>
          <cell r="B82">
            <v>0</v>
          </cell>
          <cell r="C82">
            <v>0</v>
          </cell>
          <cell r="D82" t="str">
            <v>4.5</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t="str">
            <v>1.33</v>
          </cell>
          <cell r="V82" t="str">
            <v>D+</v>
          </cell>
          <cell r="W82" t="str">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row>
        <row r="83">
          <cell r="A83">
            <v>0</v>
          </cell>
          <cell r="B83">
            <v>0</v>
          </cell>
          <cell r="C83">
            <v>0</v>
          </cell>
          <cell r="D83" t="str">
            <v>4.7</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t="str">
            <v>1.33</v>
          </cell>
          <cell r="V83" t="str">
            <v>D+</v>
          </cell>
          <cell r="W83" t="str">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row>
        <row r="84">
          <cell r="A84">
            <v>0</v>
          </cell>
          <cell r="B84">
            <v>0</v>
          </cell>
          <cell r="C84">
            <v>0</v>
          </cell>
          <cell r="D84" t="str">
            <v>4.14</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t="str">
            <v>1.33</v>
          </cell>
          <cell r="V84" t="str">
            <v>D+</v>
          </cell>
          <cell r="W84" t="str">
            <v>0</v>
          </cell>
          <cell r="X84">
            <v>0</v>
          </cell>
          <cell r="Y84">
            <v>0</v>
          </cell>
          <cell r="Z84">
            <v>0</v>
          </cell>
          <cell r="AA84">
            <v>0</v>
          </cell>
          <cell r="AB84">
            <v>0</v>
          </cell>
          <cell r="AC84">
            <v>0</v>
          </cell>
          <cell r="AD84">
            <v>0</v>
          </cell>
          <cell r="AE84">
            <v>0</v>
          </cell>
          <cell r="AF84">
            <v>0</v>
          </cell>
          <cell r="AG84">
            <v>0</v>
          </cell>
          <cell r="AH84">
            <v>0</v>
          </cell>
          <cell r="AI84">
            <v>0</v>
          </cell>
          <cell r="AJ84">
            <v>0</v>
          </cell>
          <cell r="AK84">
            <v>0</v>
          </cell>
        </row>
        <row r="85">
          <cell r="A85">
            <v>0</v>
          </cell>
          <cell r="B85">
            <v>11</v>
          </cell>
          <cell r="C85" t="str">
            <v>capaian rapot</v>
          </cell>
          <cell r="D85">
            <v>0</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t="str">
            <v>1.33</v>
          </cell>
          <cell r="V85" t="str">
            <v>D+</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row>
        <row r="86">
          <cell r="A86">
            <v>12</v>
          </cell>
          <cell r="B86">
            <v>0</v>
          </cell>
          <cell r="C86" t="str">
            <v>Intan Dyah Nowari</v>
          </cell>
          <cell r="D86" t="str">
            <v>4.1</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t="str">
            <v>1.33</v>
          </cell>
          <cell r="V86" t="str">
            <v>D+</v>
          </cell>
          <cell r="W86" t="str">
            <v>0</v>
          </cell>
          <cell r="X86">
            <v>0</v>
          </cell>
          <cell r="Y86">
            <v>0</v>
          </cell>
          <cell r="Z86">
            <v>0</v>
          </cell>
          <cell r="AA86">
            <v>0</v>
          </cell>
          <cell r="AB86">
            <v>0</v>
          </cell>
          <cell r="AC86">
            <v>0</v>
          </cell>
          <cell r="AD86">
            <v>0</v>
          </cell>
          <cell r="AE86">
            <v>0</v>
          </cell>
          <cell r="AF86">
            <v>0</v>
          </cell>
          <cell r="AG86">
            <v>0</v>
          </cell>
          <cell r="AH86">
            <v>0</v>
          </cell>
          <cell r="AI86">
            <v>0</v>
          </cell>
          <cell r="AJ86">
            <v>0</v>
          </cell>
          <cell r="AK86" t="str">
            <v>D+</v>
          </cell>
        </row>
        <row r="87">
          <cell r="A87">
            <v>0</v>
          </cell>
          <cell r="B87">
            <v>0</v>
          </cell>
          <cell r="C87">
            <v>0</v>
          </cell>
          <cell r="D87" t="str">
            <v>4.2</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t="str">
            <v>1.33</v>
          </cell>
          <cell r="V87" t="str">
            <v>D+</v>
          </cell>
          <cell r="W87" t="str">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row>
        <row r="88">
          <cell r="A88">
            <v>0</v>
          </cell>
          <cell r="B88">
            <v>0</v>
          </cell>
          <cell r="C88">
            <v>0</v>
          </cell>
          <cell r="D88" t="str">
            <v>4.4</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t="str">
            <v>1.33</v>
          </cell>
          <cell r="V88" t="str">
            <v>D+</v>
          </cell>
          <cell r="W88" t="str">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row>
        <row r="89">
          <cell r="A89">
            <v>0</v>
          </cell>
          <cell r="B89">
            <v>0</v>
          </cell>
          <cell r="C89">
            <v>0</v>
          </cell>
          <cell r="D89" t="str">
            <v>4.5</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t="str">
            <v>1.33</v>
          </cell>
          <cell r="V89" t="str">
            <v>D+</v>
          </cell>
          <cell r="W89" t="str">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row>
        <row r="90">
          <cell r="A90">
            <v>0</v>
          </cell>
          <cell r="B90">
            <v>0</v>
          </cell>
          <cell r="C90">
            <v>0</v>
          </cell>
          <cell r="D90" t="str">
            <v>4.7</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t="str">
            <v>1.33</v>
          </cell>
          <cell r="V90" t="str">
            <v>D+</v>
          </cell>
          <cell r="W90" t="str">
            <v>0</v>
          </cell>
          <cell r="X90">
            <v>0</v>
          </cell>
          <cell r="Y90">
            <v>0</v>
          </cell>
          <cell r="Z90">
            <v>0</v>
          </cell>
          <cell r="AA90">
            <v>0</v>
          </cell>
          <cell r="AB90">
            <v>0</v>
          </cell>
          <cell r="AC90">
            <v>0</v>
          </cell>
          <cell r="AD90">
            <v>0</v>
          </cell>
          <cell r="AE90">
            <v>0</v>
          </cell>
          <cell r="AF90">
            <v>0</v>
          </cell>
          <cell r="AG90">
            <v>0</v>
          </cell>
          <cell r="AH90">
            <v>0</v>
          </cell>
          <cell r="AI90">
            <v>0</v>
          </cell>
          <cell r="AJ90">
            <v>0</v>
          </cell>
          <cell r="AK90">
            <v>0</v>
          </cell>
        </row>
        <row r="91">
          <cell r="A91">
            <v>0</v>
          </cell>
          <cell r="B91">
            <v>0</v>
          </cell>
          <cell r="C91">
            <v>0</v>
          </cell>
          <cell r="D91" t="str">
            <v>4.14</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t="str">
            <v>1.33</v>
          </cell>
          <cell r="V91" t="str">
            <v>D+</v>
          </cell>
          <cell r="W91" t="str">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row>
        <row r="92">
          <cell r="A92">
            <v>0</v>
          </cell>
          <cell r="B92">
            <v>12</v>
          </cell>
          <cell r="C92" t="str">
            <v>capaian rapot</v>
          </cell>
          <cell r="D92">
            <v>0</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t="str">
            <v>1.33</v>
          </cell>
          <cell r="V92" t="str">
            <v>D+</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row>
        <row r="93">
          <cell r="A93">
            <v>13</v>
          </cell>
          <cell r="B93">
            <v>0</v>
          </cell>
          <cell r="C93" t="str">
            <v>Misyanita Nurfitri S</v>
          </cell>
          <cell r="D93" t="str">
            <v>4.1</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t="str">
            <v>1.33</v>
          </cell>
          <cell r="V93" t="str">
            <v>D+</v>
          </cell>
          <cell r="W93" t="str">
            <v>0</v>
          </cell>
          <cell r="X93">
            <v>0</v>
          </cell>
          <cell r="Y93">
            <v>0</v>
          </cell>
          <cell r="Z93">
            <v>0</v>
          </cell>
          <cell r="AA93">
            <v>0</v>
          </cell>
          <cell r="AB93">
            <v>0</v>
          </cell>
          <cell r="AC93">
            <v>0</v>
          </cell>
          <cell r="AD93">
            <v>0</v>
          </cell>
          <cell r="AE93">
            <v>0</v>
          </cell>
          <cell r="AF93">
            <v>0</v>
          </cell>
          <cell r="AG93">
            <v>0</v>
          </cell>
          <cell r="AH93">
            <v>0</v>
          </cell>
          <cell r="AI93">
            <v>0</v>
          </cell>
          <cell r="AJ93">
            <v>0</v>
          </cell>
          <cell r="AK93" t="str">
            <v>D+</v>
          </cell>
        </row>
        <row r="94">
          <cell r="A94">
            <v>0</v>
          </cell>
          <cell r="B94">
            <v>0</v>
          </cell>
          <cell r="C94">
            <v>0</v>
          </cell>
          <cell r="D94" t="str">
            <v>4.2</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t="str">
            <v>1.33</v>
          </cell>
          <cell r="V94" t="str">
            <v>D+</v>
          </cell>
          <cell r="W94" t="str">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row>
        <row r="95">
          <cell r="A95">
            <v>0</v>
          </cell>
          <cell r="B95">
            <v>0</v>
          </cell>
          <cell r="C95">
            <v>0</v>
          </cell>
          <cell r="D95" t="str">
            <v>4.4</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t="str">
            <v>1.33</v>
          </cell>
          <cell r="V95" t="str">
            <v>D+</v>
          </cell>
          <cell r="W95" t="str">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row>
        <row r="96">
          <cell r="A96">
            <v>0</v>
          </cell>
          <cell r="B96">
            <v>0</v>
          </cell>
          <cell r="C96">
            <v>0</v>
          </cell>
          <cell r="D96" t="str">
            <v>4.5</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t="str">
            <v>1.33</v>
          </cell>
          <cell r="V96" t="str">
            <v>D+</v>
          </cell>
          <cell r="W96" t="str">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row>
        <row r="97">
          <cell r="A97">
            <v>0</v>
          </cell>
          <cell r="B97">
            <v>0</v>
          </cell>
          <cell r="C97">
            <v>0</v>
          </cell>
          <cell r="D97" t="str">
            <v>4.7</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t="str">
            <v>1.33</v>
          </cell>
          <cell r="V97" t="str">
            <v>D+</v>
          </cell>
          <cell r="W97" t="str">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row>
        <row r="98">
          <cell r="A98">
            <v>0</v>
          </cell>
          <cell r="B98">
            <v>0</v>
          </cell>
          <cell r="C98">
            <v>0</v>
          </cell>
          <cell r="D98" t="str">
            <v>4.14</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t="str">
            <v>1.33</v>
          </cell>
          <cell r="V98" t="str">
            <v>D+</v>
          </cell>
          <cell r="W98" t="str">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row>
        <row r="99">
          <cell r="A99">
            <v>0</v>
          </cell>
          <cell r="B99">
            <v>13</v>
          </cell>
          <cell r="C99" t="str">
            <v>capaian rapot</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t="str">
            <v>1.33</v>
          </cell>
          <cell r="V99" t="str">
            <v>D+</v>
          </cell>
          <cell r="W99">
            <v>0</v>
          </cell>
          <cell r="X99">
            <v>0</v>
          </cell>
          <cell r="Y99">
            <v>0</v>
          </cell>
          <cell r="Z99">
            <v>0</v>
          </cell>
          <cell r="AA99">
            <v>0</v>
          </cell>
          <cell r="AB99">
            <v>0</v>
          </cell>
          <cell r="AC99">
            <v>0</v>
          </cell>
          <cell r="AD99">
            <v>0</v>
          </cell>
          <cell r="AE99">
            <v>0</v>
          </cell>
          <cell r="AF99">
            <v>0</v>
          </cell>
          <cell r="AG99">
            <v>0</v>
          </cell>
          <cell r="AH99">
            <v>0</v>
          </cell>
          <cell r="AI99">
            <v>0</v>
          </cell>
          <cell r="AJ99">
            <v>0</v>
          </cell>
          <cell r="AK99">
            <v>0</v>
          </cell>
        </row>
        <row r="100">
          <cell r="A100">
            <v>14</v>
          </cell>
          <cell r="B100">
            <v>0</v>
          </cell>
          <cell r="C100" t="str">
            <v>Moch Zidane Hita L. U</v>
          </cell>
          <cell r="D100" t="str">
            <v>4.1</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t="str">
            <v>1.33</v>
          </cell>
          <cell r="V100" t="str">
            <v>D+</v>
          </cell>
          <cell r="W100" t="str">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t="str">
            <v>D+</v>
          </cell>
        </row>
        <row r="101">
          <cell r="A101">
            <v>0</v>
          </cell>
          <cell r="B101">
            <v>0</v>
          </cell>
          <cell r="C101">
            <v>0</v>
          </cell>
          <cell r="D101" t="str">
            <v>4.2</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t="str">
            <v>1.33</v>
          </cell>
          <cell r="V101" t="str">
            <v>D+</v>
          </cell>
          <cell r="W101" t="str">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row>
        <row r="102">
          <cell r="A102">
            <v>0</v>
          </cell>
          <cell r="B102">
            <v>0</v>
          </cell>
          <cell r="C102">
            <v>0</v>
          </cell>
          <cell r="D102" t="str">
            <v>4.4</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t="str">
            <v>1.33</v>
          </cell>
          <cell r="V102" t="str">
            <v>D+</v>
          </cell>
          <cell r="W102" t="str">
            <v>0</v>
          </cell>
          <cell r="X102">
            <v>0</v>
          </cell>
          <cell r="Y102">
            <v>0</v>
          </cell>
          <cell r="Z102">
            <v>0</v>
          </cell>
          <cell r="AA102">
            <v>0</v>
          </cell>
          <cell r="AB102">
            <v>0</v>
          </cell>
          <cell r="AC102">
            <v>0</v>
          </cell>
          <cell r="AD102">
            <v>0</v>
          </cell>
          <cell r="AE102">
            <v>0</v>
          </cell>
          <cell r="AF102">
            <v>0</v>
          </cell>
          <cell r="AG102">
            <v>0</v>
          </cell>
          <cell r="AH102">
            <v>0</v>
          </cell>
          <cell r="AI102">
            <v>0</v>
          </cell>
          <cell r="AJ102">
            <v>0</v>
          </cell>
          <cell r="AK102">
            <v>0</v>
          </cell>
        </row>
        <row r="103">
          <cell r="A103">
            <v>0</v>
          </cell>
          <cell r="B103">
            <v>0</v>
          </cell>
          <cell r="C103">
            <v>0</v>
          </cell>
          <cell r="D103" t="str">
            <v>4.5</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t="str">
            <v>1.33</v>
          </cell>
          <cell r="V103" t="str">
            <v>D+</v>
          </cell>
          <cell r="W103" t="str">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row>
        <row r="104">
          <cell r="A104">
            <v>0</v>
          </cell>
          <cell r="B104">
            <v>0</v>
          </cell>
          <cell r="C104">
            <v>0</v>
          </cell>
          <cell r="D104" t="str">
            <v>4.7</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t="str">
            <v>1.33</v>
          </cell>
          <cell r="V104" t="str">
            <v>D+</v>
          </cell>
          <cell r="W104" t="str">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row>
        <row r="105">
          <cell r="A105">
            <v>0</v>
          </cell>
          <cell r="B105">
            <v>0</v>
          </cell>
          <cell r="C105">
            <v>0</v>
          </cell>
          <cell r="D105" t="str">
            <v>4.14</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t="str">
            <v>1.33</v>
          </cell>
          <cell r="V105" t="str">
            <v>D+</v>
          </cell>
          <cell r="W105" t="str">
            <v>0</v>
          </cell>
          <cell r="X105">
            <v>0</v>
          </cell>
          <cell r="Y105">
            <v>0</v>
          </cell>
          <cell r="Z105">
            <v>0</v>
          </cell>
          <cell r="AA105">
            <v>0</v>
          </cell>
          <cell r="AB105">
            <v>0</v>
          </cell>
          <cell r="AC105">
            <v>0</v>
          </cell>
          <cell r="AD105">
            <v>0</v>
          </cell>
          <cell r="AE105">
            <v>0</v>
          </cell>
          <cell r="AF105">
            <v>0</v>
          </cell>
          <cell r="AG105">
            <v>0</v>
          </cell>
          <cell r="AH105">
            <v>0</v>
          </cell>
          <cell r="AI105">
            <v>0</v>
          </cell>
          <cell r="AJ105">
            <v>0</v>
          </cell>
          <cell r="AK105">
            <v>0</v>
          </cell>
        </row>
        <row r="106">
          <cell r="A106">
            <v>0</v>
          </cell>
          <cell r="B106">
            <v>14</v>
          </cell>
          <cell r="C106" t="str">
            <v>capaian rapot</v>
          </cell>
          <cell r="D106">
            <v>0</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t="str">
            <v>1.33</v>
          </cell>
          <cell r="V106" t="str">
            <v>D+</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row>
        <row r="107">
          <cell r="A107">
            <v>15</v>
          </cell>
          <cell r="B107">
            <v>0</v>
          </cell>
          <cell r="C107" t="str">
            <v>Muhammad Ibra Maulana</v>
          </cell>
          <cell r="D107" t="str">
            <v>4.1</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t="str">
            <v>1.33</v>
          </cell>
          <cell r="V107" t="str">
            <v>D+</v>
          </cell>
          <cell r="W107" t="str">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t="str">
            <v>D+</v>
          </cell>
        </row>
        <row r="108">
          <cell r="A108">
            <v>0</v>
          </cell>
          <cell r="B108">
            <v>0</v>
          </cell>
          <cell r="C108">
            <v>0</v>
          </cell>
          <cell r="D108" t="str">
            <v>4.2</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t="str">
            <v>1.33</v>
          </cell>
          <cell r="V108" t="str">
            <v>D+</v>
          </cell>
          <cell r="W108" t="str">
            <v>0</v>
          </cell>
          <cell r="X108">
            <v>0</v>
          </cell>
          <cell r="Y108">
            <v>0</v>
          </cell>
          <cell r="Z108">
            <v>0</v>
          </cell>
          <cell r="AA108">
            <v>0</v>
          </cell>
          <cell r="AB108">
            <v>0</v>
          </cell>
          <cell r="AC108">
            <v>0</v>
          </cell>
          <cell r="AD108">
            <v>0</v>
          </cell>
          <cell r="AE108">
            <v>0</v>
          </cell>
          <cell r="AF108">
            <v>0</v>
          </cell>
          <cell r="AG108">
            <v>0</v>
          </cell>
          <cell r="AH108">
            <v>0</v>
          </cell>
          <cell r="AI108">
            <v>0</v>
          </cell>
          <cell r="AJ108">
            <v>0</v>
          </cell>
          <cell r="AK108">
            <v>0</v>
          </cell>
        </row>
        <row r="109">
          <cell r="A109">
            <v>0</v>
          </cell>
          <cell r="B109">
            <v>0</v>
          </cell>
          <cell r="C109">
            <v>0</v>
          </cell>
          <cell r="D109" t="str">
            <v>4.4</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t="str">
            <v>1.33</v>
          </cell>
          <cell r="V109" t="str">
            <v>D+</v>
          </cell>
          <cell r="W109" t="str">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row>
        <row r="110">
          <cell r="A110">
            <v>0</v>
          </cell>
          <cell r="B110">
            <v>0</v>
          </cell>
          <cell r="C110">
            <v>0</v>
          </cell>
          <cell r="D110" t="str">
            <v>4.5</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t="str">
            <v>1.33</v>
          </cell>
          <cell r="V110" t="str">
            <v>D+</v>
          </cell>
          <cell r="W110" t="str">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row>
        <row r="111">
          <cell r="A111">
            <v>0</v>
          </cell>
          <cell r="B111">
            <v>0</v>
          </cell>
          <cell r="C111">
            <v>0</v>
          </cell>
          <cell r="D111" t="str">
            <v>4.7</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t="str">
            <v>1.33</v>
          </cell>
          <cell r="V111" t="str">
            <v>D+</v>
          </cell>
          <cell r="W111" t="str">
            <v>0</v>
          </cell>
          <cell r="X111">
            <v>0</v>
          </cell>
          <cell r="Y111">
            <v>0</v>
          </cell>
          <cell r="Z111">
            <v>0</v>
          </cell>
          <cell r="AA111">
            <v>0</v>
          </cell>
          <cell r="AB111">
            <v>0</v>
          </cell>
          <cell r="AC111">
            <v>0</v>
          </cell>
          <cell r="AD111">
            <v>0</v>
          </cell>
          <cell r="AE111">
            <v>0</v>
          </cell>
          <cell r="AF111">
            <v>0</v>
          </cell>
          <cell r="AG111">
            <v>0</v>
          </cell>
          <cell r="AH111">
            <v>0</v>
          </cell>
          <cell r="AI111">
            <v>0</v>
          </cell>
          <cell r="AJ111">
            <v>0</v>
          </cell>
          <cell r="AK111">
            <v>0</v>
          </cell>
        </row>
        <row r="112">
          <cell r="A112">
            <v>0</v>
          </cell>
          <cell r="B112">
            <v>0</v>
          </cell>
          <cell r="C112">
            <v>0</v>
          </cell>
          <cell r="D112" t="str">
            <v>4.14</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t="str">
            <v>1.33</v>
          </cell>
          <cell r="V112" t="str">
            <v>D+</v>
          </cell>
          <cell r="W112" t="str">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row>
        <row r="113">
          <cell r="A113">
            <v>0</v>
          </cell>
          <cell r="B113">
            <v>15</v>
          </cell>
          <cell r="C113" t="str">
            <v>capaian rapot</v>
          </cell>
          <cell r="D113">
            <v>0</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t="str">
            <v>1.33</v>
          </cell>
          <cell r="V113" t="str">
            <v>D+</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row>
        <row r="114">
          <cell r="A114">
            <v>16</v>
          </cell>
          <cell r="B114">
            <v>0</v>
          </cell>
          <cell r="C114" t="str">
            <v>Nabilla Shiva Putri</v>
          </cell>
          <cell r="D114" t="str">
            <v>4.1</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t="str">
            <v>1.33</v>
          </cell>
          <cell r="V114" t="str">
            <v>D+</v>
          </cell>
          <cell r="W114" t="str">
            <v>0</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t="str">
            <v>D+</v>
          </cell>
        </row>
        <row r="115">
          <cell r="A115">
            <v>0</v>
          </cell>
          <cell r="B115">
            <v>0</v>
          </cell>
          <cell r="C115">
            <v>0</v>
          </cell>
          <cell r="D115" t="str">
            <v>4.2</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t="str">
            <v>1.33</v>
          </cell>
          <cell r="V115" t="str">
            <v>D+</v>
          </cell>
          <cell r="W115" t="str">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row>
        <row r="116">
          <cell r="A116">
            <v>0</v>
          </cell>
          <cell r="B116">
            <v>0</v>
          </cell>
          <cell r="C116">
            <v>0</v>
          </cell>
          <cell r="D116" t="str">
            <v>4.4</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t="str">
            <v>1.33</v>
          </cell>
          <cell r="V116" t="str">
            <v>D+</v>
          </cell>
          <cell r="W116" t="str">
            <v>0</v>
          </cell>
          <cell r="X116">
            <v>0</v>
          </cell>
          <cell r="Y116">
            <v>0</v>
          </cell>
          <cell r="Z116">
            <v>0</v>
          </cell>
          <cell r="AA116">
            <v>0</v>
          </cell>
          <cell r="AB116">
            <v>0</v>
          </cell>
          <cell r="AC116">
            <v>0</v>
          </cell>
          <cell r="AD116">
            <v>0</v>
          </cell>
          <cell r="AE116">
            <v>0</v>
          </cell>
          <cell r="AF116">
            <v>0</v>
          </cell>
          <cell r="AG116">
            <v>0</v>
          </cell>
          <cell r="AH116">
            <v>0</v>
          </cell>
          <cell r="AI116">
            <v>0</v>
          </cell>
          <cell r="AJ116">
            <v>0</v>
          </cell>
          <cell r="AK116">
            <v>0</v>
          </cell>
        </row>
        <row r="117">
          <cell r="A117">
            <v>0</v>
          </cell>
          <cell r="B117">
            <v>0</v>
          </cell>
          <cell r="C117">
            <v>0</v>
          </cell>
          <cell r="D117" t="str">
            <v>4.5</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t="str">
            <v>1.33</v>
          </cell>
          <cell r="V117" t="str">
            <v>D+</v>
          </cell>
          <cell r="W117" t="str">
            <v>0</v>
          </cell>
          <cell r="X117">
            <v>0</v>
          </cell>
          <cell r="Y117">
            <v>0</v>
          </cell>
          <cell r="Z117">
            <v>0</v>
          </cell>
          <cell r="AA117">
            <v>0</v>
          </cell>
          <cell r="AB117">
            <v>0</v>
          </cell>
          <cell r="AC117">
            <v>0</v>
          </cell>
          <cell r="AD117">
            <v>0</v>
          </cell>
          <cell r="AE117">
            <v>0</v>
          </cell>
          <cell r="AF117">
            <v>0</v>
          </cell>
          <cell r="AG117">
            <v>0</v>
          </cell>
          <cell r="AH117">
            <v>0</v>
          </cell>
          <cell r="AI117">
            <v>0</v>
          </cell>
          <cell r="AJ117">
            <v>0</v>
          </cell>
          <cell r="AK117">
            <v>0</v>
          </cell>
        </row>
        <row r="118">
          <cell r="A118">
            <v>0</v>
          </cell>
          <cell r="B118">
            <v>0</v>
          </cell>
          <cell r="C118">
            <v>0</v>
          </cell>
          <cell r="D118" t="str">
            <v>4.7</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t="str">
            <v>1.33</v>
          </cell>
          <cell r="V118" t="str">
            <v>D+</v>
          </cell>
          <cell r="W118" t="str">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row>
        <row r="119">
          <cell r="A119">
            <v>0</v>
          </cell>
          <cell r="B119">
            <v>0</v>
          </cell>
          <cell r="C119">
            <v>0</v>
          </cell>
          <cell r="D119" t="str">
            <v>4.14</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t="str">
            <v>1.33</v>
          </cell>
          <cell r="V119" t="str">
            <v>D+</v>
          </cell>
          <cell r="W119" t="str">
            <v>0</v>
          </cell>
          <cell r="X119">
            <v>0</v>
          </cell>
          <cell r="Y119">
            <v>0</v>
          </cell>
          <cell r="Z119">
            <v>0</v>
          </cell>
          <cell r="AA119">
            <v>0</v>
          </cell>
          <cell r="AB119">
            <v>0</v>
          </cell>
          <cell r="AC119">
            <v>0</v>
          </cell>
          <cell r="AD119">
            <v>0</v>
          </cell>
          <cell r="AE119">
            <v>0</v>
          </cell>
          <cell r="AF119">
            <v>0</v>
          </cell>
          <cell r="AG119">
            <v>0</v>
          </cell>
          <cell r="AH119">
            <v>0</v>
          </cell>
          <cell r="AI119">
            <v>0</v>
          </cell>
          <cell r="AJ119">
            <v>0</v>
          </cell>
          <cell r="AK119">
            <v>0</v>
          </cell>
        </row>
        <row r="120">
          <cell r="A120">
            <v>0</v>
          </cell>
          <cell r="B120">
            <v>16</v>
          </cell>
          <cell r="C120" t="str">
            <v>capaian rapot</v>
          </cell>
          <cell r="D120">
            <v>0</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t="str">
            <v>1.33</v>
          </cell>
          <cell r="V120" t="str">
            <v>D+</v>
          </cell>
          <cell r="W120">
            <v>0</v>
          </cell>
          <cell r="X120">
            <v>0</v>
          </cell>
          <cell r="Y120">
            <v>0</v>
          </cell>
          <cell r="Z120">
            <v>0</v>
          </cell>
          <cell r="AA120">
            <v>0</v>
          </cell>
          <cell r="AB120">
            <v>0</v>
          </cell>
          <cell r="AC120">
            <v>0</v>
          </cell>
          <cell r="AD120">
            <v>0</v>
          </cell>
          <cell r="AE120">
            <v>0</v>
          </cell>
          <cell r="AF120">
            <v>0</v>
          </cell>
          <cell r="AG120">
            <v>0</v>
          </cell>
          <cell r="AH120">
            <v>0</v>
          </cell>
          <cell r="AI120">
            <v>0</v>
          </cell>
          <cell r="AJ120">
            <v>0</v>
          </cell>
          <cell r="AK120">
            <v>0</v>
          </cell>
        </row>
        <row r="121">
          <cell r="A121">
            <v>17</v>
          </cell>
          <cell r="B121">
            <v>0</v>
          </cell>
          <cell r="C121" t="str">
            <v>Naufal Falih F</v>
          </cell>
          <cell r="D121" t="str">
            <v>4.1</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t="str">
            <v>1.33</v>
          </cell>
          <cell r="V121" t="str">
            <v>D+</v>
          </cell>
          <cell r="W121" t="str">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t="str">
            <v>D+</v>
          </cell>
        </row>
        <row r="122">
          <cell r="A122">
            <v>0</v>
          </cell>
          <cell r="B122">
            <v>0</v>
          </cell>
          <cell r="C122">
            <v>0</v>
          </cell>
          <cell r="D122" t="str">
            <v>4.2</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t="str">
            <v>1.33</v>
          </cell>
          <cell r="V122" t="str">
            <v>D+</v>
          </cell>
          <cell r="W122" t="str">
            <v>0</v>
          </cell>
          <cell r="X122">
            <v>0</v>
          </cell>
          <cell r="Y122">
            <v>0</v>
          </cell>
          <cell r="Z122">
            <v>0</v>
          </cell>
          <cell r="AA122">
            <v>0</v>
          </cell>
          <cell r="AB122">
            <v>0</v>
          </cell>
          <cell r="AC122">
            <v>0</v>
          </cell>
          <cell r="AD122">
            <v>0</v>
          </cell>
          <cell r="AE122">
            <v>0</v>
          </cell>
          <cell r="AF122">
            <v>0</v>
          </cell>
          <cell r="AG122">
            <v>0</v>
          </cell>
          <cell r="AH122">
            <v>0</v>
          </cell>
          <cell r="AI122">
            <v>0</v>
          </cell>
          <cell r="AJ122">
            <v>0</v>
          </cell>
          <cell r="AK122">
            <v>0</v>
          </cell>
        </row>
        <row r="123">
          <cell r="A123">
            <v>0</v>
          </cell>
          <cell r="B123">
            <v>0</v>
          </cell>
          <cell r="C123">
            <v>0</v>
          </cell>
          <cell r="D123" t="str">
            <v>4.4</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t="str">
            <v>1.33</v>
          </cell>
          <cell r="V123" t="str">
            <v>D+</v>
          </cell>
          <cell r="W123" t="str">
            <v>0</v>
          </cell>
          <cell r="X123">
            <v>0</v>
          </cell>
          <cell r="Y123">
            <v>0</v>
          </cell>
          <cell r="Z123">
            <v>0</v>
          </cell>
          <cell r="AA123">
            <v>0</v>
          </cell>
          <cell r="AB123">
            <v>0</v>
          </cell>
          <cell r="AC123">
            <v>0</v>
          </cell>
          <cell r="AD123">
            <v>0</v>
          </cell>
          <cell r="AE123">
            <v>0</v>
          </cell>
          <cell r="AF123">
            <v>0</v>
          </cell>
          <cell r="AG123">
            <v>0</v>
          </cell>
          <cell r="AH123">
            <v>0</v>
          </cell>
          <cell r="AI123">
            <v>0</v>
          </cell>
          <cell r="AJ123">
            <v>0</v>
          </cell>
          <cell r="AK123">
            <v>0</v>
          </cell>
        </row>
        <row r="124">
          <cell r="A124">
            <v>0</v>
          </cell>
          <cell r="B124">
            <v>0</v>
          </cell>
          <cell r="C124">
            <v>0</v>
          </cell>
          <cell r="D124" t="str">
            <v>4.5</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t="str">
            <v>1.33</v>
          </cell>
          <cell r="V124" t="str">
            <v>D+</v>
          </cell>
          <cell r="W124" t="str">
            <v>0</v>
          </cell>
          <cell r="X124">
            <v>0</v>
          </cell>
          <cell r="Y124">
            <v>0</v>
          </cell>
          <cell r="Z124">
            <v>0</v>
          </cell>
          <cell r="AA124">
            <v>0</v>
          </cell>
          <cell r="AB124">
            <v>0</v>
          </cell>
          <cell r="AC124">
            <v>0</v>
          </cell>
          <cell r="AD124">
            <v>0</v>
          </cell>
          <cell r="AE124">
            <v>0</v>
          </cell>
          <cell r="AF124">
            <v>0</v>
          </cell>
          <cell r="AG124">
            <v>0</v>
          </cell>
          <cell r="AH124">
            <v>0</v>
          </cell>
          <cell r="AI124">
            <v>0</v>
          </cell>
          <cell r="AJ124">
            <v>0</v>
          </cell>
          <cell r="AK124">
            <v>0</v>
          </cell>
        </row>
        <row r="125">
          <cell r="A125">
            <v>0</v>
          </cell>
          <cell r="B125">
            <v>0</v>
          </cell>
          <cell r="C125">
            <v>0</v>
          </cell>
          <cell r="D125" t="str">
            <v>4.7</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t="str">
            <v>1.33</v>
          </cell>
          <cell r="V125" t="str">
            <v>D+</v>
          </cell>
          <cell r="W125" t="str">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row>
        <row r="126">
          <cell r="A126">
            <v>0</v>
          </cell>
          <cell r="B126">
            <v>0</v>
          </cell>
          <cell r="C126">
            <v>0</v>
          </cell>
          <cell r="D126" t="str">
            <v>4.14</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t="str">
            <v>1.33</v>
          </cell>
          <cell r="V126" t="str">
            <v>D+</v>
          </cell>
          <cell r="W126" t="str">
            <v>0</v>
          </cell>
          <cell r="X126">
            <v>0</v>
          </cell>
          <cell r="Y126">
            <v>0</v>
          </cell>
          <cell r="Z126">
            <v>0</v>
          </cell>
          <cell r="AA126">
            <v>0</v>
          </cell>
          <cell r="AB126">
            <v>0</v>
          </cell>
          <cell r="AC126">
            <v>0</v>
          </cell>
          <cell r="AD126">
            <v>0</v>
          </cell>
          <cell r="AE126">
            <v>0</v>
          </cell>
          <cell r="AF126">
            <v>0</v>
          </cell>
          <cell r="AG126">
            <v>0</v>
          </cell>
          <cell r="AH126">
            <v>0</v>
          </cell>
          <cell r="AI126">
            <v>0</v>
          </cell>
          <cell r="AJ126">
            <v>0</v>
          </cell>
          <cell r="AK126">
            <v>0</v>
          </cell>
        </row>
        <row r="127">
          <cell r="A127">
            <v>0</v>
          </cell>
          <cell r="B127">
            <v>17</v>
          </cell>
          <cell r="C127" t="str">
            <v>capaian rapot</v>
          </cell>
          <cell r="D127">
            <v>0</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t="str">
            <v>1.33</v>
          </cell>
          <cell r="V127" t="str">
            <v>D+</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row>
        <row r="128">
          <cell r="A128">
            <v>18</v>
          </cell>
          <cell r="B128">
            <v>0</v>
          </cell>
          <cell r="C128" t="str">
            <v>Nayla Annora Nobel W</v>
          </cell>
          <cell r="D128" t="str">
            <v>4.1</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t="str">
            <v>1.33</v>
          </cell>
          <cell r="V128" t="str">
            <v>D+</v>
          </cell>
          <cell r="W128" t="str">
            <v>0</v>
          </cell>
          <cell r="X128">
            <v>0</v>
          </cell>
          <cell r="Y128">
            <v>0</v>
          </cell>
          <cell r="Z128">
            <v>0</v>
          </cell>
          <cell r="AA128">
            <v>0</v>
          </cell>
          <cell r="AB128">
            <v>0</v>
          </cell>
          <cell r="AC128">
            <v>0</v>
          </cell>
          <cell r="AD128">
            <v>0</v>
          </cell>
          <cell r="AE128">
            <v>0</v>
          </cell>
          <cell r="AF128">
            <v>0</v>
          </cell>
          <cell r="AG128">
            <v>0</v>
          </cell>
          <cell r="AH128">
            <v>0</v>
          </cell>
          <cell r="AI128">
            <v>0</v>
          </cell>
          <cell r="AJ128">
            <v>0</v>
          </cell>
          <cell r="AK128" t="str">
            <v>D+</v>
          </cell>
        </row>
        <row r="129">
          <cell r="A129">
            <v>0</v>
          </cell>
          <cell r="B129">
            <v>0</v>
          </cell>
          <cell r="C129">
            <v>0</v>
          </cell>
          <cell r="D129" t="str">
            <v>4.2</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t="str">
            <v>1.33</v>
          </cell>
          <cell r="V129" t="str">
            <v>D+</v>
          </cell>
          <cell r="W129" t="str">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row>
        <row r="130">
          <cell r="A130">
            <v>0</v>
          </cell>
          <cell r="B130">
            <v>0</v>
          </cell>
          <cell r="C130">
            <v>0</v>
          </cell>
          <cell r="D130" t="str">
            <v>4.4</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t="str">
            <v>1.33</v>
          </cell>
          <cell r="V130" t="str">
            <v>D+</v>
          </cell>
          <cell r="W130" t="str">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row>
        <row r="131">
          <cell r="A131">
            <v>0</v>
          </cell>
          <cell r="B131">
            <v>0</v>
          </cell>
          <cell r="C131">
            <v>0</v>
          </cell>
          <cell r="D131" t="str">
            <v>4.5</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t="str">
            <v>1.33</v>
          </cell>
          <cell r="V131" t="str">
            <v>D+</v>
          </cell>
          <cell r="W131" t="str">
            <v>0</v>
          </cell>
          <cell r="X131">
            <v>0</v>
          </cell>
          <cell r="Y131">
            <v>0</v>
          </cell>
          <cell r="Z131">
            <v>0</v>
          </cell>
          <cell r="AA131">
            <v>0</v>
          </cell>
          <cell r="AB131">
            <v>0</v>
          </cell>
          <cell r="AC131">
            <v>0</v>
          </cell>
          <cell r="AD131">
            <v>0</v>
          </cell>
          <cell r="AE131">
            <v>0</v>
          </cell>
          <cell r="AF131">
            <v>0</v>
          </cell>
          <cell r="AG131">
            <v>0</v>
          </cell>
          <cell r="AH131">
            <v>0</v>
          </cell>
          <cell r="AI131">
            <v>0</v>
          </cell>
          <cell r="AJ131">
            <v>0</v>
          </cell>
          <cell r="AK131">
            <v>0</v>
          </cell>
        </row>
        <row r="132">
          <cell r="A132">
            <v>0</v>
          </cell>
          <cell r="B132">
            <v>0</v>
          </cell>
          <cell r="C132">
            <v>0</v>
          </cell>
          <cell r="D132" t="str">
            <v>4.7</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t="str">
            <v>1.33</v>
          </cell>
          <cell r="V132" t="str">
            <v>D+</v>
          </cell>
          <cell r="W132" t="str">
            <v>0</v>
          </cell>
          <cell r="X132">
            <v>0</v>
          </cell>
          <cell r="Y132">
            <v>0</v>
          </cell>
          <cell r="Z132">
            <v>0</v>
          </cell>
          <cell r="AA132">
            <v>0</v>
          </cell>
          <cell r="AB132">
            <v>0</v>
          </cell>
          <cell r="AC132">
            <v>0</v>
          </cell>
          <cell r="AD132">
            <v>0</v>
          </cell>
          <cell r="AE132">
            <v>0</v>
          </cell>
          <cell r="AF132">
            <v>0</v>
          </cell>
          <cell r="AG132">
            <v>0</v>
          </cell>
          <cell r="AH132">
            <v>0</v>
          </cell>
          <cell r="AI132">
            <v>0</v>
          </cell>
          <cell r="AJ132">
            <v>0</v>
          </cell>
          <cell r="AK132">
            <v>0</v>
          </cell>
        </row>
        <row r="133">
          <cell r="A133">
            <v>0</v>
          </cell>
          <cell r="B133">
            <v>0</v>
          </cell>
          <cell r="C133">
            <v>0</v>
          </cell>
          <cell r="D133" t="str">
            <v>4.14</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t="str">
            <v>1.33</v>
          </cell>
          <cell r="V133" t="str">
            <v>D+</v>
          </cell>
          <cell r="W133" t="str">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row>
        <row r="134">
          <cell r="A134">
            <v>0</v>
          </cell>
          <cell r="B134">
            <v>18</v>
          </cell>
          <cell r="C134" t="str">
            <v>capaian rapot</v>
          </cell>
          <cell r="D134">
            <v>0</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t="str">
            <v>1.33</v>
          </cell>
          <cell r="V134" t="str">
            <v>D+</v>
          </cell>
          <cell r="W134">
            <v>0</v>
          </cell>
          <cell r="X134">
            <v>0</v>
          </cell>
          <cell r="Y134">
            <v>0</v>
          </cell>
          <cell r="Z134">
            <v>0</v>
          </cell>
          <cell r="AA134">
            <v>0</v>
          </cell>
          <cell r="AB134">
            <v>0</v>
          </cell>
          <cell r="AC134">
            <v>0</v>
          </cell>
          <cell r="AD134">
            <v>0</v>
          </cell>
          <cell r="AE134">
            <v>0</v>
          </cell>
          <cell r="AF134">
            <v>0</v>
          </cell>
          <cell r="AG134">
            <v>0</v>
          </cell>
          <cell r="AH134">
            <v>0</v>
          </cell>
          <cell r="AI134">
            <v>0</v>
          </cell>
          <cell r="AJ134">
            <v>0</v>
          </cell>
          <cell r="AK134">
            <v>0</v>
          </cell>
        </row>
        <row r="135">
          <cell r="A135">
            <v>19</v>
          </cell>
          <cell r="B135">
            <v>0</v>
          </cell>
          <cell r="C135" t="str">
            <v>Raihan Danang P</v>
          </cell>
          <cell r="D135" t="str">
            <v>4.1</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t="str">
            <v>1.33</v>
          </cell>
          <cell r="V135" t="str">
            <v>D+</v>
          </cell>
          <cell r="W135" t="str">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t="str">
            <v>D+</v>
          </cell>
        </row>
        <row r="136">
          <cell r="A136">
            <v>0</v>
          </cell>
          <cell r="B136">
            <v>0</v>
          </cell>
          <cell r="C136">
            <v>0</v>
          </cell>
          <cell r="D136" t="str">
            <v>4.2</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t="str">
            <v>1.33</v>
          </cell>
          <cell r="V136" t="str">
            <v>D+</v>
          </cell>
          <cell r="W136" t="str">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row>
        <row r="137">
          <cell r="A137">
            <v>0</v>
          </cell>
          <cell r="B137">
            <v>0</v>
          </cell>
          <cell r="C137">
            <v>0</v>
          </cell>
          <cell r="D137" t="str">
            <v>4.4</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t="str">
            <v>1.33</v>
          </cell>
          <cell r="V137" t="str">
            <v>D+</v>
          </cell>
          <cell r="W137" t="str">
            <v>0</v>
          </cell>
          <cell r="X137">
            <v>0</v>
          </cell>
          <cell r="Y137">
            <v>0</v>
          </cell>
          <cell r="Z137">
            <v>0</v>
          </cell>
          <cell r="AA137">
            <v>0</v>
          </cell>
          <cell r="AB137">
            <v>0</v>
          </cell>
          <cell r="AC137">
            <v>0</v>
          </cell>
          <cell r="AD137">
            <v>0</v>
          </cell>
          <cell r="AE137">
            <v>0</v>
          </cell>
          <cell r="AF137">
            <v>0</v>
          </cell>
          <cell r="AG137">
            <v>0</v>
          </cell>
          <cell r="AH137">
            <v>0</v>
          </cell>
          <cell r="AI137">
            <v>0</v>
          </cell>
          <cell r="AJ137">
            <v>0</v>
          </cell>
          <cell r="AK137">
            <v>0</v>
          </cell>
        </row>
        <row r="138">
          <cell r="A138">
            <v>0</v>
          </cell>
          <cell r="B138">
            <v>0</v>
          </cell>
          <cell r="C138">
            <v>0</v>
          </cell>
          <cell r="D138" t="str">
            <v>4.5</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t="str">
            <v>1.33</v>
          </cell>
          <cell r="V138" t="str">
            <v>D+</v>
          </cell>
          <cell r="W138" t="str">
            <v>0</v>
          </cell>
          <cell r="X138">
            <v>0</v>
          </cell>
          <cell r="Y138">
            <v>0</v>
          </cell>
          <cell r="Z138">
            <v>0</v>
          </cell>
          <cell r="AA138">
            <v>0</v>
          </cell>
          <cell r="AB138">
            <v>0</v>
          </cell>
          <cell r="AC138">
            <v>0</v>
          </cell>
          <cell r="AD138">
            <v>0</v>
          </cell>
          <cell r="AE138">
            <v>0</v>
          </cell>
          <cell r="AF138">
            <v>0</v>
          </cell>
          <cell r="AG138">
            <v>0</v>
          </cell>
          <cell r="AH138">
            <v>0</v>
          </cell>
          <cell r="AI138">
            <v>0</v>
          </cell>
          <cell r="AJ138">
            <v>0</v>
          </cell>
          <cell r="AK138">
            <v>0</v>
          </cell>
        </row>
        <row r="139">
          <cell r="A139">
            <v>0</v>
          </cell>
          <cell r="B139">
            <v>0</v>
          </cell>
          <cell r="C139">
            <v>0</v>
          </cell>
          <cell r="D139" t="str">
            <v>4.7</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t="str">
            <v>1.33</v>
          </cell>
          <cell r="V139" t="str">
            <v>D+</v>
          </cell>
          <cell r="W139" t="str">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row>
        <row r="140">
          <cell r="A140">
            <v>0</v>
          </cell>
          <cell r="B140">
            <v>0</v>
          </cell>
          <cell r="C140">
            <v>0</v>
          </cell>
          <cell r="D140" t="str">
            <v>4.14</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t="str">
            <v>1.33</v>
          </cell>
          <cell r="V140" t="str">
            <v>D+</v>
          </cell>
          <cell r="W140" t="str">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row>
        <row r="141">
          <cell r="A141">
            <v>0</v>
          </cell>
          <cell r="B141">
            <v>19</v>
          </cell>
          <cell r="C141" t="str">
            <v>capaian rapot</v>
          </cell>
          <cell r="D141">
            <v>0</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t="str">
            <v>1.33</v>
          </cell>
          <cell r="V141" t="str">
            <v>D+</v>
          </cell>
          <cell r="W141">
            <v>0</v>
          </cell>
          <cell r="X141">
            <v>0</v>
          </cell>
          <cell r="Y141">
            <v>0</v>
          </cell>
          <cell r="Z141">
            <v>0</v>
          </cell>
          <cell r="AA141">
            <v>0</v>
          </cell>
          <cell r="AB141">
            <v>0</v>
          </cell>
          <cell r="AC141">
            <v>0</v>
          </cell>
          <cell r="AD141">
            <v>0</v>
          </cell>
          <cell r="AE141">
            <v>0</v>
          </cell>
          <cell r="AF141">
            <v>0</v>
          </cell>
          <cell r="AG141">
            <v>0</v>
          </cell>
          <cell r="AH141">
            <v>0</v>
          </cell>
          <cell r="AI141">
            <v>0</v>
          </cell>
          <cell r="AJ141">
            <v>0</v>
          </cell>
          <cell r="AK141">
            <v>0</v>
          </cell>
        </row>
        <row r="142">
          <cell r="A142">
            <v>20</v>
          </cell>
          <cell r="B142">
            <v>0</v>
          </cell>
          <cell r="C142" t="str">
            <v>Roby Ardiyansyah</v>
          </cell>
          <cell r="D142" t="str">
            <v>4.1</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t="str">
            <v>1.33</v>
          </cell>
          <cell r="V142" t="str">
            <v>D+</v>
          </cell>
          <cell r="W142" t="str">
            <v>0</v>
          </cell>
          <cell r="X142">
            <v>0</v>
          </cell>
          <cell r="Y142">
            <v>0</v>
          </cell>
          <cell r="Z142">
            <v>0</v>
          </cell>
          <cell r="AA142">
            <v>0</v>
          </cell>
          <cell r="AB142">
            <v>0</v>
          </cell>
          <cell r="AC142">
            <v>0</v>
          </cell>
          <cell r="AD142">
            <v>0</v>
          </cell>
          <cell r="AE142">
            <v>0</v>
          </cell>
          <cell r="AF142">
            <v>0</v>
          </cell>
          <cell r="AG142">
            <v>0</v>
          </cell>
          <cell r="AH142">
            <v>0</v>
          </cell>
          <cell r="AI142">
            <v>0</v>
          </cell>
          <cell r="AJ142">
            <v>0</v>
          </cell>
          <cell r="AK142" t="str">
            <v>D+</v>
          </cell>
        </row>
        <row r="143">
          <cell r="A143">
            <v>0</v>
          </cell>
          <cell r="B143">
            <v>0</v>
          </cell>
          <cell r="C143">
            <v>0</v>
          </cell>
          <cell r="D143" t="str">
            <v>4.2</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t="str">
            <v>1.33</v>
          </cell>
          <cell r="V143" t="str">
            <v>D+</v>
          </cell>
          <cell r="W143" t="str">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row>
        <row r="144">
          <cell r="A144">
            <v>0</v>
          </cell>
          <cell r="B144">
            <v>0</v>
          </cell>
          <cell r="C144">
            <v>0</v>
          </cell>
          <cell r="D144" t="str">
            <v>4.4</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t="str">
            <v>1.33</v>
          </cell>
          <cell r="V144" t="str">
            <v>D+</v>
          </cell>
          <cell r="W144" t="str">
            <v>0</v>
          </cell>
          <cell r="X144">
            <v>0</v>
          </cell>
          <cell r="Y144">
            <v>0</v>
          </cell>
          <cell r="Z144">
            <v>0</v>
          </cell>
          <cell r="AA144">
            <v>0</v>
          </cell>
          <cell r="AB144">
            <v>0</v>
          </cell>
          <cell r="AC144">
            <v>0</v>
          </cell>
          <cell r="AD144">
            <v>0</v>
          </cell>
          <cell r="AE144">
            <v>0</v>
          </cell>
          <cell r="AF144">
            <v>0</v>
          </cell>
          <cell r="AG144">
            <v>0</v>
          </cell>
          <cell r="AH144">
            <v>0</v>
          </cell>
          <cell r="AI144">
            <v>0</v>
          </cell>
          <cell r="AJ144">
            <v>0</v>
          </cell>
          <cell r="AK144">
            <v>0</v>
          </cell>
        </row>
        <row r="145">
          <cell r="A145">
            <v>0</v>
          </cell>
          <cell r="B145">
            <v>0</v>
          </cell>
          <cell r="C145">
            <v>0</v>
          </cell>
          <cell r="D145" t="str">
            <v>4.5</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t="str">
            <v>1.33</v>
          </cell>
          <cell r="V145" t="str">
            <v>D+</v>
          </cell>
          <cell r="W145" t="str">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row>
        <row r="146">
          <cell r="A146">
            <v>0</v>
          </cell>
          <cell r="B146">
            <v>0</v>
          </cell>
          <cell r="C146">
            <v>0</v>
          </cell>
          <cell r="D146" t="str">
            <v>4.7</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t="str">
            <v>1.33</v>
          </cell>
          <cell r="V146" t="str">
            <v>D+</v>
          </cell>
          <cell r="W146" t="str">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row>
        <row r="147">
          <cell r="A147">
            <v>0</v>
          </cell>
          <cell r="B147">
            <v>0</v>
          </cell>
          <cell r="C147">
            <v>0</v>
          </cell>
          <cell r="D147" t="str">
            <v>4.14</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t="str">
            <v>1.33</v>
          </cell>
          <cell r="V147" t="str">
            <v>D+</v>
          </cell>
          <cell r="W147" t="str">
            <v>0</v>
          </cell>
          <cell r="X147">
            <v>0</v>
          </cell>
          <cell r="Y147">
            <v>0</v>
          </cell>
          <cell r="Z147">
            <v>0</v>
          </cell>
          <cell r="AA147">
            <v>0</v>
          </cell>
          <cell r="AB147">
            <v>0</v>
          </cell>
          <cell r="AC147">
            <v>0</v>
          </cell>
          <cell r="AD147">
            <v>0</v>
          </cell>
          <cell r="AE147">
            <v>0</v>
          </cell>
          <cell r="AF147">
            <v>0</v>
          </cell>
          <cell r="AG147">
            <v>0</v>
          </cell>
          <cell r="AH147">
            <v>0</v>
          </cell>
          <cell r="AI147">
            <v>0</v>
          </cell>
          <cell r="AJ147">
            <v>0</v>
          </cell>
          <cell r="AK147">
            <v>0</v>
          </cell>
        </row>
        <row r="148">
          <cell r="A148">
            <v>0</v>
          </cell>
          <cell r="B148">
            <v>20</v>
          </cell>
          <cell r="C148" t="str">
            <v>capaian rapot</v>
          </cell>
          <cell r="D148">
            <v>0</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t="str">
            <v>1.33</v>
          </cell>
          <cell r="V148" t="str">
            <v>D+</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row>
        <row r="149">
          <cell r="A149">
            <v>21</v>
          </cell>
          <cell r="B149">
            <v>0</v>
          </cell>
          <cell r="C149" t="str">
            <v>Rojalingga Prana A</v>
          </cell>
          <cell r="D149" t="str">
            <v>4.1</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t="str">
            <v>1.33</v>
          </cell>
          <cell r="V149" t="str">
            <v>D+</v>
          </cell>
          <cell r="W149" t="str">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t="str">
            <v>D+</v>
          </cell>
        </row>
        <row r="150">
          <cell r="A150">
            <v>0</v>
          </cell>
          <cell r="B150">
            <v>0</v>
          </cell>
          <cell r="C150">
            <v>0</v>
          </cell>
          <cell r="D150" t="str">
            <v>4.2</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t="str">
            <v>1.33</v>
          </cell>
          <cell r="V150" t="str">
            <v>D+</v>
          </cell>
          <cell r="W150" t="str">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row>
        <row r="151">
          <cell r="A151">
            <v>0</v>
          </cell>
          <cell r="B151">
            <v>0</v>
          </cell>
          <cell r="C151">
            <v>0</v>
          </cell>
          <cell r="D151" t="str">
            <v>4.4</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t="str">
            <v>1.33</v>
          </cell>
          <cell r="V151" t="str">
            <v>D+</v>
          </cell>
          <cell r="W151" t="str">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row>
        <row r="152">
          <cell r="A152">
            <v>0</v>
          </cell>
          <cell r="B152">
            <v>0</v>
          </cell>
          <cell r="C152">
            <v>0</v>
          </cell>
          <cell r="D152" t="str">
            <v>4.5</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t="str">
            <v>1.33</v>
          </cell>
          <cell r="V152" t="str">
            <v>D+</v>
          </cell>
          <cell r="W152" t="str">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row>
        <row r="153">
          <cell r="A153">
            <v>0</v>
          </cell>
          <cell r="B153">
            <v>0</v>
          </cell>
          <cell r="C153">
            <v>0</v>
          </cell>
          <cell r="D153" t="str">
            <v>4.7</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t="str">
            <v>1.33</v>
          </cell>
          <cell r="V153" t="str">
            <v>D+</v>
          </cell>
          <cell r="W153" t="str">
            <v>0</v>
          </cell>
          <cell r="X153">
            <v>0</v>
          </cell>
          <cell r="Y153">
            <v>0</v>
          </cell>
          <cell r="Z153">
            <v>0</v>
          </cell>
          <cell r="AA153">
            <v>0</v>
          </cell>
          <cell r="AB153">
            <v>0</v>
          </cell>
          <cell r="AC153">
            <v>0</v>
          </cell>
          <cell r="AD153">
            <v>0</v>
          </cell>
          <cell r="AE153">
            <v>0</v>
          </cell>
          <cell r="AF153">
            <v>0</v>
          </cell>
          <cell r="AG153">
            <v>0</v>
          </cell>
          <cell r="AH153">
            <v>0</v>
          </cell>
          <cell r="AI153">
            <v>0</v>
          </cell>
          <cell r="AJ153">
            <v>0</v>
          </cell>
          <cell r="AK153">
            <v>0</v>
          </cell>
        </row>
        <row r="154">
          <cell r="A154">
            <v>0</v>
          </cell>
          <cell r="B154">
            <v>0</v>
          </cell>
          <cell r="C154">
            <v>0</v>
          </cell>
          <cell r="D154" t="str">
            <v>4.14</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t="str">
            <v>1.33</v>
          </cell>
          <cell r="V154" t="str">
            <v>D+</v>
          </cell>
          <cell r="W154" t="str">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row>
        <row r="155">
          <cell r="A155">
            <v>0</v>
          </cell>
          <cell r="B155">
            <v>21</v>
          </cell>
          <cell r="C155" t="str">
            <v>capaian rapot</v>
          </cell>
          <cell r="D155">
            <v>0</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t="str">
            <v>1.33</v>
          </cell>
          <cell r="V155" t="str">
            <v>D+</v>
          </cell>
          <cell r="W155">
            <v>0</v>
          </cell>
          <cell r="X155">
            <v>0</v>
          </cell>
          <cell r="Y155">
            <v>0</v>
          </cell>
          <cell r="Z155">
            <v>0</v>
          </cell>
          <cell r="AA155">
            <v>0</v>
          </cell>
          <cell r="AB155">
            <v>0</v>
          </cell>
          <cell r="AC155">
            <v>0</v>
          </cell>
          <cell r="AD155">
            <v>0</v>
          </cell>
          <cell r="AE155">
            <v>0</v>
          </cell>
          <cell r="AF155">
            <v>0</v>
          </cell>
          <cell r="AG155">
            <v>0</v>
          </cell>
          <cell r="AH155">
            <v>0</v>
          </cell>
          <cell r="AI155">
            <v>0</v>
          </cell>
          <cell r="AJ155">
            <v>0</v>
          </cell>
          <cell r="AK155">
            <v>0</v>
          </cell>
        </row>
        <row r="156">
          <cell r="A156">
            <v>22</v>
          </cell>
          <cell r="B156">
            <v>0</v>
          </cell>
          <cell r="C156" t="str">
            <v>Sally Savista A</v>
          </cell>
          <cell r="D156" t="str">
            <v>4.1</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t="str">
            <v>1.33</v>
          </cell>
          <cell r="V156" t="str">
            <v>D+</v>
          </cell>
          <cell r="W156" t="str">
            <v>0</v>
          </cell>
          <cell r="X156">
            <v>0</v>
          </cell>
          <cell r="Y156">
            <v>0</v>
          </cell>
          <cell r="Z156">
            <v>0</v>
          </cell>
          <cell r="AA156">
            <v>0</v>
          </cell>
          <cell r="AB156">
            <v>0</v>
          </cell>
          <cell r="AC156">
            <v>0</v>
          </cell>
          <cell r="AD156">
            <v>0</v>
          </cell>
          <cell r="AE156">
            <v>0</v>
          </cell>
          <cell r="AF156">
            <v>0</v>
          </cell>
          <cell r="AG156">
            <v>0</v>
          </cell>
          <cell r="AH156">
            <v>0</v>
          </cell>
          <cell r="AI156">
            <v>0</v>
          </cell>
          <cell r="AJ156">
            <v>0</v>
          </cell>
          <cell r="AK156" t="str">
            <v>D+</v>
          </cell>
        </row>
        <row r="157">
          <cell r="A157">
            <v>0</v>
          </cell>
          <cell r="B157">
            <v>0</v>
          </cell>
          <cell r="C157">
            <v>0</v>
          </cell>
          <cell r="D157" t="str">
            <v>4.2</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t="str">
            <v>1.33</v>
          </cell>
          <cell r="V157" t="str">
            <v>D+</v>
          </cell>
          <cell r="W157" t="str">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row>
        <row r="158">
          <cell r="A158">
            <v>0</v>
          </cell>
          <cell r="B158">
            <v>0</v>
          </cell>
          <cell r="C158">
            <v>0</v>
          </cell>
          <cell r="D158" t="str">
            <v>4.4</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t="str">
            <v>1.33</v>
          </cell>
          <cell r="V158" t="str">
            <v>D+</v>
          </cell>
          <cell r="W158" t="str">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row>
        <row r="159">
          <cell r="A159">
            <v>0</v>
          </cell>
          <cell r="B159">
            <v>0</v>
          </cell>
          <cell r="C159">
            <v>0</v>
          </cell>
          <cell r="D159" t="str">
            <v>4.5</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t="str">
            <v>1.33</v>
          </cell>
          <cell r="V159" t="str">
            <v>D+</v>
          </cell>
          <cell r="W159" t="str">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row>
        <row r="160">
          <cell r="A160">
            <v>0</v>
          </cell>
          <cell r="B160">
            <v>0</v>
          </cell>
          <cell r="C160">
            <v>0</v>
          </cell>
          <cell r="D160" t="str">
            <v>4.7</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t="str">
            <v>1.33</v>
          </cell>
          <cell r="V160" t="str">
            <v>D+</v>
          </cell>
          <cell r="W160" t="str">
            <v>0</v>
          </cell>
          <cell r="X160">
            <v>0</v>
          </cell>
          <cell r="Y160">
            <v>0</v>
          </cell>
          <cell r="Z160">
            <v>0</v>
          </cell>
          <cell r="AA160">
            <v>0</v>
          </cell>
          <cell r="AB160">
            <v>0</v>
          </cell>
          <cell r="AC160">
            <v>0</v>
          </cell>
          <cell r="AD160">
            <v>0</v>
          </cell>
          <cell r="AE160">
            <v>0</v>
          </cell>
          <cell r="AF160">
            <v>0</v>
          </cell>
          <cell r="AG160">
            <v>0</v>
          </cell>
          <cell r="AH160">
            <v>0</v>
          </cell>
          <cell r="AI160">
            <v>0</v>
          </cell>
          <cell r="AJ160">
            <v>0</v>
          </cell>
          <cell r="AK160">
            <v>0</v>
          </cell>
        </row>
        <row r="161">
          <cell r="A161">
            <v>0</v>
          </cell>
          <cell r="B161">
            <v>0</v>
          </cell>
          <cell r="C161">
            <v>0</v>
          </cell>
          <cell r="D161" t="str">
            <v>4.14</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t="str">
            <v>1.33</v>
          </cell>
          <cell r="V161" t="str">
            <v>D+</v>
          </cell>
          <cell r="W161" t="str">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row>
        <row r="162">
          <cell r="A162">
            <v>0</v>
          </cell>
          <cell r="B162">
            <v>22</v>
          </cell>
          <cell r="C162" t="str">
            <v>capaian rapot</v>
          </cell>
          <cell r="D162">
            <v>0</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t="str">
            <v>1.33</v>
          </cell>
          <cell r="V162" t="str">
            <v>D+</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row>
        <row r="163">
          <cell r="A163">
            <v>23</v>
          </cell>
          <cell r="B163">
            <v>0</v>
          </cell>
          <cell r="C163" t="str">
            <v xml:space="preserve">Tania Kaori Angelita </v>
          </cell>
          <cell r="D163" t="str">
            <v>4.1</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t="str">
            <v>1.33</v>
          </cell>
          <cell r="V163" t="str">
            <v>D+</v>
          </cell>
          <cell r="W163" t="str">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t="str">
            <v>D+</v>
          </cell>
        </row>
        <row r="164">
          <cell r="A164">
            <v>0</v>
          </cell>
          <cell r="B164">
            <v>0</v>
          </cell>
          <cell r="C164">
            <v>0</v>
          </cell>
          <cell r="D164" t="str">
            <v>4.2</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t="str">
            <v>1.33</v>
          </cell>
          <cell r="V164" t="str">
            <v>D+</v>
          </cell>
          <cell r="W164" t="str">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row>
        <row r="165">
          <cell r="A165">
            <v>0</v>
          </cell>
          <cell r="B165">
            <v>0</v>
          </cell>
          <cell r="C165">
            <v>0</v>
          </cell>
          <cell r="D165" t="str">
            <v>4.4</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t="str">
            <v>1.33</v>
          </cell>
          <cell r="V165" t="str">
            <v>D+</v>
          </cell>
          <cell r="W165" t="str">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row>
        <row r="166">
          <cell r="A166">
            <v>0</v>
          </cell>
          <cell r="B166">
            <v>0</v>
          </cell>
          <cell r="C166">
            <v>0</v>
          </cell>
          <cell r="D166" t="str">
            <v>4.5</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t="str">
            <v>1.33</v>
          </cell>
          <cell r="V166" t="str">
            <v>D+</v>
          </cell>
          <cell r="W166" t="str">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row>
        <row r="167">
          <cell r="A167">
            <v>0</v>
          </cell>
          <cell r="B167">
            <v>0</v>
          </cell>
          <cell r="C167">
            <v>0</v>
          </cell>
          <cell r="D167" t="str">
            <v>4.7</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t="str">
            <v>1.33</v>
          </cell>
          <cell r="V167" t="str">
            <v>D+</v>
          </cell>
          <cell r="W167" t="str">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row>
        <row r="168">
          <cell r="A168">
            <v>0</v>
          </cell>
          <cell r="B168">
            <v>0</v>
          </cell>
          <cell r="C168">
            <v>0</v>
          </cell>
          <cell r="D168" t="str">
            <v>4.14</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t="str">
            <v>1.33</v>
          </cell>
          <cell r="V168" t="str">
            <v>D+</v>
          </cell>
          <cell r="W168" t="str">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row>
        <row r="169">
          <cell r="A169">
            <v>0</v>
          </cell>
          <cell r="B169">
            <v>23</v>
          </cell>
          <cell r="C169" t="str">
            <v>capaian rapot</v>
          </cell>
          <cell r="D169">
            <v>0</v>
          </cell>
          <cell r="E169">
            <v>0</v>
          </cell>
          <cell r="F169">
            <v>0</v>
          </cell>
          <cell r="G169">
            <v>0</v>
          </cell>
          <cell r="H169">
            <v>0</v>
          </cell>
          <cell r="I169">
            <v>0</v>
          </cell>
          <cell r="J169">
            <v>0</v>
          </cell>
          <cell r="K169">
            <v>0</v>
          </cell>
          <cell r="L169">
            <v>0</v>
          </cell>
          <cell r="M169">
            <v>0</v>
          </cell>
          <cell r="N169">
            <v>0</v>
          </cell>
          <cell r="O169">
            <v>0</v>
          </cell>
          <cell r="P169">
            <v>0</v>
          </cell>
          <cell r="Q169">
            <v>0</v>
          </cell>
          <cell r="R169">
            <v>0</v>
          </cell>
          <cell r="S169">
            <v>0</v>
          </cell>
          <cell r="T169">
            <v>0</v>
          </cell>
          <cell r="U169" t="str">
            <v>1.33</v>
          </cell>
          <cell r="V169" t="str">
            <v>D+</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row>
        <row r="170">
          <cell r="A170">
            <v>24</v>
          </cell>
          <cell r="B170">
            <v>0</v>
          </cell>
          <cell r="C170" t="str">
            <v>Romzy Oka Ramadhani P</v>
          </cell>
          <cell r="D170" t="str">
            <v>4.1</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t="str">
            <v>1.33</v>
          </cell>
          <cell r="V170" t="str">
            <v>D+</v>
          </cell>
          <cell r="W170" t="str">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t="str">
            <v>D+</v>
          </cell>
        </row>
        <row r="171">
          <cell r="A171">
            <v>0</v>
          </cell>
          <cell r="B171">
            <v>0</v>
          </cell>
          <cell r="C171">
            <v>0</v>
          </cell>
          <cell r="D171" t="str">
            <v>4.2</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t="str">
            <v>1.33</v>
          </cell>
          <cell r="V171" t="str">
            <v>D+</v>
          </cell>
          <cell r="W171" t="str">
            <v>0</v>
          </cell>
          <cell r="X171">
            <v>0</v>
          </cell>
          <cell r="Y171">
            <v>0</v>
          </cell>
          <cell r="Z171">
            <v>0</v>
          </cell>
          <cell r="AA171">
            <v>0</v>
          </cell>
          <cell r="AB171">
            <v>0</v>
          </cell>
          <cell r="AC171">
            <v>0</v>
          </cell>
          <cell r="AD171">
            <v>0</v>
          </cell>
          <cell r="AE171">
            <v>0</v>
          </cell>
          <cell r="AF171">
            <v>0</v>
          </cell>
          <cell r="AG171">
            <v>0</v>
          </cell>
          <cell r="AH171">
            <v>0</v>
          </cell>
          <cell r="AI171">
            <v>0</v>
          </cell>
          <cell r="AJ171">
            <v>0</v>
          </cell>
          <cell r="AK171">
            <v>0</v>
          </cell>
        </row>
        <row r="172">
          <cell r="A172">
            <v>0</v>
          </cell>
          <cell r="B172">
            <v>0</v>
          </cell>
          <cell r="C172">
            <v>0</v>
          </cell>
          <cell r="D172" t="str">
            <v>4.4</v>
          </cell>
          <cell r="E172">
            <v>0</v>
          </cell>
          <cell r="F172">
            <v>0</v>
          </cell>
          <cell r="G172">
            <v>0</v>
          </cell>
          <cell r="H172">
            <v>0</v>
          </cell>
          <cell r="I172">
            <v>0</v>
          </cell>
          <cell r="J172">
            <v>0</v>
          </cell>
          <cell r="K172">
            <v>0</v>
          </cell>
          <cell r="L172">
            <v>0</v>
          </cell>
          <cell r="M172">
            <v>0</v>
          </cell>
          <cell r="N172">
            <v>0</v>
          </cell>
          <cell r="O172">
            <v>0</v>
          </cell>
          <cell r="P172">
            <v>0</v>
          </cell>
          <cell r="Q172">
            <v>0</v>
          </cell>
          <cell r="R172">
            <v>0</v>
          </cell>
          <cell r="S172">
            <v>0</v>
          </cell>
          <cell r="T172">
            <v>0</v>
          </cell>
          <cell r="U172" t="str">
            <v>1.33</v>
          </cell>
          <cell r="V172" t="str">
            <v>D+</v>
          </cell>
          <cell r="W172" t="str">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row>
        <row r="173">
          <cell r="A173">
            <v>0</v>
          </cell>
          <cell r="B173">
            <v>0</v>
          </cell>
          <cell r="C173">
            <v>0</v>
          </cell>
          <cell r="D173" t="str">
            <v>4.5</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t="str">
            <v>1.33</v>
          </cell>
          <cell r="V173" t="str">
            <v>D+</v>
          </cell>
          <cell r="W173" t="str">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row>
        <row r="174">
          <cell r="A174">
            <v>0</v>
          </cell>
          <cell r="B174">
            <v>0</v>
          </cell>
          <cell r="C174">
            <v>0</v>
          </cell>
          <cell r="D174" t="str">
            <v>4.7</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t="str">
            <v>1.33</v>
          </cell>
          <cell r="V174" t="str">
            <v>D+</v>
          </cell>
          <cell r="W174" t="str">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row>
        <row r="175">
          <cell r="A175">
            <v>0</v>
          </cell>
          <cell r="B175">
            <v>0</v>
          </cell>
          <cell r="C175">
            <v>0</v>
          </cell>
          <cell r="D175" t="str">
            <v>4.14</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t="str">
            <v>1.33</v>
          </cell>
          <cell r="V175" t="str">
            <v>D+</v>
          </cell>
          <cell r="W175" t="str">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row>
        <row r="176">
          <cell r="A176">
            <v>0</v>
          </cell>
          <cell r="B176">
            <v>24</v>
          </cell>
          <cell r="C176" t="str">
            <v>capaian rapot</v>
          </cell>
          <cell r="D176">
            <v>0</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t="str">
            <v>1.33</v>
          </cell>
          <cell r="V176" t="str">
            <v>D+</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row>
        <row r="177">
          <cell r="A177">
            <v>25</v>
          </cell>
          <cell r="B177">
            <v>0</v>
          </cell>
          <cell r="C177" t="str">
            <v>Larasati Jagadhita P</v>
          </cell>
          <cell r="D177" t="str">
            <v>4.1</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t="str">
            <v>1.33</v>
          </cell>
          <cell r="V177" t="str">
            <v>D+</v>
          </cell>
          <cell r="W177" t="str">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t="str">
            <v>D+</v>
          </cell>
        </row>
        <row r="178">
          <cell r="A178">
            <v>0</v>
          </cell>
          <cell r="B178">
            <v>0</v>
          </cell>
          <cell r="C178">
            <v>0</v>
          </cell>
          <cell r="D178" t="str">
            <v>4.2</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t="str">
            <v>1.33</v>
          </cell>
          <cell r="V178" t="str">
            <v>D+</v>
          </cell>
          <cell r="W178" t="str">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row>
        <row r="179">
          <cell r="A179">
            <v>0</v>
          </cell>
          <cell r="B179">
            <v>0</v>
          </cell>
          <cell r="C179">
            <v>0</v>
          </cell>
          <cell r="D179" t="str">
            <v>4.4</v>
          </cell>
          <cell r="E179">
            <v>0</v>
          </cell>
          <cell r="F179">
            <v>0</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t="str">
            <v>1.33</v>
          </cell>
          <cell r="V179" t="str">
            <v>D+</v>
          </cell>
          <cell r="W179" t="str">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row>
        <row r="180">
          <cell r="A180">
            <v>0</v>
          </cell>
          <cell r="B180">
            <v>0</v>
          </cell>
          <cell r="C180">
            <v>0</v>
          </cell>
          <cell r="D180" t="str">
            <v>4.5</v>
          </cell>
          <cell r="E180">
            <v>0</v>
          </cell>
          <cell r="F180">
            <v>0</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t="str">
            <v>1.33</v>
          </cell>
          <cell r="V180" t="str">
            <v>D+</v>
          </cell>
          <cell r="W180" t="str">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row>
        <row r="181">
          <cell r="A181">
            <v>0</v>
          </cell>
          <cell r="B181">
            <v>0</v>
          </cell>
          <cell r="C181">
            <v>0</v>
          </cell>
          <cell r="D181" t="str">
            <v>4.7</v>
          </cell>
          <cell r="E181">
            <v>0</v>
          </cell>
          <cell r="F181">
            <v>0</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t="str">
            <v>1.33</v>
          </cell>
          <cell r="V181" t="str">
            <v>D+</v>
          </cell>
          <cell r="W181" t="str">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row>
        <row r="182">
          <cell r="A182">
            <v>0</v>
          </cell>
          <cell r="B182">
            <v>0</v>
          </cell>
          <cell r="C182">
            <v>0</v>
          </cell>
          <cell r="D182" t="str">
            <v>4.14</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t="str">
            <v>1.33</v>
          </cell>
          <cell r="V182" t="str">
            <v>D+</v>
          </cell>
          <cell r="W182" t="str">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row>
        <row r="183">
          <cell r="A183">
            <v>0</v>
          </cell>
          <cell r="B183">
            <v>25</v>
          </cell>
          <cell r="C183" t="str">
            <v>capaian rapot</v>
          </cell>
          <cell r="D183">
            <v>0</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t="str">
            <v>1.33</v>
          </cell>
          <cell r="V183" t="str">
            <v>D+</v>
          </cell>
          <cell r="W183">
            <v>0</v>
          </cell>
          <cell r="X183">
            <v>0</v>
          </cell>
          <cell r="Y183">
            <v>0</v>
          </cell>
          <cell r="Z183">
            <v>0</v>
          </cell>
          <cell r="AA183">
            <v>0</v>
          </cell>
          <cell r="AB183">
            <v>0</v>
          </cell>
          <cell r="AC183">
            <v>0</v>
          </cell>
          <cell r="AD183">
            <v>0</v>
          </cell>
          <cell r="AE183">
            <v>0</v>
          </cell>
          <cell r="AF183">
            <v>0</v>
          </cell>
          <cell r="AG183">
            <v>0</v>
          </cell>
          <cell r="AH183">
            <v>0</v>
          </cell>
          <cell r="AI183">
            <v>0</v>
          </cell>
          <cell r="AJ183">
            <v>0</v>
          </cell>
          <cell r="AK183">
            <v>0</v>
          </cell>
        </row>
        <row r="184">
          <cell r="A184">
            <v>26</v>
          </cell>
          <cell r="B184">
            <v>0</v>
          </cell>
          <cell r="C184" t="str">
            <v>Meliana Citra A</v>
          </cell>
          <cell r="D184" t="str">
            <v>4.1</v>
          </cell>
          <cell r="E184">
            <v>0</v>
          </cell>
          <cell r="F184">
            <v>0</v>
          </cell>
          <cell r="G184">
            <v>0</v>
          </cell>
          <cell r="H184">
            <v>0</v>
          </cell>
          <cell r="I184">
            <v>0</v>
          </cell>
          <cell r="J184">
            <v>0</v>
          </cell>
          <cell r="K184">
            <v>0</v>
          </cell>
          <cell r="L184">
            <v>0</v>
          </cell>
          <cell r="M184">
            <v>0</v>
          </cell>
          <cell r="N184">
            <v>0</v>
          </cell>
          <cell r="O184">
            <v>0</v>
          </cell>
          <cell r="P184">
            <v>0</v>
          </cell>
          <cell r="Q184">
            <v>0</v>
          </cell>
          <cell r="R184">
            <v>0</v>
          </cell>
          <cell r="S184">
            <v>0</v>
          </cell>
          <cell r="T184">
            <v>0</v>
          </cell>
          <cell r="U184" t="str">
            <v>1.33</v>
          </cell>
          <cell r="V184" t="str">
            <v>D+</v>
          </cell>
          <cell r="W184" t="str">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t="str">
            <v>D+</v>
          </cell>
        </row>
        <row r="185">
          <cell r="A185">
            <v>0</v>
          </cell>
          <cell r="B185">
            <v>0</v>
          </cell>
          <cell r="C185">
            <v>0</v>
          </cell>
          <cell r="D185" t="str">
            <v>4.2</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cell r="T185">
            <v>0</v>
          </cell>
          <cell r="U185" t="str">
            <v>1.33</v>
          </cell>
          <cell r="V185" t="str">
            <v>D+</v>
          </cell>
          <cell r="W185" t="str">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row>
        <row r="186">
          <cell r="A186">
            <v>0</v>
          </cell>
          <cell r="B186">
            <v>0</v>
          </cell>
          <cell r="C186">
            <v>0</v>
          </cell>
          <cell r="D186" t="str">
            <v>4.4</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t="str">
            <v>1.33</v>
          </cell>
          <cell r="V186" t="str">
            <v>D+</v>
          </cell>
          <cell r="W186" t="str">
            <v>0</v>
          </cell>
          <cell r="X186">
            <v>0</v>
          </cell>
          <cell r="Y186">
            <v>0</v>
          </cell>
          <cell r="Z186">
            <v>0</v>
          </cell>
          <cell r="AA186">
            <v>0</v>
          </cell>
          <cell r="AB186">
            <v>0</v>
          </cell>
          <cell r="AC186">
            <v>0</v>
          </cell>
          <cell r="AD186">
            <v>0</v>
          </cell>
          <cell r="AE186">
            <v>0</v>
          </cell>
          <cell r="AF186">
            <v>0</v>
          </cell>
          <cell r="AG186">
            <v>0</v>
          </cell>
          <cell r="AH186">
            <v>0</v>
          </cell>
          <cell r="AI186">
            <v>0</v>
          </cell>
          <cell r="AJ186">
            <v>0</v>
          </cell>
          <cell r="AK186">
            <v>0</v>
          </cell>
        </row>
        <row r="187">
          <cell r="A187">
            <v>0</v>
          </cell>
          <cell r="B187">
            <v>0</v>
          </cell>
          <cell r="C187">
            <v>0</v>
          </cell>
          <cell r="D187" t="str">
            <v>4.5</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cell r="T187">
            <v>0</v>
          </cell>
          <cell r="U187" t="str">
            <v>1.33</v>
          </cell>
          <cell r="V187" t="str">
            <v>D+</v>
          </cell>
          <cell r="W187" t="str">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row>
        <row r="188">
          <cell r="A188">
            <v>0</v>
          </cell>
          <cell r="B188">
            <v>0</v>
          </cell>
          <cell r="C188">
            <v>0</v>
          </cell>
          <cell r="D188" t="str">
            <v>4.7</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t="str">
            <v>1.33</v>
          </cell>
          <cell r="V188" t="str">
            <v>D+</v>
          </cell>
          <cell r="W188" t="str">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row>
        <row r="189">
          <cell r="A189">
            <v>0</v>
          </cell>
          <cell r="B189">
            <v>0</v>
          </cell>
          <cell r="C189">
            <v>0</v>
          </cell>
          <cell r="D189" t="str">
            <v>4.14</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t="str">
            <v>1.33</v>
          </cell>
          <cell r="V189" t="str">
            <v>D+</v>
          </cell>
          <cell r="W189" t="str">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row>
        <row r="190">
          <cell r="A190">
            <v>0</v>
          </cell>
          <cell r="B190">
            <v>26</v>
          </cell>
          <cell r="C190" t="str">
            <v>capaian rapot</v>
          </cell>
          <cell r="D190">
            <v>0</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v>0</v>
          </cell>
          <cell r="U190" t="str">
            <v>1.33</v>
          </cell>
          <cell r="V190" t="str">
            <v>D+</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row>
        <row r="191">
          <cell r="A191">
            <v>27</v>
          </cell>
          <cell r="B191">
            <v>0</v>
          </cell>
          <cell r="C191" t="str">
            <v>Mohammad Rizky</v>
          </cell>
          <cell r="D191" t="str">
            <v>4.1</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v>0</v>
          </cell>
          <cell r="U191" t="str">
            <v>1.33</v>
          </cell>
          <cell r="V191" t="str">
            <v>D+</v>
          </cell>
          <cell r="W191" t="str">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t="str">
            <v>D+</v>
          </cell>
        </row>
        <row r="192">
          <cell r="A192">
            <v>0</v>
          </cell>
          <cell r="B192">
            <v>0</v>
          </cell>
          <cell r="C192">
            <v>0</v>
          </cell>
          <cell r="D192" t="str">
            <v>4.2</v>
          </cell>
          <cell r="E192">
            <v>0</v>
          </cell>
          <cell r="F192">
            <v>0</v>
          </cell>
          <cell r="G192">
            <v>0</v>
          </cell>
          <cell r="H192">
            <v>0</v>
          </cell>
          <cell r="I192">
            <v>0</v>
          </cell>
          <cell r="J192">
            <v>0</v>
          </cell>
          <cell r="K192">
            <v>0</v>
          </cell>
          <cell r="L192">
            <v>0</v>
          </cell>
          <cell r="M192">
            <v>0</v>
          </cell>
          <cell r="N192">
            <v>0</v>
          </cell>
          <cell r="O192">
            <v>0</v>
          </cell>
          <cell r="P192">
            <v>0</v>
          </cell>
          <cell r="Q192">
            <v>0</v>
          </cell>
          <cell r="R192">
            <v>0</v>
          </cell>
          <cell r="S192">
            <v>0</v>
          </cell>
          <cell r="T192">
            <v>0</v>
          </cell>
          <cell r="U192" t="str">
            <v>1.33</v>
          </cell>
          <cell r="V192" t="str">
            <v>D+</v>
          </cell>
          <cell r="W192" t="str">
            <v>0</v>
          </cell>
          <cell r="X192">
            <v>0</v>
          </cell>
          <cell r="Y192">
            <v>0</v>
          </cell>
          <cell r="Z192">
            <v>0</v>
          </cell>
          <cell r="AA192">
            <v>0</v>
          </cell>
          <cell r="AB192">
            <v>0</v>
          </cell>
          <cell r="AC192">
            <v>0</v>
          </cell>
          <cell r="AD192">
            <v>0</v>
          </cell>
          <cell r="AE192">
            <v>0</v>
          </cell>
          <cell r="AF192">
            <v>0</v>
          </cell>
          <cell r="AG192">
            <v>0</v>
          </cell>
          <cell r="AH192">
            <v>0</v>
          </cell>
          <cell r="AI192">
            <v>0</v>
          </cell>
          <cell r="AJ192">
            <v>0</v>
          </cell>
          <cell r="AK192">
            <v>0</v>
          </cell>
        </row>
        <row r="193">
          <cell r="A193">
            <v>0</v>
          </cell>
          <cell r="B193">
            <v>0</v>
          </cell>
          <cell r="C193">
            <v>0</v>
          </cell>
          <cell r="D193" t="str">
            <v>4.4</v>
          </cell>
          <cell r="E193">
            <v>0</v>
          </cell>
          <cell r="F193">
            <v>0</v>
          </cell>
          <cell r="G193">
            <v>0</v>
          </cell>
          <cell r="H193">
            <v>0</v>
          </cell>
          <cell r="I193">
            <v>0</v>
          </cell>
          <cell r="J193">
            <v>0</v>
          </cell>
          <cell r="K193">
            <v>0</v>
          </cell>
          <cell r="L193">
            <v>0</v>
          </cell>
          <cell r="M193">
            <v>0</v>
          </cell>
          <cell r="N193">
            <v>0</v>
          </cell>
          <cell r="O193">
            <v>0</v>
          </cell>
          <cell r="P193">
            <v>0</v>
          </cell>
          <cell r="Q193">
            <v>0</v>
          </cell>
          <cell r="R193">
            <v>0</v>
          </cell>
          <cell r="S193">
            <v>0</v>
          </cell>
          <cell r="T193">
            <v>0</v>
          </cell>
          <cell r="U193" t="str">
            <v>1.33</v>
          </cell>
          <cell r="V193" t="str">
            <v>D+</v>
          </cell>
          <cell r="W193" t="str">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row>
        <row r="194">
          <cell r="A194">
            <v>0</v>
          </cell>
          <cell r="B194">
            <v>0</v>
          </cell>
          <cell r="C194">
            <v>0</v>
          </cell>
          <cell r="D194" t="str">
            <v>4.5</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0</v>
          </cell>
          <cell r="U194" t="str">
            <v>1.33</v>
          </cell>
          <cell r="V194" t="str">
            <v>D+</v>
          </cell>
          <cell r="W194" t="str">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row>
        <row r="195">
          <cell r="A195">
            <v>0</v>
          </cell>
          <cell r="B195">
            <v>0</v>
          </cell>
          <cell r="C195">
            <v>0</v>
          </cell>
          <cell r="D195" t="str">
            <v>4.7</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t="str">
            <v>1.33</v>
          </cell>
          <cell r="V195" t="str">
            <v>D+</v>
          </cell>
          <cell r="W195" t="str">
            <v>0</v>
          </cell>
          <cell r="X195">
            <v>0</v>
          </cell>
          <cell r="Y195">
            <v>0</v>
          </cell>
          <cell r="Z195">
            <v>0</v>
          </cell>
          <cell r="AA195">
            <v>0</v>
          </cell>
          <cell r="AB195">
            <v>0</v>
          </cell>
          <cell r="AC195">
            <v>0</v>
          </cell>
          <cell r="AD195">
            <v>0</v>
          </cell>
          <cell r="AE195">
            <v>0</v>
          </cell>
          <cell r="AF195">
            <v>0</v>
          </cell>
          <cell r="AG195">
            <v>0</v>
          </cell>
          <cell r="AH195">
            <v>0</v>
          </cell>
          <cell r="AI195">
            <v>0</v>
          </cell>
          <cell r="AJ195">
            <v>0</v>
          </cell>
          <cell r="AK195">
            <v>0</v>
          </cell>
        </row>
        <row r="196">
          <cell r="A196">
            <v>0</v>
          </cell>
          <cell r="B196">
            <v>0</v>
          </cell>
          <cell r="C196">
            <v>0</v>
          </cell>
          <cell r="D196" t="str">
            <v>4.14</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t="str">
            <v>1.33</v>
          </cell>
          <cell r="V196" t="str">
            <v>D+</v>
          </cell>
          <cell r="W196" t="str">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row>
        <row r="197">
          <cell r="A197">
            <v>0</v>
          </cell>
          <cell r="B197">
            <v>27</v>
          </cell>
          <cell r="C197" t="str">
            <v>capaian rapot</v>
          </cell>
          <cell r="D197">
            <v>0</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t="str">
            <v>1.33</v>
          </cell>
          <cell r="V197" t="str">
            <v>D+</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row>
        <row r="198">
          <cell r="A198">
            <v>28</v>
          </cell>
          <cell r="B198">
            <v>0</v>
          </cell>
          <cell r="C198" t="e">
            <v>#N/A</v>
          </cell>
          <cell r="D198" t="str">
            <v>4.1</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t="str">
            <v>1.33</v>
          </cell>
          <cell r="V198" t="str">
            <v>D+</v>
          </cell>
          <cell r="W198" t="str">
            <v>0</v>
          </cell>
          <cell r="X198">
            <v>0</v>
          </cell>
          <cell r="Y198">
            <v>0</v>
          </cell>
          <cell r="Z198">
            <v>0</v>
          </cell>
          <cell r="AA198">
            <v>0</v>
          </cell>
          <cell r="AB198">
            <v>0</v>
          </cell>
          <cell r="AC198">
            <v>0</v>
          </cell>
          <cell r="AD198">
            <v>0</v>
          </cell>
          <cell r="AE198">
            <v>0</v>
          </cell>
          <cell r="AF198">
            <v>0</v>
          </cell>
          <cell r="AG198">
            <v>0</v>
          </cell>
          <cell r="AH198">
            <v>0</v>
          </cell>
          <cell r="AI198">
            <v>0</v>
          </cell>
          <cell r="AJ198">
            <v>0</v>
          </cell>
          <cell r="AK198" t="str">
            <v>D+</v>
          </cell>
        </row>
        <row r="199">
          <cell r="A199">
            <v>0</v>
          </cell>
          <cell r="B199">
            <v>0</v>
          </cell>
          <cell r="C199">
            <v>0</v>
          </cell>
          <cell r="D199" t="str">
            <v>4.2</v>
          </cell>
          <cell r="E199">
            <v>0</v>
          </cell>
          <cell r="F199">
            <v>0</v>
          </cell>
          <cell r="G199">
            <v>0</v>
          </cell>
          <cell r="H199">
            <v>0</v>
          </cell>
          <cell r="I199">
            <v>0</v>
          </cell>
          <cell r="J199">
            <v>0</v>
          </cell>
          <cell r="K199">
            <v>0</v>
          </cell>
          <cell r="L199">
            <v>0</v>
          </cell>
          <cell r="M199">
            <v>0</v>
          </cell>
          <cell r="N199">
            <v>0</v>
          </cell>
          <cell r="O199">
            <v>0</v>
          </cell>
          <cell r="P199">
            <v>0</v>
          </cell>
          <cell r="Q199">
            <v>0</v>
          </cell>
          <cell r="R199">
            <v>0</v>
          </cell>
          <cell r="S199">
            <v>0</v>
          </cell>
          <cell r="T199">
            <v>0</v>
          </cell>
          <cell r="U199" t="str">
            <v>1.33</v>
          </cell>
          <cell r="V199" t="str">
            <v>D+</v>
          </cell>
          <cell r="W199" t="str">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row>
        <row r="200">
          <cell r="A200">
            <v>0</v>
          </cell>
          <cell r="B200">
            <v>0</v>
          </cell>
          <cell r="C200">
            <v>0</v>
          </cell>
          <cell r="D200" t="str">
            <v>4.4</v>
          </cell>
          <cell r="E200">
            <v>0</v>
          </cell>
          <cell r="F200">
            <v>0</v>
          </cell>
          <cell r="G200">
            <v>0</v>
          </cell>
          <cell r="H200">
            <v>0</v>
          </cell>
          <cell r="I200">
            <v>0</v>
          </cell>
          <cell r="J200">
            <v>0</v>
          </cell>
          <cell r="K200">
            <v>0</v>
          </cell>
          <cell r="L200">
            <v>0</v>
          </cell>
          <cell r="M200">
            <v>0</v>
          </cell>
          <cell r="N200">
            <v>0</v>
          </cell>
          <cell r="O200">
            <v>0</v>
          </cell>
          <cell r="P200">
            <v>0</v>
          </cell>
          <cell r="Q200">
            <v>0</v>
          </cell>
          <cell r="R200">
            <v>0</v>
          </cell>
          <cell r="S200">
            <v>0</v>
          </cell>
          <cell r="T200">
            <v>0</v>
          </cell>
          <cell r="U200" t="str">
            <v>1.33</v>
          </cell>
          <cell r="V200" t="str">
            <v>D+</v>
          </cell>
          <cell r="W200" t="str">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row>
        <row r="201">
          <cell r="A201">
            <v>0</v>
          </cell>
          <cell r="B201">
            <v>0</v>
          </cell>
          <cell r="C201">
            <v>0</v>
          </cell>
          <cell r="D201" t="str">
            <v>4.5</v>
          </cell>
          <cell r="E201">
            <v>0</v>
          </cell>
          <cell r="F201">
            <v>0</v>
          </cell>
          <cell r="G201">
            <v>0</v>
          </cell>
          <cell r="H201">
            <v>0</v>
          </cell>
          <cell r="I201">
            <v>0</v>
          </cell>
          <cell r="J201">
            <v>0</v>
          </cell>
          <cell r="K201">
            <v>0</v>
          </cell>
          <cell r="L201">
            <v>0</v>
          </cell>
          <cell r="M201">
            <v>0</v>
          </cell>
          <cell r="N201">
            <v>0</v>
          </cell>
          <cell r="O201">
            <v>0</v>
          </cell>
          <cell r="P201">
            <v>0</v>
          </cell>
          <cell r="Q201">
            <v>0</v>
          </cell>
          <cell r="R201">
            <v>0</v>
          </cell>
          <cell r="S201">
            <v>0</v>
          </cell>
          <cell r="T201">
            <v>0</v>
          </cell>
          <cell r="U201" t="str">
            <v>1.33</v>
          </cell>
          <cell r="V201" t="str">
            <v>D+</v>
          </cell>
          <cell r="W201" t="str">
            <v>0</v>
          </cell>
          <cell r="X201">
            <v>0</v>
          </cell>
          <cell r="Y201">
            <v>0</v>
          </cell>
          <cell r="Z201">
            <v>0</v>
          </cell>
          <cell r="AA201">
            <v>0</v>
          </cell>
          <cell r="AB201">
            <v>0</v>
          </cell>
          <cell r="AC201">
            <v>0</v>
          </cell>
          <cell r="AD201">
            <v>0</v>
          </cell>
          <cell r="AE201">
            <v>0</v>
          </cell>
          <cell r="AF201">
            <v>0</v>
          </cell>
          <cell r="AG201">
            <v>0</v>
          </cell>
          <cell r="AH201">
            <v>0</v>
          </cell>
          <cell r="AI201">
            <v>0</v>
          </cell>
          <cell r="AJ201">
            <v>0</v>
          </cell>
          <cell r="AK201">
            <v>0</v>
          </cell>
        </row>
        <row r="202">
          <cell r="A202">
            <v>0</v>
          </cell>
          <cell r="B202">
            <v>0</v>
          </cell>
          <cell r="C202">
            <v>0</v>
          </cell>
          <cell r="D202" t="str">
            <v>4.7</v>
          </cell>
          <cell r="E202">
            <v>0</v>
          </cell>
          <cell r="F202">
            <v>0</v>
          </cell>
          <cell r="G202">
            <v>0</v>
          </cell>
          <cell r="H202">
            <v>0</v>
          </cell>
          <cell r="I202">
            <v>0</v>
          </cell>
          <cell r="J202">
            <v>0</v>
          </cell>
          <cell r="K202">
            <v>0</v>
          </cell>
          <cell r="L202">
            <v>0</v>
          </cell>
          <cell r="M202">
            <v>0</v>
          </cell>
          <cell r="N202">
            <v>0</v>
          </cell>
          <cell r="O202">
            <v>0</v>
          </cell>
          <cell r="P202">
            <v>0</v>
          </cell>
          <cell r="Q202">
            <v>0</v>
          </cell>
          <cell r="R202">
            <v>0</v>
          </cell>
          <cell r="S202">
            <v>0</v>
          </cell>
          <cell r="T202">
            <v>0</v>
          </cell>
          <cell r="U202" t="str">
            <v>1.33</v>
          </cell>
          <cell r="V202" t="str">
            <v>D+</v>
          </cell>
          <cell r="W202" t="str">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row>
        <row r="203">
          <cell r="A203">
            <v>0</v>
          </cell>
          <cell r="B203">
            <v>0</v>
          </cell>
          <cell r="C203">
            <v>0</v>
          </cell>
          <cell r="D203" t="str">
            <v>4.14</v>
          </cell>
          <cell r="E203">
            <v>0</v>
          </cell>
          <cell r="F203">
            <v>0</v>
          </cell>
          <cell r="G203">
            <v>0</v>
          </cell>
          <cell r="H203">
            <v>0</v>
          </cell>
          <cell r="I203">
            <v>0</v>
          </cell>
          <cell r="J203">
            <v>0</v>
          </cell>
          <cell r="K203">
            <v>0</v>
          </cell>
          <cell r="L203">
            <v>0</v>
          </cell>
          <cell r="M203">
            <v>0</v>
          </cell>
          <cell r="N203">
            <v>0</v>
          </cell>
          <cell r="O203">
            <v>0</v>
          </cell>
          <cell r="P203">
            <v>0</v>
          </cell>
          <cell r="Q203">
            <v>0</v>
          </cell>
          <cell r="R203">
            <v>0</v>
          </cell>
          <cell r="S203">
            <v>0</v>
          </cell>
          <cell r="T203">
            <v>0</v>
          </cell>
          <cell r="U203" t="str">
            <v>1.33</v>
          </cell>
          <cell r="V203" t="str">
            <v>D+</v>
          </cell>
          <cell r="W203" t="str">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row>
        <row r="204">
          <cell r="A204">
            <v>0</v>
          </cell>
          <cell r="B204">
            <v>28</v>
          </cell>
          <cell r="C204" t="str">
            <v>capaian rapot</v>
          </cell>
          <cell r="D204">
            <v>0</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0</v>
          </cell>
          <cell r="U204" t="str">
            <v>1.33</v>
          </cell>
          <cell r="V204" t="str">
            <v>D+</v>
          </cell>
          <cell r="W204">
            <v>0</v>
          </cell>
          <cell r="X204">
            <v>0</v>
          </cell>
          <cell r="Y204">
            <v>0</v>
          </cell>
          <cell r="Z204">
            <v>0</v>
          </cell>
          <cell r="AA204">
            <v>0</v>
          </cell>
          <cell r="AB204">
            <v>0</v>
          </cell>
          <cell r="AC204">
            <v>0</v>
          </cell>
          <cell r="AD204">
            <v>0</v>
          </cell>
          <cell r="AE204">
            <v>0</v>
          </cell>
          <cell r="AF204">
            <v>0</v>
          </cell>
          <cell r="AG204">
            <v>0</v>
          </cell>
          <cell r="AH204">
            <v>0</v>
          </cell>
          <cell r="AI204">
            <v>0</v>
          </cell>
          <cell r="AJ204">
            <v>0</v>
          </cell>
          <cell r="AK204">
            <v>0</v>
          </cell>
        </row>
        <row r="205">
          <cell r="A205">
            <v>29</v>
          </cell>
          <cell r="B205">
            <v>0</v>
          </cell>
          <cell r="C205" t="e">
            <v>#N/A</v>
          </cell>
          <cell r="D205" t="str">
            <v>4.1</v>
          </cell>
          <cell r="E205">
            <v>0</v>
          </cell>
          <cell r="F205">
            <v>0</v>
          </cell>
          <cell r="G205">
            <v>0</v>
          </cell>
          <cell r="H205">
            <v>0</v>
          </cell>
          <cell r="I205">
            <v>0</v>
          </cell>
          <cell r="J205">
            <v>0</v>
          </cell>
          <cell r="K205">
            <v>0</v>
          </cell>
          <cell r="L205">
            <v>0</v>
          </cell>
          <cell r="M205">
            <v>0</v>
          </cell>
          <cell r="N205">
            <v>0</v>
          </cell>
          <cell r="O205">
            <v>0</v>
          </cell>
          <cell r="P205">
            <v>0</v>
          </cell>
          <cell r="Q205">
            <v>0</v>
          </cell>
          <cell r="R205">
            <v>0</v>
          </cell>
          <cell r="S205">
            <v>0</v>
          </cell>
          <cell r="T205">
            <v>0</v>
          </cell>
          <cell r="U205" t="str">
            <v>1.33</v>
          </cell>
          <cell r="V205" t="str">
            <v>D+</v>
          </cell>
          <cell r="W205" t="str">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t="str">
            <v>D+</v>
          </cell>
        </row>
        <row r="206">
          <cell r="A206">
            <v>0</v>
          </cell>
          <cell r="B206">
            <v>0</v>
          </cell>
          <cell r="C206">
            <v>0</v>
          </cell>
          <cell r="D206" t="str">
            <v>4.2</v>
          </cell>
          <cell r="E206">
            <v>0</v>
          </cell>
          <cell r="F206">
            <v>0</v>
          </cell>
          <cell r="G206">
            <v>0</v>
          </cell>
          <cell r="H206">
            <v>0</v>
          </cell>
          <cell r="I206">
            <v>0</v>
          </cell>
          <cell r="J206">
            <v>0</v>
          </cell>
          <cell r="K206">
            <v>0</v>
          </cell>
          <cell r="L206">
            <v>0</v>
          </cell>
          <cell r="M206">
            <v>0</v>
          </cell>
          <cell r="N206">
            <v>0</v>
          </cell>
          <cell r="O206">
            <v>0</v>
          </cell>
          <cell r="P206">
            <v>0</v>
          </cell>
          <cell r="Q206">
            <v>0</v>
          </cell>
          <cell r="R206">
            <v>0</v>
          </cell>
          <cell r="S206">
            <v>0</v>
          </cell>
          <cell r="T206">
            <v>0</v>
          </cell>
          <cell r="U206" t="str">
            <v>1.33</v>
          </cell>
          <cell r="V206" t="str">
            <v>D+</v>
          </cell>
          <cell r="W206" t="str">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row>
        <row r="207">
          <cell r="A207">
            <v>0</v>
          </cell>
          <cell r="B207">
            <v>0</v>
          </cell>
          <cell r="C207">
            <v>0</v>
          </cell>
          <cell r="D207" t="str">
            <v>4.4</v>
          </cell>
          <cell r="E207">
            <v>0</v>
          </cell>
          <cell r="F207">
            <v>0</v>
          </cell>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t="str">
            <v>1.33</v>
          </cell>
          <cell r="V207" t="str">
            <v>D+</v>
          </cell>
          <cell r="W207" t="str">
            <v>0</v>
          </cell>
          <cell r="X207">
            <v>0</v>
          </cell>
          <cell r="Y207">
            <v>0</v>
          </cell>
          <cell r="Z207">
            <v>0</v>
          </cell>
          <cell r="AA207">
            <v>0</v>
          </cell>
          <cell r="AB207">
            <v>0</v>
          </cell>
          <cell r="AC207">
            <v>0</v>
          </cell>
          <cell r="AD207">
            <v>0</v>
          </cell>
          <cell r="AE207">
            <v>0</v>
          </cell>
          <cell r="AF207">
            <v>0</v>
          </cell>
          <cell r="AG207">
            <v>0</v>
          </cell>
          <cell r="AH207">
            <v>0</v>
          </cell>
          <cell r="AI207">
            <v>0</v>
          </cell>
          <cell r="AJ207">
            <v>0</v>
          </cell>
          <cell r="AK207">
            <v>0</v>
          </cell>
        </row>
        <row r="208">
          <cell r="A208">
            <v>0</v>
          </cell>
          <cell r="B208">
            <v>0</v>
          </cell>
          <cell r="C208">
            <v>0</v>
          </cell>
          <cell r="D208" t="str">
            <v>4.5</v>
          </cell>
          <cell r="E208">
            <v>0</v>
          </cell>
          <cell r="F208">
            <v>0</v>
          </cell>
          <cell r="G208">
            <v>0</v>
          </cell>
          <cell r="H208">
            <v>0</v>
          </cell>
          <cell r="I208">
            <v>0</v>
          </cell>
          <cell r="J208">
            <v>0</v>
          </cell>
          <cell r="K208">
            <v>0</v>
          </cell>
          <cell r="L208">
            <v>0</v>
          </cell>
          <cell r="M208">
            <v>0</v>
          </cell>
          <cell r="N208">
            <v>0</v>
          </cell>
          <cell r="O208">
            <v>0</v>
          </cell>
          <cell r="P208">
            <v>0</v>
          </cell>
          <cell r="Q208">
            <v>0</v>
          </cell>
          <cell r="R208">
            <v>0</v>
          </cell>
          <cell r="S208">
            <v>0</v>
          </cell>
          <cell r="T208">
            <v>0</v>
          </cell>
          <cell r="U208" t="str">
            <v>1.33</v>
          </cell>
          <cell r="V208" t="str">
            <v>D+</v>
          </cell>
          <cell r="W208" t="str">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row>
        <row r="209">
          <cell r="A209">
            <v>0</v>
          </cell>
          <cell r="B209">
            <v>0</v>
          </cell>
          <cell r="C209">
            <v>0</v>
          </cell>
          <cell r="D209" t="str">
            <v>4.7</v>
          </cell>
          <cell r="E209">
            <v>0</v>
          </cell>
          <cell r="F209">
            <v>0</v>
          </cell>
          <cell r="G209">
            <v>0</v>
          </cell>
          <cell r="H209">
            <v>0</v>
          </cell>
          <cell r="I209">
            <v>0</v>
          </cell>
          <cell r="J209">
            <v>0</v>
          </cell>
          <cell r="K209">
            <v>0</v>
          </cell>
          <cell r="L209">
            <v>0</v>
          </cell>
          <cell r="M209">
            <v>0</v>
          </cell>
          <cell r="N209">
            <v>0</v>
          </cell>
          <cell r="O209">
            <v>0</v>
          </cell>
          <cell r="P209">
            <v>0</v>
          </cell>
          <cell r="Q209">
            <v>0</v>
          </cell>
          <cell r="R209">
            <v>0</v>
          </cell>
          <cell r="S209">
            <v>0</v>
          </cell>
          <cell r="T209">
            <v>0</v>
          </cell>
          <cell r="U209" t="str">
            <v>1.33</v>
          </cell>
          <cell r="V209" t="str">
            <v>D+</v>
          </cell>
          <cell r="W209" t="str">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row>
        <row r="210">
          <cell r="A210">
            <v>0</v>
          </cell>
          <cell r="B210">
            <v>0</v>
          </cell>
          <cell r="C210">
            <v>0</v>
          </cell>
          <cell r="D210" t="str">
            <v>4.14</v>
          </cell>
          <cell r="E210">
            <v>0</v>
          </cell>
          <cell r="F210">
            <v>0</v>
          </cell>
          <cell r="G210">
            <v>0</v>
          </cell>
          <cell r="H210">
            <v>0</v>
          </cell>
          <cell r="I210">
            <v>0</v>
          </cell>
          <cell r="J210">
            <v>0</v>
          </cell>
          <cell r="K210">
            <v>0</v>
          </cell>
          <cell r="L210">
            <v>0</v>
          </cell>
          <cell r="M210">
            <v>0</v>
          </cell>
          <cell r="N210">
            <v>0</v>
          </cell>
          <cell r="O210">
            <v>0</v>
          </cell>
          <cell r="P210">
            <v>0</v>
          </cell>
          <cell r="Q210">
            <v>0</v>
          </cell>
          <cell r="R210">
            <v>0</v>
          </cell>
          <cell r="S210">
            <v>0</v>
          </cell>
          <cell r="T210">
            <v>0</v>
          </cell>
          <cell r="U210" t="str">
            <v>1.33</v>
          </cell>
          <cell r="V210" t="str">
            <v>D+</v>
          </cell>
          <cell r="W210" t="str">
            <v>0</v>
          </cell>
          <cell r="X210">
            <v>0</v>
          </cell>
          <cell r="Y210">
            <v>0</v>
          </cell>
          <cell r="Z210">
            <v>0</v>
          </cell>
          <cell r="AA210">
            <v>0</v>
          </cell>
          <cell r="AB210">
            <v>0</v>
          </cell>
          <cell r="AC210">
            <v>0</v>
          </cell>
          <cell r="AD210">
            <v>0</v>
          </cell>
          <cell r="AE210">
            <v>0</v>
          </cell>
          <cell r="AF210">
            <v>0</v>
          </cell>
          <cell r="AG210">
            <v>0</v>
          </cell>
          <cell r="AH210">
            <v>0</v>
          </cell>
          <cell r="AI210">
            <v>0</v>
          </cell>
          <cell r="AJ210">
            <v>0</v>
          </cell>
          <cell r="AK210">
            <v>0</v>
          </cell>
        </row>
        <row r="211">
          <cell r="A211">
            <v>0</v>
          </cell>
          <cell r="B211">
            <v>29</v>
          </cell>
          <cell r="C211" t="str">
            <v>capaian rapot</v>
          </cell>
          <cell r="D211">
            <v>0</v>
          </cell>
          <cell r="E211">
            <v>0</v>
          </cell>
          <cell r="F211">
            <v>0</v>
          </cell>
          <cell r="G211">
            <v>0</v>
          </cell>
          <cell r="H211">
            <v>0</v>
          </cell>
          <cell r="I211">
            <v>0</v>
          </cell>
          <cell r="J211">
            <v>0</v>
          </cell>
          <cell r="K211">
            <v>0</v>
          </cell>
          <cell r="L211">
            <v>0</v>
          </cell>
          <cell r="M211">
            <v>0</v>
          </cell>
          <cell r="N211">
            <v>0</v>
          </cell>
          <cell r="O211">
            <v>0</v>
          </cell>
          <cell r="P211">
            <v>0</v>
          </cell>
          <cell r="Q211">
            <v>0</v>
          </cell>
          <cell r="R211">
            <v>0</v>
          </cell>
          <cell r="S211">
            <v>0</v>
          </cell>
          <cell r="T211">
            <v>0</v>
          </cell>
          <cell r="U211" t="str">
            <v>1.33</v>
          </cell>
          <cell r="V211" t="str">
            <v>D+</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row>
        <row r="212">
          <cell r="A212">
            <v>30</v>
          </cell>
          <cell r="B212">
            <v>0</v>
          </cell>
          <cell r="C212" t="e">
            <v>#N/A</v>
          </cell>
          <cell r="D212" t="str">
            <v>4.1</v>
          </cell>
          <cell r="E212">
            <v>0</v>
          </cell>
          <cell r="F212">
            <v>0</v>
          </cell>
          <cell r="G212">
            <v>0</v>
          </cell>
          <cell r="H212">
            <v>0</v>
          </cell>
          <cell r="I212">
            <v>0</v>
          </cell>
          <cell r="J212">
            <v>0</v>
          </cell>
          <cell r="K212">
            <v>0</v>
          </cell>
          <cell r="L212">
            <v>0</v>
          </cell>
          <cell r="M212">
            <v>0</v>
          </cell>
          <cell r="N212">
            <v>0</v>
          </cell>
          <cell r="O212">
            <v>0</v>
          </cell>
          <cell r="P212">
            <v>0</v>
          </cell>
          <cell r="Q212">
            <v>0</v>
          </cell>
          <cell r="R212">
            <v>0</v>
          </cell>
          <cell r="S212">
            <v>0</v>
          </cell>
          <cell r="T212">
            <v>0</v>
          </cell>
          <cell r="U212" t="str">
            <v>1.33</v>
          </cell>
          <cell r="V212" t="str">
            <v>D+</v>
          </cell>
          <cell r="W212" t="str">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t="str">
            <v>D+</v>
          </cell>
        </row>
        <row r="213">
          <cell r="A213">
            <v>0</v>
          </cell>
          <cell r="B213">
            <v>0</v>
          </cell>
          <cell r="C213">
            <v>0</v>
          </cell>
          <cell r="D213" t="str">
            <v>4.2</v>
          </cell>
          <cell r="E213">
            <v>0</v>
          </cell>
          <cell r="F213">
            <v>0</v>
          </cell>
          <cell r="G213">
            <v>0</v>
          </cell>
          <cell r="H213">
            <v>0</v>
          </cell>
          <cell r="I213">
            <v>0</v>
          </cell>
          <cell r="J213">
            <v>0</v>
          </cell>
          <cell r="K213">
            <v>0</v>
          </cell>
          <cell r="L213">
            <v>0</v>
          </cell>
          <cell r="M213">
            <v>0</v>
          </cell>
          <cell r="N213">
            <v>0</v>
          </cell>
          <cell r="O213">
            <v>0</v>
          </cell>
          <cell r="P213">
            <v>0</v>
          </cell>
          <cell r="Q213">
            <v>0</v>
          </cell>
          <cell r="R213">
            <v>0</v>
          </cell>
          <cell r="S213">
            <v>0</v>
          </cell>
          <cell r="T213">
            <v>0</v>
          </cell>
          <cell r="U213" t="str">
            <v>1.33</v>
          </cell>
          <cell r="V213" t="str">
            <v>D+</v>
          </cell>
          <cell r="W213" t="str">
            <v>0</v>
          </cell>
          <cell r="X213">
            <v>0</v>
          </cell>
          <cell r="Y213">
            <v>0</v>
          </cell>
          <cell r="Z213">
            <v>0</v>
          </cell>
          <cell r="AA213">
            <v>0</v>
          </cell>
          <cell r="AB213">
            <v>0</v>
          </cell>
          <cell r="AC213">
            <v>0</v>
          </cell>
          <cell r="AD213">
            <v>0</v>
          </cell>
          <cell r="AE213">
            <v>0</v>
          </cell>
          <cell r="AF213">
            <v>0</v>
          </cell>
          <cell r="AG213">
            <v>0</v>
          </cell>
          <cell r="AH213">
            <v>0</v>
          </cell>
          <cell r="AI213">
            <v>0</v>
          </cell>
          <cell r="AJ213">
            <v>0</v>
          </cell>
          <cell r="AK213">
            <v>0</v>
          </cell>
        </row>
        <row r="214">
          <cell r="A214">
            <v>0</v>
          </cell>
          <cell r="B214">
            <v>0</v>
          </cell>
          <cell r="C214">
            <v>0</v>
          </cell>
          <cell r="D214" t="str">
            <v>4.4</v>
          </cell>
          <cell r="E214">
            <v>0</v>
          </cell>
          <cell r="F214">
            <v>0</v>
          </cell>
          <cell r="G214">
            <v>0</v>
          </cell>
          <cell r="H214">
            <v>0</v>
          </cell>
          <cell r="I214">
            <v>0</v>
          </cell>
          <cell r="J214">
            <v>0</v>
          </cell>
          <cell r="K214">
            <v>0</v>
          </cell>
          <cell r="L214">
            <v>0</v>
          </cell>
          <cell r="M214">
            <v>0</v>
          </cell>
          <cell r="N214">
            <v>0</v>
          </cell>
          <cell r="O214">
            <v>0</v>
          </cell>
          <cell r="P214">
            <v>0</v>
          </cell>
          <cell r="Q214">
            <v>0</v>
          </cell>
          <cell r="R214">
            <v>0</v>
          </cell>
          <cell r="S214">
            <v>0</v>
          </cell>
          <cell r="T214">
            <v>0</v>
          </cell>
          <cell r="U214" t="str">
            <v>1.33</v>
          </cell>
          <cell r="V214" t="str">
            <v>D+</v>
          </cell>
          <cell r="W214" t="str">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row>
        <row r="215">
          <cell r="A215">
            <v>0</v>
          </cell>
          <cell r="B215">
            <v>0</v>
          </cell>
          <cell r="C215">
            <v>0</v>
          </cell>
          <cell r="D215" t="str">
            <v>4.5</v>
          </cell>
          <cell r="E215">
            <v>0</v>
          </cell>
          <cell r="F215">
            <v>0</v>
          </cell>
          <cell r="G215">
            <v>0</v>
          </cell>
          <cell r="H215">
            <v>0</v>
          </cell>
          <cell r="I215">
            <v>0</v>
          </cell>
          <cell r="J215">
            <v>0</v>
          </cell>
          <cell r="K215">
            <v>0</v>
          </cell>
          <cell r="L215">
            <v>0</v>
          </cell>
          <cell r="M215">
            <v>0</v>
          </cell>
          <cell r="N215">
            <v>0</v>
          </cell>
          <cell r="O215">
            <v>0</v>
          </cell>
          <cell r="P215">
            <v>0</v>
          </cell>
          <cell r="Q215">
            <v>0</v>
          </cell>
          <cell r="R215">
            <v>0</v>
          </cell>
          <cell r="S215">
            <v>0</v>
          </cell>
          <cell r="T215">
            <v>0</v>
          </cell>
          <cell r="U215" t="str">
            <v>1.33</v>
          </cell>
          <cell r="V215" t="str">
            <v>D+</v>
          </cell>
          <cell r="W215" t="str">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row>
        <row r="216">
          <cell r="A216">
            <v>0</v>
          </cell>
          <cell r="B216">
            <v>0</v>
          </cell>
          <cell r="C216">
            <v>0</v>
          </cell>
          <cell r="D216" t="str">
            <v>4.7</v>
          </cell>
          <cell r="E216">
            <v>0</v>
          </cell>
          <cell r="F216">
            <v>0</v>
          </cell>
          <cell r="G216">
            <v>0</v>
          </cell>
          <cell r="H216">
            <v>0</v>
          </cell>
          <cell r="I216">
            <v>0</v>
          </cell>
          <cell r="J216">
            <v>0</v>
          </cell>
          <cell r="K216">
            <v>0</v>
          </cell>
          <cell r="L216">
            <v>0</v>
          </cell>
          <cell r="M216">
            <v>0</v>
          </cell>
          <cell r="N216">
            <v>0</v>
          </cell>
          <cell r="O216">
            <v>0</v>
          </cell>
          <cell r="P216">
            <v>0</v>
          </cell>
          <cell r="Q216">
            <v>0</v>
          </cell>
          <cell r="R216">
            <v>0</v>
          </cell>
          <cell r="S216">
            <v>0</v>
          </cell>
          <cell r="T216">
            <v>0</v>
          </cell>
          <cell r="U216" t="str">
            <v>1.33</v>
          </cell>
          <cell r="V216" t="str">
            <v>D+</v>
          </cell>
          <cell r="W216" t="str">
            <v>0</v>
          </cell>
          <cell r="X216">
            <v>0</v>
          </cell>
          <cell r="Y216">
            <v>0</v>
          </cell>
          <cell r="Z216">
            <v>0</v>
          </cell>
          <cell r="AA216">
            <v>0</v>
          </cell>
          <cell r="AB216">
            <v>0</v>
          </cell>
          <cell r="AC216">
            <v>0</v>
          </cell>
          <cell r="AD216">
            <v>0</v>
          </cell>
          <cell r="AE216">
            <v>0</v>
          </cell>
          <cell r="AF216">
            <v>0</v>
          </cell>
          <cell r="AG216">
            <v>0</v>
          </cell>
          <cell r="AH216">
            <v>0</v>
          </cell>
          <cell r="AI216">
            <v>0</v>
          </cell>
          <cell r="AJ216">
            <v>0</v>
          </cell>
          <cell r="AK216">
            <v>0</v>
          </cell>
        </row>
        <row r="217">
          <cell r="A217">
            <v>0</v>
          </cell>
          <cell r="B217">
            <v>0</v>
          </cell>
          <cell r="C217">
            <v>0</v>
          </cell>
          <cell r="D217" t="str">
            <v>4.14</v>
          </cell>
          <cell r="E217">
            <v>0</v>
          </cell>
          <cell r="F217">
            <v>0</v>
          </cell>
          <cell r="G217">
            <v>0</v>
          </cell>
          <cell r="H217">
            <v>0</v>
          </cell>
          <cell r="I217">
            <v>0</v>
          </cell>
          <cell r="J217">
            <v>0</v>
          </cell>
          <cell r="K217">
            <v>0</v>
          </cell>
          <cell r="L217">
            <v>0</v>
          </cell>
          <cell r="M217">
            <v>0</v>
          </cell>
          <cell r="N217">
            <v>0</v>
          </cell>
          <cell r="O217">
            <v>0</v>
          </cell>
          <cell r="P217">
            <v>0</v>
          </cell>
          <cell r="Q217">
            <v>0</v>
          </cell>
          <cell r="R217">
            <v>0</v>
          </cell>
          <cell r="S217">
            <v>0</v>
          </cell>
          <cell r="T217">
            <v>0</v>
          </cell>
          <cell r="U217" t="str">
            <v>1.33</v>
          </cell>
          <cell r="V217" t="str">
            <v>D+</v>
          </cell>
          <cell r="W217" t="str">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row>
        <row r="218">
          <cell r="A218">
            <v>0</v>
          </cell>
          <cell r="B218">
            <v>30</v>
          </cell>
          <cell r="C218" t="str">
            <v>capaian rapot</v>
          </cell>
          <cell r="D218">
            <v>0</v>
          </cell>
          <cell r="E218">
            <v>0</v>
          </cell>
          <cell r="F218">
            <v>0</v>
          </cell>
          <cell r="G218">
            <v>0</v>
          </cell>
          <cell r="H218">
            <v>0</v>
          </cell>
          <cell r="I218">
            <v>0</v>
          </cell>
          <cell r="J218">
            <v>0</v>
          </cell>
          <cell r="K218">
            <v>0</v>
          </cell>
          <cell r="L218">
            <v>0</v>
          </cell>
          <cell r="M218">
            <v>0</v>
          </cell>
          <cell r="N218">
            <v>0</v>
          </cell>
          <cell r="O218">
            <v>0</v>
          </cell>
          <cell r="P218">
            <v>0</v>
          </cell>
          <cell r="Q218">
            <v>0</v>
          </cell>
          <cell r="R218">
            <v>0</v>
          </cell>
          <cell r="S218">
            <v>0</v>
          </cell>
          <cell r="T218">
            <v>0</v>
          </cell>
          <cell r="U218" t="str">
            <v>1.33</v>
          </cell>
          <cell r="V218" t="str">
            <v>D+</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row>
        <row r="219">
          <cell r="A219">
            <v>31</v>
          </cell>
          <cell r="B219">
            <v>0</v>
          </cell>
          <cell r="C219" t="e">
            <v>#N/A</v>
          </cell>
          <cell r="D219" t="str">
            <v>4.1</v>
          </cell>
          <cell r="E219">
            <v>0</v>
          </cell>
          <cell r="F219">
            <v>0</v>
          </cell>
          <cell r="G219">
            <v>0</v>
          </cell>
          <cell r="H219">
            <v>0</v>
          </cell>
          <cell r="I219">
            <v>0</v>
          </cell>
          <cell r="J219">
            <v>0</v>
          </cell>
          <cell r="K219">
            <v>0</v>
          </cell>
          <cell r="L219">
            <v>0</v>
          </cell>
          <cell r="M219">
            <v>0</v>
          </cell>
          <cell r="N219">
            <v>0</v>
          </cell>
          <cell r="O219">
            <v>0</v>
          </cell>
          <cell r="P219">
            <v>0</v>
          </cell>
          <cell r="Q219">
            <v>0</v>
          </cell>
          <cell r="R219">
            <v>0</v>
          </cell>
          <cell r="S219">
            <v>0</v>
          </cell>
          <cell r="T219">
            <v>0</v>
          </cell>
          <cell r="U219" t="str">
            <v>1.33</v>
          </cell>
          <cell r="V219" t="str">
            <v>D+</v>
          </cell>
          <cell r="W219" t="str">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t="str">
            <v>D+</v>
          </cell>
        </row>
        <row r="220">
          <cell r="A220">
            <v>0</v>
          </cell>
          <cell r="B220">
            <v>0</v>
          </cell>
          <cell r="C220">
            <v>0</v>
          </cell>
          <cell r="D220" t="str">
            <v>4.2</v>
          </cell>
          <cell r="E220">
            <v>0</v>
          </cell>
          <cell r="F220">
            <v>0</v>
          </cell>
          <cell r="G220">
            <v>0</v>
          </cell>
          <cell r="H220">
            <v>0</v>
          </cell>
          <cell r="I220">
            <v>0</v>
          </cell>
          <cell r="J220">
            <v>0</v>
          </cell>
          <cell r="K220">
            <v>0</v>
          </cell>
          <cell r="L220">
            <v>0</v>
          </cell>
          <cell r="M220">
            <v>0</v>
          </cell>
          <cell r="N220">
            <v>0</v>
          </cell>
          <cell r="O220">
            <v>0</v>
          </cell>
          <cell r="P220">
            <v>0</v>
          </cell>
          <cell r="Q220">
            <v>0</v>
          </cell>
          <cell r="R220">
            <v>0</v>
          </cell>
          <cell r="S220">
            <v>0</v>
          </cell>
          <cell r="T220">
            <v>0</v>
          </cell>
          <cell r="U220" t="str">
            <v>1.33</v>
          </cell>
          <cell r="V220" t="str">
            <v>D+</v>
          </cell>
          <cell r="W220" t="str">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row>
        <row r="221">
          <cell r="A221">
            <v>0</v>
          </cell>
          <cell r="B221">
            <v>0</v>
          </cell>
          <cell r="C221">
            <v>0</v>
          </cell>
          <cell r="D221" t="str">
            <v>4.4</v>
          </cell>
          <cell r="E221">
            <v>0</v>
          </cell>
          <cell r="F221">
            <v>0</v>
          </cell>
          <cell r="G221">
            <v>0</v>
          </cell>
          <cell r="H221">
            <v>0</v>
          </cell>
          <cell r="I221">
            <v>0</v>
          </cell>
          <cell r="J221">
            <v>0</v>
          </cell>
          <cell r="K221">
            <v>0</v>
          </cell>
          <cell r="L221">
            <v>0</v>
          </cell>
          <cell r="M221">
            <v>0</v>
          </cell>
          <cell r="N221">
            <v>0</v>
          </cell>
          <cell r="O221">
            <v>0</v>
          </cell>
          <cell r="P221">
            <v>0</v>
          </cell>
          <cell r="Q221">
            <v>0</v>
          </cell>
          <cell r="R221">
            <v>0</v>
          </cell>
          <cell r="S221">
            <v>0</v>
          </cell>
          <cell r="T221">
            <v>0</v>
          </cell>
          <cell r="U221" t="str">
            <v>1.33</v>
          </cell>
          <cell r="V221" t="str">
            <v>D+</v>
          </cell>
          <cell r="W221" t="str">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row>
        <row r="222">
          <cell r="A222">
            <v>0</v>
          </cell>
          <cell r="B222">
            <v>0</v>
          </cell>
          <cell r="C222">
            <v>0</v>
          </cell>
          <cell r="D222" t="str">
            <v>4.5</v>
          </cell>
          <cell r="E222">
            <v>0</v>
          </cell>
          <cell r="F222">
            <v>0</v>
          </cell>
          <cell r="G222">
            <v>0</v>
          </cell>
          <cell r="H222">
            <v>0</v>
          </cell>
          <cell r="I222">
            <v>0</v>
          </cell>
          <cell r="J222">
            <v>0</v>
          </cell>
          <cell r="K222">
            <v>0</v>
          </cell>
          <cell r="L222">
            <v>0</v>
          </cell>
          <cell r="M222">
            <v>0</v>
          </cell>
          <cell r="N222">
            <v>0</v>
          </cell>
          <cell r="O222">
            <v>0</v>
          </cell>
          <cell r="P222">
            <v>0</v>
          </cell>
          <cell r="Q222">
            <v>0</v>
          </cell>
          <cell r="R222">
            <v>0</v>
          </cell>
          <cell r="S222">
            <v>0</v>
          </cell>
          <cell r="T222">
            <v>0</v>
          </cell>
          <cell r="U222" t="str">
            <v>1.33</v>
          </cell>
          <cell r="V222" t="str">
            <v>D+</v>
          </cell>
          <cell r="W222" t="str">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row>
        <row r="223">
          <cell r="A223">
            <v>0</v>
          </cell>
          <cell r="B223">
            <v>0</v>
          </cell>
          <cell r="C223">
            <v>0</v>
          </cell>
          <cell r="D223" t="str">
            <v>4.7</v>
          </cell>
          <cell r="E223">
            <v>0</v>
          </cell>
          <cell r="F223">
            <v>0</v>
          </cell>
          <cell r="G223">
            <v>0</v>
          </cell>
          <cell r="H223">
            <v>0</v>
          </cell>
          <cell r="I223">
            <v>0</v>
          </cell>
          <cell r="J223">
            <v>0</v>
          </cell>
          <cell r="K223">
            <v>0</v>
          </cell>
          <cell r="L223">
            <v>0</v>
          </cell>
          <cell r="M223">
            <v>0</v>
          </cell>
          <cell r="N223">
            <v>0</v>
          </cell>
          <cell r="O223">
            <v>0</v>
          </cell>
          <cell r="P223">
            <v>0</v>
          </cell>
          <cell r="Q223">
            <v>0</v>
          </cell>
          <cell r="R223">
            <v>0</v>
          </cell>
          <cell r="S223">
            <v>0</v>
          </cell>
          <cell r="T223">
            <v>0</v>
          </cell>
          <cell r="U223" t="str">
            <v>1.33</v>
          </cell>
          <cell r="V223" t="str">
            <v>D+</v>
          </cell>
          <cell r="W223" t="str">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row>
        <row r="224">
          <cell r="A224">
            <v>0</v>
          </cell>
          <cell r="B224">
            <v>0</v>
          </cell>
          <cell r="C224">
            <v>0</v>
          </cell>
          <cell r="D224" t="str">
            <v>4.14</v>
          </cell>
          <cell r="E224">
            <v>0</v>
          </cell>
          <cell r="F224">
            <v>0</v>
          </cell>
          <cell r="G224">
            <v>0</v>
          </cell>
          <cell r="H224">
            <v>0</v>
          </cell>
          <cell r="I224">
            <v>0</v>
          </cell>
          <cell r="J224">
            <v>0</v>
          </cell>
          <cell r="K224">
            <v>0</v>
          </cell>
          <cell r="L224">
            <v>0</v>
          </cell>
          <cell r="M224">
            <v>0</v>
          </cell>
          <cell r="N224">
            <v>0</v>
          </cell>
          <cell r="O224">
            <v>0</v>
          </cell>
          <cell r="P224">
            <v>0</v>
          </cell>
          <cell r="Q224">
            <v>0</v>
          </cell>
          <cell r="R224">
            <v>0</v>
          </cell>
          <cell r="S224">
            <v>0</v>
          </cell>
          <cell r="T224">
            <v>0</v>
          </cell>
          <cell r="U224" t="str">
            <v>1.33</v>
          </cell>
          <cell r="V224" t="str">
            <v>D+</v>
          </cell>
          <cell r="W224" t="str">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row>
        <row r="225">
          <cell r="A225">
            <v>0</v>
          </cell>
          <cell r="B225">
            <v>31</v>
          </cell>
          <cell r="C225" t="str">
            <v>capaian rapot</v>
          </cell>
          <cell r="D225">
            <v>0</v>
          </cell>
          <cell r="E225">
            <v>0</v>
          </cell>
          <cell r="F225">
            <v>0</v>
          </cell>
          <cell r="G225">
            <v>0</v>
          </cell>
          <cell r="H225">
            <v>0</v>
          </cell>
          <cell r="I225">
            <v>0</v>
          </cell>
          <cell r="J225">
            <v>0</v>
          </cell>
          <cell r="K225">
            <v>0</v>
          </cell>
          <cell r="L225">
            <v>0</v>
          </cell>
          <cell r="M225">
            <v>0</v>
          </cell>
          <cell r="N225">
            <v>0</v>
          </cell>
          <cell r="O225">
            <v>0</v>
          </cell>
          <cell r="P225">
            <v>0</v>
          </cell>
          <cell r="Q225">
            <v>0</v>
          </cell>
          <cell r="R225">
            <v>0</v>
          </cell>
          <cell r="S225">
            <v>0</v>
          </cell>
          <cell r="T225">
            <v>0</v>
          </cell>
          <cell r="U225" t="str">
            <v>1.33</v>
          </cell>
          <cell r="V225" t="str">
            <v>D+</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row>
        <row r="226">
          <cell r="A226">
            <v>32</v>
          </cell>
          <cell r="B226">
            <v>0</v>
          </cell>
          <cell r="C226" t="e">
            <v>#N/A</v>
          </cell>
          <cell r="D226" t="str">
            <v>4.1</v>
          </cell>
          <cell r="E226">
            <v>0</v>
          </cell>
          <cell r="F226">
            <v>0</v>
          </cell>
          <cell r="G226">
            <v>0</v>
          </cell>
          <cell r="H226">
            <v>0</v>
          </cell>
          <cell r="I226">
            <v>0</v>
          </cell>
          <cell r="J226">
            <v>0</v>
          </cell>
          <cell r="K226">
            <v>0</v>
          </cell>
          <cell r="L226">
            <v>0</v>
          </cell>
          <cell r="M226">
            <v>0</v>
          </cell>
          <cell r="N226">
            <v>0</v>
          </cell>
          <cell r="O226">
            <v>0</v>
          </cell>
          <cell r="P226">
            <v>0</v>
          </cell>
          <cell r="Q226">
            <v>0</v>
          </cell>
          <cell r="R226">
            <v>0</v>
          </cell>
          <cell r="S226">
            <v>0</v>
          </cell>
          <cell r="T226">
            <v>0</v>
          </cell>
          <cell r="U226" t="str">
            <v>1.33</v>
          </cell>
          <cell r="V226" t="str">
            <v>D+</v>
          </cell>
          <cell r="W226" t="str">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t="str">
            <v>D+</v>
          </cell>
        </row>
        <row r="227">
          <cell r="A227">
            <v>0</v>
          </cell>
          <cell r="B227">
            <v>0</v>
          </cell>
          <cell r="C227">
            <v>0</v>
          </cell>
          <cell r="D227" t="str">
            <v>4.2</v>
          </cell>
          <cell r="E227">
            <v>0</v>
          </cell>
          <cell r="F227">
            <v>0</v>
          </cell>
          <cell r="G227">
            <v>0</v>
          </cell>
          <cell r="H227">
            <v>0</v>
          </cell>
          <cell r="I227">
            <v>0</v>
          </cell>
          <cell r="J227">
            <v>0</v>
          </cell>
          <cell r="K227">
            <v>0</v>
          </cell>
          <cell r="L227">
            <v>0</v>
          </cell>
          <cell r="M227">
            <v>0</v>
          </cell>
          <cell r="N227">
            <v>0</v>
          </cell>
          <cell r="O227">
            <v>0</v>
          </cell>
          <cell r="P227">
            <v>0</v>
          </cell>
          <cell r="Q227">
            <v>0</v>
          </cell>
          <cell r="R227">
            <v>0</v>
          </cell>
          <cell r="S227">
            <v>0</v>
          </cell>
          <cell r="T227">
            <v>0</v>
          </cell>
          <cell r="U227" t="str">
            <v>1.33</v>
          </cell>
          <cell r="V227" t="str">
            <v>D+</v>
          </cell>
          <cell r="W227" t="str">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row>
        <row r="228">
          <cell r="A228">
            <v>0</v>
          </cell>
          <cell r="B228">
            <v>0</v>
          </cell>
          <cell r="C228">
            <v>0</v>
          </cell>
          <cell r="D228" t="str">
            <v>4.4</v>
          </cell>
          <cell r="E228">
            <v>0</v>
          </cell>
          <cell r="F228">
            <v>0</v>
          </cell>
          <cell r="G228">
            <v>0</v>
          </cell>
          <cell r="H228">
            <v>0</v>
          </cell>
          <cell r="I228">
            <v>0</v>
          </cell>
          <cell r="J228">
            <v>0</v>
          </cell>
          <cell r="K228">
            <v>0</v>
          </cell>
          <cell r="L228">
            <v>0</v>
          </cell>
          <cell r="M228">
            <v>0</v>
          </cell>
          <cell r="N228">
            <v>0</v>
          </cell>
          <cell r="O228">
            <v>0</v>
          </cell>
          <cell r="P228">
            <v>0</v>
          </cell>
          <cell r="Q228">
            <v>0</v>
          </cell>
          <cell r="R228">
            <v>0</v>
          </cell>
          <cell r="S228">
            <v>0</v>
          </cell>
          <cell r="T228">
            <v>0</v>
          </cell>
          <cell r="U228" t="str">
            <v>1.33</v>
          </cell>
          <cell r="V228" t="str">
            <v>D+</v>
          </cell>
          <cell r="W228" t="str">
            <v>0</v>
          </cell>
          <cell r="X228">
            <v>0</v>
          </cell>
          <cell r="Y228">
            <v>0</v>
          </cell>
          <cell r="Z228">
            <v>0</v>
          </cell>
          <cell r="AA228">
            <v>0</v>
          </cell>
          <cell r="AB228">
            <v>0</v>
          </cell>
          <cell r="AC228">
            <v>0</v>
          </cell>
          <cell r="AD228">
            <v>0</v>
          </cell>
          <cell r="AE228">
            <v>0</v>
          </cell>
          <cell r="AF228">
            <v>0</v>
          </cell>
          <cell r="AG228">
            <v>0</v>
          </cell>
          <cell r="AH228">
            <v>0</v>
          </cell>
          <cell r="AI228">
            <v>0</v>
          </cell>
          <cell r="AJ228">
            <v>0</v>
          </cell>
          <cell r="AK228">
            <v>0</v>
          </cell>
        </row>
        <row r="229">
          <cell r="A229">
            <v>0</v>
          </cell>
          <cell r="B229">
            <v>0</v>
          </cell>
          <cell r="C229">
            <v>0</v>
          </cell>
          <cell r="D229" t="str">
            <v>4.5</v>
          </cell>
          <cell r="E229">
            <v>0</v>
          </cell>
          <cell r="F229">
            <v>0</v>
          </cell>
          <cell r="G229">
            <v>0</v>
          </cell>
          <cell r="H229">
            <v>0</v>
          </cell>
          <cell r="I229">
            <v>0</v>
          </cell>
          <cell r="J229">
            <v>0</v>
          </cell>
          <cell r="K229">
            <v>0</v>
          </cell>
          <cell r="L229">
            <v>0</v>
          </cell>
          <cell r="M229">
            <v>0</v>
          </cell>
          <cell r="N229">
            <v>0</v>
          </cell>
          <cell r="O229">
            <v>0</v>
          </cell>
          <cell r="P229">
            <v>0</v>
          </cell>
          <cell r="Q229">
            <v>0</v>
          </cell>
          <cell r="R229">
            <v>0</v>
          </cell>
          <cell r="S229">
            <v>0</v>
          </cell>
          <cell r="T229">
            <v>0</v>
          </cell>
          <cell r="U229" t="str">
            <v>1.33</v>
          </cell>
          <cell r="V229" t="str">
            <v>D+</v>
          </cell>
          <cell r="W229" t="str">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row>
        <row r="230">
          <cell r="A230">
            <v>0</v>
          </cell>
          <cell r="B230">
            <v>0</v>
          </cell>
          <cell r="C230">
            <v>0</v>
          </cell>
          <cell r="D230" t="str">
            <v>4.7</v>
          </cell>
          <cell r="E230">
            <v>0</v>
          </cell>
          <cell r="F230">
            <v>0</v>
          </cell>
          <cell r="G230">
            <v>0</v>
          </cell>
          <cell r="H230">
            <v>0</v>
          </cell>
          <cell r="I230">
            <v>0</v>
          </cell>
          <cell r="J230">
            <v>0</v>
          </cell>
          <cell r="K230">
            <v>0</v>
          </cell>
          <cell r="L230">
            <v>0</v>
          </cell>
          <cell r="M230">
            <v>0</v>
          </cell>
          <cell r="N230">
            <v>0</v>
          </cell>
          <cell r="O230">
            <v>0</v>
          </cell>
          <cell r="P230">
            <v>0</v>
          </cell>
          <cell r="Q230">
            <v>0</v>
          </cell>
          <cell r="R230">
            <v>0</v>
          </cell>
          <cell r="S230">
            <v>0</v>
          </cell>
          <cell r="T230">
            <v>0</v>
          </cell>
          <cell r="U230" t="str">
            <v>1.33</v>
          </cell>
          <cell r="V230" t="str">
            <v>D+</v>
          </cell>
          <cell r="W230" t="str">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row>
        <row r="231">
          <cell r="A231">
            <v>0</v>
          </cell>
          <cell r="B231">
            <v>0</v>
          </cell>
          <cell r="C231">
            <v>0</v>
          </cell>
          <cell r="D231" t="str">
            <v>4.14</v>
          </cell>
          <cell r="E231">
            <v>0</v>
          </cell>
          <cell r="F231">
            <v>0</v>
          </cell>
          <cell r="G231">
            <v>0</v>
          </cell>
          <cell r="H231">
            <v>0</v>
          </cell>
          <cell r="I231">
            <v>0</v>
          </cell>
          <cell r="J231">
            <v>0</v>
          </cell>
          <cell r="K231">
            <v>0</v>
          </cell>
          <cell r="L231">
            <v>0</v>
          </cell>
          <cell r="M231">
            <v>0</v>
          </cell>
          <cell r="N231">
            <v>0</v>
          </cell>
          <cell r="O231">
            <v>0</v>
          </cell>
          <cell r="P231">
            <v>0</v>
          </cell>
          <cell r="Q231">
            <v>0</v>
          </cell>
          <cell r="R231">
            <v>0</v>
          </cell>
          <cell r="S231">
            <v>0</v>
          </cell>
          <cell r="T231">
            <v>0</v>
          </cell>
          <cell r="U231" t="str">
            <v>1.33</v>
          </cell>
          <cell r="V231" t="str">
            <v>D+</v>
          </cell>
          <cell r="W231" t="str">
            <v>0</v>
          </cell>
          <cell r="X231">
            <v>0</v>
          </cell>
          <cell r="Y231">
            <v>0</v>
          </cell>
          <cell r="Z231">
            <v>0</v>
          </cell>
          <cell r="AA231">
            <v>0</v>
          </cell>
          <cell r="AB231">
            <v>0</v>
          </cell>
          <cell r="AC231">
            <v>0</v>
          </cell>
          <cell r="AD231">
            <v>0</v>
          </cell>
          <cell r="AE231">
            <v>0</v>
          </cell>
          <cell r="AF231">
            <v>0</v>
          </cell>
          <cell r="AG231">
            <v>0</v>
          </cell>
          <cell r="AH231">
            <v>0</v>
          </cell>
          <cell r="AI231">
            <v>0</v>
          </cell>
          <cell r="AJ231">
            <v>0</v>
          </cell>
          <cell r="AK231">
            <v>0</v>
          </cell>
        </row>
        <row r="232">
          <cell r="A232">
            <v>0</v>
          </cell>
          <cell r="B232">
            <v>32</v>
          </cell>
          <cell r="C232" t="str">
            <v>capaian rapot</v>
          </cell>
          <cell r="D232">
            <v>0</v>
          </cell>
          <cell r="E232">
            <v>0</v>
          </cell>
          <cell r="F232">
            <v>0</v>
          </cell>
          <cell r="G232">
            <v>0</v>
          </cell>
          <cell r="H232">
            <v>0</v>
          </cell>
          <cell r="I232">
            <v>0</v>
          </cell>
          <cell r="J232">
            <v>0</v>
          </cell>
          <cell r="K232">
            <v>0</v>
          </cell>
          <cell r="L232">
            <v>0</v>
          </cell>
          <cell r="M232">
            <v>0</v>
          </cell>
          <cell r="N232">
            <v>0</v>
          </cell>
          <cell r="O232">
            <v>0</v>
          </cell>
          <cell r="P232">
            <v>0</v>
          </cell>
          <cell r="Q232">
            <v>0</v>
          </cell>
          <cell r="R232">
            <v>0</v>
          </cell>
          <cell r="S232">
            <v>0</v>
          </cell>
          <cell r="T232">
            <v>0</v>
          </cell>
          <cell r="U232" t="str">
            <v>1.33</v>
          </cell>
          <cell r="V232" t="str">
            <v>D+</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row>
        <row r="233">
          <cell r="A233">
            <v>33</v>
          </cell>
          <cell r="B233">
            <v>0</v>
          </cell>
          <cell r="C233" t="e">
            <v>#N/A</v>
          </cell>
          <cell r="D233" t="str">
            <v>4.1</v>
          </cell>
          <cell r="E233">
            <v>0</v>
          </cell>
          <cell r="F233">
            <v>0</v>
          </cell>
          <cell r="G233">
            <v>0</v>
          </cell>
          <cell r="H233">
            <v>0</v>
          </cell>
          <cell r="I233">
            <v>0</v>
          </cell>
          <cell r="J233">
            <v>0</v>
          </cell>
          <cell r="K233">
            <v>0</v>
          </cell>
          <cell r="L233">
            <v>0</v>
          </cell>
          <cell r="M233">
            <v>0</v>
          </cell>
          <cell r="N233">
            <v>0</v>
          </cell>
          <cell r="O233">
            <v>0</v>
          </cell>
          <cell r="P233">
            <v>0</v>
          </cell>
          <cell r="Q233">
            <v>0</v>
          </cell>
          <cell r="R233">
            <v>0</v>
          </cell>
          <cell r="S233">
            <v>0</v>
          </cell>
          <cell r="T233">
            <v>0</v>
          </cell>
          <cell r="U233" t="str">
            <v>1.33</v>
          </cell>
          <cell r="V233" t="str">
            <v>D+</v>
          </cell>
          <cell r="W233" t="str">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t="str">
            <v>D+</v>
          </cell>
        </row>
        <row r="234">
          <cell r="A234">
            <v>0</v>
          </cell>
          <cell r="B234">
            <v>0</v>
          </cell>
          <cell r="C234">
            <v>0</v>
          </cell>
          <cell r="D234" t="str">
            <v>4.2</v>
          </cell>
          <cell r="E234">
            <v>0</v>
          </cell>
          <cell r="F234">
            <v>0</v>
          </cell>
          <cell r="G234">
            <v>0</v>
          </cell>
          <cell r="H234">
            <v>0</v>
          </cell>
          <cell r="I234">
            <v>0</v>
          </cell>
          <cell r="J234">
            <v>0</v>
          </cell>
          <cell r="K234">
            <v>0</v>
          </cell>
          <cell r="L234">
            <v>0</v>
          </cell>
          <cell r="M234">
            <v>0</v>
          </cell>
          <cell r="N234">
            <v>0</v>
          </cell>
          <cell r="O234">
            <v>0</v>
          </cell>
          <cell r="P234">
            <v>0</v>
          </cell>
          <cell r="Q234">
            <v>0</v>
          </cell>
          <cell r="R234">
            <v>0</v>
          </cell>
          <cell r="S234">
            <v>0</v>
          </cell>
          <cell r="T234">
            <v>0</v>
          </cell>
          <cell r="U234" t="str">
            <v>1.33</v>
          </cell>
          <cell r="V234" t="str">
            <v>D+</v>
          </cell>
          <cell r="W234" t="str">
            <v>0</v>
          </cell>
          <cell r="X234">
            <v>0</v>
          </cell>
          <cell r="Y234">
            <v>0</v>
          </cell>
          <cell r="Z234">
            <v>0</v>
          </cell>
          <cell r="AA234">
            <v>0</v>
          </cell>
          <cell r="AB234">
            <v>0</v>
          </cell>
          <cell r="AC234">
            <v>0</v>
          </cell>
          <cell r="AD234">
            <v>0</v>
          </cell>
          <cell r="AE234">
            <v>0</v>
          </cell>
          <cell r="AF234">
            <v>0</v>
          </cell>
          <cell r="AG234">
            <v>0</v>
          </cell>
          <cell r="AH234">
            <v>0</v>
          </cell>
          <cell r="AI234">
            <v>0</v>
          </cell>
          <cell r="AJ234">
            <v>0</v>
          </cell>
          <cell r="AK234">
            <v>0</v>
          </cell>
        </row>
        <row r="235">
          <cell r="A235">
            <v>0</v>
          </cell>
          <cell r="B235">
            <v>0</v>
          </cell>
          <cell r="C235">
            <v>0</v>
          </cell>
          <cell r="D235" t="str">
            <v>4.4</v>
          </cell>
          <cell r="E235">
            <v>0</v>
          </cell>
          <cell r="F235">
            <v>0</v>
          </cell>
          <cell r="G235">
            <v>0</v>
          </cell>
          <cell r="H235">
            <v>0</v>
          </cell>
          <cell r="I235">
            <v>0</v>
          </cell>
          <cell r="J235">
            <v>0</v>
          </cell>
          <cell r="K235">
            <v>0</v>
          </cell>
          <cell r="L235">
            <v>0</v>
          </cell>
          <cell r="M235">
            <v>0</v>
          </cell>
          <cell r="N235">
            <v>0</v>
          </cell>
          <cell r="O235">
            <v>0</v>
          </cell>
          <cell r="P235">
            <v>0</v>
          </cell>
          <cell r="Q235">
            <v>0</v>
          </cell>
          <cell r="R235">
            <v>0</v>
          </cell>
          <cell r="S235">
            <v>0</v>
          </cell>
          <cell r="T235">
            <v>0</v>
          </cell>
          <cell r="U235" t="str">
            <v>1.33</v>
          </cell>
          <cell r="V235" t="str">
            <v>D+</v>
          </cell>
          <cell r="W235" t="str">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row>
        <row r="236">
          <cell r="A236">
            <v>0</v>
          </cell>
          <cell r="B236">
            <v>0</v>
          </cell>
          <cell r="C236">
            <v>0</v>
          </cell>
          <cell r="D236" t="str">
            <v>4.5</v>
          </cell>
          <cell r="E236">
            <v>0</v>
          </cell>
          <cell r="F236">
            <v>0</v>
          </cell>
          <cell r="G236">
            <v>0</v>
          </cell>
          <cell r="H236">
            <v>0</v>
          </cell>
          <cell r="I236">
            <v>0</v>
          </cell>
          <cell r="J236">
            <v>0</v>
          </cell>
          <cell r="K236">
            <v>0</v>
          </cell>
          <cell r="L236">
            <v>0</v>
          </cell>
          <cell r="M236">
            <v>0</v>
          </cell>
          <cell r="N236">
            <v>0</v>
          </cell>
          <cell r="O236">
            <v>0</v>
          </cell>
          <cell r="P236">
            <v>0</v>
          </cell>
          <cell r="Q236">
            <v>0</v>
          </cell>
          <cell r="R236">
            <v>0</v>
          </cell>
          <cell r="S236">
            <v>0</v>
          </cell>
          <cell r="T236">
            <v>0</v>
          </cell>
          <cell r="U236" t="str">
            <v>1.33</v>
          </cell>
          <cell r="V236" t="str">
            <v>D+</v>
          </cell>
          <cell r="W236" t="str">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row>
        <row r="237">
          <cell r="A237">
            <v>0</v>
          </cell>
          <cell r="B237">
            <v>0</v>
          </cell>
          <cell r="C237">
            <v>0</v>
          </cell>
          <cell r="D237" t="str">
            <v>4.7</v>
          </cell>
          <cell r="E237">
            <v>0</v>
          </cell>
          <cell r="F237">
            <v>0</v>
          </cell>
          <cell r="G237">
            <v>0</v>
          </cell>
          <cell r="H237">
            <v>0</v>
          </cell>
          <cell r="I237">
            <v>0</v>
          </cell>
          <cell r="J237">
            <v>0</v>
          </cell>
          <cell r="K237">
            <v>0</v>
          </cell>
          <cell r="L237">
            <v>0</v>
          </cell>
          <cell r="M237">
            <v>0</v>
          </cell>
          <cell r="N237">
            <v>0</v>
          </cell>
          <cell r="O237">
            <v>0</v>
          </cell>
          <cell r="P237">
            <v>0</v>
          </cell>
          <cell r="Q237">
            <v>0</v>
          </cell>
          <cell r="R237">
            <v>0</v>
          </cell>
          <cell r="S237">
            <v>0</v>
          </cell>
          <cell r="T237">
            <v>0</v>
          </cell>
          <cell r="U237" t="str">
            <v>1.33</v>
          </cell>
          <cell r="V237" t="str">
            <v>D+</v>
          </cell>
          <cell r="W237" t="str">
            <v>0</v>
          </cell>
          <cell r="X237">
            <v>0</v>
          </cell>
          <cell r="Y237">
            <v>0</v>
          </cell>
          <cell r="Z237">
            <v>0</v>
          </cell>
          <cell r="AA237">
            <v>0</v>
          </cell>
          <cell r="AB237">
            <v>0</v>
          </cell>
          <cell r="AC237">
            <v>0</v>
          </cell>
          <cell r="AD237">
            <v>0</v>
          </cell>
          <cell r="AE237">
            <v>0</v>
          </cell>
          <cell r="AF237">
            <v>0</v>
          </cell>
          <cell r="AG237">
            <v>0</v>
          </cell>
          <cell r="AH237">
            <v>0</v>
          </cell>
          <cell r="AI237">
            <v>0</v>
          </cell>
          <cell r="AJ237">
            <v>0</v>
          </cell>
          <cell r="AK237">
            <v>0</v>
          </cell>
        </row>
        <row r="238">
          <cell r="A238">
            <v>0</v>
          </cell>
          <cell r="B238">
            <v>0</v>
          </cell>
          <cell r="C238">
            <v>0</v>
          </cell>
          <cell r="D238" t="str">
            <v>4.14</v>
          </cell>
          <cell r="E238">
            <v>0</v>
          </cell>
          <cell r="F238">
            <v>0</v>
          </cell>
          <cell r="G238">
            <v>0</v>
          </cell>
          <cell r="H238">
            <v>0</v>
          </cell>
          <cell r="I238">
            <v>0</v>
          </cell>
          <cell r="J238">
            <v>0</v>
          </cell>
          <cell r="K238">
            <v>0</v>
          </cell>
          <cell r="L238">
            <v>0</v>
          </cell>
          <cell r="M238">
            <v>0</v>
          </cell>
          <cell r="N238">
            <v>0</v>
          </cell>
          <cell r="O238">
            <v>0</v>
          </cell>
          <cell r="P238">
            <v>0</v>
          </cell>
          <cell r="Q238">
            <v>0</v>
          </cell>
          <cell r="R238">
            <v>0</v>
          </cell>
          <cell r="S238">
            <v>0</v>
          </cell>
          <cell r="T238">
            <v>0</v>
          </cell>
          <cell r="U238" t="str">
            <v>1.33</v>
          </cell>
          <cell r="V238" t="str">
            <v>D+</v>
          </cell>
          <cell r="W238" t="str">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row>
        <row r="239">
          <cell r="A239">
            <v>0</v>
          </cell>
          <cell r="B239">
            <v>33</v>
          </cell>
          <cell r="C239" t="str">
            <v>capaian rapot</v>
          </cell>
          <cell r="D239">
            <v>0</v>
          </cell>
          <cell r="E239">
            <v>0</v>
          </cell>
          <cell r="F239">
            <v>0</v>
          </cell>
          <cell r="G239">
            <v>0</v>
          </cell>
          <cell r="H239">
            <v>0</v>
          </cell>
          <cell r="I239">
            <v>0</v>
          </cell>
          <cell r="J239">
            <v>0</v>
          </cell>
          <cell r="K239">
            <v>0</v>
          </cell>
          <cell r="L239">
            <v>0</v>
          </cell>
          <cell r="M239">
            <v>0</v>
          </cell>
          <cell r="N239">
            <v>0</v>
          </cell>
          <cell r="O239">
            <v>0</v>
          </cell>
          <cell r="P239">
            <v>0</v>
          </cell>
          <cell r="Q239">
            <v>0</v>
          </cell>
          <cell r="R239">
            <v>0</v>
          </cell>
          <cell r="S239">
            <v>0</v>
          </cell>
          <cell r="T239">
            <v>0</v>
          </cell>
          <cell r="U239" t="str">
            <v>1.33</v>
          </cell>
          <cell r="V239" t="str">
            <v>D+</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row>
        <row r="240">
          <cell r="A240">
            <v>34</v>
          </cell>
          <cell r="B240">
            <v>0</v>
          </cell>
          <cell r="C240" t="e">
            <v>#N/A</v>
          </cell>
          <cell r="D240" t="str">
            <v>4.1</v>
          </cell>
          <cell r="E240">
            <v>0</v>
          </cell>
          <cell r="F240">
            <v>0</v>
          </cell>
          <cell r="G240">
            <v>0</v>
          </cell>
          <cell r="H240">
            <v>0</v>
          </cell>
          <cell r="I240">
            <v>0</v>
          </cell>
          <cell r="J240">
            <v>0</v>
          </cell>
          <cell r="K240">
            <v>0</v>
          </cell>
          <cell r="L240">
            <v>0</v>
          </cell>
          <cell r="M240">
            <v>0</v>
          </cell>
          <cell r="N240">
            <v>0</v>
          </cell>
          <cell r="O240">
            <v>0</v>
          </cell>
          <cell r="P240">
            <v>0</v>
          </cell>
          <cell r="Q240">
            <v>0</v>
          </cell>
          <cell r="R240">
            <v>0</v>
          </cell>
          <cell r="S240">
            <v>0</v>
          </cell>
          <cell r="T240">
            <v>0</v>
          </cell>
          <cell r="U240" t="str">
            <v>1.33</v>
          </cell>
          <cell r="V240" t="str">
            <v>D+</v>
          </cell>
          <cell r="W240" t="str">
            <v>0</v>
          </cell>
          <cell r="X240">
            <v>0</v>
          </cell>
          <cell r="Y240">
            <v>0</v>
          </cell>
          <cell r="Z240">
            <v>0</v>
          </cell>
          <cell r="AA240">
            <v>0</v>
          </cell>
          <cell r="AB240">
            <v>0</v>
          </cell>
          <cell r="AC240">
            <v>0</v>
          </cell>
          <cell r="AD240">
            <v>0</v>
          </cell>
          <cell r="AE240">
            <v>0</v>
          </cell>
          <cell r="AF240">
            <v>0</v>
          </cell>
          <cell r="AG240">
            <v>0</v>
          </cell>
          <cell r="AH240">
            <v>0</v>
          </cell>
          <cell r="AI240">
            <v>0</v>
          </cell>
          <cell r="AJ240">
            <v>0</v>
          </cell>
          <cell r="AK240" t="str">
            <v>D+</v>
          </cell>
        </row>
        <row r="241">
          <cell r="A241">
            <v>0</v>
          </cell>
          <cell r="B241">
            <v>0</v>
          </cell>
          <cell r="C241">
            <v>0</v>
          </cell>
          <cell r="D241" t="str">
            <v>4.2</v>
          </cell>
          <cell r="E241">
            <v>0</v>
          </cell>
          <cell r="F241">
            <v>0</v>
          </cell>
          <cell r="G241">
            <v>0</v>
          </cell>
          <cell r="H241">
            <v>0</v>
          </cell>
          <cell r="I241">
            <v>0</v>
          </cell>
          <cell r="J241">
            <v>0</v>
          </cell>
          <cell r="K241">
            <v>0</v>
          </cell>
          <cell r="L241">
            <v>0</v>
          </cell>
          <cell r="M241">
            <v>0</v>
          </cell>
          <cell r="N241">
            <v>0</v>
          </cell>
          <cell r="O241">
            <v>0</v>
          </cell>
          <cell r="P241">
            <v>0</v>
          </cell>
          <cell r="Q241">
            <v>0</v>
          </cell>
          <cell r="R241">
            <v>0</v>
          </cell>
          <cell r="S241">
            <v>0</v>
          </cell>
          <cell r="T241">
            <v>0</v>
          </cell>
          <cell r="U241" t="str">
            <v>1.33</v>
          </cell>
          <cell r="V241" t="str">
            <v>D+</v>
          </cell>
          <cell r="W241" t="str">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row>
        <row r="242">
          <cell r="A242">
            <v>0</v>
          </cell>
          <cell r="B242">
            <v>0</v>
          </cell>
          <cell r="C242">
            <v>0</v>
          </cell>
          <cell r="D242" t="str">
            <v>4.4</v>
          </cell>
          <cell r="E242">
            <v>0</v>
          </cell>
          <cell r="F242">
            <v>0</v>
          </cell>
          <cell r="G242">
            <v>0</v>
          </cell>
          <cell r="H242">
            <v>0</v>
          </cell>
          <cell r="I242">
            <v>0</v>
          </cell>
          <cell r="J242">
            <v>0</v>
          </cell>
          <cell r="K242">
            <v>0</v>
          </cell>
          <cell r="L242">
            <v>0</v>
          </cell>
          <cell r="M242">
            <v>0</v>
          </cell>
          <cell r="N242">
            <v>0</v>
          </cell>
          <cell r="O242">
            <v>0</v>
          </cell>
          <cell r="P242">
            <v>0</v>
          </cell>
          <cell r="Q242">
            <v>0</v>
          </cell>
          <cell r="R242">
            <v>0</v>
          </cell>
          <cell r="S242">
            <v>0</v>
          </cell>
          <cell r="T242">
            <v>0</v>
          </cell>
          <cell r="U242" t="str">
            <v>1.33</v>
          </cell>
          <cell r="V242" t="str">
            <v>D+</v>
          </cell>
          <cell r="W242" t="str">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row>
        <row r="243">
          <cell r="A243">
            <v>0</v>
          </cell>
          <cell r="B243">
            <v>0</v>
          </cell>
          <cell r="C243">
            <v>0</v>
          </cell>
          <cell r="D243" t="str">
            <v>4.5</v>
          </cell>
          <cell r="E243">
            <v>0</v>
          </cell>
          <cell r="F243">
            <v>0</v>
          </cell>
          <cell r="G243">
            <v>0</v>
          </cell>
          <cell r="H243">
            <v>0</v>
          </cell>
          <cell r="I243">
            <v>0</v>
          </cell>
          <cell r="J243">
            <v>0</v>
          </cell>
          <cell r="K243">
            <v>0</v>
          </cell>
          <cell r="L243">
            <v>0</v>
          </cell>
          <cell r="M243">
            <v>0</v>
          </cell>
          <cell r="N243">
            <v>0</v>
          </cell>
          <cell r="O243">
            <v>0</v>
          </cell>
          <cell r="P243">
            <v>0</v>
          </cell>
          <cell r="Q243">
            <v>0</v>
          </cell>
          <cell r="R243">
            <v>0</v>
          </cell>
          <cell r="S243">
            <v>0</v>
          </cell>
          <cell r="T243">
            <v>0</v>
          </cell>
          <cell r="U243" t="str">
            <v>1.33</v>
          </cell>
          <cell r="V243" t="str">
            <v>D+</v>
          </cell>
          <cell r="W243" t="str">
            <v>0</v>
          </cell>
          <cell r="X243">
            <v>0</v>
          </cell>
          <cell r="Y243">
            <v>0</v>
          </cell>
          <cell r="Z243">
            <v>0</v>
          </cell>
          <cell r="AA243">
            <v>0</v>
          </cell>
          <cell r="AB243">
            <v>0</v>
          </cell>
          <cell r="AC243">
            <v>0</v>
          </cell>
          <cell r="AD243">
            <v>0</v>
          </cell>
          <cell r="AE243">
            <v>0</v>
          </cell>
          <cell r="AF243">
            <v>0</v>
          </cell>
          <cell r="AG243">
            <v>0</v>
          </cell>
          <cell r="AH243">
            <v>0</v>
          </cell>
          <cell r="AI243">
            <v>0</v>
          </cell>
          <cell r="AJ243">
            <v>0</v>
          </cell>
          <cell r="AK243">
            <v>0</v>
          </cell>
        </row>
        <row r="244">
          <cell r="A244">
            <v>0</v>
          </cell>
          <cell r="B244">
            <v>0</v>
          </cell>
          <cell r="C244">
            <v>0</v>
          </cell>
          <cell r="D244" t="str">
            <v>4.7</v>
          </cell>
          <cell r="E244">
            <v>0</v>
          </cell>
          <cell r="F244">
            <v>0</v>
          </cell>
          <cell r="G244">
            <v>0</v>
          </cell>
          <cell r="H244">
            <v>0</v>
          </cell>
          <cell r="I244">
            <v>0</v>
          </cell>
          <cell r="J244">
            <v>0</v>
          </cell>
          <cell r="K244">
            <v>0</v>
          </cell>
          <cell r="L244">
            <v>0</v>
          </cell>
          <cell r="M244">
            <v>0</v>
          </cell>
          <cell r="N244">
            <v>0</v>
          </cell>
          <cell r="O244">
            <v>0</v>
          </cell>
          <cell r="P244">
            <v>0</v>
          </cell>
          <cell r="Q244">
            <v>0</v>
          </cell>
          <cell r="R244">
            <v>0</v>
          </cell>
          <cell r="S244">
            <v>0</v>
          </cell>
          <cell r="T244">
            <v>0</v>
          </cell>
          <cell r="U244" t="str">
            <v>1.33</v>
          </cell>
          <cell r="V244" t="str">
            <v>D+</v>
          </cell>
          <cell r="W244" t="str">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row>
        <row r="245">
          <cell r="A245">
            <v>0</v>
          </cell>
          <cell r="B245">
            <v>0</v>
          </cell>
          <cell r="C245">
            <v>0</v>
          </cell>
          <cell r="D245" t="str">
            <v>4.14</v>
          </cell>
          <cell r="E245">
            <v>0</v>
          </cell>
          <cell r="F245">
            <v>0</v>
          </cell>
          <cell r="G245">
            <v>0</v>
          </cell>
          <cell r="H245">
            <v>0</v>
          </cell>
          <cell r="I245">
            <v>0</v>
          </cell>
          <cell r="J245">
            <v>0</v>
          </cell>
          <cell r="K245">
            <v>0</v>
          </cell>
          <cell r="L245">
            <v>0</v>
          </cell>
          <cell r="M245">
            <v>0</v>
          </cell>
          <cell r="N245">
            <v>0</v>
          </cell>
          <cell r="O245">
            <v>0</v>
          </cell>
          <cell r="P245">
            <v>0</v>
          </cell>
          <cell r="Q245">
            <v>0</v>
          </cell>
          <cell r="R245">
            <v>0</v>
          </cell>
          <cell r="S245">
            <v>0</v>
          </cell>
          <cell r="T245">
            <v>0</v>
          </cell>
          <cell r="U245" t="str">
            <v>1.33</v>
          </cell>
          <cell r="V245" t="str">
            <v>D+</v>
          </cell>
          <cell r="W245" t="str">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row>
        <row r="246">
          <cell r="A246">
            <v>0</v>
          </cell>
          <cell r="B246">
            <v>34</v>
          </cell>
          <cell r="C246" t="str">
            <v>capaian rapot</v>
          </cell>
          <cell r="D246">
            <v>0</v>
          </cell>
          <cell r="E246">
            <v>0</v>
          </cell>
          <cell r="F246">
            <v>0</v>
          </cell>
          <cell r="G246">
            <v>0</v>
          </cell>
          <cell r="H246">
            <v>0</v>
          </cell>
          <cell r="I246">
            <v>0</v>
          </cell>
          <cell r="J246">
            <v>0</v>
          </cell>
          <cell r="K246">
            <v>0</v>
          </cell>
          <cell r="L246">
            <v>0</v>
          </cell>
          <cell r="M246">
            <v>0</v>
          </cell>
          <cell r="N246">
            <v>0</v>
          </cell>
          <cell r="O246">
            <v>0</v>
          </cell>
          <cell r="P246">
            <v>0</v>
          </cell>
          <cell r="Q246">
            <v>0</v>
          </cell>
          <cell r="R246">
            <v>0</v>
          </cell>
          <cell r="S246">
            <v>0</v>
          </cell>
          <cell r="T246">
            <v>0</v>
          </cell>
          <cell r="U246" t="str">
            <v>1.33</v>
          </cell>
          <cell r="V246" t="str">
            <v>D+</v>
          </cell>
          <cell r="W246">
            <v>0</v>
          </cell>
          <cell r="X246">
            <v>0</v>
          </cell>
          <cell r="Y246">
            <v>0</v>
          </cell>
          <cell r="Z246">
            <v>0</v>
          </cell>
          <cell r="AA246">
            <v>0</v>
          </cell>
          <cell r="AB246">
            <v>0</v>
          </cell>
          <cell r="AC246">
            <v>0</v>
          </cell>
          <cell r="AD246">
            <v>0</v>
          </cell>
          <cell r="AE246">
            <v>0</v>
          </cell>
          <cell r="AF246">
            <v>0</v>
          </cell>
          <cell r="AG246">
            <v>0</v>
          </cell>
          <cell r="AH246">
            <v>0</v>
          </cell>
          <cell r="AI246">
            <v>0</v>
          </cell>
          <cell r="AJ246">
            <v>0</v>
          </cell>
          <cell r="AK246">
            <v>0</v>
          </cell>
        </row>
        <row r="247">
          <cell r="A247">
            <v>35</v>
          </cell>
          <cell r="B247">
            <v>0</v>
          </cell>
          <cell r="C247" t="e">
            <v>#N/A</v>
          </cell>
          <cell r="D247" t="str">
            <v>4.1</v>
          </cell>
          <cell r="E247">
            <v>0</v>
          </cell>
          <cell r="F247">
            <v>0</v>
          </cell>
          <cell r="G247">
            <v>0</v>
          </cell>
          <cell r="H247">
            <v>0</v>
          </cell>
          <cell r="I247">
            <v>0</v>
          </cell>
          <cell r="J247">
            <v>0</v>
          </cell>
          <cell r="K247">
            <v>0</v>
          </cell>
          <cell r="L247">
            <v>0</v>
          </cell>
          <cell r="M247">
            <v>0</v>
          </cell>
          <cell r="N247">
            <v>0</v>
          </cell>
          <cell r="O247">
            <v>0</v>
          </cell>
          <cell r="P247">
            <v>0</v>
          </cell>
          <cell r="Q247">
            <v>0</v>
          </cell>
          <cell r="R247">
            <v>0</v>
          </cell>
          <cell r="S247">
            <v>0</v>
          </cell>
          <cell r="T247">
            <v>0</v>
          </cell>
          <cell r="U247" t="str">
            <v>1.33</v>
          </cell>
          <cell r="V247" t="str">
            <v>D+</v>
          </cell>
          <cell r="W247" t="str">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t="str">
            <v>D+</v>
          </cell>
        </row>
        <row r="248">
          <cell r="A248">
            <v>0</v>
          </cell>
          <cell r="B248">
            <v>0</v>
          </cell>
          <cell r="C248">
            <v>0</v>
          </cell>
          <cell r="D248" t="str">
            <v>4.2</v>
          </cell>
          <cell r="E248">
            <v>0</v>
          </cell>
          <cell r="F248">
            <v>0</v>
          </cell>
          <cell r="G248">
            <v>0</v>
          </cell>
          <cell r="H248">
            <v>0</v>
          </cell>
          <cell r="I248">
            <v>0</v>
          </cell>
          <cell r="J248">
            <v>0</v>
          </cell>
          <cell r="K248">
            <v>0</v>
          </cell>
          <cell r="L248">
            <v>0</v>
          </cell>
          <cell r="M248">
            <v>0</v>
          </cell>
          <cell r="N248">
            <v>0</v>
          </cell>
          <cell r="O248">
            <v>0</v>
          </cell>
          <cell r="P248">
            <v>0</v>
          </cell>
          <cell r="Q248">
            <v>0</v>
          </cell>
          <cell r="R248">
            <v>0</v>
          </cell>
          <cell r="S248">
            <v>0</v>
          </cell>
          <cell r="T248">
            <v>0</v>
          </cell>
          <cell r="U248" t="str">
            <v>1.33</v>
          </cell>
          <cell r="V248" t="str">
            <v>D+</v>
          </cell>
          <cell r="W248" t="str">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row>
        <row r="249">
          <cell r="A249">
            <v>0</v>
          </cell>
          <cell r="B249">
            <v>0</v>
          </cell>
          <cell r="C249">
            <v>0</v>
          </cell>
          <cell r="D249" t="str">
            <v>4.4</v>
          </cell>
          <cell r="E249">
            <v>0</v>
          </cell>
          <cell r="F249">
            <v>0</v>
          </cell>
          <cell r="G249">
            <v>0</v>
          </cell>
          <cell r="H249">
            <v>0</v>
          </cell>
          <cell r="I249">
            <v>0</v>
          </cell>
          <cell r="J249">
            <v>0</v>
          </cell>
          <cell r="K249">
            <v>0</v>
          </cell>
          <cell r="L249">
            <v>0</v>
          </cell>
          <cell r="M249">
            <v>0</v>
          </cell>
          <cell r="N249">
            <v>0</v>
          </cell>
          <cell r="O249">
            <v>0</v>
          </cell>
          <cell r="P249">
            <v>0</v>
          </cell>
          <cell r="Q249">
            <v>0</v>
          </cell>
          <cell r="R249">
            <v>0</v>
          </cell>
          <cell r="S249">
            <v>0</v>
          </cell>
          <cell r="T249">
            <v>0</v>
          </cell>
          <cell r="U249" t="str">
            <v>1.33</v>
          </cell>
          <cell r="V249" t="str">
            <v>D+</v>
          </cell>
          <cell r="W249" t="str">
            <v>0</v>
          </cell>
          <cell r="X249">
            <v>0</v>
          </cell>
          <cell r="Y249">
            <v>0</v>
          </cell>
          <cell r="Z249">
            <v>0</v>
          </cell>
          <cell r="AA249">
            <v>0</v>
          </cell>
          <cell r="AB249">
            <v>0</v>
          </cell>
          <cell r="AC249">
            <v>0</v>
          </cell>
          <cell r="AD249">
            <v>0</v>
          </cell>
          <cell r="AE249">
            <v>0</v>
          </cell>
          <cell r="AF249">
            <v>0</v>
          </cell>
          <cell r="AG249">
            <v>0</v>
          </cell>
          <cell r="AH249">
            <v>0</v>
          </cell>
          <cell r="AI249">
            <v>0</v>
          </cell>
          <cell r="AJ249">
            <v>0</v>
          </cell>
          <cell r="AK249">
            <v>0</v>
          </cell>
        </row>
        <row r="250">
          <cell r="A250">
            <v>0</v>
          </cell>
          <cell r="B250">
            <v>0</v>
          </cell>
          <cell r="C250">
            <v>0</v>
          </cell>
          <cell r="D250" t="str">
            <v>4.5</v>
          </cell>
          <cell r="E250">
            <v>0</v>
          </cell>
          <cell r="F250">
            <v>0</v>
          </cell>
          <cell r="G250">
            <v>0</v>
          </cell>
          <cell r="H250">
            <v>0</v>
          </cell>
          <cell r="I250">
            <v>0</v>
          </cell>
          <cell r="J250">
            <v>0</v>
          </cell>
          <cell r="K250">
            <v>0</v>
          </cell>
          <cell r="L250">
            <v>0</v>
          </cell>
          <cell r="M250">
            <v>0</v>
          </cell>
          <cell r="N250">
            <v>0</v>
          </cell>
          <cell r="O250">
            <v>0</v>
          </cell>
          <cell r="P250">
            <v>0</v>
          </cell>
          <cell r="Q250">
            <v>0</v>
          </cell>
          <cell r="R250">
            <v>0</v>
          </cell>
          <cell r="S250">
            <v>0</v>
          </cell>
          <cell r="T250">
            <v>0</v>
          </cell>
          <cell r="U250" t="str">
            <v>1.33</v>
          </cell>
          <cell r="V250" t="str">
            <v>D+</v>
          </cell>
          <cell r="W250" t="str">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row>
        <row r="251">
          <cell r="A251">
            <v>0</v>
          </cell>
          <cell r="B251">
            <v>0</v>
          </cell>
          <cell r="C251">
            <v>0</v>
          </cell>
          <cell r="D251" t="str">
            <v>4.7</v>
          </cell>
          <cell r="E251">
            <v>0</v>
          </cell>
          <cell r="F251">
            <v>0</v>
          </cell>
          <cell r="G251">
            <v>0</v>
          </cell>
          <cell r="H251">
            <v>0</v>
          </cell>
          <cell r="I251">
            <v>0</v>
          </cell>
          <cell r="J251">
            <v>0</v>
          </cell>
          <cell r="K251">
            <v>0</v>
          </cell>
          <cell r="L251">
            <v>0</v>
          </cell>
          <cell r="M251">
            <v>0</v>
          </cell>
          <cell r="N251">
            <v>0</v>
          </cell>
          <cell r="O251">
            <v>0</v>
          </cell>
          <cell r="P251">
            <v>0</v>
          </cell>
          <cell r="Q251">
            <v>0</v>
          </cell>
          <cell r="R251">
            <v>0</v>
          </cell>
          <cell r="S251">
            <v>0</v>
          </cell>
          <cell r="T251">
            <v>0</v>
          </cell>
          <cell r="U251" t="str">
            <v>1.33</v>
          </cell>
          <cell r="V251" t="str">
            <v>D+</v>
          </cell>
          <cell r="W251" t="str">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row>
        <row r="252">
          <cell r="A252">
            <v>0</v>
          </cell>
          <cell r="B252">
            <v>0</v>
          </cell>
          <cell r="C252">
            <v>0</v>
          </cell>
          <cell r="D252" t="str">
            <v>4.14</v>
          </cell>
          <cell r="E252">
            <v>0</v>
          </cell>
          <cell r="F252">
            <v>0</v>
          </cell>
          <cell r="G252">
            <v>0</v>
          </cell>
          <cell r="H252">
            <v>0</v>
          </cell>
          <cell r="I252">
            <v>0</v>
          </cell>
          <cell r="J252">
            <v>0</v>
          </cell>
          <cell r="K252">
            <v>0</v>
          </cell>
          <cell r="L252">
            <v>0</v>
          </cell>
          <cell r="M252">
            <v>0</v>
          </cell>
          <cell r="N252">
            <v>0</v>
          </cell>
          <cell r="O252">
            <v>0</v>
          </cell>
          <cell r="P252">
            <v>0</v>
          </cell>
          <cell r="Q252">
            <v>0</v>
          </cell>
          <cell r="R252">
            <v>0</v>
          </cell>
          <cell r="S252">
            <v>0</v>
          </cell>
          <cell r="T252">
            <v>0</v>
          </cell>
          <cell r="U252" t="str">
            <v>1.33</v>
          </cell>
          <cell r="V252" t="str">
            <v>D+</v>
          </cell>
          <cell r="W252" t="str">
            <v>0</v>
          </cell>
          <cell r="X252">
            <v>0</v>
          </cell>
          <cell r="Y252">
            <v>0</v>
          </cell>
          <cell r="Z252">
            <v>0</v>
          </cell>
          <cell r="AA252">
            <v>0</v>
          </cell>
          <cell r="AB252">
            <v>0</v>
          </cell>
          <cell r="AC252">
            <v>0</v>
          </cell>
          <cell r="AD252">
            <v>0</v>
          </cell>
          <cell r="AE252">
            <v>0</v>
          </cell>
          <cell r="AF252">
            <v>0</v>
          </cell>
          <cell r="AG252">
            <v>0</v>
          </cell>
          <cell r="AH252">
            <v>0</v>
          </cell>
          <cell r="AI252">
            <v>0</v>
          </cell>
          <cell r="AJ252">
            <v>0</v>
          </cell>
          <cell r="AK252">
            <v>0</v>
          </cell>
        </row>
        <row r="253">
          <cell r="A253">
            <v>0</v>
          </cell>
          <cell r="B253">
            <v>35</v>
          </cell>
          <cell r="C253" t="str">
            <v>capaian rapot</v>
          </cell>
          <cell r="D253">
            <v>0</v>
          </cell>
          <cell r="E253">
            <v>0</v>
          </cell>
          <cell r="F253">
            <v>0</v>
          </cell>
          <cell r="G253">
            <v>0</v>
          </cell>
          <cell r="H253">
            <v>0</v>
          </cell>
          <cell r="I253">
            <v>0</v>
          </cell>
          <cell r="J253">
            <v>0</v>
          </cell>
          <cell r="K253">
            <v>0</v>
          </cell>
          <cell r="L253">
            <v>0</v>
          </cell>
          <cell r="M253">
            <v>0</v>
          </cell>
          <cell r="N253">
            <v>0</v>
          </cell>
          <cell r="O253">
            <v>0</v>
          </cell>
          <cell r="P253">
            <v>0</v>
          </cell>
          <cell r="Q253">
            <v>0</v>
          </cell>
          <cell r="R253">
            <v>0</v>
          </cell>
          <cell r="S253">
            <v>0</v>
          </cell>
          <cell r="T253">
            <v>0</v>
          </cell>
          <cell r="U253" t="str">
            <v>1.33</v>
          </cell>
          <cell r="V253" t="str">
            <v>D+</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row>
        <row r="254">
          <cell r="A254">
            <v>36</v>
          </cell>
          <cell r="B254">
            <v>0</v>
          </cell>
          <cell r="C254" t="e">
            <v>#N/A</v>
          </cell>
          <cell r="D254" t="str">
            <v>4.1</v>
          </cell>
          <cell r="E254">
            <v>0</v>
          </cell>
          <cell r="F254">
            <v>0</v>
          </cell>
          <cell r="G254">
            <v>0</v>
          </cell>
          <cell r="H254">
            <v>0</v>
          </cell>
          <cell r="I254">
            <v>0</v>
          </cell>
          <cell r="J254">
            <v>0</v>
          </cell>
          <cell r="K254">
            <v>0</v>
          </cell>
          <cell r="L254">
            <v>0</v>
          </cell>
          <cell r="M254">
            <v>0</v>
          </cell>
          <cell r="N254">
            <v>0</v>
          </cell>
          <cell r="O254">
            <v>0</v>
          </cell>
          <cell r="P254">
            <v>0</v>
          </cell>
          <cell r="Q254">
            <v>0</v>
          </cell>
          <cell r="R254">
            <v>0</v>
          </cell>
          <cell r="S254">
            <v>0</v>
          </cell>
          <cell r="T254">
            <v>0</v>
          </cell>
          <cell r="U254" t="str">
            <v>1.33</v>
          </cell>
          <cell r="V254" t="str">
            <v>D+</v>
          </cell>
          <cell r="W254" t="str">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t="str">
            <v>D+</v>
          </cell>
        </row>
        <row r="255">
          <cell r="A255">
            <v>0</v>
          </cell>
          <cell r="B255">
            <v>0</v>
          </cell>
          <cell r="C255">
            <v>0</v>
          </cell>
          <cell r="D255" t="str">
            <v>4.2</v>
          </cell>
          <cell r="E255">
            <v>0</v>
          </cell>
          <cell r="F255">
            <v>0</v>
          </cell>
          <cell r="G255">
            <v>0</v>
          </cell>
          <cell r="H255">
            <v>0</v>
          </cell>
          <cell r="I255">
            <v>0</v>
          </cell>
          <cell r="J255">
            <v>0</v>
          </cell>
          <cell r="K255">
            <v>0</v>
          </cell>
          <cell r="L255">
            <v>0</v>
          </cell>
          <cell r="M255">
            <v>0</v>
          </cell>
          <cell r="N255">
            <v>0</v>
          </cell>
          <cell r="O255">
            <v>0</v>
          </cell>
          <cell r="P255">
            <v>0</v>
          </cell>
          <cell r="Q255">
            <v>0</v>
          </cell>
          <cell r="R255">
            <v>0</v>
          </cell>
          <cell r="S255">
            <v>0</v>
          </cell>
          <cell r="T255">
            <v>0</v>
          </cell>
          <cell r="U255" t="str">
            <v>1.33</v>
          </cell>
          <cell r="V255" t="str">
            <v>D+</v>
          </cell>
          <cell r="W255" t="str">
            <v>0</v>
          </cell>
          <cell r="X255">
            <v>0</v>
          </cell>
          <cell r="Y255">
            <v>0</v>
          </cell>
          <cell r="Z255">
            <v>0</v>
          </cell>
          <cell r="AA255">
            <v>0</v>
          </cell>
          <cell r="AB255">
            <v>0</v>
          </cell>
          <cell r="AC255">
            <v>0</v>
          </cell>
          <cell r="AD255">
            <v>0</v>
          </cell>
          <cell r="AE255">
            <v>0</v>
          </cell>
          <cell r="AF255">
            <v>0</v>
          </cell>
          <cell r="AG255">
            <v>0</v>
          </cell>
          <cell r="AH255">
            <v>0</v>
          </cell>
          <cell r="AI255">
            <v>0</v>
          </cell>
          <cell r="AJ255">
            <v>0</v>
          </cell>
          <cell r="AK255">
            <v>0</v>
          </cell>
        </row>
        <row r="256">
          <cell r="A256">
            <v>0</v>
          </cell>
          <cell r="B256">
            <v>0</v>
          </cell>
          <cell r="C256">
            <v>0</v>
          </cell>
          <cell r="D256" t="str">
            <v>4.4</v>
          </cell>
          <cell r="E256">
            <v>0</v>
          </cell>
          <cell r="F256">
            <v>0</v>
          </cell>
          <cell r="G256">
            <v>0</v>
          </cell>
          <cell r="H256">
            <v>0</v>
          </cell>
          <cell r="I256">
            <v>0</v>
          </cell>
          <cell r="J256">
            <v>0</v>
          </cell>
          <cell r="K256">
            <v>0</v>
          </cell>
          <cell r="L256">
            <v>0</v>
          </cell>
          <cell r="M256">
            <v>0</v>
          </cell>
          <cell r="N256">
            <v>0</v>
          </cell>
          <cell r="O256">
            <v>0</v>
          </cell>
          <cell r="P256">
            <v>0</v>
          </cell>
          <cell r="Q256">
            <v>0</v>
          </cell>
          <cell r="R256">
            <v>0</v>
          </cell>
          <cell r="S256">
            <v>0</v>
          </cell>
          <cell r="T256">
            <v>0</v>
          </cell>
          <cell r="U256" t="str">
            <v>1.33</v>
          </cell>
          <cell r="V256" t="str">
            <v>D+</v>
          </cell>
          <cell r="W256" t="str">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row>
        <row r="257">
          <cell r="A257">
            <v>0</v>
          </cell>
          <cell r="B257">
            <v>0</v>
          </cell>
          <cell r="C257">
            <v>0</v>
          </cell>
          <cell r="D257" t="str">
            <v>4.5</v>
          </cell>
          <cell r="E257">
            <v>0</v>
          </cell>
          <cell r="F257">
            <v>0</v>
          </cell>
          <cell r="G257">
            <v>0</v>
          </cell>
          <cell r="H257">
            <v>0</v>
          </cell>
          <cell r="I257">
            <v>0</v>
          </cell>
          <cell r="J257">
            <v>0</v>
          </cell>
          <cell r="K257">
            <v>0</v>
          </cell>
          <cell r="L257">
            <v>0</v>
          </cell>
          <cell r="M257">
            <v>0</v>
          </cell>
          <cell r="N257">
            <v>0</v>
          </cell>
          <cell r="O257">
            <v>0</v>
          </cell>
          <cell r="P257">
            <v>0</v>
          </cell>
          <cell r="Q257">
            <v>0</v>
          </cell>
          <cell r="R257">
            <v>0</v>
          </cell>
          <cell r="S257">
            <v>0</v>
          </cell>
          <cell r="T257">
            <v>0</v>
          </cell>
          <cell r="U257" t="str">
            <v>1.33</v>
          </cell>
          <cell r="V257" t="str">
            <v>D+</v>
          </cell>
          <cell r="W257" t="str">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row>
        <row r="258">
          <cell r="A258">
            <v>0</v>
          </cell>
          <cell r="B258">
            <v>0</v>
          </cell>
          <cell r="C258">
            <v>0</v>
          </cell>
          <cell r="D258" t="str">
            <v>4.7</v>
          </cell>
          <cell r="E258">
            <v>0</v>
          </cell>
          <cell r="F258">
            <v>0</v>
          </cell>
          <cell r="G258">
            <v>0</v>
          </cell>
          <cell r="H258">
            <v>0</v>
          </cell>
          <cell r="I258">
            <v>0</v>
          </cell>
          <cell r="J258">
            <v>0</v>
          </cell>
          <cell r="K258">
            <v>0</v>
          </cell>
          <cell r="L258">
            <v>0</v>
          </cell>
          <cell r="M258">
            <v>0</v>
          </cell>
          <cell r="N258">
            <v>0</v>
          </cell>
          <cell r="O258">
            <v>0</v>
          </cell>
          <cell r="P258">
            <v>0</v>
          </cell>
          <cell r="Q258">
            <v>0</v>
          </cell>
          <cell r="R258">
            <v>0</v>
          </cell>
          <cell r="S258">
            <v>0</v>
          </cell>
          <cell r="T258">
            <v>0</v>
          </cell>
          <cell r="U258" t="str">
            <v>1.33</v>
          </cell>
          <cell r="V258" t="str">
            <v>D+</v>
          </cell>
          <cell r="W258" t="str">
            <v>0</v>
          </cell>
          <cell r="X258">
            <v>0</v>
          </cell>
          <cell r="Y258">
            <v>0</v>
          </cell>
          <cell r="Z258">
            <v>0</v>
          </cell>
          <cell r="AA258">
            <v>0</v>
          </cell>
          <cell r="AB258">
            <v>0</v>
          </cell>
          <cell r="AC258">
            <v>0</v>
          </cell>
          <cell r="AD258">
            <v>0</v>
          </cell>
          <cell r="AE258">
            <v>0</v>
          </cell>
          <cell r="AF258">
            <v>0</v>
          </cell>
          <cell r="AG258">
            <v>0</v>
          </cell>
          <cell r="AH258">
            <v>0</v>
          </cell>
          <cell r="AI258">
            <v>0</v>
          </cell>
          <cell r="AJ258">
            <v>0</v>
          </cell>
          <cell r="AK258">
            <v>0</v>
          </cell>
        </row>
        <row r="259">
          <cell r="A259">
            <v>0</v>
          </cell>
          <cell r="B259">
            <v>0</v>
          </cell>
          <cell r="C259">
            <v>0</v>
          </cell>
          <cell r="D259" t="str">
            <v>4.14</v>
          </cell>
          <cell r="E259">
            <v>0</v>
          </cell>
          <cell r="F259">
            <v>0</v>
          </cell>
          <cell r="G259">
            <v>0</v>
          </cell>
          <cell r="H259">
            <v>0</v>
          </cell>
          <cell r="I259">
            <v>0</v>
          </cell>
          <cell r="J259">
            <v>0</v>
          </cell>
          <cell r="K259">
            <v>0</v>
          </cell>
          <cell r="L259">
            <v>0</v>
          </cell>
          <cell r="M259">
            <v>0</v>
          </cell>
          <cell r="N259">
            <v>0</v>
          </cell>
          <cell r="O259">
            <v>0</v>
          </cell>
          <cell r="P259">
            <v>0</v>
          </cell>
          <cell r="Q259">
            <v>0</v>
          </cell>
          <cell r="R259">
            <v>0</v>
          </cell>
          <cell r="S259">
            <v>0</v>
          </cell>
          <cell r="T259">
            <v>0</v>
          </cell>
          <cell r="U259" t="str">
            <v>1.33</v>
          </cell>
          <cell r="V259" t="str">
            <v>D+</v>
          </cell>
          <cell r="W259" t="str">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row>
        <row r="260">
          <cell r="A260">
            <v>0</v>
          </cell>
          <cell r="B260">
            <v>36</v>
          </cell>
          <cell r="C260" t="str">
            <v>capaian rapot</v>
          </cell>
          <cell r="D260">
            <v>0</v>
          </cell>
          <cell r="E260">
            <v>0</v>
          </cell>
          <cell r="F260">
            <v>0</v>
          </cell>
          <cell r="G260">
            <v>0</v>
          </cell>
          <cell r="H260">
            <v>0</v>
          </cell>
          <cell r="I260">
            <v>0</v>
          </cell>
          <cell r="J260">
            <v>0</v>
          </cell>
          <cell r="K260">
            <v>0</v>
          </cell>
          <cell r="L260">
            <v>0</v>
          </cell>
          <cell r="M260">
            <v>0</v>
          </cell>
          <cell r="N260">
            <v>0</v>
          </cell>
          <cell r="O260">
            <v>0</v>
          </cell>
          <cell r="P260">
            <v>0</v>
          </cell>
          <cell r="Q260">
            <v>0</v>
          </cell>
          <cell r="R260">
            <v>0</v>
          </cell>
          <cell r="S260">
            <v>0</v>
          </cell>
          <cell r="T260">
            <v>0</v>
          </cell>
          <cell r="U260" t="str">
            <v>1.33</v>
          </cell>
          <cell r="V260" t="str">
            <v>D+</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row>
        <row r="261">
          <cell r="A261">
            <v>37</v>
          </cell>
          <cell r="B261">
            <v>0</v>
          </cell>
          <cell r="C261" t="e">
            <v>#N/A</v>
          </cell>
          <cell r="D261" t="str">
            <v>4.1</v>
          </cell>
          <cell r="E261">
            <v>0</v>
          </cell>
          <cell r="F261">
            <v>0</v>
          </cell>
          <cell r="G261">
            <v>0</v>
          </cell>
          <cell r="H261">
            <v>0</v>
          </cell>
          <cell r="I261">
            <v>0</v>
          </cell>
          <cell r="J261">
            <v>0</v>
          </cell>
          <cell r="K261">
            <v>0</v>
          </cell>
          <cell r="L261">
            <v>0</v>
          </cell>
          <cell r="M261">
            <v>0</v>
          </cell>
          <cell r="N261">
            <v>0</v>
          </cell>
          <cell r="O261">
            <v>0</v>
          </cell>
          <cell r="P261">
            <v>0</v>
          </cell>
          <cell r="Q261">
            <v>0</v>
          </cell>
          <cell r="R261">
            <v>0</v>
          </cell>
          <cell r="S261">
            <v>0</v>
          </cell>
          <cell r="T261">
            <v>0</v>
          </cell>
          <cell r="U261" t="str">
            <v>1.33</v>
          </cell>
          <cell r="V261" t="str">
            <v>D+</v>
          </cell>
          <cell r="W261" t="str">
            <v>0</v>
          </cell>
          <cell r="X261">
            <v>0</v>
          </cell>
          <cell r="Y261">
            <v>0</v>
          </cell>
          <cell r="Z261">
            <v>0</v>
          </cell>
          <cell r="AA261">
            <v>0</v>
          </cell>
          <cell r="AB261">
            <v>0</v>
          </cell>
          <cell r="AC261">
            <v>0</v>
          </cell>
          <cell r="AD261">
            <v>0</v>
          </cell>
          <cell r="AE261">
            <v>0</v>
          </cell>
          <cell r="AF261">
            <v>0</v>
          </cell>
          <cell r="AG261">
            <v>0</v>
          </cell>
          <cell r="AH261">
            <v>0</v>
          </cell>
          <cell r="AI261">
            <v>0</v>
          </cell>
          <cell r="AJ261">
            <v>0</v>
          </cell>
          <cell r="AK261" t="str">
            <v>D+</v>
          </cell>
        </row>
        <row r="262">
          <cell r="A262">
            <v>0</v>
          </cell>
          <cell r="B262">
            <v>0</v>
          </cell>
          <cell r="C262">
            <v>0</v>
          </cell>
          <cell r="D262" t="str">
            <v>4.2</v>
          </cell>
          <cell r="E262">
            <v>0</v>
          </cell>
          <cell r="F262">
            <v>0</v>
          </cell>
          <cell r="G262">
            <v>0</v>
          </cell>
          <cell r="H262">
            <v>0</v>
          </cell>
          <cell r="I262">
            <v>0</v>
          </cell>
          <cell r="J262">
            <v>0</v>
          </cell>
          <cell r="K262">
            <v>0</v>
          </cell>
          <cell r="L262">
            <v>0</v>
          </cell>
          <cell r="M262">
            <v>0</v>
          </cell>
          <cell r="N262">
            <v>0</v>
          </cell>
          <cell r="O262">
            <v>0</v>
          </cell>
          <cell r="P262">
            <v>0</v>
          </cell>
          <cell r="Q262">
            <v>0</v>
          </cell>
          <cell r="R262">
            <v>0</v>
          </cell>
          <cell r="S262">
            <v>0</v>
          </cell>
          <cell r="T262">
            <v>0</v>
          </cell>
          <cell r="U262" t="str">
            <v>1.33</v>
          </cell>
          <cell r="V262" t="str">
            <v>D+</v>
          </cell>
          <cell r="W262" t="str">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row>
        <row r="263">
          <cell r="A263">
            <v>0</v>
          </cell>
          <cell r="B263">
            <v>0</v>
          </cell>
          <cell r="C263">
            <v>0</v>
          </cell>
          <cell r="D263" t="str">
            <v>4.4</v>
          </cell>
          <cell r="E263">
            <v>0</v>
          </cell>
          <cell r="F263">
            <v>0</v>
          </cell>
          <cell r="G263">
            <v>0</v>
          </cell>
          <cell r="H263">
            <v>0</v>
          </cell>
          <cell r="I263">
            <v>0</v>
          </cell>
          <cell r="J263">
            <v>0</v>
          </cell>
          <cell r="K263">
            <v>0</v>
          </cell>
          <cell r="L263">
            <v>0</v>
          </cell>
          <cell r="M263">
            <v>0</v>
          </cell>
          <cell r="N263">
            <v>0</v>
          </cell>
          <cell r="O263">
            <v>0</v>
          </cell>
          <cell r="P263">
            <v>0</v>
          </cell>
          <cell r="Q263">
            <v>0</v>
          </cell>
          <cell r="R263">
            <v>0</v>
          </cell>
          <cell r="S263">
            <v>0</v>
          </cell>
          <cell r="T263">
            <v>0</v>
          </cell>
          <cell r="U263" t="str">
            <v>1.33</v>
          </cell>
          <cell r="V263" t="str">
            <v>D+</v>
          </cell>
          <cell r="W263" t="str">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row>
        <row r="264">
          <cell r="A264">
            <v>0</v>
          </cell>
          <cell r="B264">
            <v>0</v>
          </cell>
          <cell r="C264">
            <v>0</v>
          </cell>
          <cell r="D264" t="str">
            <v>4.5</v>
          </cell>
          <cell r="E264">
            <v>0</v>
          </cell>
          <cell r="F264">
            <v>0</v>
          </cell>
          <cell r="G264">
            <v>0</v>
          </cell>
          <cell r="H264">
            <v>0</v>
          </cell>
          <cell r="I264">
            <v>0</v>
          </cell>
          <cell r="J264">
            <v>0</v>
          </cell>
          <cell r="K264">
            <v>0</v>
          </cell>
          <cell r="L264">
            <v>0</v>
          </cell>
          <cell r="M264">
            <v>0</v>
          </cell>
          <cell r="N264">
            <v>0</v>
          </cell>
          <cell r="O264">
            <v>0</v>
          </cell>
          <cell r="P264">
            <v>0</v>
          </cell>
          <cell r="Q264">
            <v>0</v>
          </cell>
          <cell r="R264">
            <v>0</v>
          </cell>
          <cell r="S264">
            <v>0</v>
          </cell>
          <cell r="T264">
            <v>0</v>
          </cell>
          <cell r="U264" t="str">
            <v>1.33</v>
          </cell>
          <cell r="V264" t="str">
            <v>D+</v>
          </cell>
          <cell r="W264" t="str">
            <v>0</v>
          </cell>
          <cell r="X264">
            <v>0</v>
          </cell>
          <cell r="Y264">
            <v>0</v>
          </cell>
          <cell r="Z264">
            <v>0</v>
          </cell>
          <cell r="AA264">
            <v>0</v>
          </cell>
          <cell r="AB264">
            <v>0</v>
          </cell>
          <cell r="AC264">
            <v>0</v>
          </cell>
          <cell r="AD264">
            <v>0</v>
          </cell>
          <cell r="AE264">
            <v>0</v>
          </cell>
          <cell r="AF264">
            <v>0</v>
          </cell>
          <cell r="AG264">
            <v>0</v>
          </cell>
          <cell r="AH264">
            <v>0</v>
          </cell>
          <cell r="AI264">
            <v>0</v>
          </cell>
          <cell r="AJ264">
            <v>0</v>
          </cell>
          <cell r="AK264">
            <v>0</v>
          </cell>
        </row>
        <row r="265">
          <cell r="A265">
            <v>0</v>
          </cell>
          <cell r="B265">
            <v>0</v>
          </cell>
          <cell r="C265">
            <v>0</v>
          </cell>
          <cell r="D265" t="str">
            <v>4.7</v>
          </cell>
          <cell r="E265">
            <v>0</v>
          </cell>
          <cell r="F265">
            <v>0</v>
          </cell>
          <cell r="G265">
            <v>0</v>
          </cell>
          <cell r="H265">
            <v>0</v>
          </cell>
          <cell r="I265">
            <v>0</v>
          </cell>
          <cell r="J265">
            <v>0</v>
          </cell>
          <cell r="K265">
            <v>0</v>
          </cell>
          <cell r="L265">
            <v>0</v>
          </cell>
          <cell r="M265">
            <v>0</v>
          </cell>
          <cell r="N265">
            <v>0</v>
          </cell>
          <cell r="O265">
            <v>0</v>
          </cell>
          <cell r="P265">
            <v>0</v>
          </cell>
          <cell r="Q265">
            <v>0</v>
          </cell>
          <cell r="R265">
            <v>0</v>
          </cell>
          <cell r="S265">
            <v>0</v>
          </cell>
          <cell r="T265">
            <v>0</v>
          </cell>
          <cell r="U265" t="str">
            <v>1.33</v>
          </cell>
          <cell r="V265" t="str">
            <v>D+</v>
          </cell>
          <cell r="W265" t="str">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row>
        <row r="266">
          <cell r="A266">
            <v>0</v>
          </cell>
          <cell r="B266">
            <v>0</v>
          </cell>
          <cell r="C266">
            <v>0</v>
          </cell>
          <cell r="D266" t="str">
            <v>4.14</v>
          </cell>
          <cell r="E266">
            <v>0</v>
          </cell>
          <cell r="F266">
            <v>0</v>
          </cell>
          <cell r="G266">
            <v>0</v>
          </cell>
          <cell r="H266">
            <v>0</v>
          </cell>
          <cell r="I266">
            <v>0</v>
          </cell>
          <cell r="J266">
            <v>0</v>
          </cell>
          <cell r="K266">
            <v>0</v>
          </cell>
          <cell r="L266">
            <v>0</v>
          </cell>
          <cell r="M266">
            <v>0</v>
          </cell>
          <cell r="N266">
            <v>0</v>
          </cell>
          <cell r="O266">
            <v>0</v>
          </cell>
          <cell r="P266">
            <v>0</v>
          </cell>
          <cell r="Q266">
            <v>0</v>
          </cell>
          <cell r="R266">
            <v>0</v>
          </cell>
          <cell r="S266">
            <v>0</v>
          </cell>
          <cell r="T266">
            <v>0</v>
          </cell>
          <cell r="U266" t="str">
            <v>1.33</v>
          </cell>
          <cell r="V266" t="str">
            <v>D+</v>
          </cell>
          <cell r="W266" t="str">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row>
        <row r="267">
          <cell r="A267">
            <v>0</v>
          </cell>
          <cell r="B267">
            <v>37</v>
          </cell>
          <cell r="C267" t="str">
            <v>capaian rapot</v>
          </cell>
          <cell r="D267">
            <v>0</v>
          </cell>
          <cell r="E267">
            <v>0</v>
          </cell>
          <cell r="F267">
            <v>0</v>
          </cell>
          <cell r="G267">
            <v>0</v>
          </cell>
          <cell r="H267">
            <v>0</v>
          </cell>
          <cell r="I267">
            <v>0</v>
          </cell>
          <cell r="J267">
            <v>0</v>
          </cell>
          <cell r="K267">
            <v>0</v>
          </cell>
          <cell r="L267">
            <v>0</v>
          </cell>
          <cell r="M267">
            <v>0</v>
          </cell>
          <cell r="N267">
            <v>0</v>
          </cell>
          <cell r="O267">
            <v>0</v>
          </cell>
          <cell r="P267">
            <v>0</v>
          </cell>
          <cell r="Q267">
            <v>0</v>
          </cell>
          <cell r="R267">
            <v>0</v>
          </cell>
          <cell r="S267">
            <v>0</v>
          </cell>
          <cell r="T267">
            <v>0</v>
          </cell>
          <cell r="U267" t="str">
            <v>1.33</v>
          </cell>
          <cell r="V267" t="str">
            <v>D+</v>
          </cell>
          <cell r="W267">
            <v>0</v>
          </cell>
          <cell r="X267">
            <v>0</v>
          </cell>
          <cell r="Y267">
            <v>0</v>
          </cell>
          <cell r="Z267">
            <v>0</v>
          </cell>
          <cell r="AA267">
            <v>0</v>
          </cell>
          <cell r="AB267">
            <v>0</v>
          </cell>
          <cell r="AC267">
            <v>0</v>
          </cell>
          <cell r="AD267">
            <v>0</v>
          </cell>
          <cell r="AE267">
            <v>0</v>
          </cell>
          <cell r="AF267">
            <v>0</v>
          </cell>
          <cell r="AG267">
            <v>0</v>
          </cell>
          <cell r="AH267">
            <v>0</v>
          </cell>
          <cell r="AI267">
            <v>0</v>
          </cell>
          <cell r="AJ267">
            <v>0</v>
          </cell>
          <cell r="AK267">
            <v>0</v>
          </cell>
        </row>
        <row r="268">
          <cell r="A268">
            <v>38</v>
          </cell>
          <cell r="B268">
            <v>0</v>
          </cell>
          <cell r="C268" t="e">
            <v>#N/A</v>
          </cell>
          <cell r="D268" t="str">
            <v>4.1</v>
          </cell>
          <cell r="E268">
            <v>0</v>
          </cell>
          <cell r="F268">
            <v>0</v>
          </cell>
          <cell r="G268">
            <v>0</v>
          </cell>
          <cell r="H268">
            <v>0</v>
          </cell>
          <cell r="I268">
            <v>0</v>
          </cell>
          <cell r="J268">
            <v>0</v>
          </cell>
          <cell r="K268">
            <v>0</v>
          </cell>
          <cell r="L268">
            <v>0</v>
          </cell>
          <cell r="M268">
            <v>0</v>
          </cell>
          <cell r="N268">
            <v>0</v>
          </cell>
          <cell r="O268">
            <v>0</v>
          </cell>
          <cell r="P268">
            <v>0</v>
          </cell>
          <cell r="Q268">
            <v>0</v>
          </cell>
          <cell r="R268">
            <v>0</v>
          </cell>
          <cell r="S268">
            <v>0</v>
          </cell>
          <cell r="T268">
            <v>0</v>
          </cell>
          <cell r="U268" t="str">
            <v>1.33</v>
          </cell>
          <cell r="V268" t="str">
            <v>D+</v>
          </cell>
          <cell r="W268" t="str">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t="str">
            <v>D+</v>
          </cell>
        </row>
        <row r="269">
          <cell r="A269">
            <v>0</v>
          </cell>
          <cell r="B269">
            <v>0</v>
          </cell>
          <cell r="C269">
            <v>0</v>
          </cell>
          <cell r="D269" t="str">
            <v>4.2</v>
          </cell>
          <cell r="E269">
            <v>0</v>
          </cell>
          <cell r="F269">
            <v>0</v>
          </cell>
          <cell r="G269">
            <v>0</v>
          </cell>
          <cell r="H269">
            <v>0</v>
          </cell>
          <cell r="I269">
            <v>0</v>
          </cell>
          <cell r="J269">
            <v>0</v>
          </cell>
          <cell r="K269">
            <v>0</v>
          </cell>
          <cell r="L269">
            <v>0</v>
          </cell>
          <cell r="M269">
            <v>0</v>
          </cell>
          <cell r="N269">
            <v>0</v>
          </cell>
          <cell r="O269">
            <v>0</v>
          </cell>
          <cell r="P269">
            <v>0</v>
          </cell>
          <cell r="Q269">
            <v>0</v>
          </cell>
          <cell r="R269">
            <v>0</v>
          </cell>
          <cell r="S269">
            <v>0</v>
          </cell>
          <cell r="T269">
            <v>0</v>
          </cell>
          <cell r="U269" t="str">
            <v>1.33</v>
          </cell>
          <cell r="V269" t="str">
            <v>D+</v>
          </cell>
          <cell r="W269" t="str">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row>
        <row r="270">
          <cell r="A270">
            <v>0</v>
          </cell>
          <cell r="B270">
            <v>0</v>
          </cell>
          <cell r="C270">
            <v>0</v>
          </cell>
          <cell r="D270" t="str">
            <v>4.4</v>
          </cell>
          <cell r="E270">
            <v>0</v>
          </cell>
          <cell r="F270">
            <v>0</v>
          </cell>
          <cell r="G270">
            <v>0</v>
          </cell>
          <cell r="H270">
            <v>0</v>
          </cell>
          <cell r="I270">
            <v>0</v>
          </cell>
          <cell r="J270">
            <v>0</v>
          </cell>
          <cell r="K270">
            <v>0</v>
          </cell>
          <cell r="L270">
            <v>0</v>
          </cell>
          <cell r="M270">
            <v>0</v>
          </cell>
          <cell r="N270">
            <v>0</v>
          </cell>
          <cell r="O270">
            <v>0</v>
          </cell>
          <cell r="P270">
            <v>0</v>
          </cell>
          <cell r="Q270">
            <v>0</v>
          </cell>
          <cell r="R270">
            <v>0</v>
          </cell>
          <cell r="S270">
            <v>0</v>
          </cell>
          <cell r="T270">
            <v>0</v>
          </cell>
          <cell r="U270" t="str">
            <v>1.33</v>
          </cell>
          <cell r="V270" t="str">
            <v>D+</v>
          </cell>
          <cell r="W270" t="str">
            <v>0</v>
          </cell>
          <cell r="X270">
            <v>0</v>
          </cell>
          <cell r="Y270">
            <v>0</v>
          </cell>
          <cell r="Z270">
            <v>0</v>
          </cell>
          <cell r="AA270">
            <v>0</v>
          </cell>
          <cell r="AB270">
            <v>0</v>
          </cell>
          <cell r="AC270">
            <v>0</v>
          </cell>
          <cell r="AD270">
            <v>0</v>
          </cell>
          <cell r="AE270">
            <v>0</v>
          </cell>
          <cell r="AF270">
            <v>0</v>
          </cell>
          <cell r="AG270">
            <v>0</v>
          </cell>
          <cell r="AH270">
            <v>0</v>
          </cell>
          <cell r="AI270">
            <v>0</v>
          </cell>
          <cell r="AJ270">
            <v>0</v>
          </cell>
          <cell r="AK270">
            <v>0</v>
          </cell>
        </row>
        <row r="271">
          <cell r="A271">
            <v>0</v>
          </cell>
          <cell r="B271">
            <v>0</v>
          </cell>
          <cell r="C271">
            <v>0</v>
          </cell>
          <cell r="D271" t="str">
            <v>4.5</v>
          </cell>
          <cell r="E271">
            <v>0</v>
          </cell>
          <cell r="F271">
            <v>0</v>
          </cell>
          <cell r="G271">
            <v>0</v>
          </cell>
          <cell r="H271">
            <v>0</v>
          </cell>
          <cell r="I271">
            <v>0</v>
          </cell>
          <cell r="J271">
            <v>0</v>
          </cell>
          <cell r="K271">
            <v>0</v>
          </cell>
          <cell r="L271">
            <v>0</v>
          </cell>
          <cell r="M271">
            <v>0</v>
          </cell>
          <cell r="N271">
            <v>0</v>
          </cell>
          <cell r="O271">
            <v>0</v>
          </cell>
          <cell r="P271">
            <v>0</v>
          </cell>
          <cell r="Q271">
            <v>0</v>
          </cell>
          <cell r="R271">
            <v>0</v>
          </cell>
          <cell r="S271">
            <v>0</v>
          </cell>
          <cell r="T271">
            <v>0</v>
          </cell>
          <cell r="U271" t="str">
            <v>1.33</v>
          </cell>
          <cell r="V271" t="str">
            <v>D+</v>
          </cell>
          <cell r="W271" t="str">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row>
        <row r="272">
          <cell r="A272">
            <v>0</v>
          </cell>
          <cell r="B272">
            <v>0</v>
          </cell>
          <cell r="C272">
            <v>0</v>
          </cell>
          <cell r="D272" t="str">
            <v>4.7</v>
          </cell>
          <cell r="E272">
            <v>0</v>
          </cell>
          <cell r="F272">
            <v>0</v>
          </cell>
          <cell r="G272">
            <v>0</v>
          </cell>
          <cell r="H272">
            <v>0</v>
          </cell>
          <cell r="I272">
            <v>0</v>
          </cell>
          <cell r="J272">
            <v>0</v>
          </cell>
          <cell r="K272">
            <v>0</v>
          </cell>
          <cell r="L272">
            <v>0</v>
          </cell>
          <cell r="M272">
            <v>0</v>
          </cell>
          <cell r="N272">
            <v>0</v>
          </cell>
          <cell r="O272">
            <v>0</v>
          </cell>
          <cell r="P272">
            <v>0</v>
          </cell>
          <cell r="Q272">
            <v>0</v>
          </cell>
          <cell r="R272">
            <v>0</v>
          </cell>
          <cell r="S272">
            <v>0</v>
          </cell>
          <cell r="T272">
            <v>0</v>
          </cell>
          <cell r="U272" t="str">
            <v>1.33</v>
          </cell>
          <cell r="V272" t="str">
            <v>D+</v>
          </cell>
          <cell r="W272" t="str">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row>
        <row r="273">
          <cell r="A273">
            <v>0</v>
          </cell>
          <cell r="B273">
            <v>0</v>
          </cell>
          <cell r="C273">
            <v>0</v>
          </cell>
          <cell r="D273" t="str">
            <v>4.14</v>
          </cell>
          <cell r="E273">
            <v>0</v>
          </cell>
          <cell r="F273">
            <v>0</v>
          </cell>
          <cell r="G273">
            <v>0</v>
          </cell>
          <cell r="H273">
            <v>0</v>
          </cell>
          <cell r="I273">
            <v>0</v>
          </cell>
          <cell r="J273">
            <v>0</v>
          </cell>
          <cell r="K273">
            <v>0</v>
          </cell>
          <cell r="L273">
            <v>0</v>
          </cell>
          <cell r="M273">
            <v>0</v>
          </cell>
          <cell r="N273">
            <v>0</v>
          </cell>
          <cell r="O273">
            <v>0</v>
          </cell>
          <cell r="P273">
            <v>0</v>
          </cell>
          <cell r="Q273">
            <v>0</v>
          </cell>
          <cell r="R273">
            <v>0</v>
          </cell>
          <cell r="S273">
            <v>0</v>
          </cell>
          <cell r="T273">
            <v>0</v>
          </cell>
          <cell r="U273" t="str">
            <v>1.33</v>
          </cell>
          <cell r="V273" t="str">
            <v>D+</v>
          </cell>
          <cell r="W273" t="str">
            <v>0</v>
          </cell>
          <cell r="X273">
            <v>0</v>
          </cell>
          <cell r="Y273">
            <v>0</v>
          </cell>
          <cell r="Z273">
            <v>0</v>
          </cell>
          <cell r="AA273">
            <v>0</v>
          </cell>
          <cell r="AB273">
            <v>0</v>
          </cell>
          <cell r="AC273">
            <v>0</v>
          </cell>
          <cell r="AD273">
            <v>0</v>
          </cell>
          <cell r="AE273">
            <v>0</v>
          </cell>
          <cell r="AF273">
            <v>0</v>
          </cell>
          <cell r="AG273">
            <v>0</v>
          </cell>
          <cell r="AH273">
            <v>0</v>
          </cell>
          <cell r="AI273">
            <v>0</v>
          </cell>
          <cell r="AJ273">
            <v>0</v>
          </cell>
          <cell r="AK273">
            <v>0</v>
          </cell>
        </row>
        <row r="274">
          <cell r="A274">
            <v>0</v>
          </cell>
          <cell r="B274">
            <v>38</v>
          </cell>
          <cell r="C274" t="str">
            <v>capaian rapot</v>
          </cell>
          <cell r="D274">
            <v>0</v>
          </cell>
          <cell r="E274">
            <v>0</v>
          </cell>
          <cell r="F274">
            <v>0</v>
          </cell>
          <cell r="G274">
            <v>0</v>
          </cell>
          <cell r="H274">
            <v>0</v>
          </cell>
          <cell r="I274">
            <v>0</v>
          </cell>
          <cell r="J274">
            <v>0</v>
          </cell>
          <cell r="K274">
            <v>0</v>
          </cell>
          <cell r="L274">
            <v>0</v>
          </cell>
          <cell r="M274">
            <v>0</v>
          </cell>
          <cell r="N274">
            <v>0</v>
          </cell>
          <cell r="O274">
            <v>0</v>
          </cell>
          <cell r="P274">
            <v>0</v>
          </cell>
          <cell r="Q274">
            <v>0</v>
          </cell>
          <cell r="R274">
            <v>0</v>
          </cell>
          <cell r="S274">
            <v>0</v>
          </cell>
          <cell r="T274">
            <v>0</v>
          </cell>
          <cell r="U274" t="str">
            <v>1.33</v>
          </cell>
          <cell r="V274" t="str">
            <v>D+</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row>
        <row r="275">
          <cell r="A275">
            <v>39</v>
          </cell>
          <cell r="B275">
            <v>0</v>
          </cell>
          <cell r="C275" t="e">
            <v>#N/A</v>
          </cell>
          <cell r="D275" t="str">
            <v>4.1</v>
          </cell>
          <cell r="E275">
            <v>0</v>
          </cell>
          <cell r="F275">
            <v>0</v>
          </cell>
          <cell r="G275">
            <v>0</v>
          </cell>
          <cell r="H275">
            <v>0</v>
          </cell>
          <cell r="I275">
            <v>0</v>
          </cell>
          <cell r="J275">
            <v>0</v>
          </cell>
          <cell r="K275">
            <v>0</v>
          </cell>
          <cell r="L275">
            <v>0</v>
          </cell>
          <cell r="M275">
            <v>0</v>
          </cell>
          <cell r="N275">
            <v>0</v>
          </cell>
          <cell r="O275">
            <v>0</v>
          </cell>
          <cell r="P275">
            <v>0</v>
          </cell>
          <cell r="Q275">
            <v>0</v>
          </cell>
          <cell r="R275">
            <v>0</v>
          </cell>
          <cell r="S275">
            <v>0</v>
          </cell>
          <cell r="T275">
            <v>0</v>
          </cell>
          <cell r="U275" t="str">
            <v>1.33</v>
          </cell>
          <cell r="V275" t="str">
            <v>D+</v>
          </cell>
          <cell r="W275" t="str">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t="str">
            <v>D+</v>
          </cell>
        </row>
        <row r="276">
          <cell r="A276">
            <v>0</v>
          </cell>
          <cell r="B276">
            <v>0</v>
          </cell>
          <cell r="C276">
            <v>0</v>
          </cell>
          <cell r="D276" t="str">
            <v>4.2</v>
          </cell>
          <cell r="E276">
            <v>0</v>
          </cell>
          <cell r="F276">
            <v>0</v>
          </cell>
          <cell r="G276">
            <v>0</v>
          </cell>
          <cell r="H276">
            <v>0</v>
          </cell>
          <cell r="I276">
            <v>0</v>
          </cell>
          <cell r="J276">
            <v>0</v>
          </cell>
          <cell r="K276">
            <v>0</v>
          </cell>
          <cell r="L276">
            <v>0</v>
          </cell>
          <cell r="M276">
            <v>0</v>
          </cell>
          <cell r="N276">
            <v>0</v>
          </cell>
          <cell r="O276">
            <v>0</v>
          </cell>
          <cell r="P276">
            <v>0</v>
          </cell>
          <cell r="Q276">
            <v>0</v>
          </cell>
          <cell r="R276">
            <v>0</v>
          </cell>
          <cell r="S276">
            <v>0</v>
          </cell>
          <cell r="T276">
            <v>0</v>
          </cell>
          <cell r="U276" t="str">
            <v>1.33</v>
          </cell>
          <cell r="V276" t="str">
            <v>D+</v>
          </cell>
          <cell r="W276" t="str">
            <v>0</v>
          </cell>
          <cell r="X276">
            <v>0</v>
          </cell>
          <cell r="Y276">
            <v>0</v>
          </cell>
          <cell r="Z276">
            <v>0</v>
          </cell>
          <cell r="AA276">
            <v>0</v>
          </cell>
          <cell r="AB276">
            <v>0</v>
          </cell>
          <cell r="AC276">
            <v>0</v>
          </cell>
          <cell r="AD276">
            <v>0</v>
          </cell>
          <cell r="AE276">
            <v>0</v>
          </cell>
          <cell r="AF276">
            <v>0</v>
          </cell>
          <cell r="AG276">
            <v>0</v>
          </cell>
          <cell r="AH276">
            <v>0</v>
          </cell>
          <cell r="AI276">
            <v>0</v>
          </cell>
          <cell r="AJ276">
            <v>0</v>
          </cell>
          <cell r="AK276">
            <v>0</v>
          </cell>
        </row>
        <row r="277">
          <cell r="A277">
            <v>0</v>
          </cell>
          <cell r="B277">
            <v>0</v>
          </cell>
          <cell r="C277">
            <v>0</v>
          </cell>
          <cell r="D277" t="str">
            <v>4.4</v>
          </cell>
          <cell r="E277">
            <v>0</v>
          </cell>
          <cell r="F277">
            <v>0</v>
          </cell>
          <cell r="G277">
            <v>0</v>
          </cell>
          <cell r="H277">
            <v>0</v>
          </cell>
          <cell r="I277">
            <v>0</v>
          </cell>
          <cell r="J277">
            <v>0</v>
          </cell>
          <cell r="K277">
            <v>0</v>
          </cell>
          <cell r="L277">
            <v>0</v>
          </cell>
          <cell r="M277">
            <v>0</v>
          </cell>
          <cell r="N277">
            <v>0</v>
          </cell>
          <cell r="O277">
            <v>0</v>
          </cell>
          <cell r="P277">
            <v>0</v>
          </cell>
          <cell r="Q277">
            <v>0</v>
          </cell>
          <cell r="R277">
            <v>0</v>
          </cell>
          <cell r="S277">
            <v>0</v>
          </cell>
          <cell r="T277">
            <v>0</v>
          </cell>
          <cell r="U277" t="str">
            <v>1.33</v>
          </cell>
          <cell r="V277" t="str">
            <v>D+</v>
          </cell>
          <cell r="W277" t="str">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row>
        <row r="278">
          <cell r="A278">
            <v>0</v>
          </cell>
          <cell r="B278">
            <v>0</v>
          </cell>
          <cell r="C278">
            <v>0</v>
          </cell>
          <cell r="D278" t="str">
            <v>4.5</v>
          </cell>
          <cell r="E278">
            <v>0</v>
          </cell>
          <cell r="F278">
            <v>0</v>
          </cell>
          <cell r="G278">
            <v>0</v>
          </cell>
          <cell r="H278">
            <v>0</v>
          </cell>
          <cell r="I278">
            <v>0</v>
          </cell>
          <cell r="J278">
            <v>0</v>
          </cell>
          <cell r="K278">
            <v>0</v>
          </cell>
          <cell r="L278">
            <v>0</v>
          </cell>
          <cell r="M278">
            <v>0</v>
          </cell>
          <cell r="N278">
            <v>0</v>
          </cell>
          <cell r="O278">
            <v>0</v>
          </cell>
          <cell r="P278">
            <v>0</v>
          </cell>
          <cell r="Q278">
            <v>0</v>
          </cell>
          <cell r="R278">
            <v>0</v>
          </cell>
          <cell r="S278">
            <v>0</v>
          </cell>
          <cell r="T278">
            <v>0</v>
          </cell>
          <cell r="U278" t="str">
            <v>1.33</v>
          </cell>
          <cell r="V278" t="str">
            <v>D+</v>
          </cell>
          <cell r="W278" t="str">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row>
        <row r="279">
          <cell r="A279">
            <v>0</v>
          </cell>
          <cell r="B279">
            <v>0</v>
          </cell>
          <cell r="C279">
            <v>0</v>
          </cell>
          <cell r="D279" t="str">
            <v>4.7</v>
          </cell>
          <cell r="E279">
            <v>0</v>
          </cell>
          <cell r="F279">
            <v>0</v>
          </cell>
          <cell r="G279">
            <v>0</v>
          </cell>
          <cell r="H279">
            <v>0</v>
          </cell>
          <cell r="I279">
            <v>0</v>
          </cell>
          <cell r="J279">
            <v>0</v>
          </cell>
          <cell r="K279">
            <v>0</v>
          </cell>
          <cell r="L279">
            <v>0</v>
          </cell>
          <cell r="M279">
            <v>0</v>
          </cell>
          <cell r="N279">
            <v>0</v>
          </cell>
          <cell r="O279">
            <v>0</v>
          </cell>
          <cell r="P279">
            <v>0</v>
          </cell>
          <cell r="Q279">
            <v>0</v>
          </cell>
          <cell r="R279">
            <v>0</v>
          </cell>
          <cell r="S279">
            <v>0</v>
          </cell>
          <cell r="T279">
            <v>0</v>
          </cell>
          <cell r="U279" t="str">
            <v>1.33</v>
          </cell>
          <cell r="V279" t="str">
            <v>D+</v>
          </cell>
          <cell r="W279" t="str">
            <v>0</v>
          </cell>
          <cell r="X279">
            <v>0</v>
          </cell>
          <cell r="Y279">
            <v>0</v>
          </cell>
          <cell r="Z279">
            <v>0</v>
          </cell>
          <cell r="AA279">
            <v>0</v>
          </cell>
          <cell r="AB279">
            <v>0</v>
          </cell>
          <cell r="AC279">
            <v>0</v>
          </cell>
          <cell r="AD279">
            <v>0</v>
          </cell>
          <cell r="AE279">
            <v>0</v>
          </cell>
          <cell r="AF279">
            <v>0</v>
          </cell>
          <cell r="AG279">
            <v>0</v>
          </cell>
          <cell r="AH279">
            <v>0</v>
          </cell>
          <cell r="AI279">
            <v>0</v>
          </cell>
          <cell r="AJ279">
            <v>0</v>
          </cell>
          <cell r="AK279">
            <v>0</v>
          </cell>
        </row>
        <row r="280">
          <cell r="A280">
            <v>0</v>
          </cell>
          <cell r="B280">
            <v>0</v>
          </cell>
          <cell r="C280">
            <v>0</v>
          </cell>
          <cell r="D280" t="str">
            <v>4.14</v>
          </cell>
          <cell r="E280">
            <v>0</v>
          </cell>
          <cell r="F280">
            <v>0</v>
          </cell>
          <cell r="G280">
            <v>0</v>
          </cell>
          <cell r="H280">
            <v>0</v>
          </cell>
          <cell r="I280">
            <v>0</v>
          </cell>
          <cell r="J280">
            <v>0</v>
          </cell>
          <cell r="K280">
            <v>0</v>
          </cell>
          <cell r="L280">
            <v>0</v>
          </cell>
          <cell r="M280">
            <v>0</v>
          </cell>
          <cell r="N280">
            <v>0</v>
          </cell>
          <cell r="O280">
            <v>0</v>
          </cell>
          <cell r="P280">
            <v>0</v>
          </cell>
          <cell r="Q280">
            <v>0</v>
          </cell>
          <cell r="R280">
            <v>0</v>
          </cell>
          <cell r="S280">
            <v>0</v>
          </cell>
          <cell r="T280">
            <v>0</v>
          </cell>
          <cell r="U280" t="str">
            <v>1.33</v>
          </cell>
          <cell r="V280" t="str">
            <v>D+</v>
          </cell>
          <cell r="W280" t="str">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row>
        <row r="281">
          <cell r="A281">
            <v>0</v>
          </cell>
          <cell r="B281">
            <v>39</v>
          </cell>
          <cell r="C281" t="str">
            <v>capaian rapot</v>
          </cell>
          <cell r="D281">
            <v>0</v>
          </cell>
          <cell r="E281">
            <v>0</v>
          </cell>
          <cell r="F281">
            <v>0</v>
          </cell>
          <cell r="G281">
            <v>0</v>
          </cell>
          <cell r="H281">
            <v>0</v>
          </cell>
          <cell r="I281">
            <v>0</v>
          </cell>
          <cell r="J281">
            <v>0</v>
          </cell>
          <cell r="K281">
            <v>0</v>
          </cell>
          <cell r="L281">
            <v>0</v>
          </cell>
          <cell r="M281">
            <v>0</v>
          </cell>
          <cell r="N281">
            <v>0</v>
          </cell>
          <cell r="O281">
            <v>0</v>
          </cell>
          <cell r="P281">
            <v>0</v>
          </cell>
          <cell r="Q281">
            <v>0</v>
          </cell>
          <cell r="R281">
            <v>0</v>
          </cell>
          <cell r="S281">
            <v>0</v>
          </cell>
          <cell r="T281">
            <v>0</v>
          </cell>
          <cell r="U281" t="str">
            <v>1.33</v>
          </cell>
          <cell r="V281" t="str">
            <v>D+</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row>
        <row r="282">
          <cell r="A282">
            <v>40</v>
          </cell>
          <cell r="B282">
            <v>0</v>
          </cell>
          <cell r="C282" t="e">
            <v>#N/A</v>
          </cell>
          <cell r="D282" t="str">
            <v>4.1</v>
          </cell>
          <cell r="E282">
            <v>0</v>
          </cell>
          <cell r="F282">
            <v>0</v>
          </cell>
          <cell r="G282">
            <v>0</v>
          </cell>
          <cell r="H282">
            <v>0</v>
          </cell>
          <cell r="I282">
            <v>0</v>
          </cell>
          <cell r="J282">
            <v>0</v>
          </cell>
          <cell r="K282">
            <v>0</v>
          </cell>
          <cell r="L282">
            <v>0</v>
          </cell>
          <cell r="M282">
            <v>0</v>
          </cell>
          <cell r="N282">
            <v>0</v>
          </cell>
          <cell r="O282">
            <v>0</v>
          </cell>
          <cell r="P282">
            <v>0</v>
          </cell>
          <cell r="Q282">
            <v>0</v>
          </cell>
          <cell r="R282">
            <v>0</v>
          </cell>
          <cell r="S282">
            <v>0</v>
          </cell>
          <cell r="T282">
            <v>0</v>
          </cell>
          <cell r="U282" t="str">
            <v>1.33</v>
          </cell>
          <cell r="V282" t="str">
            <v>D+</v>
          </cell>
          <cell r="W282" t="str">
            <v>0</v>
          </cell>
          <cell r="X282">
            <v>0</v>
          </cell>
          <cell r="Y282">
            <v>0</v>
          </cell>
          <cell r="Z282">
            <v>0</v>
          </cell>
          <cell r="AA282">
            <v>0</v>
          </cell>
          <cell r="AB282">
            <v>0</v>
          </cell>
          <cell r="AC282">
            <v>0</v>
          </cell>
          <cell r="AD282">
            <v>0</v>
          </cell>
          <cell r="AE282">
            <v>0</v>
          </cell>
          <cell r="AF282">
            <v>0</v>
          </cell>
          <cell r="AG282">
            <v>0</v>
          </cell>
          <cell r="AH282">
            <v>0</v>
          </cell>
          <cell r="AI282">
            <v>0</v>
          </cell>
          <cell r="AJ282">
            <v>0</v>
          </cell>
          <cell r="AK282" t="str">
            <v>D+</v>
          </cell>
        </row>
        <row r="283">
          <cell r="B283">
            <v>0</v>
          </cell>
          <cell r="C283">
            <v>0</v>
          </cell>
          <cell r="D283" t="str">
            <v>4.2</v>
          </cell>
          <cell r="E283">
            <v>0</v>
          </cell>
          <cell r="F283">
            <v>0</v>
          </cell>
          <cell r="G283">
            <v>0</v>
          </cell>
          <cell r="H283">
            <v>0</v>
          </cell>
          <cell r="I283">
            <v>0</v>
          </cell>
          <cell r="J283">
            <v>0</v>
          </cell>
          <cell r="K283">
            <v>0</v>
          </cell>
          <cell r="L283">
            <v>0</v>
          </cell>
          <cell r="M283">
            <v>0</v>
          </cell>
          <cell r="N283">
            <v>0</v>
          </cell>
          <cell r="O283">
            <v>0</v>
          </cell>
          <cell r="P283">
            <v>0</v>
          </cell>
          <cell r="Q283">
            <v>0</v>
          </cell>
          <cell r="R283">
            <v>0</v>
          </cell>
          <cell r="S283">
            <v>0</v>
          </cell>
          <cell r="T283">
            <v>0</v>
          </cell>
          <cell r="U283" t="str">
            <v>1.33</v>
          </cell>
          <cell r="V283" t="str">
            <v>D+</v>
          </cell>
          <cell r="W283" t="str">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row>
        <row r="284">
          <cell r="B284">
            <v>0</v>
          </cell>
          <cell r="C284">
            <v>0</v>
          </cell>
          <cell r="D284" t="str">
            <v>4.4</v>
          </cell>
          <cell r="E284">
            <v>0</v>
          </cell>
          <cell r="F284">
            <v>0</v>
          </cell>
          <cell r="G284">
            <v>0</v>
          </cell>
          <cell r="H284">
            <v>0</v>
          </cell>
          <cell r="I284">
            <v>0</v>
          </cell>
          <cell r="J284">
            <v>0</v>
          </cell>
          <cell r="K284">
            <v>0</v>
          </cell>
          <cell r="L284">
            <v>0</v>
          </cell>
          <cell r="M284">
            <v>0</v>
          </cell>
          <cell r="N284">
            <v>0</v>
          </cell>
          <cell r="O284">
            <v>0</v>
          </cell>
          <cell r="P284">
            <v>0</v>
          </cell>
          <cell r="Q284">
            <v>0</v>
          </cell>
          <cell r="R284">
            <v>0</v>
          </cell>
          <cell r="S284">
            <v>0</v>
          </cell>
          <cell r="T284">
            <v>0</v>
          </cell>
          <cell r="U284" t="str">
            <v>1.33</v>
          </cell>
          <cell r="V284" t="str">
            <v>D+</v>
          </cell>
          <cell r="W284" t="str">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row>
        <row r="285">
          <cell r="B285">
            <v>0</v>
          </cell>
          <cell r="C285">
            <v>0</v>
          </cell>
          <cell r="D285" t="str">
            <v>4.5</v>
          </cell>
          <cell r="E285">
            <v>0</v>
          </cell>
          <cell r="F285">
            <v>0</v>
          </cell>
          <cell r="G285">
            <v>0</v>
          </cell>
          <cell r="H285">
            <v>0</v>
          </cell>
          <cell r="I285">
            <v>0</v>
          </cell>
          <cell r="J285">
            <v>0</v>
          </cell>
          <cell r="K285">
            <v>0</v>
          </cell>
          <cell r="L285">
            <v>0</v>
          </cell>
          <cell r="M285">
            <v>0</v>
          </cell>
          <cell r="N285">
            <v>0</v>
          </cell>
          <cell r="O285">
            <v>0</v>
          </cell>
          <cell r="P285">
            <v>0</v>
          </cell>
          <cell r="Q285">
            <v>0</v>
          </cell>
          <cell r="R285">
            <v>0</v>
          </cell>
          <cell r="S285">
            <v>0</v>
          </cell>
          <cell r="T285">
            <v>0</v>
          </cell>
          <cell r="U285" t="str">
            <v>1.33</v>
          </cell>
          <cell r="V285" t="str">
            <v>D+</v>
          </cell>
          <cell r="W285" t="str">
            <v>0</v>
          </cell>
          <cell r="X285">
            <v>0</v>
          </cell>
          <cell r="Y285">
            <v>0</v>
          </cell>
          <cell r="Z285">
            <v>0</v>
          </cell>
          <cell r="AA285">
            <v>0</v>
          </cell>
          <cell r="AB285">
            <v>0</v>
          </cell>
          <cell r="AC285">
            <v>0</v>
          </cell>
          <cell r="AD285">
            <v>0</v>
          </cell>
          <cell r="AE285">
            <v>0</v>
          </cell>
          <cell r="AF285">
            <v>0</v>
          </cell>
          <cell r="AG285">
            <v>0</v>
          </cell>
          <cell r="AH285">
            <v>0</v>
          </cell>
          <cell r="AI285">
            <v>0</v>
          </cell>
          <cell r="AJ285">
            <v>0</v>
          </cell>
          <cell r="AK285">
            <v>0</v>
          </cell>
        </row>
        <row r="286">
          <cell r="B286">
            <v>0</v>
          </cell>
          <cell r="C286">
            <v>0</v>
          </cell>
          <cell r="D286" t="str">
            <v>4.7</v>
          </cell>
          <cell r="E286">
            <v>0</v>
          </cell>
          <cell r="F286">
            <v>0</v>
          </cell>
          <cell r="G286">
            <v>0</v>
          </cell>
          <cell r="H286">
            <v>0</v>
          </cell>
          <cell r="I286">
            <v>0</v>
          </cell>
          <cell r="J286">
            <v>0</v>
          </cell>
          <cell r="K286">
            <v>0</v>
          </cell>
          <cell r="L286">
            <v>0</v>
          </cell>
          <cell r="M286">
            <v>0</v>
          </cell>
          <cell r="N286">
            <v>0</v>
          </cell>
          <cell r="O286">
            <v>0</v>
          </cell>
          <cell r="P286">
            <v>0</v>
          </cell>
          <cell r="Q286">
            <v>0</v>
          </cell>
          <cell r="R286">
            <v>0</v>
          </cell>
          <cell r="S286">
            <v>0</v>
          </cell>
          <cell r="T286">
            <v>0</v>
          </cell>
          <cell r="U286" t="str">
            <v>1.33</v>
          </cell>
          <cell r="V286" t="str">
            <v>D+</v>
          </cell>
          <cell r="W286" t="str">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row>
        <row r="287">
          <cell r="B287">
            <v>0</v>
          </cell>
          <cell r="C287">
            <v>0</v>
          </cell>
          <cell r="D287" t="str">
            <v>4.14</v>
          </cell>
          <cell r="E287">
            <v>0</v>
          </cell>
          <cell r="F287">
            <v>0</v>
          </cell>
          <cell r="G287">
            <v>0</v>
          </cell>
          <cell r="H287">
            <v>0</v>
          </cell>
          <cell r="I287">
            <v>0</v>
          </cell>
          <cell r="J287">
            <v>0</v>
          </cell>
          <cell r="K287">
            <v>0</v>
          </cell>
          <cell r="L287">
            <v>0</v>
          </cell>
          <cell r="M287">
            <v>0</v>
          </cell>
          <cell r="N287">
            <v>0</v>
          </cell>
          <cell r="O287">
            <v>0</v>
          </cell>
          <cell r="P287">
            <v>0</v>
          </cell>
          <cell r="Q287">
            <v>0</v>
          </cell>
          <cell r="R287">
            <v>0</v>
          </cell>
          <cell r="S287">
            <v>0</v>
          </cell>
          <cell r="T287">
            <v>0</v>
          </cell>
          <cell r="U287" t="str">
            <v>1.33</v>
          </cell>
          <cell r="V287" t="str">
            <v>D+</v>
          </cell>
          <cell r="W287" t="str">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row>
        <row r="288">
          <cell r="B288">
            <v>40</v>
          </cell>
          <cell r="C288" t="str">
            <v>capaian rapot</v>
          </cell>
          <cell r="D288">
            <v>0</v>
          </cell>
          <cell r="E288">
            <v>0</v>
          </cell>
          <cell r="F288">
            <v>0</v>
          </cell>
          <cell r="G288">
            <v>0</v>
          </cell>
          <cell r="H288">
            <v>0</v>
          </cell>
          <cell r="I288">
            <v>0</v>
          </cell>
          <cell r="J288">
            <v>0</v>
          </cell>
          <cell r="K288">
            <v>0</v>
          </cell>
          <cell r="L288">
            <v>0</v>
          </cell>
          <cell r="M288">
            <v>0</v>
          </cell>
          <cell r="N288">
            <v>0</v>
          </cell>
          <cell r="O288">
            <v>0</v>
          </cell>
          <cell r="P288">
            <v>0</v>
          </cell>
          <cell r="Q288">
            <v>0</v>
          </cell>
          <cell r="R288">
            <v>0</v>
          </cell>
          <cell r="S288">
            <v>0</v>
          </cell>
          <cell r="T288">
            <v>0</v>
          </cell>
          <cell r="U288" t="str">
            <v>1.33</v>
          </cell>
          <cell r="V288" t="str">
            <v>D+</v>
          </cell>
          <cell r="W288">
            <v>0</v>
          </cell>
          <cell r="X288">
            <v>0</v>
          </cell>
          <cell r="Y288">
            <v>0</v>
          </cell>
          <cell r="Z288">
            <v>0</v>
          </cell>
          <cell r="AA288">
            <v>0</v>
          </cell>
          <cell r="AB288">
            <v>0</v>
          </cell>
          <cell r="AC288">
            <v>0</v>
          </cell>
          <cell r="AD288">
            <v>0</v>
          </cell>
          <cell r="AE288">
            <v>0</v>
          </cell>
          <cell r="AF288">
            <v>0</v>
          </cell>
          <cell r="AG288">
            <v>0</v>
          </cell>
          <cell r="AH288">
            <v>0</v>
          </cell>
          <cell r="AI288">
            <v>0</v>
          </cell>
          <cell r="AJ288">
            <v>0</v>
          </cell>
          <cell r="AK288">
            <v>0</v>
          </cell>
        </row>
      </sheetData>
      <sheetData sheetId="29">
        <row r="7">
          <cell r="A7">
            <v>1</v>
          </cell>
          <cell r="B7">
            <v>0</v>
          </cell>
          <cell r="C7" t="str">
            <v>Achmad Zacky</v>
          </cell>
          <cell r="D7" t="str">
            <v>4.2</v>
          </cell>
          <cell r="E7">
            <v>76</v>
          </cell>
          <cell r="F7">
            <v>69</v>
          </cell>
          <cell r="G7">
            <v>72</v>
          </cell>
          <cell r="H7">
            <v>0</v>
          </cell>
          <cell r="I7">
            <v>0</v>
          </cell>
          <cell r="J7">
            <v>0</v>
          </cell>
          <cell r="K7">
            <v>0</v>
          </cell>
          <cell r="L7">
            <v>0</v>
          </cell>
          <cell r="M7">
            <v>0</v>
          </cell>
          <cell r="N7">
            <v>0</v>
          </cell>
          <cell r="O7">
            <v>0</v>
          </cell>
          <cell r="P7">
            <v>0</v>
          </cell>
          <cell r="Q7">
            <v>76</v>
          </cell>
          <cell r="R7">
            <v>69</v>
          </cell>
          <cell r="S7">
            <v>72</v>
          </cell>
          <cell r="T7">
            <v>72.333333333333329</v>
          </cell>
          <cell r="U7" t="str">
            <v>3.00</v>
          </cell>
          <cell r="V7" t="str">
            <v>B</v>
          </cell>
          <cell r="W7" t="str">
            <v>B</v>
          </cell>
          <cell r="X7">
            <v>0</v>
          </cell>
          <cell r="Y7">
            <v>0</v>
          </cell>
          <cell r="Z7">
            <v>4</v>
          </cell>
          <cell r="AA7">
            <v>0</v>
          </cell>
          <cell r="AB7">
            <v>0</v>
          </cell>
          <cell r="AC7">
            <v>3</v>
          </cell>
          <cell r="AD7">
            <v>0</v>
          </cell>
          <cell r="AE7">
            <v>0</v>
          </cell>
          <cell r="AF7">
            <v>0</v>
          </cell>
          <cell r="AG7">
            <v>0</v>
          </cell>
          <cell r="AH7">
            <v>76.199999999999989</v>
          </cell>
          <cell r="AI7" t="str">
            <v>B+</v>
          </cell>
        </row>
        <row r="8">
          <cell r="A8">
            <v>0</v>
          </cell>
          <cell r="B8">
            <v>0</v>
          </cell>
          <cell r="C8">
            <v>0</v>
          </cell>
          <cell r="D8" t="str">
            <v>4.3</v>
          </cell>
          <cell r="E8">
            <v>75</v>
          </cell>
          <cell r="F8">
            <v>78</v>
          </cell>
          <cell r="G8">
            <v>78</v>
          </cell>
          <cell r="H8">
            <v>0</v>
          </cell>
          <cell r="I8">
            <v>0</v>
          </cell>
          <cell r="J8">
            <v>0</v>
          </cell>
          <cell r="K8">
            <v>0</v>
          </cell>
          <cell r="L8">
            <v>0</v>
          </cell>
          <cell r="M8">
            <v>0</v>
          </cell>
          <cell r="N8">
            <v>65</v>
          </cell>
          <cell r="O8">
            <v>67</v>
          </cell>
          <cell r="P8">
            <v>81</v>
          </cell>
          <cell r="Q8">
            <v>75</v>
          </cell>
          <cell r="R8">
            <v>78</v>
          </cell>
          <cell r="S8">
            <v>81</v>
          </cell>
          <cell r="T8">
            <v>78</v>
          </cell>
          <cell r="U8" t="str">
            <v>3.33</v>
          </cell>
          <cell r="V8" t="str">
            <v>B+</v>
          </cell>
          <cell r="W8" t="str">
            <v>B</v>
          </cell>
          <cell r="X8">
            <v>0</v>
          </cell>
          <cell r="Y8">
            <v>0</v>
          </cell>
          <cell r="Z8">
            <v>0</v>
          </cell>
          <cell r="AA8">
            <v>0</v>
          </cell>
          <cell r="AB8">
            <v>0</v>
          </cell>
          <cell r="AC8">
            <v>0</v>
          </cell>
          <cell r="AD8">
            <v>0</v>
          </cell>
          <cell r="AE8">
            <v>0</v>
          </cell>
          <cell r="AF8">
            <v>0</v>
          </cell>
          <cell r="AG8">
            <v>0</v>
          </cell>
          <cell r="AH8">
            <v>0</v>
          </cell>
          <cell r="AI8">
            <v>0</v>
          </cell>
        </row>
        <row r="9">
          <cell r="A9">
            <v>0</v>
          </cell>
          <cell r="B9">
            <v>0</v>
          </cell>
          <cell r="C9">
            <v>0</v>
          </cell>
          <cell r="D9" t="str">
            <v>4.4</v>
          </cell>
          <cell r="E9">
            <v>0</v>
          </cell>
          <cell r="F9">
            <v>0</v>
          </cell>
          <cell r="G9">
            <v>0</v>
          </cell>
          <cell r="H9">
            <v>65</v>
          </cell>
          <cell r="I9">
            <v>69</v>
          </cell>
          <cell r="J9">
            <v>75</v>
          </cell>
          <cell r="K9">
            <v>76</v>
          </cell>
          <cell r="L9">
            <v>70</v>
          </cell>
          <cell r="M9">
            <v>80</v>
          </cell>
          <cell r="N9">
            <v>87</v>
          </cell>
          <cell r="O9">
            <v>80</v>
          </cell>
          <cell r="P9">
            <v>69</v>
          </cell>
          <cell r="Q9">
            <v>87</v>
          </cell>
          <cell r="R9">
            <v>80</v>
          </cell>
          <cell r="S9">
            <v>80</v>
          </cell>
          <cell r="T9">
            <v>82.333333333333329</v>
          </cell>
          <cell r="U9" t="str">
            <v>3.66</v>
          </cell>
          <cell r="V9" t="str">
            <v>A-</v>
          </cell>
          <cell r="W9" t="str">
            <v>SB</v>
          </cell>
          <cell r="X9">
            <v>0</v>
          </cell>
          <cell r="Y9">
            <v>0</v>
          </cell>
          <cell r="Z9">
            <v>0</v>
          </cell>
          <cell r="AA9">
            <v>0</v>
          </cell>
          <cell r="AB9">
            <v>0</v>
          </cell>
          <cell r="AC9">
            <v>0</v>
          </cell>
          <cell r="AD9">
            <v>0</v>
          </cell>
          <cell r="AE9">
            <v>0</v>
          </cell>
          <cell r="AF9">
            <v>0</v>
          </cell>
          <cell r="AG9">
            <v>0</v>
          </cell>
          <cell r="AH9">
            <v>0</v>
          </cell>
          <cell r="AI9">
            <v>0</v>
          </cell>
        </row>
        <row r="10">
          <cell r="A10">
            <v>0</v>
          </cell>
          <cell r="B10">
            <v>0</v>
          </cell>
          <cell r="C10">
            <v>0</v>
          </cell>
          <cell r="D10" t="str">
            <v>4.5</v>
          </cell>
          <cell r="E10">
            <v>0</v>
          </cell>
          <cell r="F10">
            <v>0</v>
          </cell>
          <cell r="G10">
            <v>0</v>
          </cell>
          <cell r="H10">
            <v>67</v>
          </cell>
          <cell r="I10">
            <v>87</v>
          </cell>
          <cell r="J10">
            <v>63</v>
          </cell>
          <cell r="K10">
            <v>0</v>
          </cell>
          <cell r="L10">
            <v>0</v>
          </cell>
          <cell r="M10">
            <v>0</v>
          </cell>
          <cell r="N10">
            <v>0</v>
          </cell>
          <cell r="O10">
            <v>0</v>
          </cell>
          <cell r="P10">
            <v>0</v>
          </cell>
          <cell r="Q10">
            <v>67</v>
          </cell>
          <cell r="R10">
            <v>87</v>
          </cell>
          <cell r="S10">
            <v>63</v>
          </cell>
          <cell r="T10">
            <v>72.333333333333329</v>
          </cell>
          <cell r="U10" t="str">
            <v>3.00</v>
          </cell>
          <cell r="V10" t="str">
            <v>B</v>
          </cell>
          <cell r="W10" t="str">
            <v>B</v>
          </cell>
          <cell r="X10">
            <v>0</v>
          </cell>
          <cell r="Y10">
            <v>0</v>
          </cell>
          <cell r="Z10">
            <v>0</v>
          </cell>
          <cell r="AA10">
            <v>0</v>
          </cell>
          <cell r="AB10">
            <v>0</v>
          </cell>
          <cell r="AC10">
            <v>0</v>
          </cell>
          <cell r="AD10">
            <v>0</v>
          </cell>
          <cell r="AE10">
            <v>0</v>
          </cell>
          <cell r="AF10">
            <v>0</v>
          </cell>
          <cell r="AG10">
            <v>0</v>
          </cell>
          <cell r="AH10">
            <v>0</v>
          </cell>
          <cell r="AI10">
            <v>0</v>
          </cell>
        </row>
        <row r="11">
          <cell r="A11">
            <v>0</v>
          </cell>
          <cell r="B11">
            <v>0</v>
          </cell>
          <cell r="C11">
            <v>0</v>
          </cell>
          <cell r="D11" t="str">
            <v>4.6</v>
          </cell>
          <cell r="E11">
            <v>73</v>
          </cell>
          <cell r="F11">
            <v>67</v>
          </cell>
          <cell r="G11">
            <v>65</v>
          </cell>
          <cell r="H11">
            <v>0</v>
          </cell>
          <cell r="I11">
            <v>0</v>
          </cell>
          <cell r="J11">
            <v>0</v>
          </cell>
          <cell r="K11">
            <v>73</v>
          </cell>
          <cell r="L11">
            <v>82</v>
          </cell>
          <cell r="M11">
            <v>73</v>
          </cell>
          <cell r="N11">
            <v>0</v>
          </cell>
          <cell r="O11">
            <v>0</v>
          </cell>
          <cell r="P11">
            <v>0</v>
          </cell>
          <cell r="Q11">
            <v>73</v>
          </cell>
          <cell r="R11">
            <v>82</v>
          </cell>
          <cell r="S11">
            <v>73</v>
          </cell>
          <cell r="T11">
            <v>76</v>
          </cell>
          <cell r="U11" t="str">
            <v>3.33</v>
          </cell>
          <cell r="V11" t="str">
            <v>B+</v>
          </cell>
          <cell r="W11" t="str">
            <v>B</v>
          </cell>
          <cell r="X11">
            <v>0</v>
          </cell>
          <cell r="Y11">
            <v>0</v>
          </cell>
          <cell r="Z11">
            <v>0</v>
          </cell>
          <cell r="AA11">
            <v>0</v>
          </cell>
          <cell r="AB11">
            <v>0</v>
          </cell>
          <cell r="AC11">
            <v>0</v>
          </cell>
          <cell r="AD11">
            <v>0</v>
          </cell>
          <cell r="AE11">
            <v>0</v>
          </cell>
          <cell r="AF11">
            <v>0</v>
          </cell>
          <cell r="AG11">
            <v>0</v>
          </cell>
          <cell r="AH11">
            <v>0</v>
          </cell>
          <cell r="AI11">
            <v>0</v>
          </cell>
        </row>
        <row r="12">
          <cell r="A12">
            <v>0</v>
          </cell>
          <cell r="B12">
            <v>1</v>
          </cell>
          <cell r="C12" t="str">
            <v>capaian rapot</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76.199999999999989</v>
          </cell>
          <cell r="U12" t="str">
            <v>3.33</v>
          </cell>
          <cell r="V12" t="str">
            <v>B+</v>
          </cell>
          <cell r="W12">
            <v>0</v>
          </cell>
          <cell r="X12">
            <v>0</v>
          </cell>
          <cell r="Y12">
            <v>0</v>
          </cell>
          <cell r="Z12">
            <v>0</v>
          </cell>
          <cell r="AA12">
            <v>0</v>
          </cell>
          <cell r="AB12">
            <v>0</v>
          </cell>
          <cell r="AC12">
            <v>0</v>
          </cell>
          <cell r="AD12">
            <v>0</v>
          </cell>
          <cell r="AE12">
            <v>0</v>
          </cell>
          <cell r="AF12">
            <v>0</v>
          </cell>
          <cell r="AG12">
            <v>0</v>
          </cell>
          <cell r="AH12">
            <v>0</v>
          </cell>
          <cell r="AI12">
            <v>0</v>
          </cell>
        </row>
        <row r="13">
          <cell r="A13">
            <v>2</v>
          </cell>
          <cell r="B13">
            <v>0</v>
          </cell>
          <cell r="C13" t="str">
            <v>Angelia Vabel R</v>
          </cell>
          <cell r="D13" t="str">
            <v>4.2</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t="str">
            <v>1.33</v>
          </cell>
          <cell r="V13" t="str">
            <v>D+</v>
          </cell>
          <cell r="W13" t="str">
            <v>0</v>
          </cell>
          <cell r="X13">
            <v>0</v>
          </cell>
          <cell r="Y13">
            <v>0</v>
          </cell>
          <cell r="Z13">
            <v>0</v>
          </cell>
          <cell r="AA13">
            <v>0</v>
          </cell>
          <cell r="AB13">
            <v>0</v>
          </cell>
          <cell r="AC13">
            <v>0</v>
          </cell>
          <cell r="AD13">
            <v>0</v>
          </cell>
          <cell r="AE13">
            <v>0</v>
          </cell>
          <cell r="AF13">
            <v>0</v>
          </cell>
          <cell r="AG13">
            <v>0</v>
          </cell>
          <cell r="AH13">
            <v>0</v>
          </cell>
          <cell r="AI13" t="str">
            <v>D+</v>
          </cell>
        </row>
        <row r="14">
          <cell r="A14">
            <v>0</v>
          </cell>
          <cell r="B14">
            <v>0</v>
          </cell>
          <cell r="C14">
            <v>0</v>
          </cell>
          <cell r="D14" t="str">
            <v>4.3</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t="str">
            <v>1.33</v>
          </cell>
          <cell r="V14" t="str">
            <v>D+</v>
          </cell>
          <cell r="W14" t="str">
            <v>0</v>
          </cell>
          <cell r="X14">
            <v>0</v>
          </cell>
          <cell r="Y14">
            <v>0</v>
          </cell>
          <cell r="Z14">
            <v>0</v>
          </cell>
          <cell r="AA14">
            <v>0</v>
          </cell>
          <cell r="AB14">
            <v>0</v>
          </cell>
          <cell r="AC14">
            <v>0</v>
          </cell>
          <cell r="AD14">
            <v>0</v>
          </cell>
          <cell r="AE14">
            <v>0</v>
          </cell>
          <cell r="AF14">
            <v>0</v>
          </cell>
          <cell r="AG14">
            <v>0</v>
          </cell>
          <cell r="AH14">
            <v>0</v>
          </cell>
          <cell r="AI14">
            <v>0</v>
          </cell>
        </row>
        <row r="15">
          <cell r="A15">
            <v>0</v>
          </cell>
          <cell r="B15">
            <v>0</v>
          </cell>
          <cell r="C15">
            <v>0</v>
          </cell>
          <cell r="D15" t="str">
            <v>4.4</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t="str">
            <v>1.33</v>
          </cell>
          <cell r="V15" t="str">
            <v>D+</v>
          </cell>
          <cell r="W15" t="str">
            <v>0</v>
          </cell>
          <cell r="X15">
            <v>0</v>
          </cell>
          <cell r="Y15">
            <v>0</v>
          </cell>
          <cell r="Z15">
            <v>0</v>
          </cell>
          <cell r="AA15">
            <v>0</v>
          </cell>
          <cell r="AB15">
            <v>0</v>
          </cell>
          <cell r="AC15">
            <v>0</v>
          </cell>
          <cell r="AD15">
            <v>0</v>
          </cell>
          <cell r="AE15">
            <v>0</v>
          </cell>
          <cell r="AF15">
            <v>0</v>
          </cell>
          <cell r="AG15">
            <v>0</v>
          </cell>
          <cell r="AH15">
            <v>0</v>
          </cell>
          <cell r="AI15">
            <v>0</v>
          </cell>
        </row>
        <row r="16">
          <cell r="A16">
            <v>0</v>
          </cell>
          <cell r="B16">
            <v>0</v>
          </cell>
          <cell r="C16">
            <v>0</v>
          </cell>
          <cell r="D16" t="str">
            <v>4.5</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t="str">
            <v>1.33</v>
          </cell>
          <cell r="V16" t="str">
            <v>D+</v>
          </cell>
          <cell r="W16" t="str">
            <v>0</v>
          </cell>
          <cell r="X16">
            <v>0</v>
          </cell>
          <cell r="Y16">
            <v>0</v>
          </cell>
          <cell r="Z16">
            <v>0</v>
          </cell>
          <cell r="AA16">
            <v>0</v>
          </cell>
          <cell r="AB16">
            <v>0</v>
          </cell>
          <cell r="AC16">
            <v>0</v>
          </cell>
          <cell r="AD16">
            <v>0</v>
          </cell>
          <cell r="AE16">
            <v>0</v>
          </cell>
          <cell r="AF16">
            <v>0</v>
          </cell>
          <cell r="AG16">
            <v>0</v>
          </cell>
          <cell r="AH16">
            <v>0</v>
          </cell>
          <cell r="AI16">
            <v>0</v>
          </cell>
        </row>
        <row r="17">
          <cell r="A17">
            <v>0</v>
          </cell>
          <cell r="B17">
            <v>0</v>
          </cell>
          <cell r="C17">
            <v>0</v>
          </cell>
          <cell r="D17" t="str">
            <v>4.6</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t="str">
            <v>1.33</v>
          </cell>
          <cell r="V17" t="str">
            <v>D+</v>
          </cell>
          <cell r="W17" t="str">
            <v>0</v>
          </cell>
          <cell r="X17">
            <v>0</v>
          </cell>
          <cell r="Y17">
            <v>0</v>
          </cell>
          <cell r="Z17">
            <v>0</v>
          </cell>
          <cell r="AA17">
            <v>0</v>
          </cell>
          <cell r="AB17">
            <v>0</v>
          </cell>
          <cell r="AC17">
            <v>0</v>
          </cell>
          <cell r="AD17">
            <v>0</v>
          </cell>
          <cell r="AE17">
            <v>0</v>
          </cell>
          <cell r="AF17">
            <v>0</v>
          </cell>
          <cell r="AG17">
            <v>0</v>
          </cell>
          <cell r="AH17">
            <v>0</v>
          </cell>
          <cell r="AI17">
            <v>0</v>
          </cell>
        </row>
        <row r="18">
          <cell r="A18">
            <v>0</v>
          </cell>
          <cell r="B18">
            <v>2</v>
          </cell>
          <cell r="C18" t="str">
            <v>capaian rapot</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t="str">
            <v>1.33</v>
          </cell>
          <cell r="V18" t="str">
            <v>D+</v>
          </cell>
          <cell r="W18">
            <v>0</v>
          </cell>
          <cell r="X18">
            <v>0</v>
          </cell>
          <cell r="Y18">
            <v>0</v>
          </cell>
          <cell r="Z18">
            <v>0</v>
          </cell>
          <cell r="AA18">
            <v>0</v>
          </cell>
          <cell r="AB18">
            <v>0</v>
          </cell>
          <cell r="AC18">
            <v>0</v>
          </cell>
          <cell r="AD18">
            <v>0</v>
          </cell>
          <cell r="AE18">
            <v>0</v>
          </cell>
          <cell r="AF18">
            <v>0</v>
          </cell>
          <cell r="AG18">
            <v>0</v>
          </cell>
          <cell r="AH18">
            <v>0</v>
          </cell>
          <cell r="AI18">
            <v>0</v>
          </cell>
        </row>
        <row r="19">
          <cell r="A19">
            <v>3</v>
          </cell>
          <cell r="B19">
            <v>0</v>
          </cell>
          <cell r="C19" t="str">
            <v>Anggun Dwi P.I</v>
          </cell>
          <cell r="D19" t="str">
            <v>4.2</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t="str">
            <v>1.33</v>
          </cell>
          <cell r="V19" t="str">
            <v>D+</v>
          </cell>
          <cell r="W19" t="str">
            <v>0</v>
          </cell>
          <cell r="X19">
            <v>0</v>
          </cell>
          <cell r="Y19">
            <v>0</v>
          </cell>
          <cell r="Z19">
            <v>0</v>
          </cell>
          <cell r="AA19">
            <v>0</v>
          </cell>
          <cell r="AB19">
            <v>0</v>
          </cell>
          <cell r="AC19">
            <v>0</v>
          </cell>
          <cell r="AD19">
            <v>0</v>
          </cell>
          <cell r="AE19">
            <v>0</v>
          </cell>
          <cell r="AF19">
            <v>0</v>
          </cell>
          <cell r="AG19">
            <v>0</v>
          </cell>
          <cell r="AH19">
            <v>0</v>
          </cell>
          <cell r="AI19" t="str">
            <v>D+</v>
          </cell>
        </row>
        <row r="20">
          <cell r="A20">
            <v>0</v>
          </cell>
          <cell r="B20">
            <v>0</v>
          </cell>
          <cell r="C20">
            <v>0</v>
          </cell>
          <cell r="D20" t="str">
            <v>4.3</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t="str">
            <v>1.33</v>
          </cell>
          <cell r="V20" t="str">
            <v>D+</v>
          </cell>
          <cell r="W20" t="str">
            <v>0</v>
          </cell>
          <cell r="X20">
            <v>0</v>
          </cell>
          <cell r="Y20">
            <v>0</v>
          </cell>
          <cell r="Z20">
            <v>0</v>
          </cell>
          <cell r="AA20">
            <v>0</v>
          </cell>
          <cell r="AB20">
            <v>0</v>
          </cell>
          <cell r="AC20">
            <v>0</v>
          </cell>
          <cell r="AD20">
            <v>0</v>
          </cell>
          <cell r="AE20">
            <v>0</v>
          </cell>
          <cell r="AF20">
            <v>0</v>
          </cell>
          <cell r="AG20">
            <v>0</v>
          </cell>
          <cell r="AH20">
            <v>0</v>
          </cell>
          <cell r="AI20">
            <v>0</v>
          </cell>
        </row>
        <row r="21">
          <cell r="A21">
            <v>0</v>
          </cell>
          <cell r="B21">
            <v>0</v>
          </cell>
          <cell r="C21">
            <v>0</v>
          </cell>
          <cell r="D21" t="str">
            <v>4.4</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t="str">
            <v>1.33</v>
          </cell>
          <cell r="V21" t="str">
            <v>D+</v>
          </cell>
          <cell r="W21" t="str">
            <v>0</v>
          </cell>
          <cell r="X21">
            <v>0</v>
          </cell>
          <cell r="Y21">
            <v>0</v>
          </cell>
          <cell r="Z21">
            <v>0</v>
          </cell>
          <cell r="AA21">
            <v>0</v>
          </cell>
          <cell r="AB21">
            <v>0</v>
          </cell>
          <cell r="AC21">
            <v>0</v>
          </cell>
          <cell r="AD21">
            <v>0</v>
          </cell>
          <cell r="AE21">
            <v>0</v>
          </cell>
          <cell r="AF21">
            <v>0</v>
          </cell>
          <cell r="AG21">
            <v>0</v>
          </cell>
          <cell r="AH21">
            <v>0</v>
          </cell>
          <cell r="AI21">
            <v>0</v>
          </cell>
        </row>
        <row r="22">
          <cell r="A22">
            <v>0</v>
          </cell>
          <cell r="B22">
            <v>0</v>
          </cell>
          <cell r="C22">
            <v>0</v>
          </cell>
          <cell r="D22" t="str">
            <v>4.5</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t="str">
            <v>1.33</v>
          </cell>
          <cell r="V22" t="str">
            <v>D+</v>
          </cell>
          <cell r="W22" t="str">
            <v>0</v>
          </cell>
          <cell r="X22">
            <v>0</v>
          </cell>
          <cell r="Y22">
            <v>0</v>
          </cell>
          <cell r="Z22">
            <v>0</v>
          </cell>
          <cell r="AA22">
            <v>0</v>
          </cell>
          <cell r="AB22">
            <v>0</v>
          </cell>
          <cell r="AC22">
            <v>0</v>
          </cell>
          <cell r="AD22">
            <v>0</v>
          </cell>
          <cell r="AE22">
            <v>0</v>
          </cell>
          <cell r="AF22">
            <v>0</v>
          </cell>
          <cell r="AG22">
            <v>0</v>
          </cell>
          <cell r="AH22">
            <v>0</v>
          </cell>
          <cell r="AI22">
            <v>0</v>
          </cell>
        </row>
        <row r="23">
          <cell r="A23">
            <v>0</v>
          </cell>
          <cell r="B23">
            <v>0</v>
          </cell>
          <cell r="C23">
            <v>0</v>
          </cell>
          <cell r="D23" t="str">
            <v>4.6</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t="str">
            <v>1.33</v>
          </cell>
          <cell r="V23" t="str">
            <v>D+</v>
          </cell>
          <cell r="W23" t="str">
            <v>0</v>
          </cell>
          <cell r="X23">
            <v>0</v>
          </cell>
          <cell r="Y23">
            <v>0</v>
          </cell>
          <cell r="Z23">
            <v>0</v>
          </cell>
          <cell r="AA23">
            <v>0</v>
          </cell>
          <cell r="AB23">
            <v>0</v>
          </cell>
          <cell r="AC23">
            <v>0</v>
          </cell>
          <cell r="AD23">
            <v>0</v>
          </cell>
          <cell r="AE23">
            <v>0</v>
          </cell>
          <cell r="AF23">
            <v>0</v>
          </cell>
          <cell r="AG23">
            <v>0</v>
          </cell>
          <cell r="AH23">
            <v>0</v>
          </cell>
          <cell r="AI23">
            <v>0</v>
          </cell>
        </row>
        <row r="24">
          <cell r="A24">
            <v>0</v>
          </cell>
          <cell r="B24">
            <v>3</v>
          </cell>
          <cell r="C24" t="str">
            <v>capaian rapot</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t="str">
            <v>1.33</v>
          </cell>
          <cell r="V24" t="str">
            <v>D+</v>
          </cell>
          <cell r="W24">
            <v>0</v>
          </cell>
          <cell r="X24">
            <v>0</v>
          </cell>
          <cell r="Y24">
            <v>0</v>
          </cell>
          <cell r="Z24">
            <v>0</v>
          </cell>
          <cell r="AA24">
            <v>0</v>
          </cell>
          <cell r="AB24">
            <v>0</v>
          </cell>
          <cell r="AC24">
            <v>0</v>
          </cell>
          <cell r="AD24">
            <v>0</v>
          </cell>
          <cell r="AE24">
            <v>0</v>
          </cell>
          <cell r="AF24">
            <v>0</v>
          </cell>
          <cell r="AG24">
            <v>0</v>
          </cell>
          <cell r="AH24">
            <v>0</v>
          </cell>
          <cell r="AI24">
            <v>0</v>
          </cell>
        </row>
        <row r="25">
          <cell r="A25">
            <v>4</v>
          </cell>
          <cell r="B25">
            <v>0</v>
          </cell>
          <cell r="C25" t="str">
            <v>Antonio Permata A</v>
          </cell>
          <cell r="D25" t="str">
            <v>4.2</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t="str">
            <v>1.33</v>
          </cell>
          <cell r="V25" t="str">
            <v>D+</v>
          </cell>
          <cell r="W25" t="str">
            <v>0</v>
          </cell>
          <cell r="X25">
            <v>0</v>
          </cell>
          <cell r="Y25">
            <v>0</v>
          </cell>
          <cell r="Z25">
            <v>0</v>
          </cell>
          <cell r="AA25">
            <v>0</v>
          </cell>
          <cell r="AB25">
            <v>0</v>
          </cell>
          <cell r="AC25">
            <v>0</v>
          </cell>
          <cell r="AD25">
            <v>0</v>
          </cell>
          <cell r="AE25">
            <v>0</v>
          </cell>
          <cell r="AF25">
            <v>0</v>
          </cell>
          <cell r="AG25">
            <v>0</v>
          </cell>
          <cell r="AH25">
            <v>0</v>
          </cell>
          <cell r="AI25" t="str">
            <v>D+</v>
          </cell>
        </row>
        <row r="26">
          <cell r="A26">
            <v>0</v>
          </cell>
          <cell r="B26">
            <v>0</v>
          </cell>
          <cell r="C26">
            <v>0</v>
          </cell>
          <cell r="D26" t="str">
            <v>4.3</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t="str">
            <v>1.33</v>
          </cell>
          <cell r="V26" t="str">
            <v>D+</v>
          </cell>
          <cell r="W26" t="str">
            <v>0</v>
          </cell>
          <cell r="X26">
            <v>0</v>
          </cell>
          <cell r="Y26">
            <v>0</v>
          </cell>
          <cell r="Z26">
            <v>0</v>
          </cell>
          <cell r="AA26">
            <v>0</v>
          </cell>
          <cell r="AB26">
            <v>0</v>
          </cell>
          <cell r="AC26">
            <v>0</v>
          </cell>
          <cell r="AD26">
            <v>0</v>
          </cell>
          <cell r="AE26">
            <v>0</v>
          </cell>
          <cell r="AF26">
            <v>0</v>
          </cell>
          <cell r="AG26">
            <v>0</v>
          </cell>
          <cell r="AH26">
            <v>0</v>
          </cell>
          <cell r="AI26">
            <v>0</v>
          </cell>
        </row>
        <row r="27">
          <cell r="A27">
            <v>0</v>
          </cell>
          <cell r="B27">
            <v>0</v>
          </cell>
          <cell r="C27">
            <v>0</v>
          </cell>
          <cell r="D27" t="str">
            <v>4.4</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t="str">
            <v>1.33</v>
          </cell>
          <cell r="V27" t="str">
            <v>D+</v>
          </cell>
          <cell r="W27" t="str">
            <v>0</v>
          </cell>
          <cell r="X27">
            <v>0</v>
          </cell>
          <cell r="Y27">
            <v>0</v>
          </cell>
          <cell r="Z27">
            <v>0</v>
          </cell>
          <cell r="AA27">
            <v>0</v>
          </cell>
          <cell r="AB27">
            <v>0</v>
          </cell>
          <cell r="AC27">
            <v>0</v>
          </cell>
          <cell r="AD27">
            <v>0</v>
          </cell>
          <cell r="AE27">
            <v>0</v>
          </cell>
          <cell r="AF27">
            <v>0</v>
          </cell>
          <cell r="AG27">
            <v>0</v>
          </cell>
          <cell r="AH27">
            <v>0</v>
          </cell>
          <cell r="AI27">
            <v>0</v>
          </cell>
        </row>
        <row r="28">
          <cell r="A28">
            <v>0</v>
          </cell>
          <cell r="B28">
            <v>0</v>
          </cell>
          <cell r="C28">
            <v>0</v>
          </cell>
          <cell r="D28" t="str">
            <v>4.5</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t="str">
            <v>1.33</v>
          </cell>
          <cell r="V28" t="str">
            <v>D+</v>
          </cell>
          <cell r="W28" t="str">
            <v>0</v>
          </cell>
          <cell r="X28">
            <v>0</v>
          </cell>
          <cell r="Y28">
            <v>0</v>
          </cell>
          <cell r="Z28">
            <v>0</v>
          </cell>
          <cell r="AA28">
            <v>0</v>
          </cell>
          <cell r="AB28">
            <v>0</v>
          </cell>
          <cell r="AC28">
            <v>0</v>
          </cell>
          <cell r="AD28">
            <v>0</v>
          </cell>
          <cell r="AE28">
            <v>0</v>
          </cell>
          <cell r="AF28">
            <v>0</v>
          </cell>
          <cell r="AG28">
            <v>0</v>
          </cell>
          <cell r="AH28">
            <v>0</v>
          </cell>
          <cell r="AI28">
            <v>0</v>
          </cell>
        </row>
        <row r="29">
          <cell r="A29">
            <v>0</v>
          </cell>
          <cell r="B29">
            <v>0</v>
          </cell>
          <cell r="C29">
            <v>0</v>
          </cell>
          <cell r="D29" t="str">
            <v>4.6</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t="str">
            <v>1.33</v>
          </cell>
          <cell r="V29" t="str">
            <v>D+</v>
          </cell>
          <cell r="W29" t="str">
            <v>0</v>
          </cell>
          <cell r="X29">
            <v>0</v>
          </cell>
          <cell r="Y29">
            <v>0</v>
          </cell>
          <cell r="Z29">
            <v>0</v>
          </cell>
          <cell r="AA29">
            <v>0</v>
          </cell>
          <cell r="AB29">
            <v>0</v>
          </cell>
          <cell r="AC29">
            <v>0</v>
          </cell>
          <cell r="AD29">
            <v>0</v>
          </cell>
          <cell r="AE29">
            <v>0</v>
          </cell>
          <cell r="AF29">
            <v>0</v>
          </cell>
          <cell r="AG29">
            <v>0</v>
          </cell>
          <cell r="AH29">
            <v>0</v>
          </cell>
          <cell r="AI29">
            <v>0</v>
          </cell>
        </row>
        <row r="30">
          <cell r="A30">
            <v>0</v>
          </cell>
          <cell r="B30">
            <v>4</v>
          </cell>
          <cell r="C30" t="str">
            <v>capaian rapot</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t="str">
            <v>1.33</v>
          </cell>
          <cell r="V30" t="str">
            <v>D+</v>
          </cell>
          <cell r="W30">
            <v>0</v>
          </cell>
          <cell r="X30">
            <v>0</v>
          </cell>
          <cell r="Y30">
            <v>0</v>
          </cell>
          <cell r="Z30">
            <v>0</v>
          </cell>
          <cell r="AA30">
            <v>0</v>
          </cell>
          <cell r="AB30">
            <v>0</v>
          </cell>
          <cell r="AC30">
            <v>0</v>
          </cell>
          <cell r="AD30">
            <v>0</v>
          </cell>
          <cell r="AE30">
            <v>0</v>
          </cell>
          <cell r="AF30">
            <v>0</v>
          </cell>
          <cell r="AG30">
            <v>0</v>
          </cell>
          <cell r="AH30">
            <v>0</v>
          </cell>
          <cell r="AI30">
            <v>0</v>
          </cell>
        </row>
        <row r="31">
          <cell r="A31">
            <v>5</v>
          </cell>
          <cell r="B31">
            <v>0</v>
          </cell>
          <cell r="C31" t="str">
            <v>Arya Pratama G</v>
          </cell>
          <cell r="D31" t="str">
            <v>4.2</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t="str">
            <v>1.33</v>
          </cell>
          <cell r="V31" t="str">
            <v>D+</v>
          </cell>
          <cell r="W31" t="str">
            <v>0</v>
          </cell>
          <cell r="X31">
            <v>0</v>
          </cell>
          <cell r="Y31">
            <v>0</v>
          </cell>
          <cell r="Z31">
            <v>0</v>
          </cell>
          <cell r="AA31">
            <v>0</v>
          </cell>
          <cell r="AB31">
            <v>0</v>
          </cell>
          <cell r="AC31">
            <v>0</v>
          </cell>
          <cell r="AD31">
            <v>0</v>
          </cell>
          <cell r="AE31">
            <v>0</v>
          </cell>
          <cell r="AF31">
            <v>0</v>
          </cell>
          <cell r="AG31">
            <v>0</v>
          </cell>
          <cell r="AH31">
            <v>0</v>
          </cell>
          <cell r="AI31" t="str">
            <v>D+</v>
          </cell>
        </row>
        <row r="32">
          <cell r="A32">
            <v>0</v>
          </cell>
          <cell r="B32">
            <v>0</v>
          </cell>
          <cell r="C32">
            <v>0</v>
          </cell>
          <cell r="D32" t="str">
            <v>4.3</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t="str">
            <v>1.33</v>
          </cell>
          <cell r="V32" t="str">
            <v>D+</v>
          </cell>
          <cell r="W32" t="str">
            <v>0</v>
          </cell>
          <cell r="X32">
            <v>0</v>
          </cell>
          <cell r="Y32">
            <v>0</v>
          </cell>
          <cell r="Z32">
            <v>0</v>
          </cell>
          <cell r="AA32">
            <v>0</v>
          </cell>
          <cell r="AB32">
            <v>0</v>
          </cell>
          <cell r="AC32">
            <v>0</v>
          </cell>
          <cell r="AD32">
            <v>0</v>
          </cell>
          <cell r="AE32">
            <v>0</v>
          </cell>
          <cell r="AF32">
            <v>0</v>
          </cell>
          <cell r="AG32">
            <v>0</v>
          </cell>
          <cell r="AH32">
            <v>0</v>
          </cell>
          <cell r="AI32">
            <v>0</v>
          </cell>
        </row>
        <row r="33">
          <cell r="A33">
            <v>0</v>
          </cell>
          <cell r="B33">
            <v>0</v>
          </cell>
          <cell r="C33">
            <v>0</v>
          </cell>
          <cell r="D33" t="str">
            <v>4.4</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t="str">
            <v>1.33</v>
          </cell>
          <cell r="V33" t="str">
            <v>D+</v>
          </cell>
          <cell r="W33" t="str">
            <v>0</v>
          </cell>
          <cell r="X33">
            <v>0</v>
          </cell>
          <cell r="Y33">
            <v>0</v>
          </cell>
          <cell r="Z33">
            <v>0</v>
          </cell>
          <cell r="AA33">
            <v>0</v>
          </cell>
          <cell r="AB33">
            <v>0</v>
          </cell>
          <cell r="AC33">
            <v>0</v>
          </cell>
          <cell r="AD33">
            <v>0</v>
          </cell>
          <cell r="AE33">
            <v>0</v>
          </cell>
          <cell r="AF33">
            <v>0</v>
          </cell>
          <cell r="AG33">
            <v>0</v>
          </cell>
          <cell r="AH33">
            <v>0</v>
          </cell>
          <cell r="AI33">
            <v>0</v>
          </cell>
        </row>
        <row r="34">
          <cell r="A34">
            <v>0</v>
          </cell>
          <cell r="B34">
            <v>0</v>
          </cell>
          <cell r="C34">
            <v>0</v>
          </cell>
          <cell r="D34" t="str">
            <v>4.5</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t="str">
            <v>1.33</v>
          </cell>
          <cell r="V34" t="str">
            <v>D+</v>
          </cell>
          <cell r="W34" t="str">
            <v>0</v>
          </cell>
          <cell r="X34">
            <v>0</v>
          </cell>
          <cell r="Y34">
            <v>0</v>
          </cell>
          <cell r="Z34">
            <v>0</v>
          </cell>
          <cell r="AA34">
            <v>0</v>
          </cell>
          <cell r="AB34">
            <v>0</v>
          </cell>
          <cell r="AC34">
            <v>0</v>
          </cell>
          <cell r="AD34">
            <v>0</v>
          </cell>
          <cell r="AE34">
            <v>0</v>
          </cell>
          <cell r="AF34">
            <v>0</v>
          </cell>
          <cell r="AG34">
            <v>0</v>
          </cell>
          <cell r="AH34">
            <v>0</v>
          </cell>
          <cell r="AI34">
            <v>0</v>
          </cell>
        </row>
        <row r="35">
          <cell r="A35">
            <v>0</v>
          </cell>
          <cell r="B35">
            <v>0</v>
          </cell>
          <cell r="C35">
            <v>0</v>
          </cell>
          <cell r="D35" t="str">
            <v>4.6</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t="str">
            <v>1.33</v>
          </cell>
          <cell r="V35" t="str">
            <v>D+</v>
          </cell>
          <cell r="W35" t="str">
            <v>0</v>
          </cell>
          <cell r="X35">
            <v>0</v>
          </cell>
          <cell r="Y35">
            <v>0</v>
          </cell>
          <cell r="Z35">
            <v>0</v>
          </cell>
          <cell r="AA35">
            <v>0</v>
          </cell>
          <cell r="AB35">
            <v>0</v>
          </cell>
          <cell r="AC35">
            <v>0</v>
          </cell>
          <cell r="AD35">
            <v>0</v>
          </cell>
          <cell r="AE35">
            <v>0</v>
          </cell>
          <cell r="AF35">
            <v>0</v>
          </cell>
          <cell r="AG35">
            <v>0</v>
          </cell>
          <cell r="AH35">
            <v>0</v>
          </cell>
          <cell r="AI35">
            <v>0</v>
          </cell>
        </row>
        <row r="36">
          <cell r="A36">
            <v>0</v>
          </cell>
          <cell r="B36">
            <v>5</v>
          </cell>
          <cell r="C36" t="str">
            <v>capaian rapot</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t="str">
            <v>1.33</v>
          </cell>
          <cell r="V36" t="str">
            <v>D+</v>
          </cell>
          <cell r="W36">
            <v>0</v>
          </cell>
          <cell r="X36">
            <v>0</v>
          </cell>
          <cell r="Y36">
            <v>0</v>
          </cell>
          <cell r="Z36">
            <v>0</v>
          </cell>
          <cell r="AA36">
            <v>0</v>
          </cell>
          <cell r="AB36">
            <v>0</v>
          </cell>
          <cell r="AC36">
            <v>0</v>
          </cell>
          <cell r="AD36">
            <v>0</v>
          </cell>
          <cell r="AE36">
            <v>0</v>
          </cell>
          <cell r="AF36">
            <v>0</v>
          </cell>
          <cell r="AG36">
            <v>0</v>
          </cell>
          <cell r="AH36">
            <v>0</v>
          </cell>
          <cell r="AI36">
            <v>0</v>
          </cell>
        </row>
        <row r="37">
          <cell r="A37">
            <v>6</v>
          </cell>
          <cell r="B37">
            <v>0</v>
          </cell>
          <cell r="C37" t="str">
            <v>Asyam Hanif Ihsan H</v>
          </cell>
          <cell r="D37" t="str">
            <v>4.2</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t="str">
            <v>1.33</v>
          </cell>
          <cell r="V37" t="str">
            <v>D+</v>
          </cell>
          <cell r="W37" t="str">
            <v>0</v>
          </cell>
          <cell r="X37">
            <v>0</v>
          </cell>
          <cell r="Y37">
            <v>0</v>
          </cell>
          <cell r="Z37">
            <v>0</v>
          </cell>
          <cell r="AA37">
            <v>0</v>
          </cell>
          <cell r="AB37">
            <v>0</v>
          </cell>
          <cell r="AC37">
            <v>0</v>
          </cell>
          <cell r="AD37">
            <v>0</v>
          </cell>
          <cell r="AE37">
            <v>0</v>
          </cell>
          <cell r="AF37">
            <v>0</v>
          </cell>
          <cell r="AG37">
            <v>0</v>
          </cell>
          <cell r="AH37">
            <v>0</v>
          </cell>
          <cell r="AI37" t="str">
            <v>D+</v>
          </cell>
        </row>
        <row r="38">
          <cell r="A38">
            <v>0</v>
          </cell>
          <cell r="B38">
            <v>0</v>
          </cell>
          <cell r="C38">
            <v>0</v>
          </cell>
          <cell r="D38" t="str">
            <v>4.3</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t="str">
            <v>1.33</v>
          </cell>
          <cell r="V38" t="str">
            <v>D+</v>
          </cell>
          <cell r="W38" t="str">
            <v>0</v>
          </cell>
          <cell r="X38">
            <v>0</v>
          </cell>
          <cell r="Y38">
            <v>0</v>
          </cell>
          <cell r="Z38">
            <v>0</v>
          </cell>
          <cell r="AA38">
            <v>0</v>
          </cell>
          <cell r="AB38">
            <v>0</v>
          </cell>
          <cell r="AC38">
            <v>0</v>
          </cell>
          <cell r="AD38">
            <v>0</v>
          </cell>
          <cell r="AE38">
            <v>0</v>
          </cell>
          <cell r="AF38">
            <v>0</v>
          </cell>
          <cell r="AG38">
            <v>0</v>
          </cell>
          <cell r="AH38">
            <v>0</v>
          </cell>
          <cell r="AI38">
            <v>0</v>
          </cell>
        </row>
        <row r="39">
          <cell r="A39">
            <v>0</v>
          </cell>
          <cell r="B39">
            <v>0</v>
          </cell>
          <cell r="C39">
            <v>0</v>
          </cell>
          <cell r="D39" t="str">
            <v>4.4</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t="str">
            <v>1.33</v>
          </cell>
          <cell r="V39" t="str">
            <v>D+</v>
          </cell>
          <cell r="W39" t="str">
            <v>0</v>
          </cell>
          <cell r="X39">
            <v>0</v>
          </cell>
          <cell r="Y39">
            <v>0</v>
          </cell>
          <cell r="Z39">
            <v>0</v>
          </cell>
          <cell r="AA39">
            <v>0</v>
          </cell>
          <cell r="AB39">
            <v>0</v>
          </cell>
          <cell r="AC39">
            <v>0</v>
          </cell>
          <cell r="AD39">
            <v>0</v>
          </cell>
          <cell r="AE39">
            <v>0</v>
          </cell>
          <cell r="AF39">
            <v>0</v>
          </cell>
          <cell r="AG39">
            <v>0</v>
          </cell>
          <cell r="AH39">
            <v>0</v>
          </cell>
          <cell r="AI39">
            <v>0</v>
          </cell>
        </row>
        <row r="40">
          <cell r="A40">
            <v>0</v>
          </cell>
          <cell r="B40">
            <v>0</v>
          </cell>
          <cell r="C40">
            <v>0</v>
          </cell>
          <cell r="D40" t="str">
            <v>4.5</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t="str">
            <v>1.33</v>
          </cell>
          <cell r="V40" t="str">
            <v>D+</v>
          </cell>
          <cell r="W40" t="str">
            <v>0</v>
          </cell>
          <cell r="X40">
            <v>0</v>
          </cell>
          <cell r="Y40">
            <v>0</v>
          </cell>
          <cell r="Z40">
            <v>0</v>
          </cell>
          <cell r="AA40">
            <v>0</v>
          </cell>
          <cell r="AB40">
            <v>0</v>
          </cell>
          <cell r="AC40">
            <v>0</v>
          </cell>
          <cell r="AD40">
            <v>0</v>
          </cell>
          <cell r="AE40">
            <v>0</v>
          </cell>
          <cell r="AF40">
            <v>0</v>
          </cell>
          <cell r="AG40">
            <v>0</v>
          </cell>
          <cell r="AH40">
            <v>0</v>
          </cell>
          <cell r="AI40">
            <v>0</v>
          </cell>
        </row>
        <row r="41">
          <cell r="A41">
            <v>0</v>
          </cell>
          <cell r="B41">
            <v>0</v>
          </cell>
          <cell r="C41">
            <v>0</v>
          </cell>
          <cell r="D41" t="str">
            <v>4.6</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t="str">
            <v>1.33</v>
          </cell>
          <cell r="V41" t="str">
            <v>D+</v>
          </cell>
          <cell r="W41" t="str">
            <v>0</v>
          </cell>
          <cell r="X41">
            <v>0</v>
          </cell>
          <cell r="Y41">
            <v>0</v>
          </cell>
          <cell r="Z41">
            <v>0</v>
          </cell>
          <cell r="AA41">
            <v>0</v>
          </cell>
          <cell r="AB41">
            <v>0</v>
          </cell>
          <cell r="AC41">
            <v>0</v>
          </cell>
          <cell r="AD41">
            <v>0</v>
          </cell>
          <cell r="AE41">
            <v>0</v>
          </cell>
          <cell r="AF41">
            <v>0</v>
          </cell>
          <cell r="AG41">
            <v>0</v>
          </cell>
          <cell r="AH41">
            <v>0</v>
          </cell>
          <cell r="AI41">
            <v>0</v>
          </cell>
        </row>
        <row r="42">
          <cell r="A42">
            <v>0</v>
          </cell>
          <cell r="B42">
            <v>6</v>
          </cell>
          <cell r="C42" t="str">
            <v>capaian rapot</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t="str">
            <v>1.33</v>
          </cell>
          <cell r="V42" t="str">
            <v>D+</v>
          </cell>
          <cell r="W42">
            <v>0</v>
          </cell>
          <cell r="X42">
            <v>0</v>
          </cell>
          <cell r="Y42">
            <v>0</v>
          </cell>
          <cell r="Z42">
            <v>0</v>
          </cell>
          <cell r="AA42">
            <v>0</v>
          </cell>
          <cell r="AB42">
            <v>0</v>
          </cell>
          <cell r="AC42">
            <v>0</v>
          </cell>
          <cell r="AD42">
            <v>0</v>
          </cell>
          <cell r="AE42">
            <v>0</v>
          </cell>
          <cell r="AF42">
            <v>0</v>
          </cell>
          <cell r="AG42">
            <v>0</v>
          </cell>
          <cell r="AH42">
            <v>0</v>
          </cell>
          <cell r="AI42">
            <v>0</v>
          </cell>
        </row>
        <row r="43">
          <cell r="A43">
            <v>7</v>
          </cell>
          <cell r="B43">
            <v>0</v>
          </cell>
          <cell r="C43" t="str">
            <v>Athaya Salsabilla Z</v>
          </cell>
          <cell r="D43" t="str">
            <v>4.2</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t="str">
            <v>1.33</v>
          </cell>
          <cell r="V43" t="str">
            <v>D+</v>
          </cell>
          <cell r="W43" t="str">
            <v>0</v>
          </cell>
          <cell r="X43">
            <v>0</v>
          </cell>
          <cell r="Y43">
            <v>0</v>
          </cell>
          <cell r="Z43">
            <v>0</v>
          </cell>
          <cell r="AA43">
            <v>0</v>
          </cell>
          <cell r="AB43">
            <v>0</v>
          </cell>
          <cell r="AC43">
            <v>0</v>
          </cell>
          <cell r="AD43">
            <v>0</v>
          </cell>
          <cell r="AE43">
            <v>0</v>
          </cell>
          <cell r="AF43">
            <v>0</v>
          </cell>
          <cell r="AG43">
            <v>0</v>
          </cell>
          <cell r="AH43">
            <v>0</v>
          </cell>
          <cell r="AI43" t="str">
            <v>D+</v>
          </cell>
        </row>
        <row r="44">
          <cell r="A44">
            <v>0</v>
          </cell>
          <cell r="B44">
            <v>0</v>
          </cell>
          <cell r="C44">
            <v>0</v>
          </cell>
          <cell r="D44" t="str">
            <v>4.3</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t="str">
            <v>1.33</v>
          </cell>
          <cell r="V44" t="str">
            <v>D+</v>
          </cell>
          <cell r="W44" t="str">
            <v>0</v>
          </cell>
          <cell r="X44">
            <v>0</v>
          </cell>
          <cell r="Y44">
            <v>0</v>
          </cell>
          <cell r="Z44">
            <v>0</v>
          </cell>
          <cell r="AA44">
            <v>0</v>
          </cell>
          <cell r="AB44">
            <v>0</v>
          </cell>
          <cell r="AC44">
            <v>0</v>
          </cell>
          <cell r="AD44">
            <v>0</v>
          </cell>
          <cell r="AE44">
            <v>0</v>
          </cell>
          <cell r="AF44">
            <v>0</v>
          </cell>
          <cell r="AG44">
            <v>0</v>
          </cell>
          <cell r="AH44">
            <v>0</v>
          </cell>
          <cell r="AI44">
            <v>0</v>
          </cell>
        </row>
        <row r="45">
          <cell r="A45">
            <v>0</v>
          </cell>
          <cell r="B45">
            <v>0</v>
          </cell>
          <cell r="C45">
            <v>0</v>
          </cell>
          <cell r="D45" t="str">
            <v>4.4</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t="str">
            <v>1.33</v>
          </cell>
          <cell r="V45" t="str">
            <v>D+</v>
          </cell>
          <cell r="W45" t="str">
            <v>0</v>
          </cell>
          <cell r="X45">
            <v>0</v>
          </cell>
          <cell r="Y45">
            <v>0</v>
          </cell>
          <cell r="Z45">
            <v>0</v>
          </cell>
          <cell r="AA45">
            <v>0</v>
          </cell>
          <cell r="AB45">
            <v>0</v>
          </cell>
          <cell r="AC45">
            <v>0</v>
          </cell>
          <cell r="AD45">
            <v>0</v>
          </cell>
          <cell r="AE45">
            <v>0</v>
          </cell>
          <cell r="AF45">
            <v>0</v>
          </cell>
          <cell r="AG45">
            <v>0</v>
          </cell>
          <cell r="AH45">
            <v>0</v>
          </cell>
          <cell r="AI45">
            <v>0</v>
          </cell>
        </row>
        <row r="46">
          <cell r="A46">
            <v>0</v>
          </cell>
          <cell r="B46">
            <v>0</v>
          </cell>
          <cell r="C46">
            <v>0</v>
          </cell>
          <cell r="D46" t="str">
            <v>4.5</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t="str">
            <v>1.33</v>
          </cell>
          <cell r="V46" t="str">
            <v>D+</v>
          </cell>
          <cell r="W46" t="str">
            <v>0</v>
          </cell>
          <cell r="X46">
            <v>0</v>
          </cell>
          <cell r="Y46">
            <v>0</v>
          </cell>
          <cell r="Z46">
            <v>0</v>
          </cell>
          <cell r="AA46">
            <v>0</v>
          </cell>
          <cell r="AB46">
            <v>0</v>
          </cell>
          <cell r="AC46">
            <v>0</v>
          </cell>
          <cell r="AD46">
            <v>0</v>
          </cell>
          <cell r="AE46">
            <v>0</v>
          </cell>
          <cell r="AF46">
            <v>0</v>
          </cell>
          <cell r="AG46">
            <v>0</v>
          </cell>
          <cell r="AH46">
            <v>0</v>
          </cell>
          <cell r="AI46">
            <v>0</v>
          </cell>
        </row>
        <row r="47">
          <cell r="A47">
            <v>0</v>
          </cell>
          <cell r="B47">
            <v>0</v>
          </cell>
          <cell r="C47">
            <v>0</v>
          </cell>
          <cell r="D47" t="str">
            <v>4.6</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t="str">
            <v>1.33</v>
          </cell>
          <cell r="V47" t="str">
            <v>D+</v>
          </cell>
          <cell r="W47" t="str">
            <v>0</v>
          </cell>
          <cell r="X47">
            <v>0</v>
          </cell>
          <cell r="Y47">
            <v>0</v>
          </cell>
          <cell r="Z47">
            <v>0</v>
          </cell>
          <cell r="AA47">
            <v>0</v>
          </cell>
          <cell r="AB47">
            <v>0</v>
          </cell>
          <cell r="AC47">
            <v>0</v>
          </cell>
          <cell r="AD47">
            <v>0</v>
          </cell>
          <cell r="AE47">
            <v>0</v>
          </cell>
          <cell r="AF47">
            <v>0</v>
          </cell>
          <cell r="AG47">
            <v>0</v>
          </cell>
          <cell r="AH47">
            <v>0</v>
          </cell>
          <cell r="AI47">
            <v>0</v>
          </cell>
        </row>
        <row r="48">
          <cell r="A48">
            <v>0</v>
          </cell>
          <cell r="B48">
            <v>7</v>
          </cell>
          <cell r="C48" t="str">
            <v>capaian rapot</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t="str">
            <v>1.33</v>
          </cell>
          <cell r="V48" t="str">
            <v>D+</v>
          </cell>
          <cell r="W48">
            <v>0</v>
          </cell>
          <cell r="X48">
            <v>0</v>
          </cell>
          <cell r="Y48">
            <v>0</v>
          </cell>
          <cell r="Z48">
            <v>0</v>
          </cell>
          <cell r="AA48">
            <v>0</v>
          </cell>
          <cell r="AB48">
            <v>0</v>
          </cell>
          <cell r="AC48">
            <v>0</v>
          </cell>
          <cell r="AD48">
            <v>0</v>
          </cell>
          <cell r="AE48">
            <v>0</v>
          </cell>
          <cell r="AF48">
            <v>0</v>
          </cell>
          <cell r="AG48">
            <v>0</v>
          </cell>
          <cell r="AH48">
            <v>0</v>
          </cell>
          <cell r="AI48">
            <v>0</v>
          </cell>
        </row>
        <row r="49">
          <cell r="A49">
            <v>8</v>
          </cell>
          <cell r="B49">
            <v>0</v>
          </cell>
          <cell r="C49" t="str">
            <v>Aulia Dea Rosalinda</v>
          </cell>
          <cell r="D49" t="str">
            <v>4.2</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t="str">
            <v>1.33</v>
          </cell>
          <cell r="V49" t="str">
            <v>D+</v>
          </cell>
          <cell r="W49" t="str">
            <v>0</v>
          </cell>
          <cell r="X49">
            <v>0</v>
          </cell>
          <cell r="Y49">
            <v>0</v>
          </cell>
          <cell r="Z49">
            <v>0</v>
          </cell>
          <cell r="AA49">
            <v>0</v>
          </cell>
          <cell r="AB49">
            <v>0</v>
          </cell>
          <cell r="AC49">
            <v>0</v>
          </cell>
          <cell r="AD49">
            <v>0</v>
          </cell>
          <cell r="AE49">
            <v>0</v>
          </cell>
          <cell r="AF49">
            <v>0</v>
          </cell>
          <cell r="AG49">
            <v>0</v>
          </cell>
          <cell r="AH49">
            <v>0</v>
          </cell>
          <cell r="AI49" t="str">
            <v>D+</v>
          </cell>
        </row>
        <row r="50">
          <cell r="A50">
            <v>0</v>
          </cell>
          <cell r="B50">
            <v>0</v>
          </cell>
          <cell r="C50">
            <v>0</v>
          </cell>
          <cell r="D50" t="str">
            <v>4.3</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t="str">
            <v>1.33</v>
          </cell>
          <cell r="V50" t="str">
            <v>D+</v>
          </cell>
          <cell r="W50" t="str">
            <v>0</v>
          </cell>
          <cell r="X50">
            <v>0</v>
          </cell>
          <cell r="Y50">
            <v>0</v>
          </cell>
          <cell r="Z50">
            <v>0</v>
          </cell>
          <cell r="AA50">
            <v>0</v>
          </cell>
          <cell r="AB50">
            <v>0</v>
          </cell>
          <cell r="AC50">
            <v>0</v>
          </cell>
          <cell r="AD50">
            <v>0</v>
          </cell>
          <cell r="AE50">
            <v>0</v>
          </cell>
          <cell r="AF50">
            <v>0</v>
          </cell>
          <cell r="AG50">
            <v>0</v>
          </cell>
          <cell r="AH50">
            <v>0</v>
          </cell>
          <cell r="AI50">
            <v>0</v>
          </cell>
        </row>
        <row r="51">
          <cell r="A51">
            <v>0</v>
          </cell>
          <cell r="B51">
            <v>0</v>
          </cell>
          <cell r="C51">
            <v>0</v>
          </cell>
          <cell r="D51" t="str">
            <v>4.4</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t="str">
            <v>1.33</v>
          </cell>
          <cell r="V51" t="str">
            <v>D+</v>
          </cell>
          <cell r="W51" t="str">
            <v>0</v>
          </cell>
          <cell r="X51">
            <v>0</v>
          </cell>
          <cell r="Y51">
            <v>0</v>
          </cell>
          <cell r="Z51">
            <v>0</v>
          </cell>
          <cell r="AA51">
            <v>0</v>
          </cell>
          <cell r="AB51">
            <v>0</v>
          </cell>
          <cell r="AC51">
            <v>0</v>
          </cell>
          <cell r="AD51">
            <v>0</v>
          </cell>
          <cell r="AE51">
            <v>0</v>
          </cell>
          <cell r="AF51">
            <v>0</v>
          </cell>
          <cell r="AG51">
            <v>0</v>
          </cell>
          <cell r="AH51">
            <v>0</v>
          </cell>
          <cell r="AI51">
            <v>0</v>
          </cell>
        </row>
        <row r="52">
          <cell r="A52">
            <v>0</v>
          </cell>
          <cell r="B52">
            <v>0</v>
          </cell>
          <cell r="C52">
            <v>0</v>
          </cell>
          <cell r="D52" t="str">
            <v>4.5</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t="str">
            <v>1.33</v>
          </cell>
          <cell r="V52" t="str">
            <v>D+</v>
          </cell>
          <cell r="W52" t="str">
            <v>0</v>
          </cell>
          <cell r="X52">
            <v>0</v>
          </cell>
          <cell r="Y52">
            <v>0</v>
          </cell>
          <cell r="Z52">
            <v>0</v>
          </cell>
          <cell r="AA52">
            <v>0</v>
          </cell>
          <cell r="AB52">
            <v>0</v>
          </cell>
          <cell r="AC52">
            <v>0</v>
          </cell>
          <cell r="AD52">
            <v>0</v>
          </cell>
          <cell r="AE52">
            <v>0</v>
          </cell>
          <cell r="AF52">
            <v>0</v>
          </cell>
          <cell r="AG52">
            <v>0</v>
          </cell>
          <cell r="AH52">
            <v>0</v>
          </cell>
          <cell r="AI52">
            <v>0</v>
          </cell>
        </row>
        <row r="53">
          <cell r="A53">
            <v>0</v>
          </cell>
          <cell r="B53">
            <v>0</v>
          </cell>
          <cell r="C53">
            <v>0</v>
          </cell>
          <cell r="D53" t="str">
            <v>4.6</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t="str">
            <v>1.33</v>
          </cell>
          <cell r="V53" t="str">
            <v>D+</v>
          </cell>
          <cell r="W53" t="str">
            <v>0</v>
          </cell>
          <cell r="X53">
            <v>0</v>
          </cell>
          <cell r="Y53">
            <v>0</v>
          </cell>
          <cell r="Z53">
            <v>0</v>
          </cell>
          <cell r="AA53">
            <v>0</v>
          </cell>
          <cell r="AB53">
            <v>0</v>
          </cell>
          <cell r="AC53">
            <v>0</v>
          </cell>
          <cell r="AD53">
            <v>0</v>
          </cell>
          <cell r="AE53">
            <v>0</v>
          </cell>
          <cell r="AF53">
            <v>0</v>
          </cell>
          <cell r="AG53">
            <v>0</v>
          </cell>
          <cell r="AH53">
            <v>0</v>
          </cell>
          <cell r="AI53">
            <v>0</v>
          </cell>
        </row>
        <row r="54">
          <cell r="A54">
            <v>0</v>
          </cell>
          <cell r="B54">
            <v>8</v>
          </cell>
          <cell r="C54" t="str">
            <v>capaian rapot</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1.33</v>
          </cell>
          <cell r="V54" t="str">
            <v>D+</v>
          </cell>
          <cell r="W54">
            <v>0</v>
          </cell>
          <cell r="X54">
            <v>0</v>
          </cell>
          <cell r="Y54">
            <v>0</v>
          </cell>
          <cell r="Z54">
            <v>0</v>
          </cell>
          <cell r="AA54">
            <v>0</v>
          </cell>
          <cell r="AB54">
            <v>0</v>
          </cell>
          <cell r="AC54">
            <v>0</v>
          </cell>
          <cell r="AD54">
            <v>0</v>
          </cell>
          <cell r="AE54">
            <v>0</v>
          </cell>
          <cell r="AF54">
            <v>0</v>
          </cell>
          <cell r="AG54">
            <v>0</v>
          </cell>
          <cell r="AH54">
            <v>0</v>
          </cell>
          <cell r="AI54">
            <v>0</v>
          </cell>
        </row>
        <row r="55">
          <cell r="A55">
            <v>9</v>
          </cell>
          <cell r="B55">
            <v>0</v>
          </cell>
          <cell r="C55" t="str">
            <v>Claudia Gabriella L</v>
          </cell>
          <cell r="D55" t="str">
            <v>4.2</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t="str">
            <v>1.33</v>
          </cell>
          <cell r="V55" t="str">
            <v>D+</v>
          </cell>
          <cell r="W55" t="str">
            <v>0</v>
          </cell>
          <cell r="X55">
            <v>0</v>
          </cell>
          <cell r="Y55">
            <v>0</v>
          </cell>
          <cell r="Z55">
            <v>0</v>
          </cell>
          <cell r="AA55">
            <v>0</v>
          </cell>
          <cell r="AB55">
            <v>0</v>
          </cell>
          <cell r="AC55">
            <v>0</v>
          </cell>
          <cell r="AD55">
            <v>0</v>
          </cell>
          <cell r="AE55">
            <v>0</v>
          </cell>
          <cell r="AF55">
            <v>0</v>
          </cell>
          <cell r="AG55">
            <v>0</v>
          </cell>
          <cell r="AH55">
            <v>0</v>
          </cell>
          <cell r="AI55" t="str">
            <v>D+</v>
          </cell>
        </row>
        <row r="56">
          <cell r="A56">
            <v>0</v>
          </cell>
          <cell r="B56">
            <v>0</v>
          </cell>
          <cell r="C56">
            <v>0</v>
          </cell>
          <cell r="D56" t="str">
            <v>4.3</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t="str">
            <v>1.33</v>
          </cell>
          <cell r="V56" t="str">
            <v>D+</v>
          </cell>
          <cell r="W56" t="str">
            <v>0</v>
          </cell>
          <cell r="X56">
            <v>0</v>
          </cell>
          <cell r="Y56">
            <v>0</v>
          </cell>
          <cell r="Z56">
            <v>0</v>
          </cell>
          <cell r="AA56">
            <v>0</v>
          </cell>
          <cell r="AB56">
            <v>0</v>
          </cell>
          <cell r="AC56">
            <v>0</v>
          </cell>
          <cell r="AD56">
            <v>0</v>
          </cell>
          <cell r="AE56">
            <v>0</v>
          </cell>
          <cell r="AF56">
            <v>0</v>
          </cell>
          <cell r="AG56">
            <v>0</v>
          </cell>
          <cell r="AH56">
            <v>0</v>
          </cell>
          <cell r="AI56">
            <v>0</v>
          </cell>
        </row>
        <row r="57">
          <cell r="A57">
            <v>0</v>
          </cell>
          <cell r="B57">
            <v>0</v>
          </cell>
          <cell r="C57">
            <v>0</v>
          </cell>
          <cell r="D57" t="str">
            <v>4.4</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t="str">
            <v>1.33</v>
          </cell>
          <cell r="V57" t="str">
            <v>D+</v>
          </cell>
          <cell r="W57" t="str">
            <v>0</v>
          </cell>
          <cell r="X57">
            <v>0</v>
          </cell>
          <cell r="Y57">
            <v>0</v>
          </cell>
          <cell r="Z57">
            <v>0</v>
          </cell>
          <cell r="AA57">
            <v>0</v>
          </cell>
          <cell r="AB57">
            <v>0</v>
          </cell>
          <cell r="AC57">
            <v>0</v>
          </cell>
          <cell r="AD57">
            <v>0</v>
          </cell>
          <cell r="AE57">
            <v>0</v>
          </cell>
          <cell r="AF57">
            <v>0</v>
          </cell>
          <cell r="AG57">
            <v>0</v>
          </cell>
          <cell r="AH57">
            <v>0</v>
          </cell>
          <cell r="AI57">
            <v>0</v>
          </cell>
        </row>
        <row r="58">
          <cell r="A58">
            <v>0</v>
          </cell>
          <cell r="B58">
            <v>0</v>
          </cell>
          <cell r="C58">
            <v>0</v>
          </cell>
          <cell r="D58" t="str">
            <v>4.5</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t="str">
            <v>1.33</v>
          </cell>
          <cell r="V58" t="str">
            <v>D+</v>
          </cell>
          <cell r="W58" t="str">
            <v>0</v>
          </cell>
          <cell r="X58">
            <v>0</v>
          </cell>
          <cell r="Y58">
            <v>0</v>
          </cell>
          <cell r="Z58">
            <v>0</v>
          </cell>
          <cell r="AA58">
            <v>0</v>
          </cell>
          <cell r="AB58">
            <v>0</v>
          </cell>
          <cell r="AC58">
            <v>0</v>
          </cell>
          <cell r="AD58">
            <v>0</v>
          </cell>
          <cell r="AE58">
            <v>0</v>
          </cell>
          <cell r="AF58">
            <v>0</v>
          </cell>
          <cell r="AG58">
            <v>0</v>
          </cell>
          <cell r="AH58">
            <v>0</v>
          </cell>
          <cell r="AI58">
            <v>0</v>
          </cell>
        </row>
        <row r="59">
          <cell r="A59">
            <v>0</v>
          </cell>
          <cell r="B59">
            <v>0</v>
          </cell>
          <cell r="C59">
            <v>0</v>
          </cell>
          <cell r="D59" t="str">
            <v>4.6</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t="str">
            <v>1.33</v>
          </cell>
          <cell r="V59" t="str">
            <v>D+</v>
          </cell>
          <cell r="W59" t="str">
            <v>0</v>
          </cell>
          <cell r="X59">
            <v>0</v>
          </cell>
          <cell r="Y59">
            <v>0</v>
          </cell>
          <cell r="Z59">
            <v>0</v>
          </cell>
          <cell r="AA59">
            <v>0</v>
          </cell>
          <cell r="AB59">
            <v>0</v>
          </cell>
          <cell r="AC59">
            <v>0</v>
          </cell>
          <cell r="AD59">
            <v>0</v>
          </cell>
          <cell r="AE59">
            <v>0</v>
          </cell>
          <cell r="AF59">
            <v>0</v>
          </cell>
          <cell r="AG59">
            <v>0</v>
          </cell>
          <cell r="AH59">
            <v>0</v>
          </cell>
          <cell r="AI59">
            <v>0</v>
          </cell>
        </row>
        <row r="60">
          <cell r="A60">
            <v>0</v>
          </cell>
          <cell r="B60">
            <v>9</v>
          </cell>
          <cell r="C60" t="str">
            <v>capaian rapot</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t="str">
            <v>1.33</v>
          </cell>
          <cell r="V60" t="str">
            <v>D+</v>
          </cell>
          <cell r="W60">
            <v>0</v>
          </cell>
          <cell r="X60">
            <v>0</v>
          </cell>
          <cell r="Y60">
            <v>0</v>
          </cell>
          <cell r="Z60">
            <v>0</v>
          </cell>
          <cell r="AA60">
            <v>0</v>
          </cell>
          <cell r="AB60">
            <v>0</v>
          </cell>
          <cell r="AC60">
            <v>0</v>
          </cell>
          <cell r="AD60">
            <v>0</v>
          </cell>
          <cell r="AE60">
            <v>0</v>
          </cell>
          <cell r="AF60">
            <v>0</v>
          </cell>
          <cell r="AG60">
            <v>0</v>
          </cell>
          <cell r="AH60">
            <v>0</v>
          </cell>
          <cell r="AI60">
            <v>0</v>
          </cell>
        </row>
        <row r="61">
          <cell r="A61">
            <v>10</v>
          </cell>
          <cell r="B61">
            <v>0</v>
          </cell>
          <cell r="C61" t="str">
            <v xml:space="preserve">Deco Badarus Zaman </v>
          </cell>
          <cell r="D61" t="str">
            <v>4.2</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t="str">
            <v>1.33</v>
          </cell>
          <cell r="V61" t="str">
            <v>D+</v>
          </cell>
          <cell r="W61" t="str">
            <v>0</v>
          </cell>
          <cell r="X61">
            <v>0</v>
          </cell>
          <cell r="Y61">
            <v>0</v>
          </cell>
          <cell r="Z61">
            <v>0</v>
          </cell>
          <cell r="AA61">
            <v>0</v>
          </cell>
          <cell r="AB61">
            <v>0</v>
          </cell>
          <cell r="AC61">
            <v>0</v>
          </cell>
          <cell r="AD61">
            <v>0</v>
          </cell>
          <cell r="AE61">
            <v>0</v>
          </cell>
          <cell r="AF61">
            <v>0</v>
          </cell>
          <cell r="AG61">
            <v>0</v>
          </cell>
          <cell r="AH61">
            <v>0</v>
          </cell>
          <cell r="AI61" t="str">
            <v>D+</v>
          </cell>
        </row>
        <row r="62">
          <cell r="A62">
            <v>0</v>
          </cell>
          <cell r="B62">
            <v>0</v>
          </cell>
          <cell r="C62">
            <v>0</v>
          </cell>
          <cell r="D62" t="str">
            <v>4.3</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t="str">
            <v>1.33</v>
          </cell>
          <cell r="V62" t="str">
            <v>D+</v>
          </cell>
          <cell r="W62" t="str">
            <v>0</v>
          </cell>
          <cell r="X62">
            <v>0</v>
          </cell>
          <cell r="Y62">
            <v>0</v>
          </cell>
          <cell r="Z62">
            <v>0</v>
          </cell>
          <cell r="AA62">
            <v>0</v>
          </cell>
          <cell r="AB62">
            <v>0</v>
          </cell>
          <cell r="AC62">
            <v>0</v>
          </cell>
          <cell r="AD62">
            <v>0</v>
          </cell>
          <cell r="AE62">
            <v>0</v>
          </cell>
          <cell r="AF62">
            <v>0</v>
          </cell>
          <cell r="AG62">
            <v>0</v>
          </cell>
          <cell r="AH62">
            <v>0</v>
          </cell>
          <cell r="AI62">
            <v>0</v>
          </cell>
        </row>
        <row r="63">
          <cell r="A63">
            <v>0</v>
          </cell>
          <cell r="B63">
            <v>0</v>
          </cell>
          <cell r="C63">
            <v>0</v>
          </cell>
          <cell r="D63" t="str">
            <v>4.4</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t="str">
            <v>1.33</v>
          </cell>
          <cell r="V63" t="str">
            <v>D+</v>
          </cell>
          <cell r="W63" t="str">
            <v>0</v>
          </cell>
          <cell r="X63">
            <v>0</v>
          </cell>
          <cell r="Y63">
            <v>0</v>
          </cell>
          <cell r="Z63">
            <v>0</v>
          </cell>
          <cell r="AA63">
            <v>0</v>
          </cell>
          <cell r="AB63">
            <v>0</v>
          </cell>
          <cell r="AC63">
            <v>0</v>
          </cell>
          <cell r="AD63">
            <v>0</v>
          </cell>
          <cell r="AE63">
            <v>0</v>
          </cell>
          <cell r="AF63">
            <v>0</v>
          </cell>
          <cell r="AG63">
            <v>0</v>
          </cell>
          <cell r="AH63">
            <v>0</v>
          </cell>
          <cell r="AI63">
            <v>0</v>
          </cell>
        </row>
        <row r="64">
          <cell r="A64">
            <v>0</v>
          </cell>
          <cell r="B64">
            <v>0</v>
          </cell>
          <cell r="C64">
            <v>0</v>
          </cell>
          <cell r="D64" t="str">
            <v>4.5</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t="str">
            <v>1.33</v>
          </cell>
          <cell r="V64" t="str">
            <v>D+</v>
          </cell>
          <cell r="W64" t="str">
            <v>0</v>
          </cell>
          <cell r="X64">
            <v>0</v>
          </cell>
          <cell r="Y64">
            <v>0</v>
          </cell>
          <cell r="Z64">
            <v>0</v>
          </cell>
          <cell r="AA64">
            <v>0</v>
          </cell>
          <cell r="AB64">
            <v>0</v>
          </cell>
          <cell r="AC64">
            <v>0</v>
          </cell>
          <cell r="AD64">
            <v>0</v>
          </cell>
          <cell r="AE64">
            <v>0</v>
          </cell>
          <cell r="AF64">
            <v>0</v>
          </cell>
          <cell r="AG64">
            <v>0</v>
          </cell>
          <cell r="AH64">
            <v>0</v>
          </cell>
          <cell r="AI64">
            <v>0</v>
          </cell>
        </row>
        <row r="65">
          <cell r="A65">
            <v>0</v>
          </cell>
          <cell r="B65">
            <v>0</v>
          </cell>
          <cell r="C65">
            <v>0</v>
          </cell>
          <cell r="D65" t="str">
            <v>4.6</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t="str">
            <v>1.33</v>
          </cell>
          <cell r="V65" t="str">
            <v>D+</v>
          </cell>
          <cell r="W65" t="str">
            <v>0</v>
          </cell>
          <cell r="X65">
            <v>0</v>
          </cell>
          <cell r="Y65">
            <v>0</v>
          </cell>
          <cell r="Z65">
            <v>0</v>
          </cell>
          <cell r="AA65">
            <v>0</v>
          </cell>
          <cell r="AB65">
            <v>0</v>
          </cell>
          <cell r="AC65">
            <v>0</v>
          </cell>
          <cell r="AD65">
            <v>0</v>
          </cell>
          <cell r="AE65">
            <v>0</v>
          </cell>
          <cell r="AF65">
            <v>0</v>
          </cell>
          <cell r="AG65">
            <v>0</v>
          </cell>
          <cell r="AH65">
            <v>0</v>
          </cell>
          <cell r="AI65">
            <v>0</v>
          </cell>
        </row>
        <row r="66">
          <cell r="A66">
            <v>0</v>
          </cell>
          <cell r="B66">
            <v>10</v>
          </cell>
          <cell r="C66" t="str">
            <v>capaian rapot</v>
          </cell>
          <cell r="D66">
            <v>0</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t="str">
            <v>1.33</v>
          </cell>
          <cell r="V66" t="str">
            <v>D+</v>
          </cell>
          <cell r="W66">
            <v>0</v>
          </cell>
          <cell r="X66">
            <v>0</v>
          </cell>
          <cell r="Y66">
            <v>0</v>
          </cell>
          <cell r="Z66">
            <v>0</v>
          </cell>
          <cell r="AA66">
            <v>0</v>
          </cell>
          <cell r="AB66">
            <v>0</v>
          </cell>
          <cell r="AC66">
            <v>0</v>
          </cell>
          <cell r="AD66">
            <v>0</v>
          </cell>
          <cell r="AE66">
            <v>0</v>
          </cell>
          <cell r="AF66">
            <v>0</v>
          </cell>
          <cell r="AG66">
            <v>0</v>
          </cell>
          <cell r="AH66">
            <v>0</v>
          </cell>
          <cell r="AI66">
            <v>0</v>
          </cell>
        </row>
        <row r="67">
          <cell r="A67">
            <v>11</v>
          </cell>
          <cell r="B67">
            <v>0</v>
          </cell>
          <cell r="C67" t="str">
            <v>Fania Mutiara Felichia</v>
          </cell>
          <cell r="D67" t="str">
            <v>4.2</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t="str">
            <v>1.33</v>
          </cell>
          <cell r="V67" t="str">
            <v>D+</v>
          </cell>
          <cell r="W67" t="str">
            <v>0</v>
          </cell>
          <cell r="X67">
            <v>0</v>
          </cell>
          <cell r="Y67">
            <v>0</v>
          </cell>
          <cell r="Z67">
            <v>0</v>
          </cell>
          <cell r="AA67">
            <v>0</v>
          </cell>
          <cell r="AB67">
            <v>0</v>
          </cell>
          <cell r="AC67">
            <v>0</v>
          </cell>
          <cell r="AD67">
            <v>0</v>
          </cell>
          <cell r="AE67">
            <v>0</v>
          </cell>
          <cell r="AF67">
            <v>0</v>
          </cell>
          <cell r="AG67">
            <v>0</v>
          </cell>
          <cell r="AH67">
            <v>0</v>
          </cell>
          <cell r="AI67" t="str">
            <v>D+</v>
          </cell>
        </row>
        <row r="68">
          <cell r="A68">
            <v>0</v>
          </cell>
          <cell r="B68">
            <v>0</v>
          </cell>
          <cell r="C68">
            <v>0</v>
          </cell>
          <cell r="D68" t="str">
            <v>4.3</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t="str">
            <v>1.33</v>
          </cell>
          <cell r="V68" t="str">
            <v>D+</v>
          </cell>
          <cell r="W68" t="str">
            <v>0</v>
          </cell>
          <cell r="X68">
            <v>0</v>
          </cell>
          <cell r="Y68">
            <v>0</v>
          </cell>
          <cell r="Z68">
            <v>0</v>
          </cell>
          <cell r="AA68">
            <v>0</v>
          </cell>
          <cell r="AB68">
            <v>0</v>
          </cell>
          <cell r="AC68">
            <v>0</v>
          </cell>
          <cell r="AD68">
            <v>0</v>
          </cell>
          <cell r="AE68">
            <v>0</v>
          </cell>
          <cell r="AF68">
            <v>0</v>
          </cell>
          <cell r="AG68">
            <v>0</v>
          </cell>
          <cell r="AH68">
            <v>0</v>
          </cell>
          <cell r="AI68">
            <v>0</v>
          </cell>
        </row>
        <row r="69">
          <cell r="A69">
            <v>0</v>
          </cell>
          <cell r="B69">
            <v>0</v>
          </cell>
          <cell r="C69">
            <v>0</v>
          </cell>
          <cell r="D69" t="str">
            <v>4.4</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t="str">
            <v>1.33</v>
          </cell>
          <cell r="V69" t="str">
            <v>D+</v>
          </cell>
          <cell r="W69" t="str">
            <v>0</v>
          </cell>
          <cell r="X69">
            <v>0</v>
          </cell>
          <cell r="Y69">
            <v>0</v>
          </cell>
          <cell r="Z69">
            <v>0</v>
          </cell>
          <cell r="AA69">
            <v>0</v>
          </cell>
          <cell r="AB69">
            <v>0</v>
          </cell>
          <cell r="AC69">
            <v>0</v>
          </cell>
          <cell r="AD69">
            <v>0</v>
          </cell>
          <cell r="AE69">
            <v>0</v>
          </cell>
          <cell r="AF69">
            <v>0</v>
          </cell>
          <cell r="AG69">
            <v>0</v>
          </cell>
          <cell r="AH69">
            <v>0</v>
          </cell>
          <cell r="AI69">
            <v>0</v>
          </cell>
        </row>
        <row r="70">
          <cell r="A70">
            <v>0</v>
          </cell>
          <cell r="B70">
            <v>0</v>
          </cell>
          <cell r="C70">
            <v>0</v>
          </cell>
          <cell r="D70" t="str">
            <v>4.5</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t="str">
            <v>1.33</v>
          </cell>
          <cell r="V70" t="str">
            <v>D+</v>
          </cell>
          <cell r="W70" t="str">
            <v>0</v>
          </cell>
          <cell r="X70">
            <v>0</v>
          </cell>
          <cell r="Y70">
            <v>0</v>
          </cell>
          <cell r="Z70">
            <v>0</v>
          </cell>
          <cell r="AA70">
            <v>0</v>
          </cell>
          <cell r="AB70">
            <v>0</v>
          </cell>
          <cell r="AC70">
            <v>0</v>
          </cell>
          <cell r="AD70">
            <v>0</v>
          </cell>
          <cell r="AE70">
            <v>0</v>
          </cell>
          <cell r="AF70">
            <v>0</v>
          </cell>
          <cell r="AG70">
            <v>0</v>
          </cell>
          <cell r="AH70">
            <v>0</v>
          </cell>
          <cell r="AI70">
            <v>0</v>
          </cell>
        </row>
        <row r="71">
          <cell r="A71">
            <v>0</v>
          </cell>
          <cell r="B71">
            <v>0</v>
          </cell>
          <cell r="C71">
            <v>0</v>
          </cell>
          <cell r="D71" t="str">
            <v>4.6</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t="str">
            <v>1.33</v>
          </cell>
          <cell r="V71" t="str">
            <v>D+</v>
          </cell>
          <cell r="W71" t="str">
            <v>0</v>
          </cell>
          <cell r="X71">
            <v>0</v>
          </cell>
          <cell r="Y71">
            <v>0</v>
          </cell>
          <cell r="Z71">
            <v>0</v>
          </cell>
          <cell r="AA71">
            <v>0</v>
          </cell>
          <cell r="AB71">
            <v>0</v>
          </cell>
          <cell r="AC71">
            <v>0</v>
          </cell>
          <cell r="AD71">
            <v>0</v>
          </cell>
          <cell r="AE71">
            <v>0</v>
          </cell>
          <cell r="AF71">
            <v>0</v>
          </cell>
          <cell r="AG71">
            <v>0</v>
          </cell>
          <cell r="AH71">
            <v>0</v>
          </cell>
          <cell r="AI71">
            <v>0</v>
          </cell>
        </row>
        <row r="72">
          <cell r="A72">
            <v>0</v>
          </cell>
          <cell r="B72">
            <v>11</v>
          </cell>
          <cell r="C72" t="str">
            <v>capaian rapot</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t="str">
            <v>1.33</v>
          </cell>
          <cell r="V72" t="str">
            <v>D+</v>
          </cell>
          <cell r="W72">
            <v>0</v>
          </cell>
          <cell r="X72">
            <v>0</v>
          </cell>
          <cell r="Y72">
            <v>0</v>
          </cell>
          <cell r="Z72">
            <v>0</v>
          </cell>
          <cell r="AA72">
            <v>0</v>
          </cell>
          <cell r="AB72">
            <v>0</v>
          </cell>
          <cell r="AC72">
            <v>0</v>
          </cell>
          <cell r="AD72">
            <v>0</v>
          </cell>
          <cell r="AE72">
            <v>0</v>
          </cell>
          <cell r="AF72">
            <v>0</v>
          </cell>
          <cell r="AG72">
            <v>0</v>
          </cell>
          <cell r="AH72">
            <v>0</v>
          </cell>
          <cell r="AI72">
            <v>0</v>
          </cell>
        </row>
        <row r="73">
          <cell r="A73">
            <v>12</v>
          </cell>
          <cell r="B73">
            <v>0</v>
          </cell>
          <cell r="C73" t="str">
            <v>Intan Dyah Nowari</v>
          </cell>
          <cell r="D73" t="str">
            <v>4.2</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t="str">
            <v>1.33</v>
          </cell>
          <cell r="V73" t="str">
            <v>D+</v>
          </cell>
          <cell r="W73" t="str">
            <v>0</v>
          </cell>
          <cell r="X73">
            <v>0</v>
          </cell>
          <cell r="Y73">
            <v>0</v>
          </cell>
          <cell r="Z73">
            <v>0</v>
          </cell>
          <cell r="AA73">
            <v>0</v>
          </cell>
          <cell r="AB73">
            <v>0</v>
          </cell>
          <cell r="AC73">
            <v>0</v>
          </cell>
          <cell r="AD73">
            <v>0</v>
          </cell>
          <cell r="AE73">
            <v>0</v>
          </cell>
          <cell r="AF73">
            <v>0</v>
          </cell>
          <cell r="AG73">
            <v>0</v>
          </cell>
          <cell r="AH73">
            <v>0</v>
          </cell>
          <cell r="AI73" t="str">
            <v>D+</v>
          </cell>
        </row>
        <row r="74">
          <cell r="A74">
            <v>0</v>
          </cell>
          <cell r="B74">
            <v>0</v>
          </cell>
          <cell r="C74">
            <v>0</v>
          </cell>
          <cell r="D74" t="str">
            <v>4.3</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t="str">
            <v>1.33</v>
          </cell>
          <cell r="V74" t="str">
            <v>D+</v>
          </cell>
          <cell r="W74" t="str">
            <v>0</v>
          </cell>
          <cell r="X74">
            <v>0</v>
          </cell>
          <cell r="Y74">
            <v>0</v>
          </cell>
          <cell r="Z74">
            <v>0</v>
          </cell>
          <cell r="AA74">
            <v>0</v>
          </cell>
          <cell r="AB74">
            <v>0</v>
          </cell>
          <cell r="AC74">
            <v>0</v>
          </cell>
          <cell r="AD74">
            <v>0</v>
          </cell>
          <cell r="AE74">
            <v>0</v>
          </cell>
          <cell r="AF74">
            <v>0</v>
          </cell>
          <cell r="AG74">
            <v>0</v>
          </cell>
          <cell r="AH74">
            <v>0</v>
          </cell>
          <cell r="AI74">
            <v>0</v>
          </cell>
        </row>
        <row r="75">
          <cell r="A75">
            <v>0</v>
          </cell>
          <cell r="B75">
            <v>0</v>
          </cell>
          <cell r="C75">
            <v>0</v>
          </cell>
          <cell r="D75" t="str">
            <v>4.4</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t="str">
            <v>1.33</v>
          </cell>
          <cell r="V75" t="str">
            <v>D+</v>
          </cell>
          <cell r="W75" t="str">
            <v>0</v>
          </cell>
          <cell r="X75">
            <v>0</v>
          </cell>
          <cell r="Y75">
            <v>0</v>
          </cell>
          <cell r="Z75">
            <v>0</v>
          </cell>
          <cell r="AA75">
            <v>0</v>
          </cell>
          <cell r="AB75">
            <v>0</v>
          </cell>
          <cell r="AC75">
            <v>0</v>
          </cell>
          <cell r="AD75">
            <v>0</v>
          </cell>
          <cell r="AE75">
            <v>0</v>
          </cell>
          <cell r="AF75">
            <v>0</v>
          </cell>
          <cell r="AG75">
            <v>0</v>
          </cell>
          <cell r="AH75">
            <v>0</v>
          </cell>
          <cell r="AI75">
            <v>0</v>
          </cell>
        </row>
        <row r="76">
          <cell r="A76">
            <v>0</v>
          </cell>
          <cell r="B76">
            <v>0</v>
          </cell>
          <cell r="C76">
            <v>0</v>
          </cell>
          <cell r="D76" t="str">
            <v>4.5</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t="str">
            <v>1.33</v>
          </cell>
          <cell r="V76" t="str">
            <v>D+</v>
          </cell>
          <cell r="W76" t="str">
            <v>0</v>
          </cell>
          <cell r="X76">
            <v>0</v>
          </cell>
          <cell r="Y76">
            <v>0</v>
          </cell>
          <cell r="Z76">
            <v>0</v>
          </cell>
          <cell r="AA76">
            <v>0</v>
          </cell>
          <cell r="AB76">
            <v>0</v>
          </cell>
          <cell r="AC76">
            <v>0</v>
          </cell>
          <cell r="AD76">
            <v>0</v>
          </cell>
          <cell r="AE76">
            <v>0</v>
          </cell>
          <cell r="AF76">
            <v>0</v>
          </cell>
          <cell r="AG76">
            <v>0</v>
          </cell>
          <cell r="AH76">
            <v>0</v>
          </cell>
          <cell r="AI76">
            <v>0</v>
          </cell>
        </row>
        <row r="77">
          <cell r="A77">
            <v>0</v>
          </cell>
          <cell r="B77">
            <v>0</v>
          </cell>
          <cell r="C77">
            <v>0</v>
          </cell>
          <cell r="D77" t="str">
            <v>4.6</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t="str">
            <v>1.33</v>
          </cell>
          <cell r="V77" t="str">
            <v>D+</v>
          </cell>
          <cell r="W77" t="str">
            <v>0</v>
          </cell>
          <cell r="X77">
            <v>0</v>
          </cell>
          <cell r="Y77">
            <v>0</v>
          </cell>
          <cell r="Z77">
            <v>0</v>
          </cell>
          <cell r="AA77">
            <v>0</v>
          </cell>
          <cell r="AB77">
            <v>0</v>
          </cell>
          <cell r="AC77">
            <v>0</v>
          </cell>
          <cell r="AD77">
            <v>0</v>
          </cell>
          <cell r="AE77">
            <v>0</v>
          </cell>
          <cell r="AF77">
            <v>0</v>
          </cell>
          <cell r="AG77">
            <v>0</v>
          </cell>
          <cell r="AH77">
            <v>0</v>
          </cell>
          <cell r="AI77">
            <v>0</v>
          </cell>
        </row>
        <row r="78">
          <cell r="A78">
            <v>0</v>
          </cell>
          <cell r="B78">
            <v>12</v>
          </cell>
          <cell r="C78" t="str">
            <v>capaian rapot</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t="str">
            <v>1.33</v>
          </cell>
          <cell r="V78" t="str">
            <v>D+</v>
          </cell>
          <cell r="W78">
            <v>0</v>
          </cell>
          <cell r="X78">
            <v>0</v>
          </cell>
          <cell r="Y78">
            <v>0</v>
          </cell>
          <cell r="Z78">
            <v>0</v>
          </cell>
          <cell r="AA78">
            <v>0</v>
          </cell>
          <cell r="AB78">
            <v>0</v>
          </cell>
          <cell r="AC78">
            <v>0</v>
          </cell>
          <cell r="AD78">
            <v>0</v>
          </cell>
          <cell r="AE78">
            <v>0</v>
          </cell>
          <cell r="AF78">
            <v>0</v>
          </cell>
          <cell r="AG78">
            <v>0</v>
          </cell>
          <cell r="AH78">
            <v>0</v>
          </cell>
          <cell r="AI78">
            <v>0</v>
          </cell>
        </row>
        <row r="79">
          <cell r="A79">
            <v>13</v>
          </cell>
          <cell r="B79">
            <v>0</v>
          </cell>
          <cell r="C79" t="str">
            <v>Misyanita Nurfitri S</v>
          </cell>
          <cell r="D79" t="str">
            <v>4.2</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t="str">
            <v>1.33</v>
          </cell>
          <cell r="V79" t="str">
            <v>D+</v>
          </cell>
          <cell r="W79" t="str">
            <v>0</v>
          </cell>
          <cell r="X79">
            <v>0</v>
          </cell>
          <cell r="Y79">
            <v>0</v>
          </cell>
          <cell r="Z79">
            <v>0</v>
          </cell>
          <cell r="AA79">
            <v>0</v>
          </cell>
          <cell r="AB79">
            <v>0</v>
          </cell>
          <cell r="AC79">
            <v>0</v>
          </cell>
          <cell r="AD79">
            <v>0</v>
          </cell>
          <cell r="AE79">
            <v>0</v>
          </cell>
          <cell r="AF79">
            <v>0</v>
          </cell>
          <cell r="AG79">
            <v>0</v>
          </cell>
          <cell r="AH79">
            <v>0</v>
          </cell>
          <cell r="AI79" t="str">
            <v>D+</v>
          </cell>
        </row>
        <row r="80">
          <cell r="A80">
            <v>0</v>
          </cell>
          <cell r="B80">
            <v>0</v>
          </cell>
          <cell r="C80">
            <v>0</v>
          </cell>
          <cell r="D80" t="str">
            <v>4.3</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t="str">
            <v>1.33</v>
          </cell>
          <cell r="V80" t="str">
            <v>D+</v>
          </cell>
          <cell r="W80" t="str">
            <v>0</v>
          </cell>
          <cell r="X80">
            <v>0</v>
          </cell>
          <cell r="Y80">
            <v>0</v>
          </cell>
          <cell r="Z80">
            <v>0</v>
          </cell>
          <cell r="AA80">
            <v>0</v>
          </cell>
          <cell r="AB80">
            <v>0</v>
          </cell>
          <cell r="AC80">
            <v>0</v>
          </cell>
          <cell r="AD80">
            <v>0</v>
          </cell>
          <cell r="AE80">
            <v>0</v>
          </cell>
          <cell r="AF80">
            <v>0</v>
          </cell>
          <cell r="AG80">
            <v>0</v>
          </cell>
          <cell r="AH80">
            <v>0</v>
          </cell>
          <cell r="AI80">
            <v>0</v>
          </cell>
        </row>
        <row r="81">
          <cell r="A81">
            <v>0</v>
          </cell>
          <cell r="B81">
            <v>0</v>
          </cell>
          <cell r="C81">
            <v>0</v>
          </cell>
          <cell r="D81" t="str">
            <v>4.4</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t="str">
            <v>1.33</v>
          </cell>
          <cell r="V81" t="str">
            <v>D+</v>
          </cell>
          <cell r="W81" t="str">
            <v>0</v>
          </cell>
          <cell r="X81">
            <v>0</v>
          </cell>
          <cell r="Y81">
            <v>0</v>
          </cell>
          <cell r="Z81">
            <v>0</v>
          </cell>
          <cell r="AA81">
            <v>0</v>
          </cell>
          <cell r="AB81">
            <v>0</v>
          </cell>
          <cell r="AC81">
            <v>0</v>
          </cell>
          <cell r="AD81">
            <v>0</v>
          </cell>
          <cell r="AE81">
            <v>0</v>
          </cell>
          <cell r="AF81">
            <v>0</v>
          </cell>
          <cell r="AG81">
            <v>0</v>
          </cell>
          <cell r="AH81">
            <v>0</v>
          </cell>
          <cell r="AI81">
            <v>0</v>
          </cell>
        </row>
        <row r="82">
          <cell r="A82">
            <v>0</v>
          </cell>
          <cell r="B82">
            <v>0</v>
          </cell>
          <cell r="C82">
            <v>0</v>
          </cell>
          <cell r="D82" t="str">
            <v>4.5</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t="str">
            <v>1.33</v>
          </cell>
          <cell r="V82" t="str">
            <v>D+</v>
          </cell>
          <cell r="W82" t="str">
            <v>0</v>
          </cell>
          <cell r="X82">
            <v>0</v>
          </cell>
          <cell r="Y82">
            <v>0</v>
          </cell>
          <cell r="Z82">
            <v>0</v>
          </cell>
          <cell r="AA82">
            <v>0</v>
          </cell>
          <cell r="AB82">
            <v>0</v>
          </cell>
          <cell r="AC82">
            <v>0</v>
          </cell>
          <cell r="AD82">
            <v>0</v>
          </cell>
          <cell r="AE82">
            <v>0</v>
          </cell>
          <cell r="AF82">
            <v>0</v>
          </cell>
          <cell r="AG82">
            <v>0</v>
          </cell>
          <cell r="AH82">
            <v>0</v>
          </cell>
          <cell r="AI82">
            <v>0</v>
          </cell>
        </row>
        <row r="83">
          <cell r="A83">
            <v>0</v>
          </cell>
          <cell r="B83">
            <v>0</v>
          </cell>
          <cell r="C83">
            <v>0</v>
          </cell>
          <cell r="D83" t="str">
            <v>4.6</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t="str">
            <v>1.33</v>
          </cell>
          <cell r="V83" t="str">
            <v>D+</v>
          </cell>
          <cell r="W83" t="str">
            <v>0</v>
          </cell>
          <cell r="X83">
            <v>0</v>
          </cell>
          <cell r="Y83">
            <v>0</v>
          </cell>
          <cell r="Z83">
            <v>0</v>
          </cell>
          <cell r="AA83">
            <v>0</v>
          </cell>
          <cell r="AB83">
            <v>0</v>
          </cell>
          <cell r="AC83">
            <v>0</v>
          </cell>
          <cell r="AD83">
            <v>0</v>
          </cell>
          <cell r="AE83">
            <v>0</v>
          </cell>
          <cell r="AF83">
            <v>0</v>
          </cell>
          <cell r="AG83">
            <v>0</v>
          </cell>
          <cell r="AH83">
            <v>0</v>
          </cell>
          <cell r="AI83">
            <v>0</v>
          </cell>
        </row>
        <row r="84">
          <cell r="A84">
            <v>0</v>
          </cell>
          <cell r="B84">
            <v>13</v>
          </cell>
          <cell r="C84" t="str">
            <v>capaian rapot</v>
          </cell>
          <cell r="D84">
            <v>0</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t="str">
            <v>1.33</v>
          </cell>
          <cell r="V84" t="str">
            <v>D+</v>
          </cell>
          <cell r="W84">
            <v>0</v>
          </cell>
          <cell r="X84">
            <v>0</v>
          </cell>
          <cell r="Y84">
            <v>0</v>
          </cell>
          <cell r="Z84">
            <v>0</v>
          </cell>
          <cell r="AA84">
            <v>0</v>
          </cell>
          <cell r="AB84">
            <v>0</v>
          </cell>
          <cell r="AC84">
            <v>0</v>
          </cell>
          <cell r="AD84">
            <v>0</v>
          </cell>
          <cell r="AE84">
            <v>0</v>
          </cell>
          <cell r="AF84">
            <v>0</v>
          </cell>
          <cell r="AG84">
            <v>0</v>
          </cell>
          <cell r="AH84">
            <v>0</v>
          </cell>
          <cell r="AI84">
            <v>0</v>
          </cell>
        </row>
        <row r="85">
          <cell r="A85">
            <v>14</v>
          </cell>
          <cell r="B85">
            <v>0</v>
          </cell>
          <cell r="C85" t="str">
            <v>Moch Zidane Hita L. U</v>
          </cell>
          <cell r="D85" t="str">
            <v>4.2</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t="str">
            <v>1.33</v>
          </cell>
          <cell r="V85" t="str">
            <v>D+</v>
          </cell>
          <cell r="W85" t="str">
            <v>0</v>
          </cell>
          <cell r="X85">
            <v>0</v>
          </cell>
          <cell r="Y85">
            <v>0</v>
          </cell>
          <cell r="Z85">
            <v>0</v>
          </cell>
          <cell r="AA85">
            <v>0</v>
          </cell>
          <cell r="AB85">
            <v>0</v>
          </cell>
          <cell r="AC85">
            <v>0</v>
          </cell>
          <cell r="AD85">
            <v>0</v>
          </cell>
          <cell r="AE85">
            <v>0</v>
          </cell>
          <cell r="AF85">
            <v>0</v>
          </cell>
          <cell r="AG85">
            <v>0</v>
          </cell>
          <cell r="AH85">
            <v>0</v>
          </cell>
          <cell r="AI85" t="str">
            <v>D+</v>
          </cell>
        </row>
        <row r="86">
          <cell r="A86">
            <v>0</v>
          </cell>
          <cell r="B86">
            <v>0</v>
          </cell>
          <cell r="C86">
            <v>0</v>
          </cell>
          <cell r="D86" t="str">
            <v>4.3</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t="str">
            <v>1.33</v>
          </cell>
          <cell r="V86" t="str">
            <v>D+</v>
          </cell>
          <cell r="W86" t="str">
            <v>0</v>
          </cell>
          <cell r="X86">
            <v>0</v>
          </cell>
          <cell r="Y86">
            <v>0</v>
          </cell>
          <cell r="Z86">
            <v>0</v>
          </cell>
          <cell r="AA86">
            <v>0</v>
          </cell>
          <cell r="AB86">
            <v>0</v>
          </cell>
          <cell r="AC86">
            <v>0</v>
          </cell>
          <cell r="AD86">
            <v>0</v>
          </cell>
          <cell r="AE86">
            <v>0</v>
          </cell>
          <cell r="AF86">
            <v>0</v>
          </cell>
          <cell r="AG86">
            <v>0</v>
          </cell>
          <cell r="AH86">
            <v>0</v>
          </cell>
          <cell r="AI86">
            <v>0</v>
          </cell>
        </row>
        <row r="87">
          <cell r="A87">
            <v>0</v>
          </cell>
          <cell r="B87">
            <v>0</v>
          </cell>
          <cell r="C87">
            <v>0</v>
          </cell>
          <cell r="D87" t="str">
            <v>4.4</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t="str">
            <v>1.33</v>
          </cell>
          <cell r="V87" t="str">
            <v>D+</v>
          </cell>
          <cell r="W87" t="str">
            <v>0</v>
          </cell>
          <cell r="X87">
            <v>0</v>
          </cell>
          <cell r="Y87">
            <v>0</v>
          </cell>
          <cell r="Z87">
            <v>0</v>
          </cell>
          <cell r="AA87">
            <v>0</v>
          </cell>
          <cell r="AB87">
            <v>0</v>
          </cell>
          <cell r="AC87">
            <v>0</v>
          </cell>
          <cell r="AD87">
            <v>0</v>
          </cell>
          <cell r="AE87">
            <v>0</v>
          </cell>
          <cell r="AF87">
            <v>0</v>
          </cell>
          <cell r="AG87">
            <v>0</v>
          </cell>
          <cell r="AH87">
            <v>0</v>
          </cell>
          <cell r="AI87">
            <v>0</v>
          </cell>
        </row>
        <row r="88">
          <cell r="A88">
            <v>0</v>
          </cell>
          <cell r="B88">
            <v>0</v>
          </cell>
          <cell r="C88">
            <v>0</v>
          </cell>
          <cell r="D88" t="str">
            <v>4.5</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t="str">
            <v>1.33</v>
          </cell>
          <cell r="V88" t="str">
            <v>D+</v>
          </cell>
          <cell r="W88" t="str">
            <v>0</v>
          </cell>
          <cell r="X88">
            <v>0</v>
          </cell>
          <cell r="Y88">
            <v>0</v>
          </cell>
          <cell r="Z88">
            <v>0</v>
          </cell>
          <cell r="AA88">
            <v>0</v>
          </cell>
          <cell r="AB88">
            <v>0</v>
          </cell>
          <cell r="AC88">
            <v>0</v>
          </cell>
          <cell r="AD88">
            <v>0</v>
          </cell>
          <cell r="AE88">
            <v>0</v>
          </cell>
          <cell r="AF88">
            <v>0</v>
          </cell>
          <cell r="AG88">
            <v>0</v>
          </cell>
          <cell r="AH88">
            <v>0</v>
          </cell>
          <cell r="AI88">
            <v>0</v>
          </cell>
        </row>
        <row r="89">
          <cell r="A89">
            <v>0</v>
          </cell>
          <cell r="B89">
            <v>0</v>
          </cell>
          <cell r="C89">
            <v>0</v>
          </cell>
          <cell r="D89" t="str">
            <v>4.6</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t="str">
            <v>1.33</v>
          </cell>
          <cell r="V89" t="str">
            <v>D+</v>
          </cell>
          <cell r="W89" t="str">
            <v>0</v>
          </cell>
          <cell r="X89">
            <v>0</v>
          </cell>
          <cell r="Y89">
            <v>0</v>
          </cell>
          <cell r="Z89">
            <v>0</v>
          </cell>
          <cell r="AA89">
            <v>0</v>
          </cell>
          <cell r="AB89">
            <v>0</v>
          </cell>
          <cell r="AC89">
            <v>0</v>
          </cell>
          <cell r="AD89">
            <v>0</v>
          </cell>
          <cell r="AE89">
            <v>0</v>
          </cell>
          <cell r="AF89">
            <v>0</v>
          </cell>
          <cell r="AG89">
            <v>0</v>
          </cell>
          <cell r="AH89">
            <v>0</v>
          </cell>
          <cell r="AI89">
            <v>0</v>
          </cell>
        </row>
        <row r="90">
          <cell r="A90">
            <v>0</v>
          </cell>
          <cell r="B90">
            <v>14</v>
          </cell>
          <cell r="C90" t="str">
            <v>capaian rapot</v>
          </cell>
          <cell r="D90">
            <v>0</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t="str">
            <v>1.33</v>
          </cell>
          <cell r="V90" t="str">
            <v>D+</v>
          </cell>
          <cell r="W90">
            <v>0</v>
          </cell>
          <cell r="X90">
            <v>0</v>
          </cell>
          <cell r="Y90">
            <v>0</v>
          </cell>
          <cell r="Z90">
            <v>0</v>
          </cell>
          <cell r="AA90">
            <v>0</v>
          </cell>
          <cell r="AB90">
            <v>0</v>
          </cell>
          <cell r="AC90">
            <v>0</v>
          </cell>
          <cell r="AD90">
            <v>0</v>
          </cell>
          <cell r="AE90">
            <v>0</v>
          </cell>
          <cell r="AF90">
            <v>0</v>
          </cell>
          <cell r="AG90">
            <v>0</v>
          </cell>
          <cell r="AH90">
            <v>0</v>
          </cell>
          <cell r="AI90">
            <v>0</v>
          </cell>
        </row>
        <row r="91">
          <cell r="A91">
            <v>15</v>
          </cell>
          <cell r="B91">
            <v>0</v>
          </cell>
          <cell r="C91" t="str">
            <v>Muhammad Ibra Maulana</v>
          </cell>
          <cell r="D91" t="str">
            <v>4.2</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t="str">
            <v>1.33</v>
          </cell>
          <cell r="V91" t="str">
            <v>D+</v>
          </cell>
          <cell r="W91" t="str">
            <v>0</v>
          </cell>
          <cell r="X91">
            <v>0</v>
          </cell>
          <cell r="Y91">
            <v>0</v>
          </cell>
          <cell r="Z91">
            <v>0</v>
          </cell>
          <cell r="AA91">
            <v>0</v>
          </cell>
          <cell r="AB91">
            <v>0</v>
          </cell>
          <cell r="AC91">
            <v>0</v>
          </cell>
          <cell r="AD91">
            <v>0</v>
          </cell>
          <cell r="AE91">
            <v>0</v>
          </cell>
          <cell r="AF91">
            <v>0</v>
          </cell>
          <cell r="AG91">
            <v>0</v>
          </cell>
          <cell r="AH91">
            <v>0</v>
          </cell>
          <cell r="AI91" t="str">
            <v>D+</v>
          </cell>
        </row>
        <row r="92">
          <cell r="A92">
            <v>0</v>
          </cell>
          <cell r="B92">
            <v>0</v>
          </cell>
          <cell r="C92">
            <v>0</v>
          </cell>
          <cell r="D92" t="str">
            <v>4.3</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t="str">
            <v>1.33</v>
          </cell>
          <cell r="V92" t="str">
            <v>D+</v>
          </cell>
          <cell r="W92" t="str">
            <v>0</v>
          </cell>
          <cell r="X92">
            <v>0</v>
          </cell>
          <cell r="Y92">
            <v>0</v>
          </cell>
          <cell r="Z92">
            <v>0</v>
          </cell>
          <cell r="AA92">
            <v>0</v>
          </cell>
          <cell r="AB92">
            <v>0</v>
          </cell>
          <cell r="AC92">
            <v>0</v>
          </cell>
          <cell r="AD92">
            <v>0</v>
          </cell>
          <cell r="AE92">
            <v>0</v>
          </cell>
          <cell r="AF92">
            <v>0</v>
          </cell>
          <cell r="AG92">
            <v>0</v>
          </cell>
          <cell r="AH92">
            <v>0</v>
          </cell>
          <cell r="AI92">
            <v>0</v>
          </cell>
        </row>
        <row r="93">
          <cell r="A93">
            <v>0</v>
          </cell>
          <cell r="B93">
            <v>0</v>
          </cell>
          <cell r="C93">
            <v>0</v>
          </cell>
          <cell r="D93" t="str">
            <v>4.4</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t="str">
            <v>1.33</v>
          </cell>
          <cell r="V93" t="str">
            <v>D+</v>
          </cell>
          <cell r="W93" t="str">
            <v>0</v>
          </cell>
          <cell r="X93">
            <v>0</v>
          </cell>
          <cell r="Y93">
            <v>0</v>
          </cell>
          <cell r="Z93">
            <v>0</v>
          </cell>
          <cell r="AA93">
            <v>0</v>
          </cell>
          <cell r="AB93">
            <v>0</v>
          </cell>
          <cell r="AC93">
            <v>0</v>
          </cell>
          <cell r="AD93">
            <v>0</v>
          </cell>
          <cell r="AE93">
            <v>0</v>
          </cell>
          <cell r="AF93">
            <v>0</v>
          </cell>
          <cell r="AG93">
            <v>0</v>
          </cell>
          <cell r="AH93">
            <v>0</v>
          </cell>
          <cell r="AI93">
            <v>0</v>
          </cell>
        </row>
        <row r="94">
          <cell r="A94">
            <v>0</v>
          </cell>
          <cell r="B94">
            <v>0</v>
          </cell>
          <cell r="C94">
            <v>0</v>
          </cell>
          <cell r="D94" t="str">
            <v>4.5</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t="str">
            <v>1.33</v>
          </cell>
          <cell r="V94" t="str">
            <v>D+</v>
          </cell>
          <cell r="W94" t="str">
            <v>0</v>
          </cell>
          <cell r="X94">
            <v>0</v>
          </cell>
          <cell r="Y94">
            <v>0</v>
          </cell>
          <cell r="Z94">
            <v>0</v>
          </cell>
          <cell r="AA94">
            <v>0</v>
          </cell>
          <cell r="AB94">
            <v>0</v>
          </cell>
          <cell r="AC94">
            <v>0</v>
          </cell>
          <cell r="AD94">
            <v>0</v>
          </cell>
          <cell r="AE94">
            <v>0</v>
          </cell>
          <cell r="AF94">
            <v>0</v>
          </cell>
          <cell r="AG94">
            <v>0</v>
          </cell>
          <cell r="AH94">
            <v>0</v>
          </cell>
          <cell r="AI94">
            <v>0</v>
          </cell>
        </row>
        <row r="95">
          <cell r="A95">
            <v>0</v>
          </cell>
          <cell r="B95">
            <v>0</v>
          </cell>
          <cell r="C95">
            <v>0</v>
          </cell>
          <cell r="D95" t="str">
            <v>4.6</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t="str">
            <v>1.33</v>
          </cell>
          <cell r="V95" t="str">
            <v>D+</v>
          </cell>
          <cell r="W95" t="str">
            <v>0</v>
          </cell>
          <cell r="X95">
            <v>0</v>
          </cell>
          <cell r="Y95">
            <v>0</v>
          </cell>
          <cell r="Z95">
            <v>0</v>
          </cell>
          <cell r="AA95">
            <v>0</v>
          </cell>
          <cell r="AB95">
            <v>0</v>
          </cell>
          <cell r="AC95">
            <v>0</v>
          </cell>
          <cell r="AD95">
            <v>0</v>
          </cell>
          <cell r="AE95">
            <v>0</v>
          </cell>
          <cell r="AF95">
            <v>0</v>
          </cell>
          <cell r="AG95">
            <v>0</v>
          </cell>
          <cell r="AH95">
            <v>0</v>
          </cell>
          <cell r="AI95">
            <v>0</v>
          </cell>
        </row>
        <row r="96">
          <cell r="A96">
            <v>0</v>
          </cell>
          <cell r="B96">
            <v>15</v>
          </cell>
          <cell r="C96" t="str">
            <v>capaian rapot</v>
          </cell>
          <cell r="D96">
            <v>0</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t="str">
            <v>1.33</v>
          </cell>
          <cell r="V96" t="str">
            <v>D+</v>
          </cell>
          <cell r="W96">
            <v>0</v>
          </cell>
          <cell r="X96">
            <v>0</v>
          </cell>
          <cell r="Y96">
            <v>0</v>
          </cell>
          <cell r="Z96">
            <v>0</v>
          </cell>
          <cell r="AA96">
            <v>0</v>
          </cell>
          <cell r="AB96">
            <v>0</v>
          </cell>
          <cell r="AC96">
            <v>0</v>
          </cell>
          <cell r="AD96">
            <v>0</v>
          </cell>
          <cell r="AE96">
            <v>0</v>
          </cell>
          <cell r="AF96">
            <v>0</v>
          </cell>
          <cell r="AG96">
            <v>0</v>
          </cell>
          <cell r="AH96">
            <v>0</v>
          </cell>
          <cell r="AI96">
            <v>0</v>
          </cell>
        </row>
        <row r="97">
          <cell r="A97">
            <v>16</v>
          </cell>
          <cell r="B97">
            <v>0</v>
          </cell>
          <cell r="C97" t="str">
            <v>Nabilla Shiva Putri</v>
          </cell>
          <cell r="D97" t="str">
            <v>4.2</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t="str">
            <v>1.33</v>
          </cell>
          <cell r="V97" t="str">
            <v>D+</v>
          </cell>
          <cell r="W97" t="str">
            <v>0</v>
          </cell>
          <cell r="X97">
            <v>0</v>
          </cell>
          <cell r="Y97">
            <v>0</v>
          </cell>
          <cell r="Z97">
            <v>0</v>
          </cell>
          <cell r="AA97">
            <v>0</v>
          </cell>
          <cell r="AB97">
            <v>0</v>
          </cell>
          <cell r="AC97">
            <v>0</v>
          </cell>
          <cell r="AD97">
            <v>0</v>
          </cell>
          <cell r="AE97">
            <v>0</v>
          </cell>
          <cell r="AF97">
            <v>0</v>
          </cell>
          <cell r="AG97">
            <v>0</v>
          </cell>
          <cell r="AH97">
            <v>0</v>
          </cell>
          <cell r="AI97" t="str">
            <v>D+</v>
          </cell>
        </row>
        <row r="98">
          <cell r="A98">
            <v>0</v>
          </cell>
          <cell r="B98">
            <v>0</v>
          </cell>
          <cell r="C98">
            <v>0</v>
          </cell>
          <cell r="D98" t="str">
            <v>4.3</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t="str">
            <v>1.33</v>
          </cell>
          <cell r="V98" t="str">
            <v>D+</v>
          </cell>
          <cell r="W98" t="str">
            <v>0</v>
          </cell>
          <cell r="X98">
            <v>0</v>
          </cell>
          <cell r="Y98">
            <v>0</v>
          </cell>
          <cell r="Z98">
            <v>0</v>
          </cell>
          <cell r="AA98">
            <v>0</v>
          </cell>
          <cell r="AB98">
            <v>0</v>
          </cell>
          <cell r="AC98">
            <v>0</v>
          </cell>
          <cell r="AD98">
            <v>0</v>
          </cell>
          <cell r="AE98">
            <v>0</v>
          </cell>
          <cell r="AF98">
            <v>0</v>
          </cell>
          <cell r="AG98">
            <v>0</v>
          </cell>
          <cell r="AH98">
            <v>0</v>
          </cell>
          <cell r="AI98">
            <v>0</v>
          </cell>
        </row>
        <row r="99">
          <cell r="A99">
            <v>0</v>
          </cell>
          <cell r="B99">
            <v>0</v>
          </cell>
          <cell r="C99">
            <v>0</v>
          </cell>
          <cell r="D99" t="str">
            <v>4.4</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t="str">
            <v>1.33</v>
          </cell>
          <cell r="V99" t="str">
            <v>D+</v>
          </cell>
          <cell r="W99" t="str">
            <v>0</v>
          </cell>
          <cell r="X99">
            <v>0</v>
          </cell>
          <cell r="Y99">
            <v>0</v>
          </cell>
          <cell r="Z99">
            <v>0</v>
          </cell>
          <cell r="AA99">
            <v>0</v>
          </cell>
          <cell r="AB99">
            <v>0</v>
          </cell>
          <cell r="AC99">
            <v>0</v>
          </cell>
          <cell r="AD99">
            <v>0</v>
          </cell>
          <cell r="AE99">
            <v>0</v>
          </cell>
          <cell r="AF99">
            <v>0</v>
          </cell>
          <cell r="AG99">
            <v>0</v>
          </cell>
          <cell r="AH99">
            <v>0</v>
          </cell>
          <cell r="AI99">
            <v>0</v>
          </cell>
        </row>
        <row r="100">
          <cell r="A100">
            <v>0</v>
          </cell>
          <cell r="B100">
            <v>0</v>
          </cell>
          <cell r="C100">
            <v>0</v>
          </cell>
          <cell r="D100" t="str">
            <v>4.5</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t="str">
            <v>1.33</v>
          </cell>
          <cell r="V100" t="str">
            <v>D+</v>
          </cell>
          <cell r="W100" t="str">
            <v>0</v>
          </cell>
          <cell r="X100">
            <v>0</v>
          </cell>
          <cell r="Y100">
            <v>0</v>
          </cell>
          <cell r="Z100">
            <v>0</v>
          </cell>
          <cell r="AA100">
            <v>0</v>
          </cell>
          <cell r="AB100">
            <v>0</v>
          </cell>
          <cell r="AC100">
            <v>0</v>
          </cell>
          <cell r="AD100">
            <v>0</v>
          </cell>
          <cell r="AE100">
            <v>0</v>
          </cell>
          <cell r="AF100">
            <v>0</v>
          </cell>
          <cell r="AG100">
            <v>0</v>
          </cell>
          <cell r="AH100">
            <v>0</v>
          </cell>
          <cell r="AI100">
            <v>0</v>
          </cell>
        </row>
        <row r="101">
          <cell r="A101">
            <v>0</v>
          </cell>
          <cell r="B101">
            <v>0</v>
          </cell>
          <cell r="C101">
            <v>0</v>
          </cell>
          <cell r="D101" t="str">
            <v>4.6</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t="str">
            <v>1.33</v>
          </cell>
          <cell r="V101" t="str">
            <v>D+</v>
          </cell>
          <cell r="W101" t="str">
            <v>0</v>
          </cell>
          <cell r="X101">
            <v>0</v>
          </cell>
          <cell r="Y101">
            <v>0</v>
          </cell>
          <cell r="Z101">
            <v>0</v>
          </cell>
          <cell r="AA101">
            <v>0</v>
          </cell>
          <cell r="AB101">
            <v>0</v>
          </cell>
          <cell r="AC101">
            <v>0</v>
          </cell>
          <cell r="AD101">
            <v>0</v>
          </cell>
          <cell r="AE101">
            <v>0</v>
          </cell>
          <cell r="AF101">
            <v>0</v>
          </cell>
          <cell r="AG101">
            <v>0</v>
          </cell>
          <cell r="AH101">
            <v>0</v>
          </cell>
          <cell r="AI101">
            <v>0</v>
          </cell>
        </row>
        <row r="102">
          <cell r="A102">
            <v>0</v>
          </cell>
          <cell r="B102">
            <v>16</v>
          </cell>
          <cell r="C102" t="str">
            <v>capaian rapot</v>
          </cell>
          <cell r="D102">
            <v>0</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t="str">
            <v>1.33</v>
          </cell>
          <cell r="V102" t="str">
            <v>D+</v>
          </cell>
          <cell r="W102">
            <v>0</v>
          </cell>
          <cell r="X102">
            <v>0</v>
          </cell>
          <cell r="Y102">
            <v>0</v>
          </cell>
          <cell r="Z102">
            <v>0</v>
          </cell>
          <cell r="AA102">
            <v>0</v>
          </cell>
          <cell r="AB102">
            <v>0</v>
          </cell>
          <cell r="AC102">
            <v>0</v>
          </cell>
          <cell r="AD102">
            <v>0</v>
          </cell>
          <cell r="AE102">
            <v>0</v>
          </cell>
          <cell r="AF102">
            <v>0</v>
          </cell>
          <cell r="AG102">
            <v>0</v>
          </cell>
          <cell r="AH102">
            <v>0</v>
          </cell>
          <cell r="AI102">
            <v>0</v>
          </cell>
        </row>
        <row r="103">
          <cell r="A103">
            <v>17</v>
          </cell>
          <cell r="B103">
            <v>0</v>
          </cell>
          <cell r="C103" t="str">
            <v>Naufal Falih F</v>
          </cell>
          <cell r="D103" t="str">
            <v>4.2</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t="str">
            <v>1.33</v>
          </cell>
          <cell r="V103" t="str">
            <v>D+</v>
          </cell>
          <cell r="W103" t="str">
            <v>0</v>
          </cell>
          <cell r="X103">
            <v>0</v>
          </cell>
          <cell r="Y103">
            <v>0</v>
          </cell>
          <cell r="Z103">
            <v>0</v>
          </cell>
          <cell r="AA103">
            <v>0</v>
          </cell>
          <cell r="AB103">
            <v>0</v>
          </cell>
          <cell r="AC103">
            <v>0</v>
          </cell>
          <cell r="AD103">
            <v>0</v>
          </cell>
          <cell r="AE103">
            <v>0</v>
          </cell>
          <cell r="AF103">
            <v>0</v>
          </cell>
          <cell r="AG103">
            <v>0</v>
          </cell>
          <cell r="AH103">
            <v>0</v>
          </cell>
          <cell r="AI103" t="str">
            <v>D+</v>
          </cell>
        </row>
        <row r="104">
          <cell r="A104">
            <v>0</v>
          </cell>
          <cell r="B104">
            <v>0</v>
          </cell>
          <cell r="C104">
            <v>0</v>
          </cell>
          <cell r="D104" t="str">
            <v>4.3</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t="str">
            <v>1.33</v>
          </cell>
          <cell r="V104" t="str">
            <v>D+</v>
          </cell>
          <cell r="W104" t="str">
            <v>0</v>
          </cell>
          <cell r="X104">
            <v>0</v>
          </cell>
          <cell r="Y104">
            <v>0</v>
          </cell>
          <cell r="Z104">
            <v>0</v>
          </cell>
          <cell r="AA104">
            <v>0</v>
          </cell>
          <cell r="AB104">
            <v>0</v>
          </cell>
          <cell r="AC104">
            <v>0</v>
          </cell>
          <cell r="AD104">
            <v>0</v>
          </cell>
          <cell r="AE104">
            <v>0</v>
          </cell>
          <cell r="AF104">
            <v>0</v>
          </cell>
          <cell r="AG104">
            <v>0</v>
          </cell>
          <cell r="AH104">
            <v>0</v>
          </cell>
          <cell r="AI104">
            <v>0</v>
          </cell>
        </row>
        <row r="105">
          <cell r="A105">
            <v>0</v>
          </cell>
          <cell r="B105">
            <v>0</v>
          </cell>
          <cell r="C105">
            <v>0</v>
          </cell>
          <cell r="D105" t="str">
            <v>4.4</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t="str">
            <v>1.33</v>
          </cell>
          <cell r="V105" t="str">
            <v>D+</v>
          </cell>
          <cell r="W105" t="str">
            <v>0</v>
          </cell>
          <cell r="X105">
            <v>0</v>
          </cell>
          <cell r="Y105">
            <v>0</v>
          </cell>
          <cell r="Z105">
            <v>0</v>
          </cell>
          <cell r="AA105">
            <v>0</v>
          </cell>
          <cell r="AB105">
            <v>0</v>
          </cell>
          <cell r="AC105">
            <v>0</v>
          </cell>
          <cell r="AD105">
            <v>0</v>
          </cell>
          <cell r="AE105">
            <v>0</v>
          </cell>
          <cell r="AF105">
            <v>0</v>
          </cell>
          <cell r="AG105">
            <v>0</v>
          </cell>
          <cell r="AH105">
            <v>0</v>
          </cell>
          <cell r="AI105">
            <v>0</v>
          </cell>
        </row>
        <row r="106">
          <cell r="A106">
            <v>0</v>
          </cell>
          <cell r="B106">
            <v>0</v>
          </cell>
          <cell r="C106">
            <v>0</v>
          </cell>
          <cell r="D106" t="str">
            <v>4.5</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t="str">
            <v>1.33</v>
          </cell>
          <cell r="V106" t="str">
            <v>D+</v>
          </cell>
          <cell r="W106" t="str">
            <v>0</v>
          </cell>
          <cell r="X106">
            <v>0</v>
          </cell>
          <cell r="Y106">
            <v>0</v>
          </cell>
          <cell r="Z106">
            <v>0</v>
          </cell>
          <cell r="AA106">
            <v>0</v>
          </cell>
          <cell r="AB106">
            <v>0</v>
          </cell>
          <cell r="AC106">
            <v>0</v>
          </cell>
          <cell r="AD106">
            <v>0</v>
          </cell>
          <cell r="AE106">
            <v>0</v>
          </cell>
          <cell r="AF106">
            <v>0</v>
          </cell>
          <cell r="AG106">
            <v>0</v>
          </cell>
          <cell r="AH106">
            <v>0</v>
          </cell>
          <cell r="AI106">
            <v>0</v>
          </cell>
        </row>
        <row r="107">
          <cell r="A107">
            <v>0</v>
          </cell>
          <cell r="B107">
            <v>0</v>
          </cell>
          <cell r="C107">
            <v>0</v>
          </cell>
          <cell r="D107" t="str">
            <v>4.6</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t="str">
            <v>1.33</v>
          </cell>
          <cell r="V107" t="str">
            <v>D+</v>
          </cell>
          <cell r="W107" t="str">
            <v>0</v>
          </cell>
          <cell r="X107">
            <v>0</v>
          </cell>
          <cell r="Y107">
            <v>0</v>
          </cell>
          <cell r="Z107">
            <v>0</v>
          </cell>
          <cell r="AA107">
            <v>0</v>
          </cell>
          <cell r="AB107">
            <v>0</v>
          </cell>
          <cell r="AC107">
            <v>0</v>
          </cell>
          <cell r="AD107">
            <v>0</v>
          </cell>
          <cell r="AE107">
            <v>0</v>
          </cell>
          <cell r="AF107">
            <v>0</v>
          </cell>
          <cell r="AG107">
            <v>0</v>
          </cell>
          <cell r="AH107">
            <v>0</v>
          </cell>
          <cell r="AI107">
            <v>0</v>
          </cell>
        </row>
        <row r="108">
          <cell r="A108">
            <v>0</v>
          </cell>
          <cell r="B108">
            <v>17</v>
          </cell>
          <cell r="C108" t="str">
            <v>capaian rapot</v>
          </cell>
          <cell r="D108">
            <v>0</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t="str">
            <v>1.33</v>
          </cell>
          <cell r="V108" t="str">
            <v>D+</v>
          </cell>
          <cell r="W108">
            <v>0</v>
          </cell>
          <cell r="X108">
            <v>0</v>
          </cell>
          <cell r="Y108">
            <v>0</v>
          </cell>
          <cell r="Z108">
            <v>0</v>
          </cell>
          <cell r="AA108">
            <v>0</v>
          </cell>
          <cell r="AB108">
            <v>0</v>
          </cell>
          <cell r="AC108">
            <v>0</v>
          </cell>
          <cell r="AD108">
            <v>0</v>
          </cell>
          <cell r="AE108">
            <v>0</v>
          </cell>
          <cell r="AF108">
            <v>0</v>
          </cell>
          <cell r="AG108">
            <v>0</v>
          </cell>
          <cell r="AH108">
            <v>0</v>
          </cell>
          <cell r="AI108">
            <v>0</v>
          </cell>
        </row>
        <row r="109">
          <cell r="A109">
            <v>18</v>
          </cell>
          <cell r="B109">
            <v>0</v>
          </cell>
          <cell r="C109" t="str">
            <v>Nayla Annora Nobel W</v>
          </cell>
          <cell r="D109" t="str">
            <v>4.2</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t="str">
            <v>1.33</v>
          </cell>
          <cell r="V109" t="str">
            <v>D+</v>
          </cell>
          <cell r="W109" t="str">
            <v>0</v>
          </cell>
          <cell r="X109">
            <v>0</v>
          </cell>
          <cell r="Y109">
            <v>0</v>
          </cell>
          <cell r="Z109">
            <v>0</v>
          </cell>
          <cell r="AA109">
            <v>0</v>
          </cell>
          <cell r="AB109">
            <v>0</v>
          </cell>
          <cell r="AC109">
            <v>0</v>
          </cell>
          <cell r="AD109">
            <v>0</v>
          </cell>
          <cell r="AE109">
            <v>0</v>
          </cell>
          <cell r="AF109">
            <v>0</v>
          </cell>
          <cell r="AG109">
            <v>0</v>
          </cell>
          <cell r="AH109">
            <v>0</v>
          </cell>
          <cell r="AI109" t="str">
            <v>D+</v>
          </cell>
        </row>
        <row r="110">
          <cell r="A110">
            <v>0</v>
          </cell>
          <cell r="B110">
            <v>0</v>
          </cell>
          <cell r="C110">
            <v>0</v>
          </cell>
          <cell r="D110" t="str">
            <v>4.3</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t="str">
            <v>1.33</v>
          </cell>
          <cell r="V110" t="str">
            <v>D+</v>
          </cell>
          <cell r="W110" t="str">
            <v>0</v>
          </cell>
          <cell r="X110">
            <v>0</v>
          </cell>
          <cell r="Y110">
            <v>0</v>
          </cell>
          <cell r="Z110">
            <v>0</v>
          </cell>
          <cell r="AA110">
            <v>0</v>
          </cell>
          <cell r="AB110">
            <v>0</v>
          </cell>
          <cell r="AC110">
            <v>0</v>
          </cell>
          <cell r="AD110">
            <v>0</v>
          </cell>
          <cell r="AE110">
            <v>0</v>
          </cell>
          <cell r="AF110">
            <v>0</v>
          </cell>
          <cell r="AG110">
            <v>0</v>
          </cell>
          <cell r="AH110">
            <v>0</v>
          </cell>
          <cell r="AI110">
            <v>0</v>
          </cell>
        </row>
        <row r="111">
          <cell r="A111">
            <v>0</v>
          </cell>
          <cell r="B111">
            <v>0</v>
          </cell>
          <cell r="C111">
            <v>0</v>
          </cell>
          <cell r="D111" t="str">
            <v>4.4</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t="str">
            <v>1.33</v>
          </cell>
          <cell r="V111" t="str">
            <v>D+</v>
          </cell>
          <cell r="W111" t="str">
            <v>0</v>
          </cell>
          <cell r="X111">
            <v>0</v>
          </cell>
          <cell r="Y111">
            <v>0</v>
          </cell>
          <cell r="Z111">
            <v>0</v>
          </cell>
          <cell r="AA111">
            <v>0</v>
          </cell>
          <cell r="AB111">
            <v>0</v>
          </cell>
          <cell r="AC111">
            <v>0</v>
          </cell>
          <cell r="AD111">
            <v>0</v>
          </cell>
          <cell r="AE111">
            <v>0</v>
          </cell>
          <cell r="AF111">
            <v>0</v>
          </cell>
          <cell r="AG111">
            <v>0</v>
          </cell>
          <cell r="AH111">
            <v>0</v>
          </cell>
          <cell r="AI111">
            <v>0</v>
          </cell>
        </row>
        <row r="112">
          <cell r="A112">
            <v>0</v>
          </cell>
          <cell r="B112">
            <v>0</v>
          </cell>
          <cell r="C112">
            <v>0</v>
          </cell>
          <cell r="D112" t="str">
            <v>4.5</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t="str">
            <v>1.33</v>
          </cell>
          <cell r="V112" t="str">
            <v>D+</v>
          </cell>
          <cell r="W112" t="str">
            <v>0</v>
          </cell>
          <cell r="X112">
            <v>0</v>
          </cell>
          <cell r="Y112">
            <v>0</v>
          </cell>
          <cell r="Z112">
            <v>0</v>
          </cell>
          <cell r="AA112">
            <v>0</v>
          </cell>
          <cell r="AB112">
            <v>0</v>
          </cell>
          <cell r="AC112">
            <v>0</v>
          </cell>
          <cell r="AD112">
            <v>0</v>
          </cell>
          <cell r="AE112">
            <v>0</v>
          </cell>
          <cell r="AF112">
            <v>0</v>
          </cell>
          <cell r="AG112">
            <v>0</v>
          </cell>
          <cell r="AH112">
            <v>0</v>
          </cell>
          <cell r="AI112">
            <v>0</v>
          </cell>
        </row>
        <row r="113">
          <cell r="A113">
            <v>0</v>
          </cell>
          <cell r="B113">
            <v>0</v>
          </cell>
          <cell r="C113">
            <v>0</v>
          </cell>
          <cell r="D113" t="str">
            <v>4.6</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t="str">
            <v>1.33</v>
          </cell>
          <cell r="V113" t="str">
            <v>D+</v>
          </cell>
          <cell r="W113" t="str">
            <v>0</v>
          </cell>
          <cell r="X113">
            <v>0</v>
          </cell>
          <cell r="Y113">
            <v>0</v>
          </cell>
          <cell r="Z113">
            <v>0</v>
          </cell>
          <cell r="AA113">
            <v>0</v>
          </cell>
          <cell r="AB113">
            <v>0</v>
          </cell>
          <cell r="AC113">
            <v>0</v>
          </cell>
          <cell r="AD113">
            <v>0</v>
          </cell>
          <cell r="AE113">
            <v>0</v>
          </cell>
          <cell r="AF113">
            <v>0</v>
          </cell>
          <cell r="AG113">
            <v>0</v>
          </cell>
          <cell r="AH113">
            <v>0</v>
          </cell>
          <cell r="AI113">
            <v>0</v>
          </cell>
        </row>
        <row r="114">
          <cell r="A114">
            <v>0</v>
          </cell>
          <cell r="B114">
            <v>18</v>
          </cell>
          <cell r="C114" t="str">
            <v>capaian rapot</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t="str">
            <v>1.33</v>
          </cell>
          <cell r="V114" t="str">
            <v>D+</v>
          </cell>
          <cell r="W114">
            <v>0</v>
          </cell>
          <cell r="X114">
            <v>0</v>
          </cell>
          <cell r="Y114">
            <v>0</v>
          </cell>
          <cell r="Z114">
            <v>0</v>
          </cell>
          <cell r="AA114">
            <v>0</v>
          </cell>
          <cell r="AB114">
            <v>0</v>
          </cell>
          <cell r="AC114">
            <v>0</v>
          </cell>
          <cell r="AD114">
            <v>0</v>
          </cell>
          <cell r="AE114">
            <v>0</v>
          </cell>
          <cell r="AF114">
            <v>0</v>
          </cell>
          <cell r="AG114">
            <v>0</v>
          </cell>
          <cell r="AH114">
            <v>0</v>
          </cell>
          <cell r="AI114">
            <v>0</v>
          </cell>
        </row>
        <row r="115">
          <cell r="A115">
            <v>19</v>
          </cell>
          <cell r="B115">
            <v>0</v>
          </cell>
          <cell r="C115" t="str">
            <v>Raihan Danang P</v>
          </cell>
          <cell r="D115" t="str">
            <v>4.2</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t="str">
            <v>1.33</v>
          </cell>
          <cell r="V115" t="str">
            <v>D+</v>
          </cell>
          <cell r="W115" t="str">
            <v>0</v>
          </cell>
          <cell r="X115">
            <v>0</v>
          </cell>
          <cell r="Y115">
            <v>0</v>
          </cell>
          <cell r="Z115">
            <v>0</v>
          </cell>
          <cell r="AA115">
            <v>0</v>
          </cell>
          <cell r="AB115">
            <v>0</v>
          </cell>
          <cell r="AC115">
            <v>0</v>
          </cell>
          <cell r="AD115">
            <v>0</v>
          </cell>
          <cell r="AE115">
            <v>0</v>
          </cell>
          <cell r="AF115">
            <v>0</v>
          </cell>
          <cell r="AG115">
            <v>0</v>
          </cell>
          <cell r="AH115">
            <v>0</v>
          </cell>
          <cell r="AI115" t="str">
            <v>D+</v>
          </cell>
        </row>
        <row r="116">
          <cell r="A116">
            <v>0</v>
          </cell>
          <cell r="B116">
            <v>0</v>
          </cell>
          <cell r="C116">
            <v>0</v>
          </cell>
          <cell r="D116" t="str">
            <v>4.3</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t="str">
            <v>1.33</v>
          </cell>
          <cell r="V116" t="str">
            <v>D+</v>
          </cell>
          <cell r="W116" t="str">
            <v>0</v>
          </cell>
          <cell r="X116">
            <v>0</v>
          </cell>
          <cell r="Y116">
            <v>0</v>
          </cell>
          <cell r="Z116">
            <v>0</v>
          </cell>
          <cell r="AA116">
            <v>0</v>
          </cell>
          <cell r="AB116">
            <v>0</v>
          </cell>
          <cell r="AC116">
            <v>0</v>
          </cell>
          <cell r="AD116">
            <v>0</v>
          </cell>
          <cell r="AE116">
            <v>0</v>
          </cell>
          <cell r="AF116">
            <v>0</v>
          </cell>
          <cell r="AG116">
            <v>0</v>
          </cell>
          <cell r="AH116">
            <v>0</v>
          </cell>
          <cell r="AI116">
            <v>0</v>
          </cell>
        </row>
        <row r="117">
          <cell r="A117">
            <v>0</v>
          </cell>
          <cell r="B117">
            <v>0</v>
          </cell>
          <cell r="C117">
            <v>0</v>
          </cell>
          <cell r="D117" t="str">
            <v>4.4</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t="str">
            <v>1.33</v>
          </cell>
          <cell r="V117" t="str">
            <v>D+</v>
          </cell>
          <cell r="W117" t="str">
            <v>0</v>
          </cell>
          <cell r="X117">
            <v>0</v>
          </cell>
          <cell r="Y117">
            <v>0</v>
          </cell>
          <cell r="Z117">
            <v>0</v>
          </cell>
          <cell r="AA117">
            <v>0</v>
          </cell>
          <cell r="AB117">
            <v>0</v>
          </cell>
          <cell r="AC117">
            <v>0</v>
          </cell>
          <cell r="AD117">
            <v>0</v>
          </cell>
          <cell r="AE117">
            <v>0</v>
          </cell>
          <cell r="AF117">
            <v>0</v>
          </cell>
          <cell r="AG117">
            <v>0</v>
          </cell>
          <cell r="AH117">
            <v>0</v>
          </cell>
          <cell r="AI117">
            <v>0</v>
          </cell>
        </row>
        <row r="118">
          <cell r="A118">
            <v>0</v>
          </cell>
          <cell r="B118">
            <v>0</v>
          </cell>
          <cell r="C118">
            <v>0</v>
          </cell>
          <cell r="D118" t="str">
            <v>4.5</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t="str">
            <v>1.33</v>
          </cell>
          <cell r="V118" t="str">
            <v>D+</v>
          </cell>
          <cell r="W118" t="str">
            <v>0</v>
          </cell>
          <cell r="X118">
            <v>0</v>
          </cell>
          <cell r="Y118">
            <v>0</v>
          </cell>
          <cell r="Z118">
            <v>0</v>
          </cell>
          <cell r="AA118">
            <v>0</v>
          </cell>
          <cell r="AB118">
            <v>0</v>
          </cell>
          <cell r="AC118">
            <v>0</v>
          </cell>
          <cell r="AD118">
            <v>0</v>
          </cell>
          <cell r="AE118">
            <v>0</v>
          </cell>
          <cell r="AF118">
            <v>0</v>
          </cell>
          <cell r="AG118">
            <v>0</v>
          </cell>
          <cell r="AH118">
            <v>0</v>
          </cell>
          <cell r="AI118">
            <v>0</v>
          </cell>
        </row>
        <row r="119">
          <cell r="A119">
            <v>0</v>
          </cell>
          <cell r="B119">
            <v>0</v>
          </cell>
          <cell r="C119">
            <v>0</v>
          </cell>
          <cell r="D119" t="str">
            <v>4.6</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t="str">
            <v>1.33</v>
          </cell>
          <cell r="V119" t="str">
            <v>D+</v>
          </cell>
          <cell r="W119" t="str">
            <v>0</v>
          </cell>
          <cell r="X119">
            <v>0</v>
          </cell>
          <cell r="Y119">
            <v>0</v>
          </cell>
          <cell r="Z119">
            <v>0</v>
          </cell>
          <cell r="AA119">
            <v>0</v>
          </cell>
          <cell r="AB119">
            <v>0</v>
          </cell>
          <cell r="AC119">
            <v>0</v>
          </cell>
          <cell r="AD119">
            <v>0</v>
          </cell>
          <cell r="AE119">
            <v>0</v>
          </cell>
          <cell r="AF119">
            <v>0</v>
          </cell>
          <cell r="AG119">
            <v>0</v>
          </cell>
          <cell r="AH119">
            <v>0</v>
          </cell>
          <cell r="AI119">
            <v>0</v>
          </cell>
        </row>
        <row r="120">
          <cell r="A120">
            <v>0</v>
          </cell>
          <cell r="B120">
            <v>19</v>
          </cell>
          <cell r="C120" t="str">
            <v>capaian rapot</v>
          </cell>
          <cell r="D120">
            <v>0</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t="str">
            <v>1.33</v>
          </cell>
          <cell r="V120" t="str">
            <v>D+</v>
          </cell>
          <cell r="W120">
            <v>0</v>
          </cell>
          <cell r="X120">
            <v>0</v>
          </cell>
          <cell r="Y120">
            <v>0</v>
          </cell>
          <cell r="Z120">
            <v>0</v>
          </cell>
          <cell r="AA120">
            <v>0</v>
          </cell>
          <cell r="AB120">
            <v>0</v>
          </cell>
          <cell r="AC120">
            <v>0</v>
          </cell>
          <cell r="AD120">
            <v>0</v>
          </cell>
          <cell r="AE120">
            <v>0</v>
          </cell>
          <cell r="AF120">
            <v>0</v>
          </cell>
          <cell r="AG120">
            <v>0</v>
          </cell>
          <cell r="AH120">
            <v>0</v>
          </cell>
          <cell r="AI120">
            <v>0</v>
          </cell>
        </row>
        <row r="121">
          <cell r="A121">
            <v>20</v>
          </cell>
          <cell r="B121">
            <v>0</v>
          </cell>
          <cell r="C121" t="str">
            <v>Roby Ardiyansyah</v>
          </cell>
          <cell r="D121" t="str">
            <v>4.2</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t="str">
            <v>1.33</v>
          </cell>
          <cell r="V121" t="str">
            <v>D+</v>
          </cell>
          <cell r="W121" t="str">
            <v>0</v>
          </cell>
          <cell r="X121">
            <v>0</v>
          </cell>
          <cell r="Y121">
            <v>0</v>
          </cell>
          <cell r="Z121">
            <v>0</v>
          </cell>
          <cell r="AA121">
            <v>0</v>
          </cell>
          <cell r="AB121">
            <v>0</v>
          </cell>
          <cell r="AC121">
            <v>0</v>
          </cell>
          <cell r="AD121">
            <v>0</v>
          </cell>
          <cell r="AE121">
            <v>0</v>
          </cell>
          <cell r="AF121">
            <v>0</v>
          </cell>
          <cell r="AG121">
            <v>0</v>
          </cell>
          <cell r="AH121">
            <v>0</v>
          </cell>
          <cell r="AI121" t="str">
            <v>D+</v>
          </cell>
        </row>
        <row r="122">
          <cell r="A122">
            <v>0</v>
          </cell>
          <cell r="B122">
            <v>0</v>
          </cell>
          <cell r="C122">
            <v>0</v>
          </cell>
          <cell r="D122" t="str">
            <v>4.3</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t="str">
            <v>1.33</v>
          </cell>
          <cell r="V122" t="str">
            <v>D+</v>
          </cell>
          <cell r="W122" t="str">
            <v>0</v>
          </cell>
          <cell r="X122">
            <v>0</v>
          </cell>
          <cell r="Y122">
            <v>0</v>
          </cell>
          <cell r="Z122">
            <v>0</v>
          </cell>
          <cell r="AA122">
            <v>0</v>
          </cell>
          <cell r="AB122">
            <v>0</v>
          </cell>
          <cell r="AC122">
            <v>0</v>
          </cell>
          <cell r="AD122">
            <v>0</v>
          </cell>
          <cell r="AE122">
            <v>0</v>
          </cell>
          <cell r="AF122">
            <v>0</v>
          </cell>
          <cell r="AG122">
            <v>0</v>
          </cell>
          <cell r="AH122">
            <v>0</v>
          </cell>
          <cell r="AI122">
            <v>0</v>
          </cell>
        </row>
        <row r="123">
          <cell r="A123">
            <v>0</v>
          </cell>
          <cell r="B123">
            <v>0</v>
          </cell>
          <cell r="C123">
            <v>0</v>
          </cell>
          <cell r="D123" t="str">
            <v>4.4</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t="str">
            <v>1.33</v>
          </cell>
          <cell r="V123" t="str">
            <v>D+</v>
          </cell>
          <cell r="W123" t="str">
            <v>0</v>
          </cell>
          <cell r="X123">
            <v>0</v>
          </cell>
          <cell r="Y123">
            <v>0</v>
          </cell>
          <cell r="Z123">
            <v>0</v>
          </cell>
          <cell r="AA123">
            <v>0</v>
          </cell>
          <cell r="AB123">
            <v>0</v>
          </cell>
          <cell r="AC123">
            <v>0</v>
          </cell>
          <cell r="AD123">
            <v>0</v>
          </cell>
          <cell r="AE123">
            <v>0</v>
          </cell>
          <cell r="AF123">
            <v>0</v>
          </cell>
          <cell r="AG123">
            <v>0</v>
          </cell>
          <cell r="AH123">
            <v>0</v>
          </cell>
          <cell r="AI123">
            <v>0</v>
          </cell>
        </row>
        <row r="124">
          <cell r="A124">
            <v>0</v>
          </cell>
          <cell r="B124">
            <v>0</v>
          </cell>
          <cell r="C124">
            <v>0</v>
          </cell>
          <cell r="D124" t="str">
            <v>4.5</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t="str">
            <v>1.33</v>
          </cell>
          <cell r="V124" t="str">
            <v>D+</v>
          </cell>
          <cell r="W124" t="str">
            <v>0</v>
          </cell>
          <cell r="X124">
            <v>0</v>
          </cell>
          <cell r="Y124">
            <v>0</v>
          </cell>
          <cell r="Z124">
            <v>0</v>
          </cell>
          <cell r="AA124">
            <v>0</v>
          </cell>
          <cell r="AB124">
            <v>0</v>
          </cell>
          <cell r="AC124">
            <v>0</v>
          </cell>
          <cell r="AD124">
            <v>0</v>
          </cell>
          <cell r="AE124">
            <v>0</v>
          </cell>
          <cell r="AF124">
            <v>0</v>
          </cell>
          <cell r="AG124">
            <v>0</v>
          </cell>
          <cell r="AH124">
            <v>0</v>
          </cell>
          <cell r="AI124">
            <v>0</v>
          </cell>
        </row>
        <row r="125">
          <cell r="A125">
            <v>0</v>
          </cell>
          <cell r="B125">
            <v>0</v>
          </cell>
          <cell r="C125">
            <v>0</v>
          </cell>
          <cell r="D125" t="str">
            <v>4.6</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t="str">
            <v>1.33</v>
          </cell>
          <cell r="V125" t="str">
            <v>D+</v>
          </cell>
          <cell r="W125" t="str">
            <v>0</v>
          </cell>
          <cell r="X125">
            <v>0</v>
          </cell>
          <cell r="Y125">
            <v>0</v>
          </cell>
          <cell r="Z125">
            <v>0</v>
          </cell>
          <cell r="AA125">
            <v>0</v>
          </cell>
          <cell r="AB125">
            <v>0</v>
          </cell>
          <cell r="AC125">
            <v>0</v>
          </cell>
          <cell r="AD125">
            <v>0</v>
          </cell>
          <cell r="AE125">
            <v>0</v>
          </cell>
          <cell r="AF125">
            <v>0</v>
          </cell>
          <cell r="AG125">
            <v>0</v>
          </cell>
          <cell r="AH125">
            <v>0</v>
          </cell>
          <cell r="AI125">
            <v>0</v>
          </cell>
        </row>
        <row r="126">
          <cell r="A126">
            <v>0</v>
          </cell>
          <cell r="B126">
            <v>20</v>
          </cell>
          <cell r="C126" t="str">
            <v>capaian rapot</v>
          </cell>
          <cell r="D126">
            <v>0</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t="str">
            <v>1.33</v>
          </cell>
          <cell r="V126" t="str">
            <v>D+</v>
          </cell>
          <cell r="W126">
            <v>0</v>
          </cell>
          <cell r="X126">
            <v>0</v>
          </cell>
          <cell r="Y126">
            <v>0</v>
          </cell>
          <cell r="Z126">
            <v>0</v>
          </cell>
          <cell r="AA126">
            <v>0</v>
          </cell>
          <cell r="AB126">
            <v>0</v>
          </cell>
          <cell r="AC126">
            <v>0</v>
          </cell>
          <cell r="AD126">
            <v>0</v>
          </cell>
          <cell r="AE126">
            <v>0</v>
          </cell>
          <cell r="AF126">
            <v>0</v>
          </cell>
          <cell r="AG126">
            <v>0</v>
          </cell>
          <cell r="AH126">
            <v>0</v>
          </cell>
          <cell r="AI126">
            <v>0</v>
          </cell>
        </row>
        <row r="127">
          <cell r="A127">
            <v>21</v>
          </cell>
          <cell r="B127">
            <v>0</v>
          </cell>
          <cell r="C127" t="str">
            <v>Rojalingga Prana A</v>
          </cell>
          <cell r="D127" t="str">
            <v>4.2</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t="str">
            <v>1.33</v>
          </cell>
          <cell r="V127" t="str">
            <v>D+</v>
          </cell>
          <cell r="W127" t="str">
            <v>0</v>
          </cell>
          <cell r="X127">
            <v>0</v>
          </cell>
          <cell r="Y127">
            <v>0</v>
          </cell>
          <cell r="Z127">
            <v>0</v>
          </cell>
          <cell r="AA127">
            <v>0</v>
          </cell>
          <cell r="AB127">
            <v>0</v>
          </cell>
          <cell r="AC127">
            <v>0</v>
          </cell>
          <cell r="AD127">
            <v>0</v>
          </cell>
          <cell r="AE127">
            <v>0</v>
          </cell>
          <cell r="AF127">
            <v>0</v>
          </cell>
          <cell r="AG127">
            <v>0</v>
          </cell>
          <cell r="AH127">
            <v>0</v>
          </cell>
          <cell r="AI127" t="str">
            <v>D+</v>
          </cell>
        </row>
        <row r="128">
          <cell r="A128">
            <v>0</v>
          </cell>
          <cell r="B128">
            <v>0</v>
          </cell>
          <cell r="C128">
            <v>0</v>
          </cell>
          <cell r="D128" t="str">
            <v>4.3</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t="str">
            <v>1.33</v>
          </cell>
          <cell r="V128" t="str">
            <v>D+</v>
          </cell>
          <cell r="W128" t="str">
            <v>0</v>
          </cell>
          <cell r="X128">
            <v>0</v>
          </cell>
          <cell r="Y128">
            <v>0</v>
          </cell>
          <cell r="Z128">
            <v>0</v>
          </cell>
          <cell r="AA128">
            <v>0</v>
          </cell>
          <cell r="AB128">
            <v>0</v>
          </cell>
          <cell r="AC128">
            <v>0</v>
          </cell>
          <cell r="AD128">
            <v>0</v>
          </cell>
          <cell r="AE128">
            <v>0</v>
          </cell>
          <cell r="AF128">
            <v>0</v>
          </cell>
          <cell r="AG128">
            <v>0</v>
          </cell>
          <cell r="AH128">
            <v>0</v>
          </cell>
          <cell r="AI128">
            <v>0</v>
          </cell>
        </row>
        <row r="129">
          <cell r="A129">
            <v>0</v>
          </cell>
          <cell r="B129">
            <v>0</v>
          </cell>
          <cell r="C129">
            <v>0</v>
          </cell>
          <cell r="D129" t="str">
            <v>4.4</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t="str">
            <v>1.33</v>
          </cell>
          <cell r="V129" t="str">
            <v>D+</v>
          </cell>
          <cell r="W129" t="str">
            <v>0</v>
          </cell>
          <cell r="X129">
            <v>0</v>
          </cell>
          <cell r="Y129">
            <v>0</v>
          </cell>
          <cell r="Z129">
            <v>0</v>
          </cell>
          <cell r="AA129">
            <v>0</v>
          </cell>
          <cell r="AB129">
            <v>0</v>
          </cell>
          <cell r="AC129">
            <v>0</v>
          </cell>
          <cell r="AD129">
            <v>0</v>
          </cell>
          <cell r="AE129">
            <v>0</v>
          </cell>
          <cell r="AF129">
            <v>0</v>
          </cell>
          <cell r="AG129">
            <v>0</v>
          </cell>
          <cell r="AH129">
            <v>0</v>
          </cell>
          <cell r="AI129">
            <v>0</v>
          </cell>
        </row>
        <row r="130">
          <cell r="A130">
            <v>0</v>
          </cell>
          <cell r="B130">
            <v>0</v>
          </cell>
          <cell r="C130">
            <v>0</v>
          </cell>
          <cell r="D130" t="str">
            <v>4.5</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t="str">
            <v>1.33</v>
          </cell>
          <cell r="V130" t="str">
            <v>D+</v>
          </cell>
          <cell r="W130" t="str">
            <v>0</v>
          </cell>
          <cell r="X130">
            <v>0</v>
          </cell>
          <cell r="Y130">
            <v>0</v>
          </cell>
          <cell r="Z130">
            <v>0</v>
          </cell>
          <cell r="AA130">
            <v>0</v>
          </cell>
          <cell r="AB130">
            <v>0</v>
          </cell>
          <cell r="AC130">
            <v>0</v>
          </cell>
          <cell r="AD130">
            <v>0</v>
          </cell>
          <cell r="AE130">
            <v>0</v>
          </cell>
          <cell r="AF130">
            <v>0</v>
          </cell>
          <cell r="AG130">
            <v>0</v>
          </cell>
          <cell r="AH130">
            <v>0</v>
          </cell>
          <cell r="AI130">
            <v>0</v>
          </cell>
        </row>
        <row r="131">
          <cell r="A131">
            <v>0</v>
          </cell>
          <cell r="B131">
            <v>0</v>
          </cell>
          <cell r="C131">
            <v>0</v>
          </cell>
          <cell r="D131" t="str">
            <v>4.6</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t="str">
            <v>1.33</v>
          </cell>
          <cell r="V131" t="str">
            <v>D+</v>
          </cell>
          <cell r="W131" t="str">
            <v>0</v>
          </cell>
          <cell r="X131">
            <v>0</v>
          </cell>
          <cell r="Y131">
            <v>0</v>
          </cell>
          <cell r="Z131">
            <v>0</v>
          </cell>
          <cell r="AA131">
            <v>0</v>
          </cell>
          <cell r="AB131">
            <v>0</v>
          </cell>
          <cell r="AC131">
            <v>0</v>
          </cell>
          <cell r="AD131">
            <v>0</v>
          </cell>
          <cell r="AE131">
            <v>0</v>
          </cell>
          <cell r="AF131">
            <v>0</v>
          </cell>
          <cell r="AG131">
            <v>0</v>
          </cell>
          <cell r="AH131">
            <v>0</v>
          </cell>
          <cell r="AI131">
            <v>0</v>
          </cell>
        </row>
        <row r="132">
          <cell r="A132">
            <v>0</v>
          </cell>
          <cell r="B132">
            <v>21</v>
          </cell>
          <cell r="C132" t="str">
            <v>capaian rapot</v>
          </cell>
          <cell r="D132">
            <v>0</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t="str">
            <v>1.33</v>
          </cell>
          <cell r="V132" t="str">
            <v>D+</v>
          </cell>
          <cell r="W132">
            <v>0</v>
          </cell>
          <cell r="X132">
            <v>0</v>
          </cell>
          <cell r="Y132">
            <v>0</v>
          </cell>
          <cell r="Z132">
            <v>0</v>
          </cell>
          <cell r="AA132">
            <v>0</v>
          </cell>
          <cell r="AB132">
            <v>0</v>
          </cell>
          <cell r="AC132">
            <v>0</v>
          </cell>
          <cell r="AD132">
            <v>0</v>
          </cell>
          <cell r="AE132">
            <v>0</v>
          </cell>
          <cell r="AF132">
            <v>0</v>
          </cell>
          <cell r="AG132">
            <v>0</v>
          </cell>
          <cell r="AH132">
            <v>0</v>
          </cell>
          <cell r="AI132">
            <v>0</v>
          </cell>
        </row>
        <row r="133">
          <cell r="A133">
            <v>22</v>
          </cell>
          <cell r="B133">
            <v>0</v>
          </cell>
          <cell r="C133" t="str">
            <v>Sally Savista A</v>
          </cell>
          <cell r="D133" t="str">
            <v>4.2</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t="str">
            <v>1.33</v>
          </cell>
          <cell r="V133" t="str">
            <v>D+</v>
          </cell>
          <cell r="W133" t="str">
            <v>0</v>
          </cell>
          <cell r="X133">
            <v>0</v>
          </cell>
          <cell r="Y133">
            <v>0</v>
          </cell>
          <cell r="Z133">
            <v>0</v>
          </cell>
          <cell r="AA133">
            <v>0</v>
          </cell>
          <cell r="AB133">
            <v>0</v>
          </cell>
          <cell r="AC133">
            <v>0</v>
          </cell>
          <cell r="AD133">
            <v>0</v>
          </cell>
          <cell r="AE133">
            <v>0</v>
          </cell>
          <cell r="AF133">
            <v>0</v>
          </cell>
          <cell r="AG133">
            <v>0</v>
          </cell>
          <cell r="AH133">
            <v>0</v>
          </cell>
          <cell r="AI133" t="str">
            <v>D+</v>
          </cell>
        </row>
        <row r="134">
          <cell r="A134">
            <v>0</v>
          </cell>
          <cell r="B134">
            <v>0</v>
          </cell>
          <cell r="C134">
            <v>0</v>
          </cell>
          <cell r="D134" t="str">
            <v>4.3</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t="str">
            <v>1.33</v>
          </cell>
          <cell r="V134" t="str">
            <v>D+</v>
          </cell>
          <cell r="W134" t="str">
            <v>0</v>
          </cell>
          <cell r="X134">
            <v>0</v>
          </cell>
          <cell r="Y134">
            <v>0</v>
          </cell>
          <cell r="Z134">
            <v>0</v>
          </cell>
          <cell r="AA134">
            <v>0</v>
          </cell>
          <cell r="AB134">
            <v>0</v>
          </cell>
          <cell r="AC134">
            <v>0</v>
          </cell>
          <cell r="AD134">
            <v>0</v>
          </cell>
          <cell r="AE134">
            <v>0</v>
          </cell>
          <cell r="AF134">
            <v>0</v>
          </cell>
          <cell r="AG134">
            <v>0</v>
          </cell>
          <cell r="AH134">
            <v>0</v>
          </cell>
          <cell r="AI134">
            <v>0</v>
          </cell>
        </row>
        <row r="135">
          <cell r="A135">
            <v>0</v>
          </cell>
          <cell r="B135">
            <v>0</v>
          </cell>
          <cell r="C135">
            <v>0</v>
          </cell>
          <cell r="D135" t="str">
            <v>4.4</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t="str">
            <v>1.33</v>
          </cell>
          <cell r="V135" t="str">
            <v>D+</v>
          </cell>
          <cell r="W135" t="str">
            <v>0</v>
          </cell>
          <cell r="X135">
            <v>0</v>
          </cell>
          <cell r="Y135">
            <v>0</v>
          </cell>
          <cell r="Z135">
            <v>0</v>
          </cell>
          <cell r="AA135">
            <v>0</v>
          </cell>
          <cell r="AB135">
            <v>0</v>
          </cell>
          <cell r="AC135">
            <v>0</v>
          </cell>
          <cell r="AD135">
            <v>0</v>
          </cell>
          <cell r="AE135">
            <v>0</v>
          </cell>
          <cell r="AF135">
            <v>0</v>
          </cell>
          <cell r="AG135">
            <v>0</v>
          </cell>
          <cell r="AH135">
            <v>0</v>
          </cell>
          <cell r="AI135">
            <v>0</v>
          </cell>
        </row>
        <row r="136">
          <cell r="A136">
            <v>0</v>
          </cell>
          <cell r="B136">
            <v>0</v>
          </cell>
          <cell r="C136">
            <v>0</v>
          </cell>
          <cell r="D136" t="str">
            <v>4.5</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t="str">
            <v>1.33</v>
          </cell>
          <cell r="V136" t="str">
            <v>D+</v>
          </cell>
          <cell r="W136" t="str">
            <v>0</v>
          </cell>
          <cell r="X136">
            <v>0</v>
          </cell>
          <cell r="Y136">
            <v>0</v>
          </cell>
          <cell r="Z136">
            <v>0</v>
          </cell>
          <cell r="AA136">
            <v>0</v>
          </cell>
          <cell r="AB136">
            <v>0</v>
          </cell>
          <cell r="AC136">
            <v>0</v>
          </cell>
          <cell r="AD136">
            <v>0</v>
          </cell>
          <cell r="AE136">
            <v>0</v>
          </cell>
          <cell r="AF136">
            <v>0</v>
          </cell>
          <cell r="AG136">
            <v>0</v>
          </cell>
          <cell r="AH136">
            <v>0</v>
          </cell>
          <cell r="AI136">
            <v>0</v>
          </cell>
        </row>
        <row r="137">
          <cell r="A137">
            <v>0</v>
          </cell>
          <cell r="B137">
            <v>0</v>
          </cell>
          <cell r="C137">
            <v>0</v>
          </cell>
          <cell r="D137" t="str">
            <v>4.6</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t="str">
            <v>1.33</v>
          </cell>
          <cell r="V137" t="str">
            <v>D+</v>
          </cell>
          <cell r="W137" t="str">
            <v>0</v>
          </cell>
          <cell r="X137">
            <v>0</v>
          </cell>
          <cell r="Y137">
            <v>0</v>
          </cell>
          <cell r="Z137">
            <v>0</v>
          </cell>
          <cell r="AA137">
            <v>0</v>
          </cell>
          <cell r="AB137">
            <v>0</v>
          </cell>
          <cell r="AC137">
            <v>0</v>
          </cell>
          <cell r="AD137">
            <v>0</v>
          </cell>
          <cell r="AE137">
            <v>0</v>
          </cell>
          <cell r="AF137">
            <v>0</v>
          </cell>
          <cell r="AG137">
            <v>0</v>
          </cell>
          <cell r="AH137">
            <v>0</v>
          </cell>
          <cell r="AI137">
            <v>0</v>
          </cell>
        </row>
        <row r="138">
          <cell r="A138">
            <v>0</v>
          </cell>
          <cell r="B138">
            <v>22</v>
          </cell>
          <cell r="C138" t="str">
            <v>capaian rapot</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t="str">
            <v>1.33</v>
          </cell>
          <cell r="V138" t="str">
            <v>D+</v>
          </cell>
          <cell r="W138">
            <v>0</v>
          </cell>
          <cell r="X138">
            <v>0</v>
          </cell>
          <cell r="Y138">
            <v>0</v>
          </cell>
          <cell r="Z138">
            <v>0</v>
          </cell>
          <cell r="AA138">
            <v>0</v>
          </cell>
          <cell r="AB138">
            <v>0</v>
          </cell>
          <cell r="AC138">
            <v>0</v>
          </cell>
          <cell r="AD138">
            <v>0</v>
          </cell>
          <cell r="AE138">
            <v>0</v>
          </cell>
          <cell r="AF138">
            <v>0</v>
          </cell>
          <cell r="AG138">
            <v>0</v>
          </cell>
          <cell r="AH138">
            <v>0</v>
          </cell>
          <cell r="AI138">
            <v>0</v>
          </cell>
        </row>
        <row r="139">
          <cell r="A139">
            <v>23</v>
          </cell>
          <cell r="B139">
            <v>0</v>
          </cell>
          <cell r="C139" t="str">
            <v xml:space="preserve">Tania Kaori Angelita </v>
          </cell>
          <cell r="D139" t="str">
            <v>4.2</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t="str">
            <v>1.33</v>
          </cell>
          <cell r="V139" t="str">
            <v>D+</v>
          </cell>
          <cell r="W139" t="str">
            <v>0</v>
          </cell>
          <cell r="X139">
            <v>0</v>
          </cell>
          <cell r="Y139">
            <v>0</v>
          </cell>
          <cell r="Z139">
            <v>0</v>
          </cell>
          <cell r="AA139">
            <v>0</v>
          </cell>
          <cell r="AB139">
            <v>0</v>
          </cell>
          <cell r="AC139">
            <v>0</v>
          </cell>
          <cell r="AD139">
            <v>0</v>
          </cell>
          <cell r="AE139">
            <v>0</v>
          </cell>
          <cell r="AF139">
            <v>0</v>
          </cell>
          <cell r="AG139">
            <v>0</v>
          </cell>
          <cell r="AH139">
            <v>0</v>
          </cell>
          <cell r="AI139" t="str">
            <v>D+</v>
          </cell>
        </row>
        <row r="140">
          <cell r="A140">
            <v>0</v>
          </cell>
          <cell r="B140">
            <v>0</v>
          </cell>
          <cell r="C140">
            <v>0</v>
          </cell>
          <cell r="D140" t="str">
            <v>4.3</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t="str">
            <v>1.33</v>
          </cell>
          <cell r="V140" t="str">
            <v>D+</v>
          </cell>
          <cell r="W140" t="str">
            <v>0</v>
          </cell>
          <cell r="X140">
            <v>0</v>
          </cell>
          <cell r="Y140">
            <v>0</v>
          </cell>
          <cell r="Z140">
            <v>0</v>
          </cell>
          <cell r="AA140">
            <v>0</v>
          </cell>
          <cell r="AB140">
            <v>0</v>
          </cell>
          <cell r="AC140">
            <v>0</v>
          </cell>
          <cell r="AD140">
            <v>0</v>
          </cell>
          <cell r="AE140">
            <v>0</v>
          </cell>
          <cell r="AF140">
            <v>0</v>
          </cell>
          <cell r="AG140">
            <v>0</v>
          </cell>
          <cell r="AH140">
            <v>0</v>
          </cell>
          <cell r="AI140">
            <v>0</v>
          </cell>
        </row>
        <row r="141">
          <cell r="A141">
            <v>0</v>
          </cell>
          <cell r="B141">
            <v>0</v>
          </cell>
          <cell r="C141">
            <v>0</v>
          </cell>
          <cell r="D141" t="str">
            <v>4.4</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t="str">
            <v>1.33</v>
          </cell>
          <cell r="V141" t="str">
            <v>D+</v>
          </cell>
          <cell r="W141" t="str">
            <v>0</v>
          </cell>
          <cell r="X141">
            <v>0</v>
          </cell>
          <cell r="Y141">
            <v>0</v>
          </cell>
          <cell r="Z141">
            <v>0</v>
          </cell>
          <cell r="AA141">
            <v>0</v>
          </cell>
          <cell r="AB141">
            <v>0</v>
          </cell>
          <cell r="AC141">
            <v>0</v>
          </cell>
          <cell r="AD141">
            <v>0</v>
          </cell>
          <cell r="AE141">
            <v>0</v>
          </cell>
          <cell r="AF141">
            <v>0</v>
          </cell>
          <cell r="AG141">
            <v>0</v>
          </cell>
          <cell r="AH141">
            <v>0</v>
          </cell>
          <cell r="AI141">
            <v>0</v>
          </cell>
        </row>
        <row r="142">
          <cell r="A142">
            <v>0</v>
          </cell>
          <cell r="B142">
            <v>0</v>
          </cell>
          <cell r="C142">
            <v>0</v>
          </cell>
          <cell r="D142" t="str">
            <v>4.5</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t="str">
            <v>1.33</v>
          </cell>
          <cell r="V142" t="str">
            <v>D+</v>
          </cell>
          <cell r="W142" t="str">
            <v>0</v>
          </cell>
          <cell r="X142">
            <v>0</v>
          </cell>
          <cell r="Y142">
            <v>0</v>
          </cell>
          <cell r="Z142">
            <v>0</v>
          </cell>
          <cell r="AA142">
            <v>0</v>
          </cell>
          <cell r="AB142">
            <v>0</v>
          </cell>
          <cell r="AC142">
            <v>0</v>
          </cell>
          <cell r="AD142">
            <v>0</v>
          </cell>
          <cell r="AE142">
            <v>0</v>
          </cell>
          <cell r="AF142">
            <v>0</v>
          </cell>
          <cell r="AG142">
            <v>0</v>
          </cell>
          <cell r="AH142">
            <v>0</v>
          </cell>
          <cell r="AI142">
            <v>0</v>
          </cell>
        </row>
        <row r="143">
          <cell r="A143">
            <v>0</v>
          </cell>
          <cell r="B143">
            <v>0</v>
          </cell>
          <cell r="C143">
            <v>0</v>
          </cell>
          <cell r="D143" t="str">
            <v>4.6</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t="str">
            <v>1.33</v>
          </cell>
          <cell r="V143" t="str">
            <v>D+</v>
          </cell>
          <cell r="W143" t="str">
            <v>0</v>
          </cell>
          <cell r="X143">
            <v>0</v>
          </cell>
          <cell r="Y143">
            <v>0</v>
          </cell>
          <cell r="Z143">
            <v>0</v>
          </cell>
          <cell r="AA143">
            <v>0</v>
          </cell>
          <cell r="AB143">
            <v>0</v>
          </cell>
          <cell r="AC143">
            <v>0</v>
          </cell>
          <cell r="AD143">
            <v>0</v>
          </cell>
          <cell r="AE143">
            <v>0</v>
          </cell>
          <cell r="AF143">
            <v>0</v>
          </cell>
          <cell r="AG143">
            <v>0</v>
          </cell>
          <cell r="AH143">
            <v>0</v>
          </cell>
          <cell r="AI143">
            <v>0</v>
          </cell>
        </row>
        <row r="144">
          <cell r="A144">
            <v>0</v>
          </cell>
          <cell r="B144">
            <v>23</v>
          </cell>
          <cell r="C144" t="str">
            <v>capaian rapot</v>
          </cell>
          <cell r="D144">
            <v>0</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t="str">
            <v>1.33</v>
          </cell>
          <cell r="V144" t="str">
            <v>D+</v>
          </cell>
          <cell r="W144">
            <v>0</v>
          </cell>
          <cell r="X144">
            <v>0</v>
          </cell>
          <cell r="Y144">
            <v>0</v>
          </cell>
          <cell r="Z144">
            <v>0</v>
          </cell>
          <cell r="AA144">
            <v>0</v>
          </cell>
          <cell r="AB144">
            <v>0</v>
          </cell>
          <cell r="AC144">
            <v>0</v>
          </cell>
          <cell r="AD144">
            <v>0</v>
          </cell>
          <cell r="AE144">
            <v>0</v>
          </cell>
          <cell r="AF144">
            <v>0</v>
          </cell>
          <cell r="AG144">
            <v>0</v>
          </cell>
          <cell r="AH144">
            <v>0</v>
          </cell>
          <cell r="AI144">
            <v>0</v>
          </cell>
        </row>
        <row r="145">
          <cell r="A145">
            <v>24</v>
          </cell>
          <cell r="B145">
            <v>0</v>
          </cell>
          <cell r="C145" t="str">
            <v>Romzy Oka Ramadhani P</v>
          </cell>
          <cell r="D145" t="str">
            <v>4.2</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t="str">
            <v>1.33</v>
          </cell>
          <cell r="V145" t="str">
            <v>D+</v>
          </cell>
          <cell r="W145" t="str">
            <v>0</v>
          </cell>
          <cell r="X145">
            <v>0</v>
          </cell>
          <cell r="Y145">
            <v>0</v>
          </cell>
          <cell r="Z145">
            <v>0</v>
          </cell>
          <cell r="AA145">
            <v>0</v>
          </cell>
          <cell r="AB145">
            <v>0</v>
          </cell>
          <cell r="AC145">
            <v>0</v>
          </cell>
          <cell r="AD145">
            <v>0</v>
          </cell>
          <cell r="AE145">
            <v>0</v>
          </cell>
          <cell r="AF145">
            <v>0</v>
          </cell>
          <cell r="AG145">
            <v>0</v>
          </cell>
          <cell r="AH145">
            <v>0</v>
          </cell>
          <cell r="AI145" t="str">
            <v>D+</v>
          </cell>
        </row>
        <row r="146">
          <cell r="A146">
            <v>0</v>
          </cell>
          <cell r="B146">
            <v>0</v>
          </cell>
          <cell r="C146">
            <v>0</v>
          </cell>
          <cell r="D146" t="str">
            <v>4.3</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t="str">
            <v>1.33</v>
          </cell>
          <cell r="V146" t="str">
            <v>D+</v>
          </cell>
          <cell r="W146" t="str">
            <v>0</v>
          </cell>
          <cell r="X146">
            <v>0</v>
          </cell>
          <cell r="Y146">
            <v>0</v>
          </cell>
          <cell r="Z146">
            <v>0</v>
          </cell>
          <cell r="AA146">
            <v>0</v>
          </cell>
          <cell r="AB146">
            <v>0</v>
          </cell>
          <cell r="AC146">
            <v>0</v>
          </cell>
          <cell r="AD146">
            <v>0</v>
          </cell>
          <cell r="AE146">
            <v>0</v>
          </cell>
          <cell r="AF146">
            <v>0</v>
          </cell>
          <cell r="AG146">
            <v>0</v>
          </cell>
          <cell r="AH146">
            <v>0</v>
          </cell>
          <cell r="AI146">
            <v>0</v>
          </cell>
        </row>
        <row r="147">
          <cell r="A147">
            <v>0</v>
          </cell>
          <cell r="B147">
            <v>0</v>
          </cell>
          <cell r="C147">
            <v>0</v>
          </cell>
          <cell r="D147" t="str">
            <v>4.4</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t="str">
            <v>1.33</v>
          </cell>
          <cell r="V147" t="str">
            <v>D+</v>
          </cell>
          <cell r="W147" t="str">
            <v>0</v>
          </cell>
          <cell r="X147">
            <v>0</v>
          </cell>
          <cell r="Y147">
            <v>0</v>
          </cell>
          <cell r="Z147">
            <v>0</v>
          </cell>
          <cell r="AA147">
            <v>0</v>
          </cell>
          <cell r="AB147">
            <v>0</v>
          </cell>
          <cell r="AC147">
            <v>0</v>
          </cell>
          <cell r="AD147">
            <v>0</v>
          </cell>
          <cell r="AE147">
            <v>0</v>
          </cell>
          <cell r="AF147">
            <v>0</v>
          </cell>
          <cell r="AG147">
            <v>0</v>
          </cell>
          <cell r="AH147">
            <v>0</v>
          </cell>
          <cell r="AI147">
            <v>0</v>
          </cell>
        </row>
        <row r="148">
          <cell r="A148">
            <v>0</v>
          </cell>
          <cell r="B148">
            <v>0</v>
          </cell>
          <cell r="C148">
            <v>0</v>
          </cell>
          <cell r="D148" t="str">
            <v>4.5</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t="str">
            <v>1.33</v>
          </cell>
          <cell r="V148" t="str">
            <v>D+</v>
          </cell>
          <cell r="W148" t="str">
            <v>0</v>
          </cell>
          <cell r="X148">
            <v>0</v>
          </cell>
          <cell r="Y148">
            <v>0</v>
          </cell>
          <cell r="Z148">
            <v>0</v>
          </cell>
          <cell r="AA148">
            <v>0</v>
          </cell>
          <cell r="AB148">
            <v>0</v>
          </cell>
          <cell r="AC148">
            <v>0</v>
          </cell>
          <cell r="AD148">
            <v>0</v>
          </cell>
          <cell r="AE148">
            <v>0</v>
          </cell>
          <cell r="AF148">
            <v>0</v>
          </cell>
          <cell r="AG148">
            <v>0</v>
          </cell>
          <cell r="AH148">
            <v>0</v>
          </cell>
          <cell r="AI148">
            <v>0</v>
          </cell>
        </row>
        <row r="149">
          <cell r="A149">
            <v>0</v>
          </cell>
          <cell r="B149">
            <v>0</v>
          </cell>
          <cell r="C149">
            <v>0</v>
          </cell>
          <cell r="D149" t="str">
            <v>4.6</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t="str">
            <v>1.33</v>
          </cell>
          <cell r="V149" t="str">
            <v>D+</v>
          </cell>
          <cell r="W149" t="str">
            <v>0</v>
          </cell>
          <cell r="X149">
            <v>0</v>
          </cell>
          <cell r="Y149">
            <v>0</v>
          </cell>
          <cell r="Z149">
            <v>0</v>
          </cell>
          <cell r="AA149">
            <v>0</v>
          </cell>
          <cell r="AB149">
            <v>0</v>
          </cell>
          <cell r="AC149">
            <v>0</v>
          </cell>
          <cell r="AD149">
            <v>0</v>
          </cell>
          <cell r="AE149">
            <v>0</v>
          </cell>
          <cell r="AF149">
            <v>0</v>
          </cell>
          <cell r="AG149">
            <v>0</v>
          </cell>
          <cell r="AH149">
            <v>0</v>
          </cell>
          <cell r="AI149">
            <v>0</v>
          </cell>
        </row>
        <row r="150">
          <cell r="A150">
            <v>0</v>
          </cell>
          <cell r="B150">
            <v>24</v>
          </cell>
          <cell r="C150" t="str">
            <v>capaian rapot</v>
          </cell>
          <cell r="D150">
            <v>0</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t="str">
            <v>1.33</v>
          </cell>
          <cell r="V150" t="str">
            <v>D+</v>
          </cell>
          <cell r="W150">
            <v>0</v>
          </cell>
          <cell r="X150">
            <v>0</v>
          </cell>
          <cell r="Y150">
            <v>0</v>
          </cell>
          <cell r="Z150">
            <v>0</v>
          </cell>
          <cell r="AA150">
            <v>0</v>
          </cell>
          <cell r="AB150">
            <v>0</v>
          </cell>
          <cell r="AC150">
            <v>0</v>
          </cell>
          <cell r="AD150">
            <v>0</v>
          </cell>
          <cell r="AE150">
            <v>0</v>
          </cell>
          <cell r="AF150">
            <v>0</v>
          </cell>
          <cell r="AG150">
            <v>0</v>
          </cell>
          <cell r="AH150">
            <v>0</v>
          </cell>
          <cell r="AI150">
            <v>0</v>
          </cell>
        </row>
        <row r="151">
          <cell r="A151">
            <v>25</v>
          </cell>
          <cell r="B151">
            <v>0</v>
          </cell>
          <cell r="C151" t="str">
            <v>Larasati Jagadhita P</v>
          </cell>
          <cell r="D151" t="str">
            <v>4.2</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t="str">
            <v>1.33</v>
          </cell>
          <cell r="V151" t="str">
            <v>D+</v>
          </cell>
          <cell r="W151" t="str">
            <v>0</v>
          </cell>
          <cell r="X151">
            <v>0</v>
          </cell>
          <cell r="Y151">
            <v>0</v>
          </cell>
          <cell r="Z151">
            <v>0</v>
          </cell>
          <cell r="AA151">
            <v>0</v>
          </cell>
          <cell r="AB151">
            <v>0</v>
          </cell>
          <cell r="AC151">
            <v>0</v>
          </cell>
          <cell r="AD151">
            <v>0</v>
          </cell>
          <cell r="AE151">
            <v>0</v>
          </cell>
          <cell r="AF151">
            <v>0</v>
          </cell>
          <cell r="AG151">
            <v>0</v>
          </cell>
          <cell r="AH151">
            <v>0</v>
          </cell>
          <cell r="AI151" t="str">
            <v>D+</v>
          </cell>
        </row>
        <row r="152">
          <cell r="A152">
            <v>0</v>
          </cell>
          <cell r="B152">
            <v>0</v>
          </cell>
          <cell r="C152">
            <v>0</v>
          </cell>
          <cell r="D152" t="str">
            <v>4.3</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t="str">
            <v>1.33</v>
          </cell>
          <cell r="V152" t="str">
            <v>D+</v>
          </cell>
          <cell r="W152" t="str">
            <v>0</v>
          </cell>
          <cell r="X152">
            <v>0</v>
          </cell>
          <cell r="Y152">
            <v>0</v>
          </cell>
          <cell r="Z152">
            <v>0</v>
          </cell>
          <cell r="AA152">
            <v>0</v>
          </cell>
          <cell r="AB152">
            <v>0</v>
          </cell>
          <cell r="AC152">
            <v>0</v>
          </cell>
          <cell r="AD152">
            <v>0</v>
          </cell>
          <cell r="AE152">
            <v>0</v>
          </cell>
          <cell r="AF152">
            <v>0</v>
          </cell>
          <cell r="AG152">
            <v>0</v>
          </cell>
          <cell r="AH152">
            <v>0</v>
          </cell>
          <cell r="AI152">
            <v>0</v>
          </cell>
        </row>
        <row r="153">
          <cell r="A153">
            <v>0</v>
          </cell>
          <cell r="B153">
            <v>0</v>
          </cell>
          <cell r="C153">
            <v>0</v>
          </cell>
          <cell r="D153" t="str">
            <v>4.4</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t="str">
            <v>1.33</v>
          </cell>
          <cell r="V153" t="str">
            <v>D+</v>
          </cell>
          <cell r="W153" t="str">
            <v>0</v>
          </cell>
          <cell r="X153">
            <v>0</v>
          </cell>
          <cell r="Y153">
            <v>0</v>
          </cell>
          <cell r="Z153">
            <v>0</v>
          </cell>
          <cell r="AA153">
            <v>0</v>
          </cell>
          <cell r="AB153">
            <v>0</v>
          </cell>
          <cell r="AC153">
            <v>0</v>
          </cell>
          <cell r="AD153">
            <v>0</v>
          </cell>
          <cell r="AE153">
            <v>0</v>
          </cell>
          <cell r="AF153">
            <v>0</v>
          </cell>
          <cell r="AG153">
            <v>0</v>
          </cell>
          <cell r="AH153">
            <v>0</v>
          </cell>
          <cell r="AI153">
            <v>0</v>
          </cell>
        </row>
        <row r="154">
          <cell r="A154">
            <v>0</v>
          </cell>
          <cell r="B154">
            <v>0</v>
          </cell>
          <cell r="C154">
            <v>0</v>
          </cell>
          <cell r="D154" t="str">
            <v>4.5</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t="str">
            <v>1.33</v>
          </cell>
          <cell r="V154" t="str">
            <v>D+</v>
          </cell>
          <cell r="W154" t="str">
            <v>0</v>
          </cell>
          <cell r="X154">
            <v>0</v>
          </cell>
          <cell r="Y154">
            <v>0</v>
          </cell>
          <cell r="Z154">
            <v>0</v>
          </cell>
          <cell r="AA154">
            <v>0</v>
          </cell>
          <cell r="AB154">
            <v>0</v>
          </cell>
          <cell r="AC154">
            <v>0</v>
          </cell>
          <cell r="AD154">
            <v>0</v>
          </cell>
          <cell r="AE154">
            <v>0</v>
          </cell>
          <cell r="AF154">
            <v>0</v>
          </cell>
          <cell r="AG154">
            <v>0</v>
          </cell>
          <cell r="AH154">
            <v>0</v>
          </cell>
          <cell r="AI154">
            <v>0</v>
          </cell>
        </row>
        <row r="155">
          <cell r="A155">
            <v>0</v>
          </cell>
          <cell r="B155">
            <v>0</v>
          </cell>
          <cell r="C155">
            <v>0</v>
          </cell>
          <cell r="D155" t="str">
            <v>4.6</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t="str">
            <v>1.33</v>
          </cell>
          <cell r="V155" t="str">
            <v>D+</v>
          </cell>
          <cell r="W155" t="str">
            <v>0</v>
          </cell>
          <cell r="X155">
            <v>0</v>
          </cell>
          <cell r="Y155">
            <v>0</v>
          </cell>
          <cell r="Z155">
            <v>0</v>
          </cell>
          <cell r="AA155">
            <v>0</v>
          </cell>
          <cell r="AB155">
            <v>0</v>
          </cell>
          <cell r="AC155">
            <v>0</v>
          </cell>
          <cell r="AD155">
            <v>0</v>
          </cell>
          <cell r="AE155">
            <v>0</v>
          </cell>
          <cell r="AF155">
            <v>0</v>
          </cell>
          <cell r="AG155">
            <v>0</v>
          </cell>
          <cell r="AH155">
            <v>0</v>
          </cell>
          <cell r="AI155">
            <v>0</v>
          </cell>
        </row>
        <row r="156">
          <cell r="A156">
            <v>0</v>
          </cell>
          <cell r="B156">
            <v>25</v>
          </cell>
          <cell r="C156" t="str">
            <v>capaian rapot</v>
          </cell>
          <cell r="D156">
            <v>0</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t="str">
            <v>1.33</v>
          </cell>
          <cell r="V156" t="str">
            <v>D+</v>
          </cell>
          <cell r="W156">
            <v>0</v>
          </cell>
          <cell r="X156">
            <v>0</v>
          </cell>
          <cell r="Y156">
            <v>0</v>
          </cell>
          <cell r="Z156">
            <v>0</v>
          </cell>
          <cell r="AA156">
            <v>0</v>
          </cell>
          <cell r="AB156">
            <v>0</v>
          </cell>
          <cell r="AC156">
            <v>0</v>
          </cell>
          <cell r="AD156">
            <v>0</v>
          </cell>
          <cell r="AE156">
            <v>0</v>
          </cell>
          <cell r="AF156">
            <v>0</v>
          </cell>
          <cell r="AG156">
            <v>0</v>
          </cell>
          <cell r="AH156">
            <v>0</v>
          </cell>
          <cell r="AI156">
            <v>0</v>
          </cell>
        </row>
        <row r="157">
          <cell r="A157">
            <v>26</v>
          </cell>
          <cell r="B157">
            <v>0</v>
          </cell>
          <cell r="C157" t="str">
            <v>Meliana Citra A</v>
          </cell>
          <cell r="D157" t="str">
            <v>4.2</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t="str">
            <v>1.33</v>
          </cell>
          <cell r="V157" t="str">
            <v>D+</v>
          </cell>
          <cell r="W157" t="str">
            <v>0</v>
          </cell>
          <cell r="X157">
            <v>0</v>
          </cell>
          <cell r="Y157">
            <v>0</v>
          </cell>
          <cell r="Z157">
            <v>0</v>
          </cell>
          <cell r="AA157">
            <v>0</v>
          </cell>
          <cell r="AB157">
            <v>0</v>
          </cell>
          <cell r="AC157">
            <v>0</v>
          </cell>
          <cell r="AD157">
            <v>0</v>
          </cell>
          <cell r="AE157">
            <v>0</v>
          </cell>
          <cell r="AF157">
            <v>0</v>
          </cell>
          <cell r="AG157">
            <v>0</v>
          </cell>
          <cell r="AH157">
            <v>0</v>
          </cell>
          <cell r="AI157" t="str">
            <v>D+</v>
          </cell>
        </row>
        <row r="158">
          <cell r="A158">
            <v>0</v>
          </cell>
          <cell r="B158">
            <v>0</v>
          </cell>
          <cell r="C158">
            <v>0</v>
          </cell>
          <cell r="D158" t="str">
            <v>4.3</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t="str">
            <v>1.33</v>
          </cell>
          <cell r="V158" t="str">
            <v>D+</v>
          </cell>
          <cell r="W158" t="str">
            <v>0</v>
          </cell>
          <cell r="X158">
            <v>0</v>
          </cell>
          <cell r="Y158">
            <v>0</v>
          </cell>
          <cell r="Z158">
            <v>0</v>
          </cell>
          <cell r="AA158">
            <v>0</v>
          </cell>
          <cell r="AB158">
            <v>0</v>
          </cell>
          <cell r="AC158">
            <v>0</v>
          </cell>
          <cell r="AD158">
            <v>0</v>
          </cell>
          <cell r="AE158">
            <v>0</v>
          </cell>
          <cell r="AF158">
            <v>0</v>
          </cell>
          <cell r="AG158">
            <v>0</v>
          </cell>
          <cell r="AH158">
            <v>0</v>
          </cell>
          <cell r="AI158">
            <v>0</v>
          </cell>
        </row>
        <row r="159">
          <cell r="A159">
            <v>0</v>
          </cell>
          <cell r="B159">
            <v>0</v>
          </cell>
          <cell r="C159">
            <v>0</v>
          </cell>
          <cell r="D159" t="str">
            <v>4.4</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t="str">
            <v>1.33</v>
          </cell>
          <cell r="V159" t="str">
            <v>D+</v>
          </cell>
          <cell r="W159" t="str">
            <v>0</v>
          </cell>
          <cell r="X159">
            <v>0</v>
          </cell>
          <cell r="Y159">
            <v>0</v>
          </cell>
          <cell r="Z159">
            <v>0</v>
          </cell>
          <cell r="AA159">
            <v>0</v>
          </cell>
          <cell r="AB159">
            <v>0</v>
          </cell>
          <cell r="AC159">
            <v>0</v>
          </cell>
          <cell r="AD159">
            <v>0</v>
          </cell>
          <cell r="AE159">
            <v>0</v>
          </cell>
          <cell r="AF159">
            <v>0</v>
          </cell>
          <cell r="AG159">
            <v>0</v>
          </cell>
          <cell r="AH159">
            <v>0</v>
          </cell>
          <cell r="AI159">
            <v>0</v>
          </cell>
        </row>
        <row r="160">
          <cell r="A160">
            <v>0</v>
          </cell>
          <cell r="B160">
            <v>0</v>
          </cell>
          <cell r="C160">
            <v>0</v>
          </cell>
          <cell r="D160" t="str">
            <v>4.5</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t="str">
            <v>1.33</v>
          </cell>
          <cell r="V160" t="str">
            <v>D+</v>
          </cell>
          <cell r="W160" t="str">
            <v>0</v>
          </cell>
          <cell r="X160">
            <v>0</v>
          </cell>
          <cell r="Y160">
            <v>0</v>
          </cell>
          <cell r="Z160">
            <v>0</v>
          </cell>
          <cell r="AA160">
            <v>0</v>
          </cell>
          <cell r="AB160">
            <v>0</v>
          </cell>
          <cell r="AC160">
            <v>0</v>
          </cell>
          <cell r="AD160">
            <v>0</v>
          </cell>
          <cell r="AE160">
            <v>0</v>
          </cell>
          <cell r="AF160">
            <v>0</v>
          </cell>
          <cell r="AG160">
            <v>0</v>
          </cell>
          <cell r="AH160">
            <v>0</v>
          </cell>
          <cell r="AI160">
            <v>0</v>
          </cell>
        </row>
        <row r="161">
          <cell r="A161">
            <v>0</v>
          </cell>
          <cell r="B161">
            <v>0</v>
          </cell>
          <cell r="C161">
            <v>0</v>
          </cell>
          <cell r="D161" t="str">
            <v>4.6</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t="str">
            <v>1.33</v>
          </cell>
          <cell r="V161" t="str">
            <v>D+</v>
          </cell>
          <cell r="W161" t="str">
            <v>0</v>
          </cell>
          <cell r="X161">
            <v>0</v>
          </cell>
          <cell r="Y161">
            <v>0</v>
          </cell>
          <cell r="Z161">
            <v>0</v>
          </cell>
          <cell r="AA161">
            <v>0</v>
          </cell>
          <cell r="AB161">
            <v>0</v>
          </cell>
          <cell r="AC161">
            <v>0</v>
          </cell>
          <cell r="AD161">
            <v>0</v>
          </cell>
          <cell r="AE161">
            <v>0</v>
          </cell>
          <cell r="AF161">
            <v>0</v>
          </cell>
          <cell r="AG161">
            <v>0</v>
          </cell>
          <cell r="AH161">
            <v>0</v>
          </cell>
          <cell r="AI161">
            <v>0</v>
          </cell>
        </row>
        <row r="162">
          <cell r="A162">
            <v>0</v>
          </cell>
          <cell r="B162">
            <v>26</v>
          </cell>
          <cell r="C162" t="str">
            <v>capaian rapot</v>
          </cell>
          <cell r="D162">
            <v>0</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t="str">
            <v>1.33</v>
          </cell>
          <cell r="V162" t="str">
            <v>D+</v>
          </cell>
          <cell r="W162">
            <v>0</v>
          </cell>
          <cell r="X162">
            <v>0</v>
          </cell>
          <cell r="Y162">
            <v>0</v>
          </cell>
          <cell r="Z162">
            <v>0</v>
          </cell>
          <cell r="AA162">
            <v>0</v>
          </cell>
          <cell r="AB162">
            <v>0</v>
          </cell>
          <cell r="AC162">
            <v>0</v>
          </cell>
          <cell r="AD162">
            <v>0</v>
          </cell>
          <cell r="AE162">
            <v>0</v>
          </cell>
          <cell r="AF162">
            <v>0</v>
          </cell>
          <cell r="AG162">
            <v>0</v>
          </cell>
          <cell r="AH162">
            <v>0</v>
          </cell>
          <cell r="AI162">
            <v>0</v>
          </cell>
        </row>
        <row r="163">
          <cell r="A163">
            <v>27</v>
          </cell>
          <cell r="B163">
            <v>0</v>
          </cell>
          <cell r="C163" t="str">
            <v>Mohammad Rizky</v>
          </cell>
          <cell r="D163" t="str">
            <v>4.2</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t="str">
            <v>1.33</v>
          </cell>
          <cell r="V163" t="str">
            <v>D+</v>
          </cell>
          <cell r="W163" t="str">
            <v>0</v>
          </cell>
          <cell r="X163">
            <v>0</v>
          </cell>
          <cell r="Y163">
            <v>0</v>
          </cell>
          <cell r="Z163">
            <v>0</v>
          </cell>
          <cell r="AA163">
            <v>0</v>
          </cell>
          <cell r="AB163">
            <v>0</v>
          </cell>
          <cell r="AC163">
            <v>0</v>
          </cell>
          <cell r="AD163">
            <v>0</v>
          </cell>
          <cell r="AE163">
            <v>0</v>
          </cell>
          <cell r="AF163">
            <v>0</v>
          </cell>
          <cell r="AG163">
            <v>0</v>
          </cell>
          <cell r="AH163">
            <v>0</v>
          </cell>
          <cell r="AI163" t="str">
            <v>D+</v>
          </cell>
        </row>
        <row r="164">
          <cell r="A164">
            <v>0</v>
          </cell>
          <cell r="B164">
            <v>0</v>
          </cell>
          <cell r="C164">
            <v>0</v>
          </cell>
          <cell r="D164" t="str">
            <v>4.3</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t="str">
            <v>1.33</v>
          </cell>
          <cell r="V164" t="str">
            <v>D+</v>
          </cell>
          <cell r="W164" t="str">
            <v>0</v>
          </cell>
          <cell r="X164">
            <v>0</v>
          </cell>
          <cell r="Y164">
            <v>0</v>
          </cell>
          <cell r="Z164">
            <v>0</v>
          </cell>
          <cell r="AA164">
            <v>0</v>
          </cell>
          <cell r="AB164">
            <v>0</v>
          </cell>
          <cell r="AC164">
            <v>0</v>
          </cell>
          <cell r="AD164">
            <v>0</v>
          </cell>
          <cell r="AE164">
            <v>0</v>
          </cell>
          <cell r="AF164">
            <v>0</v>
          </cell>
          <cell r="AG164">
            <v>0</v>
          </cell>
          <cell r="AH164">
            <v>0</v>
          </cell>
          <cell r="AI164">
            <v>0</v>
          </cell>
        </row>
        <row r="165">
          <cell r="A165">
            <v>0</v>
          </cell>
          <cell r="B165">
            <v>0</v>
          </cell>
          <cell r="C165">
            <v>0</v>
          </cell>
          <cell r="D165" t="str">
            <v>4.4</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t="str">
            <v>1.33</v>
          </cell>
          <cell r="V165" t="str">
            <v>D+</v>
          </cell>
          <cell r="W165" t="str">
            <v>0</v>
          </cell>
          <cell r="X165">
            <v>0</v>
          </cell>
          <cell r="Y165">
            <v>0</v>
          </cell>
          <cell r="Z165">
            <v>0</v>
          </cell>
          <cell r="AA165">
            <v>0</v>
          </cell>
          <cell r="AB165">
            <v>0</v>
          </cell>
          <cell r="AC165">
            <v>0</v>
          </cell>
          <cell r="AD165">
            <v>0</v>
          </cell>
          <cell r="AE165">
            <v>0</v>
          </cell>
          <cell r="AF165">
            <v>0</v>
          </cell>
          <cell r="AG165">
            <v>0</v>
          </cell>
          <cell r="AH165">
            <v>0</v>
          </cell>
          <cell r="AI165">
            <v>0</v>
          </cell>
        </row>
        <row r="166">
          <cell r="A166">
            <v>0</v>
          </cell>
          <cell r="B166">
            <v>0</v>
          </cell>
          <cell r="C166">
            <v>0</v>
          </cell>
          <cell r="D166" t="str">
            <v>4.5</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t="str">
            <v>1.33</v>
          </cell>
          <cell r="V166" t="str">
            <v>D+</v>
          </cell>
          <cell r="W166" t="str">
            <v>0</v>
          </cell>
          <cell r="X166">
            <v>0</v>
          </cell>
          <cell r="Y166">
            <v>0</v>
          </cell>
          <cell r="Z166">
            <v>0</v>
          </cell>
          <cell r="AA166">
            <v>0</v>
          </cell>
          <cell r="AB166">
            <v>0</v>
          </cell>
          <cell r="AC166">
            <v>0</v>
          </cell>
          <cell r="AD166">
            <v>0</v>
          </cell>
          <cell r="AE166">
            <v>0</v>
          </cell>
          <cell r="AF166">
            <v>0</v>
          </cell>
          <cell r="AG166">
            <v>0</v>
          </cell>
          <cell r="AH166">
            <v>0</v>
          </cell>
          <cell r="AI166">
            <v>0</v>
          </cell>
        </row>
        <row r="167">
          <cell r="A167">
            <v>0</v>
          </cell>
          <cell r="B167">
            <v>0</v>
          </cell>
          <cell r="C167">
            <v>0</v>
          </cell>
          <cell r="D167" t="str">
            <v>4.6</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t="str">
            <v>1.33</v>
          </cell>
          <cell r="V167" t="str">
            <v>D+</v>
          </cell>
          <cell r="W167" t="str">
            <v>0</v>
          </cell>
          <cell r="X167">
            <v>0</v>
          </cell>
          <cell r="Y167">
            <v>0</v>
          </cell>
          <cell r="Z167">
            <v>0</v>
          </cell>
          <cell r="AA167">
            <v>0</v>
          </cell>
          <cell r="AB167">
            <v>0</v>
          </cell>
          <cell r="AC167">
            <v>0</v>
          </cell>
          <cell r="AD167">
            <v>0</v>
          </cell>
          <cell r="AE167">
            <v>0</v>
          </cell>
          <cell r="AF167">
            <v>0</v>
          </cell>
          <cell r="AG167">
            <v>0</v>
          </cell>
          <cell r="AH167">
            <v>0</v>
          </cell>
          <cell r="AI167">
            <v>0</v>
          </cell>
        </row>
        <row r="168">
          <cell r="A168">
            <v>0</v>
          </cell>
          <cell r="B168">
            <v>27</v>
          </cell>
          <cell r="C168" t="str">
            <v>capaian rapot</v>
          </cell>
          <cell r="D168">
            <v>0</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t="str">
            <v>1.33</v>
          </cell>
          <cell r="V168" t="str">
            <v>D+</v>
          </cell>
          <cell r="W168">
            <v>0</v>
          </cell>
          <cell r="X168">
            <v>0</v>
          </cell>
          <cell r="Y168">
            <v>0</v>
          </cell>
          <cell r="Z168">
            <v>0</v>
          </cell>
          <cell r="AA168">
            <v>0</v>
          </cell>
          <cell r="AB168">
            <v>0</v>
          </cell>
          <cell r="AC168">
            <v>0</v>
          </cell>
          <cell r="AD168">
            <v>0</v>
          </cell>
          <cell r="AE168">
            <v>0</v>
          </cell>
          <cell r="AF168">
            <v>0</v>
          </cell>
          <cell r="AG168">
            <v>0</v>
          </cell>
          <cell r="AH168">
            <v>0</v>
          </cell>
          <cell r="AI168">
            <v>0</v>
          </cell>
        </row>
        <row r="169">
          <cell r="A169">
            <v>28</v>
          </cell>
          <cell r="B169">
            <v>0</v>
          </cell>
          <cell r="C169" t="e">
            <v>#N/A</v>
          </cell>
          <cell r="D169" t="str">
            <v>4.2</v>
          </cell>
          <cell r="E169">
            <v>0</v>
          </cell>
          <cell r="F169">
            <v>0</v>
          </cell>
          <cell r="G169">
            <v>0</v>
          </cell>
          <cell r="H169">
            <v>0</v>
          </cell>
          <cell r="I169">
            <v>0</v>
          </cell>
          <cell r="J169">
            <v>0</v>
          </cell>
          <cell r="K169">
            <v>0</v>
          </cell>
          <cell r="L169">
            <v>0</v>
          </cell>
          <cell r="M169">
            <v>0</v>
          </cell>
          <cell r="N169">
            <v>0</v>
          </cell>
          <cell r="O169">
            <v>0</v>
          </cell>
          <cell r="P169">
            <v>0</v>
          </cell>
          <cell r="Q169">
            <v>0</v>
          </cell>
          <cell r="R169">
            <v>0</v>
          </cell>
          <cell r="S169">
            <v>0</v>
          </cell>
          <cell r="T169">
            <v>0</v>
          </cell>
          <cell r="U169" t="str">
            <v>1.33</v>
          </cell>
          <cell r="V169" t="str">
            <v>D+</v>
          </cell>
          <cell r="W169" t="str">
            <v>0</v>
          </cell>
          <cell r="X169">
            <v>0</v>
          </cell>
          <cell r="Y169">
            <v>0</v>
          </cell>
          <cell r="Z169">
            <v>0</v>
          </cell>
          <cell r="AA169">
            <v>0</v>
          </cell>
          <cell r="AB169">
            <v>0</v>
          </cell>
          <cell r="AC169">
            <v>0</v>
          </cell>
          <cell r="AD169">
            <v>0</v>
          </cell>
          <cell r="AE169">
            <v>0</v>
          </cell>
          <cell r="AF169">
            <v>0</v>
          </cell>
          <cell r="AG169">
            <v>0</v>
          </cell>
          <cell r="AH169">
            <v>0</v>
          </cell>
          <cell r="AI169" t="str">
            <v>D+</v>
          </cell>
        </row>
        <row r="170">
          <cell r="A170">
            <v>0</v>
          </cell>
          <cell r="B170">
            <v>0</v>
          </cell>
          <cell r="C170">
            <v>0</v>
          </cell>
          <cell r="D170" t="str">
            <v>4.3</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t="str">
            <v>1.33</v>
          </cell>
          <cell r="V170" t="str">
            <v>D+</v>
          </cell>
          <cell r="W170" t="str">
            <v>0</v>
          </cell>
          <cell r="X170">
            <v>0</v>
          </cell>
          <cell r="Y170">
            <v>0</v>
          </cell>
          <cell r="Z170">
            <v>0</v>
          </cell>
          <cell r="AA170">
            <v>0</v>
          </cell>
          <cell r="AB170">
            <v>0</v>
          </cell>
          <cell r="AC170">
            <v>0</v>
          </cell>
          <cell r="AD170">
            <v>0</v>
          </cell>
          <cell r="AE170">
            <v>0</v>
          </cell>
          <cell r="AF170">
            <v>0</v>
          </cell>
          <cell r="AG170">
            <v>0</v>
          </cell>
          <cell r="AH170">
            <v>0</v>
          </cell>
          <cell r="AI170">
            <v>0</v>
          </cell>
        </row>
        <row r="171">
          <cell r="A171">
            <v>0</v>
          </cell>
          <cell r="B171">
            <v>0</v>
          </cell>
          <cell r="C171">
            <v>0</v>
          </cell>
          <cell r="D171" t="str">
            <v>4.4</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t="str">
            <v>1.33</v>
          </cell>
          <cell r="V171" t="str">
            <v>D+</v>
          </cell>
          <cell r="W171" t="str">
            <v>0</v>
          </cell>
          <cell r="X171">
            <v>0</v>
          </cell>
          <cell r="Y171">
            <v>0</v>
          </cell>
          <cell r="Z171">
            <v>0</v>
          </cell>
          <cell r="AA171">
            <v>0</v>
          </cell>
          <cell r="AB171">
            <v>0</v>
          </cell>
          <cell r="AC171">
            <v>0</v>
          </cell>
          <cell r="AD171">
            <v>0</v>
          </cell>
          <cell r="AE171">
            <v>0</v>
          </cell>
          <cell r="AF171">
            <v>0</v>
          </cell>
          <cell r="AG171">
            <v>0</v>
          </cell>
          <cell r="AH171">
            <v>0</v>
          </cell>
          <cell r="AI171">
            <v>0</v>
          </cell>
        </row>
        <row r="172">
          <cell r="A172">
            <v>0</v>
          </cell>
          <cell r="B172">
            <v>0</v>
          </cell>
          <cell r="C172">
            <v>0</v>
          </cell>
          <cell r="D172" t="str">
            <v>4.5</v>
          </cell>
          <cell r="E172">
            <v>0</v>
          </cell>
          <cell r="F172">
            <v>0</v>
          </cell>
          <cell r="G172">
            <v>0</v>
          </cell>
          <cell r="H172">
            <v>0</v>
          </cell>
          <cell r="I172">
            <v>0</v>
          </cell>
          <cell r="J172">
            <v>0</v>
          </cell>
          <cell r="K172">
            <v>0</v>
          </cell>
          <cell r="L172">
            <v>0</v>
          </cell>
          <cell r="M172">
            <v>0</v>
          </cell>
          <cell r="N172">
            <v>0</v>
          </cell>
          <cell r="O172">
            <v>0</v>
          </cell>
          <cell r="P172">
            <v>0</v>
          </cell>
          <cell r="Q172">
            <v>0</v>
          </cell>
          <cell r="R172">
            <v>0</v>
          </cell>
          <cell r="S172">
            <v>0</v>
          </cell>
          <cell r="T172">
            <v>0</v>
          </cell>
          <cell r="U172" t="str">
            <v>1.33</v>
          </cell>
          <cell r="V172" t="str">
            <v>D+</v>
          </cell>
          <cell r="W172" t="str">
            <v>0</v>
          </cell>
          <cell r="X172">
            <v>0</v>
          </cell>
          <cell r="Y172">
            <v>0</v>
          </cell>
          <cell r="Z172">
            <v>0</v>
          </cell>
          <cell r="AA172">
            <v>0</v>
          </cell>
          <cell r="AB172">
            <v>0</v>
          </cell>
          <cell r="AC172">
            <v>0</v>
          </cell>
          <cell r="AD172">
            <v>0</v>
          </cell>
          <cell r="AE172">
            <v>0</v>
          </cell>
          <cell r="AF172">
            <v>0</v>
          </cell>
          <cell r="AG172">
            <v>0</v>
          </cell>
          <cell r="AH172">
            <v>0</v>
          </cell>
          <cell r="AI172">
            <v>0</v>
          </cell>
        </row>
        <row r="173">
          <cell r="A173">
            <v>0</v>
          </cell>
          <cell r="B173">
            <v>0</v>
          </cell>
          <cell r="C173">
            <v>0</v>
          </cell>
          <cell r="D173" t="str">
            <v>4.6</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t="str">
            <v>1.33</v>
          </cell>
          <cell r="V173" t="str">
            <v>D+</v>
          </cell>
          <cell r="W173" t="str">
            <v>0</v>
          </cell>
          <cell r="X173">
            <v>0</v>
          </cell>
          <cell r="Y173">
            <v>0</v>
          </cell>
          <cell r="Z173">
            <v>0</v>
          </cell>
          <cell r="AA173">
            <v>0</v>
          </cell>
          <cell r="AB173">
            <v>0</v>
          </cell>
          <cell r="AC173">
            <v>0</v>
          </cell>
          <cell r="AD173">
            <v>0</v>
          </cell>
          <cell r="AE173">
            <v>0</v>
          </cell>
          <cell r="AF173">
            <v>0</v>
          </cell>
          <cell r="AG173">
            <v>0</v>
          </cell>
          <cell r="AH173">
            <v>0</v>
          </cell>
          <cell r="AI173">
            <v>0</v>
          </cell>
        </row>
        <row r="174">
          <cell r="A174">
            <v>0</v>
          </cell>
          <cell r="B174">
            <v>28</v>
          </cell>
          <cell r="C174" t="str">
            <v>capaian rapot</v>
          </cell>
          <cell r="D174">
            <v>0</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t="str">
            <v>1.33</v>
          </cell>
          <cell r="V174" t="str">
            <v>D+</v>
          </cell>
          <cell r="W174">
            <v>0</v>
          </cell>
          <cell r="X174">
            <v>0</v>
          </cell>
          <cell r="Y174">
            <v>0</v>
          </cell>
          <cell r="Z174">
            <v>0</v>
          </cell>
          <cell r="AA174">
            <v>0</v>
          </cell>
          <cell r="AB174">
            <v>0</v>
          </cell>
          <cell r="AC174">
            <v>0</v>
          </cell>
          <cell r="AD174">
            <v>0</v>
          </cell>
          <cell r="AE174">
            <v>0</v>
          </cell>
          <cell r="AF174">
            <v>0</v>
          </cell>
          <cell r="AG174">
            <v>0</v>
          </cell>
          <cell r="AH174">
            <v>0</v>
          </cell>
          <cell r="AI174">
            <v>0</v>
          </cell>
        </row>
        <row r="175">
          <cell r="A175">
            <v>29</v>
          </cell>
          <cell r="B175">
            <v>0</v>
          </cell>
          <cell r="C175" t="e">
            <v>#N/A</v>
          </cell>
          <cell r="D175" t="str">
            <v>4.2</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t="str">
            <v>1.33</v>
          </cell>
          <cell r="V175" t="str">
            <v>D+</v>
          </cell>
          <cell r="W175" t="str">
            <v>0</v>
          </cell>
          <cell r="X175">
            <v>0</v>
          </cell>
          <cell r="Y175">
            <v>0</v>
          </cell>
          <cell r="Z175">
            <v>0</v>
          </cell>
          <cell r="AA175">
            <v>0</v>
          </cell>
          <cell r="AB175">
            <v>0</v>
          </cell>
          <cell r="AC175">
            <v>0</v>
          </cell>
          <cell r="AD175">
            <v>0</v>
          </cell>
          <cell r="AE175">
            <v>0</v>
          </cell>
          <cell r="AF175">
            <v>0</v>
          </cell>
          <cell r="AG175">
            <v>0</v>
          </cell>
          <cell r="AH175">
            <v>0</v>
          </cell>
          <cell r="AI175" t="str">
            <v>D+</v>
          </cell>
        </row>
        <row r="176">
          <cell r="A176">
            <v>0</v>
          </cell>
          <cell r="B176">
            <v>0</v>
          </cell>
          <cell r="C176">
            <v>0</v>
          </cell>
          <cell r="D176" t="str">
            <v>4.3</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t="str">
            <v>1.33</v>
          </cell>
          <cell r="V176" t="str">
            <v>D+</v>
          </cell>
          <cell r="W176" t="str">
            <v>0</v>
          </cell>
          <cell r="X176">
            <v>0</v>
          </cell>
          <cell r="Y176">
            <v>0</v>
          </cell>
          <cell r="Z176">
            <v>0</v>
          </cell>
          <cell r="AA176">
            <v>0</v>
          </cell>
          <cell r="AB176">
            <v>0</v>
          </cell>
          <cell r="AC176">
            <v>0</v>
          </cell>
          <cell r="AD176">
            <v>0</v>
          </cell>
          <cell r="AE176">
            <v>0</v>
          </cell>
          <cell r="AF176">
            <v>0</v>
          </cell>
          <cell r="AG176">
            <v>0</v>
          </cell>
          <cell r="AH176">
            <v>0</v>
          </cell>
          <cell r="AI176">
            <v>0</v>
          </cell>
        </row>
        <row r="177">
          <cell r="A177">
            <v>0</v>
          </cell>
          <cell r="B177">
            <v>0</v>
          </cell>
          <cell r="C177">
            <v>0</v>
          </cell>
          <cell r="D177" t="str">
            <v>4.4</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t="str">
            <v>1.33</v>
          </cell>
          <cell r="V177" t="str">
            <v>D+</v>
          </cell>
          <cell r="W177" t="str">
            <v>0</v>
          </cell>
          <cell r="X177">
            <v>0</v>
          </cell>
          <cell r="Y177">
            <v>0</v>
          </cell>
          <cell r="Z177">
            <v>0</v>
          </cell>
          <cell r="AA177">
            <v>0</v>
          </cell>
          <cell r="AB177">
            <v>0</v>
          </cell>
          <cell r="AC177">
            <v>0</v>
          </cell>
          <cell r="AD177">
            <v>0</v>
          </cell>
          <cell r="AE177">
            <v>0</v>
          </cell>
          <cell r="AF177">
            <v>0</v>
          </cell>
          <cell r="AG177">
            <v>0</v>
          </cell>
          <cell r="AH177">
            <v>0</v>
          </cell>
          <cell r="AI177">
            <v>0</v>
          </cell>
        </row>
        <row r="178">
          <cell r="A178">
            <v>0</v>
          </cell>
          <cell r="B178">
            <v>0</v>
          </cell>
          <cell r="C178">
            <v>0</v>
          </cell>
          <cell r="D178" t="str">
            <v>4.5</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t="str">
            <v>1.33</v>
          </cell>
          <cell r="V178" t="str">
            <v>D+</v>
          </cell>
          <cell r="W178" t="str">
            <v>0</v>
          </cell>
          <cell r="X178">
            <v>0</v>
          </cell>
          <cell r="Y178">
            <v>0</v>
          </cell>
          <cell r="Z178">
            <v>0</v>
          </cell>
          <cell r="AA178">
            <v>0</v>
          </cell>
          <cell r="AB178">
            <v>0</v>
          </cell>
          <cell r="AC178">
            <v>0</v>
          </cell>
          <cell r="AD178">
            <v>0</v>
          </cell>
          <cell r="AE178">
            <v>0</v>
          </cell>
          <cell r="AF178">
            <v>0</v>
          </cell>
          <cell r="AG178">
            <v>0</v>
          </cell>
          <cell r="AH178">
            <v>0</v>
          </cell>
          <cell r="AI178">
            <v>0</v>
          </cell>
        </row>
        <row r="179">
          <cell r="A179">
            <v>0</v>
          </cell>
          <cell r="B179">
            <v>0</v>
          </cell>
          <cell r="C179">
            <v>0</v>
          </cell>
          <cell r="D179" t="str">
            <v>4.6</v>
          </cell>
          <cell r="E179">
            <v>0</v>
          </cell>
          <cell r="F179">
            <v>0</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t="str">
            <v>1.33</v>
          </cell>
          <cell r="V179" t="str">
            <v>D+</v>
          </cell>
          <cell r="W179" t="str">
            <v>0</v>
          </cell>
          <cell r="X179">
            <v>0</v>
          </cell>
          <cell r="Y179">
            <v>0</v>
          </cell>
          <cell r="Z179">
            <v>0</v>
          </cell>
          <cell r="AA179">
            <v>0</v>
          </cell>
          <cell r="AB179">
            <v>0</v>
          </cell>
          <cell r="AC179">
            <v>0</v>
          </cell>
          <cell r="AD179">
            <v>0</v>
          </cell>
          <cell r="AE179">
            <v>0</v>
          </cell>
          <cell r="AF179">
            <v>0</v>
          </cell>
          <cell r="AG179">
            <v>0</v>
          </cell>
          <cell r="AH179">
            <v>0</v>
          </cell>
          <cell r="AI179">
            <v>0</v>
          </cell>
        </row>
        <row r="180">
          <cell r="A180">
            <v>0</v>
          </cell>
          <cell r="B180">
            <v>29</v>
          </cell>
          <cell r="C180" t="str">
            <v>capaian rapot</v>
          </cell>
          <cell r="D180">
            <v>0</v>
          </cell>
          <cell r="E180">
            <v>0</v>
          </cell>
          <cell r="F180">
            <v>0</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t="str">
            <v>1.33</v>
          </cell>
          <cell r="V180" t="str">
            <v>D+</v>
          </cell>
          <cell r="W180">
            <v>0</v>
          </cell>
          <cell r="X180">
            <v>0</v>
          </cell>
          <cell r="Y180">
            <v>0</v>
          </cell>
          <cell r="Z180">
            <v>0</v>
          </cell>
          <cell r="AA180">
            <v>0</v>
          </cell>
          <cell r="AB180">
            <v>0</v>
          </cell>
          <cell r="AC180">
            <v>0</v>
          </cell>
          <cell r="AD180">
            <v>0</v>
          </cell>
          <cell r="AE180">
            <v>0</v>
          </cell>
          <cell r="AF180">
            <v>0</v>
          </cell>
          <cell r="AG180">
            <v>0</v>
          </cell>
          <cell r="AH180">
            <v>0</v>
          </cell>
          <cell r="AI180">
            <v>0</v>
          </cell>
        </row>
        <row r="181">
          <cell r="A181">
            <v>30</v>
          </cell>
          <cell r="B181">
            <v>0</v>
          </cell>
          <cell r="C181" t="e">
            <v>#N/A</v>
          </cell>
          <cell r="D181" t="str">
            <v>4.2</v>
          </cell>
          <cell r="E181">
            <v>0</v>
          </cell>
          <cell r="F181">
            <v>0</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t="str">
            <v>1.33</v>
          </cell>
          <cell r="V181" t="str">
            <v>D+</v>
          </cell>
          <cell r="W181" t="str">
            <v>0</v>
          </cell>
          <cell r="X181">
            <v>0</v>
          </cell>
          <cell r="Y181">
            <v>0</v>
          </cell>
          <cell r="Z181">
            <v>0</v>
          </cell>
          <cell r="AA181">
            <v>0</v>
          </cell>
          <cell r="AB181">
            <v>0</v>
          </cell>
          <cell r="AC181">
            <v>0</v>
          </cell>
          <cell r="AD181">
            <v>0</v>
          </cell>
          <cell r="AE181">
            <v>0</v>
          </cell>
          <cell r="AF181">
            <v>0</v>
          </cell>
          <cell r="AG181">
            <v>0</v>
          </cell>
          <cell r="AH181">
            <v>0</v>
          </cell>
          <cell r="AI181" t="str">
            <v>D+</v>
          </cell>
        </row>
        <row r="182">
          <cell r="A182">
            <v>0</v>
          </cell>
          <cell r="B182">
            <v>0</v>
          </cell>
          <cell r="C182">
            <v>0</v>
          </cell>
          <cell r="D182" t="str">
            <v>4.3</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t="str">
            <v>1.33</v>
          </cell>
          <cell r="V182" t="str">
            <v>D+</v>
          </cell>
          <cell r="W182" t="str">
            <v>0</v>
          </cell>
          <cell r="X182">
            <v>0</v>
          </cell>
          <cell r="Y182">
            <v>0</v>
          </cell>
          <cell r="Z182">
            <v>0</v>
          </cell>
          <cell r="AA182">
            <v>0</v>
          </cell>
          <cell r="AB182">
            <v>0</v>
          </cell>
          <cell r="AC182">
            <v>0</v>
          </cell>
          <cell r="AD182">
            <v>0</v>
          </cell>
          <cell r="AE182">
            <v>0</v>
          </cell>
          <cell r="AF182">
            <v>0</v>
          </cell>
          <cell r="AG182">
            <v>0</v>
          </cell>
          <cell r="AH182">
            <v>0</v>
          </cell>
          <cell r="AI182">
            <v>0</v>
          </cell>
        </row>
        <row r="183">
          <cell r="A183">
            <v>0</v>
          </cell>
          <cell r="B183">
            <v>0</v>
          </cell>
          <cell r="C183">
            <v>0</v>
          </cell>
          <cell r="D183" t="str">
            <v>4.4</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t="str">
            <v>1.33</v>
          </cell>
          <cell r="V183" t="str">
            <v>D+</v>
          </cell>
          <cell r="W183" t="str">
            <v>0</v>
          </cell>
          <cell r="X183">
            <v>0</v>
          </cell>
          <cell r="Y183">
            <v>0</v>
          </cell>
          <cell r="Z183">
            <v>0</v>
          </cell>
          <cell r="AA183">
            <v>0</v>
          </cell>
          <cell r="AB183">
            <v>0</v>
          </cell>
          <cell r="AC183">
            <v>0</v>
          </cell>
          <cell r="AD183">
            <v>0</v>
          </cell>
          <cell r="AE183">
            <v>0</v>
          </cell>
          <cell r="AF183">
            <v>0</v>
          </cell>
          <cell r="AG183">
            <v>0</v>
          </cell>
          <cell r="AH183">
            <v>0</v>
          </cell>
          <cell r="AI183">
            <v>0</v>
          </cell>
        </row>
        <row r="184">
          <cell r="A184">
            <v>0</v>
          </cell>
          <cell r="B184">
            <v>0</v>
          </cell>
          <cell r="C184">
            <v>0</v>
          </cell>
          <cell r="D184" t="str">
            <v>4.5</v>
          </cell>
          <cell r="E184">
            <v>0</v>
          </cell>
          <cell r="F184">
            <v>0</v>
          </cell>
          <cell r="G184">
            <v>0</v>
          </cell>
          <cell r="H184">
            <v>0</v>
          </cell>
          <cell r="I184">
            <v>0</v>
          </cell>
          <cell r="J184">
            <v>0</v>
          </cell>
          <cell r="K184">
            <v>0</v>
          </cell>
          <cell r="L184">
            <v>0</v>
          </cell>
          <cell r="M184">
            <v>0</v>
          </cell>
          <cell r="N184">
            <v>0</v>
          </cell>
          <cell r="O184">
            <v>0</v>
          </cell>
          <cell r="P184">
            <v>0</v>
          </cell>
          <cell r="Q184">
            <v>0</v>
          </cell>
          <cell r="R184">
            <v>0</v>
          </cell>
          <cell r="S184">
            <v>0</v>
          </cell>
          <cell r="T184">
            <v>0</v>
          </cell>
          <cell r="U184" t="str">
            <v>1.33</v>
          </cell>
          <cell r="V184" t="str">
            <v>D+</v>
          </cell>
          <cell r="W184" t="str">
            <v>0</v>
          </cell>
          <cell r="X184">
            <v>0</v>
          </cell>
          <cell r="Y184">
            <v>0</v>
          </cell>
          <cell r="Z184">
            <v>0</v>
          </cell>
          <cell r="AA184">
            <v>0</v>
          </cell>
          <cell r="AB184">
            <v>0</v>
          </cell>
          <cell r="AC184">
            <v>0</v>
          </cell>
          <cell r="AD184">
            <v>0</v>
          </cell>
          <cell r="AE184">
            <v>0</v>
          </cell>
          <cell r="AF184">
            <v>0</v>
          </cell>
          <cell r="AG184">
            <v>0</v>
          </cell>
          <cell r="AH184">
            <v>0</v>
          </cell>
          <cell r="AI184">
            <v>0</v>
          </cell>
        </row>
        <row r="185">
          <cell r="A185">
            <v>0</v>
          </cell>
          <cell r="B185">
            <v>0</v>
          </cell>
          <cell r="C185">
            <v>0</v>
          </cell>
          <cell r="D185" t="str">
            <v>4.6</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cell r="T185">
            <v>0</v>
          </cell>
          <cell r="U185" t="str">
            <v>1.33</v>
          </cell>
          <cell r="V185" t="str">
            <v>D+</v>
          </cell>
          <cell r="W185" t="str">
            <v>0</v>
          </cell>
          <cell r="X185">
            <v>0</v>
          </cell>
          <cell r="Y185">
            <v>0</v>
          </cell>
          <cell r="Z185">
            <v>0</v>
          </cell>
          <cell r="AA185">
            <v>0</v>
          </cell>
          <cell r="AB185">
            <v>0</v>
          </cell>
          <cell r="AC185">
            <v>0</v>
          </cell>
          <cell r="AD185">
            <v>0</v>
          </cell>
          <cell r="AE185">
            <v>0</v>
          </cell>
          <cell r="AF185">
            <v>0</v>
          </cell>
          <cell r="AG185">
            <v>0</v>
          </cell>
          <cell r="AH185">
            <v>0</v>
          </cell>
          <cell r="AI185">
            <v>0</v>
          </cell>
        </row>
        <row r="186">
          <cell r="A186">
            <v>0</v>
          </cell>
          <cell r="B186">
            <v>30</v>
          </cell>
          <cell r="C186" t="str">
            <v>capaian rapot</v>
          </cell>
          <cell r="D186">
            <v>0</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t="str">
            <v>1.33</v>
          </cell>
          <cell r="V186" t="str">
            <v>D+</v>
          </cell>
          <cell r="W186">
            <v>0</v>
          </cell>
          <cell r="X186">
            <v>0</v>
          </cell>
          <cell r="Y186">
            <v>0</v>
          </cell>
          <cell r="Z186">
            <v>0</v>
          </cell>
          <cell r="AA186">
            <v>0</v>
          </cell>
          <cell r="AB186">
            <v>0</v>
          </cell>
          <cell r="AC186">
            <v>0</v>
          </cell>
          <cell r="AD186">
            <v>0</v>
          </cell>
          <cell r="AE186">
            <v>0</v>
          </cell>
          <cell r="AF186">
            <v>0</v>
          </cell>
          <cell r="AG186">
            <v>0</v>
          </cell>
          <cell r="AH186">
            <v>0</v>
          </cell>
          <cell r="AI186">
            <v>0</v>
          </cell>
        </row>
        <row r="187">
          <cell r="A187">
            <v>31</v>
          </cell>
          <cell r="B187">
            <v>0</v>
          </cell>
          <cell r="C187" t="e">
            <v>#N/A</v>
          </cell>
          <cell r="D187" t="str">
            <v>4.2</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cell r="T187">
            <v>0</v>
          </cell>
          <cell r="U187" t="str">
            <v>1.33</v>
          </cell>
          <cell r="V187" t="str">
            <v>D+</v>
          </cell>
          <cell r="W187" t="str">
            <v>0</v>
          </cell>
          <cell r="X187">
            <v>0</v>
          </cell>
          <cell r="Y187">
            <v>0</v>
          </cell>
          <cell r="Z187">
            <v>0</v>
          </cell>
          <cell r="AA187">
            <v>0</v>
          </cell>
          <cell r="AB187">
            <v>0</v>
          </cell>
          <cell r="AC187">
            <v>0</v>
          </cell>
          <cell r="AD187">
            <v>0</v>
          </cell>
          <cell r="AE187">
            <v>0</v>
          </cell>
          <cell r="AF187">
            <v>0</v>
          </cell>
          <cell r="AG187">
            <v>0</v>
          </cell>
          <cell r="AH187">
            <v>0</v>
          </cell>
          <cell r="AI187" t="str">
            <v>D+</v>
          </cell>
        </row>
        <row r="188">
          <cell r="A188">
            <v>0</v>
          </cell>
          <cell r="B188">
            <v>0</v>
          </cell>
          <cell r="C188">
            <v>0</v>
          </cell>
          <cell r="D188" t="str">
            <v>4.3</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t="str">
            <v>1.33</v>
          </cell>
          <cell r="V188" t="str">
            <v>D+</v>
          </cell>
          <cell r="W188" t="str">
            <v>0</v>
          </cell>
          <cell r="X188">
            <v>0</v>
          </cell>
          <cell r="Y188">
            <v>0</v>
          </cell>
          <cell r="Z188">
            <v>0</v>
          </cell>
          <cell r="AA188">
            <v>0</v>
          </cell>
          <cell r="AB188">
            <v>0</v>
          </cell>
          <cell r="AC188">
            <v>0</v>
          </cell>
          <cell r="AD188">
            <v>0</v>
          </cell>
          <cell r="AE188">
            <v>0</v>
          </cell>
          <cell r="AF188">
            <v>0</v>
          </cell>
          <cell r="AG188">
            <v>0</v>
          </cell>
          <cell r="AH188">
            <v>0</v>
          </cell>
          <cell r="AI188">
            <v>0</v>
          </cell>
        </row>
        <row r="189">
          <cell r="A189">
            <v>0</v>
          </cell>
          <cell r="B189">
            <v>0</v>
          </cell>
          <cell r="C189">
            <v>0</v>
          </cell>
          <cell r="D189" t="str">
            <v>4.4</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t="str">
            <v>1.33</v>
          </cell>
          <cell r="V189" t="str">
            <v>D+</v>
          </cell>
          <cell r="W189" t="str">
            <v>0</v>
          </cell>
          <cell r="X189">
            <v>0</v>
          </cell>
          <cell r="Y189">
            <v>0</v>
          </cell>
          <cell r="Z189">
            <v>0</v>
          </cell>
          <cell r="AA189">
            <v>0</v>
          </cell>
          <cell r="AB189">
            <v>0</v>
          </cell>
          <cell r="AC189">
            <v>0</v>
          </cell>
          <cell r="AD189">
            <v>0</v>
          </cell>
          <cell r="AE189">
            <v>0</v>
          </cell>
          <cell r="AF189">
            <v>0</v>
          </cell>
          <cell r="AG189">
            <v>0</v>
          </cell>
          <cell r="AH189">
            <v>0</v>
          </cell>
          <cell r="AI189">
            <v>0</v>
          </cell>
        </row>
        <row r="190">
          <cell r="A190">
            <v>0</v>
          </cell>
          <cell r="B190">
            <v>0</v>
          </cell>
          <cell r="C190">
            <v>0</v>
          </cell>
          <cell r="D190" t="str">
            <v>4.5</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v>0</v>
          </cell>
          <cell r="U190" t="str">
            <v>1.33</v>
          </cell>
          <cell r="V190" t="str">
            <v>D+</v>
          </cell>
          <cell r="W190" t="str">
            <v>0</v>
          </cell>
          <cell r="X190">
            <v>0</v>
          </cell>
          <cell r="Y190">
            <v>0</v>
          </cell>
          <cell r="Z190">
            <v>0</v>
          </cell>
          <cell r="AA190">
            <v>0</v>
          </cell>
          <cell r="AB190">
            <v>0</v>
          </cell>
          <cell r="AC190">
            <v>0</v>
          </cell>
          <cell r="AD190">
            <v>0</v>
          </cell>
          <cell r="AE190">
            <v>0</v>
          </cell>
          <cell r="AF190">
            <v>0</v>
          </cell>
          <cell r="AG190">
            <v>0</v>
          </cell>
          <cell r="AH190">
            <v>0</v>
          </cell>
          <cell r="AI190">
            <v>0</v>
          </cell>
        </row>
        <row r="191">
          <cell r="A191">
            <v>0</v>
          </cell>
          <cell r="B191">
            <v>0</v>
          </cell>
          <cell r="C191">
            <v>0</v>
          </cell>
          <cell r="D191" t="str">
            <v>4.6</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v>0</v>
          </cell>
          <cell r="U191" t="str">
            <v>1.33</v>
          </cell>
          <cell r="V191" t="str">
            <v>D+</v>
          </cell>
          <cell r="W191" t="str">
            <v>0</v>
          </cell>
          <cell r="X191">
            <v>0</v>
          </cell>
          <cell r="Y191">
            <v>0</v>
          </cell>
          <cell r="Z191">
            <v>0</v>
          </cell>
          <cell r="AA191">
            <v>0</v>
          </cell>
          <cell r="AB191">
            <v>0</v>
          </cell>
          <cell r="AC191">
            <v>0</v>
          </cell>
          <cell r="AD191">
            <v>0</v>
          </cell>
          <cell r="AE191">
            <v>0</v>
          </cell>
          <cell r="AF191">
            <v>0</v>
          </cell>
          <cell r="AG191">
            <v>0</v>
          </cell>
          <cell r="AH191">
            <v>0</v>
          </cell>
          <cell r="AI191">
            <v>0</v>
          </cell>
        </row>
        <row r="192">
          <cell r="A192">
            <v>0</v>
          </cell>
          <cell r="B192">
            <v>31</v>
          </cell>
          <cell r="C192" t="str">
            <v>capaian rapot</v>
          </cell>
          <cell r="D192">
            <v>0</v>
          </cell>
          <cell r="E192">
            <v>0</v>
          </cell>
          <cell r="F192">
            <v>0</v>
          </cell>
          <cell r="G192">
            <v>0</v>
          </cell>
          <cell r="H192">
            <v>0</v>
          </cell>
          <cell r="I192">
            <v>0</v>
          </cell>
          <cell r="J192">
            <v>0</v>
          </cell>
          <cell r="K192">
            <v>0</v>
          </cell>
          <cell r="L192">
            <v>0</v>
          </cell>
          <cell r="M192">
            <v>0</v>
          </cell>
          <cell r="N192">
            <v>0</v>
          </cell>
          <cell r="O192">
            <v>0</v>
          </cell>
          <cell r="P192">
            <v>0</v>
          </cell>
          <cell r="Q192">
            <v>0</v>
          </cell>
          <cell r="R192">
            <v>0</v>
          </cell>
          <cell r="S192">
            <v>0</v>
          </cell>
          <cell r="T192">
            <v>0</v>
          </cell>
          <cell r="U192" t="str">
            <v>1.33</v>
          </cell>
          <cell r="V192" t="str">
            <v>D+</v>
          </cell>
          <cell r="W192">
            <v>0</v>
          </cell>
          <cell r="X192">
            <v>0</v>
          </cell>
          <cell r="Y192">
            <v>0</v>
          </cell>
          <cell r="Z192">
            <v>0</v>
          </cell>
          <cell r="AA192">
            <v>0</v>
          </cell>
          <cell r="AB192">
            <v>0</v>
          </cell>
          <cell r="AC192">
            <v>0</v>
          </cell>
          <cell r="AD192">
            <v>0</v>
          </cell>
          <cell r="AE192">
            <v>0</v>
          </cell>
          <cell r="AF192">
            <v>0</v>
          </cell>
          <cell r="AG192">
            <v>0</v>
          </cell>
          <cell r="AH192">
            <v>0</v>
          </cell>
          <cell r="AI192">
            <v>0</v>
          </cell>
        </row>
        <row r="193">
          <cell r="A193">
            <v>32</v>
          </cell>
          <cell r="B193">
            <v>0</v>
          </cell>
          <cell r="C193" t="e">
            <v>#N/A</v>
          </cell>
          <cell r="D193" t="str">
            <v>4.2</v>
          </cell>
          <cell r="E193">
            <v>0</v>
          </cell>
          <cell r="F193">
            <v>0</v>
          </cell>
          <cell r="G193">
            <v>0</v>
          </cell>
          <cell r="H193">
            <v>0</v>
          </cell>
          <cell r="I193">
            <v>0</v>
          </cell>
          <cell r="J193">
            <v>0</v>
          </cell>
          <cell r="K193">
            <v>0</v>
          </cell>
          <cell r="L193">
            <v>0</v>
          </cell>
          <cell r="M193">
            <v>0</v>
          </cell>
          <cell r="N193">
            <v>0</v>
          </cell>
          <cell r="O193">
            <v>0</v>
          </cell>
          <cell r="P193">
            <v>0</v>
          </cell>
          <cell r="Q193">
            <v>0</v>
          </cell>
          <cell r="R193">
            <v>0</v>
          </cell>
          <cell r="S193">
            <v>0</v>
          </cell>
          <cell r="T193">
            <v>0</v>
          </cell>
          <cell r="U193" t="str">
            <v>1.33</v>
          </cell>
          <cell r="V193" t="str">
            <v>D+</v>
          </cell>
          <cell r="W193" t="str">
            <v>0</v>
          </cell>
          <cell r="X193">
            <v>0</v>
          </cell>
          <cell r="Y193">
            <v>0</v>
          </cell>
          <cell r="Z193">
            <v>0</v>
          </cell>
          <cell r="AA193">
            <v>0</v>
          </cell>
          <cell r="AB193">
            <v>0</v>
          </cell>
          <cell r="AC193">
            <v>0</v>
          </cell>
          <cell r="AD193">
            <v>0</v>
          </cell>
          <cell r="AE193">
            <v>0</v>
          </cell>
          <cell r="AF193">
            <v>0</v>
          </cell>
          <cell r="AG193">
            <v>0</v>
          </cell>
          <cell r="AH193">
            <v>0</v>
          </cell>
          <cell r="AI193" t="str">
            <v>D+</v>
          </cell>
        </row>
        <row r="194">
          <cell r="A194">
            <v>0</v>
          </cell>
          <cell r="B194">
            <v>0</v>
          </cell>
          <cell r="C194">
            <v>0</v>
          </cell>
          <cell r="D194" t="str">
            <v>4.3</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0</v>
          </cell>
          <cell r="U194" t="str">
            <v>1.33</v>
          </cell>
          <cell r="V194" t="str">
            <v>D+</v>
          </cell>
          <cell r="W194" t="str">
            <v>0</v>
          </cell>
          <cell r="X194">
            <v>0</v>
          </cell>
          <cell r="Y194">
            <v>0</v>
          </cell>
          <cell r="Z194">
            <v>0</v>
          </cell>
          <cell r="AA194">
            <v>0</v>
          </cell>
          <cell r="AB194">
            <v>0</v>
          </cell>
          <cell r="AC194">
            <v>0</v>
          </cell>
          <cell r="AD194">
            <v>0</v>
          </cell>
          <cell r="AE194">
            <v>0</v>
          </cell>
          <cell r="AF194">
            <v>0</v>
          </cell>
          <cell r="AG194">
            <v>0</v>
          </cell>
          <cell r="AH194">
            <v>0</v>
          </cell>
          <cell r="AI194">
            <v>0</v>
          </cell>
        </row>
        <row r="195">
          <cell r="A195">
            <v>0</v>
          </cell>
          <cell r="B195">
            <v>0</v>
          </cell>
          <cell r="C195">
            <v>0</v>
          </cell>
          <cell r="D195" t="str">
            <v>4.4</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t="str">
            <v>1.33</v>
          </cell>
          <cell r="V195" t="str">
            <v>D+</v>
          </cell>
          <cell r="W195" t="str">
            <v>0</v>
          </cell>
          <cell r="X195">
            <v>0</v>
          </cell>
          <cell r="Y195">
            <v>0</v>
          </cell>
          <cell r="Z195">
            <v>0</v>
          </cell>
          <cell r="AA195">
            <v>0</v>
          </cell>
          <cell r="AB195">
            <v>0</v>
          </cell>
          <cell r="AC195">
            <v>0</v>
          </cell>
          <cell r="AD195">
            <v>0</v>
          </cell>
          <cell r="AE195">
            <v>0</v>
          </cell>
          <cell r="AF195">
            <v>0</v>
          </cell>
          <cell r="AG195">
            <v>0</v>
          </cell>
          <cell r="AH195">
            <v>0</v>
          </cell>
          <cell r="AI195">
            <v>0</v>
          </cell>
        </row>
        <row r="196">
          <cell r="A196">
            <v>0</v>
          </cell>
          <cell r="B196">
            <v>0</v>
          </cell>
          <cell r="C196">
            <v>0</v>
          </cell>
          <cell r="D196" t="str">
            <v>4.5</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t="str">
            <v>1.33</v>
          </cell>
          <cell r="V196" t="str">
            <v>D+</v>
          </cell>
          <cell r="W196" t="str">
            <v>0</v>
          </cell>
          <cell r="X196">
            <v>0</v>
          </cell>
          <cell r="Y196">
            <v>0</v>
          </cell>
          <cell r="Z196">
            <v>0</v>
          </cell>
          <cell r="AA196">
            <v>0</v>
          </cell>
          <cell r="AB196">
            <v>0</v>
          </cell>
          <cell r="AC196">
            <v>0</v>
          </cell>
          <cell r="AD196">
            <v>0</v>
          </cell>
          <cell r="AE196">
            <v>0</v>
          </cell>
          <cell r="AF196">
            <v>0</v>
          </cell>
          <cell r="AG196">
            <v>0</v>
          </cell>
          <cell r="AH196">
            <v>0</v>
          </cell>
          <cell r="AI196">
            <v>0</v>
          </cell>
        </row>
        <row r="197">
          <cell r="A197">
            <v>0</v>
          </cell>
          <cell r="B197">
            <v>0</v>
          </cell>
          <cell r="C197">
            <v>0</v>
          </cell>
          <cell r="D197" t="str">
            <v>4.6</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t="str">
            <v>1.33</v>
          </cell>
          <cell r="V197" t="str">
            <v>D+</v>
          </cell>
          <cell r="W197" t="str">
            <v>0</v>
          </cell>
          <cell r="X197">
            <v>0</v>
          </cell>
          <cell r="Y197">
            <v>0</v>
          </cell>
          <cell r="Z197">
            <v>0</v>
          </cell>
          <cell r="AA197">
            <v>0</v>
          </cell>
          <cell r="AB197">
            <v>0</v>
          </cell>
          <cell r="AC197">
            <v>0</v>
          </cell>
          <cell r="AD197">
            <v>0</v>
          </cell>
          <cell r="AE197">
            <v>0</v>
          </cell>
          <cell r="AF197">
            <v>0</v>
          </cell>
          <cell r="AG197">
            <v>0</v>
          </cell>
          <cell r="AH197">
            <v>0</v>
          </cell>
          <cell r="AI197">
            <v>0</v>
          </cell>
        </row>
        <row r="198">
          <cell r="A198">
            <v>0</v>
          </cell>
          <cell r="B198">
            <v>32</v>
          </cell>
          <cell r="C198" t="str">
            <v>capaian rapot</v>
          </cell>
          <cell r="D198">
            <v>0</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t="str">
            <v>1.33</v>
          </cell>
          <cell r="V198" t="str">
            <v>D+</v>
          </cell>
          <cell r="W198">
            <v>0</v>
          </cell>
          <cell r="X198">
            <v>0</v>
          </cell>
          <cell r="Y198">
            <v>0</v>
          </cell>
          <cell r="Z198">
            <v>0</v>
          </cell>
          <cell r="AA198">
            <v>0</v>
          </cell>
          <cell r="AB198">
            <v>0</v>
          </cell>
          <cell r="AC198">
            <v>0</v>
          </cell>
          <cell r="AD198">
            <v>0</v>
          </cell>
          <cell r="AE198">
            <v>0</v>
          </cell>
          <cell r="AF198">
            <v>0</v>
          </cell>
          <cell r="AG198">
            <v>0</v>
          </cell>
          <cell r="AH198">
            <v>0</v>
          </cell>
          <cell r="AI198">
            <v>0</v>
          </cell>
        </row>
        <row r="199">
          <cell r="A199">
            <v>33</v>
          </cell>
          <cell r="B199">
            <v>0</v>
          </cell>
          <cell r="C199" t="e">
            <v>#N/A</v>
          </cell>
          <cell r="D199" t="str">
            <v>4.2</v>
          </cell>
          <cell r="E199">
            <v>0</v>
          </cell>
          <cell r="F199">
            <v>0</v>
          </cell>
          <cell r="G199">
            <v>0</v>
          </cell>
          <cell r="H199">
            <v>0</v>
          </cell>
          <cell r="I199">
            <v>0</v>
          </cell>
          <cell r="J199">
            <v>0</v>
          </cell>
          <cell r="K199">
            <v>0</v>
          </cell>
          <cell r="L199">
            <v>0</v>
          </cell>
          <cell r="M199">
            <v>0</v>
          </cell>
          <cell r="N199">
            <v>0</v>
          </cell>
          <cell r="O199">
            <v>0</v>
          </cell>
          <cell r="P199">
            <v>0</v>
          </cell>
          <cell r="Q199">
            <v>0</v>
          </cell>
          <cell r="R199">
            <v>0</v>
          </cell>
          <cell r="S199">
            <v>0</v>
          </cell>
          <cell r="T199">
            <v>0</v>
          </cell>
          <cell r="U199" t="str">
            <v>1.33</v>
          </cell>
          <cell r="V199" t="str">
            <v>D+</v>
          </cell>
          <cell r="W199" t="str">
            <v>0</v>
          </cell>
          <cell r="X199">
            <v>0</v>
          </cell>
          <cell r="Y199">
            <v>0</v>
          </cell>
          <cell r="Z199">
            <v>0</v>
          </cell>
          <cell r="AA199">
            <v>0</v>
          </cell>
          <cell r="AB199">
            <v>0</v>
          </cell>
          <cell r="AC199">
            <v>0</v>
          </cell>
          <cell r="AD199">
            <v>0</v>
          </cell>
          <cell r="AE199">
            <v>0</v>
          </cell>
          <cell r="AF199">
            <v>0</v>
          </cell>
          <cell r="AG199">
            <v>0</v>
          </cell>
          <cell r="AH199">
            <v>0</v>
          </cell>
          <cell r="AI199" t="str">
            <v>D+</v>
          </cell>
        </row>
        <row r="200">
          <cell r="A200">
            <v>0</v>
          </cell>
          <cell r="B200">
            <v>0</v>
          </cell>
          <cell r="C200">
            <v>0</v>
          </cell>
          <cell r="D200" t="str">
            <v>4.3</v>
          </cell>
          <cell r="E200">
            <v>0</v>
          </cell>
          <cell r="F200">
            <v>0</v>
          </cell>
          <cell r="G200">
            <v>0</v>
          </cell>
          <cell r="H200">
            <v>0</v>
          </cell>
          <cell r="I200">
            <v>0</v>
          </cell>
          <cell r="J200">
            <v>0</v>
          </cell>
          <cell r="K200">
            <v>0</v>
          </cell>
          <cell r="L200">
            <v>0</v>
          </cell>
          <cell r="M200">
            <v>0</v>
          </cell>
          <cell r="N200">
            <v>0</v>
          </cell>
          <cell r="O200">
            <v>0</v>
          </cell>
          <cell r="P200">
            <v>0</v>
          </cell>
          <cell r="Q200">
            <v>0</v>
          </cell>
          <cell r="R200">
            <v>0</v>
          </cell>
          <cell r="S200">
            <v>0</v>
          </cell>
          <cell r="T200">
            <v>0</v>
          </cell>
          <cell r="U200" t="str">
            <v>1.33</v>
          </cell>
          <cell r="V200" t="str">
            <v>D+</v>
          </cell>
          <cell r="W200" t="str">
            <v>0</v>
          </cell>
          <cell r="X200">
            <v>0</v>
          </cell>
          <cell r="Y200">
            <v>0</v>
          </cell>
          <cell r="Z200">
            <v>0</v>
          </cell>
          <cell r="AA200">
            <v>0</v>
          </cell>
          <cell r="AB200">
            <v>0</v>
          </cell>
          <cell r="AC200">
            <v>0</v>
          </cell>
          <cell r="AD200">
            <v>0</v>
          </cell>
          <cell r="AE200">
            <v>0</v>
          </cell>
          <cell r="AF200">
            <v>0</v>
          </cell>
          <cell r="AG200">
            <v>0</v>
          </cell>
          <cell r="AH200">
            <v>0</v>
          </cell>
          <cell r="AI200">
            <v>0</v>
          </cell>
        </row>
        <row r="201">
          <cell r="A201">
            <v>0</v>
          </cell>
          <cell r="B201">
            <v>0</v>
          </cell>
          <cell r="C201">
            <v>0</v>
          </cell>
          <cell r="D201" t="str">
            <v>4.4</v>
          </cell>
          <cell r="E201">
            <v>0</v>
          </cell>
          <cell r="F201">
            <v>0</v>
          </cell>
          <cell r="G201">
            <v>0</v>
          </cell>
          <cell r="H201">
            <v>0</v>
          </cell>
          <cell r="I201">
            <v>0</v>
          </cell>
          <cell r="J201">
            <v>0</v>
          </cell>
          <cell r="K201">
            <v>0</v>
          </cell>
          <cell r="L201">
            <v>0</v>
          </cell>
          <cell r="M201">
            <v>0</v>
          </cell>
          <cell r="N201">
            <v>0</v>
          </cell>
          <cell r="O201">
            <v>0</v>
          </cell>
          <cell r="P201">
            <v>0</v>
          </cell>
          <cell r="Q201">
            <v>0</v>
          </cell>
          <cell r="R201">
            <v>0</v>
          </cell>
          <cell r="S201">
            <v>0</v>
          </cell>
          <cell r="T201">
            <v>0</v>
          </cell>
          <cell r="U201" t="str">
            <v>1.33</v>
          </cell>
          <cell r="V201" t="str">
            <v>D+</v>
          </cell>
          <cell r="W201" t="str">
            <v>0</v>
          </cell>
          <cell r="X201">
            <v>0</v>
          </cell>
          <cell r="Y201">
            <v>0</v>
          </cell>
          <cell r="Z201">
            <v>0</v>
          </cell>
          <cell r="AA201">
            <v>0</v>
          </cell>
          <cell r="AB201">
            <v>0</v>
          </cell>
          <cell r="AC201">
            <v>0</v>
          </cell>
          <cell r="AD201">
            <v>0</v>
          </cell>
          <cell r="AE201">
            <v>0</v>
          </cell>
          <cell r="AF201">
            <v>0</v>
          </cell>
          <cell r="AG201">
            <v>0</v>
          </cell>
          <cell r="AH201">
            <v>0</v>
          </cell>
          <cell r="AI201">
            <v>0</v>
          </cell>
        </row>
        <row r="202">
          <cell r="A202">
            <v>0</v>
          </cell>
          <cell r="B202">
            <v>0</v>
          </cell>
          <cell r="C202">
            <v>0</v>
          </cell>
          <cell r="D202" t="str">
            <v>4.5</v>
          </cell>
          <cell r="E202">
            <v>0</v>
          </cell>
          <cell r="F202">
            <v>0</v>
          </cell>
          <cell r="G202">
            <v>0</v>
          </cell>
          <cell r="H202">
            <v>0</v>
          </cell>
          <cell r="I202">
            <v>0</v>
          </cell>
          <cell r="J202">
            <v>0</v>
          </cell>
          <cell r="K202">
            <v>0</v>
          </cell>
          <cell r="L202">
            <v>0</v>
          </cell>
          <cell r="M202">
            <v>0</v>
          </cell>
          <cell r="N202">
            <v>0</v>
          </cell>
          <cell r="O202">
            <v>0</v>
          </cell>
          <cell r="P202">
            <v>0</v>
          </cell>
          <cell r="Q202">
            <v>0</v>
          </cell>
          <cell r="R202">
            <v>0</v>
          </cell>
          <cell r="S202">
            <v>0</v>
          </cell>
          <cell r="T202">
            <v>0</v>
          </cell>
          <cell r="U202" t="str">
            <v>1.33</v>
          </cell>
          <cell r="V202" t="str">
            <v>D+</v>
          </cell>
          <cell r="W202" t="str">
            <v>0</v>
          </cell>
          <cell r="X202">
            <v>0</v>
          </cell>
          <cell r="Y202">
            <v>0</v>
          </cell>
          <cell r="Z202">
            <v>0</v>
          </cell>
          <cell r="AA202">
            <v>0</v>
          </cell>
          <cell r="AB202">
            <v>0</v>
          </cell>
          <cell r="AC202">
            <v>0</v>
          </cell>
          <cell r="AD202">
            <v>0</v>
          </cell>
          <cell r="AE202">
            <v>0</v>
          </cell>
          <cell r="AF202">
            <v>0</v>
          </cell>
          <cell r="AG202">
            <v>0</v>
          </cell>
          <cell r="AH202">
            <v>0</v>
          </cell>
          <cell r="AI202">
            <v>0</v>
          </cell>
        </row>
        <row r="203">
          <cell r="A203">
            <v>0</v>
          </cell>
          <cell r="B203">
            <v>0</v>
          </cell>
          <cell r="C203">
            <v>0</v>
          </cell>
          <cell r="D203" t="str">
            <v>4.6</v>
          </cell>
          <cell r="E203">
            <v>0</v>
          </cell>
          <cell r="F203">
            <v>0</v>
          </cell>
          <cell r="G203">
            <v>0</v>
          </cell>
          <cell r="H203">
            <v>0</v>
          </cell>
          <cell r="I203">
            <v>0</v>
          </cell>
          <cell r="J203">
            <v>0</v>
          </cell>
          <cell r="K203">
            <v>0</v>
          </cell>
          <cell r="L203">
            <v>0</v>
          </cell>
          <cell r="M203">
            <v>0</v>
          </cell>
          <cell r="N203">
            <v>0</v>
          </cell>
          <cell r="O203">
            <v>0</v>
          </cell>
          <cell r="P203">
            <v>0</v>
          </cell>
          <cell r="Q203">
            <v>0</v>
          </cell>
          <cell r="R203">
            <v>0</v>
          </cell>
          <cell r="S203">
            <v>0</v>
          </cell>
          <cell r="T203">
            <v>0</v>
          </cell>
          <cell r="U203" t="str">
            <v>1.33</v>
          </cell>
          <cell r="V203" t="str">
            <v>D+</v>
          </cell>
          <cell r="W203" t="str">
            <v>0</v>
          </cell>
          <cell r="X203">
            <v>0</v>
          </cell>
          <cell r="Y203">
            <v>0</v>
          </cell>
          <cell r="Z203">
            <v>0</v>
          </cell>
          <cell r="AA203">
            <v>0</v>
          </cell>
          <cell r="AB203">
            <v>0</v>
          </cell>
          <cell r="AC203">
            <v>0</v>
          </cell>
          <cell r="AD203">
            <v>0</v>
          </cell>
          <cell r="AE203">
            <v>0</v>
          </cell>
          <cell r="AF203">
            <v>0</v>
          </cell>
          <cell r="AG203">
            <v>0</v>
          </cell>
          <cell r="AH203">
            <v>0</v>
          </cell>
          <cell r="AI203">
            <v>0</v>
          </cell>
        </row>
        <row r="204">
          <cell r="A204">
            <v>0</v>
          </cell>
          <cell r="B204">
            <v>33</v>
          </cell>
          <cell r="C204" t="str">
            <v>capaian rapot</v>
          </cell>
          <cell r="D204">
            <v>0</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0</v>
          </cell>
          <cell r="U204" t="str">
            <v>1.33</v>
          </cell>
          <cell r="V204" t="str">
            <v>D+</v>
          </cell>
          <cell r="W204">
            <v>0</v>
          </cell>
          <cell r="X204">
            <v>0</v>
          </cell>
          <cell r="Y204">
            <v>0</v>
          </cell>
          <cell r="Z204">
            <v>0</v>
          </cell>
          <cell r="AA204">
            <v>0</v>
          </cell>
          <cell r="AB204">
            <v>0</v>
          </cell>
          <cell r="AC204">
            <v>0</v>
          </cell>
          <cell r="AD204">
            <v>0</v>
          </cell>
          <cell r="AE204">
            <v>0</v>
          </cell>
          <cell r="AF204">
            <v>0</v>
          </cell>
          <cell r="AG204">
            <v>0</v>
          </cell>
          <cell r="AH204">
            <v>0</v>
          </cell>
          <cell r="AI204">
            <v>0</v>
          </cell>
        </row>
        <row r="205">
          <cell r="A205">
            <v>34</v>
          </cell>
          <cell r="B205">
            <v>0</v>
          </cell>
          <cell r="C205" t="e">
            <v>#N/A</v>
          </cell>
          <cell r="D205" t="str">
            <v>4.2</v>
          </cell>
          <cell r="E205">
            <v>0</v>
          </cell>
          <cell r="F205">
            <v>0</v>
          </cell>
          <cell r="G205">
            <v>0</v>
          </cell>
          <cell r="H205">
            <v>0</v>
          </cell>
          <cell r="I205">
            <v>0</v>
          </cell>
          <cell r="J205">
            <v>0</v>
          </cell>
          <cell r="K205">
            <v>0</v>
          </cell>
          <cell r="L205">
            <v>0</v>
          </cell>
          <cell r="M205">
            <v>0</v>
          </cell>
          <cell r="N205">
            <v>0</v>
          </cell>
          <cell r="O205">
            <v>0</v>
          </cell>
          <cell r="P205">
            <v>0</v>
          </cell>
          <cell r="Q205">
            <v>0</v>
          </cell>
          <cell r="R205">
            <v>0</v>
          </cell>
          <cell r="S205">
            <v>0</v>
          </cell>
          <cell r="T205">
            <v>0</v>
          </cell>
          <cell r="U205" t="str">
            <v>1.33</v>
          </cell>
          <cell r="V205" t="str">
            <v>D+</v>
          </cell>
          <cell r="W205" t="str">
            <v>0</v>
          </cell>
          <cell r="X205">
            <v>0</v>
          </cell>
          <cell r="Y205">
            <v>0</v>
          </cell>
          <cell r="Z205">
            <v>0</v>
          </cell>
          <cell r="AA205">
            <v>0</v>
          </cell>
          <cell r="AB205">
            <v>0</v>
          </cell>
          <cell r="AC205">
            <v>0</v>
          </cell>
          <cell r="AD205">
            <v>0</v>
          </cell>
          <cell r="AE205">
            <v>0</v>
          </cell>
          <cell r="AF205">
            <v>0</v>
          </cell>
          <cell r="AG205">
            <v>0</v>
          </cell>
          <cell r="AH205">
            <v>0</v>
          </cell>
          <cell r="AI205" t="str">
            <v>D+</v>
          </cell>
        </row>
        <row r="206">
          <cell r="A206">
            <v>0</v>
          </cell>
          <cell r="B206">
            <v>0</v>
          </cell>
          <cell r="C206">
            <v>0</v>
          </cell>
          <cell r="D206" t="str">
            <v>4.3</v>
          </cell>
          <cell r="E206">
            <v>0</v>
          </cell>
          <cell r="F206">
            <v>0</v>
          </cell>
          <cell r="G206">
            <v>0</v>
          </cell>
          <cell r="H206">
            <v>0</v>
          </cell>
          <cell r="I206">
            <v>0</v>
          </cell>
          <cell r="J206">
            <v>0</v>
          </cell>
          <cell r="K206">
            <v>0</v>
          </cell>
          <cell r="L206">
            <v>0</v>
          </cell>
          <cell r="M206">
            <v>0</v>
          </cell>
          <cell r="N206">
            <v>0</v>
          </cell>
          <cell r="O206">
            <v>0</v>
          </cell>
          <cell r="P206">
            <v>0</v>
          </cell>
          <cell r="Q206">
            <v>0</v>
          </cell>
          <cell r="R206">
            <v>0</v>
          </cell>
          <cell r="S206">
            <v>0</v>
          </cell>
          <cell r="T206">
            <v>0</v>
          </cell>
          <cell r="U206" t="str">
            <v>1.33</v>
          </cell>
          <cell r="V206" t="str">
            <v>D+</v>
          </cell>
          <cell r="W206" t="str">
            <v>0</v>
          </cell>
          <cell r="X206">
            <v>0</v>
          </cell>
          <cell r="Y206">
            <v>0</v>
          </cell>
          <cell r="Z206">
            <v>0</v>
          </cell>
          <cell r="AA206">
            <v>0</v>
          </cell>
          <cell r="AB206">
            <v>0</v>
          </cell>
          <cell r="AC206">
            <v>0</v>
          </cell>
          <cell r="AD206">
            <v>0</v>
          </cell>
          <cell r="AE206">
            <v>0</v>
          </cell>
          <cell r="AF206">
            <v>0</v>
          </cell>
          <cell r="AG206">
            <v>0</v>
          </cell>
          <cell r="AH206">
            <v>0</v>
          </cell>
          <cell r="AI206">
            <v>0</v>
          </cell>
        </row>
        <row r="207">
          <cell r="A207">
            <v>0</v>
          </cell>
          <cell r="B207">
            <v>0</v>
          </cell>
          <cell r="C207">
            <v>0</v>
          </cell>
          <cell r="D207" t="str">
            <v>4.4</v>
          </cell>
          <cell r="E207">
            <v>0</v>
          </cell>
          <cell r="F207">
            <v>0</v>
          </cell>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t="str">
            <v>1.33</v>
          </cell>
          <cell r="V207" t="str">
            <v>D+</v>
          </cell>
          <cell r="W207" t="str">
            <v>0</v>
          </cell>
          <cell r="X207">
            <v>0</v>
          </cell>
          <cell r="Y207">
            <v>0</v>
          </cell>
          <cell r="Z207">
            <v>0</v>
          </cell>
          <cell r="AA207">
            <v>0</v>
          </cell>
          <cell r="AB207">
            <v>0</v>
          </cell>
          <cell r="AC207">
            <v>0</v>
          </cell>
          <cell r="AD207">
            <v>0</v>
          </cell>
          <cell r="AE207">
            <v>0</v>
          </cell>
          <cell r="AF207">
            <v>0</v>
          </cell>
          <cell r="AG207">
            <v>0</v>
          </cell>
          <cell r="AH207">
            <v>0</v>
          </cell>
          <cell r="AI207">
            <v>0</v>
          </cell>
        </row>
        <row r="208">
          <cell r="A208">
            <v>0</v>
          </cell>
          <cell r="B208">
            <v>0</v>
          </cell>
          <cell r="C208">
            <v>0</v>
          </cell>
          <cell r="D208" t="str">
            <v>4.5</v>
          </cell>
          <cell r="E208">
            <v>0</v>
          </cell>
          <cell r="F208">
            <v>0</v>
          </cell>
          <cell r="G208">
            <v>0</v>
          </cell>
          <cell r="H208">
            <v>0</v>
          </cell>
          <cell r="I208">
            <v>0</v>
          </cell>
          <cell r="J208">
            <v>0</v>
          </cell>
          <cell r="K208">
            <v>0</v>
          </cell>
          <cell r="L208">
            <v>0</v>
          </cell>
          <cell r="M208">
            <v>0</v>
          </cell>
          <cell r="N208">
            <v>0</v>
          </cell>
          <cell r="O208">
            <v>0</v>
          </cell>
          <cell r="P208">
            <v>0</v>
          </cell>
          <cell r="Q208">
            <v>0</v>
          </cell>
          <cell r="R208">
            <v>0</v>
          </cell>
          <cell r="S208">
            <v>0</v>
          </cell>
          <cell r="T208">
            <v>0</v>
          </cell>
          <cell r="U208" t="str">
            <v>1.33</v>
          </cell>
          <cell r="V208" t="str">
            <v>D+</v>
          </cell>
          <cell r="W208" t="str">
            <v>0</v>
          </cell>
          <cell r="X208">
            <v>0</v>
          </cell>
          <cell r="Y208">
            <v>0</v>
          </cell>
          <cell r="Z208">
            <v>0</v>
          </cell>
          <cell r="AA208">
            <v>0</v>
          </cell>
          <cell r="AB208">
            <v>0</v>
          </cell>
          <cell r="AC208">
            <v>0</v>
          </cell>
          <cell r="AD208">
            <v>0</v>
          </cell>
          <cell r="AE208">
            <v>0</v>
          </cell>
          <cell r="AF208">
            <v>0</v>
          </cell>
          <cell r="AG208">
            <v>0</v>
          </cell>
          <cell r="AH208">
            <v>0</v>
          </cell>
          <cell r="AI208">
            <v>0</v>
          </cell>
        </row>
        <row r="209">
          <cell r="A209">
            <v>0</v>
          </cell>
          <cell r="B209">
            <v>0</v>
          </cell>
          <cell r="C209">
            <v>0</v>
          </cell>
          <cell r="D209" t="str">
            <v>4.6</v>
          </cell>
          <cell r="E209">
            <v>0</v>
          </cell>
          <cell r="F209">
            <v>0</v>
          </cell>
          <cell r="G209">
            <v>0</v>
          </cell>
          <cell r="H209">
            <v>0</v>
          </cell>
          <cell r="I209">
            <v>0</v>
          </cell>
          <cell r="J209">
            <v>0</v>
          </cell>
          <cell r="K209">
            <v>0</v>
          </cell>
          <cell r="L209">
            <v>0</v>
          </cell>
          <cell r="M209">
            <v>0</v>
          </cell>
          <cell r="N209">
            <v>0</v>
          </cell>
          <cell r="O209">
            <v>0</v>
          </cell>
          <cell r="P209">
            <v>0</v>
          </cell>
          <cell r="Q209">
            <v>0</v>
          </cell>
          <cell r="R209">
            <v>0</v>
          </cell>
          <cell r="S209">
            <v>0</v>
          </cell>
          <cell r="T209">
            <v>0</v>
          </cell>
          <cell r="U209" t="str">
            <v>1.33</v>
          </cell>
          <cell r="V209" t="str">
            <v>D+</v>
          </cell>
          <cell r="W209" t="str">
            <v>0</v>
          </cell>
          <cell r="X209">
            <v>0</v>
          </cell>
          <cell r="Y209">
            <v>0</v>
          </cell>
          <cell r="Z209">
            <v>0</v>
          </cell>
          <cell r="AA209">
            <v>0</v>
          </cell>
          <cell r="AB209">
            <v>0</v>
          </cell>
          <cell r="AC209">
            <v>0</v>
          </cell>
          <cell r="AD209">
            <v>0</v>
          </cell>
          <cell r="AE209">
            <v>0</v>
          </cell>
          <cell r="AF209">
            <v>0</v>
          </cell>
          <cell r="AG209">
            <v>0</v>
          </cell>
          <cell r="AH209">
            <v>0</v>
          </cell>
          <cell r="AI209">
            <v>0</v>
          </cell>
        </row>
        <row r="210">
          <cell r="A210">
            <v>0</v>
          </cell>
          <cell r="B210">
            <v>34</v>
          </cell>
          <cell r="C210" t="str">
            <v>capaian rapot</v>
          </cell>
          <cell r="D210">
            <v>0</v>
          </cell>
          <cell r="E210">
            <v>0</v>
          </cell>
          <cell r="F210">
            <v>0</v>
          </cell>
          <cell r="G210">
            <v>0</v>
          </cell>
          <cell r="H210">
            <v>0</v>
          </cell>
          <cell r="I210">
            <v>0</v>
          </cell>
          <cell r="J210">
            <v>0</v>
          </cell>
          <cell r="K210">
            <v>0</v>
          </cell>
          <cell r="L210">
            <v>0</v>
          </cell>
          <cell r="M210">
            <v>0</v>
          </cell>
          <cell r="N210">
            <v>0</v>
          </cell>
          <cell r="O210">
            <v>0</v>
          </cell>
          <cell r="P210">
            <v>0</v>
          </cell>
          <cell r="Q210">
            <v>0</v>
          </cell>
          <cell r="R210">
            <v>0</v>
          </cell>
          <cell r="S210">
            <v>0</v>
          </cell>
          <cell r="T210">
            <v>0</v>
          </cell>
          <cell r="U210" t="str">
            <v>1.33</v>
          </cell>
          <cell r="V210" t="str">
            <v>D+</v>
          </cell>
          <cell r="W210">
            <v>0</v>
          </cell>
          <cell r="X210">
            <v>0</v>
          </cell>
          <cell r="Y210">
            <v>0</v>
          </cell>
          <cell r="Z210">
            <v>0</v>
          </cell>
          <cell r="AA210">
            <v>0</v>
          </cell>
          <cell r="AB210">
            <v>0</v>
          </cell>
          <cell r="AC210">
            <v>0</v>
          </cell>
          <cell r="AD210">
            <v>0</v>
          </cell>
          <cell r="AE210">
            <v>0</v>
          </cell>
          <cell r="AF210">
            <v>0</v>
          </cell>
          <cell r="AG210">
            <v>0</v>
          </cell>
          <cell r="AH210">
            <v>0</v>
          </cell>
          <cell r="AI210">
            <v>0</v>
          </cell>
        </row>
        <row r="211">
          <cell r="A211">
            <v>35</v>
          </cell>
          <cell r="B211">
            <v>0</v>
          </cell>
          <cell r="C211" t="e">
            <v>#N/A</v>
          </cell>
          <cell r="D211" t="str">
            <v>4.2</v>
          </cell>
          <cell r="E211">
            <v>0</v>
          </cell>
          <cell r="F211">
            <v>0</v>
          </cell>
          <cell r="G211">
            <v>0</v>
          </cell>
          <cell r="H211">
            <v>0</v>
          </cell>
          <cell r="I211">
            <v>0</v>
          </cell>
          <cell r="J211">
            <v>0</v>
          </cell>
          <cell r="K211">
            <v>0</v>
          </cell>
          <cell r="L211">
            <v>0</v>
          </cell>
          <cell r="M211">
            <v>0</v>
          </cell>
          <cell r="N211">
            <v>0</v>
          </cell>
          <cell r="O211">
            <v>0</v>
          </cell>
          <cell r="P211">
            <v>0</v>
          </cell>
          <cell r="Q211">
            <v>0</v>
          </cell>
          <cell r="R211">
            <v>0</v>
          </cell>
          <cell r="S211">
            <v>0</v>
          </cell>
          <cell r="T211">
            <v>0</v>
          </cell>
          <cell r="U211" t="str">
            <v>1.33</v>
          </cell>
          <cell r="V211" t="str">
            <v>D+</v>
          </cell>
          <cell r="W211" t="str">
            <v>0</v>
          </cell>
          <cell r="X211">
            <v>0</v>
          </cell>
          <cell r="Y211">
            <v>0</v>
          </cell>
          <cell r="Z211">
            <v>0</v>
          </cell>
          <cell r="AA211">
            <v>0</v>
          </cell>
          <cell r="AB211">
            <v>0</v>
          </cell>
          <cell r="AC211">
            <v>0</v>
          </cell>
          <cell r="AD211">
            <v>0</v>
          </cell>
          <cell r="AE211">
            <v>0</v>
          </cell>
          <cell r="AF211">
            <v>0</v>
          </cell>
          <cell r="AG211">
            <v>0</v>
          </cell>
          <cell r="AH211">
            <v>0</v>
          </cell>
          <cell r="AI211" t="str">
            <v>D+</v>
          </cell>
        </row>
        <row r="212">
          <cell r="A212">
            <v>0</v>
          </cell>
          <cell r="B212">
            <v>0</v>
          </cell>
          <cell r="C212">
            <v>0</v>
          </cell>
          <cell r="D212" t="str">
            <v>4.3</v>
          </cell>
          <cell r="E212">
            <v>0</v>
          </cell>
          <cell r="F212">
            <v>0</v>
          </cell>
          <cell r="G212">
            <v>0</v>
          </cell>
          <cell r="H212">
            <v>0</v>
          </cell>
          <cell r="I212">
            <v>0</v>
          </cell>
          <cell r="J212">
            <v>0</v>
          </cell>
          <cell r="K212">
            <v>0</v>
          </cell>
          <cell r="L212">
            <v>0</v>
          </cell>
          <cell r="M212">
            <v>0</v>
          </cell>
          <cell r="N212">
            <v>0</v>
          </cell>
          <cell r="O212">
            <v>0</v>
          </cell>
          <cell r="P212">
            <v>0</v>
          </cell>
          <cell r="Q212">
            <v>0</v>
          </cell>
          <cell r="R212">
            <v>0</v>
          </cell>
          <cell r="S212">
            <v>0</v>
          </cell>
          <cell r="T212">
            <v>0</v>
          </cell>
          <cell r="U212" t="str">
            <v>1.33</v>
          </cell>
          <cell r="V212" t="str">
            <v>D+</v>
          </cell>
          <cell r="W212" t="str">
            <v>0</v>
          </cell>
          <cell r="X212">
            <v>0</v>
          </cell>
          <cell r="Y212">
            <v>0</v>
          </cell>
          <cell r="Z212">
            <v>0</v>
          </cell>
          <cell r="AA212">
            <v>0</v>
          </cell>
          <cell r="AB212">
            <v>0</v>
          </cell>
          <cell r="AC212">
            <v>0</v>
          </cell>
          <cell r="AD212">
            <v>0</v>
          </cell>
          <cell r="AE212">
            <v>0</v>
          </cell>
          <cell r="AF212">
            <v>0</v>
          </cell>
          <cell r="AG212">
            <v>0</v>
          </cell>
          <cell r="AH212">
            <v>0</v>
          </cell>
          <cell r="AI212">
            <v>0</v>
          </cell>
        </row>
        <row r="213">
          <cell r="A213">
            <v>0</v>
          </cell>
          <cell r="B213">
            <v>0</v>
          </cell>
          <cell r="C213">
            <v>0</v>
          </cell>
          <cell r="D213" t="str">
            <v>4.4</v>
          </cell>
          <cell r="E213">
            <v>0</v>
          </cell>
          <cell r="F213">
            <v>0</v>
          </cell>
          <cell r="G213">
            <v>0</v>
          </cell>
          <cell r="H213">
            <v>0</v>
          </cell>
          <cell r="I213">
            <v>0</v>
          </cell>
          <cell r="J213">
            <v>0</v>
          </cell>
          <cell r="K213">
            <v>0</v>
          </cell>
          <cell r="L213">
            <v>0</v>
          </cell>
          <cell r="M213">
            <v>0</v>
          </cell>
          <cell r="N213">
            <v>0</v>
          </cell>
          <cell r="O213">
            <v>0</v>
          </cell>
          <cell r="P213">
            <v>0</v>
          </cell>
          <cell r="Q213">
            <v>0</v>
          </cell>
          <cell r="R213">
            <v>0</v>
          </cell>
          <cell r="S213">
            <v>0</v>
          </cell>
          <cell r="T213">
            <v>0</v>
          </cell>
          <cell r="U213" t="str">
            <v>1.33</v>
          </cell>
          <cell r="V213" t="str">
            <v>D+</v>
          </cell>
          <cell r="W213" t="str">
            <v>0</v>
          </cell>
          <cell r="X213">
            <v>0</v>
          </cell>
          <cell r="Y213">
            <v>0</v>
          </cell>
          <cell r="Z213">
            <v>0</v>
          </cell>
          <cell r="AA213">
            <v>0</v>
          </cell>
          <cell r="AB213">
            <v>0</v>
          </cell>
          <cell r="AC213">
            <v>0</v>
          </cell>
          <cell r="AD213">
            <v>0</v>
          </cell>
          <cell r="AE213">
            <v>0</v>
          </cell>
          <cell r="AF213">
            <v>0</v>
          </cell>
          <cell r="AG213">
            <v>0</v>
          </cell>
          <cell r="AH213">
            <v>0</v>
          </cell>
          <cell r="AI213">
            <v>0</v>
          </cell>
        </row>
        <row r="214">
          <cell r="A214">
            <v>0</v>
          </cell>
          <cell r="B214">
            <v>0</v>
          </cell>
          <cell r="C214">
            <v>0</v>
          </cell>
          <cell r="D214" t="str">
            <v>4.5</v>
          </cell>
          <cell r="E214">
            <v>0</v>
          </cell>
          <cell r="F214">
            <v>0</v>
          </cell>
          <cell r="G214">
            <v>0</v>
          </cell>
          <cell r="H214">
            <v>0</v>
          </cell>
          <cell r="I214">
            <v>0</v>
          </cell>
          <cell r="J214">
            <v>0</v>
          </cell>
          <cell r="K214">
            <v>0</v>
          </cell>
          <cell r="L214">
            <v>0</v>
          </cell>
          <cell r="M214">
            <v>0</v>
          </cell>
          <cell r="N214">
            <v>0</v>
          </cell>
          <cell r="O214">
            <v>0</v>
          </cell>
          <cell r="P214">
            <v>0</v>
          </cell>
          <cell r="Q214">
            <v>0</v>
          </cell>
          <cell r="R214">
            <v>0</v>
          </cell>
          <cell r="S214">
            <v>0</v>
          </cell>
          <cell r="T214">
            <v>0</v>
          </cell>
          <cell r="U214" t="str">
            <v>1.33</v>
          </cell>
          <cell r="V214" t="str">
            <v>D+</v>
          </cell>
          <cell r="W214" t="str">
            <v>0</v>
          </cell>
          <cell r="X214">
            <v>0</v>
          </cell>
          <cell r="Y214">
            <v>0</v>
          </cell>
          <cell r="Z214">
            <v>0</v>
          </cell>
          <cell r="AA214">
            <v>0</v>
          </cell>
          <cell r="AB214">
            <v>0</v>
          </cell>
          <cell r="AC214">
            <v>0</v>
          </cell>
          <cell r="AD214">
            <v>0</v>
          </cell>
          <cell r="AE214">
            <v>0</v>
          </cell>
          <cell r="AF214">
            <v>0</v>
          </cell>
          <cell r="AG214">
            <v>0</v>
          </cell>
          <cell r="AH214">
            <v>0</v>
          </cell>
          <cell r="AI214">
            <v>0</v>
          </cell>
        </row>
        <row r="215">
          <cell r="A215">
            <v>0</v>
          </cell>
          <cell r="B215">
            <v>0</v>
          </cell>
          <cell r="C215">
            <v>0</v>
          </cell>
          <cell r="D215" t="str">
            <v>4.6</v>
          </cell>
          <cell r="E215">
            <v>0</v>
          </cell>
          <cell r="F215">
            <v>0</v>
          </cell>
          <cell r="G215">
            <v>0</v>
          </cell>
          <cell r="H215">
            <v>0</v>
          </cell>
          <cell r="I215">
            <v>0</v>
          </cell>
          <cell r="J215">
            <v>0</v>
          </cell>
          <cell r="K215">
            <v>0</v>
          </cell>
          <cell r="L215">
            <v>0</v>
          </cell>
          <cell r="M215">
            <v>0</v>
          </cell>
          <cell r="N215">
            <v>0</v>
          </cell>
          <cell r="O215">
            <v>0</v>
          </cell>
          <cell r="P215">
            <v>0</v>
          </cell>
          <cell r="Q215">
            <v>0</v>
          </cell>
          <cell r="R215">
            <v>0</v>
          </cell>
          <cell r="S215">
            <v>0</v>
          </cell>
          <cell r="T215">
            <v>0</v>
          </cell>
          <cell r="U215" t="str">
            <v>1.33</v>
          </cell>
          <cell r="V215" t="str">
            <v>D+</v>
          </cell>
          <cell r="W215" t="str">
            <v>0</v>
          </cell>
          <cell r="X215">
            <v>0</v>
          </cell>
          <cell r="Y215">
            <v>0</v>
          </cell>
          <cell r="Z215">
            <v>0</v>
          </cell>
          <cell r="AA215">
            <v>0</v>
          </cell>
          <cell r="AB215">
            <v>0</v>
          </cell>
          <cell r="AC215">
            <v>0</v>
          </cell>
          <cell r="AD215">
            <v>0</v>
          </cell>
          <cell r="AE215">
            <v>0</v>
          </cell>
          <cell r="AF215">
            <v>0</v>
          </cell>
          <cell r="AG215">
            <v>0</v>
          </cell>
          <cell r="AH215">
            <v>0</v>
          </cell>
          <cell r="AI215">
            <v>0</v>
          </cell>
        </row>
        <row r="216">
          <cell r="A216">
            <v>0</v>
          </cell>
          <cell r="B216">
            <v>35</v>
          </cell>
          <cell r="C216" t="str">
            <v>capaian rapot</v>
          </cell>
          <cell r="D216">
            <v>0</v>
          </cell>
          <cell r="E216">
            <v>0</v>
          </cell>
          <cell r="F216">
            <v>0</v>
          </cell>
          <cell r="G216">
            <v>0</v>
          </cell>
          <cell r="H216">
            <v>0</v>
          </cell>
          <cell r="I216">
            <v>0</v>
          </cell>
          <cell r="J216">
            <v>0</v>
          </cell>
          <cell r="K216">
            <v>0</v>
          </cell>
          <cell r="L216">
            <v>0</v>
          </cell>
          <cell r="M216">
            <v>0</v>
          </cell>
          <cell r="N216">
            <v>0</v>
          </cell>
          <cell r="O216">
            <v>0</v>
          </cell>
          <cell r="P216">
            <v>0</v>
          </cell>
          <cell r="Q216">
            <v>0</v>
          </cell>
          <cell r="R216">
            <v>0</v>
          </cell>
          <cell r="S216">
            <v>0</v>
          </cell>
          <cell r="T216">
            <v>0</v>
          </cell>
          <cell r="U216" t="str">
            <v>1.33</v>
          </cell>
          <cell r="V216" t="str">
            <v>D+</v>
          </cell>
          <cell r="W216">
            <v>0</v>
          </cell>
          <cell r="X216">
            <v>0</v>
          </cell>
          <cell r="Y216">
            <v>0</v>
          </cell>
          <cell r="Z216">
            <v>0</v>
          </cell>
          <cell r="AA216">
            <v>0</v>
          </cell>
          <cell r="AB216">
            <v>0</v>
          </cell>
          <cell r="AC216">
            <v>0</v>
          </cell>
          <cell r="AD216">
            <v>0</v>
          </cell>
          <cell r="AE216">
            <v>0</v>
          </cell>
          <cell r="AF216">
            <v>0</v>
          </cell>
          <cell r="AG216">
            <v>0</v>
          </cell>
          <cell r="AH216">
            <v>0</v>
          </cell>
          <cell r="AI216">
            <v>0</v>
          </cell>
        </row>
        <row r="217">
          <cell r="A217">
            <v>36</v>
          </cell>
          <cell r="B217">
            <v>0</v>
          </cell>
          <cell r="C217" t="e">
            <v>#N/A</v>
          </cell>
          <cell r="D217" t="str">
            <v>4.2</v>
          </cell>
          <cell r="E217">
            <v>0</v>
          </cell>
          <cell r="F217">
            <v>0</v>
          </cell>
          <cell r="G217">
            <v>0</v>
          </cell>
          <cell r="H217">
            <v>0</v>
          </cell>
          <cell r="I217">
            <v>0</v>
          </cell>
          <cell r="J217">
            <v>0</v>
          </cell>
          <cell r="K217">
            <v>0</v>
          </cell>
          <cell r="L217">
            <v>0</v>
          </cell>
          <cell r="M217">
            <v>0</v>
          </cell>
          <cell r="N217">
            <v>0</v>
          </cell>
          <cell r="O217">
            <v>0</v>
          </cell>
          <cell r="P217">
            <v>0</v>
          </cell>
          <cell r="Q217">
            <v>0</v>
          </cell>
          <cell r="R217">
            <v>0</v>
          </cell>
          <cell r="S217">
            <v>0</v>
          </cell>
          <cell r="T217">
            <v>0</v>
          </cell>
          <cell r="U217" t="str">
            <v>1.33</v>
          </cell>
          <cell r="V217" t="str">
            <v>D+</v>
          </cell>
          <cell r="W217" t="str">
            <v>0</v>
          </cell>
          <cell r="X217">
            <v>0</v>
          </cell>
          <cell r="Y217">
            <v>0</v>
          </cell>
          <cell r="Z217">
            <v>0</v>
          </cell>
          <cell r="AA217">
            <v>0</v>
          </cell>
          <cell r="AB217">
            <v>0</v>
          </cell>
          <cell r="AC217">
            <v>0</v>
          </cell>
          <cell r="AD217">
            <v>0</v>
          </cell>
          <cell r="AE217">
            <v>0</v>
          </cell>
          <cell r="AF217">
            <v>0</v>
          </cell>
          <cell r="AG217">
            <v>0</v>
          </cell>
          <cell r="AH217">
            <v>0</v>
          </cell>
          <cell r="AI217" t="str">
            <v>D+</v>
          </cell>
        </row>
        <row r="218">
          <cell r="A218">
            <v>0</v>
          </cell>
          <cell r="B218">
            <v>0</v>
          </cell>
          <cell r="C218">
            <v>0</v>
          </cell>
          <cell r="D218" t="str">
            <v>4.3</v>
          </cell>
          <cell r="E218">
            <v>0</v>
          </cell>
          <cell r="F218">
            <v>0</v>
          </cell>
          <cell r="G218">
            <v>0</v>
          </cell>
          <cell r="H218">
            <v>0</v>
          </cell>
          <cell r="I218">
            <v>0</v>
          </cell>
          <cell r="J218">
            <v>0</v>
          </cell>
          <cell r="K218">
            <v>0</v>
          </cell>
          <cell r="L218">
            <v>0</v>
          </cell>
          <cell r="M218">
            <v>0</v>
          </cell>
          <cell r="N218">
            <v>0</v>
          </cell>
          <cell r="O218">
            <v>0</v>
          </cell>
          <cell r="P218">
            <v>0</v>
          </cell>
          <cell r="Q218">
            <v>0</v>
          </cell>
          <cell r="R218">
            <v>0</v>
          </cell>
          <cell r="S218">
            <v>0</v>
          </cell>
          <cell r="T218">
            <v>0</v>
          </cell>
          <cell r="U218" t="str">
            <v>1.33</v>
          </cell>
          <cell r="V218" t="str">
            <v>D+</v>
          </cell>
          <cell r="W218" t="str">
            <v>0</v>
          </cell>
          <cell r="X218">
            <v>0</v>
          </cell>
          <cell r="Y218">
            <v>0</v>
          </cell>
          <cell r="Z218">
            <v>0</v>
          </cell>
          <cell r="AA218">
            <v>0</v>
          </cell>
          <cell r="AB218">
            <v>0</v>
          </cell>
          <cell r="AC218">
            <v>0</v>
          </cell>
          <cell r="AD218">
            <v>0</v>
          </cell>
          <cell r="AE218">
            <v>0</v>
          </cell>
          <cell r="AF218">
            <v>0</v>
          </cell>
          <cell r="AG218">
            <v>0</v>
          </cell>
          <cell r="AH218">
            <v>0</v>
          </cell>
          <cell r="AI218">
            <v>0</v>
          </cell>
        </row>
        <row r="219">
          <cell r="A219">
            <v>0</v>
          </cell>
          <cell r="B219">
            <v>0</v>
          </cell>
          <cell r="C219">
            <v>0</v>
          </cell>
          <cell r="D219" t="str">
            <v>4.4</v>
          </cell>
          <cell r="E219">
            <v>0</v>
          </cell>
          <cell r="F219">
            <v>0</v>
          </cell>
          <cell r="G219">
            <v>0</v>
          </cell>
          <cell r="H219">
            <v>0</v>
          </cell>
          <cell r="I219">
            <v>0</v>
          </cell>
          <cell r="J219">
            <v>0</v>
          </cell>
          <cell r="K219">
            <v>0</v>
          </cell>
          <cell r="L219">
            <v>0</v>
          </cell>
          <cell r="M219">
            <v>0</v>
          </cell>
          <cell r="N219">
            <v>0</v>
          </cell>
          <cell r="O219">
            <v>0</v>
          </cell>
          <cell r="P219">
            <v>0</v>
          </cell>
          <cell r="Q219">
            <v>0</v>
          </cell>
          <cell r="R219">
            <v>0</v>
          </cell>
          <cell r="S219">
            <v>0</v>
          </cell>
          <cell r="T219">
            <v>0</v>
          </cell>
          <cell r="U219" t="str">
            <v>1.33</v>
          </cell>
          <cell r="V219" t="str">
            <v>D+</v>
          </cell>
          <cell r="W219" t="str">
            <v>0</v>
          </cell>
          <cell r="X219">
            <v>0</v>
          </cell>
          <cell r="Y219">
            <v>0</v>
          </cell>
          <cell r="Z219">
            <v>0</v>
          </cell>
          <cell r="AA219">
            <v>0</v>
          </cell>
          <cell r="AB219">
            <v>0</v>
          </cell>
          <cell r="AC219">
            <v>0</v>
          </cell>
          <cell r="AD219">
            <v>0</v>
          </cell>
          <cell r="AE219">
            <v>0</v>
          </cell>
          <cell r="AF219">
            <v>0</v>
          </cell>
          <cell r="AG219">
            <v>0</v>
          </cell>
          <cell r="AH219">
            <v>0</v>
          </cell>
          <cell r="AI219">
            <v>0</v>
          </cell>
        </row>
        <row r="220">
          <cell r="A220">
            <v>0</v>
          </cell>
          <cell r="B220">
            <v>0</v>
          </cell>
          <cell r="C220">
            <v>0</v>
          </cell>
          <cell r="D220" t="str">
            <v>4.5</v>
          </cell>
          <cell r="E220">
            <v>0</v>
          </cell>
          <cell r="F220">
            <v>0</v>
          </cell>
          <cell r="G220">
            <v>0</v>
          </cell>
          <cell r="H220">
            <v>0</v>
          </cell>
          <cell r="I220">
            <v>0</v>
          </cell>
          <cell r="J220">
            <v>0</v>
          </cell>
          <cell r="K220">
            <v>0</v>
          </cell>
          <cell r="L220">
            <v>0</v>
          </cell>
          <cell r="M220">
            <v>0</v>
          </cell>
          <cell r="N220">
            <v>0</v>
          </cell>
          <cell r="O220">
            <v>0</v>
          </cell>
          <cell r="P220">
            <v>0</v>
          </cell>
          <cell r="Q220">
            <v>0</v>
          </cell>
          <cell r="R220">
            <v>0</v>
          </cell>
          <cell r="S220">
            <v>0</v>
          </cell>
          <cell r="T220">
            <v>0</v>
          </cell>
          <cell r="U220" t="str">
            <v>1.33</v>
          </cell>
          <cell r="V220" t="str">
            <v>D+</v>
          </cell>
          <cell r="W220" t="str">
            <v>0</v>
          </cell>
          <cell r="X220">
            <v>0</v>
          </cell>
          <cell r="Y220">
            <v>0</v>
          </cell>
          <cell r="Z220">
            <v>0</v>
          </cell>
          <cell r="AA220">
            <v>0</v>
          </cell>
          <cell r="AB220">
            <v>0</v>
          </cell>
          <cell r="AC220">
            <v>0</v>
          </cell>
          <cell r="AD220">
            <v>0</v>
          </cell>
          <cell r="AE220">
            <v>0</v>
          </cell>
          <cell r="AF220">
            <v>0</v>
          </cell>
          <cell r="AG220">
            <v>0</v>
          </cell>
          <cell r="AH220">
            <v>0</v>
          </cell>
          <cell r="AI220">
            <v>0</v>
          </cell>
        </row>
        <row r="221">
          <cell r="A221">
            <v>0</v>
          </cell>
          <cell r="B221">
            <v>0</v>
          </cell>
          <cell r="C221">
            <v>0</v>
          </cell>
          <cell r="D221" t="str">
            <v>4.6</v>
          </cell>
          <cell r="E221">
            <v>0</v>
          </cell>
          <cell r="F221">
            <v>0</v>
          </cell>
          <cell r="G221">
            <v>0</v>
          </cell>
          <cell r="H221">
            <v>0</v>
          </cell>
          <cell r="I221">
            <v>0</v>
          </cell>
          <cell r="J221">
            <v>0</v>
          </cell>
          <cell r="K221">
            <v>0</v>
          </cell>
          <cell r="L221">
            <v>0</v>
          </cell>
          <cell r="M221">
            <v>0</v>
          </cell>
          <cell r="N221">
            <v>0</v>
          </cell>
          <cell r="O221">
            <v>0</v>
          </cell>
          <cell r="P221">
            <v>0</v>
          </cell>
          <cell r="Q221">
            <v>0</v>
          </cell>
          <cell r="R221">
            <v>0</v>
          </cell>
          <cell r="S221">
            <v>0</v>
          </cell>
          <cell r="T221">
            <v>0</v>
          </cell>
          <cell r="U221" t="str">
            <v>1.33</v>
          </cell>
          <cell r="V221" t="str">
            <v>D+</v>
          </cell>
          <cell r="W221" t="str">
            <v>0</v>
          </cell>
          <cell r="X221">
            <v>0</v>
          </cell>
          <cell r="Y221">
            <v>0</v>
          </cell>
          <cell r="Z221">
            <v>0</v>
          </cell>
          <cell r="AA221">
            <v>0</v>
          </cell>
          <cell r="AB221">
            <v>0</v>
          </cell>
          <cell r="AC221">
            <v>0</v>
          </cell>
          <cell r="AD221">
            <v>0</v>
          </cell>
          <cell r="AE221">
            <v>0</v>
          </cell>
          <cell r="AF221">
            <v>0</v>
          </cell>
          <cell r="AG221">
            <v>0</v>
          </cell>
          <cell r="AH221">
            <v>0</v>
          </cell>
          <cell r="AI221">
            <v>0</v>
          </cell>
        </row>
        <row r="222">
          <cell r="A222">
            <v>0</v>
          </cell>
          <cell r="B222">
            <v>36</v>
          </cell>
          <cell r="C222" t="str">
            <v>capaian rapot</v>
          </cell>
          <cell r="D222">
            <v>0</v>
          </cell>
          <cell r="E222">
            <v>0</v>
          </cell>
          <cell r="F222">
            <v>0</v>
          </cell>
          <cell r="G222">
            <v>0</v>
          </cell>
          <cell r="H222">
            <v>0</v>
          </cell>
          <cell r="I222">
            <v>0</v>
          </cell>
          <cell r="J222">
            <v>0</v>
          </cell>
          <cell r="K222">
            <v>0</v>
          </cell>
          <cell r="L222">
            <v>0</v>
          </cell>
          <cell r="M222">
            <v>0</v>
          </cell>
          <cell r="N222">
            <v>0</v>
          </cell>
          <cell r="O222">
            <v>0</v>
          </cell>
          <cell r="P222">
            <v>0</v>
          </cell>
          <cell r="Q222">
            <v>0</v>
          </cell>
          <cell r="R222">
            <v>0</v>
          </cell>
          <cell r="S222">
            <v>0</v>
          </cell>
          <cell r="T222">
            <v>0</v>
          </cell>
          <cell r="U222" t="str">
            <v>1.33</v>
          </cell>
          <cell r="V222" t="str">
            <v>D+</v>
          </cell>
          <cell r="W222">
            <v>0</v>
          </cell>
          <cell r="X222">
            <v>0</v>
          </cell>
          <cell r="Y222">
            <v>0</v>
          </cell>
          <cell r="Z222">
            <v>0</v>
          </cell>
          <cell r="AA222">
            <v>0</v>
          </cell>
          <cell r="AB222">
            <v>0</v>
          </cell>
          <cell r="AC222">
            <v>0</v>
          </cell>
          <cell r="AD222">
            <v>0</v>
          </cell>
          <cell r="AE222">
            <v>0</v>
          </cell>
          <cell r="AF222">
            <v>0</v>
          </cell>
          <cell r="AG222">
            <v>0</v>
          </cell>
          <cell r="AH222">
            <v>0</v>
          </cell>
          <cell r="AI222">
            <v>0</v>
          </cell>
        </row>
        <row r="223">
          <cell r="A223">
            <v>37</v>
          </cell>
          <cell r="B223">
            <v>0</v>
          </cell>
          <cell r="C223" t="e">
            <v>#N/A</v>
          </cell>
          <cell r="D223" t="str">
            <v>4.2</v>
          </cell>
          <cell r="E223">
            <v>0</v>
          </cell>
          <cell r="F223">
            <v>0</v>
          </cell>
          <cell r="G223">
            <v>0</v>
          </cell>
          <cell r="H223">
            <v>0</v>
          </cell>
          <cell r="I223">
            <v>0</v>
          </cell>
          <cell r="J223">
            <v>0</v>
          </cell>
          <cell r="K223">
            <v>0</v>
          </cell>
          <cell r="L223">
            <v>0</v>
          </cell>
          <cell r="M223">
            <v>0</v>
          </cell>
          <cell r="N223">
            <v>0</v>
          </cell>
          <cell r="O223">
            <v>0</v>
          </cell>
          <cell r="P223">
            <v>0</v>
          </cell>
          <cell r="Q223">
            <v>0</v>
          </cell>
          <cell r="R223">
            <v>0</v>
          </cell>
          <cell r="S223">
            <v>0</v>
          </cell>
          <cell r="T223">
            <v>0</v>
          </cell>
          <cell r="U223" t="str">
            <v>1.33</v>
          </cell>
          <cell r="V223" t="str">
            <v>D+</v>
          </cell>
          <cell r="W223" t="str">
            <v>0</v>
          </cell>
          <cell r="X223">
            <v>0</v>
          </cell>
          <cell r="Y223">
            <v>0</v>
          </cell>
          <cell r="Z223">
            <v>0</v>
          </cell>
          <cell r="AA223">
            <v>0</v>
          </cell>
          <cell r="AB223">
            <v>0</v>
          </cell>
          <cell r="AC223">
            <v>0</v>
          </cell>
          <cell r="AD223">
            <v>0</v>
          </cell>
          <cell r="AE223">
            <v>0</v>
          </cell>
          <cell r="AF223">
            <v>0</v>
          </cell>
          <cell r="AG223">
            <v>0</v>
          </cell>
          <cell r="AH223">
            <v>0</v>
          </cell>
          <cell r="AI223" t="str">
            <v>D+</v>
          </cell>
        </row>
        <row r="224">
          <cell r="A224">
            <v>0</v>
          </cell>
          <cell r="B224">
            <v>0</v>
          </cell>
          <cell r="C224">
            <v>0</v>
          </cell>
          <cell r="D224" t="str">
            <v>4.3</v>
          </cell>
          <cell r="E224">
            <v>0</v>
          </cell>
          <cell r="F224">
            <v>0</v>
          </cell>
          <cell r="G224">
            <v>0</v>
          </cell>
          <cell r="H224">
            <v>0</v>
          </cell>
          <cell r="I224">
            <v>0</v>
          </cell>
          <cell r="J224">
            <v>0</v>
          </cell>
          <cell r="K224">
            <v>0</v>
          </cell>
          <cell r="L224">
            <v>0</v>
          </cell>
          <cell r="M224">
            <v>0</v>
          </cell>
          <cell r="N224">
            <v>0</v>
          </cell>
          <cell r="O224">
            <v>0</v>
          </cell>
          <cell r="P224">
            <v>0</v>
          </cell>
          <cell r="Q224">
            <v>0</v>
          </cell>
          <cell r="R224">
            <v>0</v>
          </cell>
          <cell r="S224">
            <v>0</v>
          </cell>
          <cell r="T224">
            <v>0</v>
          </cell>
          <cell r="U224" t="str">
            <v>1.33</v>
          </cell>
          <cell r="V224" t="str">
            <v>D+</v>
          </cell>
          <cell r="W224" t="str">
            <v>0</v>
          </cell>
          <cell r="X224">
            <v>0</v>
          </cell>
          <cell r="Y224">
            <v>0</v>
          </cell>
          <cell r="Z224">
            <v>0</v>
          </cell>
          <cell r="AA224">
            <v>0</v>
          </cell>
          <cell r="AB224">
            <v>0</v>
          </cell>
          <cell r="AC224">
            <v>0</v>
          </cell>
          <cell r="AD224">
            <v>0</v>
          </cell>
          <cell r="AE224">
            <v>0</v>
          </cell>
          <cell r="AF224">
            <v>0</v>
          </cell>
          <cell r="AG224">
            <v>0</v>
          </cell>
          <cell r="AH224">
            <v>0</v>
          </cell>
          <cell r="AI224">
            <v>0</v>
          </cell>
        </row>
        <row r="225">
          <cell r="A225">
            <v>0</v>
          </cell>
          <cell r="B225">
            <v>0</v>
          </cell>
          <cell r="C225">
            <v>0</v>
          </cell>
          <cell r="D225" t="str">
            <v>4.4</v>
          </cell>
          <cell r="E225">
            <v>0</v>
          </cell>
          <cell r="F225">
            <v>0</v>
          </cell>
          <cell r="G225">
            <v>0</v>
          </cell>
          <cell r="H225">
            <v>0</v>
          </cell>
          <cell r="I225">
            <v>0</v>
          </cell>
          <cell r="J225">
            <v>0</v>
          </cell>
          <cell r="K225">
            <v>0</v>
          </cell>
          <cell r="L225">
            <v>0</v>
          </cell>
          <cell r="M225">
            <v>0</v>
          </cell>
          <cell r="N225">
            <v>0</v>
          </cell>
          <cell r="O225">
            <v>0</v>
          </cell>
          <cell r="P225">
            <v>0</v>
          </cell>
          <cell r="Q225">
            <v>0</v>
          </cell>
          <cell r="R225">
            <v>0</v>
          </cell>
          <cell r="S225">
            <v>0</v>
          </cell>
          <cell r="T225">
            <v>0</v>
          </cell>
          <cell r="U225" t="str">
            <v>1.33</v>
          </cell>
          <cell r="V225" t="str">
            <v>D+</v>
          </cell>
          <cell r="W225" t="str">
            <v>0</v>
          </cell>
          <cell r="X225">
            <v>0</v>
          </cell>
          <cell r="Y225">
            <v>0</v>
          </cell>
          <cell r="Z225">
            <v>0</v>
          </cell>
          <cell r="AA225">
            <v>0</v>
          </cell>
          <cell r="AB225">
            <v>0</v>
          </cell>
          <cell r="AC225">
            <v>0</v>
          </cell>
          <cell r="AD225">
            <v>0</v>
          </cell>
          <cell r="AE225">
            <v>0</v>
          </cell>
          <cell r="AF225">
            <v>0</v>
          </cell>
          <cell r="AG225">
            <v>0</v>
          </cell>
          <cell r="AH225">
            <v>0</v>
          </cell>
          <cell r="AI225">
            <v>0</v>
          </cell>
        </row>
        <row r="226">
          <cell r="A226">
            <v>0</v>
          </cell>
          <cell r="B226">
            <v>0</v>
          </cell>
          <cell r="C226">
            <v>0</v>
          </cell>
          <cell r="D226" t="str">
            <v>4.5</v>
          </cell>
          <cell r="E226">
            <v>0</v>
          </cell>
          <cell r="F226">
            <v>0</v>
          </cell>
          <cell r="G226">
            <v>0</v>
          </cell>
          <cell r="H226">
            <v>0</v>
          </cell>
          <cell r="I226">
            <v>0</v>
          </cell>
          <cell r="J226">
            <v>0</v>
          </cell>
          <cell r="K226">
            <v>0</v>
          </cell>
          <cell r="L226">
            <v>0</v>
          </cell>
          <cell r="M226">
            <v>0</v>
          </cell>
          <cell r="N226">
            <v>0</v>
          </cell>
          <cell r="O226">
            <v>0</v>
          </cell>
          <cell r="P226">
            <v>0</v>
          </cell>
          <cell r="Q226">
            <v>0</v>
          </cell>
          <cell r="R226">
            <v>0</v>
          </cell>
          <cell r="S226">
            <v>0</v>
          </cell>
          <cell r="T226">
            <v>0</v>
          </cell>
          <cell r="U226" t="str">
            <v>1.33</v>
          </cell>
          <cell r="V226" t="str">
            <v>D+</v>
          </cell>
          <cell r="W226" t="str">
            <v>0</v>
          </cell>
          <cell r="X226">
            <v>0</v>
          </cell>
          <cell r="Y226">
            <v>0</v>
          </cell>
          <cell r="Z226">
            <v>0</v>
          </cell>
          <cell r="AA226">
            <v>0</v>
          </cell>
          <cell r="AB226">
            <v>0</v>
          </cell>
          <cell r="AC226">
            <v>0</v>
          </cell>
          <cell r="AD226">
            <v>0</v>
          </cell>
          <cell r="AE226">
            <v>0</v>
          </cell>
          <cell r="AF226">
            <v>0</v>
          </cell>
          <cell r="AG226">
            <v>0</v>
          </cell>
          <cell r="AH226">
            <v>0</v>
          </cell>
          <cell r="AI226">
            <v>0</v>
          </cell>
        </row>
        <row r="227">
          <cell r="A227">
            <v>0</v>
          </cell>
          <cell r="B227">
            <v>0</v>
          </cell>
          <cell r="C227">
            <v>0</v>
          </cell>
          <cell r="D227" t="str">
            <v>4.6</v>
          </cell>
          <cell r="E227">
            <v>0</v>
          </cell>
          <cell r="F227">
            <v>0</v>
          </cell>
          <cell r="G227">
            <v>0</v>
          </cell>
          <cell r="H227">
            <v>0</v>
          </cell>
          <cell r="I227">
            <v>0</v>
          </cell>
          <cell r="J227">
            <v>0</v>
          </cell>
          <cell r="K227">
            <v>0</v>
          </cell>
          <cell r="L227">
            <v>0</v>
          </cell>
          <cell r="M227">
            <v>0</v>
          </cell>
          <cell r="N227">
            <v>0</v>
          </cell>
          <cell r="O227">
            <v>0</v>
          </cell>
          <cell r="P227">
            <v>0</v>
          </cell>
          <cell r="Q227">
            <v>0</v>
          </cell>
          <cell r="R227">
            <v>0</v>
          </cell>
          <cell r="S227">
            <v>0</v>
          </cell>
          <cell r="T227">
            <v>0</v>
          </cell>
          <cell r="U227" t="str">
            <v>1.33</v>
          </cell>
          <cell r="V227" t="str">
            <v>D+</v>
          </cell>
          <cell r="W227" t="str">
            <v>0</v>
          </cell>
          <cell r="X227">
            <v>0</v>
          </cell>
          <cell r="Y227">
            <v>0</v>
          </cell>
          <cell r="Z227">
            <v>0</v>
          </cell>
          <cell r="AA227">
            <v>0</v>
          </cell>
          <cell r="AB227">
            <v>0</v>
          </cell>
          <cell r="AC227">
            <v>0</v>
          </cell>
          <cell r="AD227">
            <v>0</v>
          </cell>
          <cell r="AE227">
            <v>0</v>
          </cell>
          <cell r="AF227">
            <v>0</v>
          </cell>
          <cell r="AG227">
            <v>0</v>
          </cell>
          <cell r="AH227">
            <v>0</v>
          </cell>
          <cell r="AI227">
            <v>0</v>
          </cell>
        </row>
        <row r="228">
          <cell r="A228">
            <v>0</v>
          </cell>
          <cell r="B228">
            <v>37</v>
          </cell>
          <cell r="C228" t="str">
            <v>capaian rapot</v>
          </cell>
          <cell r="D228">
            <v>0</v>
          </cell>
          <cell r="E228">
            <v>0</v>
          </cell>
          <cell r="F228">
            <v>0</v>
          </cell>
          <cell r="G228">
            <v>0</v>
          </cell>
          <cell r="H228">
            <v>0</v>
          </cell>
          <cell r="I228">
            <v>0</v>
          </cell>
          <cell r="J228">
            <v>0</v>
          </cell>
          <cell r="K228">
            <v>0</v>
          </cell>
          <cell r="L228">
            <v>0</v>
          </cell>
          <cell r="M228">
            <v>0</v>
          </cell>
          <cell r="N228">
            <v>0</v>
          </cell>
          <cell r="O228">
            <v>0</v>
          </cell>
          <cell r="P228">
            <v>0</v>
          </cell>
          <cell r="Q228">
            <v>0</v>
          </cell>
          <cell r="R228">
            <v>0</v>
          </cell>
          <cell r="S228">
            <v>0</v>
          </cell>
          <cell r="T228">
            <v>0</v>
          </cell>
          <cell r="U228" t="str">
            <v>1.33</v>
          </cell>
          <cell r="V228" t="str">
            <v>D+</v>
          </cell>
          <cell r="W228">
            <v>0</v>
          </cell>
          <cell r="X228">
            <v>0</v>
          </cell>
          <cell r="Y228">
            <v>0</v>
          </cell>
          <cell r="Z228">
            <v>0</v>
          </cell>
          <cell r="AA228">
            <v>0</v>
          </cell>
          <cell r="AB228">
            <v>0</v>
          </cell>
          <cell r="AC228">
            <v>0</v>
          </cell>
          <cell r="AD228">
            <v>0</v>
          </cell>
          <cell r="AE228">
            <v>0</v>
          </cell>
          <cell r="AF228">
            <v>0</v>
          </cell>
          <cell r="AG228">
            <v>0</v>
          </cell>
          <cell r="AH228">
            <v>0</v>
          </cell>
          <cell r="AI228">
            <v>0</v>
          </cell>
        </row>
        <row r="229">
          <cell r="A229">
            <v>38</v>
          </cell>
          <cell r="B229">
            <v>0</v>
          </cell>
          <cell r="C229" t="e">
            <v>#N/A</v>
          </cell>
          <cell r="D229" t="str">
            <v>4.2</v>
          </cell>
          <cell r="E229">
            <v>0</v>
          </cell>
          <cell r="F229">
            <v>0</v>
          </cell>
          <cell r="G229">
            <v>0</v>
          </cell>
          <cell r="H229">
            <v>0</v>
          </cell>
          <cell r="I229">
            <v>0</v>
          </cell>
          <cell r="J229">
            <v>0</v>
          </cell>
          <cell r="K229">
            <v>0</v>
          </cell>
          <cell r="L229">
            <v>0</v>
          </cell>
          <cell r="M229">
            <v>0</v>
          </cell>
          <cell r="N229">
            <v>0</v>
          </cell>
          <cell r="O229">
            <v>0</v>
          </cell>
          <cell r="P229">
            <v>0</v>
          </cell>
          <cell r="Q229">
            <v>0</v>
          </cell>
          <cell r="R229">
            <v>0</v>
          </cell>
          <cell r="S229">
            <v>0</v>
          </cell>
          <cell r="T229">
            <v>0</v>
          </cell>
          <cell r="U229" t="str">
            <v>1.33</v>
          </cell>
          <cell r="V229" t="str">
            <v>D+</v>
          </cell>
          <cell r="W229" t="str">
            <v>0</v>
          </cell>
          <cell r="X229">
            <v>0</v>
          </cell>
          <cell r="Y229">
            <v>0</v>
          </cell>
          <cell r="Z229">
            <v>0</v>
          </cell>
          <cell r="AA229">
            <v>0</v>
          </cell>
          <cell r="AB229">
            <v>0</v>
          </cell>
          <cell r="AC229">
            <v>0</v>
          </cell>
          <cell r="AD229">
            <v>0</v>
          </cell>
          <cell r="AE229">
            <v>0</v>
          </cell>
          <cell r="AF229">
            <v>0</v>
          </cell>
          <cell r="AG229">
            <v>0</v>
          </cell>
          <cell r="AH229">
            <v>0</v>
          </cell>
          <cell r="AI229" t="str">
            <v>D+</v>
          </cell>
        </row>
        <row r="230">
          <cell r="A230">
            <v>0</v>
          </cell>
          <cell r="B230">
            <v>0</v>
          </cell>
          <cell r="C230">
            <v>0</v>
          </cell>
          <cell r="D230" t="str">
            <v>4.3</v>
          </cell>
          <cell r="E230">
            <v>0</v>
          </cell>
          <cell r="F230">
            <v>0</v>
          </cell>
          <cell r="G230">
            <v>0</v>
          </cell>
          <cell r="H230">
            <v>0</v>
          </cell>
          <cell r="I230">
            <v>0</v>
          </cell>
          <cell r="J230">
            <v>0</v>
          </cell>
          <cell r="K230">
            <v>0</v>
          </cell>
          <cell r="L230">
            <v>0</v>
          </cell>
          <cell r="M230">
            <v>0</v>
          </cell>
          <cell r="N230">
            <v>0</v>
          </cell>
          <cell r="O230">
            <v>0</v>
          </cell>
          <cell r="P230">
            <v>0</v>
          </cell>
          <cell r="Q230">
            <v>0</v>
          </cell>
          <cell r="R230">
            <v>0</v>
          </cell>
          <cell r="S230">
            <v>0</v>
          </cell>
          <cell r="T230">
            <v>0</v>
          </cell>
          <cell r="U230" t="str">
            <v>1.33</v>
          </cell>
          <cell r="V230" t="str">
            <v>D+</v>
          </cell>
          <cell r="W230" t="str">
            <v>0</v>
          </cell>
          <cell r="X230">
            <v>0</v>
          </cell>
          <cell r="Y230">
            <v>0</v>
          </cell>
          <cell r="Z230">
            <v>0</v>
          </cell>
          <cell r="AA230">
            <v>0</v>
          </cell>
          <cell r="AB230">
            <v>0</v>
          </cell>
          <cell r="AC230">
            <v>0</v>
          </cell>
          <cell r="AD230">
            <v>0</v>
          </cell>
          <cell r="AE230">
            <v>0</v>
          </cell>
          <cell r="AF230">
            <v>0</v>
          </cell>
          <cell r="AG230">
            <v>0</v>
          </cell>
          <cell r="AH230">
            <v>0</v>
          </cell>
          <cell r="AI230">
            <v>0</v>
          </cell>
        </row>
        <row r="231">
          <cell r="A231">
            <v>0</v>
          </cell>
          <cell r="B231">
            <v>0</v>
          </cell>
          <cell r="C231">
            <v>0</v>
          </cell>
          <cell r="D231" t="str">
            <v>4.4</v>
          </cell>
          <cell r="E231">
            <v>0</v>
          </cell>
          <cell r="F231">
            <v>0</v>
          </cell>
          <cell r="G231">
            <v>0</v>
          </cell>
          <cell r="H231">
            <v>0</v>
          </cell>
          <cell r="I231">
            <v>0</v>
          </cell>
          <cell r="J231">
            <v>0</v>
          </cell>
          <cell r="K231">
            <v>0</v>
          </cell>
          <cell r="L231">
            <v>0</v>
          </cell>
          <cell r="M231">
            <v>0</v>
          </cell>
          <cell r="N231">
            <v>0</v>
          </cell>
          <cell r="O231">
            <v>0</v>
          </cell>
          <cell r="P231">
            <v>0</v>
          </cell>
          <cell r="Q231">
            <v>0</v>
          </cell>
          <cell r="R231">
            <v>0</v>
          </cell>
          <cell r="S231">
            <v>0</v>
          </cell>
          <cell r="T231">
            <v>0</v>
          </cell>
          <cell r="U231" t="str">
            <v>1.33</v>
          </cell>
          <cell r="V231" t="str">
            <v>D+</v>
          </cell>
          <cell r="W231" t="str">
            <v>0</v>
          </cell>
          <cell r="X231">
            <v>0</v>
          </cell>
          <cell r="Y231">
            <v>0</v>
          </cell>
          <cell r="Z231">
            <v>0</v>
          </cell>
          <cell r="AA231">
            <v>0</v>
          </cell>
          <cell r="AB231">
            <v>0</v>
          </cell>
          <cell r="AC231">
            <v>0</v>
          </cell>
          <cell r="AD231">
            <v>0</v>
          </cell>
          <cell r="AE231">
            <v>0</v>
          </cell>
          <cell r="AF231">
            <v>0</v>
          </cell>
          <cell r="AG231">
            <v>0</v>
          </cell>
          <cell r="AH231">
            <v>0</v>
          </cell>
          <cell r="AI231">
            <v>0</v>
          </cell>
        </row>
        <row r="232">
          <cell r="A232">
            <v>0</v>
          </cell>
          <cell r="B232">
            <v>0</v>
          </cell>
          <cell r="C232">
            <v>0</v>
          </cell>
          <cell r="D232" t="str">
            <v>4.5</v>
          </cell>
          <cell r="E232">
            <v>0</v>
          </cell>
          <cell r="F232">
            <v>0</v>
          </cell>
          <cell r="G232">
            <v>0</v>
          </cell>
          <cell r="H232">
            <v>0</v>
          </cell>
          <cell r="I232">
            <v>0</v>
          </cell>
          <cell r="J232">
            <v>0</v>
          </cell>
          <cell r="K232">
            <v>0</v>
          </cell>
          <cell r="L232">
            <v>0</v>
          </cell>
          <cell r="M232">
            <v>0</v>
          </cell>
          <cell r="N232">
            <v>0</v>
          </cell>
          <cell r="O232">
            <v>0</v>
          </cell>
          <cell r="P232">
            <v>0</v>
          </cell>
          <cell r="Q232">
            <v>0</v>
          </cell>
          <cell r="R232">
            <v>0</v>
          </cell>
          <cell r="S232">
            <v>0</v>
          </cell>
          <cell r="T232">
            <v>0</v>
          </cell>
          <cell r="U232" t="str">
            <v>1.33</v>
          </cell>
          <cell r="V232" t="str">
            <v>D+</v>
          </cell>
          <cell r="W232" t="str">
            <v>0</v>
          </cell>
          <cell r="X232">
            <v>0</v>
          </cell>
          <cell r="Y232">
            <v>0</v>
          </cell>
          <cell r="Z232">
            <v>0</v>
          </cell>
          <cell r="AA232">
            <v>0</v>
          </cell>
          <cell r="AB232">
            <v>0</v>
          </cell>
          <cell r="AC232">
            <v>0</v>
          </cell>
          <cell r="AD232">
            <v>0</v>
          </cell>
          <cell r="AE232">
            <v>0</v>
          </cell>
          <cell r="AF232">
            <v>0</v>
          </cell>
          <cell r="AG232">
            <v>0</v>
          </cell>
          <cell r="AH232">
            <v>0</v>
          </cell>
          <cell r="AI232">
            <v>0</v>
          </cell>
        </row>
        <row r="233">
          <cell r="A233">
            <v>0</v>
          </cell>
          <cell r="B233">
            <v>0</v>
          </cell>
          <cell r="C233">
            <v>0</v>
          </cell>
          <cell r="D233" t="str">
            <v>4.6</v>
          </cell>
          <cell r="E233">
            <v>0</v>
          </cell>
          <cell r="F233">
            <v>0</v>
          </cell>
          <cell r="G233">
            <v>0</v>
          </cell>
          <cell r="H233">
            <v>0</v>
          </cell>
          <cell r="I233">
            <v>0</v>
          </cell>
          <cell r="J233">
            <v>0</v>
          </cell>
          <cell r="K233">
            <v>0</v>
          </cell>
          <cell r="L233">
            <v>0</v>
          </cell>
          <cell r="M233">
            <v>0</v>
          </cell>
          <cell r="N233">
            <v>0</v>
          </cell>
          <cell r="O233">
            <v>0</v>
          </cell>
          <cell r="P233">
            <v>0</v>
          </cell>
          <cell r="Q233">
            <v>0</v>
          </cell>
          <cell r="R233">
            <v>0</v>
          </cell>
          <cell r="S233">
            <v>0</v>
          </cell>
          <cell r="T233">
            <v>0</v>
          </cell>
          <cell r="U233" t="str">
            <v>1.33</v>
          </cell>
          <cell r="V233" t="str">
            <v>D+</v>
          </cell>
          <cell r="W233" t="str">
            <v>0</v>
          </cell>
          <cell r="X233">
            <v>0</v>
          </cell>
          <cell r="Y233">
            <v>0</v>
          </cell>
          <cell r="Z233">
            <v>0</v>
          </cell>
          <cell r="AA233">
            <v>0</v>
          </cell>
          <cell r="AB233">
            <v>0</v>
          </cell>
          <cell r="AC233">
            <v>0</v>
          </cell>
          <cell r="AD233">
            <v>0</v>
          </cell>
          <cell r="AE233">
            <v>0</v>
          </cell>
          <cell r="AF233">
            <v>0</v>
          </cell>
          <cell r="AG233">
            <v>0</v>
          </cell>
          <cell r="AH233">
            <v>0</v>
          </cell>
          <cell r="AI233">
            <v>0</v>
          </cell>
        </row>
        <row r="234">
          <cell r="A234">
            <v>0</v>
          </cell>
          <cell r="B234">
            <v>38</v>
          </cell>
          <cell r="C234" t="str">
            <v>capaian rapot</v>
          </cell>
          <cell r="D234">
            <v>0</v>
          </cell>
          <cell r="E234">
            <v>0</v>
          </cell>
          <cell r="F234">
            <v>0</v>
          </cell>
          <cell r="G234">
            <v>0</v>
          </cell>
          <cell r="H234">
            <v>0</v>
          </cell>
          <cell r="I234">
            <v>0</v>
          </cell>
          <cell r="J234">
            <v>0</v>
          </cell>
          <cell r="K234">
            <v>0</v>
          </cell>
          <cell r="L234">
            <v>0</v>
          </cell>
          <cell r="M234">
            <v>0</v>
          </cell>
          <cell r="N234">
            <v>0</v>
          </cell>
          <cell r="O234">
            <v>0</v>
          </cell>
          <cell r="P234">
            <v>0</v>
          </cell>
          <cell r="Q234">
            <v>0</v>
          </cell>
          <cell r="R234">
            <v>0</v>
          </cell>
          <cell r="S234">
            <v>0</v>
          </cell>
          <cell r="T234">
            <v>0</v>
          </cell>
          <cell r="U234" t="str">
            <v>1.33</v>
          </cell>
          <cell r="V234" t="str">
            <v>D+</v>
          </cell>
          <cell r="W234">
            <v>0</v>
          </cell>
          <cell r="X234">
            <v>0</v>
          </cell>
          <cell r="Y234">
            <v>0</v>
          </cell>
          <cell r="Z234">
            <v>0</v>
          </cell>
          <cell r="AA234">
            <v>0</v>
          </cell>
          <cell r="AB234">
            <v>0</v>
          </cell>
          <cell r="AC234">
            <v>0</v>
          </cell>
          <cell r="AD234">
            <v>0</v>
          </cell>
          <cell r="AE234">
            <v>0</v>
          </cell>
          <cell r="AF234">
            <v>0</v>
          </cell>
          <cell r="AG234">
            <v>0</v>
          </cell>
          <cell r="AH234">
            <v>0</v>
          </cell>
          <cell r="AI234">
            <v>0</v>
          </cell>
        </row>
        <row r="235">
          <cell r="A235">
            <v>39</v>
          </cell>
          <cell r="B235">
            <v>0</v>
          </cell>
          <cell r="C235" t="e">
            <v>#N/A</v>
          </cell>
          <cell r="D235" t="str">
            <v>4.2</v>
          </cell>
          <cell r="E235">
            <v>0</v>
          </cell>
          <cell r="F235">
            <v>0</v>
          </cell>
          <cell r="G235">
            <v>0</v>
          </cell>
          <cell r="H235">
            <v>0</v>
          </cell>
          <cell r="I235">
            <v>0</v>
          </cell>
          <cell r="J235">
            <v>0</v>
          </cell>
          <cell r="K235">
            <v>0</v>
          </cell>
          <cell r="L235">
            <v>0</v>
          </cell>
          <cell r="M235">
            <v>0</v>
          </cell>
          <cell r="N235">
            <v>0</v>
          </cell>
          <cell r="O235">
            <v>0</v>
          </cell>
          <cell r="P235">
            <v>0</v>
          </cell>
          <cell r="Q235">
            <v>0</v>
          </cell>
          <cell r="R235">
            <v>0</v>
          </cell>
          <cell r="S235">
            <v>0</v>
          </cell>
          <cell r="T235">
            <v>0</v>
          </cell>
          <cell r="U235" t="str">
            <v>1.33</v>
          </cell>
          <cell r="V235" t="str">
            <v>D+</v>
          </cell>
          <cell r="W235" t="str">
            <v>0</v>
          </cell>
          <cell r="X235">
            <v>0</v>
          </cell>
          <cell r="Y235">
            <v>0</v>
          </cell>
          <cell r="Z235">
            <v>0</v>
          </cell>
          <cell r="AA235">
            <v>0</v>
          </cell>
          <cell r="AB235">
            <v>0</v>
          </cell>
          <cell r="AC235">
            <v>0</v>
          </cell>
          <cell r="AD235">
            <v>0</v>
          </cell>
          <cell r="AE235">
            <v>0</v>
          </cell>
          <cell r="AF235">
            <v>0</v>
          </cell>
          <cell r="AG235">
            <v>0</v>
          </cell>
          <cell r="AH235">
            <v>0</v>
          </cell>
          <cell r="AI235" t="str">
            <v>D+</v>
          </cell>
        </row>
        <row r="236">
          <cell r="A236">
            <v>0</v>
          </cell>
          <cell r="B236">
            <v>0</v>
          </cell>
          <cell r="C236">
            <v>0</v>
          </cell>
          <cell r="D236" t="str">
            <v>4.3</v>
          </cell>
          <cell r="E236">
            <v>0</v>
          </cell>
          <cell r="F236">
            <v>0</v>
          </cell>
          <cell r="G236">
            <v>0</v>
          </cell>
          <cell r="H236">
            <v>0</v>
          </cell>
          <cell r="I236">
            <v>0</v>
          </cell>
          <cell r="J236">
            <v>0</v>
          </cell>
          <cell r="K236">
            <v>0</v>
          </cell>
          <cell r="L236">
            <v>0</v>
          </cell>
          <cell r="M236">
            <v>0</v>
          </cell>
          <cell r="N236">
            <v>0</v>
          </cell>
          <cell r="O236">
            <v>0</v>
          </cell>
          <cell r="P236">
            <v>0</v>
          </cell>
          <cell r="Q236">
            <v>0</v>
          </cell>
          <cell r="R236">
            <v>0</v>
          </cell>
          <cell r="S236">
            <v>0</v>
          </cell>
          <cell r="T236">
            <v>0</v>
          </cell>
          <cell r="U236" t="str">
            <v>1.33</v>
          </cell>
          <cell r="V236" t="str">
            <v>D+</v>
          </cell>
          <cell r="W236" t="str">
            <v>0</v>
          </cell>
          <cell r="X236">
            <v>0</v>
          </cell>
          <cell r="Y236">
            <v>0</v>
          </cell>
          <cell r="Z236">
            <v>0</v>
          </cell>
          <cell r="AA236">
            <v>0</v>
          </cell>
          <cell r="AB236">
            <v>0</v>
          </cell>
          <cell r="AC236">
            <v>0</v>
          </cell>
          <cell r="AD236">
            <v>0</v>
          </cell>
          <cell r="AE236">
            <v>0</v>
          </cell>
          <cell r="AF236">
            <v>0</v>
          </cell>
          <cell r="AG236">
            <v>0</v>
          </cell>
          <cell r="AH236">
            <v>0</v>
          </cell>
          <cell r="AI236">
            <v>0</v>
          </cell>
        </row>
        <row r="237">
          <cell r="A237">
            <v>0</v>
          </cell>
          <cell r="B237">
            <v>0</v>
          </cell>
          <cell r="C237">
            <v>0</v>
          </cell>
          <cell r="D237" t="str">
            <v>4.4</v>
          </cell>
          <cell r="E237">
            <v>0</v>
          </cell>
          <cell r="F237">
            <v>0</v>
          </cell>
          <cell r="G237">
            <v>0</v>
          </cell>
          <cell r="H237">
            <v>0</v>
          </cell>
          <cell r="I237">
            <v>0</v>
          </cell>
          <cell r="J237">
            <v>0</v>
          </cell>
          <cell r="K237">
            <v>0</v>
          </cell>
          <cell r="L237">
            <v>0</v>
          </cell>
          <cell r="M237">
            <v>0</v>
          </cell>
          <cell r="N237">
            <v>0</v>
          </cell>
          <cell r="O237">
            <v>0</v>
          </cell>
          <cell r="P237">
            <v>0</v>
          </cell>
          <cell r="Q237">
            <v>0</v>
          </cell>
          <cell r="R237">
            <v>0</v>
          </cell>
          <cell r="S237">
            <v>0</v>
          </cell>
          <cell r="T237">
            <v>0</v>
          </cell>
          <cell r="U237" t="str">
            <v>1.33</v>
          </cell>
          <cell r="V237" t="str">
            <v>D+</v>
          </cell>
          <cell r="W237" t="str">
            <v>0</v>
          </cell>
          <cell r="X237">
            <v>0</v>
          </cell>
          <cell r="Y237">
            <v>0</v>
          </cell>
          <cell r="Z237">
            <v>0</v>
          </cell>
          <cell r="AA237">
            <v>0</v>
          </cell>
          <cell r="AB237">
            <v>0</v>
          </cell>
          <cell r="AC237">
            <v>0</v>
          </cell>
          <cell r="AD237">
            <v>0</v>
          </cell>
          <cell r="AE237">
            <v>0</v>
          </cell>
          <cell r="AF237">
            <v>0</v>
          </cell>
          <cell r="AG237">
            <v>0</v>
          </cell>
          <cell r="AH237">
            <v>0</v>
          </cell>
          <cell r="AI237">
            <v>0</v>
          </cell>
        </row>
        <row r="238">
          <cell r="A238">
            <v>0</v>
          </cell>
          <cell r="B238">
            <v>0</v>
          </cell>
          <cell r="C238">
            <v>0</v>
          </cell>
          <cell r="D238" t="str">
            <v>4.5</v>
          </cell>
          <cell r="E238">
            <v>0</v>
          </cell>
          <cell r="F238">
            <v>0</v>
          </cell>
          <cell r="G238">
            <v>0</v>
          </cell>
          <cell r="H238">
            <v>0</v>
          </cell>
          <cell r="I238">
            <v>0</v>
          </cell>
          <cell r="J238">
            <v>0</v>
          </cell>
          <cell r="K238">
            <v>0</v>
          </cell>
          <cell r="L238">
            <v>0</v>
          </cell>
          <cell r="M238">
            <v>0</v>
          </cell>
          <cell r="N238">
            <v>0</v>
          </cell>
          <cell r="O238">
            <v>0</v>
          </cell>
          <cell r="P238">
            <v>0</v>
          </cell>
          <cell r="Q238">
            <v>0</v>
          </cell>
          <cell r="R238">
            <v>0</v>
          </cell>
          <cell r="S238">
            <v>0</v>
          </cell>
          <cell r="T238">
            <v>0</v>
          </cell>
          <cell r="U238" t="str">
            <v>1.33</v>
          </cell>
          <cell r="V238" t="str">
            <v>D+</v>
          </cell>
          <cell r="W238" t="str">
            <v>0</v>
          </cell>
          <cell r="X238">
            <v>0</v>
          </cell>
          <cell r="Y238">
            <v>0</v>
          </cell>
          <cell r="Z238">
            <v>0</v>
          </cell>
          <cell r="AA238">
            <v>0</v>
          </cell>
          <cell r="AB238">
            <v>0</v>
          </cell>
          <cell r="AC238">
            <v>0</v>
          </cell>
          <cell r="AD238">
            <v>0</v>
          </cell>
          <cell r="AE238">
            <v>0</v>
          </cell>
          <cell r="AF238">
            <v>0</v>
          </cell>
          <cell r="AG238">
            <v>0</v>
          </cell>
          <cell r="AH238">
            <v>0</v>
          </cell>
          <cell r="AI238">
            <v>0</v>
          </cell>
        </row>
        <row r="239">
          <cell r="A239">
            <v>0</v>
          </cell>
          <cell r="B239">
            <v>0</v>
          </cell>
          <cell r="C239">
            <v>0</v>
          </cell>
          <cell r="D239" t="str">
            <v>4.6</v>
          </cell>
          <cell r="E239">
            <v>0</v>
          </cell>
          <cell r="F239">
            <v>0</v>
          </cell>
          <cell r="G239">
            <v>0</v>
          </cell>
          <cell r="H239">
            <v>0</v>
          </cell>
          <cell r="I239">
            <v>0</v>
          </cell>
          <cell r="J239">
            <v>0</v>
          </cell>
          <cell r="K239">
            <v>0</v>
          </cell>
          <cell r="L239">
            <v>0</v>
          </cell>
          <cell r="M239">
            <v>0</v>
          </cell>
          <cell r="N239">
            <v>0</v>
          </cell>
          <cell r="O239">
            <v>0</v>
          </cell>
          <cell r="P239">
            <v>0</v>
          </cell>
          <cell r="Q239">
            <v>0</v>
          </cell>
          <cell r="R239">
            <v>0</v>
          </cell>
          <cell r="S239">
            <v>0</v>
          </cell>
          <cell r="T239">
            <v>0</v>
          </cell>
          <cell r="U239" t="str">
            <v>1.33</v>
          </cell>
          <cell r="V239" t="str">
            <v>D+</v>
          </cell>
          <cell r="W239" t="str">
            <v>0</v>
          </cell>
          <cell r="X239">
            <v>0</v>
          </cell>
          <cell r="Y239">
            <v>0</v>
          </cell>
          <cell r="Z239">
            <v>0</v>
          </cell>
          <cell r="AA239">
            <v>0</v>
          </cell>
          <cell r="AB239">
            <v>0</v>
          </cell>
          <cell r="AC239">
            <v>0</v>
          </cell>
          <cell r="AD239">
            <v>0</v>
          </cell>
          <cell r="AE239">
            <v>0</v>
          </cell>
          <cell r="AF239">
            <v>0</v>
          </cell>
          <cell r="AG239">
            <v>0</v>
          </cell>
          <cell r="AH239">
            <v>0</v>
          </cell>
          <cell r="AI239">
            <v>0</v>
          </cell>
        </row>
        <row r="240">
          <cell r="A240">
            <v>0</v>
          </cell>
          <cell r="B240">
            <v>39</v>
          </cell>
          <cell r="C240" t="str">
            <v>capaian rapot</v>
          </cell>
          <cell r="D240">
            <v>0</v>
          </cell>
          <cell r="E240">
            <v>0</v>
          </cell>
          <cell r="F240">
            <v>0</v>
          </cell>
          <cell r="G240">
            <v>0</v>
          </cell>
          <cell r="H240">
            <v>0</v>
          </cell>
          <cell r="I240">
            <v>0</v>
          </cell>
          <cell r="J240">
            <v>0</v>
          </cell>
          <cell r="K240">
            <v>0</v>
          </cell>
          <cell r="L240">
            <v>0</v>
          </cell>
          <cell r="M240">
            <v>0</v>
          </cell>
          <cell r="N240">
            <v>0</v>
          </cell>
          <cell r="O240">
            <v>0</v>
          </cell>
          <cell r="P240">
            <v>0</v>
          </cell>
          <cell r="Q240">
            <v>0</v>
          </cell>
          <cell r="R240">
            <v>0</v>
          </cell>
          <cell r="S240">
            <v>0</v>
          </cell>
          <cell r="T240">
            <v>0</v>
          </cell>
          <cell r="U240" t="str">
            <v>1.33</v>
          </cell>
          <cell r="V240" t="str">
            <v>D+</v>
          </cell>
          <cell r="W240">
            <v>0</v>
          </cell>
          <cell r="X240">
            <v>0</v>
          </cell>
          <cell r="Y240">
            <v>0</v>
          </cell>
          <cell r="Z240">
            <v>0</v>
          </cell>
          <cell r="AA240">
            <v>0</v>
          </cell>
          <cell r="AB240">
            <v>0</v>
          </cell>
          <cell r="AC240">
            <v>0</v>
          </cell>
          <cell r="AD240">
            <v>0</v>
          </cell>
          <cell r="AE240">
            <v>0</v>
          </cell>
          <cell r="AF240">
            <v>0</v>
          </cell>
          <cell r="AG240">
            <v>0</v>
          </cell>
          <cell r="AH240">
            <v>0</v>
          </cell>
          <cell r="AI240">
            <v>0</v>
          </cell>
        </row>
        <row r="241">
          <cell r="A241">
            <v>40</v>
          </cell>
          <cell r="B241">
            <v>0</v>
          </cell>
          <cell r="C241" t="e">
            <v>#N/A</v>
          </cell>
          <cell r="D241" t="str">
            <v>4.2</v>
          </cell>
          <cell r="E241">
            <v>0</v>
          </cell>
          <cell r="F241">
            <v>0</v>
          </cell>
          <cell r="G241">
            <v>0</v>
          </cell>
          <cell r="H241">
            <v>0</v>
          </cell>
          <cell r="I241">
            <v>0</v>
          </cell>
          <cell r="J241">
            <v>0</v>
          </cell>
          <cell r="K241">
            <v>0</v>
          </cell>
          <cell r="L241">
            <v>0</v>
          </cell>
          <cell r="M241">
            <v>0</v>
          </cell>
          <cell r="N241">
            <v>0</v>
          </cell>
          <cell r="O241">
            <v>0</v>
          </cell>
          <cell r="P241">
            <v>0</v>
          </cell>
          <cell r="Q241">
            <v>0</v>
          </cell>
          <cell r="R241">
            <v>0</v>
          </cell>
          <cell r="S241">
            <v>0</v>
          </cell>
          <cell r="T241">
            <v>0</v>
          </cell>
          <cell r="U241" t="str">
            <v>1.33</v>
          </cell>
          <cell r="V241" t="str">
            <v>D+</v>
          </cell>
          <cell r="W241" t="str">
            <v>0</v>
          </cell>
          <cell r="X241">
            <v>0</v>
          </cell>
          <cell r="Y241">
            <v>0</v>
          </cell>
          <cell r="Z241">
            <v>0</v>
          </cell>
          <cell r="AA241">
            <v>0</v>
          </cell>
          <cell r="AB241">
            <v>0</v>
          </cell>
          <cell r="AC241">
            <v>0</v>
          </cell>
          <cell r="AD241">
            <v>0</v>
          </cell>
          <cell r="AE241">
            <v>0</v>
          </cell>
          <cell r="AF241">
            <v>0</v>
          </cell>
          <cell r="AG241">
            <v>0</v>
          </cell>
          <cell r="AH241">
            <v>0</v>
          </cell>
          <cell r="AI241" t="str">
            <v>D+</v>
          </cell>
        </row>
        <row r="242">
          <cell r="A242">
            <v>0</v>
          </cell>
          <cell r="B242">
            <v>0</v>
          </cell>
          <cell r="C242">
            <v>0</v>
          </cell>
          <cell r="D242" t="str">
            <v>4.3</v>
          </cell>
          <cell r="E242">
            <v>0</v>
          </cell>
          <cell r="F242">
            <v>0</v>
          </cell>
          <cell r="G242">
            <v>0</v>
          </cell>
          <cell r="H242">
            <v>0</v>
          </cell>
          <cell r="I242">
            <v>0</v>
          </cell>
          <cell r="J242">
            <v>0</v>
          </cell>
          <cell r="K242">
            <v>0</v>
          </cell>
          <cell r="L242">
            <v>0</v>
          </cell>
          <cell r="M242">
            <v>0</v>
          </cell>
          <cell r="N242">
            <v>0</v>
          </cell>
          <cell r="O242">
            <v>0</v>
          </cell>
          <cell r="P242">
            <v>0</v>
          </cell>
          <cell r="Q242">
            <v>0</v>
          </cell>
          <cell r="R242">
            <v>0</v>
          </cell>
          <cell r="S242">
            <v>0</v>
          </cell>
          <cell r="T242">
            <v>0</v>
          </cell>
          <cell r="U242" t="str">
            <v>1.33</v>
          </cell>
          <cell r="V242" t="str">
            <v>D+</v>
          </cell>
          <cell r="W242" t="str">
            <v>0</v>
          </cell>
          <cell r="X242">
            <v>0</v>
          </cell>
          <cell r="Y242">
            <v>0</v>
          </cell>
          <cell r="Z242">
            <v>0</v>
          </cell>
          <cell r="AA242">
            <v>0</v>
          </cell>
          <cell r="AB242">
            <v>0</v>
          </cell>
          <cell r="AC242">
            <v>0</v>
          </cell>
          <cell r="AD242">
            <v>0</v>
          </cell>
          <cell r="AE242">
            <v>0</v>
          </cell>
          <cell r="AF242">
            <v>0</v>
          </cell>
          <cell r="AG242">
            <v>0</v>
          </cell>
          <cell r="AH242">
            <v>0</v>
          </cell>
          <cell r="AI242">
            <v>0</v>
          </cell>
        </row>
        <row r="243">
          <cell r="A243">
            <v>0</v>
          </cell>
          <cell r="B243">
            <v>0</v>
          </cell>
          <cell r="C243">
            <v>0</v>
          </cell>
          <cell r="D243" t="str">
            <v>4.4</v>
          </cell>
          <cell r="E243">
            <v>0</v>
          </cell>
          <cell r="F243">
            <v>0</v>
          </cell>
          <cell r="G243">
            <v>0</v>
          </cell>
          <cell r="H243">
            <v>0</v>
          </cell>
          <cell r="I243">
            <v>0</v>
          </cell>
          <cell r="J243">
            <v>0</v>
          </cell>
          <cell r="K243">
            <v>0</v>
          </cell>
          <cell r="L243">
            <v>0</v>
          </cell>
          <cell r="M243">
            <v>0</v>
          </cell>
          <cell r="N243">
            <v>0</v>
          </cell>
          <cell r="O243">
            <v>0</v>
          </cell>
          <cell r="P243">
            <v>0</v>
          </cell>
          <cell r="Q243">
            <v>0</v>
          </cell>
          <cell r="R243">
            <v>0</v>
          </cell>
          <cell r="S243">
            <v>0</v>
          </cell>
          <cell r="T243">
            <v>0</v>
          </cell>
          <cell r="U243" t="str">
            <v>1.33</v>
          </cell>
          <cell r="V243" t="str">
            <v>D+</v>
          </cell>
          <cell r="W243" t="str">
            <v>0</v>
          </cell>
          <cell r="X243">
            <v>0</v>
          </cell>
          <cell r="Y243">
            <v>0</v>
          </cell>
          <cell r="Z243">
            <v>0</v>
          </cell>
          <cell r="AA243">
            <v>0</v>
          </cell>
          <cell r="AB243">
            <v>0</v>
          </cell>
          <cell r="AC243">
            <v>0</v>
          </cell>
          <cell r="AD243">
            <v>0</v>
          </cell>
          <cell r="AE243">
            <v>0</v>
          </cell>
          <cell r="AF243">
            <v>0</v>
          </cell>
          <cell r="AG243">
            <v>0</v>
          </cell>
          <cell r="AH243">
            <v>0</v>
          </cell>
          <cell r="AI243">
            <v>0</v>
          </cell>
        </row>
        <row r="244">
          <cell r="A244">
            <v>0</v>
          </cell>
          <cell r="B244">
            <v>0</v>
          </cell>
          <cell r="C244">
            <v>0</v>
          </cell>
          <cell r="D244" t="str">
            <v>4.5</v>
          </cell>
          <cell r="E244">
            <v>0</v>
          </cell>
          <cell r="F244">
            <v>0</v>
          </cell>
          <cell r="G244">
            <v>0</v>
          </cell>
          <cell r="H244">
            <v>0</v>
          </cell>
          <cell r="I244">
            <v>0</v>
          </cell>
          <cell r="J244">
            <v>0</v>
          </cell>
          <cell r="K244">
            <v>0</v>
          </cell>
          <cell r="L244">
            <v>0</v>
          </cell>
          <cell r="M244">
            <v>0</v>
          </cell>
          <cell r="N244">
            <v>0</v>
          </cell>
          <cell r="O244">
            <v>0</v>
          </cell>
          <cell r="P244">
            <v>0</v>
          </cell>
          <cell r="Q244">
            <v>0</v>
          </cell>
          <cell r="R244">
            <v>0</v>
          </cell>
          <cell r="S244">
            <v>0</v>
          </cell>
          <cell r="T244">
            <v>0</v>
          </cell>
          <cell r="U244" t="str">
            <v>1.33</v>
          </cell>
          <cell r="V244" t="str">
            <v>D+</v>
          </cell>
          <cell r="W244" t="str">
            <v>0</v>
          </cell>
          <cell r="X244">
            <v>0</v>
          </cell>
          <cell r="Y244">
            <v>0</v>
          </cell>
          <cell r="Z244">
            <v>0</v>
          </cell>
          <cell r="AA244">
            <v>0</v>
          </cell>
          <cell r="AB244">
            <v>0</v>
          </cell>
          <cell r="AC244">
            <v>0</v>
          </cell>
          <cell r="AD244">
            <v>0</v>
          </cell>
          <cell r="AE244">
            <v>0</v>
          </cell>
          <cell r="AF244">
            <v>0</v>
          </cell>
          <cell r="AG244">
            <v>0</v>
          </cell>
          <cell r="AH244">
            <v>0</v>
          </cell>
          <cell r="AI244">
            <v>0</v>
          </cell>
        </row>
        <row r="245">
          <cell r="A245">
            <v>0</v>
          </cell>
          <cell r="B245">
            <v>0</v>
          </cell>
          <cell r="C245">
            <v>0</v>
          </cell>
          <cell r="D245" t="str">
            <v>4.6</v>
          </cell>
          <cell r="E245">
            <v>0</v>
          </cell>
          <cell r="F245">
            <v>0</v>
          </cell>
          <cell r="G245">
            <v>0</v>
          </cell>
          <cell r="H245">
            <v>0</v>
          </cell>
          <cell r="I245">
            <v>0</v>
          </cell>
          <cell r="J245">
            <v>0</v>
          </cell>
          <cell r="K245">
            <v>0</v>
          </cell>
          <cell r="L245">
            <v>0</v>
          </cell>
          <cell r="M245">
            <v>0</v>
          </cell>
          <cell r="N245">
            <v>0</v>
          </cell>
          <cell r="O245">
            <v>0</v>
          </cell>
          <cell r="P245">
            <v>0</v>
          </cell>
          <cell r="Q245">
            <v>0</v>
          </cell>
          <cell r="R245">
            <v>0</v>
          </cell>
          <cell r="S245">
            <v>0</v>
          </cell>
          <cell r="T245">
            <v>0</v>
          </cell>
          <cell r="U245" t="str">
            <v>1.33</v>
          </cell>
          <cell r="V245" t="str">
            <v>D+</v>
          </cell>
          <cell r="W245" t="str">
            <v>0</v>
          </cell>
          <cell r="X245">
            <v>0</v>
          </cell>
          <cell r="Y245">
            <v>0</v>
          </cell>
          <cell r="Z245">
            <v>0</v>
          </cell>
          <cell r="AA245">
            <v>0</v>
          </cell>
          <cell r="AB245">
            <v>0</v>
          </cell>
          <cell r="AC245">
            <v>0</v>
          </cell>
          <cell r="AD245">
            <v>0</v>
          </cell>
          <cell r="AE245">
            <v>0</v>
          </cell>
          <cell r="AF245">
            <v>0</v>
          </cell>
          <cell r="AG245">
            <v>0</v>
          </cell>
          <cell r="AH245">
            <v>0</v>
          </cell>
          <cell r="AI245">
            <v>0</v>
          </cell>
        </row>
        <row r="246">
          <cell r="A246">
            <v>0</v>
          </cell>
          <cell r="B246">
            <v>40</v>
          </cell>
          <cell r="C246" t="str">
            <v>capaian rapot</v>
          </cell>
          <cell r="D246">
            <v>0</v>
          </cell>
          <cell r="E246">
            <v>0</v>
          </cell>
          <cell r="F246">
            <v>0</v>
          </cell>
          <cell r="G246">
            <v>0</v>
          </cell>
          <cell r="H246">
            <v>0</v>
          </cell>
          <cell r="I246">
            <v>0</v>
          </cell>
          <cell r="J246">
            <v>0</v>
          </cell>
          <cell r="K246">
            <v>0</v>
          </cell>
          <cell r="L246">
            <v>0</v>
          </cell>
          <cell r="M246">
            <v>0</v>
          </cell>
          <cell r="N246">
            <v>0</v>
          </cell>
          <cell r="O246">
            <v>0</v>
          </cell>
          <cell r="P246">
            <v>0</v>
          </cell>
          <cell r="Q246">
            <v>0</v>
          </cell>
          <cell r="R246">
            <v>0</v>
          </cell>
          <cell r="S246">
            <v>0</v>
          </cell>
          <cell r="T246">
            <v>0</v>
          </cell>
          <cell r="U246" t="str">
            <v>1.33</v>
          </cell>
          <cell r="V246" t="str">
            <v>D+</v>
          </cell>
          <cell r="W246">
            <v>0</v>
          </cell>
          <cell r="X246">
            <v>0</v>
          </cell>
          <cell r="Y246">
            <v>0</v>
          </cell>
          <cell r="Z246">
            <v>0</v>
          </cell>
          <cell r="AA246">
            <v>0</v>
          </cell>
          <cell r="AB246">
            <v>0</v>
          </cell>
          <cell r="AC246">
            <v>0</v>
          </cell>
          <cell r="AD246">
            <v>0</v>
          </cell>
          <cell r="AE246">
            <v>0</v>
          </cell>
          <cell r="AF246">
            <v>0</v>
          </cell>
          <cell r="AG246">
            <v>0</v>
          </cell>
          <cell r="AH246">
            <v>0</v>
          </cell>
          <cell r="AI246">
            <v>0</v>
          </cell>
        </row>
      </sheetData>
      <sheetData sheetId="30">
        <row r="9">
          <cell r="A9">
            <v>1</v>
          </cell>
          <cell r="B9">
            <v>0</v>
          </cell>
          <cell r="C9" t="str">
            <v>Achmad Zacky</v>
          </cell>
          <cell r="D9" t="str">
            <v>4.5</v>
          </cell>
          <cell r="E9">
            <v>78</v>
          </cell>
          <cell r="F9">
            <v>67</v>
          </cell>
          <cell r="G9">
            <v>79</v>
          </cell>
          <cell r="H9">
            <v>0</v>
          </cell>
          <cell r="I9">
            <v>0</v>
          </cell>
          <cell r="J9">
            <v>0</v>
          </cell>
          <cell r="K9">
            <v>0</v>
          </cell>
          <cell r="L9">
            <v>0</v>
          </cell>
          <cell r="M9">
            <v>0</v>
          </cell>
          <cell r="N9">
            <v>78</v>
          </cell>
          <cell r="O9">
            <v>67</v>
          </cell>
          <cell r="P9">
            <v>79</v>
          </cell>
          <cell r="Q9">
            <v>74.666666666666671</v>
          </cell>
          <cell r="R9" t="str">
            <v>3.00</v>
          </cell>
          <cell r="S9" t="str">
            <v>B</v>
          </cell>
          <cell r="T9" t="str">
            <v>B</v>
          </cell>
          <cell r="U9">
            <v>0</v>
          </cell>
          <cell r="V9">
            <v>4</v>
          </cell>
          <cell r="W9">
            <v>0</v>
          </cell>
          <cell r="X9">
            <v>0</v>
          </cell>
          <cell r="Y9">
            <v>2</v>
          </cell>
          <cell r="Z9">
            <v>0</v>
          </cell>
          <cell r="AA9">
            <v>77</v>
          </cell>
          <cell r="AB9" t="str">
            <v>B+</v>
          </cell>
        </row>
        <row r="10">
          <cell r="A10">
            <v>0</v>
          </cell>
          <cell r="B10">
            <v>0</v>
          </cell>
          <cell r="C10">
            <v>0</v>
          </cell>
          <cell r="D10" t="str">
            <v>4.6</v>
          </cell>
          <cell r="E10">
            <v>0</v>
          </cell>
          <cell r="F10">
            <v>0</v>
          </cell>
          <cell r="G10">
            <v>0</v>
          </cell>
          <cell r="H10">
            <v>80</v>
          </cell>
          <cell r="I10">
            <v>65</v>
          </cell>
          <cell r="J10">
            <v>86</v>
          </cell>
          <cell r="K10">
            <v>0</v>
          </cell>
          <cell r="L10">
            <v>0</v>
          </cell>
          <cell r="M10">
            <v>0</v>
          </cell>
          <cell r="N10">
            <v>80</v>
          </cell>
          <cell r="O10">
            <v>65</v>
          </cell>
          <cell r="P10">
            <v>86</v>
          </cell>
          <cell r="Q10">
            <v>77</v>
          </cell>
          <cell r="R10" t="str">
            <v>3.33</v>
          </cell>
          <cell r="S10" t="str">
            <v>B+</v>
          </cell>
          <cell r="T10" t="str">
            <v>B</v>
          </cell>
          <cell r="U10">
            <v>0</v>
          </cell>
          <cell r="V10">
            <v>0</v>
          </cell>
          <cell r="W10">
            <v>0</v>
          </cell>
          <cell r="X10">
            <v>0</v>
          </cell>
          <cell r="Y10">
            <v>0</v>
          </cell>
          <cell r="Z10">
            <v>0</v>
          </cell>
          <cell r="AA10">
            <v>0</v>
          </cell>
          <cell r="AB10">
            <v>0</v>
          </cell>
        </row>
        <row r="11">
          <cell r="A11">
            <v>0</v>
          </cell>
          <cell r="B11">
            <v>0</v>
          </cell>
          <cell r="C11">
            <v>0</v>
          </cell>
          <cell r="D11" t="str">
            <v>4.7</v>
          </cell>
          <cell r="E11">
            <v>0</v>
          </cell>
          <cell r="F11">
            <v>0</v>
          </cell>
          <cell r="G11">
            <v>0</v>
          </cell>
          <cell r="H11">
            <v>0</v>
          </cell>
          <cell r="I11">
            <v>0</v>
          </cell>
          <cell r="J11">
            <v>0</v>
          </cell>
          <cell r="K11">
            <v>78</v>
          </cell>
          <cell r="L11">
            <v>61</v>
          </cell>
          <cell r="M11">
            <v>65</v>
          </cell>
          <cell r="N11">
            <v>78</v>
          </cell>
          <cell r="O11">
            <v>61</v>
          </cell>
          <cell r="P11">
            <v>65</v>
          </cell>
          <cell r="Q11">
            <v>68</v>
          </cell>
          <cell r="R11" t="str">
            <v>2.66</v>
          </cell>
          <cell r="S11" t="str">
            <v>B-</v>
          </cell>
          <cell r="T11" t="str">
            <v>B</v>
          </cell>
          <cell r="U11">
            <v>0</v>
          </cell>
          <cell r="V11">
            <v>0</v>
          </cell>
          <cell r="W11">
            <v>0</v>
          </cell>
          <cell r="X11">
            <v>0</v>
          </cell>
          <cell r="Y11">
            <v>0</v>
          </cell>
          <cell r="Z11">
            <v>0</v>
          </cell>
          <cell r="AA11">
            <v>0</v>
          </cell>
          <cell r="AB11">
            <v>0</v>
          </cell>
        </row>
        <row r="12">
          <cell r="A12">
            <v>0</v>
          </cell>
          <cell r="B12">
            <v>1</v>
          </cell>
          <cell r="C12" t="str">
            <v>capaian rapot</v>
          </cell>
          <cell r="D12">
            <v>0</v>
          </cell>
          <cell r="E12">
            <v>0</v>
          </cell>
          <cell r="F12">
            <v>0</v>
          </cell>
          <cell r="G12">
            <v>0</v>
          </cell>
          <cell r="H12">
            <v>0</v>
          </cell>
          <cell r="I12">
            <v>0</v>
          </cell>
          <cell r="J12">
            <v>0</v>
          </cell>
          <cell r="K12">
            <v>0</v>
          </cell>
          <cell r="L12">
            <v>0</v>
          </cell>
          <cell r="M12">
            <v>0</v>
          </cell>
          <cell r="N12">
            <v>0</v>
          </cell>
          <cell r="O12">
            <v>0</v>
          </cell>
          <cell r="P12">
            <v>0</v>
          </cell>
          <cell r="Q12">
            <v>77</v>
          </cell>
          <cell r="R12" t="str">
            <v>3.33</v>
          </cell>
          <cell r="S12" t="str">
            <v>B+</v>
          </cell>
          <cell r="T12">
            <v>0</v>
          </cell>
          <cell r="U12">
            <v>0</v>
          </cell>
          <cell r="V12">
            <v>0</v>
          </cell>
          <cell r="W12">
            <v>0</v>
          </cell>
          <cell r="X12">
            <v>0</v>
          </cell>
          <cell r="Y12">
            <v>0</v>
          </cell>
          <cell r="Z12">
            <v>0</v>
          </cell>
          <cell r="AA12">
            <v>0</v>
          </cell>
          <cell r="AB12">
            <v>0</v>
          </cell>
        </row>
        <row r="13">
          <cell r="A13">
            <v>2</v>
          </cell>
          <cell r="B13">
            <v>0</v>
          </cell>
          <cell r="C13" t="str">
            <v>Angelia Vabel R</v>
          </cell>
          <cell r="D13" t="str">
            <v>4.5</v>
          </cell>
          <cell r="E13">
            <v>0</v>
          </cell>
          <cell r="F13">
            <v>0</v>
          </cell>
          <cell r="G13">
            <v>0</v>
          </cell>
          <cell r="H13">
            <v>0</v>
          </cell>
          <cell r="I13">
            <v>0</v>
          </cell>
          <cell r="J13">
            <v>0</v>
          </cell>
          <cell r="K13">
            <v>0</v>
          </cell>
          <cell r="L13">
            <v>0</v>
          </cell>
          <cell r="M13">
            <v>0</v>
          </cell>
          <cell r="N13">
            <v>0</v>
          </cell>
          <cell r="O13">
            <v>0</v>
          </cell>
          <cell r="P13">
            <v>0</v>
          </cell>
          <cell r="Q13">
            <v>0</v>
          </cell>
          <cell r="R13" t="str">
            <v>1.33</v>
          </cell>
          <cell r="S13" t="str">
            <v>D+</v>
          </cell>
          <cell r="T13" t="str">
            <v>0</v>
          </cell>
          <cell r="U13">
            <v>0</v>
          </cell>
          <cell r="V13">
            <v>0</v>
          </cell>
          <cell r="W13">
            <v>0</v>
          </cell>
          <cell r="X13">
            <v>0</v>
          </cell>
          <cell r="Y13">
            <v>3</v>
          </cell>
          <cell r="Z13">
            <v>0</v>
          </cell>
          <cell r="AA13">
            <v>0</v>
          </cell>
          <cell r="AB13" t="str">
            <v>D+</v>
          </cell>
        </row>
        <row r="14">
          <cell r="A14">
            <v>0</v>
          </cell>
          <cell r="B14">
            <v>0</v>
          </cell>
          <cell r="C14">
            <v>0</v>
          </cell>
          <cell r="D14" t="str">
            <v>4.6</v>
          </cell>
          <cell r="E14">
            <v>0</v>
          </cell>
          <cell r="F14">
            <v>0</v>
          </cell>
          <cell r="G14">
            <v>0</v>
          </cell>
          <cell r="H14">
            <v>0</v>
          </cell>
          <cell r="I14">
            <v>0</v>
          </cell>
          <cell r="J14">
            <v>0</v>
          </cell>
          <cell r="K14">
            <v>0</v>
          </cell>
          <cell r="L14">
            <v>0</v>
          </cell>
          <cell r="M14">
            <v>0</v>
          </cell>
          <cell r="N14">
            <v>0</v>
          </cell>
          <cell r="O14">
            <v>0</v>
          </cell>
          <cell r="P14">
            <v>0</v>
          </cell>
          <cell r="Q14">
            <v>0</v>
          </cell>
          <cell r="R14" t="str">
            <v>1.33</v>
          </cell>
          <cell r="S14" t="str">
            <v>D+</v>
          </cell>
          <cell r="T14" t="str">
            <v>0</v>
          </cell>
          <cell r="U14">
            <v>0</v>
          </cell>
          <cell r="V14">
            <v>0</v>
          </cell>
          <cell r="W14">
            <v>0</v>
          </cell>
          <cell r="X14">
            <v>0</v>
          </cell>
          <cell r="Y14">
            <v>0</v>
          </cell>
          <cell r="Z14">
            <v>0</v>
          </cell>
          <cell r="AA14">
            <v>0</v>
          </cell>
          <cell r="AB14">
            <v>0</v>
          </cell>
        </row>
        <row r="15">
          <cell r="A15">
            <v>0</v>
          </cell>
          <cell r="B15">
            <v>0</v>
          </cell>
          <cell r="C15">
            <v>0</v>
          </cell>
          <cell r="D15" t="str">
            <v>4.7</v>
          </cell>
          <cell r="E15">
            <v>0</v>
          </cell>
          <cell r="F15">
            <v>0</v>
          </cell>
          <cell r="G15">
            <v>0</v>
          </cell>
          <cell r="H15">
            <v>0</v>
          </cell>
          <cell r="I15">
            <v>0</v>
          </cell>
          <cell r="J15">
            <v>0</v>
          </cell>
          <cell r="K15">
            <v>0</v>
          </cell>
          <cell r="L15">
            <v>0</v>
          </cell>
          <cell r="M15">
            <v>0</v>
          </cell>
          <cell r="N15">
            <v>0</v>
          </cell>
          <cell r="O15">
            <v>0</v>
          </cell>
          <cell r="P15">
            <v>0</v>
          </cell>
          <cell r="Q15">
            <v>0</v>
          </cell>
          <cell r="R15" t="str">
            <v>1.33</v>
          </cell>
          <cell r="S15" t="str">
            <v>D+</v>
          </cell>
          <cell r="T15" t="str">
            <v>0</v>
          </cell>
          <cell r="U15">
            <v>0</v>
          </cell>
          <cell r="V15">
            <v>0</v>
          </cell>
          <cell r="W15">
            <v>0</v>
          </cell>
          <cell r="X15">
            <v>0</v>
          </cell>
          <cell r="Y15">
            <v>0</v>
          </cell>
          <cell r="Z15">
            <v>0</v>
          </cell>
          <cell r="AA15">
            <v>0</v>
          </cell>
          <cell r="AB15">
            <v>0</v>
          </cell>
        </row>
        <row r="16">
          <cell r="A16">
            <v>0</v>
          </cell>
          <cell r="B16">
            <v>2</v>
          </cell>
          <cell r="C16" t="str">
            <v>capaian rapot</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t="str">
            <v>1.33</v>
          </cell>
          <cell r="S16" t="str">
            <v>D+</v>
          </cell>
          <cell r="T16">
            <v>0</v>
          </cell>
          <cell r="U16">
            <v>0</v>
          </cell>
          <cell r="V16">
            <v>0</v>
          </cell>
          <cell r="W16">
            <v>0</v>
          </cell>
          <cell r="X16">
            <v>0</v>
          </cell>
          <cell r="Y16">
            <v>0</v>
          </cell>
          <cell r="Z16">
            <v>0</v>
          </cell>
          <cell r="AA16">
            <v>0</v>
          </cell>
          <cell r="AB16">
            <v>0</v>
          </cell>
        </row>
        <row r="17">
          <cell r="A17">
            <v>3</v>
          </cell>
          <cell r="B17">
            <v>0</v>
          </cell>
          <cell r="C17" t="str">
            <v>Anggun Dwi P.I</v>
          </cell>
          <cell r="D17" t="str">
            <v>4.5</v>
          </cell>
          <cell r="E17">
            <v>0</v>
          </cell>
          <cell r="F17">
            <v>0</v>
          </cell>
          <cell r="G17">
            <v>0</v>
          </cell>
          <cell r="H17">
            <v>0</v>
          </cell>
          <cell r="I17">
            <v>0</v>
          </cell>
          <cell r="J17">
            <v>0</v>
          </cell>
          <cell r="K17">
            <v>0</v>
          </cell>
          <cell r="L17">
            <v>0</v>
          </cell>
          <cell r="M17">
            <v>0</v>
          </cell>
          <cell r="N17">
            <v>0</v>
          </cell>
          <cell r="O17">
            <v>0</v>
          </cell>
          <cell r="P17">
            <v>0</v>
          </cell>
          <cell r="Q17">
            <v>0</v>
          </cell>
          <cell r="R17" t="str">
            <v>1.33</v>
          </cell>
          <cell r="S17" t="str">
            <v>D+</v>
          </cell>
          <cell r="T17" t="str">
            <v>0</v>
          </cell>
          <cell r="U17">
            <v>0</v>
          </cell>
          <cell r="V17">
            <v>0</v>
          </cell>
          <cell r="W17">
            <v>0</v>
          </cell>
          <cell r="X17">
            <v>0</v>
          </cell>
          <cell r="Y17">
            <v>0</v>
          </cell>
          <cell r="Z17">
            <v>0</v>
          </cell>
          <cell r="AA17">
            <v>0</v>
          </cell>
          <cell r="AB17" t="str">
            <v>D+</v>
          </cell>
        </row>
        <row r="18">
          <cell r="A18">
            <v>0</v>
          </cell>
          <cell r="B18">
            <v>0</v>
          </cell>
          <cell r="C18">
            <v>0</v>
          </cell>
          <cell r="D18" t="str">
            <v>4.6</v>
          </cell>
          <cell r="E18">
            <v>0</v>
          </cell>
          <cell r="F18">
            <v>0</v>
          </cell>
          <cell r="G18">
            <v>0</v>
          </cell>
          <cell r="H18">
            <v>0</v>
          </cell>
          <cell r="I18">
            <v>0</v>
          </cell>
          <cell r="J18">
            <v>0</v>
          </cell>
          <cell r="K18">
            <v>0</v>
          </cell>
          <cell r="L18">
            <v>0</v>
          </cell>
          <cell r="M18">
            <v>0</v>
          </cell>
          <cell r="N18">
            <v>0</v>
          </cell>
          <cell r="O18">
            <v>0</v>
          </cell>
          <cell r="P18">
            <v>0</v>
          </cell>
          <cell r="Q18">
            <v>0</v>
          </cell>
          <cell r="R18" t="str">
            <v>1.33</v>
          </cell>
          <cell r="S18" t="str">
            <v>D+</v>
          </cell>
          <cell r="T18" t="str">
            <v>0</v>
          </cell>
          <cell r="U18">
            <v>0</v>
          </cell>
          <cell r="V18">
            <v>0</v>
          </cell>
          <cell r="W18">
            <v>0</v>
          </cell>
          <cell r="X18">
            <v>0</v>
          </cell>
          <cell r="Y18">
            <v>0</v>
          </cell>
          <cell r="Z18">
            <v>0</v>
          </cell>
          <cell r="AA18">
            <v>0</v>
          </cell>
          <cell r="AB18">
            <v>0</v>
          </cell>
        </row>
        <row r="19">
          <cell r="A19">
            <v>0</v>
          </cell>
          <cell r="B19">
            <v>0</v>
          </cell>
          <cell r="C19">
            <v>0</v>
          </cell>
          <cell r="D19" t="str">
            <v>4.7</v>
          </cell>
          <cell r="E19">
            <v>0</v>
          </cell>
          <cell r="F19">
            <v>0</v>
          </cell>
          <cell r="G19">
            <v>0</v>
          </cell>
          <cell r="H19">
            <v>0</v>
          </cell>
          <cell r="I19">
            <v>0</v>
          </cell>
          <cell r="J19">
            <v>0</v>
          </cell>
          <cell r="K19">
            <v>0</v>
          </cell>
          <cell r="L19">
            <v>0</v>
          </cell>
          <cell r="M19">
            <v>0</v>
          </cell>
          <cell r="N19">
            <v>0</v>
          </cell>
          <cell r="O19">
            <v>0</v>
          </cell>
          <cell r="P19">
            <v>0</v>
          </cell>
          <cell r="Q19">
            <v>0</v>
          </cell>
          <cell r="R19" t="str">
            <v>1.33</v>
          </cell>
          <cell r="S19" t="str">
            <v>D+</v>
          </cell>
          <cell r="T19" t="str">
            <v>0</v>
          </cell>
          <cell r="U19">
            <v>0</v>
          </cell>
          <cell r="V19">
            <v>0</v>
          </cell>
          <cell r="W19">
            <v>0</v>
          </cell>
          <cell r="X19">
            <v>0</v>
          </cell>
          <cell r="Y19">
            <v>0</v>
          </cell>
          <cell r="Z19">
            <v>0</v>
          </cell>
          <cell r="AA19">
            <v>0</v>
          </cell>
          <cell r="AB19">
            <v>0</v>
          </cell>
        </row>
        <row r="20">
          <cell r="A20">
            <v>0</v>
          </cell>
          <cell r="B20">
            <v>3</v>
          </cell>
          <cell r="C20" t="str">
            <v>capaian rapot</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t="str">
            <v>1.33</v>
          </cell>
          <cell r="S20" t="str">
            <v>D+</v>
          </cell>
          <cell r="T20">
            <v>0</v>
          </cell>
          <cell r="U20">
            <v>0</v>
          </cell>
          <cell r="V20">
            <v>0</v>
          </cell>
          <cell r="W20">
            <v>0</v>
          </cell>
          <cell r="X20">
            <v>0</v>
          </cell>
          <cell r="Y20">
            <v>0</v>
          </cell>
          <cell r="Z20">
            <v>0</v>
          </cell>
          <cell r="AA20">
            <v>0</v>
          </cell>
          <cell r="AB20">
            <v>0</v>
          </cell>
        </row>
        <row r="21">
          <cell r="A21">
            <v>4</v>
          </cell>
          <cell r="B21">
            <v>0</v>
          </cell>
          <cell r="C21" t="str">
            <v>Antonio Permata A</v>
          </cell>
          <cell r="D21" t="str">
            <v>4.5</v>
          </cell>
          <cell r="E21">
            <v>0</v>
          </cell>
          <cell r="F21">
            <v>0</v>
          </cell>
          <cell r="G21">
            <v>0</v>
          </cell>
          <cell r="H21">
            <v>0</v>
          </cell>
          <cell r="I21">
            <v>0</v>
          </cell>
          <cell r="J21">
            <v>0</v>
          </cell>
          <cell r="K21">
            <v>0</v>
          </cell>
          <cell r="L21">
            <v>0</v>
          </cell>
          <cell r="M21">
            <v>0</v>
          </cell>
          <cell r="N21">
            <v>0</v>
          </cell>
          <cell r="O21">
            <v>0</v>
          </cell>
          <cell r="P21">
            <v>0</v>
          </cell>
          <cell r="Q21">
            <v>0</v>
          </cell>
          <cell r="R21" t="str">
            <v>1.33</v>
          </cell>
          <cell r="S21" t="str">
            <v>D+</v>
          </cell>
          <cell r="T21" t="str">
            <v>0</v>
          </cell>
          <cell r="U21">
            <v>0</v>
          </cell>
          <cell r="V21">
            <v>0</v>
          </cell>
          <cell r="W21">
            <v>0</v>
          </cell>
          <cell r="X21">
            <v>0</v>
          </cell>
          <cell r="Y21">
            <v>0</v>
          </cell>
          <cell r="Z21">
            <v>0</v>
          </cell>
          <cell r="AA21">
            <v>0</v>
          </cell>
          <cell r="AB21" t="str">
            <v>D+</v>
          </cell>
        </row>
        <row r="22">
          <cell r="A22">
            <v>0</v>
          </cell>
          <cell r="B22">
            <v>0</v>
          </cell>
          <cell r="C22">
            <v>0</v>
          </cell>
          <cell r="D22" t="str">
            <v>4.6</v>
          </cell>
          <cell r="E22">
            <v>0</v>
          </cell>
          <cell r="F22">
            <v>0</v>
          </cell>
          <cell r="G22">
            <v>0</v>
          </cell>
          <cell r="H22">
            <v>0</v>
          </cell>
          <cell r="I22">
            <v>0</v>
          </cell>
          <cell r="J22">
            <v>0</v>
          </cell>
          <cell r="K22">
            <v>0</v>
          </cell>
          <cell r="L22">
            <v>0</v>
          </cell>
          <cell r="M22">
            <v>0</v>
          </cell>
          <cell r="N22">
            <v>0</v>
          </cell>
          <cell r="O22">
            <v>0</v>
          </cell>
          <cell r="P22">
            <v>0</v>
          </cell>
          <cell r="Q22">
            <v>0</v>
          </cell>
          <cell r="R22" t="str">
            <v>1.33</v>
          </cell>
          <cell r="S22" t="str">
            <v>D+</v>
          </cell>
          <cell r="T22" t="str">
            <v>0</v>
          </cell>
          <cell r="U22">
            <v>0</v>
          </cell>
          <cell r="V22">
            <v>0</v>
          </cell>
          <cell r="W22">
            <v>0</v>
          </cell>
          <cell r="X22">
            <v>0</v>
          </cell>
          <cell r="Y22">
            <v>0</v>
          </cell>
          <cell r="Z22">
            <v>0</v>
          </cell>
          <cell r="AA22">
            <v>0</v>
          </cell>
          <cell r="AB22">
            <v>0</v>
          </cell>
        </row>
        <row r="23">
          <cell r="A23">
            <v>0</v>
          </cell>
          <cell r="B23">
            <v>0</v>
          </cell>
          <cell r="C23">
            <v>0</v>
          </cell>
          <cell r="D23" t="str">
            <v>4.7</v>
          </cell>
          <cell r="E23">
            <v>0</v>
          </cell>
          <cell r="F23">
            <v>0</v>
          </cell>
          <cell r="G23">
            <v>0</v>
          </cell>
          <cell r="H23">
            <v>0</v>
          </cell>
          <cell r="I23">
            <v>0</v>
          </cell>
          <cell r="J23">
            <v>0</v>
          </cell>
          <cell r="K23">
            <v>0</v>
          </cell>
          <cell r="L23">
            <v>0</v>
          </cell>
          <cell r="M23">
            <v>0</v>
          </cell>
          <cell r="N23">
            <v>0</v>
          </cell>
          <cell r="O23">
            <v>0</v>
          </cell>
          <cell r="P23">
            <v>0</v>
          </cell>
          <cell r="Q23">
            <v>0</v>
          </cell>
          <cell r="R23" t="str">
            <v>1.33</v>
          </cell>
          <cell r="S23" t="str">
            <v>D+</v>
          </cell>
          <cell r="T23" t="str">
            <v>0</v>
          </cell>
          <cell r="U23">
            <v>0</v>
          </cell>
          <cell r="V23">
            <v>0</v>
          </cell>
          <cell r="W23">
            <v>0</v>
          </cell>
          <cell r="X23">
            <v>0</v>
          </cell>
          <cell r="Y23">
            <v>0</v>
          </cell>
          <cell r="Z23">
            <v>0</v>
          </cell>
          <cell r="AA23">
            <v>0</v>
          </cell>
          <cell r="AB23">
            <v>0</v>
          </cell>
        </row>
        <row r="24">
          <cell r="A24">
            <v>0</v>
          </cell>
          <cell r="B24">
            <v>4</v>
          </cell>
          <cell r="C24" t="str">
            <v>capaian rapot</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t="str">
            <v>1.33</v>
          </cell>
          <cell r="S24" t="str">
            <v>D+</v>
          </cell>
          <cell r="T24">
            <v>0</v>
          </cell>
          <cell r="U24">
            <v>0</v>
          </cell>
          <cell r="V24">
            <v>0</v>
          </cell>
          <cell r="W24">
            <v>0</v>
          </cell>
          <cell r="X24">
            <v>0</v>
          </cell>
          <cell r="Y24">
            <v>0</v>
          </cell>
          <cell r="Z24">
            <v>0</v>
          </cell>
          <cell r="AA24">
            <v>0</v>
          </cell>
          <cell r="AB24">
            <v>0</v>
          </cell>
        </row>
        <row r="25">
          <cell r="A25">
            <v>5</v>
          </cell>
          <cell r="B25">
            <v>0</v>
          </cell>
          <cell r="C25" t="str">
            <v>Arya Pratama G</v>
          </cell>
          <cell r="D25" t="str">
            <v>4.5</v>
          </cell>
          <cell r="E25">
            <v>0</v>
          </cell>
          <cell r="F25">
            <v>0</v>
          </cell>
          <cell r="G25">
            <v>0</v>
          </cell>
          <cell r="H25">
            <v>0</v>
          </cell>
          <cell r="I25">
            <v>0</v>
          </cell>
          <cell r="J25">
            <v>0</v>
          </cell>
          <cell r="K25">
            <v>0</v>
          </cell>
          <cell r="L25">
            <v>0</v>
          </cell>
          <cell r="M25">
            <v>0</v>
          </cell>
          <cell r="N25">
            <v>0</v>
          </cell>
          <cell r="O25">
            <v>0</v>
          </cell>
          <cell r="P25">
            <v>0</v>
          </cell>
          <cell r="Q25">
            <v>0</v>
          </cell>
          <cell r="R25" t="str">
            <v>1.33</v>
          </cell>
          <cell r="S25" t="str">
            <v>D+</v>
          </cell>
          <cell r="T25" t="str">
            <v>0</v>
          </cell>
          <cell r="U25">
            <v>0</v>
          </cell>
          <cell r="V25">
            <v>0</v>
          </cell>
          <cell r="W25">
            <v>0</v>
          </cell>
          <cell r="X25">
            <v>0</v>
          </cell>
          <cell r="Y25">
            <v>0</v>
          </cell>
          <cell r="Z25">
            <v>0</v>
          </cell>
          <cell r="AA25">
            <v>0</v>
          </cell>
          <cell r="AB25" t="str">
            <v>D+</v>
          </cell>
        </row>
        <row r="26">
          <cell r="A26">
            <v>0</v>
          </cell>
          <cell r="B26">
            <v>0</v>
          </cell>
          <cell r="C26">
            <v>0</v>
          </cell>
          <cell r="D26" t="str">
            <v>4.6</v>
          </cell>
          <cell r="E26">
            <v>0</v>
          </cell>
          <cell r="F26">
            <v>0</v>
          </cell>
          <cell r="G26">
            <v>0</v>
          </cell>
          <cell r="H26">
            <v>0</v>
          </cell>
          <cell r="I26">
            <v>0</v>
          </cell>
          <cell r="J26">
            <v>0</v>
          </cell>
          <cell r="K26">
            <v>0</v>
          </cell>
          <cell r="L26">
            <v>0</v>
          </cell>
          <cell r="M26">
            <v>0</v>
          </cell>
          <cell r="N26">
            <v>0</v>
          </cell>
          <cell r="O26">
            <v>0</v>
          </cell>
          <cell r="P26">
            <v>0</v>
          </cell>
          <cell r="Q26">
            <v>0</v>
          </cell>
          <cell r="R26" t="str">
            <v>1.33</v>
          </cell>
          <cell r="S26" t="str">
            <v>D+</v>
          </cell>
          <cell r="T26" t="str">
            <v>0</v>
          </cell>
          <cell r="U26">
            <v>0</v>
          </cell>
          <cell r="V26">
            <v>0</v>
          </cell>
          <cell r="W26">
            <v>0</v>
          </cell>
          <cell r="X26">
            <v>0</v>
          </cell>
          <cell r="Y26">
            <v>0</v>
          </cell>
          <cell r="Z26">
            <v>0</v>
          </cell>
          <cell r="AA26">
            <v>0</v>
          </cell>
          <cell r="AB26">
            <v>0</v>
          </cell>
        </row>
        <row r="27">
          <cell r="A27">
            <v>0</v>
          </cell>
          <cell r="B27">
            <v>0</v>
          </cell>
          <cell r="C27">
            <v>0</v>
          </cell>
          <cell r="D27" t="str">
            <v>4.7</v>
          </cell>
          <cell r="E27">
            <v>0</v>
          </cell>
          <cell r="F27">
            <v>0</v>
          </cell>
          <cell r="G27">
            <v>0</v>
          </cell>
          <cell r="H27">
            <v>0</v>
          </cell>
          <cell r="I27">
            <v>0</v>
          </cell>
          <cell r="J27">
            <v>0</v>
          </cell>
          <cell r="K27">
            <v>0</v>
          </cell>
          <cell r="L27">
            <v>0</v>
          </cell>
          <cell r="M27">
            <v>0</v>
          </cell>
          <cell r="N27">
            <v>0</v>
          </cell>
          <cell r="O27">
            <v>0</v>
          </cell>
          <cell r="P27">
            <v>0</v>
          </cell>
          <cell r="Q27">
            <v>0</v>
          </cell>
          <cell r="R27" t="str">
            <v>1.33</v>
          </cell>
          <cell r="S27" t="str">
            <v>D+</v>
          </cell>
          <cell r="T27" t="str">
            <v>0</v>
          </cell>
          <cell r="U27">
            <v>0</v>
          </cell>
          <cell r="V27">
            <v>0</v>
          </cell>
          <cell r="W27">
            <v>0</v>
          </cell>
          <cell r="X27">
            <v>0</v>
          </cell>
          <cell r="Y27">
            <v>0</v>
          </cell>
          <cell r="Z27">
            <v>0</v>
          </cell>
          <cell r="AA27">
            <v>0</v>
          </cell>
          <cell r="AB27">
            <v>0</v>
          </cell>
        </row>
        <row r="28">
          <cell r="A28">
            <v>0</v>
          </cell>
          <cell r="B28">
            <v>5</v>
          </cell>
          <cell r="C28" t="str">
            <v>capaian rapot</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t="str">
            <v>1.33</v>
          </cell>
          <cell r="S28" t="str">
            <v>D+</v>
          </cell>
          <cell r="T28">
            <v>0</v>
          </cell>
          <cell r="U28">
            <v>0</v>
          </cell>
          <cell r="V28">
            <v>0</v>
          </cell>
          <cell r="W28">
            <v>0</v>
          </cell>
          <cell r="X28">
            <v>0</v>
          </cell>
          <cell r="Y28">
            <v>0</v>
          </cell>
          <cell r="Z28">
            <v>0</v>
          </cell>
          <cell r="AA28">
            <v>0</v>
          </cell>
          <cell r="AB28">
            <v>0</v>
          </cell>
        </row>
        <row r="29">
          <cell r="A29">
            <v>6</v>
          </cell>
          <cell r="B29">
            <v>0</v>
          </cell>
          <cell r="C29" t="str">
            <v>Asyam Hanif Ihsan H</v>
          </cell>
          <cell r="D29" t="str">
            <v>4.5</v>
          </cell>
          <cell r="E29">
            <v>0</v>
          </cell>
          <cell r="F29">
            <v>0</v>
          </cell>
          <cell r="G29">
            <v>0</v>
          </cell>
          <cell r="H29">
            <v>0</v>
          </cell>
          <cell r="I29">
            <v>0</v>
          </cell>
          <cell r="J29">
            <v>0</v>
          </cell>
          <cell r="K29">
            <v>0</v>
          </cell>
          <cell r="L29">
            <v>0</v>
          </cell>
          <cell r="M29">
            <v>0</v>
          </cell>
          <cell r="N29">
            <v>0</v>
          </cell>
          <cell r="O29">
            <v>0</v>
          </cell>
          <cell r="P29">
            <v>0</v>
          </cell>
          <cell r="Q29">
            <v>0</v>
          </cell>
          <cell r="R29" t="str">
            <v>1.33</v>
          </cell>
          <cell r="S29" t="str">
            <v>D+</v>
          </cell>
          <cell r="T29" t="str">
            <v>0</v>
          </cell>
          <cell r="U29">
            <v>0</v>
          </cell>
          <cell r="V29">
            <v>0</v>
          </cell>
          <cell r="W29">
            <v>0</v>
          </cell>
          <cell r="X29">
            <v>0</v>
          </cell>
          <cell r="Y29">
            <v>0</v>
          </cell>
          <cell r="Z29">
            <v>0</v>
          </cell>
          <cell r="AA29">
            <v>0</v>
          </cell>
          <cell r="AB29" t="str">
            <v>D+</v>
          </cell>
        </row>
        <row r="30">
          <cell r="A30">
            <v>0</v>
          </cell>
          <cell r="B30">
            <v>0</v>
          </cell>
          <cell r="C30">
            <v>0</v>
          </cell>
          <cell r="D30" t="str">
            <v>4.6</v>
          </cell>
          <cell r="E30">
            <v>0</v>
          </cell>
          <cell r="F30">
            <v>0</v>
          </cell>
          <cell r="G30">
            <v>0</v>
          </cell>
          <cell r="H30">
            <v>0</v>
          </cell>
          <cell r="I30">
            <v>0</v>
          </cell>
          <cell r="J30">
            <v>0</v>
          </cell>
          <cell r="K30">
            <v>0</v>
          </cell>
          <cell r="L30">
            <v>0</v>
          </cell>
          <cell r="M30">
            <v>0</v>
          </cell>
          <cell r="N30">
            <v>0</v>
          </cell>
          <cell r="O30">
            <v>0</v>
          </cell>
          <cell r="P30">
            <v>0</v>
          </cell>
          <cell r="Q30">
            <v>0</v>
          </cell>
          <cell r="R30" t="str">
            <v>1.33</v>
          </cell>
          <cell r="S30" t="str">
            <v>D+</v>
          </cell>
          <cell r="T30" t="str">
            <v>0</v>
          </cell>
          <cell r="U30">
            <v>0</v>
          </cell>
          <cell r="V30">
            <v>0</v>
          </cell>
          <cell r="W30">
            <v>0</v>
          </cell>
          <cell r="X30">
            <v>0</v>
          </cell>
          <cell r="Y30">
            <v>0</v>
          </cell>
          <cell r="Z30">
            <v>0</v>
          </cell>
          <cell r="AA30">
            <v>0</v>
          </cell>
          <cell r="AB30">
            <v>0</v>
          </cell>
        </row>
        <row r="31">
          <cell r="A31">
            <v>0</v>
          </cell>
          <cell r="B31">
            <v>0</v>
          </cell>
          <cell r="C31">
            <v>0</v>
          </cell>
          <cell r="D31" t="str">
            <v>4.7</v>
          </cell>
          <cell r="E31">
            <v>0</v>
          </cell>
          <cell r="F31">
            <v>0</v>
          </cell>
          <cell r="G31">
            <v>0</v>
          </cell>
          <cell r="H31">
            <v>0</v>
          </cell>
          <cell r="I31">
            <v>0</v>
          </cell>
          <cell r="J31">
            <v>0</v>
          </cell>
          <cell r="K31">
            <v>0</v>
          </cell>
          <cell r="L31">
            <v>0</v>
          </cell>
          <cell r="M31">
            <v>0</v>
          </cell>
          <cell r="N31">
            <v>0</v>
          </cell>
          <cell r="O31">
            <v>0</v>
          </cell>
          <cell r="P31">
            <v>0</v>
          </cell>
          <cell r="Q31">
            <v>0</v>
          </cell>
          <cell r="R31" t="str">
            <v>1.33</v>
          </cell>
          <cell r="S31" t="str">
            <v>D+</v>
          </cell>
          <cell r="T31" t="str">
            <v>0</v>
          </cell>
          <cell r="U31">
            <v>0</v>
          </cell>
          <cell r="V31">
            <v>0</v>
          </cell>
          <cell r="W31">
            <v>0</v>
          </cell>
          <cell r="X31">
            <v>0</v>
          </cell>
          <cell r="Y31">
            <v>0</v>
          </cell>
          <cell r="Z31">
            <v>0</v>
          </cell>
          <cell r="AA31">
            <v>0</v>
          </cell>
          <cell r="AB31">
            <v>0</v>
          </cell>
        </row>
        <row r="32">
          <cell r="A32">
            <v>0</v>
          </cell>
          <cell r="B32">
            <v>6</v>
          </cell>
          <cell r="C32" t="str">
            <v>capaian rapot</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t="str">
            <v>1.33</v>
          </cell>
          <cell r="S32" t="str">
            <v>D+</v>
          </cell>
          <cell r="T32">
            <v>0</v>
          </cell>
          <cell r="U32">
            <v>0</v>
          </cell>
          <cell r="V32">
            <v>0</v>
          </cell>
          <cell r="W32">
            <v>0</v>
          </cell>
          <cell r="X32">
            <v>0</v>
          </cell>
          <cell r="Y32">
            <v>0</v>
          </cell>
          <cell r="Z32">
            <v>0</v>
          </cell>
          <cell r="AA32">
            <v>0</v>
          </cell>
          <cell r="AB32">
            <v>0</v>
          </cell>
        </row>
        <row r="33">
          <cell r="A33">
            <v>7</v>
          </cell>
          <cell r="B33">
            <v>0</v>
          </cell>
          <cell r="C33" t="str">
            <v>Athaya Salsabilla Z</v>
          </cell>
          <cell r="D33" t="str">
            <v>4.5</v>
          </cell>
          <cell r="E33">
            <v>0</v>
          </cell>
          <cell r="F33">
            <v>0</v>
          </cell>
          <cell r="G33">
            <v>0</v>
          </cell>
          <cell r="H33">
            <v>0</v>
          </cell>
          <cell r="I33">
            <v>0</v>
          </cell>
          <cell r="J33">
            <v>0</v>
          </cell>
          <cell r="K33">
            <v>0</v>
          </cell>
          <cell r="L33">
            <v>0</v>
          </cell>
          <cell r="M33">
            <v>0</v>
          </cell>
          <cell r="N33">
            <v>0</v>
          </cell>
          <cell r="O33">
            <v>0</v>
          </cell>
          <cell r="P33">
            <v>0</v>
          </cell>
          <cell r="Q33">
            <v>0</v>
          </cell>
          <cell r="R33" t="str">
            <v>1.33</v>
          </cell>
          <cell r="S33" t="str">
            <v>D+</v>
          </cell>
          <cell r="T33" t="str">
            <v>0</v>
          </cell>
          <cell r="U33">
            <v>0</v>
          </cell>
          <cell r="V33">
            <v>0</v>
          </cell>
          <cell r="W33">
            <v>0</v>
          </cell>
          <cell r="X33">
            <v>0</v>
          </cell>
          <cell r="Y33">
            <v>0</v>
          </cell>
          <cell r="Z33">
            <v>0</v>
          </cell>
          <cell r="AA33">
            <v>0</v>
          </cell>
          <cell r="AB33" t="str">
            <v>D+</v>
          </cell>
        </row>
        <row r="34">
          <cell r="A34">
            <v>0</v>
          </cell>
          <cell r="B34">
            <v>0</v>
          </cell>
          <cell r="C34">
            <v>0</v>
          </cell>
          <cell r="D34" t="str">
            <v>4.6</v>
          </cell>
          <cell r="E34">
            <v>0</v>
          </cell>
          <cell r="F34">
            <v>0</v>
          </cell>
          <cell r="G34">
            <v>0</v>
          </cell>
          <cell r="H34">
            <v>0</v>
          </cell>
          <cell r="I34">
            <v>0</v>
          </cell>
          <cell r="J34">
            <v>0</v>
          </cell>
          <cell r="K34">
            <v>0</v>
          </cell>
          <cell r="L34">
            <v>0</v>
          </cell>
          <cell r="M34">
            <v>0</v>
          </cell>
          <cell r="N34">
            <v>0</v>
          </cell>
          <cell r="O34">
            <v>0</v>
          </cell>
          <cell r="P34">
            <v>0</v>
          </cell>
          <cell r="Q34">
            <v>0</v>
          </cell>
          <cell r="R34" t="str">
            <v>1.33</v>
          </cell>
          <cell r="S34" t="str">
            <v>D+</v>
          </cell>
          <cell r="T34" t="str">
            <v>0</v>
          </cell>
          <cell r="U34">
            <v>0</v>
          </cell>
          <cell r="V34">
            <v>0</v>
          </cell>
          <cell r="W34">
            <v>0</v>
          </cell>
          <cell r="X34">
            <v>0</v>
          </cell>
          <cell r="Y34">
            <v>0</v>
          </cell>
          <cell r="Z34">
            <v>0</v>
          </cell>
          <cell r="AA34">
            <v>0</v>
          </cell>
          <cell r="AB34">
            <v>0</v>
          </cell>
        </row>
        <row r="35">
          <cell r="A35">
            <v>0</v>
          </cell>
          <cell r="B35">
            <v>0</v>
          </cell>
          <cell r="C35">
            <v>0</v>
          </cell>
          <cell r="D35" t="str">
            <v>4.7</v>
          </cell>
          <cell r="E35">
            <v>0</v>
          </cell>
          <cell r="F35">
            <v>0</v>
          </cell>
          <cell r="G35">
            <v>0</v>
          </cell>
          <cell r="H35">
            <v>0</v>
          </cell>
          <cell r="I35">
            <v>0</v>
          </cell>
          <cell r="J35">
            <v>0</v>
          </cell>
          <cell r="K35">
            <v>0</v>
          </cell>
          <cell r="L35">
            <v>0</v>
          </cell>
          <cell r="M35">
            <v>0</v>
          </cell>
          <cell r="N35">
            <v>0</v>
          </cell>
          <cell r="O35">
            <v>0</v>
          </cell>
          <cell r="P35">
            <v>0</v>
          </cell>
          <cell r="Q35">
            <v>0</v>
          </cell>
          <cell r="R35" t="str">
            <v>1.33</v>
          </cell>
          <cell r="S35" t="str">
            <v>D+</v>
          </cell>
          <cell r="T35" t="str">
            <v>0</v>
          </cell>
          <cell r="U35">
            <v>0</v>
          </cell>
          <cell r="V35">
            <v>0</v>
          </cell>
          <cell r="W35">
            <v>0</v>
          </cell>
          <cell r="X35">
            <v>0</v>
          </cell>
          <cell r="Y35">
            <v>0</v>
          </cell>
          <cell r="Z35">
            <v>0</v>
          </cell>
          <cell r="AA35">
            <v>0</v>
          </cell>
          <cell r="AB35">
            <v>0</v>
          </cell>
        </row>
        <row r="36">
          <cell r="A36">
            <v>0</v>
          </cell>
          <cell r="B36">
            <v>7</v>
          </cell>
          <cell r="C36" t="str">
            <v>capaian rapot</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t="str">
            <v>1.33</v>
          </cell>
          <cell r="S36" t="str">
            <v>D+</v>
          </cell>
          <cell r="T36">
            <v>0</v>
          </cell>
          <cell r="U36">
            <v>0</v>
          </cell>
          <cell r="V36">
            <v>0</v>
          </cell>
          <cell r="W36">
            <v>0</v>
          </cell>
          <cell r="X36">
            <v>0</v>
          </cell>
          <cell r="Y36">
            <v>0</v>
          </cell>
          <cell r="Z36">
            <v>0</v>
          </cell>
          <cell r="AA36">
            <v>0</v>
          </cell>
          <cell r="AB36">
            <v>0</v>
          </cell>
        </row>
        <row r="37">
          <cell r="A37">
            <v>8</v>
          </cell>
          <cell r="B37">
            <v>0</v>
          </cell>
          <cell r="C37" t="str">
            <v>Aulia Dea Rosalinda</v>
          </cell>
          <cell r="D37" t="str">
            <v>4.5</v>
          </cell>
          <cell r="E37">
            <v>0</v>
          </cell>
          <cell r="F37">
            <v>0</v>
          </cell>
          <cell r="G37">
            <v>0</v>
          </cell>
          <cell r="H37">
            <v>0</v>
          </cell>
          <cell r="I37">
            <v>0</v>
          </cell>
          <cell r="J37">
            <v>0</v>
          </cell>
          <cell r="K37">
            <v>0</v>
          </cell>
          <cell r="L37">
            <v>0</v>
          </cell>
          <cell r="M37">
            <v>0</v>
          </cell>
          <cell r="N37">
            <v>0</v>
          </cell>
          <cell r="O37">
            <v>0</v>
          </cell>
          <cell r="P37">
            <v>0</v>
          </cell>
          <cell r="Q37">
            <v>0</v>
          </cell>
          <cell r="R37" t="str">
            <v>1.33</v>
          </cell>
          <cell r="S37" t="str">
            <v>D+</v>
          </cell>
          <cell r="T37" t="str">
            <v>0</v>
          </cell>
          <cell r="U37">
            <v>0</v>
          </cell>
          <cell r="V37">
            <v>0</v>
          </cell>
          <cell r="W37">
            <v>0</v>
          </cell>
          <cell r="X37">
            <v>0</v>
          </cell>
          <cell r="Y37">
            <v>0</v>
          </cell>
          <cell r="Z37">
            <v>0</v>
          </cell>
          <cell r="AA37">
            <v>0</v>
          </cell>
          <cell r="AB37" t="str">
            <v>D+</v>
          </cell>
        </row>
        <row r="38">
          <cell r="A38">
            <v>0</v>
          </cell>
          <cell r="B38">
            <v>0</v>
          </cell>
          <cell r="C38">
            <v>0</v>
          </cell>
          <cell r="D38" t="str">
            <v>4.6</v>
          </cell>
          <cell r="E38">
            <v>0</v>
          </cell>
          <cell r="F38">
            <v>0</v>
          </cell>
          <cell r="G38">
            <v>0</v>
          </cell>
          <cell r="H38">
            <v>0</v>
          </cell>
          <cell r="I38">
            <v>0</v>
          </cell>
          <cell r="J38">
            <v>0</v>
          </cell>
          <cell r="K38">
            <v>0</v>
          </cell>
          <cell r="L38">
            <v>0</v>
          </cell>
          <cell r="M38">
            <v>0</v>
          </cell>
          <cell r="N38">
            <v>0</v>
          </cell>
          <cell r="O38">
            <v>0</v>
          </cell>
          <cell r="P38">
            <v>0</v>
          </cell>
          <cell r="Q38">
            <v>0</v>
          </cell>
          <cell r="R38" t="str">
            <v>1.33</v>
          </cell>
          <cell r="S38" t="str">
            <v>D+</v>
          </cell>
          <cell r="T38" t="str">
            <v>0</v>
          </cell>
          <cell r="U38">
            <v>0</v>
          </cell>
          <cell r="V38">
            <v>0</v>
          </cell>
          <cell r="W38">
            <v>0</v>
          </cell>
          <cell r="X38">
            <v>0</v>
          </cell>
          <cell r="Y38">
            <v>0</v>
          </cell>
          <cell r="Z38">
            <v>0</v>
          </cell>
          <cell r="AA38">
            <v>0</v>
          </cell>
          <cell r="AB38">
            <v>0</v>
          </cell>
        </row>
        <row r="39">
          <cell r="A39">
            <v>0</v>
          </cell>
          <cell r="B39">
            <v>0</v>
          </cell>
          <cell r="C39">
            <v>0</v>
          </cell>
          <cell r="D39" t="str">
            <v>4.7</v>
          </cell>
          <cell r="E39">
            <v>0</v>
          </cell>
          <cell r="F39">
            <v>0</v>
          </cell>
          <cell r="G39">
            <v>0</v>
          </cell>
          <cell r="H39">
            <v>0</v>
          </cell>
          <cell r="I39">
            <v>0</v>
          </cell>
          <cell r="J39">
            <v>0</v>
          </cell>
          <cell r="K39">
            <v>0</v>
          </cell>
          <cell r="L39">
            <v>0</v>
          </cell>
          <cell r="M39">
            <v>0</v>
          </cell>
          <cell r="N39">
            <v>0</v>
          </cell>
          <cell r="O39">
            <v>0</v>
          </cell>
          <cell r="P39">
            <v>0</v>
          </cell>
          <cell r="Q39">
            <v>0</v>
          </cell>
          <cell r="R39" t="str">
            <v>1.33</v>
          </cell>
          <cell r="S39" t="str">
            <v>D+</v>
          </cell>
          <cell r="T39" t="str">
            <v>0</v>
          </cell>
          <cell r="U39">
            <v>0</v>
          </cell>
          <cell r="V39">
            <v>0</v>
          </cell>
          <cell r="W39">
            <v>0</v>
          </cell>
          <cell r="X39">
            <v>0</v>
          </cell>
          <cell r="Y39">
            <v>0</v>
          </cell>
          <cell r="Z39">
            <v>0</v>
          </cell>
          <cell r="AA39">
            <v>0</v>
          </cell>
          <cell r="AB39">
            <v>0</v>
          </cell>
        </row>
        <row r="40">
          <cell r="A40">
            <v>0</v>
          </cell>
          <cell r="B40">
            <v>8</v>
          </cell>
          <cell r="C40" t="str">
            <v>capaian rapot</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t="str">
            <v>1.33</v>
          </cell>
          <cell r="S40" t="str">
            <v>D+</v>
          </cell>
          <cell r="T40">
            <v>0</v>
          </cell>
          <cell r="U40">
            <v>0</v>
          </cell>
          <cell r="V40">
            <v>0</v>
          </cell>
          <cell r="W40">
            <v>0</v>
          </cell>
          <cell r="X40">
            <v>0</v>
          </cell>
          <cell r="Y40">
            <v>0</v>
          </cell>
          <cell r="Z40">
            <v>0</v>
          </cell>
          <cell r="AA40">
            <v>0</v>
          </cell>
          <cell r="AB40">
            <v>0</v>
          </cell>
        </row>
        <row r="41">
          <cell r="A41">
            <v>9</v>
          </cell>
          <cell r="B41">
            <v>0</v>
          </cell>
          <cell r="C41" t="str">
            <v>Claudia Gabriella L</v>
          </cell>
          <cell r="D41" t="str">
            <v>4.5</v>
          </cell>
          <cell r="E41">
            <v>0</v>
          </cell>
          <cell r="F41">
            <v>0</v>
          </cell>
          <cell r="G41">
            <v>0</v>
          </cell>
          <cell r="H41">
            <v>0</v>
          </cell>
          <cell r="I41">
            <v>0</v>
          </cell>
          <cell r="J41">
            <v>0</v>
          </cell>
          <cell r="K41">
            <v>0</v>
          </cell>
          <cell r="L41">
            <v>0</v>
          </cell>
          <cell r="M41">
            <v>0</v>
          </cell>
          <cell r="N41">
            <v>0</v>
          </cell>
          <cell r="O41">
            <v>0</v>
          </cell>
          <cell r="P41">
            <v>0</v>
          </cell>
          <cell r="Q41">
            <v>0</v>
          </cell>
          <cell r="R41" t="str">
            <v>1.33</v>
          </cell>
          <cell r="S41" t="str">
            <v>D+</v>
          </cell>
          <cell r="T41" t="str">
            <v>0</v>
          </cell>
          <cell r="U41">
            <v>0</v>
          </cell>
          <cell r="V41">
            <v>0</v>
          </cell>
          <cell r="W41">
            <v>0</v>
          </cell>
          <cell r="X41">
            <v>0</v>
          </cell>
          <cell r="Y41">
            <v>0</v>
          </cell>
          <cell r="Z41">
            <v>0</v>
          </cell>
          <cell r="AA41">
            <v>0</v>
          </cell>
          <cell r="AB41" t="str">
            <v>D+</v>
          </cell>
        </row>
        <row r="42">
          <cell r="A42">
            <v>0</v>
          </cell>
          <cell r="B42">
            <v>0</v>
          </cell>
          <cell r="C42">
            <v>0</v>
          </cell>
          <cell r="D42" t="str">
            <v>4.6</v>
          </cell>
          <cell r="E42">
            <v>0</v>
          </cell>
          <cell r="F42">
            <v>0</v>
          </cell>
          <cell r="G42">
            <v>0</v>
          </cell>
          <cell r="H42">
            <v>0</v>
          </cell>
          <cell r="I42">
            <v>0</v>
          </cell>
          <cell r="J42">
            <v>0</v>
          </cell>
          <cell r="K42">
            <v>0</v>
          </cell>
          <cell r="L42">
            <v>0</v>
          </cell>
          <cell r="M42">
            <v>0</v>
          </cell>
          <cell r="N42">
            <v>0</v>
          </cell>
          <cell r="O42">
            <v>0</v>
          </cell>
          <cell r="P42">
            <v>0</v>
          </cell>
          <cell r="Q42">
            <v>0</v>
          </cell>
          <cell r="R42" t="str">
            <v>1.33</v>
          </cell>
          <cell r="S42" t="str">
            <v>D+</v>
          </cell>
          <cell r="T42" t="str">
            <v>0</v>
          </cell>
          <cell r="U42">
            <v>0</v>
          </cell>
          <cell r="V42">
            <v>0</v>
          </cell>
          <cell r="W42">
            <v>0</v>
          </cell>
          <cell r="X42">
            <v>0</v>
          </cell>
          <cell r="Y42">
            <v>0</v>
          </cell>
          <cell r="Z42">
            <v>0</v>
          </cell>
          <cell r="AA42">
            <v>0</v>
          </cell>
          <cell r="AB42">
            <v>0</v>
          </cell>
        </row>
        <row r="43">
          <cell r="A43">
            <v>0</v>
          </cell>
          <cell r="B43">
            <v>0</v>
          </cell>
          <cell r="C43">
            <v>0</v>
          </cell>
          <cell r="D43" t="str">
            <v>4.7</v>
          </cell>
          <cell r="E43">
            <v>0</v>
          </cell>
          <cell r="F43">
            <v>0</v>
          </cell>
          <cell r="G43">
            <v>0</v>
          </cell>
          <cell r="H43">
            <v>0</v>
          </cell>
          <cell r="I43">
            <v>0</v>
          </cell>
          <cell r="J43">
            <v>0</v>
          </cell>
          <cell r="K43">
            <v>0</v>
          </cell>
          <cell r="L43">
            <v>0</v>
          </cell>
          <cell r="M43">
            <v>0</v>
          </cell>
          <cell r="N43">
            <v>0</v>
          </cell>
          <cell r="O43">
            <v>0</v>
          </cell>
          <cell r="P43">
            <v>0</v>
          </cell>
          <cell r="Q43">
            <v>0</v>
          </cell>
          <cell r="R43" t="str">
            <v>1.33</v>
          </cell>
          <cell r="S43" t="str">
            <v>D+</v>
          </cell>
          <cell r="T43" t="str">
            <v>0</v>
          </cell>
          <cell r="U43">
            <v>0</v>
          </cell>
          <cell r="V43">
            <v>0</v>
          </cell>
          <cell r="W43">
            <v>0</v>
          </cell>
          <cell r="X43">
            <v>0</v>
          </cell>
          <cell r="Y43">
            <v>0</v>
          </cell>
          <cell r="Z43">
            <v>0</v>
          </cell>
          <cell r="AA43">
            <v>0</v>
          </cell>
          <cell r="AB43">
            <v>0</v>
          </cell>
        </row>
        <row r="44">
          <cell r="A44">
            <v>0</v>
          </cell>
          <cell r="B44">
            <v>9</v>
          </cell>
          <cell r="C44" t="str">
            <v>capaian rapot</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t="str">
            <v>1.33</v>
          </cell>
          <cell r="S44" t="str">
            <v>D+</v>
          </cell>
          <cell r="T44">
            <v>0</v>
          </cell>
          <cell r="U44">
            <v>0</v>
          </cell>
          <cell r="V44">
            <v>0</v>
          </cell>
          <cell r="W44">
            <v>0</v>
          </cell>
          <cell r="X44">
            <v>0</v>
          </cell>
          <cell r="Y44">
            <v>0</v>
          </cell>
          <cell r="Z44">
            <v>0</v>
          </cell>
          <cell r="AA44">
            <v>0</v>
          </cell>
          <cell r="AB44">
            <v>0</v>
          </cell>
        </row>
        <row r="45">
          <cell r="A45">
            <v>10</v>
          </cell>
          <cell r="B45">
            <v>0</v>
          </cell>
          <cell r="C45" t="str">
            <v xml:space="preserve">Deco Badarus Zaman </v>
          </cell>
          <cell r="D45" t="str">
            <v>4.5</v>
          </cell>
          <cell r="E45">
            <v>0</v>
          </cell>
          <cell r="F45">
            <v>0</v>
          </cell>
          <cell r="G45">
            <v>0</v>
          </cell>
          <cell r="H45">
            <v>0</v>
          </cell>
          <cell r="I45">
            <v>0</v>
          </cell>
          <cell r="J45">
            <v>0</v>
          </cell>
          <cell r="K45">
            <v>0</v>
          </cell>
          <cell r="L45">
            <v>0</v>
          </cell>
          <cell r="M45">
            <v>0</v>
          </cell>
          <cell r="N45">
            <v>0</v>
          </cell>
          <cell r="O45">
            <v>0</v>
          </cell>
          <cell r="P45">
            <v>0</v>
          </cell>
          <cell r="Q45">
            <v>0</v>
          </cell>
          <cell r="R45" t="str">
            <v>1.33</v>
          </cell>
          <cell r="S45" t="str">
            <v>D+</v>
          </cell>
          <cell r="T45" t="str">
            <v>0</v>
          </cell>
          <cell r="U45">
            <v>0</v>
          </cell>
          <cell r="V45">
            <v>0</v>
          </cell>
          <cell r="W45">
            <v>0</v>
          </cell>
          <cell r="X45">
            <v>0</v>
          </cell>
          <cell r="Y45">
            <v>0</v>
          </cell>
          <cell r="Z45">
            <v>0</v>
          </cell>
          <cell r="AA45">
            <v>0</v>
          </cell>
          <cell r="AB45" t="str">
            <v>D+</v>
          </cell>
        </row>
        <row r="46">
          <cell r="A46">
            <v>0</v>
          </cell>
          <cell r="B46">
            <v>0</v>
          </cell>
          <cell r="C46">
            <v>0</v>
          </cell>
          <cell r="D46" t="str">
            <v>4.6</v>
          </cell>
          <cell r="E46">
            <v>0</v>
          </cell>
          <cell r="F46">
            <v>0</v>
          </cell>
          <cell r="G46">
            <v>0</v>
          </cell>
          <cell r="H46">
            <v>0</v>
          </cell>
          <cell r="I46">
            <v>0</v>
          </cell>
          <cell r="J46">
            <v>0</v>
          </cell>
          <cell r="K46">
            <v>0</v>
          </cell>
          <cell r="L46">
            <v>0</v>
          </cell>
          <cell r="M46">
            <v>0</v>
          </cell>
          <cell r="N46">
            <v>0</v>
          </cell>
          <cell r="O46">
            <v>0</v>
          </cell>
          <cell r="P46">
            <v>0</v>
          </cell>
          <cell r="Q46">
            <v>0</v>
          </cell>
          <cell r="R46" t="str">
            <v>1.33</v>
          </cell>
          <cell r="S46" t="str">
            <v>D+</v>
          </cell>
          <cell r="T46" t="str">
            <v>0</v>
          </cell>
          <cell r="U46">
            <v>0</v>
          </cell>
          <cell r="V46">
            <v>0</v>
          </cell>
          <cell r="W46">
            <v>0</v>
          </cell>
          <cell r="X46">
            <v>0</v>
          </cell>
          <cell r="Y46">
            <v>0</v>
          </cell>
          <cell r="Z46">
            <v>0</v>
          </cell>
          <cell r="AA46">
            <v>0</v>
          </cell>
          <cell r="AB46">
            <v>0</v>
          </cell>
        </row>
        <row r="47">
          <cell r="A47">
            <v>0</v>
          </cell>
          <cell r="B47">
            <v>0</v>
          </cell>
          <cell r="C47">
            <v>0</v>
          </cell>
          <cell r="D47" t="str">
            <v>4.7</v>
          </cell>
          <cell r="E47">
            <v>0</v>
          </cell>
          <cell r="F47">
            <v>0</v>
          </cell>
          <cell r="G47">
            <v>0</v>
          </cell>
          <cell r="H47">
            <v>0</v>
          </cell>
          <cell r="I47">
            <v>0</v>
          </cell>
          <cell r="J47">
            <v>0</v>
          </cell>
          <cell r="K47">
            <v>0</v>
          </cell>
          <cell r="L47">
            <v>0</v>
          </cell>
          <cell r="M47">
            <v>0</v>
          </cell>
          <cell r="N47">
            <v>0</v>
          </cell>
          <cell r="O47">
            <v>0</v>
          </cell>
          <cell r="P47">
            <v>0</v>
          </cell>
          <cell r="Q47">
            <v>0</v>
          </cell>
          <cell r="R47" t="str">
            <v>1.33</v>
          </cell>
          <cell r="S47" t="str">
            <v>D+</v>
          </cell>
          <cell r="T47" t="str">
            <v>0</v>
          </cell>
          <cell r="U47">
            <v>0</v>
          </cell>
          <cell r="V47">
            <v>0</v>
          </cell>
          <cell r="W47">
            <v>0</v>
          </cell>
          <cell r="X47">
            <v>0</v>
          </cell>
          <cell r="Y47">
            <v>0</v>
          </cell>
          <cell r="Z47">
            <v>0</v>
          </cell>
          <cell r="AA47">
            <v>0</v>
          </cell>
          <cell r="AB47">
            <v>0</v>
          </cell>
        </row>
        <row r="48">
          <cell r="A48">
            <v>0</v>
          </cell>
          <cell r="B48">
            <v>10</v>
          </cell>
          <cell r="C48" t="str">
            <v>capaian rapot</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t="str">
            <v>1.33</v>
          </cell>
          <cell r="S48" t="str">
            <v>D+</v>
          </cell>
          <cell r="T48">
            <v>0</v>
          </cell>
          <cell r="U48">
            <v>0</v>
          </cell>
          <cell r="V48">
            <v>0</v>
          </cell>
          <cell r="W48">
            <v>0</v>
          </cell>
          <cell r="X48">
            <v>0</v>
          </cell>
          <cell r="Y48">
            <v>0</v>
          </cell>
          <cell r="Z48">
            <v>0</v>
          </cell>
          <cell r="AA48">
            <v>0</v>
          </cell>
          <cell r="AB48">
            <v>0</v>
          </cell>
        </row>
        <row r="49">
          <cell r="A49">
            <v>11</v>
          </cell>
          <cell r="B49">
            <v>0</v>
          </cell>
          <cell r="C49" t="str">
            <v>Fania Mutiara Felichia</v>
          </cell>
          <cell r="D49" t="str">
            <v>4.5</v>
          </cell>
          <cell r="E49">
            <v>0</v>
          </cell>
          <cell r="F49">
            <v>0</v>
          </cell>
          <cell r="G49">
            <v>0</v>
          </cell>
          <cell r="H49">
            <v>0</v>
          </cell>
          <cell r="I49">
            <v>0</v>
          </cell>
          <cell r="J49">
            <v>0</v>
          </cell>
          <cell r="K49">
            <v>0</v>
          </cell>
          <cell r="L49">
            <v>0</v>
          </cell>
          <cell r="M49">
            <v>0</v>
          </cell>
          <cell r="N49">
            <v>0</v>
          </cell>
          <cell r="O49">
            <v>0</v>
          </cell>
          <cell r="P49">
            <v>0</v>
          </cell>
          <cell r="Q49">
            <v>0</v>
          </cell>
          <cell r="R49" t="str">
            <v>1.33</v>
          </cell>
          <cell r="S49" t="str">
            <v>D+</v>
          </cell>
          <cell r="T49" t="str">
            <v>0</v>
          </cell>
          <cell r="U49">
            <v>0</v>
          </cell>
          <cell r="V49">
            <v>0</v>
          </cell>
          <cell r="W49">
            <v>0</v>
          </cell>
          <cell r="X49">
            <v>0</v>
          </cell>
          <cell r="Y49">
            <v>0</v>
          </cell>
          <cell r="Z49">
            <v>0</v>
          </cell>
          <cell r="AA49">
            <v>0</v>
          </cell>
          <cell r="AB49" t="str">
            <v>D+</v>
          </cell>
        </row>
        <row r="50">
          <cell r="A50">
            <v>0</v>
          </cell>
          <cell r="B50">
            <v>0</v>
          </cell>
          <cell r="C50">
            <v>0</v>
          </cell>
          <cell r="D50" t="str">
            <v>4.6</v>
          </cell>
          <cell r="E50">
            <v>0</v>
          </cell>
          <cell r="F50">
            <v>0</v>
          </cell>
          <cell r="G50">
            <v>0</v>
          </cell>
          <cell r="H50">
            <v>0</v>
          </cell>
          <cell r="I50">
            <v>0</v>
          </cell>
          <cell r="J50">
            <v>0</v>
          </cell>
          <cell r="K50">
            <v>0</v>
          </cell>
          <cell r="L50">
            <v>0</v>
          </cell>
          <cell r="M50">
            <v>0</v>
          </cell>
          <cell r="N50">
            <v>0</v>
          </cell>
          <cell r="O50">
            <v>0</v>
          </cell>
          <cell r="P50">
            <v>0</v>
          </cell>
          <cell r="Q50">
            <v>0</v>
          </cell>
          <cell r="R50" t="str">
            <v>1.33</v>
          </cell>
          <cell r="S50" t="str">
            <v>D+</v>
          </cell>
          <cell r="T50" t="str">
            <v>0</v>
          </cell>
          <cell r="U50">
            <v>0</v>
          </cell>
          <cell r="V50">
            <v>0</v>
          </cell>
          <cell r="W50">
            <v>0</v>
          </cell>
          <cell r="X50">
            <v>0</v>
          </cell>
          <cell r="Y50">
            <v>0</v>
          </cell>
          <cell r="Z50">
            <v>0</v>
          </cell>
          <cell r="AA50">
            <v>0</v>
          </cell>
          <cell r="AB50">
            <v>0</v>
          </cell>
        </row>
        <row r="51">
          <cell r="A51">
            <v>0</v>
          </cell>
          <cell r="B51">
            <v>0</v>
          </cell>
          <cell r="C51">
            <v>0</v>
          </cell>
          <cell r="D51" t="str">
            <v>4.7</v>
          </cell>
          <cell r="E51">
            <v>0</v>
          </cell>
          <cell r="F51">
            <v>0</v>
          </cell>
          <cell r="G51">
            <v>0</v>
          </cell>
          <cell r="H51">
            <v>0</v>
          </cell>
          <cell r="I51">
            <v>0</v>
          </cell>
          <cell r="J51">
            <v>0</v>
          </cell>
          <cell r="K51">
            <v>0</v>
          </cell>
          <cell r="L51">
            <v>0</v>
          </cell>
          <cell r="M51">
            <v>0</v>
          </cell>
          <cell r="N51">
            <v>0</v>
          </cell>
          <cell r="O51">
            <v>0</v>
          </cell>
          <cell r="P51">
            <v>0</v>
          </cell>
          <cell r="Q51">
            <v>0</v>
          </cell>
          <cell r="R51" t="str">
            <v>1.33</v>
          </cell>
          <cell r="S51" t="str">
            <v>D+</v>
          </cell>
          <cell r="T51" t="str">
            <v>0</v>
          </cell>
          <cell r="U51">
            <v>0</v>
          </cell>
          <cell r="V51">
            <v>0</v>
          </cell>
          <cell r="W51">
            <v>0</v>
          </cell>
          <cell r="X51">
            <v>0</v>
          </cell>
          <cell r="Y51">
            <v>0</v>
          </cell>
          <cell r="Z51">
            <v>0</v>
          </cell>
          <cell r="AA51">
            <v>0</v>
          </cell>
          <cell r="AB51">
            <v>0</v>
          </cell>
        </row>
        <row r="52">
          <cell r="A52">
            <v>0</v>
          </cell>
          <cell r="B52">
            <v>11</v>
          </cell>
          <cell r="C52" t="str">
            <v>capaian rapot</v>
          </cell>
          <cell r="D52">
            <v>0</v>
          </cell>
          <cell r="E52">
            <v>0</v>
          </cell>
          <cell r="F52">
            <v>0</v>
          </cell>
          <cell r="G52">
            <v>0</v>
          </cell>
          <cell r="H52">
            <v>0</v>
          </cell>
          <cell r="I52">
            <v>0</v>
          </cell>
          <cell r="J52">
            <v>0</v>
          </cell>
          <cell r="K52">
            <v>0</v>
          </cell>
          <cell r="L52">
            <v>0</v>
          </cell>
          <cell r="M52">
            <v>0</v>
          </cell>
          <cell r="N52">
            <v>0</v>
          </cell>
          <cell r="O52">
            <v>0</v>
          </cell>
          <cell r="P52">
            <v>0</v>
          </cell>
          <cell r="Q52">
            <v>0</v>
          </cell>
          <cell r="R52" t="str">
            <v>1.33</v>
          </cell>
          <cell r="S52" t="str">
            <v>D+</v>
          </cell>
          <cell r="T52">
            <v>0</v>
          </cell>
          <cell r="U52">
            <v>0</v>
          </cell>
          <cell r="V52">
            <v>0</v>
          </cell>
          <cell r="W52">
            <v>0</v>
          </cell>
          <cell r="X52">
            <v>0</v>
          </cell>
          <cell r="Y52">
            <v>0</v>
          </cell>
          <cell r="Z52">
            <v>0</v>
          </cell>
          <cell r="AA52">
            <v>0</v>
          </cell>
          <cell r="AB52">
            <v>0</v>
          </cell>
        </row>
        <row r="53">
          <cell r="A53">
            <v>12</v>
          </cell>
          <cell r="B53">
            <v>0</v>
          </cell>
          <cell r="C53" t="str">
            <v>Intan Dyah Nowari</v>
          </cell>
          <cell r="D53" t="str">
            <v>4.5</v>
          </cell>
          <cell r="E53">
            <v>0</v>
          </cell>
          <cell r="F53">
            <v>0</v>
          </cell>
          <cell r="G53">
            <v>0</v>
          </cell>
          <cell r="H53">
            <v>0</v>
          </cell>
          <cell r="I53">
            <v>0</v>
          </cell>
          <cell r="J53">
            <v>0</v>
          </cell>
          <cell r="K53">
            <v>0</v>
          </cell>
          <cell r="L53">
            <v>0</v>
          </cell>
          <cell r="M53">
            <v>0</v>
          </cell>
          <cell r="N53">
            <v>0</v>
          </cell>
          <cell r="O53">
            <v>0</v>
          </cell>
          <cell r="P53">
            <v>0</v>
          </cell>
          <cell r="Q53">
            <v>0</v>
          </cell>
          <cell r="R53" t="str">
            <v>1.33</v>
          </cell>
          <cell r="S53" t="str">
            <v>D+</v>
          </cell>
          <cell r="T53" t="str">
            <v>0</v>
          </cell>
          <cell r="U53">
            <v>0</v>
          </cell>
          <cell r="V53">
            <v>0</v>
          </cell>
          <cell r="W53">
            <v>0</v>
          </cell>
          <cell r="X53">
            <v>0</v>
          </cell>
          <cell r="Y53">
            <v>0</v>
          </cell>
          <cell r="Z53">
            <v>0</v>
          </cell>
          <cell r="AA53">
            <v>0</v>
          </cell>
          <cell r="AB53" t="str">
            <v>D+</v>
          </cell>
        </row>
        <row r="54">
          <cell r="A54">
            <v>0</v>
          </cell>
          <cell r="B54">
            <v>0</v>
          </cell>
          <cell r="C54">
            <v>0</v>
          </cell>
          <cell r="D54" t="str">
            <v>4.6</v>
          </cell>
          <cell r="E54">
            <v>0</v>
          </cell>
          <cell r="F54">
            <v>0</v>
          </cell>
          <cell r="G54">
            <v>0</v>
          </cell>
          <cell r="H54">
            <v>0</v>
          </cell>
          <cell r="I54">
            <v>0</v>
          </cell>
          <cell r="J54">
            <v>0</v>
          </cell>
          <cell r="K54">
            <v>0</v>
          </cell>
          <cell r="L54">
            <v>0</v>
          </cell>
          <cell r="M54">
            <v>0</v>
          </cell>
          <cell r="N54">
            <v>0</v>
          </cell>
          <cell r="O54">
            <v>0</v>
          </cell>
          <cell r="P54">
            <v>0</v>
          </cell>
          <cell r="Q54">
            <v>0</v>
          </cell>
          <cell r="R54" t="str">
            <v>1.33</v>
          </cell>
          <cell r="S54" t="str">
            <v>D+</v>
          </cell>
          <cell r="T54" t="str">
            <v>0</v>
          </cell>
          <cell r="U54">
            <v>0</v>
          </cell>
          <cell r="V54">
            <v>0</v>
          </cell>
          <cell r="W54">
            <v>0</v>
          </cell>
          <cell r="X54">
            <v>0</v>
          </cell>
          <cell r="Y54">
            <v>0</v>
          </cell>
          <cell r="Z54">
            <v>0</v>
          </cell>
          <cell r="AA54">
            <v>0</v>
          </cell>
          <cell r="AB54">
            <v>0</v>
          </cell>
        </row>
        <row r="55">
          <cell r="A55">
            <v>0</v>
          </cell>
          <cell r="B55">
            <v>0</v>
          </cell>
          <cell r="C55">
            <v>0</v>
          </cell>
          <cell r="D55" t="str">
            <v>4.7</v>
          </cell>
          <cell r="E55">
            <v>0</v>
          </cell>
          <cell r="F55">
            <v>0</v>
          </cell>
          <cell r="G55">
            <v>0</v>
          </cell>
          <cell r="H55">
            <v>0</v>
          </cell>
          <cell r="I55">
            <v>0</v>
          </cell>
          <cell r="J55">
            <v>0</v>
          </cell>
          <cell r="K55">
            <v>0</v>
          </cell>
          <cell r="L55">
            <v>0</v>
          </cell>
          <cell r="M55">
            <v>0</v>
          </cell>
          <cell r="N55">
            <v>0</v>
          </cell>
          <cell r="O55">
            <v>0</v>
          </cell>
          <cell r="P55">
            <v>0</v>
          </cell>
          <cell r="Q55">
            <v>0</v>
          </cell>
          <cell r="R55" t="str">
            <v>1.33</v>
          </cell>
          <cell r="S55" t="str">
            <v>D+</v>
          </cell>
          <cell r="T55" t="str">
            <v>0</v>
          </cell>
          <cell r="U55">
            <v>0</v>
          </cell>
          <cell r="V55">
            <v>0</v>
          </cell>
          <cell r="W55">
            <v>0</v>
          </cell>
          <cell r="X55">
            <v>0</v>
          </cell>
          <cell r="Y55">
            <v>0</v>
          </cell>
          <cell r="Z55">
            <v>0</v>
          </cell>
          <cell r="AA55">
            <v>0</v>
          </cell>
          <cell r="AB55">
            <v>0</v>
          </cell>
        </row>
        <row r="56">
          <cell r="A56">
            <v>0</v>
          </cell>
          <cell r="B56">
            <v>12</v>
          </cell>
          <cell r="C56" t="str">
            <v>capaian rapot</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t="str">
            <v>1.33</v>
          </cell>
          <cell r="S56" t="str">
            <v>D+</v>
          </cell>
          <cell r="T56">
            <v>0</v>
          </cell>
          <cell r="U56">
            <v>0</v>
          </cell>
          <cell r="V56">
            <v>0</v>
          </cell>
          <cell r="W56">
            <v>0</v>
          </cell>
          <cell r="X56">
            <v>0</v>
          </cell>
          <cell r="Y56">
            <v>0</v>
          </cell>
          <cell r="Z56">
            <v>0</v>
          </cell>
          <cell r="AA56">
            <v>0</v>
          </cell>
          <cell r="AB56">
            <v>0</v>
          </cell>
        </row>
        <row r="57">
          <cell r="A57">
            <v>13</v>
          </cell>
          <cell r="B57">
            <v>0</v>
          </cell>
          <cell r="C57" t="str">
            <v>Misyanita Nurfitri S</v>
          </cell>
          <cell r="D57" t="str">
            <v>4.5</v>
          </cell>
          <cell r="E57">
            <v>0</v>
          </cell>
          <cell r="F57">
            <v>0</v>
          </cell>
          <cell r="G57">
            <v>0</v>
          </cell>
          <cell r="H57">
            <v>0</v>
          </cell>
          <cell r="I57">
            <v>0</v>
          </cell>
          <cell r="J57">
            <v>0</v>
          </cell>
          <cell r="K57">
            <v>0</v>
          </cell>
          <cell r="L57">
            <v>0</v>
          </cell>
          <cell r="M57">
            <v>0</v>
          </cell>
          <cell r="N57">
            <v>0</v>
          </cell>
          <cell r="O57">
            <v>0</v>
          </cell>
          <cell r="P57">
            <v>0</v>
          </cell>
          <cell r="Q57">
            <v>0</v>
          </cell>
          <cell r="R57" t="str">
            <v>1.33</v>
          </cell>
          <cell r="S57" t="str">
            <v>D+</v>
          </cell>
          <cell r="T57" t="str">
            <v>0</v>
          </cell>
          <cell r="U57">
            <v>0</v>
          </cell>
          <cell r="V57">
            <v>0</v>
          </cell>
          <cell r="W57">
            <v>0</v>
          </cell>
          <cell r="X57">
            <v>0</v>
          </cell>
          <cell r="Y57">
            <v>0</v>
          </cell>
          <cell r="Z57">
            <v>0</v>
          </cell>
          <cell r="AA57">
            <v>0</v>
          </cell>
          <cell r="AB57" t="str">
            <v>D+</v>
          </cell>
        </row>
        <row r="58">
          <cell r="A58">
            <v>0</v>
          </cell>
          <cell r="B58">
            <v>0</v>
          </cell>
          <cell r="C58">
            <v>0</v>
          </cell>
          <cell r="D58" t="str">
            <v>4.6</v>
          </cell>
          <cell r="E58">
            <v>0</v>
          </cell>
          <cell r="F58">
            <v>0</v>
          </cell>
          <cell r="G58">
            <v>0</v>
          </cell>
          <cell r="H58">
            <v>0</v>
          </cell>
          <cell r="I58">
            <v>0</v>
          </cell>
          <cell r="J58">
            <v>0</v>
          </cell>
          <cell r="K58">
            <v>0</v>
          </cell>
          <cell r="L58">
            <v>0</v>
          </cell>
          <cell r="M58">
            <v>0</v>
          </cell>
          <cell r="N58">
            <v>0</v>
          </cell>
          <cell r="O58">
            <v>0</v>
          </cell>
          <cell r="P58">
            <v>0</v>
          </cell>
          <cell r="Q58">
            <v>0</v>
          </cell>
          <cell r="R58" t="str">
            <v>1.33</v>
          </cell>
          <cell r="S58" t="str">
            <v>D+</v>
          </cell>
          <cell r="T58" t="str">
            <v>0</v>
          </cell>
          <cell r="U58">
            <v>0</v>
          </cell>
          <cell r="V58">
            <v>0</v>
          </cell>
          <cell r="W58">
            <v>0</v>
          </cell>
          <cell r="X58">
            <v>0</v>
          </cell>
          <cell r="Y58">
            <v>0</v>
          </cell>
          <cell r="Z58">
            <v>0</v>
          </cell>
          <cell r="AA58">
            <v>0</v>
          </cell>
          <cell r="AB58">
            <v>0</v>
          </cell>
        </row>
        <row r="59">
          <cell r="A59">
            <v>0</v>
          </cell>
          <cell r="B59">
            <v>0</v>
          </cell>
          <cell r="C59">
            <v>0</v>
          </cell>
          <cell r="D59" t="str">
            <v>4.7</v>
          </cell>
          <cell r="E59">
            <v>0</v>
          </cell>
          <cell r="F59">
            <v>0</v>
          </cell>
          <cell r="G59">
            <v>0</v>
          </cell>
          <cell r="H59">
            <v>0</v>
          </cell>
          <cell r="I59">
            <v>0</v>
          </cell>
          <cell r="J59">
            <v>0</v>
          </cell>
          <cell r="K59">
            <v>0</v>
          </cell>
          <cell r="L59">
            <v>0</v>
          </cell>
          <cell r="M59">
            <v>0</v>
          </cell>
          <cell r="N59">
            <v>0</v>
          </cell>
          <cell r="O59">
            <v>0</v>
          </cell>
          <cell r="P59">
            <v>0</v>
          </cell>
          <cell r="Q59">
            <v>0</v>
          </cell>
          <cell r="R59" t="str">
            <v>1.33</v>
          </cell>
          <cell r="S59" t="str">
            <v>D+</v>
          </cell>
          <cell r="T59" t="str">
            <v>0</v>
          </cell>
          <cell r="U59">
            <v>0</v>
          </cell>
          <cell r="V59">
            <v>0</v>
          </cell>
          <cell r="W59">
            <v>0</v>
          </cell>
          <cell r="X59">
            <v>0</v>
          </cell>
          <cell r="Y59">
            <v>0</v>
          </cell>
          <cell r="Z59">
            <v>0</v>
          </cell>
          <cell r="AA59">
            <v>0</v>
          </cell>
          <cell r="AB59">
            <v>0</v>
          </cell>
        </row>
        <row r="60">
          <cell r="A60">
            <v>0</v>
          </cell>
          <cell r="B60">
            <v>13</v>
          </cell>
          <cell r="C60" t="str">
            <v>capaian rapot</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t="str">
            <v>1.33</v>
          </cell>
          <cell r="S60" t="str">
            <v>D+</v>
          </cell>
          <cell r="T60">
            <v>0</v>
          </cell>
          <cell r="U60">
            <v>0</v>
          </cell>
          <cell r="V60">
            <v>0</v>
          </cell>
          <cell r="W60">
            <v>0</v>
          </cell>
          <cell r="X60">
            <v>0</v>
          </cell>
          <cell r="Y60">
            <v>0</v>
          </cell>
          <cell r="Z60">
            <v>0</v>
          </cell>
          <cell r="AA60">
            <v>0</v>
          </cell>
          <cell r="AB60">
            <v>0</v>
          </cell>
        </row>
        <row r="61">
          <cell r="A61">
            <v>14</v>
          </cell>
          <cell r="B61">
            <v>0</v>
          </cell>
          <cell r="C61" t="str">
            <v>Moch Zidane Hita L. U</v>
          </cell>
          <cell r="D61" t="str">
            <v>4.5</v>
          </cell>
          <cell r="E61">
            <v>0</v>
          </cell>
          <cell r="F61">
            <v>0</v>
          </cell>
          <cell r="G61">
            <v>0</v>
          </cell>
          <cell r="H61">
            <v>0</v>
          </cell>
          <cell r="I61">
            <v>0</v>
          </cell>
          <cell r="J61">
            <v>0</v>
          </cell>
          <cell r="K61">
            <v>0</v>
          </cell>
          <cell r="L61">
            <v>0</v>
          </cell>
          <cell r="M61">
            <v>0</v>
          </cell>
          <cell r="N61">
            <v>0</v>
          </cell>
          <cell r="O61">
            <v>0</v>
          </cell>
          <cell r="P61">
            <v>0</v>
          </cell>
          <cell r="Q61">
            <v>0</v>
          </cell>
          <cell r="R61" t="str">
            <v>1.33</v>
          </cell>
          <cell r="S61" t="str">
            <v>D+</v>
          </cell>
          <cell r="T61" t="str">
            <v>0</v>
          </cell>
          <cell r="U61">
            <v>0</v>
          </cell>
          <cell r="V61">
            <v>0</v>
          </cell>
          <cell r="W61">
            <v>0</v>
          </cell>
          <cell r="X61">
            <v>0</v>
          </cell>
          <cell r="Y61">
            <v>0</v>
          </cell>
          <cell r="Z61">
            <v>0</v>
          </cell>
          <cell r="AA61">
            <v>0</v>
          </cell>
          <cell r="AB61" t="str">
            <v>D+</v>
          </cell>
        </row>
        <row r="62">
          <cell r="A62">
            <v>0</v>
          </cell>
          <cell r="B62">
            <v>0</v>
          </cell>
          <cell r="C62">
            <v>0</v>
          </cell>
          <cell r="D62" t="str">
            <v>4.6</v>
          </cell>
          <cell r="E62">
            <v>0</v>
          </cell>
          <cell r="F62">
            <v>0</v>
          </cell>
          <cell r="G62">
            <v>0</v>
          </cell>
          <cell r="H62">
            <v>0</v>
          </cell>
          <cell r="I62">
            <v>0</v>
          </cell>
          <cell r="J62">
            <v>0</v>
          </cell>
          <cell r="K62">
            <v>0</v>
          </cell>
          <cell r="L62">
            <v>0</v>
          </cell>
          <cell r="M62">
            <v>0</v>
          </cell>
          <cell r="N62">
            <v>0</v>
          </cell>
          <cell r="O62">
            <v>0</v>
          </cell>
          <cell r="P62">
            <v>0</v>
          </cell>
          <cell r="Q62">
            <v>0</v>
          </cell>
          <cell r="R62" t="str">
            <v>1.33</v>
          </cell>
          <cell r="S62" t="str">
            <v>D+</v>
          </cell>
          <cell r="T62" t="str">
            <v>0</v>
          </cell>
          <cell r="U62">
            <v>0</v>
          </cell>
          <cell r="V62">
            <v>0</v>
          </cell>
          <cell r="W62">
            <v>0</v>
          </cell>
          <cell r="X62">
            <v>0</v>
          </cell>
          <cell r="Y62">
            <v>0</v>
          </cell>
          <cell r="Z62">
            <v>0</v>
          </cell>
          <cell r="AA62">
            <v>0</v>
          </cell>
          <cell r="AB62">
            <v>0</v>
          </cell>
        </row>
        <row r="63">
          <cell r="A63">
            <v>0</v>
          </cell>
          <cell r="B63">
            <v>0</v>
          </cell>
          <cell r="C63">
            <v>0</v>
          </cell>
          <cell r="D63" t="str">
            <v>4.7</v>
          </cell>
          <cell r="E63">
            <v>0</v>
          </cell>
          <cell r="F63">
            <v>0</v>
          </cell>
          <cell r="G63">
            <v>0</v>
          </cell>
          <cell r="H63">
            <v>0</v>
          </cell>
          <cell r="I63">
            <v>0</v>
          </cell>
          <cell r="J63">
            <v>0</v>
          </cell>
          <cell r="K63">
            <v>0</v>
          </cell>
          <cell r="L63">
            <v>0</v>
          </cell>
          <cell r="M63">
            <v>0</v>
          </cell>
          <cell r="N63">
            <v>0</v>
          </cell>
          <cell r="O63">
            <v>0</v>
          </cell>
          <cell r="P63">
            <v>0</v>
          </cell>
          <cell r="Q63">
            <v>0</v>
          </cell>
          <cell r="R63" t="str">
            <v>1.33</v>
          </cell>
          <cell r="S63" t="str">
            <v>D+</v>
          </cell>
          <cell r="T63" t="str">
            <v>0</v>
          </cell>
          <cell r="U63">
            <v>0</v>
          </cell>
          <cell r="V63">
            <v>0</v>
          </cell>
          <cell r="W63">
            <v>0</v>
          </cell>
          <cell r="X63">
            <v>0</v>
          </cell>
          <cell r="Y63">
            <v>0</v>
          </cell>
          <cell r="Z63">
            <v>0</v>
          </cell>
          <cell r="AA63">
            <v>0</v>
          </cell>
          <cell r="AB63">
            <v>0</v>
          </cell>
        </row>
        <row r="64">
          <cell r="A64">
            <v>0</v>
          </cell>
          <cell r="B64">
            <v>14</v>
          </cell>
          <cell r="C64" t="str">
            <v>capaian rapot</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t="str">
            <v>1.33</v>
          </cell>
          <cell r="S64" t="str">
            <v>D+</v>
          </cell>
          <cell r="T64">
            <v>0</v>
          </cell>
          <cell r="U64">
            <v>0</v>
          </cell>
          <cell r="V64">
            <v>0</v>
          </cell>
          <cell r="W64">
            <v>0</v>
          </cell>
          <cell r="X64">
            <v>0</v>
          </cell>
          <cell r="Y64">
            <v>0</v>
          </cell>
          <cell r="Z64">
            <v>0</v>
          </cell>
          <cell r="AA64">
            <v>0</v>
          </cell>
          <cell r="AB64">
            <v>0</v>
          </cell>
        </row>
        <row r="65">
          <cell r="A65">
            <v>15</v>
          </cell>
          <cell r="B65">
            <v>0</v>
          </cell>
          <cell r="C65" t="str">
            <v>Muhammad Ibra Maulana</v>
          </cell>
          <cell r="D65" t="str">
            <v>4.5</v>
          </cell>
          <cell r="E65">
            <v>0</v>
          </cell>
          <cell r="F65">
            <v>0</v>
          </cell>
          <cell r="G65">
            <v>0</v>
          </cell>
          <cell r="H65">
            <v>0</v>
          </cell>
          <cell r="I65">
            <v>0</v>
          </cell>
          <cell r="J65">
            <v>0</v>
          </cell>
          <cell r="K65">
            <v>0</v>
          </cell>
          <cell r="L65">
            <v>0</v>
          </cell>
          <cell r="M65">
            <v>0</v>
          </cell>
          <cell r="N65">
            <v>0</v>
          </cell>
          <cell r="O65">
            <v>0</v>
          </cell>
          <cell r="P65">
            <v>0</v>
          </cell>
          <cell r="Q65">
            <v>0</v>
          </cell>
          <cell r="R65" t="str">
            <v>1.33</v>
          </cell>
          <cell r="S65" t="str">
            <v>D+</v>
          </cell>
          <cell r="T65" t="str">
            <v>0</v>
          </cell>
          <cell r="U65">
            <v>0</v>
          </cell>
          <cell r="V65">
            <v>0</v>
          </cell>
          <cell r="W65">
            <v>0</v>
          </cell>
          <cell r="X65">
            <v>0</v>
          </cell>
          <cell r="Y65">
            <v>0</v>
          </cell>
          <cell r="Z65">
            <v>0</v>
          </cell>
          <cell r="AA65">
            <v>0</v>
          </cell>
          <cell r="AB65" t="str">
            <v>D+</v>
          </cell>
        </row>
        <row r="66">
          <cell r="A66">
            <v>0</v>
          </cell>
          <cell r="B66">
            <v>0</v>
          </cell>
          <cell r="C66">
            <v>0</v>
          </cell>
          <cell r="D66" t="str">
            <v>4.6</v>
          </cell>
          <cell r="E66">
            <v>0</v>
          </cell>
          <cell r="F66">
            <v>0</v>
          </cell>
          <cell r="G66">
            <v>0</v>
          </cell>
          <cell r="H66">
            <v>0</v>
          </cell>
          <cell r="I66">
            <v>0</v>
          </cell>
          <cell r="J66">
            <v>0</v>
          </cell>
          <cell r="K66">
            <v>0</v>
          </cell>
          <cell r="L66">
            <v>0</v>
          </cell>
          <cell r="M66">
            <v>0</v>
          </cell>
          <cell r="N66">
            <v>0</v>
          </cell>
          <cell r="O66">
            <v>0</v>
          </cell>
          <cell r="P66">
            <v>0</v>
          </cell>
          <cell r="Q66">
            <v>0</v>
          </cell>
          <cell r="R66" t="str">
            <v>1.33</v>
          </cell>
          <cell r="S66" t="str">
            <v>D+</v>
          </cell>
          <cell r="T66" t="str">
            <v>0</v>
          </cell>
          <cell r="U66">
            <v>0</v>
          </cell>
          <cell r="V66">
            <v>0</v>
          </cell>
          <cell r="W66">
            <v>0</v>
          </cell>
          <cell r="X66">
            <v>0</v>
          </cell>
          <cell r="Y66">
            <v>0</v>
          </cell>
          <cell r="Z66">
            <v>0</v>
          </cell>
          <cell r="AA66">
            <v>0</v>
          </cell>
          <cell r="AB66">
            <v>0</v>
          </cell>
        </row>
        <row r="67">
          <cell r="A67">
            <v>0</v>
          </cell>
          <cell r="B67">
            <v>0</v>
          </cell>
          <cell r="C67">
            <v>0</v>
          </cell>
          <cell r="D67" t="str">
            <v>4.7</v>
          </cell>
          <cell r="E67">
            <v>0</v>
          </cell>
          <cell r="F67">
            <v>0</v>
          </cell>
          <cell r="G67">
            <v>0</v>
          </cell>
          <cell r="H67">
            <v>0</v>
          </cell>
          <cell r="I67">
            <v>0</v>
          </cell>
          <cell r="J67">
            <v>0</v>
          </cell>
          <cell r="K67">
            <v>0</v>
          </cell>
          <cell r="L67">
            <v>0</v>
          </cell>
          <cell r="M67">
            <v>0</v>
          </cell>
          <cell r="N67">
            <v>0</v>
          </cell>
          <cell r="O67">
            <v>0</v>
          </cell>
          <cell r="P67">
            <v>0</v>
          </cell>
          <cell r="Q67">
            <v>0</v>
          </cell>
          <cell r="R67" t="str">
            <v>1.33</v>
          </cell>
          <cell r="S67" t="str">
            <v>D+</v>
          </cell>
          <cell r="T67" t="str">
            <v>0</v>
          </cell>
          <cell r="U67">
            <v>0</v>
          </cell>
          <cell r="V67">
            <v>0</v>
          </cell>
          <cell r="W67">
            <v>0</v>
          </cell>
          <cell r="X67">
            <v>0</v>
          </cell>
          <cell r="Y67">
            <v>0</v>
          </cell>
          <cell r="Z67">
            <v>0</v>
          </cell>
          <cell r="AA67">
            <v>0</v>
          </cell>
          <cell r="AB67">
            <v>0</v>
          </cell>
        </row>
        <row r="68">
          <cell r="A68">
            <v>0</v>
          </cell>
          <cell r="B68">
            <v>15</v>
          </cell>
          <cell r="C68" t="str">
            <v>capaian rapot</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t="str">
            <v>1.33</v>
          </cell>
          <cell r="S68" t="str">
            <v>D+</v>
          </cell>
          <cell r="T68">
            <v>0</v>
          </cell>
          <cell r="U68">
            <v>0</v>
          </cell>
          <cell r="V68">
            <v>0</v>
          </cell>
          <cell r="W68">
            <v>0</v>
          </cell>
          <cell r="X68">
            <v>0</v>
          </cell>
          <cell r="Y68">
            <v>0</v>
          </cell>
          <cell r="Z68">
            <v>0</v>
          </cell>
          <cell r="AA68">
            <v>0</v>
          </cell>
          <cell r="AB68">
            <v>0</v>
          </cell>
        </row>
        <row r="69">
          <cell r="A69">
            <v>16</v>
          </cell>
          <cell r="B69">
            <v>0</v>
          </cell>
          <cell r="C69" t="str">
            <v>Nabilla Shiva Putri</v>
          </cell>
          <cell r="D69" t="str">
            <v>4.5</v>
          </cell>
          <cell r="E69">
            <v>0</v>
          </cell>
          <cell r="F69">
            <v>0</v>
          </cell>
          <cell r="G69">
            <v>0</v>
          </cell>
          <cell r="H69">
            <v>0</v>
          </cell>
          <cell r="I69">
            <v>0</v>
          </cell>
          <cell r="J69">
            <v>0</v>
          </cell>
          <cell r="K69">
            <v>0</v>
          </cell>
          <cell r="L69">
            <v>0</v>
          </cell>
          <cell r="M69">
            <v>0</v>
          </cell>
          <cell r="N69">
            <v>0</v>
          </cell>
          <cell r="O69">
            <v>0</v>
          </cell>
          <cell r="P69">
            <v>0</v>
          </cell>
          <cell r="Q69">
            <v>0</v>
          </cell>
          <cell r="R69" t="str">
            <v>1.33</v>
          </cell>
          <cell r="S69" t="str">
            <v>D+</v>
          </cell>
          <cell r="T69" t="str">
            <v>0</v>
          </cell>
          <cell r="U69">
            <v>0</v>
          </cell>
          <cell r="V69">
            <v>0</v>
          </cell>
          <cell r="W69">
            <v>0</v>
          </cell>
          <cell r="X69">
            <v>0</v>
          </cell>
          <cell r="Y69">
            <v>0</v>
          </cell>
          <cell r="Z69">
            <v>0</v>
          </cell>
          <cell r="AA69">
            <v>0</v>
          </cell>
          <cell r="AB69" t="str">
            <v>D+</v>
          </cell>
        </row>
        <row r="70">
          <cell r="A70">
            <v>0</v>
          </cell>
          <cell r="B70">
            <v>0</v>
          </cell>
          <cell r="C70">
            <v>0</v>
          </cell>
          <cell r="D70" t="str">
            <v>4.6</v>
          </cell>
          <cell r="E70">
            <v>0</v>
          </cell>
          <cell r="F70">
            <v>0</v>
          </cell>
          <cell r="G70">
            <v>0</v>
          </cell>
          <cell r="H70">
            <v>0</v>
          </cell>
          <cell r="I70">
            <v>0</v>
          </cell>
          <cell r="J70">
            <v>0</v>
          </cell>
          <cell r="K70">
            <v>0</v>
          </cell>
          <cell r="L70">
            <v>0</v>
          </cell>
          <cell r="M70">
            <v>0</v>
          </cell>
          <cell r="N70">
            <v>0</v>
          </cell>
          <cell r="O70">
            <v>0</v>
          </cell>
          <cell r="P70">
            <v>0</v>
          </cell>
          <cell r="Q70">
            <v>0</v>
          </cell>
          <cell r="R70" t="str">
            <v>1.33</v>
          </cell>
          <cell r="S70" t="str">
            <v>D+</v>
          </cell>
          <cell r="T70" t="str">
            <v>0</v>
          </cell>
          <cell r="U70">
            <v>0</v>
          </cell>
          <cell r="V70">
            <v>0</v>
          </cell>
          <cell r="W70">
            <v>0</v>
          </cell>
          <cell r="X70">
            <v>0</v>
          </cell>
          <cell r="Y70">
            <v>0</v>
          </cell>
          <cell r="Z70">
            <v>0</v>
          </cell>
          <cell r="AA70">
            <v>0</v>
          </cell>
          <cell r="AB70">
            <v>0</v>
          </cell>
        </row>
        <row r="71">
          <cell r="A71">
            <v>0</v>
          </cell>
          <cell r="B71">
            <v>0</v>
          </cell>
          <cell r="C71">
            <v>0</v>
          </cell>
          <cell r="D71" t="str">
            <v>4.7</v>
          </cell>
          <cell r="E71">
            <v>0</v>
          </cell>
          <cell r="F71">
            <v>0</v>
          </cell>
          <cell r="G71">
            <v>0</v>
          </cell>
          <cell r="H71">
            <v>0</v>
          </cell>
          <cell r="I71">
            <v>0</v>
          </cell>
          <cell r="J71">
            <v>0</v>
          </cell>
          <cell r="K71">
            <v>0</v>
          </cell>
          <cell r="L71">
            <v>0</v>
          </cell>
          <cell r="M71">
            <v>0</v>
          </cell>
          <cell r="N71">
            <v>0</v>
          </cell>
          <cell r="O71">
            <v>0</v>
          </cell>
          <cell r="P71">
            <v>0</v>
          </cell>
          <cell r="Q71">
            <v>0</v>
          </cell>
          <cell r="R71" t="str">
            <v>1.33</v>
          </cell>
          <cell r="S71" t="str">
            <v>D+</v>
          </cell>
          <cell r="T71" t="str">
            <v>0</v>
          </cell>
          <cell r="U71">
            <v>0</v>
          </cell>
          <cell r="V71">
            <v>0</v>
          </cell>
          <cell r="W71">
            <v>0</v>
          </cell>
          <cell r="X71">
            <v>0</v>
          </cell>
          <cell r="Y71">
            <v>0</v>
          </cell>
          <cell r="Z71">
            <v>0</v>
          </cell>
          <cell r="AA71">
            <v>0</v>
          </cell>
          <cell r="AB71">
            <v>0</v>
          </cell>
        </row>
        <row r="72">
          <cell r="A72">
            <v>0</v>
          </cell>
          <cell r="B72">
            <v>16</v>
          </cell>
          <cell r="C72" t="str">
            <v>capaian rapot</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t="str">
            <v>1.33</v>
          </cell>
          <cell r="S72" t="str">
            <v>D+</v>
          </cell>
          <cell r="T72">
            <v>0</v>
          </cell>
          <cell r="U72">
            <v>0</v>
          </cell>
          <cell r="V72">
            <v>0</v>
          </cell>
          <cell r="W72">
            <v>0</v>
          </cell>
          <cell r="X72">
            <v>0</v>
          </cell>
          <cell r="Y72">
            <v>0</v>
          </cell>
          <cell r="Z72">
            <v>0</v>
          </cell>
          <cell r="AA72">
            <v>0</v>
          </cell>
          <cell r="AB72">
            <v>0</v>
          </cell>
        </row>
        <row r="73">
          <cell r="A73">
            <v>17</v>
          </cell>
          <cell r="B73">
            <v>0</v>
          </cell>
          <cell r="C73" t="str">
            <v>Naufal Falih F</v>
          </cell>
          <cell r="D73" t="str">
            <v>4.5</v>
          </cell>
          <cell r="E73">
            <v>0</v>
          </cell>
          <cell r="F73">
            <v>0</v>
          </cell>
          <cell r="G73">
            <v>0</v>
          </cell>
          <cell r="H73">
            <v>0</v>
          </cell>
          <cell r="I73">
            <v>0</v>
          </cell>
          <cell r="J73">
            <v>0</v>
          </cell>
          <cell r="K73">
            <v>0</v>
          </cell>
          <cell r="L73">
            <v>0</v>
          </cell>
          <cell r="M73">
            <v>0</v>
          </cell>
          <cell r="N73">
            <v>0</v>
          </cell>
          <cell r="O73">
            <v>0</v>
          </cell>
          <cell r="P73">
            <v>0</v>
          </cell>
          <cell r="Q73">
            <v>0</v>
          </cell>
          <cell r="R73" t="str">
            <v>1.33</v>
          </cell>
          <cell r="S73" t="str">
            <v>D+</v>
          </cell>
          <cell r="T73" t="str">
            <v>0</v>
          </cell>
          <cell r="U73">
            <v>0</v>
          </cell>
          <cell r="V73">
            <v>0</v>
          </cell>
          <cell r="W73">
            <v>0</v>
          </cell>
          <cell r="X73">
            <v>0</v>
          </cell>
          <cell r="Y73">
            <v>0</v>
          </cell>
          <cell r="Z73">
            <v>0</v>
          </cell>
          <cell r="AA73">
            <v>0</v>
          </cell>
          <cell r="AB73" t="str">
            <v>D+</v>
          </cell>
        </row>
        <row r="74">
          <cell r="A74">
            <v>0</v>
          </cell>
          <cell r="B74">
            <v>0</v>
          </cell>
          <cell r="C74">
            <v>0</v>
          </cell>
          <cell r="D74" t="str">
            <v>4.6</v>
          </cell>
          <cell r="E74">
            <v>0</v>
          </cell>
          <cell r="F74">
            <v>0</v>
          </cell>
          <cell r="G74">
            <v>0</v>
          </cell>
          <cell r="H74">
            <v>0</v>
          </cell>
          <cell r="I74">
            <v>0</v>
          </cell>
          <cell r="J74">
            <v>0</v>
          </cell>
          <cell r="K74">
            <v>0</v>
          </cell>
          <cell r="L74">
            <v>0</v>
          </cell>
          <cell r="M74">
            <v>0</v>
          </cell>
          <cell r="N74">
            <v>0</v>
          </cell>
          <cell r="O74">
            <v>0</v>
          </cell>
          <cell r="P74">
            <v>0</v>
          </cell>
          <cell r="Q74">
            <v>0</v>
          </cell>
          <cell r="R74" t="str">
            <v>1.33</v>
          </cell>
          <cell r="S74" t="str">
            <v>D+</v>
          </cell>
          <cell r="T74" t="str">
            <v>0</v>
          </cell>
          <cell r="U74">
            <v>0</v>
          </cell>
          <cell r="V74">
            <v>0</v>
          </cell>
          <cell r="W74">
            <v>0</v>
          </cell>
          <cell r="X74">
            <v>0</v>
          </cell>
          <cell r="Y74">
            <v>0</v>
          </cell>
          <cell r="Z74">
            <v>0</v>
          </cell>
          <cell r="AA74">
            <v>0</v>
          </cell>
          <cell r="AB74">
            <v>0</v>
          </cell>
        </row>
        <row r="75">
          <cell r="A75">
            <v>0</v>
          </cell>
          <cell r="B75">
            <v>0</v>
          </cell>
          <cell r="C75">
            <v>0</v>
          </cell>
          <cell r="D75" t="str">
            <v>4.7</v>
          </cell>
          <cell r="E75">
            <v>0</v>
          </cell>
          <cell r="F75">
            <v>0</v>
          </cell>
          <cell r="G75">
            <v>0</v>
          </cell>
          <cell r="H75">
            <v>0</v>
          </cell>
          <cell r="I75">
            <v>0</v>
          </cell>
          <cell r="J75">
            <v>0</v>
          </cell>
          <cell r="K75">
            <v>0</v>
          </cell>
          <cell r="L75">
            <v>0</v>
          </cell>
          <cell r="M75">
            <v>0</v>
          </cell>
          <cell r="N75">
            <v>0</v>
          </cell>
          <cell r="O75">
            <v>0</v>
          </cell>
          <cell r="P75">
            <v>0</v>
          </cell>
          <cell r="Q75">
            <v>0</v>
          </cell>
          <cell r="R75" t="str">
            <v>1.33</v>
          </cell>
          <cell r="S75" t="str">
            <v>D+</v>
          </cell>
          <cell r="T75" t="str">
            <v>0</v>
          </cell>
          <cell r="U75">
            <v>0</v>
          </cell>
          <cell r="V75">
            <v>0</v>
          </cell>
          <cell r="W75">
            <v>0</v>
          </cell>
          <cell r="X75">
            <v>0</v>
          </cell>
          <cell r="Y75">
            <v>0</v>
          </cell>
          <cell r="Z75">
            <v>0</v>
          </cell>
          <cell r="AA75">
            <v>0</v>
          </cell>
          <cell r="AB75">
            <v>0</v>
          </cell>
        </row>
        <row r="76">
          <cell r="A76">
            <v>0</v>
          </cell>
          <cell r="B76">
            <v>17</v>
          </cell>
          <cell r="C76" t="str">
            <v>capaian rapot</v>
          </cell>
          <cell r="D76">
            <v>0</v>
          </cell>
          <cell r="E76">
            <v>0</v>
          </cell>
          <cell r="F76">
            <v>0</v>
          </cell>
          <cell r="G76">
            <v>0</v>
          </cell>
          <cell r="H76">
            <v>0</v>
          </cell>
          <cell r="I76">
            <v>0</v>
          </cell>
          <cell r="J76">
            <v>0</v>
          </cell>
          <cell r="K76">
            <v>0</v>
          </cell>
          <cell r="L76">
            <v>0</v>
          </cell>
          <cell r="M76">
            <v>0</v>
          </cell>
          <cell r="N76">
            <v>0</v>
          </cell>
          <cell r="O76">
            <v>0</v>
          </cell>
          <cell r="P76">
            <v>0</v>
          </cell>
          <cell r="Q76">
            <v>0</v>
          </cell>
          <cell r="R76" t="str">
            <v>1.33</v>
          </cell>
          <cell r="S76" t="str">
            <v>D+</v>
          </cell>
          <cell r="T76">
            <v>0</v>
          </cell>
          <cell r="U76">
            <v>0</v>
          </cell>
          <cell r="V76">
            <v>0</v>
          </cell>
          <cell r="W76">
            <v>0</v>
          </cell>
          <cell r="X76">
            <v>0</v>
          </cell>
          <cell r="Y76">
            <v>0</v>
          </cell>
          <cell r="Z76">
            <v>0</v>
          </cell>
          <cell r="AA76">
            <v>0</v>
          </cell>
          <cell r="AB76">
            <v>0</v>
          </cell>
        </row>
        <row r="77">
          <cell r="A77">
            <v>18</v>
          </cell>
          <cell r="B77">
            <v>0</v>
          </cell>
          <cell r="C77" t="str">
            <v>Nayla Annora Nobel W</v>
          </cell>
          <cell r="D77" t="str">
            <v>4.5</v>
          </cell>
          <cell r="E77">
            <v>0</v>
          </cell>
          <cell r="F77">
            <v>0</v>
          </cell>
          <cell r="G77">
            <v>0</v>
          </cell>
          <cell r="H77">
            <v>0</v>
          </cell>
          <cell r="I77">
            <v>0</v>
          </cell>
          <cell r="J77">
            <v>0</v>
          </cell>
          <cell r="K77">
            <v>0</v>
          </cell>
          <cell r="L77">
            <v>0</v>
          </cell>
          <cell r="M77">
            <v>0</v>
          </cell>
          <cell r="N77">
            <v>0</v>
          </cell>
          <cell r="O77">
            <v>0</v>
          </cell>
          <cell r="P77">
            <v>0</v>
          </cell>
          <cell r="Q77">
            <v>0</v>
          </cell>
          <cell r="R77" t="str">
            <v>1.33</v>
          </cell>
          <cell r="S77" t="str">
            <v>D+</v>
          </cell>
          <cell r="T77" t="str">
            <v>0</v>
          </cell>
          <cell r="U77">
            <v>0</v>
          </cell>
          <cell r="V77">
            <v>0</v>
          </cell>
          <cell r="W77">
            <v>0</v>
          </cell>
          <cell r="X77">
            <v>0</v>
          </cell>
          <cell r="Y77">
            <v>0</v>
          </cell>
          <cell r="Z77">
            <v>0</v>
          </cell>
          <cell r="AA77">
            <v>0</v>
          </cell>
          <cell r="AB77" t="str">
            <v>D+</v>
          </cell>
        </row>
        <row r="78">
          <cell r="A78">
            <v>0</v>
          </cell>
          <cell r="B78">
            <v>0</v>
          </cell>
          <cell r="C78">
            <v>0</v>
          </cell>
          <cell r="D78" t="str">
            <v>4.6</v>
          </cell>
          <cell r="E78">
            <v>0</v>
          </cell>
          <cell r="F78">
            <v>0</v>
          </cell>
          <cell r="G78">
            <v>0</v>
          </cell>
          <cell r="H78">
            <v>0</v>
          </cell>
          <cell r="I78">
            <v>0</v>
          </cell>
          <cell r="J78">
            <v>0</v>
          </cell>
          <cell r="K78">
            <v>0</v>
          </cell>
          <cell r="L78">
            <v>0</v>
          </cell>
          <cell r="M78">
            <v>0</v>
          </cell>
          <cell r="N78">
            <v>0</v>
          </cell>
          <cell r="O78">
            <v>0</v>
          </cell>
          <cell r="P78">
            <v>0</v>
          </cell>
          <cell r="Q78">
            <v>0</v>
          </cell>
          <cell r="R78" t="str">
            <v>1.33</v>
          </cell>
          <cell r="S78" t="str">
            <v>D+</v>
          </cell>
          <cell r="T78" t="str">
            <v>0</v>
          </cell>
          <cell r="U78">
            <v>0</v>
          </cell>
          <cell r="V78">
            <v>0</v>
          </cell>
          <cell r="W78">
            <v>0</v>
          </cell>
          <cell r="X78">
            <v>0</v>
          </cell>
          <cell r="Y78">
            <v>0</v>
          </cell>
          <cell r="Z78">
            <v>0</v>
          </cell>
          <cell r="AA78">
            <v>0</v>
          </cell>
          <cell r="AB78">
            <v>0</v>
          </cell>
        </row>
        <row r="79">
          <cell r="A79">
            <v>0</v>
          </cell>
          <cell r="B79">
            <v>0</v>
          </cell>
          <cell r="C79">
            <v>0</v>
          </cell>
          <cell r="D79" t="str">
            <v>4.7</v>
          </cell>
          <cell r="E79">
            <v>0</v>
          </cell>
          <cell r="F79">
            <v>0</v>
          </cell>
          <cell r="G79">
            <v>0</v>
          </cell>
          <cell r="H79">
            <v>0</v>
          </cell>
          <cell r="I79">
            <v>0</v>
          </cell>
          <cell r="J79">
            <v>0</v>
          </cell>
          <cell r="K79">
            <v>0</v>
          </cell>
          <cell r="L79">
            <v>0</v>
          </cell>
          <cell r="M79">
            <v>0</v>
          </cell>
          <cell r="N79">
            <v>0</v>
          </cell>
          <cell r="O79">
            <v>0</v>
          </cell>
          <cell r="P79">
            <v>0</v>
          </cell>
          <cell r="Q79">
            <v>0</v>
          </cell>
          <cell r="R79" t="str">
            <v>1.33</v>
          </cell>
          <cell r="S79" t="str">
            <v>D+</v>
          </cell>
          <cell r="T79" t="str">
            <v>0</v>
          </cell>
          <cell r="U79">
            <v>0</v>
          </cell>
          <cell r="V79">
            <v>0</v>
          </cell>
          <cell r="W79">
            <v>0</v>
          </cell>
          <cell r="X79">
            <v>0</v>
          </cell>
          <cell r="Y79">
            <v>0</v>
          </cell>
          <cell r="Z79">
            <v>0</v>
          </cell>
          <cell r="AA79">
            <v>0</v>
          </cell>
          <cell r="AB79">
            <v>0</v>
          </cell>
        </row>
        <row r="80">
          <cell r="A80">
            <v>0</v>
          </cell>
          <cell r="B80">
            <v>18</v>
          </cell>
          <cell r="C80" t="str">
            <v>capaian rapot</v>
          </cell>
          <cell r="D80">
            <v>0</v>
          </cell>
          <cell r="E80">
            <v>0</v>
          </cell>
          <cell r="F80">
            <v>0</v>
          </cell>
          <cell r="G80">
            <v>0</v>
          </cell>
          <cell r="H80">
            <v>0</v>
          </cell>
          <cell r="I80">
            <v>0</v>
          </cell>
          <cell r="J80">
            <v>0</v>
          </cell>
          <cell r="K80">
            <v>0</v>
          </cell>
          <cell r="L80">
            <v>0</v>
          </cell>
          <cell r="M80">
            <v>0</v>
          </cell>
          <cell r="N80">
            <v>0</v>
          </cell>
          <cell r="O80">
            <v>0</v>
          </cell>
          <cell r="P80">
            <v>0</v>
          </cell>
          <cell r="Q80">
            <v>0</v>
          </cell>
          <cell r="R80" t="str">
            <v>1.33</v>
          </cell>
          <cell r="S80" t="str">
            <v>D+</v>
          </cell>
          <cell r="T80">
            <v>0</v>
          </cell>
          <cell r="U80">
            <v>0</v>
          </cell>
          <cell r="V80">
            <v>0</v>
          </cell>
          <cell r="W80">
            <v>0</v>
          </cell>
          <cell r="X80">
            <v>0</v>
          </cell>
          <cell r="Y80">
            <v>0</v>
          </cell>
          <cell r="Z80">
            <v>0</v>
          </cell>
          <cell r="AA80">
            <v>0</v>
          </cell>
          <cell r="AB80">
            <v>0</v>
          </cell>
        </row>
        <row r="81">
          <cell r="A81">
            <v>19</v>
          </cell>
          <cell r="B81">
            <v>0</v>
          </cell>
          <cell r="C81" t="str">
            <v>Raihan Danang P</v>
          </cell>
          <cell r="D81" t="str">
            <v>4.5</v>
          </cell>
          <cell r="E81">
            <v>0</v>
          </cell>
          <cell r="F81">
            <v>0</v>
          </cell>
          <cell r="G81">
            <v>0</v>
          </cell>
          <cell r="H81">
            <v>0</v>
          </cell>
          <cell r="I81">
            <v>0</v>
          </cell>
          <cell r="J81">
            <v>0</v>
          </cell>
          <cell r="K81">
            <v>0</v>
          </cell>
          <cell r="L81">
            <v>0</v>
          </cell>
          <cell r="M81">
            <v>0</v>
          </cell>
          <cell r="N81">
            <v>0</v>
          </cell>
          <cell r="O81">
            <v>0</v>
          </cell>
          <cell r="P81">
            <v>0</v>
          </cell>
          <cell r="Q81">
            <v>0</v>
          </cell>
          <cell r="R81" t="str">
            <v>1.33</v>
          </cell>
          <cell r="S81" t="str">
            <v>D+</v>
          </cell>
          <cell r="T81" t="str">
            <v>0</v>
          </cell>
          <cell r="U81">
            <v>0</v>
          </cell>
          <cell r="V81">
            <v>0</v>
          </cell>
          <cell r="W81">
            <v>0</v>
          </cell>
          <cell r="X81">
            <v>0</v>
          </cell>
          <cell r="Y81">
            <v>0</v>
          </cell>
          <cell r="Z81">
            <v>0</v>
          </cell>
          <cell r="AA81">
            <v>0</v>
          </cell>
          <cell r="AB81" t="str">
            <v>D+</v>
          </cell>
        </row>
        <row r="82">
          <cell r="A82">
            <v>0</v>
          </cell>
          <cell r="B82">
            <v>0</v>
          </cell>
          <cell r="C82">
            <v>0</v>
          </cell>
          <cell r="D82" t="str">
            <v>4.6</v>
          </cell>
          <cell r="E82">
            <v>0</v>
          </cell>
          <cell r="F82">
            <v>0</v>
          </cell>
          <cell r="G82">
            <v>0</v>
          </cell>
          <cell r="H82">
            <v>0</v>
          </cell>
          <cell r="I82">
            <v>0</v>
          </cell>
          <cell r="J82">
            <v>0</v>
          </cell>
          <cell r="K82">
            <v>0</v>
          </cell>
          <cell r="L82">
            <v>0</v>
          </cell>
          <cell r="M82">
            <v>0</v>
          </cell>
          <cell r="N82">
            <v>0</v>
          </cell>
          <cell r="O82">
            <v>0</v>
          </cell>
          <cell r="P82">
            <v>0</v>
          </cell>
          <cell r="Q82">
            <v>0</v>
          </cell>
          <cell r="R82" t="str">
            <v>1.33</v>
          </cell>
          <cell r="S82" t="str">
            <v>D+</v>
          </cell>
          <cell r="T82" t="str">
            <v>0</v>
          </cell>
          <cell r="U82">
            <v>0</v>
          </cell>
          <cell r="V82">
            <v>0</v>
          </cell>
          <cell r="W82">
            <v>0</v>
          </cell>
          <cell r="X82">
            <v>0</v>
          </cell>
          <cell r="Y82">
            <v>0</v>
          </cell>
          <cell r="Z82">
            <v>0</v>
          </cell>
          <cell r="AA82">
            <v>0</v>
          </cell>
          <cell r="AB82">
            <v>0</v>
          </cell>
        </row>
        <row r="83">
          <cell r="A83">
            <v>0</v>
          </cell>
          <cell r="B83">
            <v>0</v>
          </cell>
          <cell r="C83">
            <v>0</v>
          </cell>
          <cell r="D83" t="str">
            <v>4.7</v>
          </cell>
          <cell r="E83">
            <v>0</v>
          </cell>
          <cell r="F83">
            <v>0</v>
          </cell>
          <cell r="G83">
            <v>0</v>
          </cell>
          <cell r="H83">
            <v>0</v>
          </cell>
          <cell r="I83">
            <v>0</v>
          </cell>
          <cell r="J83">
            <v>0</v>
          </cell>
          <cell r="K83">
            <v>0</v>
          </cell>
          <cell r="L83">
            <v>0</v>
          </cell>
          <cell r="M83">
            <v>0</v>
          </cell>
          <cell r="N83">
            <v>0</v>
          </cell>
          <cell r="O83">
            <v>0</v>
          </cell>
          <cell r="P83">
            <v>0</v>
          </cell>
          <cell r="Q83">
            <v>0</v>
          </cell>
          <cell r="R83" t="str">
            <v>1.33</v>
          </cell>
          <cell r="S83" t="str">
            <v>D+</v>
          </cell>
          <cell r="T83" t="str">
            <v>0</v>
          </cell>
          <cell r="U83">
            <v>0</v>
          </cell>
          <cell r="V83">
            <v>0</v>
          </cell>
          <cell r="W83">
            <v>0</v>
          </cell>
          <cell r="X83">
            <v>0</v>
          </cell>
          <cell r="Y83">
            <v>0</v>
          </cell>
          <cell r="Z83">
            <v>0</v>
          </cell>
          <cell r="AA83">
            <v>0</v>
          </cell>
          <cell r="AB83">
            <v>0</v>
          </cell>
        </row>
        <row r="84">
          <cell r="A84">
            <v>0</v>
          </cell>
          <cell r="B84">
            <v>19</v>
          </cell>
          <cell r="C84" t="str">
            <v>capaian rapot</v>
          </cell>
          <cell r="D84">
            <v>0</v>
          </cell>
          <cell r="E84">
            <v>0</v>
          </cell>
          <cell r="F84">
            <v>0</v>
          </cell>
          <cell r="G84">
            <v>0</v>
          </cell>
          <cell r="H84">
            <v>0</v>
          </cell>
          <cell r="I84">
            <v>0</v>
          </cell>
          <cell r="J84">
            <v>0</v>
          </cell>
          <cell r="K84">
            <v>0</v>
          </cell>
          <cell r="L84">
            <v>0</v>
          </cell>
          <cell r="M84">
            <v>0</v>
          </cell>
          <cell r="N84">
            <v>0</v>
          </cell>
          <cell r="O84">
            <v>0</v>
          </cell>
          <cell r="P84">
            <v>0</v>
          </cell>
          <cell r="Q84">
            <v>0</v>
          </cell>
          <cell r="R84" t="str">
            <v>1.33</v>
          </cell>
          <cell r="S84" t="str">
            <v>D+</v>
          </cell>
          <cell r="T84">
            <v>0</v>
          </cell>
          <cell r="U84">
            <v>0</v>
          </cell>
          <cell r="V84">
            <v>0</v>
          </cell>
          <cell r="W84">
            <v>0</v>
          </cell>
          <cell r="X84">
            <v>0</v>
          </cell>
          <cell r="Y84">
            <v>0</v>
          </cell>
          <cell r="Z84">
            <v>0</v>
          </cell>
          <cell r="AA84">
            <v>0</v>
          </cell>
          <cell r="AB84">
            <v>0</v>
          </cell>
        </row>
        <row r="85">
          <cell r="A85">
            <v>20</v>
          </cell>
          <cell r="B85">
            <v>0</v>
          </cell>
          <cell r="C85" t="str">
            <v>Roby Ardiyansyah</v>
          </cell>
          <cell r="D85" t="str">
            <v>4.5</v>
          </cell>
          <cell r="E85">
            <v>0</v>
          </cell>
          <cell r="F85">
            <v>0</v>
          </cell>
          <cell r="G85">
            <v>0</v>
          </cell>
          <cell r="H85">
            <v>0</v>
          </cell>
          <cell r="I85">
            <v>0</v>
          </cell>
          <cell r="J85">
            <v>0</v>
          </cell>
          <cell r="K85">
            <v>0</v>
          </cell>
          <cell r="L85">
            <v>0</v>
          </cell>
          <cell r="M85">
            <v>0</v>
          </cell>
          <cell r="N85">
            <v>0</v>
          </cell>
          <cell r="O85">
            <v>0</v>
          </cell>
          <cell r="P85">
            <v>0</v>
          </cell>
          <cell r="Q85">
            <v>0</v>
          </cell>
          <cell r="R85" t="str">
            <v>1.33</v>
          </cell>
          <cell r="S85" t="str">
            <v>D+</v>
          </cell>
          <cell r="T85" t="str">
            <v>0</v>
          </cell>
          <cell r="U85">
            <v>0</v>
          </cell>
          <cell r="V85">
            <v>0</v>
          </cell>
          <cell r="W85">
            <v>0</v>
          </cell>
          <cell r="X85">
            <v>0</v>
          </cell>
          <cell r="Y85">
            <v>0</v>
          </cell>
          <cell r="Z85">
            <v>0</v>
          </cell>
          <cell r="AA85">
            <v>0</v>
          </cell>
          <cell r="AB85" t="str">
            <v>D+</v>
          </cell>
        </row>
        <row r="86">
          <cell r="A86">
            <v>0</v>
          </cell>
          <cell r="B86">
            <v>0</v>
          </cell>
          <cell r="C86">
            <v>0</v>
          </cell>
          <cell r="D86" t="str">
            <v>4.6</v>
          </cell>
          <cell r="E86">
            <v>0</v>
          </cell>
          <cell r="F86">
            <v>0</v>
          </cell>
          <cell r="G86">
            <v>0</v>
          </cell>
          <cell r="H86">
            <v>0</v>
          </cell>
          <cell r="I86">
            <v>0</v>
          </cell>
          <cell r="J86">
            <v>0</v>
          </cell>
          <cell r="K86">
            <v>0</v>
          </cell>
          <cell r="L86">
            <v>0</v>
          </cell>
          <cell r="M86">
            <v>0</v>
          </cell>
          <cell r="N86">
            <v>0</v>
          </cell>
          <cell r="O86">
            <v>0</v>
          </cell>
          <cell r="P86">
            <v>0</v>
          </cell>
          <cell r="Q86">
            <v>0</v>
          </cell>
          <cell r="R86" t="str">
            <v>1.33</v>
          </cell>
          <cell r="S86" t="str">
            <v>D+</v>
          </cell>
          <cell r="T86" t="str">
            <v>0</v>
          </cell>
          <cell r="U86">
            <v>0</v>
          </cell>
          <cell r="V86">
            <v>0</v>
          </cell>
          <cell r="W86">
            <v>0</v>
          </cell>
          <cell r="X86">
            <v>0</v>
          </cell>
          <cell r="Y86">
            <v>0</v>
          </cell>
          <cell r="Z86">
            <v>0</v>
          </cell>
          <cell r="AA86">
            <v>0</v>
          </cell>
          <cell r="AB86">
            <v>0</v>
          </cell>
        </row>
        <row r="87">
          <cell r="A87">
            <v>0</v>
          </cell>
          <cell r="B87">
            <v>0</v>
          </cell>
          <cell r="C87">
            <v>0</v>
          </cell>
          <cell r="D87" t="str">
            <v>4.7</v>
          </cell>
          <cell r="E87">
            <v>0</v>
          </cell>
          <cell r="F87">
            <v>0</v>
          </cell>
          <cell r="G87">
            <v>0</v>
          </cell>
          <cell r="H87">
            <v>0</v>
          </cell>
          <cell r="I87">
            <v>0</v>
          </cell>
          <cell r="J87">
            <v>0</v>
          </cell>
          <cell r="K87">
            <v>0</v>
          </cell>
          <cell r="L87">
            <v>0</v>
          </cell>
          <cell r="M87">
            <v>0</v>
          </cell>
          <cell r="N87">
            <v>0</v>
          </cell>
          <cell r="O87">
            <v>0</v>
          </cell>
          <cell r="P87">
            <v>0</v>
          </cell>
          <cell r="Q87">
            <v>0</v>
          </cell>
          <cell r="R87" t="str">
            <v>1.33</v>
          </cell>
          <cell r="S87" t="str">
            <v>D+</v>
          </cell>
          <cell r="T87" t="str">
            <v>0</v>
          </cell>
          <cell r="U87">
            <v>0</v>
          </cell>
          <cell r="V87">
            <v>0</v>
          </cell>
          <cell r="W87">
            <v>0</v>
          </cell>
          <cell r="X87">
            <v>0</v>
          </cell>
          <cell r="Y87">
            <v>0</v>
          </cell>
          <cell r="Z87">
            <v>0</v>
          </cell>
          <cell r="AA87">
            <v>0</v>
          </cell>
          <cell r="AB87">
            <v>0</v>
          </cell>
        </row>
        <row r="88">
          <cell r="A88">
            <v>0</v>
          </cell>
          <cell r="B88">
            <v>20</v>
          </cell>
          <cell r="C88" t="str">
            <v>capaian rapot</v>
          </cell>
          <cell r="D88">
            <v>0</v>
          </cell>
          <cell r="E88">
            <v>0</v>
          </cell>
          <cell r="F88">
            <v>0</v>
          </cell>
          <cell r="G88">
            <v>0</v>
          </cell>
          <cell r="H88">
            <v>0</v>
          </cell>
          <cell r="I88">
            <v>0</v>
          </cell>
          <cell r="J88">
            <v>0</v>
          </cell>
          <cell r="K88">
            <v>0</v>
          </cell>
          <cell r="L88">
            <v>0</v>
          </cell>
          <cell r="M88">
            <v>0</v>
          </cell>
          <cell r="N88">
            <v>0</v>
          </cell>
          <cell r="O88">
            <v>0</v>
          </cell>
          <cell r="P88">
            <v>0</v>
          </cell>
          <cell r="Q88">
            <v>0</v>
          </cell>
          <cell r="R88" t="str">
            <v>1.33</v>
          </cell>
          <cell r="S88" t="str">
            <v>D+</v>
          </cell>
          <cell r="T88">
            <v>0</v>
          </cell>
          <cell r="U88">
            <v>0</v>
          </cell>
          <cell r="V88">
            <v>0</v>
          </cell>
          <cell r="W88">
            <v>0</v>
          </cell>
          <cell r="X88">
            <v>0</v>
          </cell>
          <cell r="Y88">
            <v>0</v>
          </cell>
          <cell r="Z88">
            <v>0</v>
          </cell>
          <cell r="AA88">
            <v>0</v>
          </cell>
          <cell r="AB88">
            <v>0</v>
          </cell>
        </row>
        <row r="89">
          <cell r="A89">
            <v>21</v>
          </cell>
          <cell r="B89">
            <v>0</v>
          </cell>
          <cell r="C89" t="str">
            <v>Rojalingga Prana A</v>
          </cell>
          <cell r="D89" t="str">
            <v>4.5</v>
          </cell>
          <cell r="E89">
            <v>0</v>
          </cell>
          <cell r="F89">
            <v>0</v>
          </cell>
          <cell r="G89">
            <v>0</v>
          </cell>
          <cell r="H89">
            <v>0</v>
          </cell>
          <cell r="I89">
            <v>0</v>
          </cell>
          <cell r="J89">
            <v>0</v>
          </cell>
          <cell r="K89">
            <v>0</v>
          </cell>
          <cell r="L89">
            <v>0</v>
          </cell>
          <cell r="M89">
            <v>0</v>
          </cell>
          <cell r="N89">
            <v>0</v>
          </cell>
          <cell r="O89">
            <v>0</v>
          </cell>
          <cell r="P89">
            <v>0</v>
          </cell>
          <cell r="Q89">
            <v>0</v>
          </cell>
          <cell r="R89" t="str">
            <v>1.33</v>
          </cell>
          <cell r="S89" t="str">
            <v>D+</v>
          </cell>
          <cell r="T89" t="str">
            <v>0</v>
          </cell>
          <cell r="U89">
            <v>0</v>
          </cell>
          <cell r="V89">
            <v>0</v>
          </cell>
          <cell r="W89">
            <v>0</v>
          </cell>
          <cell r="X89">
            <v>0</v>
          </cell>
          <cell r="Y89">
            <v>0</v>
          </cell>
          <cell r="Z89">
            <v>0</v>
          </cell>
          <cell r="AA89">
            <v>0</v>
          </cell>
          <cell r="AB89" t="str">
            <v>D+</v>
          </cell>
        </row>
        <row r="90">
          <cell r="A90">
            <v>0</v>
          </cell>
          <cell r="B90">
            <v>0</v>
          </cell>
          <cell r="C90">
            <v>0</v>
          </cell>
          <cell r="D90" t="str">
            <v>4.6</v>
          </cell>
          <cell r="E90">
            <v>0</v>
          </cell>
          <cell r="F90">
            <v>0</v>
          </cell>
          <cell r="G90">
            <v>0</v>
          </cell>
          <cell r="H90">
            <v>0</v>
          </cell>
          <cell r="I90">
            <v>0</v>
          </cell>
          <cell r="J90">
            <v>0</v>
          </cell>
          <cell r="K90">
            <v>0</v>
          </cell>
          <cell r="L90">
            <v>0</v>
          </cell>
          <cell r="M90">
            <v>0</v>
          </cell>
          <cell r="N90">
            <v>0</v>
          </cell>
          <cell r="O90">
            <v>0</v>
          </cell>
          <cell r="P90">
            <v>0</v>
          </cell>
          <cell r="Q90">
            <v>0</v>
          </cell>
          <cell r="R90" t="str">
            <v>1.33</v>
          </cell>
          <cell r="S90" t="str">
            <v>D+</v>
          </cell>
          <cell r="T90" t="str">
            <v>0</v>
          </cell>
          <cell r="U90">
            <v>0</v>
          </cell>
          <cell r="V90">
            <v>0</v>
          </cell>
          <cell r="W90">
            <v>0</v>
          </cell>
          <cell r="X90">
            <v>0</v>
          </cell>
          <cell r="Y90">
            <v>0</v>
          </cell>
          <cell r="Z90">
            <v>0</v>
          </cell>
          <cell r="AA90">
            <v>0</v>
          </cell>
          <cell r="AB90">
            <v>0</v>
          </cell>
        </row>
        <row r="91">
          <cell r="A91">
            <v>0</v>
          </cell>
          <cell r="B91">
            <v>0</v>
          </cell>
          <cell r="C91">
            <v>0</v>
          </cell>
          <cell r="D91" t="str">
            <v>4.7</v>
          </cell>
          <cell r="E91">
            <v>0</v>
          </cell>
          <cell r="F91">
            <v>0</v>
          </cell>
          <cell r="G91">
            <v>0</v>
          </cell>
          <cell r="H91">
            <v>0</v>
          </cell>
          <cell r="I91">
            <v>0</v>
          </cell>
          <cell r="J91">
            <v>0</v>
          </cell>
          <cell r="K91">
            <v>0</v>
          </cell>
          <cell r="L91">
            <v>0</v>
          </cell>
          <cell r="M91">
            <v>0</v>
          </cell>
          <cell r="N91">
            <v>0</v>
          </cell>
          <cell r="O91">
            <v>0</v>
          </cell>
          <cell r="P91">
            <v>0</v>
          </cell>
          <cell r="Q91">
            <v>0</v>
          </cell>
          <cell r="R91" t="str">
            <v>1.33</v>
          </cell>
          <cell r="S91" t="str">
            <v>D+</v>
          </cell>
          <cell r="T91" t="str">
            <v>0</v>
          </cell>
          <cell r="U91">
            <v>0</v>
          </cell>
          <cell r="V91">
            <v>0</v>
          </cell>
          <cell r="W91">
            <v>0</v>
          </cell>
          <cell r="X91">
            <v>0</v>
          </cell>
          <cell r="Y91">
            <v>0</v>
          </cell>
          <cell r="Z91">
            <v>0</v>
          </cell>
          <cell r="AA91">
            <v>0</v>
          </cell>
          <cell r="AB91">
            <v>0</v>
          </cell>
        </row>
        <row r="92">
          <cell r="A92">
            <v>0</v>
          </cell>
          <cell r="B92">
            <v>21</v>
          </cell>
          <cell r="C92" t="str">
            <v>capaian rapot</v>
          </cell>
          <cell r="D92">
            <v>0</v>
          </cell>
          <cell r="E92">
            <v>0</v>
          </cell>
          <cell r="F92">
            <v>0</v>
          </cell>
          <cell r="G92">
            <v>0</v>
          </cell>
          <cell r="H92">
            <v>0</v>
          </cell>
          <cell r="I92">
            <v>0</v>
          </cell>
          <cell r="J92">
            <v>0</v>
          </cell>
          <cell r="K92">
            <v>0</v>
          </cell>
          <cell r="L92">
            <v>0</v>
          </cell>
          <cell r="M92">
            <v>0</v>
          </cell>
          <cell r="N92">
            <v>0</v>
          </cell>
          <cell r="O92">
            <v>0</v>
          </cell>
          <cell r="P92">
            <v>0</v>
          </cell>
          <cell r="Q92">
            <v>0</v>
          </cell>
          <cell r="R92" t="str">
            <v>1.33</v>
          </cell>
          <cell r="S92" t="str">
            <v>D+</v>
          </cell>
          <cell r="T92">
            <v>0</v>
          </cell>
          <cell r="U92">
            <v>0</v>
          </cell>
          <cell r="V92">
            <v>0</v>
          </cell>
          <cell r="W92">
            <v>0</v>
          </cell>
          <cell r="X92">
            <v>0</v>
          </cell>
          <cell r="Y92">
            <v>0</v>
          </cell>
          <cell r="Z92">
            <v>0</v>
          </cell>
          <cell r="AA92">
            <v>0</v>
          </cell>
          <cell r="AB92">
            <v>0</v>
          </cell>
        </row>
        <row r="93">
          <cell r="A93">
            <v>22</v>
          </cell>
          <cell r="B93">
            <v>0</v>
          </cell>
          <cell r="C93" t="str">
            <v>Sally Savista A</v>
          </cell>
          <cell r="D93" t="str">
            <v>4.5</v>
          </cell>
          <cell r="E93">
            <v>0</v>
          </cell>
          <cell r="F93">
            <v>0</v>
          </cell>
          <cell r="G93">
            <v>0</v>
          </cell>
          <cell r="H93">
            <v>0</v>
          </cell>
          <cell r="I93">
            <v>0</v>
          </cell>
          <cell r="J93">
            <v>0</v>
          </cell>
          <cell r="K93">
            <v>0</v>
          </cell>
          <cell r="L93">
            <v>0</v>
          </cell>
          <cell r="M93">
            <v>0</v>
          </cell>
          <cell r="N93">
            <v>0</v>
          </cell>
          <cell r="O93">
            <v>0</v>
          </cell>
          <cell r="P93">
            <v>0</v>
          </cell>
          <cell r="Q93">
            <v>0</v>
          </cell>
          <cell r="R93" t="str">
            <v>1.33</v>
          </cell>
          <cell r="S93" t="str">
            <v>D+</v>
          </cell>
          <cell r="T93" t="str">
            <v>0</v>
          </cell>
          <cell r="U93">
            <v>0</v>
          </cell>
          <cell r="V93">
            <v>0</v>
          </cell>
          <cell r="W93">
            <v>0</v>
          </cell>
          <cell r="X93">
            <v>0</v>
          </cell>
          <cell r="Y93">
            <v>0</v>
          </cell>
          <cell r="Z93">
            <v>0</v>
          </cell>
          <cell r="AA93">
            <v>0</v>
          </cell>
          <cell r="AB93" t="str">
            <v>D+</v>
          </cell>
        </row>
        <row r="94">
          <cell r="A94">
            <v>0</v>
          </cell>
          <cell r="B94">
            <v>0</v>
          </cell>
          <cell r="C94">
            <v>0</v>
          </cell>
          <cell r="D94" t="str">
            <v>4.6</v>
          </cell>
          <cell r="E94">
            <v>0</v>
          </cell>
          <cell r="F94">
            <v>0</v>
          </cell>
          <cell r="G94">
            <v>0</v>
          </cell>
          <cell r="H94">
            <v>0</v>
          </cell>
          <cell r="I94">
            <v>0</v>
          </cell>
          <cell r="J94">
            <v>0</v>
          </cell>
          <cell r="K94">
            <v>0</v>
          </cell>
          <cell r="L94">
            <v>0</v>
          </cell>
          <cell r="M94">
            <v>0</v>
          </cell>
          <cell r="N94">
            <v>0</v>
          </cell>
          <cell r="O94">
            <v>0</v>
          </cell>
          <cell r="P94">
            <v>0</v>
          </cell>
          <cell r="Q94">
            <v>0</v>
          </cell>
          <cell r="R94" t="str">
            <v>1.33</v>
          </cell>
          <cell r="S94" t="str">
            <v>D+</v>
          </cell>
          <cell r="T94" t="str">
            <v>0</v>
          </cell>
          <cell r="U94">
            <v>0</v>
          </cell>
          <cell r="V94">
            <v>0</v>
          </cell>
          <cell r="W94">
            <v>0</v>
          </cell>
          <cell r="X94">
            <v>0</v>
          </cell>
          <cell r="Y94">
            <v>0</v>
          </cell>
          <cell r="Z94">
            <v>0</v>
          </cell>
          <cell r="AA94">
            <v>0</v>
          </cell>
          <cell r="AB94">
            <v>0</v>
          </cell>
        </row>
        <row r="95">
          <cell r="A95">
            <v>0</v>
          </cell>
          <cell r="B95">
            <v>0</v>
          </cell>
          <cell r="C95">
            <v>0</v>
          </cell>
          <cell r="D95" t="str">
            <v>4.7</v>
          </cell>
          <cell r="E95">
            <v>0</v>
          </cell>
          <cell r="F95">
            <v>0</v>
          </cell>
          <cell r="G95">
            <v>0</v>
          </cell>
          <cell r="H95">
            <v>0</v>
          </cell>
          <cell r="I95">
            <v>0</v>
          </cell>
          <cell r="J95">
            <v>0</v>
          </cell>
          <cell r="K95">
            <v>0</v>
          </cell>
          <cell r="L95">
            <v>0</v>
          </cell>
          <cell r="M95">
            <v>0</v>
          </cell>
          <cell r="N95">
            <v>0</v>
          </cell>
          <cell r="O95">
            <v>0</v>
          </cell>
          <cell r="P95">
            <v>0</v>
          </cell>
          <cell r="Q95">
            <v>0</v>
          </cell>
          <cell r="R95" t="str">
            <v>1.33</v>
          </cell>
          <cell r="S95" t="str">
            <v>D+</v>
          </cell>
          <cell r="T95" t="str">
            <v>0</v>
          </cell>
          <cell r="U95">
            <v>0</v>
          </cell>
          <cell r="V95">
            <v>0</v>
          </cell>
          <cell r="W95">
            <v>0</v>
          </cell>
          <cell r="X95">
            <v>0</v>
          </cell>
          <cell r="Y95">
            <v>0</v>
          </cell>
          <cell r="Z95">
            <v>0</v>
          </cell>
          <cell r="AA95">
            <v>0</v>
          </cell>
          <cell r="AB95">
            <v>0</v>
          </cell>
        </row>
        <row r="96">
          <cell r="A96">
            <v>0</v>
          </cell>
          <cell r="B96">
            <v>22</v>
          </cell>
          <cell r="C96" t="str">
            <v>capaian rapot</v>
          </cell>
          <cell r="D96">
            <v>0</v>
          </cell>
          <cell r="E96">
            <v>0</v>
          </cell>
          <cell r="F96">
            <v>0</v>
          </cell>
          <cell r="G96">
            <v>0</v>
          </cell>
          <cell r="H96">
            <v>0</v>
          </cell>
          <cell r="I96">
            <v>0</v>
          </cell>
          <cell r="J96">
            <v>0</v>
          </cell>
          <cell r="K96">
            <v>0</v>
          </cell>
          <cell r="L96">
            <v>0</v>
          </cell>
          <cell r="M96">
            <v>0</v>
          </cell>
          <cell r="N96">
            <v>0</v>
          </cell>
          <cell r="O96">
            <v>0</v>
          </cell>
          <cell r="P96">
            <v>0</v>
          </cell>
          <cell r="Q96">
            <v>0</v>
          </cell>
          <cell r="R96" t="str">
            <v>1.33</v>
          </cell>
          <cell r="S96" t="str">
            <v>D+</v>
          </cell>
          <cell r="T96">
            <v>0</v>
          </cell>
          <cell r="U96">
            <v>0</v>
          </cell>
          <cell r="V96">
            <v>0</v>
          </cell>
          <cell r="W96">
            <v>0</v>
          </cell>
          <cell r="X96">
            <v>0</v>
          </cell>
          <cell r="Y96">
            <v>0</v>
          </cell>
          <cell r="Z96">
            <v>0</v>
          </cell>
          <cell r="AA96">
            <v>0</v>
          </cell>
          <cell r="AB96">
            <v>0</v>
          </cell>
        </row>
        <row r="97">
          <cell r="A97">
            <v>23</v>
          </cell>
          <cell r="B97">
            <v>0</v>
          </cell>
          <cell r="C97" t="str">
            <v xml:space="preserve">Tania Kaori Angelita </v>
          </cell>
          <cell r="D97" t="str">
            <v>4.5</v>
          </cell>
          <cell r="E97">
            <v>0</v>
          </cell>
          <cell r="F97">
            <v>0</v>
          </cell>
          <cell r="G97">
            <v>0</v>
          </cell>
          <cell r="H97">
            <v>0</v>
          </cell>
          <cell r="I97">
            <v>0</v>
          </cell>
          <cell r="J97">
            <v>0</v>
          </cell>
          <cell r="K97">
            <v>0</v>
          </cell>
          <cell r="L97">
            <v>0</v>
          </cell>
          <cell r="M97">
            <v>0</v>
          </cell>
          <cell r="N97">
            <v>0</v>
          </cell>
          <cell r="O97">
            <v>0</v>
          </cell>
          <cell r="P97">
            <v>0</v>
          </cell>
          <cell r="Q97">
            <v>0</v>
          </cell>
          <cell r="R97" t="str">
            <v>1.33</v>
          </cell>
          <cell r="S97" t="str">
            <v>D+</v>
          </cell>
          <cell r="T97" t="str">
            <v>0</v>
          </cell>
          <cell r="U97">
            <v>0</v>
          </cell>
          <cell r="V97">
            <v>0</v>
          </cell>
          <cell r="W97">
            <v>0</v>
          </cell>
          <cell r="X97">
            <v>0</v>
          </cell>
          <cell r="Y97">
            <v>0</v>
          </cell>
          <cell r="Z97">
            <v>0</v>
          </cell>
          <cell r="AA97">
            <v>0</v>
          </cell>
          <cell r="AB97" t="str">
            <v>D+</v>
          </cell>
        </row>
        <row r="98">
          <cell r="A98">
            <v>0</v>
          </cell>
          <cell r="B98">
            <v>0</v>
          </cell>
          <cell r="C98">
            <v>0</v>
          </cell>
          <cell r="D98" t="str">
            <v>4.6</v>
          </cell>
          <cell r="E98">
            <v>0</v>
          </cell>
          <cell r="F98">
            <v>0</v>
          </cell>
          <cell r="G98">
            <v>0</v>
          </cell>
          <cell r="H98">
            <v>0</v>
          </cell>
          <cell r="I98">
            <v>0</v>
          </cell>
          <cell r="J98">
            <v>0</v>
          </cell>
          <cell r="K98">
            <v>0</v>
          </cell>
          <cell r="L98">
            <v>0</v>
          </cell>
          <cell r="M98">
            <v>0</v>
          </cell>
          <cell r="N98">
            <v>0</v>
          </cell>
          <cell r="O98">
            <v>0</v>
          </cell>
          <cell r="P98">
            <v>0</v>
          </cell>
          <cell r="Q98">
            <v>0</v>
          </cell>
          <cell r="R98" t="str">
            <v>1.33</v>
          </cell>
          <cell r="S98" t="str">
            <v>D+</v>
          </cell>
          <cell r="T98" t="str">
            <v>0</v>
          </cell>
          <cell r="U98">
            <v>0</v>
          </cell>
          <cell r="V98">
            <v>0</v>
          </cell>
          <cell r="W98">
            <v>0</v>
          </cell>
          <cell r="X98">
            <v>0</v>
          </cell>
          <cell r="Y98">
            <v>0</v>
          </cell>
          <cell r="Z98">
            <v>0</v>
          </cell>
          <cell r="AA98">
            <v>0</v>
          </cell>
          <cell r="AB98">
            <v>0</v>
          </cell>
        </row>
        <row r="99">
          <cell r="A99">
            <v>0</v>
          </cell>
          <cell r="B99">
            <v>0</v>
          </cell>
          <cell r="C99">
            <v>0</v>
          </cell>
          <cell r="D99" t="str">
            <v>4.7</v>
          </cell>
          <cell r="E99">
            <v>0</v>
          </cell>
          <cell r="F99">
            <v>0</v>
          </cell>
          <cell r="G99">
            <v>0</v>
          </cell>
          <cell r="H99">
            <v>0</v>
          </cell>
          <cell r="I99">
            <v>0</v>
          </cell>
          <cell r="J99">
            <v>0</v>
          </cell>
          <cell r="K99">
            <v>0</v>
          </cell>
          <cell r="L99">
            <v>0</v>
          </cell>
          <cell r="M99">
            <v>0</v>
          </cell>
          <cell r="N99">
            <v>0</v>
          </cell>
          <cell r="O99">
            <v>0</v>
          </cell>
          <cell r="P99">
            <v>0</v>
          </cell>
          <cell r="Q99">
            <v>0</v>
          </cell>
          <cell r="R99" t="str">
            <v>1.33</v>
          </cell>
          <cell r="S99" t="str">
            <v>D+</v>
          </cell>
          <cell r="T99" t="str">
            <v>0</v>
          </cell>
          <cell r="U99">
            <v>0</v>
          </cell>
          <cell r="V99">
            <v>0</v>
          </cell>
          <cell r="W99">
            <v>0</v>
          </cell>
          <cell r="X99">
            <v>0</v>
          </cell>
          <cell r="Y99">
            <v>0</v>
          </cell>
          <cell r="Z99">
            <v>0</v>
          </cell>
          <cell r="AA99">
            <v>0</v>
          </cell>
          <cell r="AB99">
            <v>0</v>
          </cell>
        </row>
        <row r="100">
          <cell r="A100">
            <v>0</v>
          </cell>
          <cell r="B100">
            <v>23</v>
          </cell>
          <cell r="C100" t="str">
            <v>capaian rapot</v>
          </cell>
          <cell r="D100">
            <v>0</v>
          </cell>
          <cell r="E100">
            <v>0</v>
          </cell>
          <cell r="F100">
            <v>0</v>
          </cell>
          <cell r="G100">
            <v>0</v>
          </cell>
          <cell r="H100">
            <v>0</v>
          </cell>
          <cell r="I100">
            <v>0</v>
          </cell>
          <cell r="J100">
            <v>0</v>
          </cell>
          <cell r="K100">
            <v>0</v>
          </cell>
          <cell r="L100">
            <v>0</v>
          </cell>
          <cell r="M100">
            <v>0</v>
          </cell>
          <cell r="N100">
            <v>0</v>
          </cell>
          <cell r="O100">
            <v>0</v>
          </cell>
          <cell r="P100">
            <v>0</v>
          </cell>
          <cell r="Q100">
            <v>0</v>
          </cell>
          <cell r="R100" t="str">
            <v>1.33</v>
          </cell>
          <cell r="S100" t="str">
            <v>D+</v>
          </cell>
          <cell r="T100">
            <v>0</v>
          </cell>
          <cell r="U100">
            <v>0</v>
          </cell>
          <cell r="V100">
            <v>0</v>
          </cell>
          <cell r="W100">
            <v>0</v>
          </cell>
          <cell r="X100">
            <v>0</v>
          </cell>
          <cell r="Y100">
            <v>0</v>
          </cell>
          <cell r="Z100">
            <v>0</v>
          </cell>
          <cell r="AA100">
            <v>0</v>
          </cell>
          <cell r="AB100">
            <v>0</v>
          </cell>
        </row>
        <row r="101">
          <cell r="A101">
            <v>24</v>
          </cell>
          <cell r="B101">
            <v>0</v>
          </cell>
          <cell r="C101" t="str">
            <v>Romzy Oka Ramadhani P</v>
          </cell>
          <cell r="D101" t="str">
            <v>4.5</v>
          </cell>
          <cell r="E101">
            <v>0</v>
          </cell>
          <cell r="F101">
            <v>0</v>
          </cell>
          <cell r="G101">
            <v>0</v>
          </cell>
          <cell r="H101">
            <v>0</v>
          </cell>
          <cell r="I101">
            <v>0</v>
          </cell>
          <cell r="J101">
            <v>0</v>
          </cell>
          <cell r="K101">
            <v>0</v>
          </cell>
          <cell r="L101">
            <v>0</v>
          </cell>
          <cell r="M101">
            <v>0</v>
          </cell>
          <cell r="N101">
            <v>0</v>
          </cell>
          <cell r="O101">
            <v>0</v>
          </cell>
          <cell r="P101">
            <v>0</v>
          </cell>
          <cell r="Q101">
            <v>0</v>
          </cell>
          <cell r="R101" t="str">
            <v>1.33</v>
          </cell>
          <cell r="S101" t="str">
            <v>D+</v>
          </cell>
          <cell r="T101" t="str">
            <v>0</v>
          </cell>
          <cell r="U101">
            <v>0</v>
          </cell>
          <cell r="V101">
            <v>0</v>
          </cell>
          <cell r="W101">
            <v>0</v>
          </cell>
          <cell r="X101">
            <v>0</v>
          </cell>
          <cell r="Y101">
            <v>0</v>
          </cell>
          <cell r="Z101">
            <v>0</v>
          </cell>
          <cell r="AA101">
            <v>0</v>
          </cell>
          <cell r="AB101" t="str">
            <v>D+</v>
          </cell>
        </row>
        <row r="102">
          <cell r="A102">
            <v>0</v>
          </cell>
          <cell r="B102">
            <v>0</v>
          </cell>
          <cell r="C102">
            <v>0</v>
          </cell>
          <cell r="D102" t="str">
            <v>4.6</v>
          </cell>
          <cell r="E102">
            <v>0</v>
          </cell>
          <cell r="F102">
            <v>0</v>
          </cell>
          <cell r="G102">
            <v>0</v>
          </cell>
          <cell r="H102">
            <v>0</v>
          </cell>
          <cell r="I102">
            <v>0</v>
          </cell>
          <cell r="J102">
            <v>0</v>
          </cell>
          <cell r="K102">
            <v>0</v>
          </cell>
          <cell r="L102">
            <v>0</v>
          </cell>
          <cell r="M102">
            <v>0</v>
          </cell>
          <cell r="N102">
            <v>0</v>
          </cell>
          <cell r="O102">
            <v>0</v>
          </cell>
          <cell r="P102">
            <v>0</v>
          </cell>
          <cell r="Q102">
            <v>0</v>
          </cell>
          <cell r="R102" t="str">
            <v>1.33</v>
          </cell>
          <cell r="S102" t="str">
            <v>D+</v>
          </cell>
          <cell r="T102" t="str">
            <v>0</v>
          </cell>
          <cell r="U102">
            <v>0</v>
          </cell>
          <cell r="V102">
            <v>0</v>
          </cell>
          <cell r="W102">
            <v>0</v>
          </cell>
          <cell r="X102">
            <v>0</v>
          </cell>
          <cell r="Y102">
            <v>0</v>
          </cell>
          <cell r="Z102">
            <v>0</v>
          </cell>
          <cell r="AA102">
            <v>0</v>
          </cell>
          <cell r="AB102">
            <v>0</v>
          </cell>
        </row>
        <row r="103">
          <cell r="A103">
            <v>0</v>
          </cell>
          <cell r="B103">
            <v>0</v>
          </cell>
          <cell r="C103">
            <v>0</v>
          </cell>
          <cell r="D103" t="str">
            <v>4.7</v>
          </cell>
          <cell r="E103">
            <v>0</v>
          </cell>
          <cell r="F103">
            <v>0</v>
          </cell>
          <cell r="G103">
            <v>0</v>
          </cell>
          <cell r="H103">
            <v>0</v>
          </cell>
          <cell r="I103">
            <v>0</v>
          </cell>
          <cell r="J103">
            <v>0</v>
          </cell>
          <cell r="K103">
            <v>0</v>
          </cell>
          <cell r="L103">
            <v>0</v>
          </cell>
          <cell r="M103">
            <v>0</v>
          </cell>
          <cell r="N103">
            <v>0</v>
          </cell>
          <cell r="O103">
            <v>0</v>
          </cell>
          <cell r="P103">
            <v>0</v>
          </cell>
          <cell r="Q103">
            <v>0</v>
          </cell>
          <cell r="R103" t="str">
            <v>1.33</v>
          </cell>
          <cell r="S103" t="str">
            <v>D+</v>
          </cell>
          <cell r="T103" t="str">
            <v>0</v>
          </cell>
          <cell r="U103">
            <v>0</v>
          </cell>
          <cell r="V103">
            <v>0</v>
          </cell>
          <cell r="W103">
            <v>0</v>
          </cell>
          <cell r="X103">
            <v>0</v>
          </cell>
          <cell r="Y103">
            <v>0</v>
          </cell>
          <cell r="Z103">
            <v>0</v>
          </cell>
          <cell r="AA103">
            <v>0</v>
          </cell>
          <cell r="AB103">
            <v>0</v>
          </cell>
        </row>
        <row r="104">
          <cell r="A104">
            <v>0</v>
          </cell>
          <cell r="B104">
            <v>24</v>
          </cell>
          <cell r="C104" t="str">
            <v>capaian rapot</v>
          </cell>
          <cell r="D104">
            <v>0</v>
          </cell>
          <cell r="E104">
            <v>0</v>
          </cell>
          <cell r="F104">
            <v>0</v>
          </cell>
          <cell r="G104">
            <v>0</v>
          </cell>
          <cell r="H104">
            <v>0</v>
          </cell>
          <cell r="I104">
            <v>0</v>
          </cell>
          <cell r="J104">
            <v>0</v>
          </cell>
          <cell r="K104">
            <v>0</v>
          </cell>
          <cell r="L104">
            <v>0</v>
          </cell>
          <cell r="M104">
            <v>0</v>
          </cell>
          <cell r="N104">
            <v>0</v>
          </cell>
          <cell r="O104">
            <v>0</v>
          </cell>
          <cell r="P104">
            <v>0</v>
          </cell>
          <cell r="Q104">
            <v>0</v>
          </cell>
          <cell r="R104" t="str">
            <v>1.33</v>
          </cell>
          <cell r="S104" t="str">
            <v>D+</v>
          </cell>
          <cell r="T104">
            <v>0</v>
          </cell>
          <cell r="U104">
            <v>0</v>
          </cell>
          <cell r="V104">
            <v>0</v>
          </cell>
          <cell r="W104">
            <v>0</v>
          </cell>
          <cell r="X104">
            <v>0</v>
          </cell>
          <cell r="Y104">
            <v>0</v>
          </cell>
          <cell r="Z104">
            <v>0</v>
          </cell>
          <cell r="AA104">
            <v>0</v>
          </cell>
          <cell r="AB104">
            <v>0</v>
          </cell>
        </row>
        <row r="105">
          <cell r="A105">
            <v>25</v>
          </cell>
          <cell r="B105">
            <v>0</v>
          </cell>
          <cell r="C105" t="str">
            <v>Larasati Jagadhita P</v>
          </cell>
          <cell r="D105" t="str">
            <v>4.5</v>
          </cell>
          <cell r="E105">
            <v>0</v>
          </cell>
          <cell r="F105">
            <v>0</v>
          </cell>
          <cell r="G105">
            <v>0</v>
          </cell>
          <cell r="H105">
            <v>0</v>
          </cell>
          <cell r="I105">
            <v>0</v>
          </cell>
          <cell r="J105">
            <v>0</v>
          </cell>
          <cell r="K105">
            <v>0</v>
          </cell>
          <cell r="L105">
            <v>0</v>
          </cell>
          <cell r="M105">
            <v>0</v>
          </cell>
          <cell r="N105">
            <v>0</v>
          </cell>
          <cell r="O105">
            <v>0</v>
          </cell>
          <cell r="P105">
            <v>0</v>
          </cell>
          <cell r="Q105">
            <v>0</v>
          </cell>
          <cell r="R105" t="str">
            <v>1.33</v>
          </cell>
          <cell r="S105" t="str">
            <v>D+</v>
          </cell>
          <cell r="T105" t="str">
            <v>0</v>
          </cell>
          <cell r="U105">
            <v>0</v>
          </cell>
          <cell r="V105">
            <v>0</v>
          </cell>
          <cell r="W105">
            <v>0</v>
          </cell>
          <cell r="X105">
            <v>0</v>
          </cell>
          <cell r="Y105">
            <v>0</v>
          </cell>
          <cell r="Z105">
            <v>0</v>
          </cell>
          <cell r="AA105">
            <v>0</v>
          </cell>
          <cell r="AB105" t="str">
            <v>D+</v>
          </cell>
        </row>
        <row r="106">
          <cell r="A106">
            <v>0</v>
          </cell>
          <cell r="B106">
            <v>0</v>
          </cell>
          <cell r="C106">
            <v>0</v>
          </cell>
          <cell r="D106" t="str">
            <v>4.6</v>
          </cell>
          <cell r="E106">
            <v>0</v>
          </cell>
          <cell r="F106">
            <v>0</v>
          </cell>
          <cell r="G106">
            <v>0</v>
          </cell>
          <cell r="H106">
            <v>0</v>
          </cell>
          <cell r="I106">
            <v>0</v>
          </cell>
          <cell r="J106">
            <v>0</v>
          </cell>
          <cell r="K106">
            <v>0</v>
          </cell>
          <cell r="L106">
            <v>0</v>
          </cell>
          <cell r="M106">
            <v>0</v>
          </cell>
          <cell r="N106">
            <v>0</v>
          </cell>
          <cell r="O106">
            <v>0</v>
          </cell>
          <cell r="P106">
            <v>0</v>
          </cell>
          <cell r="Q106">
            <v>0</v>
          </cell>
          <cell r="R106" t="str">
            <v>1.33</v>
          </cell>
          <cell r="S106" t="str">
            <v>D+</v>
          </cell>
          <cell r="T106" t="str">
            <v>0</v>
          </cell>
          <cell r="U106">
            <v>0</v>
          </cell>
          <cell r="V106">
            <v>0</v>
          </cell>
          <cell r="W106">
            <v>0</v>
          </cell>
          <cell r="X106">
            <v>0</v>
          </cell>
          <cell r="Y106">
            <v>0</v>
          </cell>
          <cell r="Z106">
            <v>0</v>
          </cell>
          <cell r="AA106">
            <v>0</v>
          </cell>
          <cell r="AB106">
            <v>0</v>
          </cell>
        </row>
        <row r="107">
          <cell r="A107">
            <v>0</v>
          </cell>
          <cell r="B107">
            <v>0</v>
          </cell>
          <cell r="C107">
            <v>0</v>
          </cell>
          <cell r="D107" t="str">
            <v>4.7</v>
          </cell>
          <cell r="E107">
            <v>0</v>
          </cell>
          <cell r="F107">
            <v>0</v>
          </cell>
          <cell r="G107">
            <v>0</v>
          </cell>
          <cell r="H107">
            <v>0</v>
          </cell>
          <cell r="I107">
            <v>0</v>
          </cell>
          <cell r="J107">
            <v>0</v>
          </cell>
          <cell r="K107">
            <v>0</v>
          </cell>
          <cell r="L107">
            <v>0</v>
          </cell>
          <cell r="M107">
            <v>0</v>
          </cell>
          <cell r="N107">
            <v>0</v>
          </cell>
          <cell r="O107">
            <v>0</v>
          </cell>
          <cell r="P107">
            <v>0</v>
          </cell>
          <cell r="Q107">
            <v>0</v>
          </cell>
          <cell r="R107" t="str">
            <v>1.33</v>
          </cell>
          <cell r="S107" t="str">
            <v>D+</v>
          </cell>
          <cell r="T107" t="str">
            <v>0</v>
          </cell>
          <cell r="U107">
            <v>0</v>
          </cell>
          <cell r="V107">
            <v>0</v>
          </cell>
          <cell r="W107">
            <v>0</v>
          </cell>
          <cell r="X107">
            <v>0</v>
          </cell>
          <cell r="Y107">
            <v>0</v>
          </cell>
          <cell r="Z107">
            <v>0</v>
          </cell>
          <cell r="AA107">
            <v>0</v>
          </cell>
          <cell r="AB107">
            <v>0</v>
          </cell>
        </row>
        <row r="108">
          <cell r="A108">
            <v>0</v>
          </cell>
          <cell r="B108">
            <v>25</v>
          </cell>
          <cell r="C108" t="str">
            <v>capaian rapot</v>
          </cell>
          <cell r="D108">
            <v>0</v>
          </cell>
          <cell r="E108">
            <v>0</v>
          </cell>
          <cell r="F108">
            <v>0</v>
          </cell>
          <cell r="G108">
            <v>0</v>
          </cell>
          <cell r="H108">
            <v>0</v>
          </cell>
          <cell r="I108">
            <v>0</v>
          </cell>
          <cell r="J108">
            <v>0</v>
          </cell>
          <cell r="K108">
            <v>0</v>
          </cell>
          <cell r="L108">
            <v>0</v>
          </cell>
          <cell r="M108">
            <v>0</v>
          </cell>
          <cell r="N108">
            <v>0</v>
          </cell>
          <cell r="O108">
            <v>0</v>
          </cell>
          <cell r="P108">
            <v>0</v>
          </cell>
          <cell r="Q108">
            <v>0</v>
          </cell>
          <cell r="R108" t="str">
            <v>1.33</v>
          </cell>
          <cell r="S108" t="str">
            <v>D+</v>
          </cell>
          <cell r="T108">
            <v>0</v>
          </cell>
          <cell r="U108">
            <v>0</v>
          </cell>
          <cell r="V108">
            <v>0</v>
          </cell>
          <cell r="W108">
            <v>0</v>
          </cell>
          <cell r="X108">
            <v>0</v>
          </cell>
          <cell r="Y108">
            <v>0</v>
          </cell>
          <cell r="Z108">
            <v>0</v>
          </cell>
          <cell r="AA108">
            <v>0</v>
          </cell>
          <cell r="AB108">
            <v>0</v>
          </cell>
        </row>
        <row r="109">
          <cell r="A109">
            <v>26</v>
          </cell>
          <cell r="B109">
            <v>0</v>
          </cell>
          <cell r="C109" t="str">
            <v>Meliana Citra A</v>
          </cell>
          <cell r="D109" t="str">
            <v>4.5</v>
          </cell>
          <cell r="E109">
            <v>0</v>
          </cell>
          <cell r="F109">
            <v>0</v>
          </cell>
          <cell r="G109">
            <v>0</v>
          </cell>
          <cell r="H109">
            <v>0</v>
          </cell>
          <cell r="I109">
            <v>0</v>
          </cell>
          <cell r="J109">
            <v>0</v>
          </cell>
          <cell r="K109">
            <v>0</v>
          </cell>
          <cell r="L109">
            <v>0</v>
          </cell>
          <cell r="M109">
            <v>0</v>
          </cell>
          <cell r="N109">
            <v>0</v>
          </cell>
          <cell r="O109">
            <v>0</v>
          </cell>
          <cell r="P109">
            <v>0</v>
          </cell>
          <cell r="Q109">
            <v>0</v>
          </cell>
          <cell r="R109" t="str">
            <v>1.33</v>
          </cell>
          <cell r="S109" t="str">
            <v>D+</v>
          </cell>
          <cell r="T109" t="str">
            <v>0</v>
          </cell>
          <cell r="U109">
            <v>0</v>
          </cell>
          <cell r="V109">
            <v>0</v>
          </cell>
          <cell r="W109">
            <v>0</v>
          </cell>
          <cell r="X109">
            <v>0</v>
          </cell>
          <cell r="Y109">
            <v>0</v>
          </cell>
          <cell r="Z109">
            <v>0</v>
          </cell>
          <cell r="AA109">
            <v>0</v>
          </cell>
          <cell r="AB109" t="str">
            <v>D+</v>
          </cell>
        </row>
        <row r="110">
          <cell r="A110">
            <v>0</v>
          </cell>
          <cell r="B110">
            <v>0</v>
          </cell>
          <cell r="C110">
            <v>0</v>
          </cell>
          <cell r="D110" t="str">
            <v>4.6</v>
          </cell>
          <cell r="E110">
            <v>0</v>
          </cell>
          <cell r="F110">
            <v>0</v>
          </cell>
          <cell r="G110">
            <v>0</v>
          </cell>
          <cell r="H110">
            <v>0</v>
          </cell>
          <cell r="I110">
            <v>0</v>
          </cell>
          <cell r="J110">
            <v>0</v>
          </cell>
          <cell r="K110">
            <v>0</v>
          </cell>
          <cell r="L110">
            <v>0</v>
          </cell>
          <cell r="M110">
            <v>0</v>
          </cell>
          <cell r="N110">
            <v>0</v>
          </cell>
          <cell r="O110">
            <v>0</v>
          </cell>
          <cell r="P110">
            <v>0</v>
          </cell>
          <cell r="Q110">
            <v>0</v>
          </cell>
          <cell r="R110" t="str">
            <v>1.33</v>
          </cell>
          <cell r="S110" t="str">
            <v>D+</v>
          </cell>
          <cell r="T110" t="str">
            <v>0</v>
          </cell>
          <cell r="U110">
            <v>0</v>
          </cell>
          <cell r="V110">
            <v>0</v>
          </cell>
          <cell r="W110">
            <v>0</v>
          </cell>
          <cell r="X110">
            <v>0</v>
          </cell>
          <cell r="Y110">
            <v>0</v>
          </cell>
          <cell r="Z110">
            <v>0</v>
          </cell>
          <cell r="AA110">
            <v>0</v>
          </cell>
          <cell r="AB110">
            <v>0</v>
          </cell>
        </row>
        <row r="111">
          <cell r="A111">
            <v>0</v>
          </cell>
          <cell r="B111">
            <v>0</v>
          </cell>
          <cell r="C111">
            <v>0</v>
          </cell>
          <cell r="D111" t="str">
            <v>4.7</v>
          </cell>
          <cell r="E111">
            <v>0</v>
          </cell>
          <cell r="F111">
            <v>0</v>
          </cell>
          <cell r="G111">
            <v>0</v>
          </cell>
          <cell r="H111">
            <v>0</v>
          </cell>
          <cell r="I111">
            <v>0</v>
          </cell>
          <cell r="J111">
            <v>0</v>
          </cell>
          <cell r="K111">
            <v>0</v>
          </cell>
          <cell r="L111">
            <v>0</v>
          </cell>
          <cell r="M111">
            <v>0</v>
          </cell>
          <cell r="N111">
            <v>0</v>
          </cell>
          <cell r="O111">
            <v>0</v>
          </cell>
          <cell r="P111">
            <v>0</v>
          </cell>
          <cell r="Q111">
            <v>0</v>
          </cell>
          <cell r="R111" t="str">
            <v>1.33</v>
          </cell>
          <cell r="S111" t="str">
            <v>D+</v>
          </cell>
          <cell r="T111" t="str">
            <v>0</v>
          </cell>
          <cell r="U111">
            <v>0</v>
          </cell>
          <cell r="V111">
            <v>0</v>
          </cell>
          <cell r="W111">
            <v>0</v>
          </cell>
          <cell r="X111">
            <v>0</v>
          </cell>
          <cell r="Y111">
            <v>0</v>
          </cell>
          <cell r="Z111">
            <v>0</v>
          </cell>
          <cell r="AA111">
            <v>0</v>
          </cell>
          <cell r="AB111">
            <v>0</v>
          </cell>
        </row>
        <row r="112">
          <cell r="A112">
            <v>0</v>
          </cell>
          <cell r="B112">
            <v>26</v>
          </cell>
          <cell r="C112" t="str">
            <v>capaian rapot</v>
          </cell>
          <cell r="D112">
            <v>0</v>
          </cell>
          <cell r="E112">
            <v>0</v>
          </cell>
          <cell r="F112">
            <v>0</v>
          </cell>
          <cell r="G112">
            <v>0</v>
          </cell>
          <cell r="H112">
            <v>0</v>
          </cell>
          <cell r="I112">
            <v>0</v>
          </cell>
          <cell r="J112">
            <v>0</v>
          </cell>
          <cell r="K112">
            <v>0</v>
          </cell>
          <cell r="L112">
            <v>0</v>
          </cell>
          <cell r="M112">
            <v>0</v>
          </cell>
          <cell r="N112">
            <v>0</v>
          </cell>
          <cell r="O112">
            <v>0</v>
          </cell>
          <cell r="P112">
            <v>0</v>
          </cell>
          <cell r="Q112">
            <v>0</v>
          </cell>
          <cell r="R112" t="str">
            <v>1.33</v>
          </cell>
          <cell r="S112" t="str">
            <v>D+</v>
          </cell>
          <cell r="T112">
            <v>0</v>
          </cell>
          <cell r="U112">
            <v>0</v>
          </cell>
          <cell r="V112">
            <v>0</v>
          </cell>
          <cell r="W112">
            <v>0</v>
          </cell>
          <cell r="X112">
            <v>0</v>
          </cell>
          <cell r="Y112">
            <v>0</v>
          </cell>
          <cell r="Z112">
            <v>0</v>
          </cell>
          <cell r="AA112">
            <v>0</v>
          </cell>
          <cell r="AB112">
            <v>0</v>
          </cell>
        </row>
        <row r="113">
          <cell r="A113">
            <v>27</v>
          </cell>
          <cell r="B113">
            <v>0</v>
          </cell>
          <cell r="C113" t="str">
            <v>Mohammad Rizky</v>
          </cell>
          <cell r="D113" t="str">
            <v>4.5</v>
          </cell>
          <cell r="E113">
            <v>0</v>
          </cell>
          <cell r="F113">
            <v>0</v>
          </cell>
          <cell r="G113">
            <v>0</v>
          </cell>
          <cell r="H113">
            <v>0</v>
          </cell>
          <cell r="I113">
            <v>0</v>
          </cell>
          <cell r="J113">
            <v>0</v>
          </cell>
          <cell r="K113">
            <v>0</v>
          </cell>
          <cell r="L113">
            <v>0</v>
          </cell>
          <cell r="M113">
            <v>0</v>
          </cell>
          <cell r="N113">
            <v>0</v>
          </cell>
          <cell r="O113">
            <v>0</v>
          </cell>
          <cell r="P113">
            <v>0</v>
          </cell>
          <cell r="Q113">
            <v>0</v>
          </cell>
          <cell r="R113" t="str">
            <v>1.33</v>
          </cell>
          <cell r="S113" t="str">
            <v>D+</v>
          </cell>
          <cell r="T113" t="str">
            <v>0</v>
          </cell>
          <cell r="U113">
            <v>0</v>
          </cell>
          <cell r="V113">
            <v>0</v>
          </cell>
          <cell r="W113">
            <v>0</v>
          </cell>
          <cell r="X113">
            <v>0</v>
          </cell>
          <cell r="Y113">
            <v>0</v>
          </cell>
          <cell r="Z113">
            <v>0</v>
          </cell>
          <cell r="AA113">
            <v>0</v>
          </cell>
          <cell r="AB113" t="str">
            <v>D+</v>
          </cell>
        </row>
        <row r="114">
          <cell r="A114">
            <v>0</v>
          </cell>
          <cell r="B114">
            <v>0</v>
          </cell>
          <cell r="C114">
            <v>0</v>
          </cell>
          <cell r="D114" t="str">
            <v>4.6</v>
          </cell>
          <cell r="E114">
            <v>0</v>
          </cell>
          <cell r="F114">
            <v>0</v>
          </cell>
          <cell r="G114">
            <v>0</v>
          </cell>
          <cell r="H114">
            <v>0</v>
          </cell>
          <cell r="I114">
            <v>0</v>
          </cell>
          <cell r="J114">
            <v>0</v>
          </cell>
          <cell r="K114">
            <v>0</v>
          </cell>
          <cell r="L114">
            <v>0</v>
          </cell>
          <cell r="M114">
            <v>0</v>
          </cell>
          <cell r="N114">
            <v>0</v>
          </cell>
          <cell r="O114">
            <v>0</v>
          </cell>
          <cell r="P114">
            <v>0</v>
          </cell>
          <cell r="Q114">
            <v>0</v>
          </cell>
          <cell r="R114" t="str">
            <v>1.33</v>
          </cell>
          <cell r="S114" t="str">
            <v>D+</v>
          </cell>
          <cell r="T114" t="str">
            <v>0</v>
          </cell>
          <cell r="U114">
            <v>0</v>
          </cell>
          <cell r="V114">
            <v>0</v>
          </cell>
          <cell r="W114">
            <v>0</v>
          </cell>
          <cell r="X114">
            <v>0</v>
          </cell>
          <cell r="Y114">
            <v>0</v>
          </cell>
          <cell r="Z114">
            <v>0</v>
          </cell>
          <cell r="AA114">
            <v>0</v>
          </cell>
          <cell r="AB114">
            <v>0</v>
          </cell>
        </row>
        <row r="115">
          <cell r="A115">
            <v>0</v>
          </cell>
          <cell r="B115">
            <v>0</v>
          </cell>
          <cell r="C115">
            <v>0</v>
          </cell>
          <cell r="D115" t="str">
            <v>4.7</v>
          </cell>
          <cell r="E115">
            <v>0</v>
          </cell>
          <cell r="F115">
            <v>0</v>
          </cell>
          <cell r="G115">
            <v>0</v>
          </cell>
          <cell r="H115">
            <v>0</v>
          </cell>
          <cell r="I115">
            <v>0</v>
          </cell>
          <cell r="J115">
            <v>0</v>
          </cell>
          <cell r="K115">
            <v>0</v>
          </cell>
          <cell r="L115">
            <v>0</v>
          </cell>
          <cell r="M115">
            <v>0</v>
          </cell>
          <cell r="N115">
            <v>0</v>
          </cell>
          <cell r="O115">
            <v>0</v>
          </cell>
          <cell r="P115">
            <v>0</v>
          </cell>
          <cell r="Q115">
            <v>0</v>
          </cell>
          <cell r="R115" t="str">
            <v>1.33</v>
          </cell>
          <cell r="S115" t="str">
            <v>D+</v>
          </cell>
          <cell r="T115" t="str">
            <v>0</v>
          </cell>
          <cell r="U115">
            <v>0</v>
          </cell>
          <cell r="V115">
            <v>0</v>
          </cell>
          <cell r="W115">
            <v>0</v>
          </cell>
          <cell r="X115">
            <v>0</v>
          </cell>
          <cell r="Y115">
            <v>0</v>
          </cell>
          <cell r="Z115">
            <v>0</v>
          </cell>
          <cell r="AA115">
            <v>0</v>
          </cell>
          <cell r="AB115">
            <v>0</v>
          </cell>
        </row>
        <row r="116">
          <cell r="A116">
            <v>0</v>
          </cell>
          <cell r="B116">
            <v>27</v>
          </cell>
          <cell r="C116" t="str">
            <v>capaian rapot</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t="str">
            <v>1.33</v>
          </cell>
          <cell r="S116" t="str">
            <v>D+</v>
          </cell>
          <cell r="T116">
            <v>0</v>
          </cell>
          <cell r="U116">
            <v>0</v>
          </cell>
          <cell r="V116">
            <v>0</v>
          </cell>
          <cell r="W116">
            <v>0</v>
          </cell>
          <cell r="X116">
            <v>0</v>
          </cell>
          <cell r="Y116">
            <v>0</v>
          </cell>
          <cell r="Z116">
            <v>0</v>
          </cell>
          <cell r="AA116">
            <v>0</v>
          </cell>
          <cell r="AB116">
            <v>0</v>
          </cell>
        </row>
        <row r="117">
          <cell r="A117">
            <v>28</v>
          </cell>
          <cell r="B117">
            <v>0</v>
          </cell>
          <cell r="C117" t="e">
            <v>#N/A</v>
          </cell>
          <cell r="D117" t="str">
            <v>4.5</v>
          </cell>
          <cell r="E117">
            <v>0</v>
          </cell>
          <cell r="F117">
            <v>0</v>
          </cell>
          <cell r="G117">
            <v>0</v>
          </cell>
          <cell r="H117">
            <v>0</v>
          </cell>
          <cell r="I117">
            <v>0</v>
          </cell>
          <cell r="J117">
            <v>0</v>
          </cell>
          <cell r="K117">
            <v>0</v>
          </cell>
          <cell r="L117">
            <v>0</v>
          </cell>
          <cell r="M117">
            <v>0</v>
          </cell>
          <cell r="N117">
            <v>0</v>
          </cell>
          <cell r="O117">
            <v>0</v>
          </cell>
          <cell r="P117">
            <v>0</v>
          </cell>
          <cell r="Q117">
            <v>0</v>
          </cell>
          <cell r="R117" t="str">
            <v>1.33</v>
          </cell>
          <cell r="S117" t="str">
            <v>D+</v>
          </cell>
          <cell r="T117" t="str">
            <v>0</v>
          </cell>
          <cell r="U117">
            <v>0</v>
          </cell>
          <cell r="V117">
            <v>0</v>
          </cell>
          <cell r="W117">
            <v>0</v>
          </cell>
          <cell r="X117">
            <v>0</v>
          </cell>
          <cell r="Y117">
            <v>0</v>
          </cell>
          <cell r="Z117">
            <v>0</v>
          </cell>
          <cell r="AA117">
            <v>0</v>
          </cell>
          <cell r="AB117" t="str">
            <v>D+</v>
          </cell>
        </row>
        <row r="118">
          <cell r="A118">
            <v>0</v>
          </cell>
          <cell r="B118">
            <v>0</v>
          </cell>
          <cell r="C118">
            <v>0</v>
          </cell>
          <cell r="D118" t="str">
            <v>4.6</v>
          </cell>
          <cell r="E118">
            <v>0</v>
          </cell>
          <cell r="F118">
            <v>0</v>
          </cell>
          <cell r="G118">
            <v>0</v>
          </cell>
          <cell r="H118">
            <v>0</v>
          </cell>
          <cell r="I118">
            <v>0</v>
          </cell>
          <cell r="J118">
            <v>0</v>
          </cell>
          <cell r="K118">
            <v>0</v>
          </cell>
          <cell r="L118">
            <v>0</v>
          </cell>
          <cell r="M118">
            <v>0</v>
          </cell>
          <cell r="N118">
            <v>0</v>
          </cell>
          <cell r="O118">
            <v>0</v>
          </cell>
          <cell r="P118">
            <v>0</v>
          </cell>
          <cell r="Q118">
            <v>0</v>
          </cell>
          <cell r="R118" t="str">
            <v>1.33</v>
          </cell>
          <cell r="S118" t="str">
            <v>D+</v>
          </cell>
          <cell r="T118" t="str">
            <v>0</v>
          </cell>
          <cell r="U118">
            <v>0</v>
          </cell>
          <cell r="V118">
            <v>0</v>
          </cell>
          <cell r="W118">
            <v>0</v>
          </cell>
          <cell r="X118">
            <v>0</v>
          </cell>
          <cell r="Y118">
            <v>0</v>
          </cell>
          <cell r="Z118">
            <v>0</v>
          </cell>
          <cell r="AA118">
            <v>0</v>
          </cell>
          <cell r="AB118">
            <v>0</v>
          </cell>
        </row>
        <row r="119">
          <cell r="A119">
            <v>0</v>
          </cell>
          <cell r="B119">
            <v>0</v>
          </cell>
          <cell r="C119">
            <v>0</v>
          </cell>
          <cell r="D119" t="str">
            <v>4.7</v>
          </cell>
          <cell r="E119">
            <v>0</v>
          </cell>
          <cell r="F119">
            <v>0</v>
          </cell>
          <cell r="G119">
            <v>0</v>
          </cell>
          <cell r="H119">
            <v>0</v>
          </cell>
          <cell r="I119">
            <v>0</v>
          </cell>
          <cell r="J119">
            <v>0</v>
          </cell>
          <cell r="K119">
            <v>0</v>
          </cell>
          <cell r="L119">
            <v>0</v>
          </cell>
          <cell r="M119">
            <v>0</v>
          </cell>
          <cell r="N119">
            <v>0</v>
          </cell>
          <cell r="O119">
            <v>0</v>
          </cell>
          <cell r="P119">
            <v>0</v>
          </cell>
          <cell r="Q119">
            <v>0</v>
          </cell>
          <cell r="R119" t="str">
            <v>1.33</v>
          </cell>
          <cell r="S119" t="str">
            <v>D+</v>
          </cell>
          <cell r="T119" t="str">
            <v>0</v>
          </cell>
          <cell r="U119">
            <v>0</v>
          </cell>
          <cell r="V119">
            <v>0</v>
          </cell>
          <cell r="W119">
            <v>0</v>
          </cell>
          <cell r="X119">
            <v>0</v>
          </cell>
          <cell r="Y119">
            <v>0</v>
          </cell>
          <cell r="Z119">
            <v>0</v>
          </cell>
          <cell r="AA119">
            <v>0</v>
          </cell>
          <cell r="AB119">
            <v>0</v>
          </cell>
        </row>
        <row r="120">
          <cell r="A120">
            <v>0</v>
          </cell>
          <cell r="B120">
            <v>28</v>
          </cell>
          <cell r="C120" t="str">
            <v>capaian rapot</v>
          </cell>
          <cell r="D120">
            <v>0</v>
          </cell>
          <cell r="E120">
            <v>0</v>
          </cell>
          <cell r="F120">
            <v>0</v>
          </cell>
          <cell r="G120">
            <v>0</v>
          </cell>
          <cell r="H120">
            <v>0</v>
          </cell>
          <cell r="I120">
            <v>0</v>
          </cell>
          <cell r="J120">
            <v>0</v>
          </cell>
          <cell r="K120">
            <v>0</v>
          </cell>
          <cell r="L120">
            <v>0</v>
          </cell>
          <cell r="M120">
            <v>0</v>
          </cell>
          <cell r="N120">
            <v>0</v>
          </cell>
          <cell r="O120">
            <v>0</v>
          </cell>
          <cell r="P120">
            <v>0</v>
          </cell>
          <cell r="Q120">
            <v>0</v>
          </cell>
          <cell r="R120" t="str">
            <v>1.33</v>
          </cell>
          <cell r="S120" t="str">
            <v>D+</v>
          </cell>
          <cell r="T120">
            <v>0</v>
          </cell>
          <cell r="U120">
            <v>0</v>
          </cell>
          <cell r="V120">
            <v>0</v>
          </cell>
          <cell r="W120">
            <v>0</v>
          </cell>
          <cell r="X120">
            <v>0</v>
          </cell>
          <cell r="Y120">
            <v>0</v>
          </cell>
          <cell r="Z120">
            <v>0</v>
          </cell>
          <cell r="AA120">
            <v>0</v>
          </cell>
          <cell r="AB120">
            <v>0</v>
          </cell>
        </row>
        <row r="121">
          <cell r="A121">
            <v>29</v>
          </cell>
          <cell r="B121">
            <v>0</v>
          </cell>
          <cell r="C121" t="e">
            <v>#N/A</v>
          </cell>
          <cell r="D121" t="str">
            <v>4.5</v>
          </cell>
          <cell r="E121">
            <v>0</v>
          </cell>
          <cell r="F121">
            <v>0</v>
          </cell>
          <cell r="G121">
            <v>0</v>
          </cell>
          <cell r="H121">
            <v>0</v>
          </cell>
          <cell r="I121">
            <v>0</v>
          </cell>
          <cell r="J121">
            <v>0</v>
          </cell>
          <cell r="K121">
            <v>0</v>
          </cell>
          <cell r="L121">
            <v>0</v>
          </cell>
          <cell r="M121">
            <v>0</v>
          </cell>
          <cell r="N121">
            <v>0</v>
          </cell>
          <cell r="O121">
            <v>0</v>
          </cell>
          <cell r="P121">
            <v>0</v>
          </cell>
          <cell r="Q121">
            <v>0</v>
          </cell>
          <cell r="R121" t="str">
            <v>1.33</v>
          </cell>
          <cell r="S121" t="str">
            <v>D+</v>
          </cell>
          <cell r="T121" t="str">
            <v>0</v>
          </cell>
          <cell r="U121">
            <v>0</v>
          </cell>
          <cell r="V121">
            <v>0</v>
          </cell>
          <cell r="W121">
            <v>0</v>
          </cell>
          <cell r="X121">
            <v>0</v>
          </cell>
          <cell r="Y121">
            <v>0</v>
          </cell>
          <cell r="Z121">
            <v>0</v>
          </cell>
          <cell r="AA121">
            <v>0</v>
          </cell>
          <cell r="AB121" t="str">
            <v>D+</v>
          </cell>
        </row>
        <row r="122">
          <cell r="A122">
            <v>0</v>
          </cell>
          <cell r="B122">
            <v>0</v>
          </cell>
          <cell r="C122">
            <v>0</v>
          </cell>
          <cell r="D122" t="str">
            <v>4.6</v>
          </cell>
          <cell r="E122">
            <v>0</v>
          </cell>
          <cell r="F122">
            <v>0</v>
          </cell>
          <cell r="G122">
            <v>0</v>
          </cell>
          <cell r="H122">
            <v>0</v>
          </cell>
          <cell r="I122">
            <v>0</v>
          </cell>
          <cell r="J122">
            <v>0</v>
          </cell>
          <cell r="K122">
            <v>0</v>
          </cell>
          <cell r="L122">
            <v>0</v>
          </cell>
          <cell r="M122">
            <v>0</v>
          </cell>
          <cell r="N122">
            <v>0</v>
          </cell>
          <cell r="O122">
            <v>0</v>
          </cell>
          <cell r="P122">
            <v>0</v>
          </cell>
          <cell r="Q122">
            <v>0</v>
          </cell>
          <cell r="R122" t="str">
            <v>1.33</v>
          </cell>
          <cell r="S122" t="str">
            <v>D+</v>
          </cell>
          <cell r="T122" t="str">
            <v>0</v>
          </cell>
          <cell r="U122">
            <v>0</v>
          </cell>
          <cell r="V122">
            <v>0</v>
          </cell>
          <cell r="W122">
            <v>0</v>
          </cell>
          <cell r="X122">
            <v>0</v>
          </cell>
          <cell r="Y122">
            <v>0</v>
          </cell>
          <cell r="Z122">
            <v>0</v>
          </cell>
          <cell r="AA122">
            <v>0</v>
          </cell>
          <cell r="AB122">
            <v>0</v>
          </cell>
        </row>
        <row r="123">
          <cell r="A123">
            <v>0</v>
          </cell>
          <cell r="B123">
            <v>0</v>
          </cell>
          <cell r="C123">
            <v>0</v>
          </cell>
          <cell r="D123" t="str">
            <v>4.7</v>
          </cell>
          <cell r="E123">
            <v>0</v>
          </cell>
          <cell r="F123">
            <v>0</v>
          </cell>
          <cell r="G123">
            <v>0</v>
          </cell>
          <cell r="H123">
            <v>0</v>
          </cell>
          <cell r="I123">
            <v>0</v>
          </cell>
          <cell r="J123">
            <v>0</v>
          </cell>
          <cell r="K123">
            <v>0</v>
          </cell>
          <cell r="L123">
            <v>0</v>
          </cell>
          <cell r="M123">
            <v>0</v>
          </cell>
          <cell r="N123">
            <v>0</v>
          </cell>
          <cell r="O123">
            <v>0</v>
          </cell>
          <cell r="P123">
            <v>0</v>
          </cell>
          <cell r="Q123">
            <v>0</v>
          </cell>
          <cell r="R123" t="str">
            <v>1.33</v>
          </cell>
          <cell r="S123" t="str">
            <v>D+</v>
          </cell>
          <cell r="T123" t="str">
            <v>0</v>
          </cell>
          <cell r="U123">
            <v>0</v>
          </cell>
          <cell r="V123">
            <v>0</v>
          </cell>
          <cell r="W123">
            <v>0</v>
          </cell>
          <cell r="X123">
            <v>0</v>
          </cell>
          <cell r="Y123">
            <v>0</v>
          </cell>
          <cell r="Z123">
            <v>0</v>
          </cell>
          <cell r="AA123">
            <v>0</v>
          </cell>
          <cell r="AB123">
            <v>0</v>
          </cell>
        </row>
        <row r="124">
          <cell r="A124">
            <v>0</v>
          </cell>
          <cell r="B124">
            <v>29</v>
          </cell>
          <cell r="C124" t="str">
            <v>capaian rapot</v>
          </cell>
          <cell r="D124">
            <v>0</v>
          </cell>
          <cell r="E124">
            <v>0</v>
          </cell>
          <cell r="F124">
            <v>0</v>
          </cell>
          <cell r="G124">
            <v>0</v>
          </cell>
          <cell r="H124">
            <v>0</v>
          </cell>
          <cell r="I124">
            <v>0</v>
          </cell>
          <cell r="J124">
            <v>0</v>
          </cell>
          <cell r="K124">
            <v>0</v>
          </cell>
          <cell r="L124">
            <v>0</v>
          </cell>
          <cell r="M124">
            <v>0</v>
          </cell>
          <cell r="N124">
            <v>0</v>
          </cell>
          <cell r="O124">
            <v>0</v>
          </cell>
          <cell r="P124">
            <v>0</v>
          </cell>
          <cell r="Q124">
            <v>0</v>
          </cell>
          <cell r="R124" t="str">
            <v>1.33</v>
          </cell>
          <cell r="S124" t="str">
            <v>D+</v>
          </cell>
          <cell r="T124">
            <v>0</v>
          </cell>
          <cell r="U124">
            <v>0</v>
          </cell>
          <cell r="V124">
            <v>0</v>
          </cell>
          <cell r="W124">
            <v>0</v>
          </cell>
          <cell r="X124">
            <v>0</v>
          </cell>
          <cell r="Y124">
            <v>0</v>
          </cell>
          <cell r="Z124">
            <v>0</v>
          </cell>
          <cell r="AA124">
            <v>0</v>
          </cell>
          <cell r="AB124">
            <v>0</v>
          </cell>
        </row>
        <row r="125">
          <cell r="A125">
            <v>30</v>
          </cell>
          <cell r="B125">
            <v>0</v>
          </cell>
          <cell r="C125" t="e">
            <v>#N/A</v>
          </cell>
          <cell r="D125" t="str">
            <v>4.5</v>
          </cell>
          <cell r="E125">
            <v>0</v>
          </cell>
          <cell r="F125">
            <v>0</v>
          </cell>
          <cell r="G125">
            <v>0</v>
          </cell>
          <cell r="H125">
            <v>0</v>
          </cell>
          <cell r="I125">
            <v>0</v>
          </cell>
          <cell r="J125">
            <v>0</v>
          </cell>
          <cell r="K125">
            <v>0</v>
          </cell>
          <cell r="L125">
            <v>0</v>
          </cell>
          <cell r="M125">
            <v>0</v>
          </cell>
          <cell r="N125">
            <v>0</v>
          </cell>
          <cell r="O125">
            <v>0</v>
          </cell>
          <cell r="P125">
            <v>0</v>
          </cell>
          <cell r="Q125">
            <v>0</v>
          </cell>
          <cell r="R125" t="str">
            <v>1.33</v>
          </cell>
          <cell r="S125" t="str">
            <v>D+</v>
          </cell>
          <cell r="T125" t="str">
            <v>0</v>
          </cell>
          <cell r="U125">
            <v>0</v>
          </cell>
          <cell r="V125">
            <v>0</v>
          </cell>
          <cell r="W125">
            <v>0</v>
          </cell>
          <cell r="X125">
            <v>0</v>
          </cell>
          <cell r="Y125">
            <v>0</v>
          </cell>
          <cell r="Z125">
            <v>0</v>
          </cell>
          <cell r="AA125">
            <v>0</v>
          </cell>
          <cell r="AB125" t="str">
            <v>D+</v>
          </cell>
        </row>
        <row r="126">
          <cell r="A126">
            <v>0</v>
          </cell>
          <cell r="B126">
            <v>0</v>
          </cell>
          <cell r="C126">
            <v>0</v>
          </cell>
          <cell r="D126" t="str">
            <v>4.6</v>
          </cell>
          <cell r="E126">
            <v>0</v>
          </cell>
          <cell r="F126">
            <v>0</v>
          </cell>
          <cell r="G126">
            <v>0</v>
          </cell>
          <cell r="H126">
            <v>0</v>
          </cell>
          <cell r="I126">
            <v>0</v>
          </cell>
          <cell r="J126">
            <v>0</v>
          </cell>
          <cell r="K126">
            <v>0</v>
          </cell>
          <cell r="L126">
            <v>0</v>
          </cell>
          <cell r="M126">
            <v>0</v>
          </cell>
          <cell r="N126">
            <v>0</v>
          </cell>
          <cell r="O126">
            <v>0</v>
          </cell>
          <cell r="P126">
            <v>0</v>
          </cell>
          <cell r="Q126">
            <v>0</v>
          </cell>
          <cell r="R126" t="str">
            <v>1.33</v>
          </cell>
          <cell r="S126" t="str">
            <v>D+</v>
          </cell>
          <cell r="T126" t="str">
            <v>0</v>
          </cell>
          <cell r="U126">
            <v>0</v>
          </cell>
          <cell r="V126">
            <v>0</v>
          </cell>
          <cell r="W126">
            <v>0</v>
          </cell>
          <cell r="X126">
            <v>0</v>
          </cell>
          <cell r="Y126">
            <v>0</v>
          </cell>
          <cell r="Z126">
            <v>0</v>
          </cell>
          <cell r="AA126">
            <v>0</v>
          </cell>
          <cell r="AB126">
            <v>0</v>
          </cell>
        </row>
        <row r="127">
          <cell r="A127">
            <v>0</v>
          </cell>
          <cell r="B127">
            <v>0</v>
          </cell>
          <cell r="C127">
            <v>0</v>
          </cell>
          <cell r="D127" t="str">
            <v>4.7</v>
          </cell>
          <cell r="E127">
            <v>0</v>
          </cell>
          <cell r="F127">
            <v>0</v>
          </cell>
          <cell r="G127">
            <v>0</v>
          </cell>
          <cell r="H127">
            <v>0</v>
          </cell>
          <cell r="I127">
            <v>0</v>
          </cell>
          <cell r="J127">
            <v>0</v>
          </cell>
          <cell r="K127">
            <v>0</v>
          </cell>
          <cell r="L127">
            <v>0</v>
          </cell>
          <cell r="M127">
            <v>0</v>
          </cell>
          <cell r="N127">
            <v>0</v>
          </cell>
          <cell r="O127">
            <v>0</v>
          </cell>
          <cell r="P127">
            <v>0</v>
          </cell>
          <cell r="Q127">
            <v>0</v>
          </cell>
          <cell r="R127" t="str">
            <v>1.33</v>
          </cell>
          <cell r="S127" t="str">
            <v>D+</v>
          </cell>
          <cell r="T127" t="str">
            <v>0</v>
          </cell>
          <cell r="U127">
            <v>0</v>
          </cell>
          <cell r="V127">
            <v>0</v>
          </cell>
          <cell r="W127">
            <v>0</v>
          </cell>
          <cell r="X127">
            <v>0</v>
          </cell>
          <cell r="Y127">
            <v>0</v>
          </cell>
          <cell r="Z127">
            <v>0</v>
          </cell>
          <cell r="AA127">
            <v>0</v>
          </cell>
          <cell r="AB127">
            <v>0</v>
          </cell>
        </row>
        <row r="128">
          <cell r="A128">
            <v>0</v>
          </cell>
          <cell r="B128">
            <v>30</v>
          </cell>
          <cell r="C128" t="str">
            <v>capaian rapot</v>
          </cell>
          <cell r="D128">
            <v>0</v>
          </cell>
          <cell r="E128">
            <v>0</v>
          </cell>
          <cell r="F128">
            <v>0</v>
          </cell>
          <cell r="G128">
            <v>0</v>
          </cell>
          <cell r="H128">
            <v>0</v>
          </cell>
          <cell r="I128">
            <v>0</v>
          </cell>
          <cell r="J128">
            <v>0</v>
          </cell>
          <cell r="K128">
            <v>0</v>
          </cell>
          <cell r="L128">
            <v>0</v>
          </cell>
          <cell r="M128">
            <v>0</v>
          </cell>
          <cell r="N128">
            <v>0</v>
          </cell>
          <cell r="O128">
            <v>0</v>
          </cell>
          <cell r="P128">
            <v>0</v>
          </cell>
          <cell r="Q128">
            <v>0</v>
          </cell>
          <cell r="R128" t="str">
            <v>1.33</v>
          </cell>
          <cell r="S128" t="str">
            <v>D+</v>
          </cell>
          <cell r="T128">
            <v>0</v>
          </cell>
          <cell r="U128">
            <v>0</v>
          </cell>
          <cell r="V128">
            <v>0</v>
          </cell>
          <cell r="W128">
            <v>0</v>
          </cell>
          <cell r="X128">
            <v>0</v>
          </cell>
          <cell r="Y128">
            <v>0</v>
          </cell>
          <cell r="Z128">
            <v>0</v>
          </cell>
          <cell r="AA128">
            <v>0</v>
          </cell>
          <cell r="AB128">
            <v>0</v>
          </cell>
        </row>
        <row r="129">
          <cell r="A129">
            <v>31</v>
          </cell>
          <cell r="B129">
            <v>0</v>
          </cell>
          <cell r="C129" t="e">
            <v>#N/A</v>
          </cell>
          <cell r="D129" t="str">
            <v>4.5</v>
          </cell>
          <cell r="E129">
            <v>0</v>
          </cell>
          <cell r="F129">
            <v>0</v>
          </cell>
          <cell r="G129">
            <v>0</v>
          </cell>
          <cell r="H129">
            <v>0</v>
          </cell>
          <cell r="I129">
            <v>0</v>
          </cell>
          <cell r="J129">
            <v>0</v>
          </cell>
          <cell r="K129">
            <v>0</v>
          </cell>
          <cell r="L129">
            <v>0</v>
          </cell>
          <cell r="M129">
            <v>0</v>
          </cell>
          <cell r="N129">
            <v>0</v>
          </cell>
          <cell r="O129">
            <v>0</v>
          </cell>
          <cell r="P129">
            <v>0</v>
          </cell>
          <cell r="Q129">
            <v>0</v>
          </cell>
          <cell r="R129" t="str">
            <v>1.33</v>
          </cell>
          <cell r="S129" t="str">
            <v>D+</v>
          </cell>
          <cell r="T129" t="str">
            <v>0</v>
          </cell>
          <cell r="U129">
            <v>0</v>
          </cell>
          <cell r="V129">
            <v>0</v>
          </cell>
          <cell r="W129">
            <v>0</v>
          </cell>
          <cell r="X129">
            <v>0</v>
          </cell>
          <cell r="Y129">
            <v>0</v>
          </cell>
          <cell r="Z129">
            <v>0</v>
          </cell>
          <cell r="AA129">
            <v>0</v>
          </cell>
          <cell r="AB129" t="str">
            <v>D+</v>
          </cell>
        </row>
        <row r="130">
          <cell r="A130">
            <v>0</v>
          </cell>
          <cell r="B130">
            <v>0</v>
          </cell>
          <cell r="C130">
            <v>0</v>
          </cell>
          <cell r="D130" t="str">
            <v>4.6</v>
          </cell>
          <cell r="E130">
            <v>0</v>
          </cell>
          <cell r="F130">
            <v>0</v>
          </cell>
          <cell r="G130">
            <v>0</v>
          </cell>
          <cell r="H130">
            <v>0</v>
          </cell>
          <cell r="I130">
            <v>0</v>
          </cell>
          <cell r="J130">
            <v>0</v>
          </cell>
          <cell r="K130">
            <v>0</v>
          </cell>
          <cell r="L130">
            <v>0</v>
          </cell>
          <cell r="M130">
            <v>0</v>
          </cell>
          <cell r="N130">
            <v>0</v>
          </cell>
          <cell r="O130">
            <v>0</v>
          </cell>
          <cell r="P130">
            <v>0</v>
          </cell>
          <cell r="Q130">
            <v>0</v>
          </cell>
          <cell r="R130" t="str">
            <v>1.33</v>
          </cell>
          <cell r="S130" t="str">
            <v>D+</v>
          </cell>
          <cell r="T130" t="str">
            <v>0</v>
          </cell>
          <cell r="U130">
            <v>0</v>
          </cell>
          <cell r="V130">
            <v>0</v>
          </cell>
          <cell r="W130">
            <v>0</v>
          </cell>
          <cell r="X130">
            <v>0</v>
          </cell>
          <cell r="Y130">
            <v>0</v>
          </cell>
          <cell r="Z130">
            <v>0</v>
          </cell>
          <cell r="AA130">
            <v>0</v>
          </cell>
          <cell r="AB130">
            <v>0</v>
          </cell>
        </row>
        <row r="131">
          <cell r="A131">
            <v>0</v>
          </cell>
          <cell r="B131">
            <v>0</v>
          </cell>
          <cell r="C131">
            <v>0</v>
          </cell>
          <cell r="D131" t="str">
            <v>4.7</v>
          </cell>
          <cell r="E131">
            <v>0</v>
          </cell>
          <cell r="F131">
            <v>0</v>
          </cell>
          <cell r="G131">
            <v>0</v>
          </cell>
          <cell r="H131">
            <v>0</v>
          </cell>
          <cell r="I131">
            <v>0</v>
          </cell>
          <cell r="J131">
            <v>0</v>
          </cell>
          <cell r="K131">
            <v>0</v>
          </cell>
          <cell r="L131">
            <v>0</v>
          </cell>
          <cell r="M131">
            <v>0</v>
          </cell>
          <cell r="N131">
            <v>0</v>
          </cell>
          <cell r="O131">
            <v>0</v>
          </cell>
          <cell r="P131">
            <v>0</v>
          </cell>
          <cell r="Q131">
            <v>0</v>
          </cell>
          <cell r="R131" t="str">
            <v>1.33</v>
          </cell>
          <cell r="S131" t="str">
            <v>D+</v>
          </cell>
          <cell r="T131" t="str">
            <v>0</v>
          </cell>
          <cell r="U131">
            <v>0</v>
          </cell>
          <cell r="V131">
            <v>0</v>
          </cell>
          <cell r="W131">
            <v>0</v>
          </cell>
          <cell r="X131">
            <v>0</v>
          </cell>
          <cell r="Y131">
            <v>0</v>
          </cell>
          <cell r="Z131">
            <v>0</v>
          </cell>
          <cell r="AA131">
            <v>0</v>
          </cell>
          <cell r="AB131">
            <v>0</v>
          </cell>
        </row>
        <row r="132">
          <cell r="A132">
            <v>0</v>
          </cell>
          <cell r="B132">
            <v>31</v>
          </cell>
          <cell r="C132" t="str">
            <v>capaian rapot</v>
          </cell>
          <cell r="D132">
            <v>0</v>
          </cell>
          <cell r="E132">
            <v>0</v>
          </cell>
          <cell r="F132">
            <v>0</v>
          </cell>
          <cell r="G132">
            <v>0</v>
          </cell>
          <cell r="H132">
            <v>0</v>
          </cell>
          <cell r="I132">
            <v>0</v>
          </cell>
          <cell r="J132">
            <v>0</v>
          </cell>
          <cell r="K132">
            <v>0</v>
          </cell>
          <cell r="L132">
            <v>0</v>
          </cell>
          <cell r="M132">
            <v>0</v>
          </cell>
          <cell r="N132">
            <v>0</v>
          </cell>
          <cell r="O132">
            <v>0</v>
          </cell>
          <cell r="P132">
            <v>0</v>
          </cell>
          <cell r="Q132">
            <v>0</v>
          </cell>
          <cell r="R132" t="str">
            <v>1.33</v>
          </cell>
          <cell r="S132" t="str">
            <v>D+</v>
          </cell>
          <cell r="T132">
            <v>0</v>
          </cell>
          <cell r="U132">
            <v>0</v>
          </cell>
          <cell r="V132">
            <v>0</v>
          </cell>
          <cell r="W132">
            <v>0</v>
          </cell>
          <cell r="X132">
            <v>0</v>
          </cell>
          <cell r="Y132">
            <v>0</v>
          </cell>
          <cell r="Z132">
            <v>0</v>
          </cell>
          <cell r="AA132">
            <v>0</v>
          </cell>
          <cell r="AB132">
            <v>0</v>
          </cell>
        </row>
        <row r="133">
          <cell r="A133">
            <v>32</v>
          </cell>
          <cell r="B133">
            <v>0</v>
          </cell>
          <cell r="C133" t="e">
            <v>#N/A</v>
          </cell>
          <cell r="D133" t="str">
            <v>4.5</v>
          </cell>
          <cell r="E133">
            <v>0</v>
          </cell>
          <cell r="F133">
            <v>0</v>
          </cell>
          <cell r="G133">
            <v>0</v>
          </cell>
          <cell r="H133">
            <v>0</v>
          </cell>
          <cell r="I133">
            <v>0</v>
          </cell>
          <cell r="J133">
            <v>0</v>
          </cell>
          <cell r="K133">
            <v>0</v>
          </cell>
          <cell r="L133">
            <v>0</v>
          </cell>
          <cell r="M133">
            <v>0</v>
          </cell>
          <cell r="N133">
            <v>0</v>
          </cell>
          <cell r="O133">
            <v>0</v>
          </cell>
          <cell r="P133">
            <v>0</v>
          </cell>
          <cell r="Q133">
            <v>0</v>
          </cell>
          <cell r="R133" t="str">
            <v>1.33</v>
          </cell>
          <cell r="S133" t="str">
            <v>D+</v>
          </cell>
          <cell r="T133" t="str">
            <v>0</v>
          </cell>
          <cell r="U133">
            <v>0</v>
          </cell>
          <cell r="V133">
            <v>0</v>
          </cell>
          <cell r="W133">
            <v>0</v>
          </cell>
          <cell r="X133">
            <v>0</v>
          </cell>
          <cell r="Y133">
            <v>0</v>
          </cell>
          <cell r="Z133">
            <v>0</v>
          </cell>
          <cell r="AA133">
            <v>0</v>
          </cell>
          <cell r="AB133" t="str">
            <v>D+</v>
          </cell>
        </row>
        <row r="134">
          <cell r="A134">
            <v>0</v>
          </cell>
          <cell r="B134">
            <v>0</v>
          </cell>
          <cell r="C134">
            <v>0</v>
          </cell>
          <cell r="D134" t="str">
            <v>4.6</v>
          </cell>
          <cell r="E134">
            <v>0</v>
          </cell>
          <cell r="F134">
            <v>0</v>
          </cell>
          <cell r="G134">
            <v>0</v>
          </cell>
          <cell r="H134">
            <v>0</v>
          </cell>
          <cell r="I134">
            <v>0</v>
          </cell>
          <cell r="J134">
            <v>0</v>
          </cell>
          <cell r="K134">
            <v>0</v>
          </cell>
          <cell r="L134">
            <v>0</v>
          </cell>
          <cell r="M134">
            <v>0</v>
          </cell>
          <cell r="N134">
            <v>0</v>
          </cell>
          <cell r="O134">
            <v>0</v>
          </cell>
          <cell r="P134">
            <v>0</v>
          </cell>
          <cell r="Q134">
            <v>0</v>
          </cell>
          <cell r="R134" t="str">
            <v>1.33</v>
          </cell>
          <cell r="S134" t="str">
            <v>D+</v>
          </cell>
          <cell r="T134" t="str">
            <v>0</v>
          </cell>
          <cell r="U134">
            <v>0</v>
          </cell>
          <cell r="V134">
            <v>0</v>
          </cell>
          <cell r="W134">
            <v>0</v>
          </cell>
          <cell r="X134">
            <v>0</v>
          </cell>
          <cell r="Y134">
            <v>0</v>
          </cell>
          <cell r="Z134">
            <v>0</v>
          </cell>
          <cell r="AA134">
            <v>0</v>
          </cell>
          <cell r="AB134">
            <v>0</v>
          </cell>
        </row>
        <row r="135">
          <cell r="A135">
            <v>0</v>
          </cell>
          <cell r="B135">
            <v>0</v>
          </cell>
          <cell r="C135">
            <v>0</v>
          </cell>
          <cell r="D135" t="str">
            <v>4.7</v>
          </cell>
          <cell r="E135">
            <v>0</v>
          </cell>
          <cell r="F135">
            <v>0</v>
          </cell>
          <cell r="G135">
            <v>0</v>
          </cell>
          <cell r="H135">
            <v>0</v>
          </cell>
          <cell r="I135">
            <v>0</v>
          </cell>
          <cell r="J135">
            <v>0</v>
          </cell>
          <cell r="K135">
            <v>0</v>
          </cell>
          <cell r="L135">
            <v>0</v>
          </cell>
          <cell r="M135">
            <v>0</v>
          </cell>
          <cell r="N135">
            <v>0</v>
          </cell>
          <cell r="O135">
            <v>0</v>
          </cell>
          <cell r="P135">
            <v>0</v>
          </cell>
          <cell r="Q135">
            <v>0</v>
          </cell>
          <cell r="R135" t="str">
            <v>1.33</v>
          </cell>
          <cell r="S135" t="str">
            <v>D+</v>
          </cell>
          <cell r="T135" t="str">
            <v>0</v>
          </cell>
          <cell r="U135">
            <v>0</v>
          </cell>
          <cell r="V135">
            <v>0</v>
          </cell>
          <cell r="W135">
            <v>0</v>
          </cell>
          <cell r="X135">
            <v>0</v>
          </cell>
          <cell r="Y135">
            <v>0</v>
          </cell>
          <cell r="Z135">
            <v>0</v>
          </cell>
          <cell r="AA135">
            <v>0</v>
          </cell>
          <cell r="AB135">
            <v>0</v>
          </cell>
        </row>
        <row r="136">
          <cell r="A136">
            <v>0</v>
          </cell>
          <cell r="B136">
            <v>32</v>
          </cell>
          <cell r="C136" t="str">
            <v>capaian rapot</v>
          </cell>
          <cell r="D136">
            <v>0</v>
          </cell>
          <cell r="E136">
            <v>0</v>
          </cell>
          <cell r="F136">
            <v>0</v>
          </cell>
          <cell r="G136">
            <v>0</v>
          </cell>
          <cell r="H136">
            <v>0</v>
          </cell>
          <cell r="I136">
            <v>0</v>
          </cell>
          <cell r="J136">
            <v>0</v>
          </cell>
          <cell r="K136">
            <v>0</v>
          </cell>
          <cell r="L136">
            <v>0</v>
          </cell>
          <cell r="M136">
            <v>0</v>
          </cell>
          <cell r="N136">
            <v>0</v>
          </cell>
          <cell r="O136">
            <v>0</v>
          </cell>
          <cell r="P136">
            <v>0</v>
          </cell>
          <cell r="Q136">
            <v>0</v>
          </cell>
          <cell r="R136" t="str">
            <v>1.33</v>
          </cell>
          <cell r="S136" t="str">
            <v>D+</v>
          </cell>
          <cell r="T136">
            <v>0</v>
          </cell>
          <cell r="U136">
            <v>0</v>
          </cell>
          <cell r="V136">
            <v>0</v>
          </cell>
          <cell r="W136">
            <v>0</v>
          </cell>
          <cell r="X136">
            <v>0</v>
          </cell>
          <cell r="Y136">
            <v>0</v>
          </cell>
          <cell r="Z136">
            <v>0</v>
          </cell>
          <cell r="AA136">
            <v>0</v>
          </cell>
          <cell r="AB136">
            <v>0</v>
          </cell>
        </row>
        <row r="137">
          <cell r="A137">
            <v>33</v>
          </cell>
          <cell r="B137">
            <v>0</v>
          </cell>
          <cell r="C137" t="e">
            <v>#N/A</v>
          </cell>
          <cell r="D137" t="str">
            <v>4.5</v>
          </cell>
          <cell r="E137">
            <v>0</v>
          </cell>
          <cell r="F137">
            <v>0</v>
          </cell>
          <cell r="G137">
            <v>0</v>
          </cell>
          <cell r="H137">
            <v>0</v>
          </cell>
          <cell r="I137">
            <v>0</v>
          </cell>
          <cell r="J137">
            <v>0</v>
          </cell>
          <cell r="K137">
            <v>0</v>
          </cell>
          <cell r="L137">
            <v>0</v>
          </cell>
          <cell r="M137">
            <v>0</v>
          </cell>
          <cell r="N137">
            <v>0</v>
          </cell>
          <cell r="O137">
            <v>0</v>
          </cell>
          <cell r="P137">
            <v>0</v>
          </cell>
          <cell r="Q137">
            <v>0</v>
          </cell>
          <cell r="R137" t="str">
            <v>1.33</v>
          </cell>
          <cell r="S137" t="str">
            <v>D+</v>
          </cell>
          <cell r="T137" t="str">
            <v>0</v>
          </cell>
          <cell r="U137">
            <v>0</v>
          </cell>
          <cell r="V137">
            <v>0</v>
          </cell>
          <cell r="W137">
            <v>0</v>
          </cell>
          <cell r="X137">
            <v>0</v>
          </cell>
          <cell r="Y137">
            <v>0</v>
          </cell>
          <cell r="Z137">
            <v>0</v>
          </cell>
          <cell r="AA137">
            <v>0</v>
          </cell>
          <cell r="AB137" t="str">
            <v>D+</v>
          </cell>
        </row>
        <row r="138">
          <cell r="A138">
            <v>0</v>
          </cell>
          <cell r="B138">
            <v>0</v>
          </cell>
          <cell r="C138">
            <v>0</v>
          </cell>
          <cell r="D138" t="str">
            <v>4.6</v>
          </cell>
          <cell r="E138">
            <v>0</v>
          </cell>
          <cell r="F138">
            <v>0</v>
          </cell>
          <cell r="G138">
            <v>0</v>
          </cell>
          <cell r="H138">
            <v>0</v>
          </cell>
          <cell r="I138">
            <v>0</v>
          </cell>
          <cell r="J138">
            <v>0</v>
          </cell>
          <cell r="K138">
            <v>0</v>
          </cell>
          <cell r="L138">
            <v>0</v>
          </cell>
          <cell r="M138">
            <v>0</v>
          </cell>
          <cell r="N138">
            <v>0</v>
          </cell>
          <cell r="O138">
            <v>0</v>
          </cell>
          <cell r="P138">
            <v>0</v>
          </cell>
          <cell r="Q138">
            <v>0</v>
          </cell>
          <cell r="R138" t="str">
            <v>1.33</v>
          </cell>
          <cell r="S138" t="str">
            <v>D+</v>
          </cell>
          <cell r="T138" t="str">
            <v>0</v>
          </cell>
          <cell r="U138">
            <v>0</v>
          </cell>
          <cell r="V138">
            <v>0</v>
          </cell>
          <cell r="W138">
            <v>0</v>
          </cell>
          <cell r="X138">
            <v>0</v>
          </cell>
          <cell r="Y138">
            <v>0</v>
          </cell>
          <cell r="Z138">
            <v>0</v>
          </cell>
          <cell r="AA138">
            <v>0</v>
          </cell>
          <cell r="AB138">
            <v>0</v>
          </cell>
        </row>
        <row r="139">
          <cell r="A139">
            <v>0</v>
          </cell>
          <cell r="B139">
            <v>0</v>
          </cell>
          <cell r="C139">
            <v>0</v>
          </cell>
          <cell r="D139" t="str">
            <v>4.7</v>
          </cell>
          <cell r="E139">
            <v>0</v>
          </cell>
          <cell r="F139">
            <v>0</v>
          </cell>
          <cell r="G139">
            <v>0</v>
          </cell>
          <cell r="H139">
            <v>0</v>
          </cell>
          <cell r="I139">
            <v>0</v>
          </cell>
          <cell r="J139">
            <v>0</v>
          </cell>
          <cell r="K139">
            <v>0</v>
          </cell>
          <cell r="L139">
            <v>0</v>
          </cell>
          <cell r="M139">
            <v>0</v>
          </cell>
          <cell r="N139">
            <v>0</v>
          </cell>
          <cell r="O139">
            <v>0</v>
          </cell>
          <cell r="P139">
            <v>0</v>
          </cell>
          <cell r="Q139">
            <v>0</v>
          </cell>
          <cell r="R139" t="str">
            <v>1.33</v>
          </cell>
          <cell r="S139" t="str">
            <v>D+</v>
          </cell>
          <cell r="T139" t="str">
            <v>0</v>
          </cell>
          <cell r="U139">
            <v>0</v>
          </cell>
          <cell r="V139">
            <v>0</v>
          </cell>
          <cell r="W139">
            <v>0</v>
          </cell>
          <cell r="X139">
            <v>0</v>
          </cell>
          <cell r="Y139">
            <v>0</v>
          </cell>
          <cell r="Z139">
            <v>0</v>
          </cell>
          <cell r="AA139">
            <v>0</v>
          </cell>
          <cell r="AB139">
            <v>0</v>
          </cell>
        </row>
        <row r="140">
          <cell r="A140">
            <v>0</v>
          </cell>
          <cell r="B140">
            <v>33</v>
          </cell>
          <cell r="C140" t="str">
            <v>capaian rapot</v>
          </cell>
          <cell r="D140">
            <v>0</v>
          </cell>
          <cell r="E140">
            <v>0</v>
          </cell>
          <cell r="F140">
            <v>0</v>
          </cell>
          <cell r="G140">
            <v>0</v>
          </cell>
          <cell r="H140">
            <v>0</v>
          </cell>
          <cell r="I140">
            <v>0</v>
          </cell>
          <cell r="J140">
            <v>0</v>
          </cell>
          <cell r="K140">
            <v>0</v>
          </cell>
          <cell r="L140">
            <v>0</v>
          </cell>
          <cell r="M140">
            <v>0</v>
          </cell>
          <cell r="N140">
            <v>0</v>
          </cell>
          <cell r="O140">
            <v>0</v>
          </cell>
          <cell r="P140">
            <v>0</v>
          </cell>
          <cell r="Q140">
            <v>0</v>
          </cell>
          <cell r="R140" t="str">
            <v>1.33</v>
          </cell>
          <cell r="S140" t="str">
            <v>D+</v>
          </cell>
          <cell r="T140">
            <v>0</v>
          </cell>
          <cell r="U140">
            <v>0</v>
          </cell>
          <cell r="V140">
            <v>0</v>
          </cell>
          <cell r="W140">
            <v>0</v>
          </cell>
          <cell r="X140">
            <v>0</v>
          </cell>
          <cell r="Y140">
            <v>0</v>
          </cell>
          <cell r="Z140">
            <v>0</v>
          </cell>
          <cell r="AA140">
            <v>0</v>
          </cell>
          <cell r="AB140">
            <v>0</v>
          </cell>
        </row>
        <row r="141">
          <cell r="A141">
            <v>34</v>
          </cell>
          <cell r="B141">
            <v>0</v>
          </cell>
          <cell r="C141" t="e">
            <v>#N/A</v>
          </cell>
          <cell r="D141" t="str">
            <v>4.5</v>
          </cell>
          <cell r="E141">
            <v>0</v>
          </cell>
          <cell r="F141">
            <v>0</v>
          </cell>
          <cell r="G141">
            <v>0</v>
          </cell>
          <cell r="H141">
            <v>0</v>
          </cell>
          <cell r="I141">
            <v>0</v>
          </cell>
          <cell r="J141">
            <v>0</v>
          </cell>
          <cell r="K141">
            <v>0</v>
          </cell>
          <cell r="L141">
            <v>0</v>
          </cell>
          <cell r="M141">
            <v>0</v>
          </cell>
          <cell r="N141">
            <v>0</v>
          </cell>
          <cell r="O141">
            <v>0</v>
          </cell>
          <cell r="P141">
            <v>0</v>
          </cell>
          <cell r="Q141">
            <v>0</v>
          </cell>
          <cell r="R141" t="str">
            <v>1.33</v>
          </cell>
          <cell r="S141" t="str">
            <v>D+</v>
          </cell>
          <cell r="T141" t="str">
            <v>0</v>
          </cell>
          <cell r="U141">
            <v>0</v>
          </cell>
          <cell r="V141">
            <v>0</v>
          </cell>
          <cell r="W141">
            <v>0</v>
          </cell>
          <cell r="X141">
            <v>0</v>
          </cell>
          <cell r="Y141">
            <v>0</v>
          </cell>
          <cell r="Z141">
            <v>0</v>
          </cell>
          <cell r="AA141">
            <v>0</v>
          </cell>
          <cell r="AB141" t="str">
            <v>D+</v>
          </cell>
        </row>
        <row r="142">
          <cell r="A142">
            <v>0</v>
          </cell>
          <cell r="B142">
            <v>0</v>
          </cell>
          <cell r="C142">
            <v>0</v>
          </cell>
          <cell r="D142" t="str">
            <v>4.6</v>
          </cell>
          <cell r="E142">
            <v>0</v>
          </cell>
          <cell r="F142">
            <v>0</v>
          </cell>
          <cell r="G142">
            <v>0</v>
          </cell>
          <cell r="H142">
            <v>0</v>
          </cell>
          <cell r="I142">
            <v>0</v>
          </cell>
          <cell r="J142">
            <v>0</v>
          </cell>
          <cell r="K142">
            <v>0</v>
          </cell>
          <cell r="L142">
            <v>0</v>
          </cell>
          <cell r="M142">
            <v>0</v>
          </cell>
          <cell r="N142">
            <v>0</v>
          </cell>
          <cell r="O142">
            <v>0</v>
          </cell>
          <cell r="P142">
            <v>0</v>
          </cell>
          <cell r="Q142">
            <v>0</v>
          </cell>
          <cell r="R142" t="str">
            <v>1.33</v>
          </cell>
          <cell r="S142" t="str">
            <v>D+</v>
          </cell>
          <cell r="T142" t="str">
            <v>0</v>
          </cell>
          <cell r="U142">
            <v>0</v>
          </cell>
          <cell r="V142">
            <v>0</v>
          </cell>
          <cell r="W142">
            <v>0</v>
          </cell>
          <cell r="X142">
            <v>0</v>
          </cell>
          <cell r="Y142">
            <v>0</v>
          </cell>
          <cell r="Z142">
            <v>0</v>
          </cell>
          <cell r="AA142">
            <v>0</v>
          </cell>
          <cell r="AB142">
            <v>0</v>
          </cell>
        </row>
        <row r="143">
          <cell r="A143">
            <v>0</v>
          </cell>
          <cell r="B143">
            <v>0</v>
          </cell>
          <cell r="C143">
            <v>0</v>
          </cell>
          <cell r="D143" t="str">
            <v>4.7</v>
          </cell>
          <cell r="E143">
            <v>0</v>
          </cell>
          <cell r="F143">
            <v>0</v>
          </cell>
          <cell r="G143">
            <v>0</v>
          </cell>
          <cell r="H143">
            <v>0</v>
          </cell>
          <cell r="I143">
            <v>0</v>
          </cell>
          <cell r="J143">
            <v>0</v>
          </cell>
          <cell r="K143">
            <v>0</v>
          </cell>
          <cell r="L143">
            <v>0</v>
          </cell>
          <cell r="M143">
            <v>0</v>
          </cell>
          <cell r="N143">
            <v>0</v>
          </cell>
          <cell r="O143">
            <v>0</v>
          </cell>
          <cell r="P143">
            <v>0</v>
          </cell>
          <cell r="Q143">
            <v>0</v>
          </cell>
          <cell r="R143" t="str">
            <v>1.33</v>
          </cell>
          <cell r="S143" t="str">
            <v>D+</v>
          </cell>
          <cell r="T143" t="str">
            <v>0</v>
          </cell>
          <cell r="U143">
            <v>0</v>
          </cell>
          <cell r="V143">
            <v>0</v>
          </cell>
          <cell r="W143">
            <v>0</v>
          </cell>
          <cell r="X143">
            <v>0</v>
          </cell>
          <cell r="Y143">
            <v>0</v>
          </cell>
          <cell r="Z143">
            <v>0</v>
          </cell>
          <cell r="AA143">
            <v>0</v>
          </cell>
          <cell r="AB143">
            <v>0</v>
          </cell>
        </row>
        <row r="144">
          <cell r="A144">
            <v>0</v>
          </cell>
          <cell r="B144">
            <v>34</v>
          </cell>
          <cell r="C144" t="str">
            <v>capaian rapot</v>
          </cell>
          <cell r="D144">
            <v>0</v>
          </cell>
          <cell r="E144">
            <v>0</v>
          </cell>
          <cell r="F144">
            <v>0</v>
          </cell>
          <cell r="G144">
            <v>0</v>
          </cell>
          <cell r="H144">
            <v>0</v>
          </cell>
          <cell r="I144">
            <v>0</v>
          </cell>
          <cell r="J144">
            <v>0</v>
          </cell>
          <cell r="K144">
            <v>0</v>
          </cell>
          <cell r="L144">
            <v>0</v>
          </cell>
          <cell r="M144">
            <v>0</v>
          </cell>
          <cell r="N144">
            <v>0</v>
          </cell>
          <cell r="O144">
            <v>0</v>
          </cell>
          <cell r="P144">
            <v>0</v>
          </cell>
          <cell r="Q144">
            <v>0</v>
          </cell>
          <cell r="R144" t="str">
            <v>1.33</v>
          </cell>
          <cell r="S144" t="str">
            <v>D+</v>
          </cell>
          <cell r="T144">
            <v>0</v>
          </cell>
          <cell r="U144">
            <v>0</v>
          </cell>
          <cell r="V144">
            <v>0</v>
          </cell>
          <cell r="W144">
            <v>0</v>
          </cell>
          <cell r="X144">
            <v>0</v>
          </cell>
          <cell r="Y144">
            <v>0</v>
          </cell>
          <cell r="Z144">
            <v>0</v>
          </cell>
          <cell r="AA144">
            <v>0</v>
          </cell>
          <cell r="AB144">
            <v>0</v>
          </cell>
        </row>
        <row r="145">
          <cell r="A145">
            <v>35</v>
          </cell>
          <cell r="B145">
            <v>0</v>
          </cell>
          <cell r="C145" t="e">
            <v>#N/A</v>
          </cell>
          <cell r="D145" t="str">
            <v>4.5</v>
          </cell>
          <cell r="E145">
            <v>0</v>
          </cell>
          <cell r="F145">
            <v>0</v>
          </cell>
          <cell r="G145">
            <v>0</v>
          </cell>
          <cell r="H145">
            <v>0</v>
          </cell>
          <cell r="I145">
            <v>0</v>
          </cell>
          <cell r="J145">
            <v>0</v>
          </cell>
          <cell r="K145">
            <v>0</v>
          </cell>
          <cell r="L145">
            <v>0</v>
          </cell>
          <cell r="M145">
            <v>0</v>
          </cell>
          <cell r="N145">
            <v>0</v>
          </cell>
          <cell r="O145">
            <v>0</v>
          </cell>
          <cell r="P145">
            <v>0</v>
          </cell>
          <cell r="Q145">
            <v>0</v>
          </cell>
          <cell r="R145" t="str">
            <v>1.33</v>
          </cell>
          <cell r="S145" t="str">
            <v>D+</v>
          </cell>
          <cell r="T145" t="str">
            <v>0</v>
          </cell>
          <cell r="U145">
            <v>0</v>
          </cell>
          <cell r="V145">
            <v>0</v>
          </cell>
          <cell r="W145">
            <v>0</v>
          </cell>
          <cell r="X145">
            <v>0</v>
          </cell>
          <cell r="Y145">
            <v>0</v>
          </cell>
          <cell r="Z145">
            <v>0</v>
          </cell>
          <cell r="AA145">
            <v>0</v>
          </cell>
          <cell r="AB145" t="str">
            <v>D+</v>
          </cell>
        </row>
        <row r="146">
          <cell r="A146">
            <v>0</v>
          </cell>
          <cell r="B146">
            <v>0</v>
          </cell>
          <cell r="C146">
            <v>0</v>
          </cell>
          <cell r="D146" t="str">
            <v>4.6</v>
          </cell>
          <cell r="E146">
            <v>0</v>
          </cell>
          <cell r="F146">
            <v>0</v>
          </cell>
          <cell r="G146">
            <v>0</v>
          </cell>
          <cell r="H146">
            <v>0</v>
          </cell>
          <cell r="I146">
            <v>0</v>
          </cell>
          <cell r="J146">
            <v>0</v>
          </cell>
          <cell r="K146">
            <v>0</v>
          </cell>
          <cell r="L146">
            <v>0</v>
          </cell>
          <cell r="M146">
            <v>0</v>
          </cell>
          <cell r="N146">
            <v>0</v>
          </cell>
          <cell r="O146">
            <v>0</v>
          </cell>
          <cell r="P146">
            <v>0</v>
          </cell>
          <cell r="Q146">
            <v>0</v>
          </cell>
          <cell r="R146" t="str">
            <v>1.33</v>
          </cell>
          <cell r="S146" t="str">
            <v>D+</v>
          </cell>
          <cell r="T146" t="str">
            <v>0</v>
          </cell>
          <cell r="U146">
            <v>0</v>
          </cell>
          <cell r="V146">
            <v>0</v>
          </cell>
          <cell r="W146">
            <v>0</v>
          </cell>
          <cell r="X146">
            <v>0</v>
          </cell>
          <cell r="Y146">
            <v>0</v>
          </cell>
          <cell r="Z146">
            <v>0</v>
          </cell>
          <cell r="AA146">
            <v>0</v>
          </cell>
          <cell r="AB146">
            <v>0</v>
          </cell>
        </row>
        <row r="147">
          <cell r="A147">
            <v>0</v>
          </cell>
          <cell r="B147">
            <v>0</v>
          </cell>
          <cell r="C147">
            <v>0</v>
          </cell>
          <cell r="D147" t="str">
            <v>4.7</v>
          </cell>
          <cell r="E147">
            <v>0</v>
          </cell>
          <cell r="F147">
            <v>0</v>
          </cell>
          <cell r="G147">
            <v>0</v>
          </cell>
          <cell r="H147">
            <v>0</v>
          </cell>
          <cell r="I147">
            <v>0</v>
          </cell>
          <cell r="J147">
            <v>0</v>
          </cell>
          <cell r="K147">
            <v>0</v>
          </cell>
          <cell r="L147">
            <v>0</v>
          </cell>
          <cell r="M147">
            <v>0</v>
          </cell>
          <cell r="N147">
            <v>0</v>
          </cell>
          <cell r="O147">
            <v>0</v>
          </cell>
          <cell r="P147">
            <v>0</v>
          </cell>
          <cell r="Q147">
            <v>0</v>
          </cell>
          <cell r="R147" t="str">
            <v>1.33</v>
          </cell>
          <cell r="S147" t="str">
            <v>D+</v>
          </cell>
          <cell r="T147" t="str">
            <v>0</v>
          </cell>
          <cell r="U147">
            <v>0</v>
          </cell>
          <cell r="V147">
            <v>0</v>
          </cell>
          <cell r="W147">
            <v>0</v>
          </cell>
          <cell r="X147">
            <v>0</v>
          </cell>
          <cell r="Y147">
            <v>0</v>
          </cell>
          <cell r="Z147">
            <v>0</v>
          </cell>
          <cell r="AA147">
            <v>0</v>
          </cell>
          <cell r="AB147">
            <v>0</v>
          </cell>
        </row>
        <row r="148">
          <cell r="A148">
            <v>0</v>
          </cell>
          <cell r="B148">
            <v>35</v>
          </cell>
          <cell r="C148" t="str">
            <v>capaian rapot</v>
          </cell>
          <cell r="D148">
            <v>0</v>
          </cell>
          <cell r="E148">
            <v>0</v>
          </cell>
          <cell r="F148">
            <v>0</v>
          </cell>
          <cell r="G148">
            <v>0</v>
          </cell>
          <cell r="H148">
            <v>0</v>
          </cell>
          <cell r="I148">
            <v>0</v>
          </cell>
          <cell r="J148">
            <v>0</v>
          </cell>
          <cell r="K148">
            <v>0</v>
          </cell>
          <cell r="L148">
            <v>0</v>
          </cell>
          <cell r="M148">
            <v>0</v>
          </cell>
          <cell r="N148">
            <v>0</v>
          </cell>
          <cell r="O148">
            <v>0</v>
          </cell>
          <cell r="P148">
            <v>0</v>
          </cell>
          <cell r="Q148">
            <v>0</v>
          </cell>
          <cell r="R148" t="str">
            <v>1.33</v>
          </cell>
          <cell r="S148" t="str">
            <v>D+</v>
          </cell>
          <cell r="T148">
            <v>0</v>
          </cell>
          <cell r="U148">
            <v>0</v>
          </cell>
          <cell r="V148">
            <v>0</v>
          </cell>
          <cell r="W148">
            <v>0</v>
          </cell>
          <cell r="X148">
            <v>0</v>
          </cell>
          <cell r="Y148">
            <v>0</v>
          </cell>
          <cell r="Z148">
            <v>0</v>
          </cell>
          <cell r="AA148">
            <v>0</v>
          </cell>
          <cell r="AB148">
            <v>0</v>
          </cell>
        </row>
        <row r="149">
          <cell r="A149">
            <v>36</v>
          </cell>
          <cell r="B149">
            <v>0</v>
          </cell>
          <cell r="C149" t="e">
            <v>#N/A</v>
          </cell>
          <cell r="D149" t="str">
            <v>4.5</v>
          </cell>
          <cell r="E149">
            <v>0</v>
          </cell>
          <cell r="F149">
            <v>0</v>
          </cell>
          <cell r="G149">
            <v>0</v>
          </cell>
          <cell r="H149">
            <v>0</v>
          </cell>
          <cell r="I149">
            <v>0</v>
          </cell>
          <cell r="J149">
            <v>0</v>
          </cell>
          <cell r="K149">
            <v>0</v>
          </cell>
          <cell r="L149">
            <v>0</v>
          </cell>
          <cell r="M149">
            <v>0</v>
          </cell>
          <cell r="N149">
            <v>0</v>
          </cell>
          <cell r="O149">
            <v>0</v>
          </cell>
          <cell r="P149">
            <v>0</v>
          </cell>
          <cell r="Q149">
            <v>0</v>
          </cell>
          <cell r="R149" t="str">
            <v>1.33</v>
          </cell>
          <cell r="S149" t="str">
            <v>D+</v>
          </cell>
          <cell r="T149" t="str">
            <v>0</v>
          </cell>
          <cell r="U149">
            <v>0</v>
          </cell>
          <cell r="V149">
            <v>0</v>
          </cell>
          <cell r="W149">
            <v>0</v>
          </cell>
          <cell r="X149">
            <v>0</v>
          </cell>
          <cell r="Y149">
            <v>0</v>
          </cell>
          <cell r="Z149">
            <v>0</v>
          </cell>
          <cell r="AA149">
            <v>0</v>
          </cell>
          <cell r="AB149" t="str">
            <v>D+</v>
          </cell>
        </row>
        <row r="150">
          <cell r="A150">
            <v>0</v>
          </cell>
          <cell r="B150">
            <v>0</v>
          </cell>
          <cell r="C150">
            <v>0</v>
          </cell>
          <cell r="D150" t="str">
            <v>4.6</v>
          </cell>
          <cell r="E150">
            <v>0</v>
          </cell>
          <cell r="F150">
            <v>0</v>
          </cell>
          <cell r="G150">
            <v>0</v>
          </cell>
          <cell r="H150">
            <v>0</v>
          </cell>
          <cell r="I150">
            <v>0</v>
          </cell>
          <cell r="J150">
            <v>0</v>
          </cell>
          <cell r="K150">
            <v>0</v>
          </cell>
          <cell r="L150">
            <v>0</v>
          </cell>
          <cell r="M150">
            <v>0</v>
          </cell>
          <cell r="N150">
            <v>0</v>
          </cell>
          <cell r="O150">
            <v>0</v>
          </cell>
          <cell r="P150">
            <v>0</v>
          </cell>
          <cell r="Q150">
            <v>0</v>
          </cell>
          <cell r="R150" t="str">
            <v>1.33</v>
          </cell>
          <cell r="S150" t="str">
            <v>D+</v>
          </cell>
          <cell r="T150" t="str">
            <v>0</v>
          </cell>
          <cell r="U150">
            <v>0</v>
          </cell>
          <cell r="V150">
            <v>0</v>
          </cell>
          <cell r="W150">
            <v>0</v>
          </cell>
          <cell r="X150">
            <v>0</v>
          </cell>
          <cell r="Y150">
            <v>0</v>
          </cell>
          <cell r="Z150">
            <v>0</v>
          </cell>
          <cell r="AA150">
            <v>0</v>
          </cell>
          <cell r="AB150">
            <v>0</v>
          </cell>
        </row>
        <row r="151">
          <cell r="A151">
            <v>0</v>
          </cell>
          <cell r="B151">
            <v>0</v>
          </cell>
          <cell r="C151">
            <v>0</v>
          </cell>
          <cell r="D151" t="str">
            <v>4.7</v>
          </cell>
          <cell r="E151">
            <v>0</v>
          </cell>
          <cell r="F151">
            <v>0</v>
          </cell>
          <cell r="G151">
            <v>0</v>
          </cell>
          <cell r="H151">
            <v>0</v>
          </cell>
          <cell r="I151">
            <v>0</v>
          </cell>
          <cell r="J151">
            <v>0</v>
          </cell>
          <cell r="K151">
            <v>0</v>
          </cell>
          <cell r="L151">
            <v>0</v>
          </cell>
          <cell r="M151">
            <v>0</v>
          </cell>
          <cell r="N151">
            <v>0</v>
          </cell>
          <cell r="O151">
            <v>0</v>
          </cell>
          <cell r="P151">
            <v>0</v>
          </cell>
          <cell r="Q151">
            <v>0</v>
          </cell>
          <cell r="R151" t="str">
            <v>1.33</v>
          </cell>
          <cell r="S151" t="str">
            <v>D+</v>
          </cell>
          <cell r="T151" t="str">
            <v>0</v>
          </cell>
          <cell r="U151">
            <v>0</v>
          </cell>
          <cell r="V151">
            <v>0</v>
          </cell>
          <cell r="W151">
            <v>0</v>
          </cell>
          <cell r="X151">
            <v>0</v>
          </cell>
          <cell r="Y151">
            <v>0</v>
          </cell>
          <cell r="Z151">
            <v>0</v>
          </cell>
          <cell r="AA151">
            <v>0</v>
          </cell>
          <cell r="AB151">
            <v>0</v>
          </cell>
        </row>
        <row r="152">
          <cell r="A152">
            <v>0</v>
          </cell>
          <cell r="B152">
            <v>36</v>
          </cell>
          <cell r="C152" t="str">
            <v>capaian rapot</v>
          </cell>
          <cell r="D152">
            <v>0</v>
          </cell>
          <cell r="E152">
            <v>0</v>
          </cell>
          <cell r="F152">
            <v>0</v>
          </cell>
          <cell r="G152">
            <v>0</v>
          </cell>
          <cell r="H152">
            <v>0</v>
          </cell>
          <cell r="I152">
            <v>0</v>
          </cell>
          <cell r="J152">
            <v>0</v>
          </cell>
          <cell r="K152">
            <v>0</v>
          </cell>
          <cell r="L152">
            <v>0</v>
          </cell>
          <cell r="M152">
            <v>0</v>
          </cell>
          <cell r="N152">
            <v>0</v>
          </cell>
          <cell r="O152">
            <v>0</v>
          </cell>
          <cell r="P152">
            <v>0</v>
          </cell>
          <cell r="Q152">
            <v>0</v>
          </cell>
          <cell r="R152" t="str">
            <v>1.33</v>
          </cell>
          <cell r="S152" t="str">
            <v>D+</v>
          </cell>
          <cell r="T152">
            <v>0</v>
          </cell>
          <cell r="U152">
            <v>0</v>
          </cell>
          <cell r="V152">
            <v>0</v>
          </cell>
          <cell r="W152">
            <v>0</v>
          </cell>
          <cell r="X152">
            <v>0</v>
          </cell>
          <cell r="Y152">
            <v>0</v>
          </cell>
          <cell r="Z152">
            <v>0</v>
          </cell>
          <cell r="AA152">
            <v>0</v>
          </cell>
          <cell r="AB152">
            <v>0</v>
          </cell>
        </row>
        <row r="153">
          <cell r="A153">
            <v>37</v>
          </cell>
          <cell r="B153">
            <v>0</v>
          </cell>
          <cell r="C153" t="e">
            <v>#N/A</v>
          </cell>
          <cell r="D153" t="str">
            <v>4.5</v>
          </cell>
          <cell r="E153">
            <v>0</v>
          </cell>
          <cell r="F153">
            <v>0</v>
          </cell>
          <cell r="G153">
            <v>0</v>
          </cell>
          <cell r="H153">
            <v>0</v>
          </cell>
          <cell r="I153">
            <v>0</v>
          </cell>
          <cell r="J153">
            <v>0</v>
          </cell>
          <cell r="K153">
            <v>0</v>
          </cell>
          <cell r="L153">
            <v>0</v>
          </cell>
          <cell r="M153">
            <v>0</v>
          </cell>
          <cell r="N153">
            <v>0</v>
          </cell>
          <cell r="O153">
            <v>0</v>
          </cell>
          <cell r="P153">
            <v>0</v>
          </cell>
          <cell r="Q153">
            <v>0</v>
          </cell>
          <cell r="R153" t="str">
            <v>1.33</v>
          </cell>
          <cell r="S153" t="str">
            <v>D+</v>
          </cell>
          <cell r="T153" t="str">
            <v>0</v>
          </cell>
          <cell r="U153">
            <v>0</v>
          </cell>
          <cell r="V153">
            <v>0</v>
          </cell>
          <cell r="W153">
            <v>0</v>
          </cell>
          <cell r="X153">
            <v>0</v>
          </cell>
          <cell r="Y153">
            <v>0</v>
          </cell>
          <cell r="Z153">
            <v>0</v>
          </cell>
          <cell r="AA153">
            <v>0</v>
          </cell>
          <cell r="AB153" t="str">
            <v>D+</v>
          </cell>
        </row>
        <row r="154">
          <cell r="A154">
            <v>0</v>
          </cell>
          <cell r="B154">
            <v>0</v>
          </cell>
          <cell r="C154">
            <v>0</v>
          </cell>
          <cell r="D154" t="str">
            <v>4.6</v>
          </cell>
          <cell r="E154">
            <v>0</v>
          </cell>
          <cell r="F154">
            <v>0</v>
          </cell>
          <cell r="G154">
            <v>0</v>
          </cell>
          <cell r="H154">
            <v>0</v>
          </cell>
          <cell r="I154">
            <v>0</v>
          </cell>
          <cell r="J154">
            <v>0</v>
          </cell>
          <cell r="K154">
            <v>0</v>
          </cell>
          <cell r="L154">
            <v>0</v>
          </cell>
          <cell r="M154">
            <v>0</v>
          </cell>
          <cell r="N154">
            <v>0</v>
          </cell>
          <cell r="O154">
            <v>0</v>
          </cell>
          <cell r="P154">
            <v>0</v>
          </cell>
          <cell r="Q154">
            <v>0</v>
          </cell>
          <cell r="R154" t="str">
            <v>1.33</v>
          </cell>
          <cell r="S154" t="str">
            <v>D+</v>
          </cell>
          <cell r="T154" t="str">
            <v>0</v>
          </cell>
          <cell r="U154">
            <v>0</v>
          </cell>
          <cell r="V154">
            <v>0</v>
          </cell>
          <cell r="W154">
            <v>0</v>
          </cell>
          <cell r="X154">
            <v>0</v>
          </cell>
          <cell r="Y154">
            <v>0</v>
          </cell>
          <cell r="Z154">
            <v>0</v>
          </cell>
          <cell r="AA154">
            <v>0</v>
          </cell>
          <cell r="AB154">
            <v>0</v>
          </cell>
        </row>
        <row r="155">
          <cell r="A155">
            <v>0</v>
          </cell>
          <cell r="B155">
            <v>0</v>
          </cell>
          <cell r="C155">
            <v>0</v>
          </cell>
          <cell r="D155" t="str">
            <v>4.7</v>
          </cell>
          <cell r="E155">
            <v>0</v>
          </cell>
          <cell r="F155">
            <v>0</v>
          </cell>
          <cell r="G155">
            <v>0</v>
          </cell>
          <cell r="H155">
            <v>0</v>
          </cell>
          <cell r="I155">
            <v>0</v>
          </cell>
          <cell r="J155">
            <v>0</v>
          </cell>
          <cell r="K155">
            <v>0</v>
          </cell>
          <cell r="L155">
            <v>0</v>
          </cell>
          <cell r="M155">
            <v>0</v>
          </cell>
          <cell r="N155">
            <v>0</v>
          </cell>
          <cell r="O155">
            <v>0</v>
          </cell>
          <cell r="P155">
            <v>0</v>
          </cell>
          <cell r="Q155">
            <v>0</v>
          </cell>
          <cell r="R155" t="str">
            <v>1.33</v>
          </cell>
          <cell r="S155" t="str">
            <v>D+</v>
          </cell>
          <cell r="T155" t="str">
            <v>0</v>
          </cell>
          <cell r="U155">
            <v>0</v>
          </cell>
          <cell r="V155">
            <v>0</v>
          </cell>
          <cell r="W155">
            <v>0</v>
          </cell>
          <cell r="X155">
            <v>0</v>
          </cell>
          <cell r="Y155">
            <v>0</v>
          </cell>
          <cell r="Z155">
            <v>0</v>
          </cell>
          <cell r="AA155">
            <v>0</v>
          </cell>
          <cell r="AB155">
            <v>0</v>
          </cell>
        </row>
        <row r="156">
          <cell r="A156">
            <v>0</v>
          </cell>
          <cell r="B156">
            <v>37</v>
          </cell>
          <cell r="C156">
            <v>0</v>
          </cell>
          <cell r="D156">
            <v>0</v>
          </cell>
          <cell r="E156">
            <v>0</v>
          </cell>
          <cell r="F156">
            <v>0</v>
          </cell>
          <cell r="G156">
            <v>0</v>
          </cell>
          <cell r="H156">
            <v>0</v>
          </cell>
          <cell r="I156">
            <v>0</v>
          </cell>
          <cell r="J156">
            <v>0</v>
          </cell>
          <cell r="K156">
            <v>0</v>
          </cell>
          <cell r="L156">
            <v>0</v>
          </cell>
          <cell r="M156">
            <v>0</v>
          </cell>
          <cell r="N156">
            <v>0</v>
          </cell>
          <cell r="O156">
            <v>0</v>
          </cell>
          <cell r="P156">
            <v>0</v>
          </cell>
          <cell r="Q156">
            <v>0</v>
          </cell>
          <cell r="R156" t="str">
            <v>1.33</v>
          </cell>
          <cell r="S156" t="str">
            <v>D+</v>
          </cell>
          <cell r="T156">
            <v>0</v>
          </cell>
          <cell r="U156">
            <v>0</v>
          </cell>
          <cell r="V156">
            <v>0</v>
          </cell>
          <cell r="W156">
            <v>0</v>
          </cell>
          <cell r="X156">
            <v>0</v>
          </cell>
          <cell r="Y156">
            <v>0</v>
          </cell>
          <cell r="Z156">
            <v>0</v>
          </cell>
          <cell r="AA156">
            <v>0</v>
          </cell>
          <cell r="AB156">
            <v>0</v>
          </cell>
        </row>
        <row r="157">
          <cell r="A157">
            <v>38</v>
          </cell>
          <cell r="B157">
            <v>0</v>
          </cell>
          <cell r="C157" t="e">
            <v>#N/A</v>
          </cell>
          <cell r="D157" t="str">
            <v>4.5</v>
          </cell>
          <cell r="E157">
            <v>0</v>
          </cell>
          <cell r="F157">
            <v>0</v>
          </cell>
          <cell r="G157">
            <v>0</v>
          </cell>
          <cell r="H157">
            <v>0</v>
          </cell>
          <cell r="I157">
            <v>0</v>
          </cell>
          <cell r="J157">
            <v>0</v>
          </cell>
          <cell r="K157">
            <v>0</v>
          </cell>
          <cell r="L157">
            <v>0</v>
          </cell>
          <cell r="M157">
            <v>0</v>
          </cell>
          <cell r="N157">
            <v>0</v>
          </cell>
          <cell r="O157">
            <v>0</v>
          </cell>
          <cell r="P157">
            <v>0</v>
          </cell>
          <cell r="Q157">
            <v>0</v>
          </cell>
          <cell r="R157" t="str">
            <v>1.33</v>
          </cell>
          <cell r="S157" t="str">
            <v>D+</v>
          </cell>
          <cell r="T157" t="str">
            <v>0</v>
          </cell>
          <cell r="U157">
            <v>0</v>
          </cell>
          <cell r="V157">
            <v>0</v>
          </cell>
          <cell r="W157">
            <v>0</v>
          </cell>
          <cell r="X157">
            <v>0</v>
          </cell>
          <cell r="Y157">
            <v>0</v>
          </cell>
          <cell r="Z157">
            <v>0</v>
          </cell>
          <cell r="AA157">
            <v>0</v>
          </cell>
          <cell r="AB157" t="str">
            <v>D+</v>
          </cell>
        </row>
        <row r="158">
          <cell r="A158">
            <v>0</v>
          </cell>
          <cell r="B158">
            <v>0</v>
          </cell>
          <cell r="C158">
            <v>0</v>
          </cell>
          <cell r="D158" t="str">
            <v>4.6</v>
          </cell>
          <cell r="E158">
            <v>0</v>
          </cell>
          <cell r="F158">
            <v>0</v>
          </cell>
          <cell r="G158">
            <v>0</v>
          </cell>
          <cell r="H158">
            <v>0</v>
          </cell>
          <cell r="I158">
            <v>0</v>
          </cell>
          <cell r="J158">
            <v>0</v>
          </cell>
          <cell r="K158">
            <v>0</v>
          </cell>
          <cell r="L158">
            <v>0</v>
          </cell>
          <cell r="M158">
            <v>0</v>
          </cell>
          <cell r="N158">
            <v>0</v>
          </cell>
          <cell r="O158">
            <v>0</v>
          </cell>
          <cell r="P158">
            <v>0</v>
          </cell>
          <cell r="Q158">
            <v>0</v>
          </cell>
          <cell r="R158" t="str">
            <v>1.33</v>
          </cell>
          <cell r="S158" t="str">
            <v>D+</v>
          </cell>
          <cell r="T158" t="str">
            <v>0</v>
          </cell>
          <cell r="U158">
            <v>0</v>
          </cell>
          <cell r="V158">
            <v>0</v>
          </cell>
          <cell r="W158">
            <v>0</v>
          </cell>
          <cell r="X158">
            <v>0</v>
          </cell>
          <cell r="Y158">
            <v>0</v>
          </cell>
          <cell r="Z158">
            <v>0</v>
          </cell>
          <cell r="AA158">
            <v>0</v>
          </cell>
          <cell r="AB158">
            <v>0</v>
          </cell>
        </row>
        <row r="159">
          <cell r="A159">
            <v>0</v>
          </cell>
          <cell r="B159">
            <v>0</v>
          </cell>
          <cell r="C159">
            <v>0</v>
          </cell>
          <cell r="D159" t="str">
            <v>4.7</v>
          </cell>
          <cell r="E159">
            <v>0</v>
          </cell>
          <cell r="F159">
            <v>0</v>
          </cell>
          <cell r="G159">
            <v>0</v>
          </cell>
          <cell r="H159">
            <v>0</v>
          </cell>
          <cell r="I159">
            <v>0</v>
          </cell>
          <cell r="J159">
            <v>0</v>
          </cell>
          <cell r="K159">
            <v>0</v>
          </cell>
          <cell r="L159">
            <v>0</v>
          </cell>
          <cell r="M159">
            <v>0</v>
          </cell>
          <cell r="N159">
            <v>0</v>
          </cell>
          <cell r="O159">
            <v>0</v>
          </cell>
          <cell r="P159">
            <v>0</v>
          </cell>
          <cell r="Q159">
            <v>0</v>
          </cell>
          <cell r="R159" t="str">
            <v>1.33</v>
          </cell>
          <cell r="S159" t="str">
            <v>D+</v>
          </cell>
          <cell r="T159" t="str">
            <v>0</v>
          </cell>
          <cell r="U159">
            <v>0</v>
          </cell>
          <cell r="V159">
            <v>0</v>
          </cell>
          <cell r="W159">
            <v>0</v>
          </cell>
          <cell r="X159">
            <v>0</v>
          </cell>
          <cell r="Y159">
            <v>0</v>
          </cell>
          <cell r="Z159">
            <v>0</v>
          </cell>
          <cell r="AA159">
            <v>0</v>
          </cell>
          <cell r="AB159">
            <v>0</v>
          </cell>
        </row>
        <row r="160">
          <cell r="A160">
            <v>0</v>
          </cell>
          <cell r="B160">
            <v>38</v>
          </cell>
          <cell r="C160" t="str">
            <v>capaian rapot</v>
          </cell>
          <cell r="D160">
            <v>0</v>
          </cell>
          <cell r="E160">
            <v>0</v>
          </cell>
          <cell r="F160">
            <v>0</v>
          </cell>
          <cell r="G160">
            <v>0</v>
          </cell>
          <cell r="H160">
            <v>0</v>
          </cell>
          <cell r="I160">
            <v>0</v>
          </cell>
          <cell r="J160">
            <v>0</v>
          </cell>
          <cell r="K160">
            <v>0</v>
          </cell>
          <cell r="L160">
            <v>0</v>
          </cell>
          <cell r="M160">
            <v>0</v>
          </cell>
          <cell r="N160">
            <v>0</v>
          </cell>
          <cell r="O160">
            <v>0</v>
          </cell>
          <cell r="P160">
            <v>0</v>
          </cell>
          <cell r="Q160">
            <v>0</v>
          </cell>
          <cell r="R160" t="str">
            <v>1.33</v>
          </cell>
          <cell r="S160" t="str">
            <v>D+</v>
          </cell>
          <cell r="T160">
            <v>0</v>
          </cell>
          <cell r="U160">
            <v>0</v>
          </cell>
          <cell r="V160">
            <v>0</v>
          </cell>
          <cell r="W160">
            <v>0</v>
          </cell>
          <cell r="X160">
            <v>0</v>
          </cell>
          <cell r="Y160">
            <v>0</v>
          </cell>
          <cell r="Z160">
            <v>0</v>
          </cell>
          <cell r="AA160">
            <v>0</v>
          </cell>
          <cell r="AB160">
            <v>0</v>
          </cell>
        </row>
        <row r="161">
          <cell r="A161">
            <v>39</v>
          </cell>
          <cell r="B161">
            <v>0</v>
          </cell>
          <cell r="C161" t="e">
            <v>#N/A</v>
          </cell>
          <cell r="D161" t="str">
            <v>4.5</v>
          </cell>
          <cell r="E161">
            <v>0</v>
          </cell>
          <cell r="F161">
            <v>0</v>
          </cell>
          <cell r="G161">
            <v>0</v>
          </cell>
          <cell r="H161">
            <v>0</v>
          </cell>
          <cell r="I161">
            <v>0</v>
          </cell>
          <cell r="J161">
            <v>0</v>
          </cell>
          <cell r="K161">
            <v>0</v>
          </cell>
          <cell r="L161">
            <v>0</v>
          </cell>
          <cell r="M161">
            <v>0</v>
          </cell>
          <cell r="N161">
            <v>0</v>
          </cell>
          <cell r="O161">
            <v>0</v>
          </cell>
          <cell r="P161">
            <v>0</v>
          </cell>
          <cell r="Q161">
            <v>0</v>
          </cell>
          <cell r="R161" t="str">
            <v>1.33</v>
          </cell>
          <cell r="S161" t="str">
            <v>D+</v>
          </cell>
          <cell r="T161" t="str">
            <v>0</v>
          </cell>
          <cell r="U161">
            <v>0</v>
          </cell>
          <cell r="V161">
            <v>0</v>
          </cell>
          <cell r="W161">
            <v>0</v>
          </cell>
          <cell r="X161">
            <v>0</v>
          </cell>
          <cell r="Y161">
            <v>0</v>
          </cell>
          <cell r="Z161">
            <v>0</v>
          </cell>
          <cell r="AA161">
            <v>0</v>
          </cell>
          <cell r="AB161" t="str">
            <v>D+</v>
          </cell>
        </row>
        <row r="162">
          <cell r="A162">
            <v>0</v>
          </cell>
          <cell r="B162">
            <v>0</v>
          </cell>
          <cell r="C162">
            <v>0</v>
          </cell>
          <cell r="D162" t="str">
            <v>4.6</v>
          </cell>
          <cell r="E162">
            <v>0</v>
          </cell>
          <cell r="F162">
            <v>0</v>
          </cell>
          <cell r="G162">
            <v>0</v>
          </cell>
          <cell r="H162">
            <v>0</v>
          </cell>
          <cell r="I162">
            <v>0</v>
          </cell>
          <cell r="J162">
            <v>0</v>
          </cell>
          <cell r="K162">
            <v>0</v>
          </cell>
          <cell r="L162">
            <v>0</v>
          </cell>
          <cell r="M162">
            <v>0</v>
          </cell>
          <cell r="N162">
            <v>0</v>
          </cell>
          <cell r="O162">
            <v>0</v>
          </cell>
          <cell r="P162">
            <v>0</v>
          </cell>
          <cell r="Q162">
            <v>0</v>
          </cell>
          <cell r="R162" t="str">
            <v>1.33</v>
          </cell>
          <cell r="S162" t="str">
            <v>D+</v>
          </cell>
          <cell r="T162" t="str">
            <v>0</v>
          </cell>
          <cell r="U162">
            <v>0</v>
          </cell>
          <cell r="V162">
            <v>0</v>
          </cell>
          <cell r="W162">
            <v>0</v>
          </cell>
          <cell r="X162">
            <v>0</v>
          </cell>
          <cell r="Y162">
            <v>0</v>
          </cell>
          <cell r="Z162">
            <v>0</v>
          </cell>
          <cell r="AA162">
            <v>0</v>
          </cell>
          <cell r="AB162">
            <v>0</v>
          </cell>
        </row>
        <row r="163">
          <cell r="A163">
            <v>0</v>
          </cell>
          <cell r="B163">
            <v>0</v>
          </cell>
          <cell r="C163">
            <v>0</v>
          </cell>
          <cell r="D163" t="str">
            <v>4.7</v>
          </cell>
          <cell r="E163">
            <v>0</v>
          </cell>
          <cell r="F163">
            <v>0</v>
          </cell>
          <cell r="G163">
            <v>0</v>
          </cell>
          <cell r="H163">
            <v>0</v>
          </cell>
          <cell r="I163">
            <v>0</v>
          </cell>
          <cell r="J163">
            <v>0</v>
          </cell>
          <cell r="K163">
            <v>0</v>
          </cell>
          <cell r="L163">
            <v>0</v>
          </cell>
          <cell r="M163">
            <v>0</v>
          </cell>
          <cell r="N163">
            <v>0</v>
          </cell>
          <cell r="O163">
            <v>0</v>
          </cell>
          <cell r="P163">
            <v>0</v>
          </cell>
          <cell r="Q163">
            <v>0</v>
          </cell>
          <cell r="R163" t="str">
            <v>1.33</v>
          </cell>
          <cell r="S163" t="str">
            <v>D+</v>
          </cell>
          <cell r="T163" t="str">
            <v>0</v>
          </cell>
          <cell r="U163">
            <v>0</v>
          </cell>
          <cell r="V163">
            <v>0</v>
          </cell>
          <cell r="W163">
            <v>0</v>
          </cell>
          <cell r="X163">
            <v>0</v>
          </cell>
          <cell r="Y163">
            <v>0</v>
          </cell>
          <cell r="Z163">
            <v>0</v>
          </cell>
          <cell r="AA163">
            <v>0</v>
          </cell>
          <cell r="AB163">
            <v>0</v>
          </cell>
        </row>
        <row r="164">
          <cell r="A164">
            <v>0</v>
          </cell>
          <cell r="B164">
            <v>39</v>
          </cell>
          <cell r="C164" t="str">
            <v>capaian rapot</v>
          </cell>
          <cell r="D164">
            <v>0</v>
          </cell>
          <cell r="E164">
            <v>0</v>
          </cell>
          <cell r="F164">
            <v>0</v>
          </cell>
          <cell r="G164">
            <v>0</v>
          </cell>
          <cell r="H164">
            <v>0</v>
          </cell>
          <cell r="I164">
            <v>0</v>
          </cell>
          <cell r="J164">
            <v>0</v>
          </cell>
          <cell r="K164">
            <v>0</v>
          </cell>
          <cell r="L164">
            <v>0</v>
          </cell>
          <cell r="M164">
            <v>0</v>
          </cell>
          <cell r="N164">
            <v>0</v>
          </cell>
          <cell r="O164">
            <v>0</v>
          </cell>
          <cell r="P164">
            <v>0</v>
          </cell>
          <cell r="Q164">
            <v>0</v>
          </cell>
          <cell r="R164" t="str">
            <v>1.33</v>
          </cell>
          <cell r="S164" t="str">
            <v>D+</v>
          </cell>
          <cell r="T164">
            <v>0</v>
          </cell>
          <cell r="U164">
            <v>0</v>
          </cell>
          <cell r="V164">
            <v>0</v>
          </cell>
          <cell r="W164">
            <v>0</v>
          </cell>
          <cell r="X164">
            <v>0</v>
          </cell>
          <cell r="Y164">
            <v>0</v>
          </cell>
          <cell r="Z164">
            <v>0</v>
          </cell>
          <cell r="AA164">
            <v>0</v>
          </cell>
          <cell r="AB164">
            <v>0</v>
          </cell>
        </row>
        <row r="165">
          <cell r="A165">
            <v>40</v>
          </cell>
          <cell r="B165">
            <v>0</v>
          </cell>
          <cell r="C165" t="e">
            <v>#N/A</v>
          </cell>
          <cell r="D165" t="str">
            <v>4.5</v>
          </cell>
          <cell r="E165">
            <v>0</v>
          </cell>
          <cell r="F165">
            <v>0</v>
          </cell>
          <cell r="G165">
            <v>0</v>
          </cell>
          <cell r="H165">
            <v>0</v>
          </cell>
          <cell r="I165">
            <v>0</v>
          </cell>
          <cell r="J165">
            <v>0</v>
          </cell>
          <cell r="K165">
            <v>0</v>
          </cell>
          <cell r="L165">
            <v>0</v>
          </cell>
          <cell r="M165">
            <v>0</v>
          </cell>
          <cell r="N165">
            <v>0</v>
          </cell>
          <cell r="O165">
            <v>0</v>
          </cell>
          <cell r="P165">
            <v>0</v>
          </cell>
          <cell r="Q165">
            <v>0</v>
          </cell>
          <cell r="R165" t="str">
            <v>1.33</v>
          </cell>
          <cell r="S165" t="str">
            <v>D+</v>
          </cell>
          <cell r="T165" t="str">
            <v>0</v>
          </cell>
          <cell r="U165">
            <v>0</v>
          </cell>
          <cell r="V165">
            <v>0</v>
          </cell>
          <cell r="W165">
            <v>0</v>
          </cell>
          <cell r="X165">
            <v>0</v>
          </cell>
          <cell r="Y165">
            <v>0</v>
          </cell>
          <cell r="Z165">
            <v>0</v>
          </cell>
          <cell r="AA165">
            <v>0</v>
          </cell>
          <cell r="AB165" t="str">
            <v>D+</v>
          </cell>
        </row>
        <row r="166">
          <cell r="A166">
            <v>0</v>
          </cell>
          <cell r="B166">
            <v>0</v>
          </cell>
          <cell r="C166">
            <v>0</v>
          </cell>
          <cell r="D166" t="str">
            <v>4.6</v>
          </cell>
          <cell r="E166">
            <v>0</v>
          </cell>
          <cell r="F166">
            <v>0</v>
          </cell>
          <cell r="G166">
            <v>0</v>
          </cell>
          <cell r="H166">
            <v>0</v>
          </cell>
          <cell r="I166">
            <v>0</v>
          </cell>
          <cell r="J166">
            <v>0</v>
          </cell>
          <cell r="K166">
            <v>0</v>
          </cell>
          <cell r="L166">
            <v>0</v>
          </cell>
          <cell r="M166">
            <v>0</v>
          </cell>
          <cell r="N166">
            <v>0</v>
          </cell>
          <cell r="O166">
            <v>0</v>
          </cell>
          <cell r="P166">
            <v>0</v>
          </cell>
          <cell r="Q166">
            <v>0</v>
          </cell>
          <cell r="R166" t="str">
            <v>1.33</v>
          </cell>
          <cell r="S166" t="str">
            <v>D+</v>
          </cell>
          <cell r="T166" t="str">
            <v>0</v>
          </cell>
          <cell r="U166">
            <v>0</v>
          </cell>
          <cell r="V166">
            <v>0</v>
          </cell>
          <cell r="W166">
            <v>0</v>
          </cell>
          <cell r="X166">
            <v>0</v>
          </cell>
          <cell r="Y166">
            <v>0</v>
          </cell>
          <cell r="Z166">
            <v>0</v>
          </cell>
          <cell r="AA166">
            <v>0</v>
          </cell>
          <cell r="AB166">
            <v>0</v>
          </cell>
        </row>
        <row r="167">
          <cell r="A167">
            <v>0</v>
          </cell>
          <cell r="B167">
            <v>0</v>
          </cell>
          <cell r="C167">
            <v>0</v>
          </cell>
          <cell r="D167" t="str">
            <v>4.7</v>
          </cell>
          <cell r="E167">
            <v>0</v>
          </cell>
          <cell r="F167">
            <v>0</v>
          </cell>
          <cell r="G167">
            <v>0</v>
          </cell>
          <cell r="H167">
            <v>0</v>
          </cell>
          <cell r="I167">
            <v>0</v>
          </cell>
          <cell r="J167">
            <v>0</v>
          </cell>
          <cell r="K167">
            <v>0</v>
          </cell>
          <cell r="L167">
            <v>0</v>
          </cell>
          <cell r="M167">
            <v>0</v>
          </cell>
          <cell r="N167">
            <v>0</v>
          </cell>
          <cell r="O167">
            <v>0</v>
          </cell>
          <cell r="P167">
            <v>0</v>
          </cell>
          <cell r="Q167">
            <v>0</v>
          </cell>
          <cell r="R167" t="str">
            <v>1.33</v>
          </cell>
          <cell r="S167" t="str">
            <v>D+</v>
          </cell>
          <cell r="T167" t="str">
            <v>0</v>
          </cell>
          <cell r="U167">
            <v>0</v>
          </cell>
          <cell r="V167">
            <v>0</v>
          </cell>
          <cell r="W167">
            <v>0</v>
          </cell>
          <cell r="X167">
            <v>0</v>
          </cell>
          <cell r="Y167">
            <v>0</v>
          </cell>
          <cell r="Z167">
            <v>0</v>
          </cell>
          <cell r="AA167">
            <v>0</v>
          </cell>
          <cell r="AB167">
            <v>0</v>
          </cell>
        </row>
        <row r="168">
          <cell r="A168">
            <v>0</v>
          </cell>
          <cell r="B168">
            <v>40</v>
          </cell>
          <cell r="C168" t="str">
            <v>capaian rapot</v>
          </cell>
          <cell r="D168">
            <v>0</v>
          </cell>
          <cell r="E168">
            <v>0</v>
          </cell>
          <cell r="F168">
            <v>0</v>
          </cell>
          <cell r="G168">
            <v>0</v>
          </cell>
          <cell r="H168">
            <v>0</v>
          </cell>
          <cell r="I168">
            <v>0</v>
          </cell>
          <cell r="J168">
            <v>0</v>
          </cell>
          <cell r="K168">
            <v>0</v>
          </cell>
          <cell r="L168">
            <v>0</v>
          </cell>
          <cell r="M168">
            <v>0</v>
          </cell>
          <cell r="N168">
            <v>0</v>
          </cell>
          <cell r="O168">
            <v>0</v>
          </cell>
          <cell r="P168">
            <v>0</v>
          </cell>
          <cell r="Q168">
            <v>0</v>
          </cell>
          <cell r="R168" t="str">
            <v>1.33</v>
          </cell>
          <cell r="S168" t="str">
            <v>D+</v>
          </cell>
          <cell r="T168">
            <v>0</v>
          </cell>
          <cell r="U168">
            <v>0</v>
          </cell>
          <cell r="V168">
            <v>0</v>
          </cell>
          <cell r="W168">
            <v>0</v>
          </cell>
          <cell r="X168">
            <v>0</v>
          </cell>
          <cell r="Y168">
            <v>0</v>
          </cell>
          <cell r="Z168">
            <v>0</v>
          </cell>
          <cell r="AA168">
            <v>0</v>
          </cell>
          <cell r="AB168">
            <v>0</v>
          </cell>
        </row>
      </sheetData>
      <sheetData sheetId="31">
        <row r="4">
          <cell r="W4">
            <v>1</v>
          </cell>
          <cell r="X4" t="str">
            <v>Achmad Zacky</v>
          </cell>
          <cell r="Y4" t="str">
            <v xml:space="preserve">Sangat baik dalam Memahami sikap rendah hati sebagai implementasidari pemahaman Q.S. al-Isra’/17:37. Baik dalam Mengetahui Q.S. al-Falaq, al-Ma‘µn dan al-Fiil dengan baik dan benar. </v>
          </cell>
          <cell r="Z4" t="str">
            <v xml:space="preserve">Baik dalam Memberikan contoh-contoh makna ibadah salat. Baik dalam Mencontohkan sikap rendah hati sebagai implementasi dari pemahaman al-Isra’/17:37. </v>
          </cell>
        </row>
        <row r="5">
          <cell r="W5">
            <v>2</v>
          </cell>
          <cell r="X5" t="str">
            <v>Angelia Vabel R</v>
          </cell>
          <cell r="Y5" t="str">
            <v xml:space="preserve">    </v>
          </cell>
          <cell r="Z5" t="str">
            <v xml:space="preserve">  </v>
          </cell>
        </row>
        <row r="6">
          <cell r="W6">
            <v>3</v>
          </cell>
          <cell r="X6" t="str">
            <v>Anggun Dwi P.I</v>
          </cell>
          <cell r="Y6" t="str">
            <v xml:space="preserve">    </v>
          </cell>
          <cell r="Z6" t="str">
            <v xml:space="preserve">  </v>
          </cell>
        </row>
        <row r="7">
          <cell r="W7">
            <v>4</v>
          </cell>
          <cell r="X7" t="str">
            <v>Antonio Permata A</v>
          </cell>
          <cell r="Y7" t="str">
            <v xml:space="preserve">    </v>
          </cell>
          <cell r="Z7" t="str">
            <v xml:space="preserve">  </v>
          </cell>
        </row>
        <row r="8">
          <cell r="W8">
            <v>5</v>
          </cell>
          <cell r="X8" t="str">
            <v>Arya Pratama G</v>
          </cell>
          <cell r="Y8" t="str">
            <v xml:space="preserve">    </v>
          </cell>
          <cell r="Z8" t="str">
            <v xml:space="preserve">  </v>
          </cell>
        </row>
        <row r="9">
          <cell r="W9">
            <v>6</v>
          </cell>
          <cell r="X9" t="str">
            <v>Asyam Hanif Ihsan H</v>
          </cell>
          <cell r="Y9" t="str">
            <v xml:space="preserve">    </v>
          </cell>
          <cell r="Z9" t="str">
            <v xml:space="preserve">  </v>
          </cell>
        </row>
        <row r="10">
          <cell r="W10">
            <v>7</v>
          </cell>
          <cell r="X10" t="str">
            <v>Athaya Salsabilla Z</v>
          </cell>
          <cell r="Y10" t="str">
            <v xml:space="preserve">    </v>
          </cell>
          <cell r="Z10" t="str">
            <v xml:space="preserve">  </v>
          </cell>
        </row>
        <row r="11">
          <cell r="W11">
            <v>8</v>
          </cell>
          <cell r="X11" t="str">
            <v>Aulia Dea Rosalinda</v>
          </cell>
          <cell r="Y11" t="str">
            <v xml:space="preserve">    </v>
          </cell>
          <cell r="Z11" t="str">
            <v xml:space="preserve">  </v>
          </cell>
        </row>
        <row r="12">
          <cell r="W12">
            <v>9</v>
          </cell>
          <cell r="X12" t="str">
            <v>Claudia Gabriella L</v>
          </cell>
          <cell r="Y12" t="str">
            <v xml:space="preserve">    </v>
          </cell>
          <cell r="Z12" t="str">
            <v xml:space="preserve">  </v>
          </cell>
        </row>
        <row r="13">
          <cell r="W13">
            <v>10</v>
          </cell>
          <cell r="X13" t="str">
            <v xml:space="preserve">Deco Badarus Zaman </v>
          </cell>
          <cell r="Y13" t="str">
            <v xml:space="preserve">    </v>
          </cell>
          <cell r="Z13" t="str">
            <v xml:space="preserve">  </v>
          </cell>
        </row>
        <row r="14">
          <cell r="W14">
            <v>11</v>
          </cell>
          <cell r="X14" t="str">
            <v>Fania Mutiara Felichia</v>
          </cell>
          <cell r="Y14" t="str">
            <v xml:space="preserve">    </v>
          </cell>
          <cell r="Z14" t="str">
            <v xml:space="preserve">  </v>
          </cell>
        </row>
        <row r="15">
          <cell r="W15">
            <v>12</v>
          </cell>
          <cell r="X15" t="str">
            <v>Intan Dyah Nowari</v>
          </cell>
          <cell r="Y15" t="str">
            <v xml:space="preserve">    </v>
          </cell>
          <cell r="Z15" t="str">
            <v xml:space="preserve">  </v>
          </cell>
        </row>
        <row r="16">
          <cell r="W16">
            <v>13</v>
          </cell>
          <cell r="X16" t="str">
            <v>Misyanita Nurfitri S</v>
          </cell>
          <cell r="Y16" t="str">
            <v xml:space="preserve">    </v>
          </cell>
          <cell r="Z16" t="str">
            <v xml:space="preserve">  </v>
          </cell>
        </row>
        <row r="17">
          <cell r="W17">
            <v>14</v>
          </cell>
          <cell r="X17" t="str">
            <v>Moch Zidane Hita L. U</v>
          </cell>
          <cell r="Y17" t="str">
            <v xml:space="preserve">    </v>
          </cell>
          <cell r="Z17" t="str">
            <v xml:space="preserve">  </v>
          </cell>
        </row>
        <row r="18">
          <cell r="W18">
            <v>15</v>
          </cell>
          <cell r="X18" t="str">
            <v>Muhammad Ibra Maulana</v>
          </cell>
          <cell r="Y18" t="str">
            <v xml:space="preserve">    </v>
          </cell>
          <cell r="Z18" t="str">
            <v xml:space="preserve">  </v>
          </cell>
        </row>
        <row r="19">
          <cell r="W19">
            <v>16</v>
          </cell>
          <cell r="X19" t="str">
            <v>Nabilla Shiva Putri</v>
          </cell>
          <cell r="Y19" t="str">
            <v xml:space="preserve">    </v>
          </cell>
          <cell r="Z19" t="str">
            <v xml:space="preserve">  </v>
          </cell>
        </row>
        <row r="20">
          <cell r="W20">
            <v>17</v>
          </cell>
          <cell r="X20" t="str">
            <v>Naufal Falih F</v>
          </cell>
          <cell r="Y20" t="str">
            <v xml:space="preserve">    </v>
          </cell>
          <cell r="Z20" t="str">
            <v xml:space="preserve">  </v>
          </cell>
        </row>
        <row r="21">
          <cell r="W21">
            <v>18</v>
          </cell>
          <cell r="X21" t="str">
            <v>Nayla Annora Nobel W</v>
          </cell>
          <cell r="Y21" t="str">
            <v xml:space="preserve">    </v>
          </cell>
          <cell r="Z21" t="str">
            <v xml:space="preserve">  </v>
          </cell>
        </row>
        <row r="22">
          <cell r="W22">
            <v>19</v>
          </cell>
          <cell r="X22" t="str">
            <v>Raihan Danang P</v>
          </cell>
          <cell r="Y22" t="str">
            <v xml:space="preserve">    </v>
          </cell>
          <cell r="Z22" t="str">
            <v xml:space="preserve">  </v>
          </cell>
        </row>
        <row r="23">
          <cell r="W23">
            <v>20</v>
          </cell>
          <cell r="X23" t="str">
            <v>Roby Ardiyansyah</v>
          </cell>
          <cell r="Y23" t="str">
            <v xml:space="preserve">    </v>
          </cell>
          <cell r="Z23" t="str">
            <v xml:space="preserve">  </v>
          </cell>
        </row>
        <row r="24">
          <cell r="W24">
            <v>21</v>
          </cell>
          <cell r="X24" t="str">
            <v>Rojalingga Prana A</v>
          </cell>
          <cell r="Y24" t="str">
            <v xml:space="preserve">    </v>
          </cell>
          <cell r="Z24" t="str">
            <v xml:space="preserve">  </v>
          </cell>
        </row>
        <row r="25">
          <cell r="W25">
            <v>22</v>
          </cell>
          <cell r="X25" t="str">
            <v>Sally Savista A</v>
          </cell>
          <cell r="Y25" t="str">
            <v xml:space="preserve">    </v>
          </cell>
          <cell r="Z25" t="str">
            <v xml:space="preserve">  </v>
          </cell>
        </row>
        <row r="26">
          <cell r="W26">
            <v>23</v>
          </cell>
          <cell r="X26" t="str">
            <v xml:space="preserve">Tania Kaori Angelita </v>
          </cell>
          <cell r="Y26" t="str">
            <v xml:space="preserve">    </v>
          </cell>
          <cell r="Z26" t="str">
            <v xml:space="preserve">  </v>
          </cell>
        </row>
        <row r="27">
          <cell r="W27">
            <v>24</v>
          </cell>
          <cell r="X27" t="str">
            <v>Romzy Oka Ramadhani P</v>
          </cell>
          <cell r="Y27" t="str">
            <v xml:space="preserve">    </v>
          </cell>
          <cell r="Z27" t="str">
            <v xml:space="preserve">  </v>
          </cell>
        </row>
        <row r="28">
          <cell r="W28">
            <v>25</v>
          </cell>
          <cell r="X28" t="str">
            <v>Larasati Jagadhita P</v>
          </cell>
          <cell r="Y28" t="str">
            <v xml:space="preserve">    </v>
          </cell>
          <cell r="Z28" t="str">
            <v xml:space="preserve">  </v>
          </cell>
        </row>
        <row r="29">
          <cell r="W29">
            <v>26</v>
          </cell>
          <cell r="X29" t="str">
            <v>Meliana Citra A</v>
          </cell>
          <cell r="Y29" t="str">
            <v xml:space="preserve">    </v>
          </cell>
          <cell r="Z29" t="str">
            <v xml:space="preserve">  </v>
          </cell>
        </row>
        <row r="30">
          <cell r="W30">
            <v>27</v>
          </cell>
          <cell r="X30" t="str">
            <v>Mohammad Rizky</v>
          </cell>
          <cell r="Y30" t="str">
            <v xml:space="preserve">    </v>
          </cell>
          <cell r="Z30" t="str">
            <v xml:space="preserve">  </v>
          </cell>
        </row>
        <row r="31">
          <cell r="W31">
            <v>28</v>
          </cell>
          <cell r="X31">
            <v>0</v>
          </cell>
          <cell r="Y31" t="str">
            <v xml:space="preserve">    </v>
          </cell>
          <cell r="Z31" t="str">
            <v xml:space="preserve">  </v>
          </cell>
        </row>
        <row r="32">
          <cell r="W32">
            <v>29</v>
          </cell>
          <cell r="X32">
            <v>0</v>
          </cell>
          <cell r="Y32" t="str">
            <v xml:space="preserve">    </v>
          </cell>
          <cell r="Z32" t="str">
            <v xml:space="preserve">  </v>
          </cell>
        </row>
        <row r="33">
          <cell r="W33">
            <v>30</v>
          </cell>
          <cell r="X33">
            <v>0</v>
          </cell>
          <cell r="Y33" t="str">
            <v xml:space="preserve">    </v>
          </cell>
          <cell r="Z33" t="str">
            <v xml:space="preserve">  </v>
          </cell>
        </row>
        <row r="34">
          <cell r="W34">
            <v>31</v>
          </cell>
          <cell r="X34">
            <v>0</v>
          </cell>
          <cell r="Y34" t="str">
            <v xml:space="preserve">    </v>
          </cell>
          <cell r="Z34" t="str">
            <v xml:space="preserve">  </v>
          </cell>
        </row>
        <row r="35">
          <cell r="W35">
            <v>32</v>
          </cell>
          <cell r="X35">
            <v>0</v>
          </cell>
          <cell r="Y35" t="str">
            <v xml:space="preserve">    </v>
          </cell>
          <cell r="Z35" t="str">
            <v xml:space="preserve">  </v>
          </cell>
        </row>
        <row r="36">
          <cell r="W36">
            <v>33</v>
          </cell>
          <cell r="X36">
            <v>0</v>
          </cell>
          <cell r="Y36" t="str">
            <v xml:space="preserve">    </v>
          </cell>
          <cell r="Z36" t="str">
            <v xml:space="preserve">  </v>
          </cell>
        </row>
        <row r="37">
          <cell r="W37">
            <v>34</v>
          </cell>
          <cell r="X37">
            <v>0</v>
          </cell>
          <cell r="Y37" t="str">
            <v xml:space="preserve">    </v>
          </cell>
          <cell r="Z37" t="str">
            <v xml:space="preserve">  </v>
          </cell>
        </row>
        <row r="38">
          <cell r="W38">
            <v>35</v>
          </cell>
          <cell r="X38">
            <v>0</v>
          </cell>
          <cell r="Y38" t="str">
            <v xml:space="preserve">    </v>
          </cell>
          <cell r="Z38" t="str">
            <v xml:space="preserve">  </v>
          </cell>
        </row>
        <row r="39">
          <cell r="W39">
            <v>36</v>
          </cell>
          <cell r="X39">
            <v>0</v>
          </cell>
          <cell r="Y39" t="str">
            <v xml:space="preserve">    </v>
          </cell>
          <cell r="Z39" t="str">
            <v xml:space="preserve">  </v>
          </cell>
        </row>
        <row r="40">
          <cell r="W40">
            <v>37</v>
          </cell>
          <cell r="X40">
            <v>0</v>
          </cell>
          <cell r="Y40" t="str">
            <v xml:space="preserve">    </v>
          </cell>
          <cell r="Z40" t="str">
            <v xml:space="preserve">  </v>
          </cell>
        </row>
        <row r="41">
          <cell r="W41">
            <v>38</v>
          </cell>
          <cell r="X41">
            <v>0</v>
          </cell>
          <cell r="Y41" t="str">
            <v xml:space="preserve">    </v>
          </cell>
          <cell r="Z41" t="str">
            <v xml:space="preserve">  </v>
          </cell>
        </row>
        <row r="42">
          <cell r="W42">
            <v>39</v>
          </cell>
          <cell r="X42">
            <v>0</v>
          </cell>
          <cell r="Y42" t="str">
            <v xml:space="preserve">    </v>
          </cell>
          <cell r="Z42" t="str">
            <v xml:space="preserve">  </v>
          </cell>
        </row>
        <row r="43">
          <cell r="W43">
            <v>40</v>
          </cell>
          <cell r="X43">
            <v>0</v>
          </cell>
          <cell r="Y43" t="str">
            <v xml:space="preserve">Baik dalam Mengetahui Q.S. al-Falaq, al-Ma‘µn dan al-Fiil dengan baik dan benar.   </v>
          </cell>
          <cell r="Z43" t="str">
            <v xml:space="preserve">Baik dalam Mencontohkan sikap rendah hati sebagai implementasi dari pemahaman al-Isra’/17:37.   </v>
          </cell>
        </row>
      </sheetData>
      <sheetData sheetId="32">
        <row r="4">
          <cell r="N4">
            <v>1</v>
          </cell>
          <cell r="O4" t="str">
            <v>Achmad Zacky</v>
          </cell>
          <cell r="P4" t="str">
            <v xml:space="preserve">Sangat Baik dalam Memahami hak dan kewajiban sebagai warga dalam kehidupan sehari-hari di rumah, sekolah dan masyarakat.   </v>
          </cell>
          <cell r="Q4" t="str">
            <v xml:space="preserve">Baik dalam melaksanakan kewajiban sebagai warga di lingkungan rumah, sekolah dan masyarakat. Baik dalam Mengamati dan menceritakan perilaku di sekitar rumah dan sekolah dari sudut pandang kelima simbol Pancasila sebagai satu kesatuan yang utuh. </v>
          </cell>
        </row>
        <row r="5">
          <cell r="N5">
            <v>2</v>
          </cell>
          <cell r="O5" t="str">
            <v>Angelia Vabel R</v>
          </cell>
          <cell r="P5" t="str">
            <v xml:space="preserve">    </v>
          </cell>
          <cell r="Q5" t="str">
            <v xml:space="preserve">    </v>
          </cell>
        </row>
        <row r="6">
          <cell r="N6">
            <v>3</v>
          </cell>
          <cell r="O6" t="str">
            <v>Anggun Dwi P.I</v>
          </cell>
          <cell r="P6" t="str">
            <v xml:space="preserve">    </v>
          </cell>
          <cell r="Q6" t="str">
            <v xml:space="preserve">    </v>
          </cell>
        </row>
        <row r="7">
          <cell r="N7">
            <v>4</v>
          </cell>
          <cell r="O7" t="str">
            <v>Antonio Permata A</v>
          </cell>
          <cell r="P7" t="str">
            <v xml:space="preserve">    </v>
          </cell>
          <cell r="Q7" t="str">
            <v xml:space="preserve">    </v>
          </cell>
        </row>
        <row r="8">
          <cell r="N8">
            <v>5</v>
          </cell>
          <cell r="O8" t="str">
            <v>Arya Pratama G</v>
          </cell>
          <cell r="P8" t="str">
            <v xml:space="preserve">    </v>
          </cell>
          <cell r="Q8" t="str">
            <v xml:space="preserve">    </v>
          </cell>
        </row>
        <row r="9">
          <cell r="N9">
            <v>6</v>
          </cell>
          <cell r="O9" t="str">
            <v>Asyam Hanif Ihsan H</v>
          </cell>
          <cell r="P9" t="str">
            <v xml:space="preserve">    </v>
          </cell>
          <cell r="Q9" t="str">
            <v xml:space="preserve">    </v>
          </cell>
        </row>
        <row r="10">
          <cell r="N10">
            <v>7</v>
          </cell>
          <cell r="O10" t="str">
            <v>Athaya Salsabilla Z</v>
          </cell>
          <cell r="P10" t="str">
            <v xml:space="preserve">    </v>
          </cell>
          <cell r="Q10" t="str">
            <v xml:space="preserve">    </v>
          </cell>
        </row>
        <row r="11">
          <cell r="N11">
            <v>8</v>
          </cell>
          <cell r="O11" t="str">
            <v>Aulia Dea Rosalinda</v>
          </cell>
          <cell r="P11" t="str">
            <v xml:space="preserve">    </v>
          </cell>
          <cell r="Q11" t="str">
            <v xml:space="preserve">    </v>
          </cell>
        </row>
        <row r="12">
          <cell r="N12">
            <v>9</v>
          </cell>
          <cell r="O12" t="str">
            <v>Claudia Gabriella L</v>
          </cell>
          <cell r="P12" t="str">
            <v xml:space="preserve">    </v>
          </cell>
          <cell r="Q12" t="str">
            <v xml:space="preserve">    </v>
          </cell>
        </row>
        <row r="13">
          <cell r="N13">
            <v>10</v>
          </cell>
          <cell r="O13" t="str">
            <v xml:space="preserve">Deco Badarus Zaman </v>
          </cell>
          <cell r="P13" t="str">
            <v xml:space="preserve">    </v>
          </cell>
          <cell r="Q13" t="str">
            <v xml:space="preserve">    </v>
          </cell>
        </row>
        <row r="14">
          <cell r="N14">
            <v>11</v>
          </cell>
          <cell r="O14" t="str">
            <v>Fania Mutiara Felichia</v>
          </cell>
          <cell r="P14" t="str">
            <v xml:space="preserve">    </v>
          </cell>
          <cell r="Q14" t="str">
            <v xml:space="preserve">    </v>
          </cell>
        </row>
        <row r="15">
          <cell r="N15">
            <v>12</v>
          </cell>
          <cell r="O15" t="str">
            <v>Intan Dyah Nowari</v>
          </cell>
          <cell r="P15" t="str">
            <v xml:space="preserve">    </v>
          </cell>
          <cell r="Q15" t="str">
            <v xml:space="preserve">    </v>
          </cell>
        </row>
        <row r="16">
          <cell r="N16">
            <v>13</v>
          </cell>
          <cell r="O16" t="str">
            <v>Misyanita Nurfitri S</v>
          </cell>
          <cell r="P16" t="str">
            <v xml:space="preserve">    </v>
          </cell>
          <cell r="Q16" t="str">
            <v xml:space="preserve">    </v>
          </cell>
        </row>
        <row r="17">
          <cell r="N17">
            <v>14</v>
          </cell>
          <cell r="O17" t="str">
            <v>Moch Zidane Hita L. U</v>
          </cell>
          <cell r="P17" t="str">
            <v xml:space="preserve">    </v>
          </cell>
          <cell r="Q17" t="str">
            <v xml:space="preserve">    </v>
          </cell>
        </row>
        <row r="18">
          <cell r="N18">
            <v>15</v>
          </cell>
          <cell r="O18" t="str">
            <v>Muhammad Ibra Maulana</v>
          </cell>
          <cell r="P18" t="str">
            <v xml:space="preserve">    </v>
          </cell>
          <cell r="Q18" t="str">
            <v xml:space="preserve">    </v>
          </cell>
        </row>
        <row r="19">
          <cell r="N19">
            <v>16</v>
          </cell>
          <cell r="O19" t="str">
            <v>Nabilla Shiva Putri</v>
          </cell>
          <cell r="P19" t="str">
            <v xml:space="preserve">    </v>
          </cell>
          <cell r="Q19" t="str">
            <v xml:space="preserve">    </v>
          </cell>
        </row>
        <row r="20">
          <cell r="N20">
            <v>17</v>
          </cell>
          <cell r="O20" t="str">
            <v>Naufal Falih F</v>
          </cell>
          <cell r="P20" t="str">
            <v xml:space="preserve">    </v>
          </cell>
          <cell r="Q20" t="str">
            <v xml:space="preserve">    </v>
          </cell>
        </row>
        <row r="21">
          <cell r="N21">
            <v>18</v>
          </cell>
          <cell r="O21" t="str">
            <v>Nayla Annora Nobel W</v>
          </cell>
          <cell r="P21" t="str">
            <v xml:space="preserve">    </v>
          </cell>
          <cell r="Q21" t="str">
            <v xml:space="preserve">    </v>
          </cell>
        </row>
        <row r="22">
          <cell r="N22">
            <v>19</v>
          </cell>
          <cell r="O22" t="str">
            <v>Raihan Danang P</v>
          </cell>
          <cell r="P22" t="str">
            <v xml:space="preserve">    </v>
          </cell>
          <cell r="Q22" t="str">
            <v xml:space="preserve">    </v>
          </cell>
        </row>
        <row r="23">
          <cell r="N23">
            <v>20</v>
          </cell>
          <cell r="O23" t="str">
            <v>Roby Ardiyansyah</v>
          </cell>
          <cell r="P23" t="str">
            <v xml:space="preserve">    </v>
          </cell>
          <cell r="Q23" t="str">
            <v xml:space="preserve">    </v>
          </cell>
        </row>
        <row r="24">
          <cell r="N24">
            <v>21</v>
          </cell>
          <cell r="O24" t="str">
            <v>Rojalingga Prana A</v>
          </cell>
          <cell r="P24" t="str">
            <v xml:space="preserve">    </v>
          </cell>
          <cell r="Q24" t="str">
            <v xml:space="preserve">    </v>
          </cell>
        </row>
        <row r="25">
          <cell r="N25">
            <v>22</v>
          </cell>
          <cell r="O25" t="str">
            <v>Sally Savista A</v>
          </cell>
          <cell r="P25" t="str">
            <v xml:space="preserve">    </v>
          </cell>
          <cell r="Q25" t="str">
            <v xml:space="preserve">    </v>
          </cell>
        </row>
        <row r="26">
          <cell r="N26">
            <v>23</v>
          </cell>
          <cell r="O26" t="str">
            <v xml:space="preserve">Tania Kaori Angelita </v>
          </cell>
          <cell r="P26" t="str">
            <v xml:space="preserve">    </v>
          </cell>
          <cell r="Q26" t="str">
            <v xml:space="preserve">    </v>
          </cell>
        </row>
        <row r="27">
          <cell r="N27">
            <v>24</v>
          </cell>
          <cell r="O27" t="str">
            <v>Romzy Oka Ramadhani P</v>
          </cell>
          <cell r="P27" t="str">
            <v xml:space="preserve">    </v>
          </cell>
          <cell r="Q27" t="str">
            <v xml:space="preserve">    </v>
          </cell>
        </row>
        <row r="28">
          <cell r="N28">
            <v>25</v>
          </cell>
          <cell r="O28" t="str">
            <v>Larasati Jagadhita P</v>
          </cell>
          <cell r="P28" t="str">
            <v xml:space="preserve">    </v>
          </cell>
          <cell r="Q28" t="str">
            <v xml:space="preserve">    </v>
          </cell>
        </row>
        <row r="29">
          <cell r="N29">
            <v>26</v>
          </cell>
          <cell r="O29" t="str">
            <v>Meliana Citra A</v>
          </cell>
          <cell r="P29" t="str">
            <v xml:space="preserve">    </v>
          </cell>
          <cell r="Q29" t="str">
            <v xml:space="preserve">    </v>
          </cell>
        </row>
        <row r="30">
          <cell r="N30">
            <v>27</v>
          </cell>
          <cell r="O30" t="str">
            <v>Mohammad Rizky</v>
          </cell>
          <cell r="P30" t="str">
            <v xml:space="preserve">    </v>
          </cell>
          <cell r="Q30" t="str">
            <v xml:space="preserve">    </v>
          </cell>
        </row>
        <row r="31">
          <cell r="N31">
            <v>28</v>
          </cell>
          <cell r="O31">
            <v>0</v>
          </cell>
          <cell r="P31" t="str">
            <v xml:space="preserve">    </v>
          </cell>
          <cell r="Q31" t="str">
            <v xml:space="preserve">    </v>
          </cell>
        </row>
        <row r="32">
          <cell r="N32">
            <v>29</v>
          </cell>
          <cell r="O32">
            <v>0</v>
          </cell>
          <cell r="P32" t="str">
            <v xml:space="preserve">    </v>
          </cell>
          <cell r="Q32" t="str">
            <v xml:space="preserve">    </v>
          </cell>
        </row>
        <row r="33">
          <cell r="N33">
            <v>30</v>
          </cell>
          <cell r="O33">
            <v>0</v>
          </cell>
          <cell r="P33" t="str">
            <v xml:space="preserve">    </v>
          </cell>
          <cell r="Q33" t="str">
            <v xml:space="preserve">    </v>
          </cell>
        </row>
        <row r="34">
          <cell r="N34">
            <v>31</v>
          </cell>
          <cell r="O34">
            <v>0</v>
          </cell>
          <cell r="P34" t="str">
            <v xml:space="preserve">    </v>
          </cell>
          <cell r="Q34" t="str">
            <v xml:space="preserve">    </v>
          </cell>
        </row>
        <row r="35">
          <cell r="N35">
            <v>32</v>
          </cell>
          <cell r="O35">
            <v>0</v>
          </cell>
          <cell r="P35" t="str">
            <v xml:space="preserve">    </v>
          </cell>
          <cell r="Q35" t="str">
            <v xml:space="preserve">    </v>
          </cell>
        </row>
        <row r="36">
          <cell r="N36">
            <v>33</v>
          </cell>
          <cell r="O36">
            <v>0</v>
          </cell>
          <cell r="P36" t="str">
            <v xml:space="preserve">    </v>
          </cell>
          <cell r="Q36" t="str">
            <v xml:space="preserve">    </v>
          </cell>
        </row>
        <row r="37">
          <cell r="N37">
            <v>34</v>
          </cell>
          <cell r="O37">
            <v>0</v>
          </cell>
          <cell r="P37" t="str">
            <v xml:space="preserve">    </v>
          </cell>
          <cell r="Q37" t="str">
            <v xml:space="preserve">    </v>
          </cell>
        </row>
        <row r="38">
          <cell r="N38">
            <v>35</v>
          </cell>
          <cell r="O38">
            <v>0</v>
          </cell>
          <cell r="P38" t="str">
            <v xml:space="preserve">    </v>
          </cell>
          <cell r="Q38" t="str">
            <v xml:space="preserve">    </v>
          </cell>
        </row>
        <row r="39">
          <cell r="N39">
            <v>36</v>
          </cell>
          <cell r="O39">
            <v>0</v>
          </cell>
          <cell r="P39" t="str">
            <v xml:space="preserve">    </v>
          </cell>
          <cell r="Q39" t="str">
            <v xml:space="preserve">    </v>
          </cell>
        </row>
        <row r="40">
          <cell r="N40">
            <v>37</v>
          </cell>
          <cell r="O40">
            <v>0</v>
          </cell>
          <cell r="P40" t="str">
            <v xml:space="preserve">    </v>
          </cell>
          <cell r="Q40" t="str">
            <v xml:space="preserve">    </v>
          </cell>
        </row>
        <row r="41">
          <cell r="N41">
            <v>38</v>
          </cell>
          <cell r="O41">
            <v>0</v>
          </cell>
          <cell r="P41" t="str">
            <v xml:space="preserve">    </v>
          </cell>
          <cell r="Q41" t="str">
            <v xml:space="preserve">    </v>
          </cell>
        </row>
        <row r="42">
          <cell r="N42">
            <v>39</v>
          </cell>
          <cell r="O42">
            <v>0</v>
          </cell>
          <cell r="P42" t="str">
            <v xml:space="preserve">    </v>
          </cell>
          <cell r="Q42" t="str">
            <v xml:space="preserve">    </v>
          </cell>
        </row>
        <row r="43">
          <cell r="N43">
            <v>40</v>
          </cell>
          <cell r="O43">
            <v>0</v>
          </cell>
          <cell r="P43" t="str">
            <v xml:space="preserve">    </v>
          </cell>
          <cell r="Q43" t="str">
            <v xml:space="preserve">    </v>
          </cell>
        </row>
      </sheetData>
      <sheetData sheetId="33">
        <row r="4">
          <cell r="Q4">
            <v>1</v>
          </cell>
          <cell r="R4" t="str">
            <v>Achmad Zacky</v>
          </cell>
          <cell r="S4" t="str">
            <v>Sangat  baik dalam mengenal teks petunjuk/arahan tentang perawatan tubuh serta pemeliharaan kesehatan dan kebugaran tubuh dengan bantuan guru atau teman dalam.  bahasa Indonesia lisan dan tulis yang dapat diisi dengan kosakata bahasa daerah untuk membantu</v>
          </cell>
          <cell r="T4" t="str">
            <v>Sangat baik dalam Mengelompokkan kesamaan identitas suku bangsa (pakaian tradisional, bahasa, rumah adat, makanan khas, dan upacara adat), sosial ekonomi (jenis pekerjaan orang tua) di lingkungan rumah, sekolah dan masyarakat sekitar. Baik dalam Melaksana</v>
          </cell>
        </row>
        <row r="5">
          <cell r="Q5">
            <v>2</v>
          </cell>
          <cell r="R5" t="str">
            <v>Angelia Vabel R</v>
          </cell>
          <cell r="S5" t="str">
            <v xml:space="preserve">    </v>
          </cell>
          <cell r="T5" t="str">
            <v xml:space="preserve">    </v>
          </cell>
        </row>
        <row r="6">
          <cell r="Q6">
            <v>3</v>
          </cell>
          <cell r="R6" t="str">
            <v>Anggun Dwi P.I</v>
          </cell>
          <cell r="S6" t="str">
            <v xml:space="preserve">    </v>
          </cell>
          <cell r="T6" t="str">
            <v xml:space="preserve">    </v>
          </cell>
        </row>
        <row r="7">
          <cell r="Q7">
            <v>4</v>
          </cell>
          <cell r="R7" t="str">
            <v>Antonio Permata A</v>
          </cell>
          <cell r="S7" t="str">
            <v xml:space="preserve">    </v>
          </cell>
          <cell r="T7" t="str">
            <v xml:space="preserve">    </v>
          </cell>
        </row>
        <row r="8">
          <cell r="Q8">
            <v>5</v>
          </cell>
          <cell r="R8" t="str">
            <v>Arya Pratama G</v>
          </cell>
          <cell r="S8" t="str">
            <v xml:space="preserve">    </v>
          </cell>
          <cell r="T8" t="str">
            <v xml:space="preserve">    </v>
          </cell>
        </row>
        <row r="9">
          <cell r="Q9">
            <v>6</v>
          </cell>
          <cell r="R9" t="str">
            <v>Asyam Hanif Ihsan H</v>
          </cell>
          <cell r="S9" t="str">
            <v xml:space="preserve">    </v>
          </cell>
          <cell r="T9" t="str">
            <v xml:space="preserve">    </v>
          </cell>
        </row>
        <row r="10">
          <cell r="Q10">
            <v>7</v>
          </cell>
          <cell r="R10" t="str">
            <v>Athaya Salsabilla Z</v>
          </cell>
          <cell r="S10" t="str">
            <v xml:space="preserve">    </v>
          </cell>
          <cell r="T10" t="str">
            <v xml:space="preserve">    </v>
          </cell>
        </row>
        <row r="11">
          <cell r="Q11">
            <v>8</v>
          </cell>
          <cell r="R11" t="str">
            <v>Aulia Dea Rosalinda</v>
          </cell>
          <cell r="S11" t="str">
            <v xml:space="preserve">    </v>
          </cell>
          <cell r="T11" t="str">
            <v xml:space="preserve">    </v>
          </cell>
        </row>
        <row r="12">
          <cell r="Q12">
            <v>9</v>
          </cell>
          <cell r="R12" t="str">
            <v>Claudia Gabriella L</v>
          </cell>
          <cell r="S12" t="str">
            <v xml:space="preserve">    </v>
          </cell>
          <cell r="T12" t="str">
            <v xml:space="preserve">    </v>
          </cell>
        </row>
        <row r="13">
          <cell r="Q13">
            <v>10</v>
          </cell>
          <cell r="R13" t="str">
            <v xml:space="preserve">Deco Badarus Zaman </v>
          </cell>
          <cell r="S13" t="str">
            <v xml:space="preserve">    </v>
          </cell>
          <cell r="T13" t="str">
            <v xml:space="preserve">    </v>
          </cell>
        </row>
        <row r="14">
          <cell r="Q14">
            <v>11</v>
          </cell>
          <cell r="R14" t="str">
            <v>Fania Mutiara Felichia</v>
          </cell>
          <cell r="S14" t="str">
            <v xml:space="preserve">    </v>
          </cell>
          <cell r="T14" t="str">
            <v xml:space="preserve">    </v>
          </cell>
        </row>
        <row r="15">
          <cell r="Q15">
            <v>12</v>
          </cell>
          <cell r="R15" t="str">
            <v>Intan Dyah Nowari</v>
          </cell>
          <cell r="S15" t="str">
            <v xml:space="preserve">    </v>
          </cell>
          <cell r="T15" t="str">
            <v xml:space="preserve">    </v>
          </cell>
        </row>
        <row r="16">
          <cell r="Q16">
            <v>13</v>
          </cell>
          <cell r="R16" t="str">
            <v>Misyanita Nurfitri S</v>
          </cell>
          <cell r="S16" t="str">
            <v xml:space="preserve">    </v>
          </cell>
          <cell r="T16" t="str">
            <v xml:space="preserve">    </v>
          </cell>
        </row>
        <row r="17">
          <cell r="Q17">
            <v>14</v>
          </cell>
          <cell r="R17" t="str">
            <v>Moch Zidane Hita L. U</v>
          </cell>
          <cell r="S17" t="str">
            <v xml:space="preserve">    </v>
          </cell>
          <cell r="T17" t="str">
            <v xml:space="preserve">    </v>
          </cell>
        </row>
        <row r="18">
          <cell r="Q18">
            <v>15</v>
          </cell>
          <cell r="R18" t="str">
            <v>Muhammad Ibra Maulana</v>
          </cell>
          <cell r="S18" t="str">
            <v xml:space="preserve">    </v>
          </cell>
          <cell r="T18" t="str">
            <v xml:space="preserve">    </v>
          </cell>
        </row>
        <row r="19">
          <cell r="Q19">
            <v>16</v>
          </cell>
          <cell r="R19" t="str">
            <v>Nabilla Shiva Putri</v>
          </cell>
          <cell r="S19" t="str">
            <v xml:space="preserve">    </v>
          </cell>
          <cell r="T19" t="str">
            <v xml:space="preserve">    </v>
          </cell>
        </row>
        <row r="20">
          <cell r="Q20">
            <v>17</v>
          </cell>
          <cell r="R20" t="str">
            <v>Naufal Falih F</v>
          </cell>
          <cell r="S20" t="str">
            <v xml:space="preserve">    </v>
          </cell>
          <cell r="T20" t="str">
            <v xml:space="preserve">    </v>
          </cell>
        </row>
        <row r="21">
          <cell r="Q21">
            <v>18</v>
          </cell>
          <cell r="R21" t="str">
            <v>Nayla Annora Nobel W</v>
          </cell>
          <cell r="S21" t="str">
            <v xml:space="preserve">    </v>
          </cell>
          <cell r="T21" t="str">
            <v xml:space="preserve">    </v>
          </cell>
        </row>
        <row r="22">
          <cell r="Q22">
            <v>19</v>
          </cell>
          <cell r="R22" t="str">
            <v>Raihan Danang P</v>
          </cell>
          <cell r="S22" t="str">
            <v xml:space="preserve">    </v>
          </cell>
          <cell r="T22" t="str">
            <v xml:space="preserve">    </v>
          </cell>
        </row>
        <row r="23">
          <cell r="Q23">
            <v>20</v>
          </cell>
          <cell r="R23" t="str">
            <v>Roby Ardiyansyah</v>
          </cell>
          <cell r="S23" t="str">
            <v xml:space="preserve">    </v>
          </cell>
          <cell r="T23" t="str">
            <v xml:space="preserve">    </v>
          </cell>
        </row>
        <row r="24">
          <cell r="Q24">
            <v>21</v>
          </cell>
          <cell r="R24" t="str">
            <v>Rojalingga Prana A</v>
          </cell>
          <cell r="S24" t="str">
            <v xml:space="preserve">    </v>
          </cell>
          <cell r="T24" t="str">
            <v xml:space="preserve">    </v>
          </cell>
        </row>
        <row r="25">
          <cell r="Q25">
            <v>22</v>
          </cell>
          <cell r="R25" t="str">
            <v>Sally Savista A</v>
          </cell>
          <cell r="S25" t="str">
            <v xml:space="preserve">    </v>
          </cell>
          <cell r="T25" t="str">
            <v xml:space="preserve">    </v>
          </cell>
        </row>
        <row r="26">
          <cell r="Q26">
            <v>23</v>
          </cell>
          <cell r="R26" t="str">
            <v xml:space="preserve">Tania Kaori Angelita </v>
          </cell>
          <cell r="S26" t="str">
            <v xml:space="preserve">    </v>
          </cell>
          <cell r="T26" t="str">
            <v xml:space="preserve">    </v>
          </cell>
        </row>
        <row r="27">
          <cell r="Q27">
            <v>24</v>
          </cell>
          <cell r="R27" t="str">
            <v>Romzy Oka Ramadhani P</v>
          </cell>
          <cell r="S27" t="str">
            <v xml:space="preserve">    </v>
          </cell>
          <cell r="T27" t="str">
            <v xml:space="preserve">    </v>
          </cell>
        </row>
        <row r="28">
          <cell r="Q28">
            <v>25</v>
          </cell>
          <cell r="R28" t="str">
            <v>Larasati Jagadhita P</v>
          </cell>
          <cell r="S28" t="str">
            <v xml:space="preserve">    </v>
          </cell>
          <cell r="T28" t="str">
            <v xml:space="preserve">    </v>
          </cell>
        </row>
        <row r="29">
          <cell r="Q29">
            <v>26</v>
          </cell>
          <cell r="R29" t="str">
            <v>Meliana Citra A</v>
          </cell>
          <cell r="S29" t="str">
            <v xml:space="preserve">    </v>
          </cell>
          <cell r="T29" t="str">
            <v xml:space="preserve">    </v>
          </cell>
        </row>
        <row r="30">
          <cell r="Q30">
            <v>27</v>
          </cell>
          <cell r="R30" t="str">
            <v>Mohammad Rizky</v>
          </cell>
          <cell r="S30" t="str">
            <v xml:space="preserve">    </v>
          </cell>
          <cell r="T30" t="str">
            <v xml:space="preserve">    </v>
          </cell>
        </row>
        <row r="31">
          <cell r="Q31">
            <v>28</v>
          </cell>
          <cell r="R31">
            <v>0</v>
          </cell>
          <cell r="S31" t="str">
            <v xml:space="preserve">    </v>
          </cell>
          <cell r="T31" t="str">
            <v xml:space="preserve">    </v>
          </cell>
        </row>
        <row r="32">
          <cell r="Q32">
            <v>29</v>
          </cell>
          <cell r="R32">
            <v>0</v>
          </cell>
          <cell r="S32" t="str">
            <v xml:space="preserve">    </v>
          </cell>
          <cell r="T32" t="str">
            <v xml:space="preserve">    </v>
          </cell>
        </row>
        <row r="33">
          <cell r="Q33">
            <v>30</v>
          </cell>
          <cell r="R33">
            <v>0</v>
          </cell>
          <cell r="S33" t="str">
            <v xml:space="preserve">    </v>
          </cell>
          <cell r="T33" t="str">
            <v xml:space="preserve">    </v>
          </cell>
        </row>
        <row r="34">
          <cell r="Q34">
            <v>31</v>
          </cell>
          <cell r="R34">
            <v>0</v>
          </cell>
          <cell r="S34" t="str">
            <v xml:space="preserve">    </v>
          </cell>
          <cell r="T34" t="str">
            <v xml:space="preserve">    </v>
          </cell>
        </row>
        <row r="35">
          <cell r="Q35">
            <v>32</v>
          </cell>
          <cell r="R35">
            <v>0</v>
          </cell>
          <cell r="S35" t="str">
            <v xml:space="preserve">    </v>
          </cell>
          <cell r="T35" t="str">
            <v xml:space="preserve">    </v>
          </cell>
        </row>
        <row r="36">
          <cell r="Q36">
            <v>33</v>
          </cell>
          <cell r="R36">
            <v>0</v>
          </cell>
          <cell r="S36" t="str">
            <v xml:space="preserve">    </v>
          </cell>
          <cell r="T36" t="str">
            <v xml:space="preserve">    </v>
          </cell>
        </row>
        <row r="37">
          <cell r="Q37">
            <v>34</v>
          </cell>
          <cell r="R37">
            <v>0</v>
          </cell>
          <cell r="S37" t="str">
            <v xml:space="preserve">    </v>
          </cell>
          <cell r="T37" t="str">
            <v xml:space="preserve">    </v>
          </cell>
        </row>
        <row r="38">
          <cell r="Q38">
            <v>35</v>
          </cell>
          <cell r="R38">
            <v>0</v>
          </cell>
          <cell r="S38" t="str">
            <v xml:space="preserve">    </v>
          </cell>
          <cell r="T38" t="str">
            <v xml:space="preserve">    </v>
          </cell>
        </row>
        <row r="39">
          <cell r="Q39">
            <v>36</v>
          </cell>
          <cell r="R39">
            <v>0</v>
          </cell>
          <cell r="S39" t="str">
            <v xml:space="preserve">    </v>
          </cell>
          <cell r="T39" t="str">
            <v xml:space="preserve">    </v>
          </cell>
        </row>
        <row r="40">
          <cell r="Q40">
            <v>37</v>
          </cell>
          <cell r="R40">
            <v>0</v>
          </cell>
          <cell r="S40" t="str">
            <v xml:space="preserve">    </v>
          </cell>
          <cell r="T40" t="str">
            <v xml:space="preserve">    </v>
          </cell>
        </row>
        <row r="41">
          <cell r="Q41">
            <v>38</v>
          </cell>
          <cell r="R41">
            <v>0</v>
          </cell>
          <cell r="S41" t="str">
            <v xml:space="preserve">    </v>
          </cell>
          <cell r="T41" t="str">
            <v xml:space="preserve">    </v>
          </cell>
        </row>
        <row r="42">
          <cell r="Q42">
            <v>39</v>
          </cell>
          <cell r="R42">
            <v>0</v>
          </cell>
          <cell r="S42" t="str">
            <v xml:space="preserve">    </v>
          </cell>
          <cell r="T42" t="str">
            <v xml:space="preserve">    </v>
          </cell>
        </row>
        <row r="43">
          <cell r="Q43">
            <v>40</v>
          </cell>
          <cell r="R43">
            <v>0</v>
          </cell>
          <cell r="S43" t="str">
            <v xml:space="preserve">    </v>
          </cell>
          <cell r="T43" t="str">
            <v xml:space="preserve">    </v>
          </cell>
        </row>
      </sheetData>
      <sheetData sheetId="34">
        <row r="4">
          <cell r="M4">
            <v>1</v>
          </cell>
          <cell r="N4" t="str">
            <v>Achmad Zacky</v>
          </cell>
          <cell r="O4" t="str">
            <v xml:space="preserve">Baik dalam Mengenal sistem pernafasan hewan dan manusia serta penyakit yang berkaitan dengan pernafasan. Baik dalam Mendeskripsikan siklus air dan dampaknya pada peristiwa di bumi serta kelangsungan mahluk hidup. </v>
          </cell>
          <cell r="P4" t="str">
            <v xml:space="preserve">Baik dalam Menyajikan laporan tentang sumberdaya alam dan pemanfaatannya oleh masyarakat. Baik dalam Menyajikan laporan tentang sumberdaya alam dan pemanfaatannya oleh masyarakat. </v>
          </cell>
        </row>
        <row r="5">
          <cell r="M5">
            <v>2</v>
          </cell>
          <cell r="N5" t="str">
            <v>Angelia Vabel R</v>
          </cell>
          <cell r="O5" t="str">
            <v xml:space="preserve">Sangat baik dalam Mendeskripsikan siklus air dan dampaknya pada peristiwa di bumi serta kelangsungan mahluk hidup. Cukup baik dalam Mengenal sistem pernafasan hewan dan manusia serta penyakit yang berkaitan dengan pernafasan. </v>
          </cell>
          <cell r="P5" t="str">
            <v xml:space="preserve">Baik dalam Menyajikan laporan tentang sumberdaya alam dan pemanfaatannya oleh masyarakat.   </v>
          </cell>
        </row>
        <row r="6">
          <cell r="M6">
            <v>3</v>
          </cell>
          <cell r="N6" t="str">
            <v>Anggun Dwi P.I</v>
          </cell>
          <cell r="O6" t="str">
            <v xml:space="preserve">    </v>
          </cell>
          <cell r="P6" t="str">
            <v xml:space="preserve">Baik dalam Menyajikan laporan tentang sumberdaya alam dan pemanfaatannya oleh masyarakat.   </v>
          </cell>
        </row>
        <row r="7">
          <cell r="M7">
            <v>4</v>
          </cell>
          <cell r="N7" t="str">
            <v>Antonio Permata A</v>
          </cell>
          <cell r="O7" t="str">
            <v xml:space="preserve">    </v>
          </cell>
          <cell r="P7" t="str">
            <v xml:space="preserve">Baik dalam Menyajikan laporan tentang sumberdaya alam dan pemanfaatannya oleh masyarakat.   </v>
          </cell>
        </row>
        <row r="8">
          <cell r="M8">
            <v>5</v>
          </cell>
          <cell r="N8" t="str">
            <v>Arya Pratama G</v>
          </cell>
          <cell r="O8" t="str">
            <v xml:space="preserve">    </v>
          </cell>
          <cell r="P8" t="str">
            <v xml:space="preserve">Baik dalam Menyajikan laporan tentang sumberdaya alam dan pemanfaatannya oleh masyarakat.   </v>
          </cell>
        </row>
        <row r="9">
          <cell r="M9">
            <v>6</v>
          </cell>
          <cell r="N9" t="str">
            <v>Asyam Hanif Ihsan H</v>
          </cell>
          <cell r="O9" t="str">
            <v xml:space="preserve">    </v>
          </cell>
          <cell r="P9" t="str">
            <v xml:space="preserve">Baik dalam Menyajikan laporan tentang sumberdaya alam dan pemanfaatannya oleh masyarakat.   </v>
          </cell>
        </row>
        <row r="10">
          <cell r="M10">
            <v>7</v>
          </cell>
          <cell r="N10" t="str">
            <v>Athaya Salsabilla Z</v>
          </cell>
          <cell r="O10" t="str">
            <v xml:space="preserve">    </v>
          </cell>
          <cell r="P10" t="str">
            <v xml:space="preserve">Baik dalam Menyajikan laporan tentang sumberdaya alam dan pemanfaatannya oleh masyarakat.   </v>
          </cell>
        </row>
        <row r="11">
          <cell r="M11">
            <v>8</v>
          </cell>
          <cell r="N11" t="str">
            <v>Aulia Dea Rosalinda</v>
          </cell>
          <cell r="O11" t="str">
            <v xml:space="preserve">    </v>
          </cell>
          <cell r="P11" t="str">
            <v xml:space="preserve">Baik dalam Menyajikan laporan tentang sumberdaya alam dan pemanfaatannya oleh masyarakat.   </v>
          </cell>
        </row>
        <row r="12">
          <cell r="M12">
            <v>9</v>
          </cell>
          <cell r="N12" t="str">
            <v>Claudia Gabriella L</v>
          </cell>
          <cell r="O12" t="str">
            <v xml:space="preserve">    </v>
          </cell>
          <cell r="P12" t="str">
            <v xml:space="preserve">Baik dalam Menyajikan laporan tentang sumberdaya alam dan pemanfaatannya oleh masyarakat.   </v>
          </cell>
        </row>
        <row r="13">
          <cell r="M13">
            <v>10</v>
          </cell>
          <cell r="N13" t="str">
            <v xml:space="preserve">Deco Badarus Zaman </v>
          </cell>
          <cell r="O13" t="str">
            <v xml:space="preserve">    </v>
          </cell>
          <cell r="P13" t="str">
            <v xml:space="preserve">Baik dalam Menyajikan laporan tentang sumberdaya alam dan pemanfaatannya oleh masyarakat.   </v>
          </cell>
        </row>
        <row r="14">
          <cell r="M14">
            <v>11</v>
          </cell>
          <cell r="N14" t="str">
            <v>Fania Mutiara Felichia</v>
          </cell>
          <cell r="O14" t="str">
            <v xml:space="preserve">    </v>
          </cell>
          <cell r="P14" t="str">
            <v xml:space="preserve">Baik dalam Menyajikan laporan tentang sumberdaya alam dan pemanfaatannya oleh masyarakat.   </v>
          </cell>
        </row>
        <row r="15">
          <cell r="M15">
            <v>12</v>
          </cell>
          <cell r="N15" t="str">
            <v>Intan Dyah Nowari</v>
          </cell>
          <cell r="O15" t="str">
            <v xml:space="preserve">    </v>
          </cell>
          <cell r="P15" t="str">
            <v xml:space="preserve">Baik dalam Menyajikan laporan tentang sumberdaya alam dan pemanfaatannya oleh masyarakat.   </v>
          </cell>
        </row>
        <row r="16">
          <cell r="M16">
            <v>13</v>
          </cell>
          <cell r="N16" t="str">
            <v>Misyanita Nurfitri S</v>
          </cell>
          <cell r="O16" t="str">
            <v xml:space="preserve">    </v>
          </cell>
          <cell r="P16" t="str">
            <v xml:space="preserve">Baik dalam Menyajikan laporan tentang sumberdaya alam dan pemanfaatannya oleh masyarakat.   </v>
          </cell>
        </row>
        <row r="17">
          <cell r="M17">
            <v>14</v>
          </cell>
          <cell r="N17" t="str">
            <v>Moch Zidane Hita L. U</v>
          </cell>
          <cell r="O17" t="str">
            <v xml:space="preserve">    </v>
          </cell>
          <cell r="P17" t="str">
            <v xml:space="preserve">Baik dalam Menyajikan laporan tentang sumberdaya alam dan pemanfaatannya oleh masyarakat.   </v>
          </cell>
        </row>
        <row r="18">
          <cell r="M18">
            <v>15</v>
          </cell>
          <cell r="N18" t="str">
            <v>Muhammad Ibra Maulana</v>
          </cell>
          <cell r="O18" t="str">
            <v xml:space="preserve">    </v>
          </cell>
          <cell r="P18" t="str">
            <v xml:space="preserve">Baik dalam Menyajikan laporan tentang sumberdaya alam dan pemanfaatannya oleh masyarakat.   </v>
          </cell>
        </row>
        <row r="19">
          <cell r="M19">
            <v>16</v>
          </cell>
          <cell r="N19" t="str">
            <v>Nabilla Shiva Putri</v>
          </cell>
          <cell r="O19" t="str">
            <v xml:space="preserve">    </v>
          </cell>
          <cell r="P19" t="str">
            <v xml:space="preserve">Baik dalam Menyajikan laporan tentang sumberdaya alam dan pemanfaatannya oleh masyarakat.   </v>
          </cell>
        </row>
        <row r="20">
          <cell r="M20">
            <v>17</v>
          </cell>
          <cell r="N20" t="str">
            <v>Naufal Falih F</v>
          </cell>
          <cell r="O20" t="str">
            <v xml:space="preserve">    </v>
          </cell>
          <cell r="P20" t="str">
            <v xml:space="preserve">Baik dalam Menyajikan laporan tentang sumberdaya alam dan pemanfaatannya oleh masyarakat.   </v>
          </cell>
        </row>
        <row r="21">
          <cell r="M21">
            <v>18</v>
          </cell>
          <cell r="N21" t="str">
            <v>Nayla Annora Nobel W</v>
          </cell>
          <cell r="O21" t="str">
            <v xml:space="preserve">    </v>
          </cell>
          <cell r="P21" t="str">
            <v xml:space="preserve">Baik dalam Menyajikan laporan tentang sumberdaya alam dan pemanfaatannya oleh masyarakat.   </v>
          </cell>
        </row>
        <row r="22">
          <cell r="M22">
            <v>19</v>
          </cell>
          <cell r="N22" t="str">
            <v>Raihan Danang P</v>
          </cell>
          <cell r="O22" t="str">
            <v xml:space="preserve">    </v>
          </cell>
          <cell r="P22" t="str">
            <v xml:space="preserve">Baik dalam Menyajikan laporan tentang sumberdaya alam dan pemanfaatannya oleh masyarakat.   </v>
          </cell>
        </row>
        <row r="23">
          <cell r="M23">
            <v>20</v>
          </cell>
          <cell r="N23" t="str">
            <v>Roby Ardiyansyah</v>
          </cell>
          <cell r="O23" t="str">
            <v xml:space="preserve">    </v>
          </cell>
          <cell r="P23" t="str">
            <v xml:space="preserve">Baik dalam Menyajikan laporan tentang sumberdaya alam dan pemanfaatannya oleh masyarakat.   </v>
          </cell>
        </row>
        <row r="24">
          <cell r="M24">
            <v>21</v>
          </cell>
          <cell r="N24" t="str">
            <v>Rojalingga Prana A</v>
          </cell>
          <cell r="O24" t="str">
            <v xml:space="preserve">    </v>
          </cell>
          <cell r="P24" t="str">
            <v xml:space="preserve">Baik dalam Menyajikan laporan tentang sumberdaya alam dan pemanfaatannya oleh masyarakat.   </v>
          </cell>
        </row>
        <row r="25">
          <cell r="M25">
            <v>22</v>
          </cell>
          <cell r="N25" t="str">
            <v>Sally Savista A</v>
          </cell>
          <cell r="O25" t="str">
            <v xml:space="preserve">    </v>
          </cell>
          <cell r="P25" t="str">
            <v xml:space="preserve">Baik dalam Menyajikan laporan tentang sumberdaya alam dan pemanfaatannya oleh masyarakat.   </v>
          </cell>
        </row>
        <row r="26">
          <cell r="M26">
            <v>23</v>
          </cell>
          <cell r="N26" t="str">
            <v xml:space="preserve">Tania Kaori Angelita </v>
          </cell>
          <cell r="O26" t="str">
            <v xml:space="preserve">    </v>
          </cell>
          <cell r="P26" t="str">
            <v xml:space="preserve">Baik dalam Menyajikan laporan tentang sumberdaya alam dan pemanfaatannya oleh masyarakat.   </v>
          </cell>
        </row>
        <row r="27">
          <cell r="M27">
            <v>24</v>
          </cell>
          <cell r="N27" t="str">
            <v>Romzy Oka Ramadhani P</v>
          </cell>
          <cell r="O27" t="str">
            <v xml:space="preserve">    </v>
          </cell>
          <cell r="P27" t="str">
            <v xml:space="preserve">Baik dalam Menyajikan laporan tentang sumberdaya alam dan pemanfaatannya oleh masyarakat.   </v>
          </cell>
        </row>
        <row r="28">
          <cell r="M28">
            <v>25</v>
          </cell>
          <cell r="N28" t="str">
            <v>Larasati Jagadhita P</v>
          </cell>
          <cell r="O28" t="str">
            <v xml:space="preserve">    </v>
          </cell>
          <cell r="P28" t="str">
            <v xml:space="preserve">Baik dalam Menyajikan laporan tentang sumberdaya alam dan pemanfaatannya oleh masyarakat.   </v>
          </cell>
        </row>
        <row r="29">
          <cell r="M29">
            <v>26</v>
          </cell>
          <cell r="N29" t="str">
            <v>Meliana Citra A</v>
          </cell>
          <cell r="O29" t="str">
            <v xml:space="preserve">    </v>
          </cell>
          <cell r="P29" t="str">
            <v xml:space="preserve">Baik dalam Menyajikan laporan tentang sumberdaya alam dan pemanfaatannya oleh masyarakat.   </v>
          </cell>
        </row>
        <row r="30">
          <cell r="M30">
            <v>27</v>
          </cell>
          <cell r="N30" t="str">
            <v>Mohammad Rizky</v>
          </cell>
          <cell r="O30" t="str">
            <v xml:space="preserve">    </v>
          </cell>
          <cell r="P30" t="str">
            <v xml:space="preserve">Baik dalam Menyajikan laporan tentang sumberdaya alam dan pemanfaatannya oleh masyarakat.   </v>
          </cell>
        </row>
        <row r="31">
          <cell r="M31">
            <v>28</v>
          </cell>
          <cell r="N31">
            <v>0</v>
          </cell>
          <cell r="O31" t="str">
            <v xml:space="preserve">    </v>
          </cell>
          <cell r="P31" t="str">
            <v xml:space="preserve">Baik dalam Menyajikan laporan tentang sumberdaya alam dan pemanfaatannya oleh masyarakat.   </v>
          </cell>
        </row>
        <row r="32">
          <cell r="M32">
            <v>29</v>
          </cell>
          <cell r="N32">
            <v>0</v>
          </cell>
          <cell r="O32" t="str">
            <v xml:space="preserve">    </v>
          </cell>
          <cell r="P32" t="str">
            <v xml:space="preserve">Baik dalam Menyajikan laporan tentang sumberdaya alam dan pemanfaatannya oleh masyarakat.   </v>
          </cell>
        </row>
        <row r="33">
          <cell r="M33">
            <v>30</v>
          </cell>
          <cell r="N33">
            <v>0</v>
          </cell>
          <cell r="O33" t="str">
            <v xml:space="preserve">    </v>
          </cell>
          <cell r="P33" t="str">
            <v xml:space="preserve">Baik dalam Menyajikan laporan tentang sumberdaya alam dan pemanfaatannya oleh masyarakat.   </v>
          </cell>
        </row>
        <row r="34">
          <cell r="M34">
            <v>31</v>
          </cell>
          <cell r="N34">
            <v>0</v>
          </cell>
          <cell r="O34" t="str">
            <v xml:space="preserve">    </v>
          </cell>
          <cell r="P34" t="str">
            <v xml:space="preserve">Baik dalam Menyajikan laporan tentang sumberdaya alam dan pemanfaatannya oleh masyarakat.   </v>
          </cell>
        </row>
        <row r="35">
          <cell r="M35">
            <v>32</v>
          </cell>
          <cell r="N35">
            <v>0</v>
          </cell>
          <cell r="O35" t="str">
            <v xml:space="preserve">    </v>
          </cell>
          <cell r="P35" t="str">
            <v xml:space="preserve">Baik dalam Menyajikan laporan tentang sumberdaya alam dan pemanfaatannya oleh masyarakat.   </v>
          </cell>
        </row>
        <row r="36">
          <cell r="M36">
            <v>33</v>
          </cell>
          <cell r="N36">
            <v>0</v>
          </cell>
          <cell r="O36" t="str">
            <v xml:space="preserve">    </v>
          </cell>
          <cell r="P36" t="str">
            <v xml:space="preserve">Baik dalam Menyajikan laporan tentang sumberdaya alam dan pemanfaatannya oleh masyarakat.   </v>
          </cell>
        </row>
        <row r="37">
          <cell r="M37">
            <v>34</v>
          </cell>
          <cell r="N37">
            <v>0</v>
          </cell>
          <cell r="O37" t="str">
            <v xml:space="preserve">    </v>
          </cell>
          <cell r="P37" t="str">
            <v xml:space="preserve">Baik dalam Menyajikan laporan tentang sumberdaya alam dan pemanfaatannya oleh masyarakat.   </v>
          </cell>
        </row>
        <row r="38">
          <cell r="M38">
            <v>35</v>
          </cell>
          <cell r="N38">
            <v>0</v>
          </cell>
          <cell r="O38" t="str">
            <v xml:space="preserve">    </v>
          </cell>
          <cell r="P38" t="str">
            <v xml:space="preserve">Baik dalam Menyajikan laporan tentang sumberdaya alam dan pemanfaatannya oleh masyarakat.   </v>
          </cell>
        </row>
        <row r="39">
          <cell r="M39">
            <v>36</v>
          </cell>
          <cell r="N39">
            <v>0</v>
          </cell>
          <cell r="O39" t="str">
            <v xml:space="preserve">    </v>
          </cell>
          <cell r="P39" t="str">
            <v xml:space="preserve">Baik dalam Menyajikan laporan tentang sumberdaya alam dan pemanfaatannya oleh masyarakat.   </v>
          </cell>
        </row>
        <row r="40">
          <cell r="M40">
            <v>37</v>
          </cell>
          <cell r="N40">
            <v>0</v>
          </cell>
          <cell r="O40" t="str">
            <v xml:space="preserve">    </v>
          </cell>
          <cell r="P40" t="str">
            <v xml:space="preserve">Baik dalam Menyajikan laporan tentang sumberdaya alam dan pemanfaatannya oleh masyarakat.   </v>
          </cell>
        </row>
        <row r="41">
          <cell r="M41">
            <v>38</v>
          </cell>
          <cell r="N41">
            <v>0</v>
          </cell>
          <cell r="O41" t="str">
            <v xml:space="preserve">    </v>
          </cell>
          <cell r="P41" t="str">
            <v xml:space="preserve">Baik dalam Menyajikan laporan tentang sumberdaya alam dan pemanfaatannya oleh masyarakat.   </v>
          </cell>
        </row>
        <row r="42">
          <cell r="M42">
            <v>39</v>
          </cell>
          <cell r="N42">
            <v>0</v>
          </cell>
          <cell r="O42" t="str">
            <v xml:space="preserve">    </v>
          </cell>
          <cell r="P42" t="str">
            <v xml:space="preserve">Baik dalam Menyajikan laporan tentang sumberdaya alam dan pemanfaatannya oleh masyarakat.   </v>
          </cell>
        </row>
        <row r="43">
          <cell r="M43">
            <v>40</v>
          </cell>
          <cell r="N43">
            <v>0</v>
          </cell>
          <cell r="O43" t="str">
            <v xml:space="preserve">    </v>
          </cell>
          <cell r="P43" t="str">
            <v xml:space="preserve">Baik dalam Menyajikan laporan tentang sumberdaya alam dan pemanfaatannya oleh masyarakat.   </v>
          </cell>
        </row>
      </sheetData>
      <sheetData sheetId="35">
        <row r="4">
          <cell r="N4">
            <v>1</v>
          </cell>
          <cell r="O4" t="str">
            <v>Achmad Zacky</v>
          </cell>
          <cell r="P4" t="str">
            <v xml:space="preserve">Baik dalam Memahami Memahami kehidupan manusia dalam kelembagaan sosial, ekonomi, pendidikan, dan budaya di masyarakat sekitar. Baik dalam Memahami Memahami manusia dalam hubungannya dengan kondisi geografis di sekitarnya. </v>
          </cell>
          <cell r="Q4" t="str">
            <v>Baik dalam Mendeskripsikan kehidupan manusia dalam kelembagaan sosial, pendidikan, ekonomi, dan budaya. di masyarakat sekitar. Cukup baik dalam Menceritakankan tentang hasil bacaan mengenai pengertian ruang, konektivitas antar ruang, perubahan, dan keberl</v>
          </cell>
        </row>
        <row r="5">
          <cell r="N5">
            <v>2</v>
          </cell>
          <cell r="O5" t="str">
            <v>Angelia Vabel R</v>
          </cell>
          <cell r="P5" t="str">
            <v xml:space="preserve">Sangat baik dalam Memahami Memahami manusia dalam hubungannya dengan kondisi geografis di sekitarnya. Cukup baik dalam Memahami Memahami kehidupan manusia dalam kelembagaan sosial, ekonomi, pendidikan, dan budaya di masyarakat sekitar. </v>
          </cell>
          <cell r="Q5" t="str">
            <v xml:space="preserve">  Baik dalam Menceritakan manusia dalam dinamika interaksi dengan lingkungan alam, sosial, budaya, dan ekonomi. </v>
          </cell>
        </row>
        <row r="6">
          <cell r="N6">
            <v>3</v>
          </cell>
          <cell r="O6" t="str">
            <v>Anggun Dwi P.I</v>
          </cell>
          <cell r="P6" t="str">
            <v xml:space="preserve">Sangat baik dalam Memahami Memahami kehidupan manusia dalam kelembagaan sosial, ekonomi, pendidikan, dan budaya di masyarakat sekitar. Cukup baik dalam Memahami manusia dalam dinamika interaksi dengan lingkungan alam, sosial, budaya dan ekonomi. </v>
          </cell>
          <cell r="Q6" t="str">
            <v xml:space="preserve">  Cukup baik dalam Menceritakankan tentang hasil bacaan mengenai pengertian ruang, konektivitas antar ruang, perubahan, dan keberlanjutan dalam waktu, sosial, ekonomi, dan pendidikan dalam lingkup masyarakat di sekitarnya</v>
          </cell>
        </row>
        <row r="7">
          <cell r="N7">
            <v>4</v>
          </cell>
          <cell r="O7" t="str">
            <v>Antonio Permata A</v>
          </cell>
          <cell r="P7" t="str">
            <v xml:space="preserve">    </v>
          </cell>
          <cell r="Q7" t="str">
            <v xml:space="preserve">    </v>
          </cell>
        </row>
        <row r="8">
          <cell r="N8">
            <v>5</v>
          </cell>
          <cell r="O8" t="str">
            <v>Arya Pratama G</v>
          </cell>
          <cell r="P8" t="str">
            <v xml:space="preserve">    </v>
          </cell>
          <cell r="Q8" t="str">
            <v xml:space="preserve">    </v>
          </cell>
        </row>
        <row r="9">
          <cell r="N9">
            <v>6</v>
          </cell>
          <cell r="O9" t="str">
            <v>Asyam Hanif Ihsan H</v>
          </cell>
          <cell r="P9" t="str">
            <v xml:space="preserve">    </v>
          </cell>
          <cell r="Q9" t="str">
            <v xml:space="preserve">    </v>
          </cell>
        </row>
        <row r="10">
          <cell r="N10">
            <v>7</v>
          </cell>
          <cell r="O10" t="str">
            <v>Athaya Salsabilla Z</v>
          </cell>
          <cell r="P10" t="str">
            <v xml:space="preserve">    </v>
          </cell>
          <cell r="Q10" t="str">
            <v xml:space="preserve">    </v>
          </cell>
        </row>
        <row r="11">
          <cell r="N11">
            <v>8</v>
          </cell>
          <cell r="O11" t="str">
            <v>Aulia Dea Rosalinda</v>
          </cell>
          <cell r="P11" t="str">
            <v xml:space="preserve">    </v>
          </cell>
          <cell r="Q11" t="str">
            <v xml:space="preserve">    </v>
          </cell>
        </row>
        <row r="12">
          <cell r="N12">
            <v>9</v>
          </cell>
          <cell r="O12" t="str">
            <v>Claudia Gabriella L</v>
          </cell>
          <cell r="P12" t="str">
            <v xml:space="preserve">    </v>
          </cell>
          <cell r="Q12" t="str">
            <v xml:space="preserve">    </v>
          </cell>
        </row>
        <row r="13">
          <cell r="N13">
            <v>10</v>
          </cell>
          <cell r="O13" t="str">
            <v xml:space="preserve">Deco Badarus Zaman </v>
          </cell>
          <cell r="P13" t="str">
            <v xml:space="preserve">    </v>
          </cell>
          <cell r="Q13" t="str">
            <v xml:space="preserve">    </v>
          </cell>
        </row>
        <row r="14">
          <cell r="N14">
            <v>11</v>
          </cell>
          <cell r="O14" t="str">
            <v>Fania Mutiara Felichia</v>
          </cell>
          <cell r="P14" t="str">
            <v xml:space="preserve">    </v>
          </cell>
          <cell r="Q14" t="str">
            <v xml:space="preserve">    </v>
          </cell>
        </row>
        <row r="15">
          <cell r="N15">
            <v>12</v>
          </cell>
          <cell r="O15" t="str">
            <v>Intan Dyah Nowari</v>
          </cell>
          <cell r="P15" t="str">
            <v xml:space="preserve">    </v>
          </cell>
          <cell r="Q15" t="str">
            <v xml:space="preserve">    </v>
          </cell>
        </row>
        <row r="16">
          <cell r="N16">
            <v>13</v>
          </cell>
          <cell r="O16" t="str">
            <v>Misyanita Nurfitri S</v>
          </cell>
          <cell r="P16" t="str">
            <v xml:space="preserve">    </v>
          </cell>
          <cell r="Q16" t="str">
            <v xml:space="preserve">    </v>
          </cell>
        </row>
        <row r="17">
          <cell r="N17">
            <v>14</v>
          </cell>
          <cell r="O17" t="str">
            <v>Moch Zidane Hita L. U</v>
          </cell>
          <cell r="P17" t="str">
            <v xml:space="preserve">    </v>
          </cell>
          <cell r="Q17" t="str">
            <v xml:space="preserve">    </v>
          </cell>
        </row>
        <row r="18">
          <cell r="N18">
            <v>15</v>
          </cell>
          <cell r="O18" t="str">
            <v>Muhammad Ibra Maulana</v>
          </cell>
          <cell r="P18" t="str">
            <v xml:space="preserve">    </v>
          </cell>
          <cell r="Q18" t="str">
            <v xml:space="preserve">    </v>
          </cell>
        </row>
        <row r="19">
          <cell r="N19">
            <v>16</v>
          </cell>
          <cell r="O19" t="str">
            <v>Nabilla Shiva Putri</v>
          </cell>
          <cell r="P19" t="str">
            <v xml:space="preserve">    </v>
          </cell>
          <cell r="Q19" t="str">
            <v xml:space="preserve">    </v>
          </cell>
        </row>
        <row r="20">
          <cell r="N20">
            <v>17</v>
          </cell>
          <cell r="O20" t="str">
            <v>Naufal Falih F</v>
          </cell>
          <cell r="P20" t="str">
            <v xml:space="preserve">    </v>
          </cell>
          <cell r="Q20" t="str">
            <v xml:space="preserve">    </v>
          </cell>
        </row>
        <row r="21">
          <cell r="N21">
            <v>18</v>
          </cell>
          <cell r="O21" t="str">
            <v>Nayla Annora Nobel W</v>
          </cell>
          <cell r="P21" t="str">
            <v xml:space="preserve">    </v>
          </cell>
          <cell r="Q21" t="str">
            <v xml:space="preserve">    </v>
          </cell>
        </row>
        <row r="22">
          <cell r="N22">
            <v>19</v>
          </cell>
          <cell r="O22" t="str">
            <v>Raihan Danang P</v>
          </cell>
          <cell r="P22" t="str">
            <v xml:space="preserve">    </v>
          </cell>
          <cell r="Q22" t="str">
            <v xml:space="preserve">    </v>
          </cell>
        </row>
        <row r="23">
          <cell r="N23">
            <v>20</v>
          </cell>
          <cell r="O23" t="str">
            <v>Roby Ardiyansyah</v>
          </cell>
          <cell r="P23" t="str">
            <v xml:space="preserve">    </v>
          </cell>
          <cell r="Q23" t="str">
            <v xml:space="preserve">    </v>
          </cell>
        </row>
        <row r="24">
          <cell r="N24">
            <v>21</v>
          </cell>
          <cell r="O24" t="str">
            <v>Rojalingga Prana A</v>
          </cell>
          <cell r="P24" t="str">
            <v xml:space="preserve">    </v>
          </cell>
          <cell r="Q24" t="str">
            <v xml:space="preserve">    </v>
          </cell>
        </row>
        <row r="25">
          <cell r="N25">
            <v>22</v>
          </cell>
          <cell r="O25" t="str">
            <v>Sally Savista A</v>
          </cell>
          <cell r="P25" t="str">
            <v xml:space="preserve">    </v>
          </cell>
          <cell r="Q25" t="str">
            <v xml:space="preserve">    </v>
          </cell>
        </row>
        <row r="26">
          <cell r="N26">
            <v>23</v>
          </cell>
          <cell r="O26" t="str">
            <v xml:space="preserve">Tania Kaori Angelita </v>
          </cell>
          <cell r="P26" t="str">
            <v xml:space="preserve">    </v>
          </cell>
          <cell r="Q26" t="str">
            <v xml:space="preserve">    </v>
          </cell>
        </row>
        <row r="27">
          <cell r="N27">
            <v>24</v>
          </cell>
          <cell r="O27" t="str">
            <v>Romzy Oka Ramadhani P</v>
          </cell>
          <cell r="P27" t="str">
            <v xml:space="preserve">    </v>
          </cell>
          <cell r="Q27" t="str">
            <v xml:space="preserve">    </v>
          </cell>
        </row>
        <row r="28">
          <cell r="N28">
            <v>25</v>
          </cell>
          <cell r="O28" t="str">
            <v>Larasati Jagadhita P</v>
          </cell>
          <cell r="P28" t="str">
            <v xml:space="preserve">    </v>
          </cell>
          <cell r="Q28" t="str">
            <v xml:space="preserve">    </v>
          </cell>
        </row>
        <row r="29">
          <cell r="N29">
            <v>26</v>
          </cell>
          <cell r="O29" t="str">
            <v>Meliana Citra A</v>
          </cell>
          <cell r="P29" t="str">
            <v xml:space="preserve">    </v>
          </cell>
          <cell r="Q29" t="str">
            <v xml:space="preserve">    </v>
          </cell>
        </row>
        <row r="30">
          <cell r="N30">
            <v>27</v>
          </cell>
          <cell r="O30" t="str">
            <v>Mohammad Rizky</v>
          </cell>
          <cell r="P30" t="str">
            <v xml:space="preserve">    </v>
          </cell>
          <cell r="Q30" t="str">
            <v xml:space="preserve">    </v>
          </cell>
        </row>
        <row r="31">
          <cell r="N31">
            <v>28</v>
          </cell>
          <cell r="O31">
            <v>0</v>
          </cell>
          <cell r="P31" t="str">
            <v xml:space="preserve">    </v>
          </cell>
          <cell r="Q31" t="str">
            <v xml:space="preserve">    </v>
          </cell>
        </row>
        <row r="32">
          <cell r="N32">
            <v>29</v>
          </cell>
          <cell r="O32">
            <v>0</v>
          </cell>
          <cell r="P32" t="str">
            <v xml:space="preserve">    </v>
          </cell>
          <cell r="Q32" t="str">
            <v xml:space="preserve">    </v>
          </cell>
        </row>
        <row r="33">
          <cell r="N33">
            <v>30</v>
          </cell>
          <cell r="O33">
            <v>0</v>
          </cell>
          <cell r="P33" t="str">
            <v xml:space="preserve">    </v>
          </cell>
          <cell r="Q33" t="str">
            <v xml:space="preserve">    </v>
          </cell>
        </row>
        <row r="34">
          <cell r="N34">
            <v>31</v>
          </cell>
          <cell r="O34">
            <v>0</v>
          </cell>
          <cell r="P34" t="str">
            <v xml:space="preserve">    </v>
          </cell>
          <cell r="Q34" t="str">
            <v xml:space="preserve">    </v>
          </cell>
        </row>
        <row r="35">
          <cell r="N35">
            <v>32</v>
          </cell>
          <cell r="O35">
            <v>0</v>
          </cell>
          <cell r="P35" t="str">
            <v xml:space="preserve">    </v>
          </cell>
          <cell r="Q35" t="str">
            <v xml:space="preserve">    </v>
          </cell>
        </row>
        <row r="36">
          <cell r="N36">
            <v>33</v>
          </cell>
          <cell r="O36">
            <v>0</v>
          </cell>
          <cell r="P36" t="str">
            <v xml:space="preserve">    </v>
          </cell>
          <cell r="Q36" t="str">
            <v xml:space="preserve">    </v>
          </cell>
        </row>
        <row r="37">
          <cell r="N37">
            <v>34</v>
          </cell>
          <cell r="O37">
            <v>0</v>
          </cell>
          <cell r="P37" t="str">
            <v xml:space="preserve">    </v>
          </cell>
          <cell r="Q37" t="str">
            <v xml:space="preserve">    </v>
          </cell>
        </row>
        <row r="38">
          <cell r="N38">
            <v>35</v>
          </cell>
          <cell r="O38">
            <v>0</v>
          </cell>
          <cell r="P38" t="str">
            <v xml:space="preserve">    </v>
          </cell>
          <cell r="Q38" t="str">
            <v xml:space="preserve">    </v>
          </cell>
        </row>
        <row r="39">
          <cell r="N39">
            <v>36</v>
          </cell>
          <cell r="O39">
            <v>0</v>
          </cell>
          <cell r="P39" t="str">
            <v xml:space="preserve">    </v>
          </cell>
          <cell r="Q39" t="str">
            <v xml:space="preserve">    </v>
          </cell>
        </row>
        <row r="40">
          <cell r="N40">
            <v>37</v>
          </cell>
          <cell r="O40">
            <v>0</v>
          </cell>
          <cell r="P40" t="str">
            <v xml:space="preserve">    </v>
          </cell>
          <cell r="Q40" t="str">
            <v xml:space="preserve">    </v>
          </cell>
        </row>
        <row r="41">
          <cell r="N41">
            <v>38</v>
          </cell>
          <cell r="O41">
            <v>0</v>
          </cell>
          <cell r="P41" t="str">
            <v xml:space="preserve">    </v>
          </cell>
          <cell r="Q41" t="str">
            <v xml:space="preserve">    </v>
          </cell>
        </row>
        <row r="42">
          <cell r="N42">
            <v>39</v>
          </cell>
          <cell r="O42">
            <v>0</v>
          </cell>
          <cell r="P42" t="str">
            <v xml:space="preserve">    </v>
          </cell>
          <cell r="Q42" t="str">
            <v xml:space="preserve">    </v>
          </cell>
        </row>
        <row r="43">
          <cell r="N43">
            <v>40</v>
          </cell>
          <cell r="O43">
            <v>0</v>
          </cell>
          <cell r="P43" t="str">
            <v xml:space="preserve">    </v>
          </cell>
          <cell r="Q43" t="str">
            <v xml:space="preserve">    </v>
          </cell>
        </row>
      </sheetData>
      <sheetData sheetId="36">
        <row r="4">
          <cell r="Z4">
            <v>1</v>
          </cell>
          <cell r="AA4" t="str">
            <v>Achmad Zacky</v>
          </cell>
          <cell r="AB4" t="str">
            <v xml:space="preserve">Baik dalam Memahami luas segitiga, persegi panjang, dan persegi. Baik dalam Memahami aturan pembulatan dalam membaca hasil pengukuran dengan alat ukur. </v>
          </cell>
          <cell r="AC4" t="str">
            <v>Sangat baik dalam  Membuat benda-benda berdasarkan jaring-jaring bangun ruang yang ditemukan dengan memanfaatkan barang-barang bekas yang ada di sekitar rumah, sekolah atau tempat bermain. Cukup baik dalam Menggabung sudut bagian dalam segitiga dan segi e</v>
          </cell>
        </row>
        <row r="5">
          <cell r="Z5">
            <v>2</v>
          </cell>
          <cell r="AA5" t="str">
            <v>Angelia Vabel R</v>
          </cell>
          <cell r="AB5" t="str">
            <v xml:space="preserve">  Baik dalam Memahami aturan pembulatan dalam membaca hasil pengukuran dengan alat ukur. </v>
          </cell>
          <cell r="AC5" t="str">
            <v xml:space="preserve">  Cukup baik dalam Menggabung sudut bagian dalam segitiga dan segi empat untuk menarik kesimpulan. </v>
          </cell>
        </row>
        <row r="6">
          <cell r="Z6">
            <v>3</v>
          </cell>
          <cell r="AA6" t="str">
            <v>Anggun Dwi P.I</v>
          </cell>
          <cell r="AB6" t="str">
            <v xml:space="preserve">    </v>
          </cell>
          <cell r="AC6" t="str">
            <v xml:space="preserve">    </v>
          </cell>
        </row>
        <row r="7">
          <cell r="Z7">
            <v>4</v>
          </cell>
          <cell r="AA7" t="str">
            <v>Antonio Permata A</v>
          </cell>
          <cell r="AB7" t="str">
            <v xml:space="preserve">    </v>
          </cell>
          <cell r="AC7" t="str">
            <v xml:space="preserve">    </v>
          </cell>
        </row>
        <row r="8">
          <cell r="Z8">
            <v>5</v>
          </cell>
          <cell r="AA8" t="str">
            <v>Arya Pratama G</v>
          </cell>
          <cell r="AB8" t="str">
            <v xml:space="preserve">    </v>
          </cell>
          <cell r="AC8" t="str">
            <v xml:space="preserve">    </v>
          </cell>
        </row>
        <row r="9">
          <cell r="Z9">
            <v>6</v>
          </cell>
          <cell r="AA9" t="str">
            <v>Asyam Hanif Ihsan H</v>
          </cell>
          <cell r="AB9" t="str">
            <v xml:space="preserve">    </v>
          </cell>
          <cell r="AC9" t="str">
            <v xml:space="preserve">    </v>
          </cell>
        </row>
        <row r="10">
          <cell r="Z10">
            <v>7</v>
          </cell>
          <cell r="AA10" t="str">
            <v>Athaya Salsabilla Z</v>
          </cell>
          <cell r="AB10" t="str">
            <v xml:space="preserve">    </v>
          </cell>
          <cell r="AC10" t="str">
            <v xml:space="preserve">    </v>
          </cell>
        </row>
        <row r="11">
          <cell r="Z11">
            <v>8</v>
          </cell>
          <cell r="AA11" t="str">
            <v>Aulia Dea Rosalinda</v>
          </cell>
          <cell r="AB11" t="str">
            <v xml:space="preserve">    </v>
          </cell>
          <cell r="AC11" t="str">
            <v xml:space="preserve">    </v>
          </cell>
        </row>
        <row r="12">
          <cell r="Z12">
            <v>9</v>
          </cell>
          <cell r="AA12" t="str">
            <v>Claudia Gabriella L</v>
          </cell>
          <cell r="AB12" t="str">
            <v xml:space="preserve">    </v>
          </cell>
          <cell r="AC12" t="str">
            <v xml:space="preserve">    </v>
          </cell>
        </row>
        <row r="13">
          <cell r="Z13">
            <v>10</v>
          </cell>
          <cell r="AA13" t="str">
            <v xml:space="preserve">Deco Badarus Zaman </v>
          </cell>
          <cell r="AB13" t="str">
            <v xml:space="preserve">    </v>
          </cell>
          <cell r="AC13" t="str">
            <v xml:space="preserve">    </v>
          </cell>
        </row>
        <row r="14">
          <cell r="Z14">
            <v>11</v>
          </cell>
          <cell r="AA14" t="str">
            <v>Fania Mutiara Felichia</v>
          </cell>
          <cell r="AB14" t="str">
            <v xml:space="preserve">    </v>
          </cell>
          <cell r="AC14" t="str">
            <v xml:space="preserve">    </v>
          </cell>
        </row>
        <row r="15">
          <cell r="Z15">
            <v>12</v>
          </cell>
          <cell r="AA15" t="str">
            <v>Intan Dyah Nowari</v>
          </cell>
          <cell r="AB15" t="str">
            <v xml:space="preserve">    </v>
          </cell>
          <cell r="AC15" t="str">
            <v xml:space="preserve">    </v>
          </cell>
        </row>
        <row r="16">
          <cell r="Z16">
            <v>13</v>
          </cell>
          <cell r="AA16" t="str">
            <v>Misyanita Nurfitri S</v>
          </cell>
          <cell r="AB16" t="str">
            <v xml:space="preserve">    </v>
          </cell>
          <cell r="AC16" t="str">
            <v xml:space="preserve">    </v>
          </cell>
        </row>
        <row r="17">
          <cell r="Z17">
            <v>14</v>
          </cell>
          <cell r="AA17" t="str">
            <v>Moch Zidane Hita L. U</v>
          </cell>
          <cell r="AB17" t="str">
            <v xml:space="preserve">    </v>
          </cell>
          <cell r="AC17" t="str">
            <v xml:space="preserve">    </v>
          </cell>
        </row>
        <row r="18">
          <cell r="Z18">
            <v>15</v>
          </cell>
          <cell r="AA18" t="str">
            <v>Muhammad Ibra Maulana</v>
          </cell>
          <cell r="AB18" t="str">
            <v xml:space="preserve">    </v>
          </cell>
          <cell r="AC18" t="str">
            <v xml:space="preserve">    </v>
          </cell>
        </row>
        <row r="19">
          <cell r="Z19">
            <v>16</v>
          </cell>
          <cell r="AA19" t="str">
            <v>Nabilla Shiva Putri</v>
          </cell>
          <cell r="AB19" t="str">
            <v xml:space="preserve">    </v>
          </cell>
          <cell r="AC19" t="str">
            <v xml:space="preserve">    </v>
          </cell>
        </row>
        <row r="20">
          <cell r="Z20">
            <v>17</v>
          </cell>
          <cell r="AA20" t="str">
            <v>Naufal Falih F</v>
          </cell>
          <cell r="AB20" t="str">
            <v xml:space="preserve">    </v>
          </cell>
          <cell r="AC20" t="str">
            <v xml:space="preserve">    </v>
          </cell>
        </row>
        <row r="21">
          <cell r="Z21">
            <v>18</v>
          </cell>
          <cell r="AA21" t="str">
            <v>Nayla Annora Nobel W</v>
          </cell>
          <cell r="AB21" t="str">
            <v xml:space="preserve">    </v>
          </cell>
          <cell r="AC21" t="str">
            <v xml:space="preserve">    </v>
          </cell>
        </row>
        <row r="22">
          <cell r="Z22">
            <v>19</v>
          </cell>
          <cell r="AA22" t="str">
            <v>Raihan Danang P</v>
          </cell>
          <cell r="AB22" t="str">
            <v xml:space="preserve">    </v>
          </cell>
          <cell r="AC22" t="str">
            <v xml:space="preserve">    </v>
          </cell>
        </row>
        <row r="23">
          <cell r="Z23">
            <v>20</v>
          </cell>
          <cell r="AA23" t="str">
            <v>Roby Ardiyansyah</v>
          </cell>
          <cell r="AB23" t="str">
            <v xml:space="preserve">    </v>
          </cell>
          <cell r="AC23" t="str">
            <v xml:space="preserve">    </v>
          </cell>
        </row>
        <row r="24">
          <cell r="Z24">
            <v>21</v>
          </cell>
          <cell r="AA24" t="str">
            <v>Rojalingga Prana A</v>
          </cell>
          <cell r="AB24" t="str">
            <v xml:space="preserve">    </v>
          </cell>
          <cell r="AC24" t="str">
            <v xml:space="preserve">    </v>
          </cell>
        </row>
        <row r="25">
          <cell r="Z25">
            <v>22</v>
          </cell>
          <cell r="AA25" t="str">
            <v>Sally Savista A</v>
          </cell>
          <cell r="AB25" t="str">
            <v xml:space="preserve">    </v>
          </cell>
          <cell r="AC25" t="str">
            <v xml:space="preserve">    </v>
          </cell>
        </row>
        <row r="26">
          <cell r="Z26">
            <v>23</v>
          </cell>
          <cell r="AA26" t="str">
            <v xml:space="preserve">Tania Kaori Angelita </v>
          </cell>
          <cell r="AB26" t="str">
            <v xml:space="preserve">    </v>
          </cell>
          <cell r="AC26" t="str">
            <v xml:space="preserve">    </v>
          </cell>
        </row>
        <row r="27">
          <cell r="Z27">
            <v>24</v>
          </cell>
          <cell r="AA27" t="str">
            <v>Romzy Oka Ramadhani P</v>
          </cell>
          <cell r="AB27" t="str">
            <v xml:space="preserve">    </v>
          </cell>
          <cell r="AC27" t="str">
            <v xml:space="preserve">    </v>
          </cell>
        </row>
        <row r="28">
          <cell r="Z28">
            <v>25</v>
          </cell>
          <cell r="AA28" t="str">
            <v>Larasati Jagadhita P</v>
          </cell>
          <cell r="AB28" t="str">
            <v xml:space="preserve">    </v>
          </cell>
          <cell r="AC28" t="str">
            <v xml:space="preserve">    </v>
          </cell>
        </row>
        <row r="29">
          <cell r="Z29">
            <v>26</v>
          </cell>
          <cell r="AA29" t="str">
            <v>Meliana Citra A</v>
          </cell>
          <cell r="AB29" t="str">
            <v xml:space="preserve">    </v>
          </cell>
          <cell r="AC29" t="str">
            <v xml:space="preserve">    </v>
          </cell>
        </row>
        <row r="30">
          <cell r="Z30">
            <v>27</v>
          </cell>
          <cell r="AA30" t="str">
            <v>Mohammad Rizky</v>
          </cell>
          <cell r="AB30" t="str">
            <v xml:space="preserve">    </v>
          </cell>
          <cell r="AC30" t="str">
            <v xml:space="preserve">    </v>
          </cell>
        </row>
        <row r="31">
          <cell r="Z31">
            <v>28</v>
          </cell>
          <cell r="AA31">
            <v>0</v>
          </cell>
          <cell r="AB31" t="str">
            <v xml:space="preserve">    </v>
          </cell>
          <cell r="AC31" t="str">
            <v xml:space="preserve">    </v>
          </cell>
        </row>
        <row r="32">
          <cell r="Z32">
            <v>29</v>
          </cell>
          <cell r="AA32">
            <v>0</v>
          </cell>
          <cell r="AB32" t="str">
            <v xml:space="preserve">    </v>
          </cell>
          <cell r="AC32" t="str">
            <v xml:space="preserve">    </v>
          </cell>
        </row>
        <row r="33">
          <cell r="Z33">
            <v>30</v>
          </cell>
          <cell r="AA33">
            <v>0</v>
          </cell>
          <cell r="AB33" t="str">
            <v xml:space="preserve">    </v>
          </cell>
          <cell r="AC33" t="str">
            <v xml:space="preserve">    </v>
          </cell>
        </row>
        <row r="34">
          <cell r="Z34">
            <v>31</v>
          </cell>
          <cell r="AA34">
            <v>0</v>
          </cell>
          <cell r="AB34" t="str">
            <v xml:space="preserve">    </v>
          </cell>
          <cell r="AC34" t="str">
            <v xml:space="preserve">    </v>
          </cell>
        </row>
        <row r="35">
          <cell r="Z35">
            <v>32</v>
          </cell>
          <cell r="AA35">
            <v>0</v>
          </cell>
          <cell r="AB35" t="str">
            <v xml:space="preserve">    </v>
          </cell>
          <cell r="AC35" t="str">
            <v xml:space="preserve">    </v>
          </cell>
        </row>
        <row r="36">
          <cell r="Z36">
            <v>33</v>
          </cell>
          <cell r="AA36">
            <v>0</v>
          </cell>
          <cell r="AB36" t="str">
            <v xml:space="preserve">    </v>
          </cell>
          <cell r="AC36" t="str">
            <v xml:space="preserve">    </v>
          </cell>
        </row>
        <row r="37">
          <cell r="Z37">
            <v>34</v>
          </cell>
          <cell r="AA37">
            <v>0</v>
          </cell>
          <cell r="AB37" t="str">
            <v xml:space="preserve">    </v>
          </cell>
          <cell r="AC37" t="str">
            <v xml:space="preserve">    </v>
          </cell>
        </row>
        <row r="38">
          <cell r="Z38">
            <v>35</v>
          </cell>
          <cell r="AA38">
            <v>0</v>
          </cell>
          <cell r="AB38" t="str">
            <v xml:space="preserve">    </v>
          </cell>
          <cell r="AC38" t="str">
            <v xml:space="preserve">    </v>
          </cell>
        </row>
        <row r="39">
          <cell r="Z39">
            <v>36</v>
          </cell>
          <cell r="AA39">
            <v>0</v>
          </cell>
          <cell r="AB39" t="str">
            <v xml:space="preserve">    </v>
          </cell>
          <cell r="AC39" t="str">
            <v xml:space="preserve">    </v>
          </cell>
        </row>
        <row r="40">
          <cell r="Z40">
            <v>37</v>
          </cell>
          <cell r="AA40">
            <v>0</v>
          </cell>
          <cell r="AB40" t="str">
            <v xml:space="preserve">    </v>
          </cell>
          <cell r="AC40" t="str">
            <v xml:space="preserve">    </v>
          </cell>
        </row>
        <row r="41">
          <cell r="Z41">
            <v>38</v>
          </cell>
          <cell r="AA41">
            <v>0</v>
          </cell>
          <cell r="AB41" t="str">
            <v xml:space="preserve">    </v>
          </cell>
          <cell r="AC41" t="str">
            <v xml:space="preserve">    </v>
          </cell>
        </row>
        <row r="42">
          <cell r="Z42">
            <v>39</v>
          </cell>
          <cell r="AA42">
            <v>0</v>
          </cell>
          <cell r="AB42" t="str">
            <v xml:space="preserve">    </v>
          </cell>
          <cell r="AC42" t="str">
            <v xml:space="preserve">    </v>
          </cell>
        </row>
        <row r="43">
          <cell r="Z43">
            <v>40</v>
          </cell>
          <cell r="AA43">
            <v>0</v>
          </cell>
          <cell r="AB43" t="str">
            <v xml:space="preserve">    </v>
          </cell>
          <cell r="AC43" t="e">
            <v>#REF!</v>
          </cell>
        </row>
      </sheetData>
      <sheetData sheetId="37">
        <row r="4">
          <cell r="R4">
            <v>1</v>
          </cell>
          <cell r="S4" t="str">
            <v>Achmad Zacky</v>
          </cell>
          <cell r="T4" t="str">
            <v xml:space="preserve">Baik dalam Mengenal tari-tari daerah dan keunikan geraknya. Baik dalam  dalam mengetahui berbagai alur cara dan pengolahan media karya kreatif. </v>
          </cell>
          <cell r="U4" t="str">
            <v xml:space="preserve">Sangat baik dalam Membuat karya kerajinan asesoris dengan berbagai bahan dan teknik. Baik dalam Membentuk karya seni tiga dimensi dari bahan alam. </v>
          </cell>
        </row>
        <row r="5">
          <cell r="R5">
            <v>2</v>
          </cell>
          <cell r="S5" t="str">
            <v>Angelia Vabel R</v>
          </cell>
          <cell r="T5" t="str">
            <v xml:space="preserve">Baik dalam Mengenal karya dua dan tiga dimensi berdasarkan pengamatan. Baik dalam  dalam mengetahui berbagai alur cara dan pengolahan media karya kreatif. </v>
          </cell>
          <cell r="U5" t="str">
            <v xml:space="preserve">  Baik dalam Membentuk karya seni tiga dimensi dari bahan alam. </v>
          </cell>
        </row>
        <row r="6">
          <cell r="R6">
            <v>3</v>
          </cell>
          <cell r="S6" t="str">
            <v>Anggun Dwi P.I</v>
          </cell>
          <cell r="T6" t="str">
            <v xml:space="preserve">Sangat baik dalam Membedakan panjang-pendek bunyi, dan tinggi-rendah nada dengan gerak tangan. Cukup baik dalam Mengenal tari-tari daerah dan keunikan geraknya. </v>
          </cell>
          <cell r="U6" t="str">
            <v xml:space="preserve">    </v>
          </cell>
        </row>
        <row r="7">
          <cell r="R7">
            <v>4</v>
          </cell>
          <cell r="S7" t="str">
            <v>Antonio Permata A</v>
          </cell>
          <cell r="T7" t="str">
            <v xml:space="preserve">    </v>
          </cell>
          <cell r="U7" t="str">
            <v xml:space="preserve">    </v>
          </cell>
        </row>
        <row r="8">
          <cell r="R8">
            <v>5</v>
          </cell>
          <cell r="S8" t="str">
            <v>Arya Pratama G</v>
          </cell>
          <cell r="T8" t="str">
            <v xml:space="preserve">    </v>
          </cell>
          <cell r="U8" t="str">
            <v xml:space="preserve">    </v>
          </cell>
        </row>
        <row r="9">
          <cell r="R9">
            <v>6</v>
          </cell>
          <cell r="S9" t="str">
            <v>Asyam Hanif Ihsan H</v>
          </cell>
          <cell r="T9" t="str">
            <v xml:space="preserve">    </v>
          </cell>
          <cell r="U9" t="str">
            <v xml:space="preserve">    </v>
          </cell>
        </row>
        <row r="10">
          <cell r="R10">
            <v>7</v>
          </cell>
          <cell r="S10" t="str">
            <v>Athaya Salsabilla Z</v>
          </cell>
          <cell r="T10" t="str">
            <v xml:space="preserve">    </v>
          </cell>
          <cell r="U10" t="str">
            <v xml:space="preserve">    </v>
          </cell>
        </row>
        <row r="11">
          <cell r="R11">
            <v>8</v>
          </cell>
          <cell r="S11" t="str">
            <v>Aulia Dea Rosalinda</v>
          </cell>
          <cell r="T11" t="str">
            <v xml:space="preserve">    </v>
          </cell>
          <cell r="U11" t="str">
            <v xml:space="preserve">    </v>
          </cell>
        </row>
        <row r="12">
          <cell r="R12">
            <v>9</v>
          </cell>
          <cell r="S12" t="str">
            <v>Claudia Gabriella L</v>
          </cell>
          <cell r="T12" t="str">
            <v xml:space="preserve">    </v>
          </cell>
          <cell r="U12" t="str">
            <v xml:space="preserve">    </v>
          </cell>
        </row>
        <row r="13">
          <cell r="R13">
            <v>10</v>
          </cell>
          <cell r="S13" t="str">
            <v xml:space="preserve">Deco Badarus Zaman </v>
          </cell>
          <cell r="T13" t="str">
            <v xml:space="preserve">    </v>
          </cell>
          <cell r="U13" t="str">
            <v xml:space="preserve">    </v>
          </cell>
        </row>
        <row r="14">
          <cell r="R14">
            <v>11</v>
          </cell>
          <cell r="S14" t="str">
            <v>Fania Mutiara Felichia</v>
          </cell>
          <cell r="T14" t="str">
            <v xml:space="preserve">    </v>
          </cell>
          <cell r="U14" t="str">
            <v xml:space="preserve">    </v>
          </cell>
        </row>
        <row r="15">
          <cell r="R15">
            <v>12</v>
          </cell>
          <cell r="S15" t="str">
            <v>Intan Dyah Nowari</v>
          </cell>
          <cell r="T15" t="str">
            <v xml:space="preserve">    </v>
          </cell>
          <cell r="U15" t="str">
            <v xml:space="preserve">    </v>
          </cell>
        </row>
        <row r="16">
          <cell r="R16">
            <v>13</v>
          </cell>
          <cell r="S16" t="str">
            <v>Misyanita Nurfitri S</v>
          </cell>
          <cell r="T16" t="str">
            <v xml:space="preserve">    </v>
          </cell>
          <cell r="U16" t="str">
            <v xml:space="preserve">    </v>
          </cell>
        </row>
        <row r="17">
          <cell r="R17">
            <v>14</v>
          </cell>
          <cell r="S17" t="str">
            <v>Moch Zidane Hita L. U</v>
          </cell>
          <cell r="T17" t="str">
            <v xml:space="preserve">    </v>
          </cell>
          <cell r="U17" t="str">
            <v xml:space="preserve">    </v>
          </cell>
        </row>
        <row r="18">
          <cell r="R18">
            <v>15</v>
          </cell>
          <cell r="S18" t="str">
            <v>Muhammad Ibra Maulana</v>
          </cell>
          <cell r="T18" t="str">
            <v xml:space="preserve">    </v>
          </cell>
          <cell r="U18" t="str">
            <v xml:space="preserve">    </v>
          </cell>
        </row>
        <row r="19">
          <cell r="R19">
            <v>16</v>
          </cell>
          <cell r="S19" t="str">
            <v>Nabilla Shiva Putri</v>
          </cell>
          <cell r="T19" t="str">
            <v xml:space="preserve">    </v>
          </cell>
          <cell r="U19" t="str">
            <v xml:space="preserve">    </v>
          </cell>
        </row>
        <row r="20">
          <cell r="R20">
            <v>17</v>
          </cell>
          <cell r="S20" t="str">
            <v>Naufal Falih F</v>
          </cell>
          <cell r="T20" t="str">
            <v xml:space="preserve">    </v>
          </cell>
          <cell r="U20" t="str">
            <v xml:space="preserve">    </v>
          </cell>
        </row>
        <row r="21">
          <cell r="R21">
            <v>18</v>
          </cell>
          <cell r="S21" t="str">
            <v>Nayla Annora Nobel W</v>
          </cell>
          <cell r="T21" t="str">
            <v xml:space="preserve">    </v>
          </cell>
          <cell r="U21" t="str">
            <v xml:space="preserve">    </v>
          </cell>
        </row>
        <row r="22">
          <cell r="R22">
            <v>19</v>
          </cell>
          <cell r="S22" t="str">
            <v>Raihan Danang P</v>
          </cell>
          <cell r="T22" t="str">
            <v xml:space="preserve">    </v>
          </cell>
          <cell r="U22" t="str">
            <v xml:space="preserve">    </v>
          </cell>
        </row>
        <row r="23">
          <cell r="R23">
            <v>20</v>
          </cell>
          <cell r="S23" t="str">
            <v>Roby Ardiyansyah</v>
          </cell>
          <cell r="T23" t="str">
            <v xml:space="preserve">    </v>
          </cell>
          <cell r="U23" t="str">
            <v xml:space="preserve">    </v>
          </cell>
        </row>
        <row r="24">
          <cell r="R24">
            <v>21</v>
          </cell>
          <cell r="S24" t="str">
            <v>Rojalingga Prana A</v>
          </cell>
          <cell r="T24" t="str">
            <v xml:space="preserve">    </v>
          </cell>
          <cell r="U24" t="str">
            <v xml:space="preserve">    </v>
          </cell>
        </row>
        <row r="25">
          <cell r="R25">
            <v>22</v>
          </cell>
          <cell r="S25" t="str">
            <v>Sally Savista A</v>
          </cell>
          <cell r="T25" t="str">
            <v xml:space="preserve">    </v>
          </cell>
          <cell r="U25" t="str">
            <v xml:space="preserve">    </v>
          </cell>
        </row>
        <row r="26">
          <cell r="R26">
            <v>23</v>
          </cell>
          <cell r="S26" t="str">
            <v xml:space="preserve">Tania Kaori Angelita </v>
          </cell>
          <cell r="T26" t="str">
            <v xml:space="preserve">    </v>
          </cell>
          <cell r="U26" t="str">
            <v xml:space="preserve">    </v>
          </cell>
        </row>
        <row r="27">
          <cell r="R27">
            <v>24</v>
          </cell>
          <cell r="S27" t="str">
            <v>Romzy Oka Ramadhani P</v>
          </cell>
          <cell r="T27" t="str">
            <v xml:space="preserve">    </v>
          </cell>
          <cell r="U27" t="str">
            <v xml:space="preserve">    </v>
          </cell>
        </row>
        <row r="28">
          <cell r="R28">
            <v>25</v>
          </cell>
          <cell r="S28" t="str">
            <v>Larasati Jagadhita P</v>
          </cell>
          <cell r="T28" t="str">
            <v xml:space="preserve">    </v>
          </cell>
          <cell r="U28" t="str">
            <v xml:space="preserve">    </v>
          </cell>
        </row>
        <row r="29">
          <cell r="R29">
            <v>26</v>
          </cell>
          <cell r="S29" t="str">
            <v>Meliana Citra A</v>
          </cell>
          <cell r="T29" t="str">
            <v xml:space="preserve">    </v>
          </cell>
          <cell r="U29" t="str">
            <v xml:space="preserve">    </v>
          </cell>
        </row>
        <row r="30">
          <cell r="R30">
            <v>27</v>
          </cell>
          <cell r="S30" t="str">
            <v>Mohammad Rizky</v>
          </cell>
          <cell r="T30" t="str">
            <v xml:space="preserve">    </v>
          </cell>
          <cell r="U30" t="str">
            <v xml:space="preserve">    </v>
          </cell>
        </row>
        <row r="31">
          <cell r="R31">
            <v>28</v>
          </cell>
          <cell r="S31">
            <v>0</v>
          </cell>
          <cell r="T31" t="str">
            <v xml:space="preserve">    </v>
          </cell>
          <cell r="U31" t="str">
            <v xml:space="preserve">    </v>
          </cell>
        </row>
        <row r="32">
          <cell r="R32">
            <v>29</v>
          </cell>
          <cell r="S32">
            <v>0</v>
          </cell>
          <cell r="T32" t="str">
            <v xml:space="preserve">    </v>
          </cell>
          <cell r="U32" t="str">
            <v xml:space="preserve">    </v>
          </cell>
        </row>
        <row r="33">
          <cell r="R33">
            <v>30</v>
          </cell>
          <cell r="S33">
            <v>0</v>
          </cell>
          <cell r="T33" t="str">
            <v xml:space="preserve">    </v>
          </cell>
          <cell r="U33" t="str">
            <v xml:space="preserve">    </v>
          </cell>
        </row>
        <row r="34">
          <cell r="R34">
            <v>31</v>
          </cell>
          <cell r="S34">
            <v>0</v>
          </cell>
          <cell r="T34" t="str">
            <v xml:space="preserve">    </v>
          </cell>
          <cell r="U34" t="str">
            <v xml:space="preserve">    </v>
          </cell>
        </row>
        <row r="35">
          <cell r="R35">
            <v>32</v>
          </cell>
          <cell r="S35">
            <v>0</v>
          </cell>
          <cell r="T35" t="str">
            <v xml:space="preserve">    </v>
          </cell>
          <cell r="U35" t="str">
            <v xml:space="preserve">    </v>
          </cell>
        </row>
        <row r="36">
          <cell r="R36">
            <v>33</v>
          </cell>
          <cell r="S36">
            <v>0</v>
          </cell>
          <cell r="T36" t="str">
            <v xml:space="preserve">    </v>
          </cell>
          <cell r="U36" t="str">
            <v xml:space="preserve">    </v>
          </cell>
        </row>
        <row r="37">
          <cell r="R37">
            <v>34</v>
          </cell>
          <cell r="S37">
            <v>0</v>
          </cell>
          <cell r="T37" t="str">
            <v xml:space="preserve">    </v>
          </cell>
          <cell r="U37" t="str">
            <v xml:space="preserve">    </v>
          </cell>
        </row>
        <row r="38">
          <cell r="R38">
            <v>35</v>
          </cell>
          <cell r="S38">
            <v>0</v>
          </cell>
          <cell r="T38" t="str">
            <v xml:space="preserve">    </v>
          </cell>
          <cell r="U38" t="str">
            <v xml:space="preserve">    </v>
          </cell>
        </row>
        <row r="39">
          <cell r="R39">
            <v>36</v>
          </cell>
          <cell r="S39">
            <v>0</v>
          </cell>
          <cell r="T39" t="str">
            <v xml:space="preserve">    </v>
          </cell>
          <cell r="U39" t="str">
            <v xml:space="preserve">    </v>
          </cell>
        </row>
        <row r="40">
          <cell r="R40">
            <v>37</v>
          </cell>
          <cell r="S40">
            <v>0</v>
          </cell>
          <cell r="T40" t="str">
            <v xml:space="preserve">    </v>
          </cell>
          <cell r="U40" t="str">
            <v xml:space="preserve">    </v>
          </cell>
        </row>
        <row r="41">
          <cell r="R41">
            <v>38</v>
          </cell>
          <cell r="S41">
            <v>0</v>
          </cell>
          <cell r="T41" t="str">
            <v xml:space="preserve">    </v>
          </cell>
          <cell r="U41" t="str">
            <v xml:space="preserve">    </v>
          </cell>
        </row>
        <row r="42">
          <cell r="R42">
            <v>39</v>
          </cell>
          <cell r="S42">
            <v>0</v>
          </cell>
          <cell r="T42" t="str">
            <v xml:space="preserve">    </v>
          </cell>
          <cell r="U42" t="str">
            <v xml:space="preserve">    </v>
          </cell>
        </row>
        <row r="43">
          <cell r="R43">
            <v>40</v>
          </cell>
          <cell r="S43">
            <v>0</v>
          </cell>
          <cell r="T43" t="str">
            <v xml:space="preserve">    </v>
          </cell>
          <cell r="U43" t="str">
            <v xml:space="preserve">    </v>
          </cell>
        </row>
      </sheetData>
      <sheetData sheetId="38">
        <row r="4">
          <cell r="R4">
            <v>1</v>
          </cell>
          <cell r="S4" t="str">
            <v>Achmad Zacky</v>
          </cell>
          <cell r="T4" t="str">
            <v>Baik dalam Mempraktikkan gerak dasar langkah dan ayunan lengan bertema budaya daerah mengikuti irama (ketukan) tanpa / dengan musik dalam aktivitas gerak ritmik. Baik dalam  Mempraktikkan  kombinasi pola gerak dasar dominan statis dan dinamis untuk memben</v>
          </cell>
          <cell r="U4" t="str">
            <v>Sangat baik dalam Mempraktikkan berbagai aktivitas kebugaran jasmaniuntuk mencapai tinggi dan berat badan ideal. Baik dalam Mempraktikan variasi dan kombinasi pola gerak dasar lokomotor, non-lokomotor dan manipulatif yang dilandasi konsep gerak dalam berb</v>
          </cell>
        </row>
        <row r="5">
          <cell r="R5">
            <v>2</v>
          </cell>
          <cell r="S5" t="str">
            <v>Angelia Vabel R</v>
          </cell>
          <cell r="T5" t="str">
            <v xml:space="preserve">    </v>
          </cell>
          <cell r="U5" t="str">
            <v xml:space="preserve">    </v>
          </cell>
        </row>
        <row r="6">
          <cell r="R6">
            <v>3</v>
          </cell>
          <cell r="S6" t="str">
            <v>Anggun Dwi P.I</v>
          </cell>
          <cell r="T6" t="str">
            <v xml:space="preserve">    </v>
          </cell>
          <cell r="U6" t="str">
            <v xml:space="preserve">    </v>
          </cell>
        </row>
        <row r="7">
          <cell r="R7">
            <v>4</v>
          </cell>
          <cell r="S7" t="str">
            <v>Antonio Permata A</v>
          </cell>
          <cell r="T7" t="str">
            <v xml:space="preserve">    </v>
          </cell>
          <cell r="U7" t="str">
            <v xml:space="preserve">    </v>
          </cell>
        </row>
        <row r="8">
          <cell r="R8">
            <v>5</v>
          </cell>
          <cell r="S8" t="str">
            <v>Arya Pratama G</v>
          </cell>
          <cell r="T8" t="str">
            <v xml:space="preserve">    </v>
          </cell>
          <cell r="U8" t="str">
            <v xml:space="preserve">    </v>
          </cell>
        </row>
        <row r="9">
          <cell r="R9">
            <v>6</v>
          </cell>
          <cell r="S9" t="str">
            <v>Asyam Hanif Ihsan H</v>
          </cell>
          <cell r="T9" t="str">
            <v xml:space="preserve">    </v>
          </cell>
          <cell r="U9" t="str">
            <v xml:space="preserve">    </v>
          </cell>
        </row>
        <row r="10">
          <cell r="R10">
            <v>7</v>
          </cell>
          <cell r="S10" t="str">
            <v>Athaya Salsabilla Z</v>
          </cell>
          <cell r="T10" t="str">
            <v xml:space="preserve">    </v>
          </cell>
          <cell r="U10" t="str">
            <v xml:space="preserve">    </v>
          </cell>
        </row>
        <row r="11">
          <cell r="R11">
            <v>8</v>
          </cell>
          <cell r="S11" t="str">
            <v>Aulia Dea Rosalinda</v>
          </cell>
          <cell r="T11" t="str">
            <v xml:space="preserve">    </v>
          </cell>
          <cell r="U11" t="str">
            <v xml:space="preserve">    </v>
          </cell>
        </row>
        <row r="12">
          <cell r="R12">
            <v>9</v>
          </cell>
          <cell r="S12" t="str">
            <v>Claudia Gabriella L</v>
          </cell>
          <cell r="T12" t="str">
            <v xml:space="preserve">    </v>
          </cell>
          <cell r="U12" t="str">
            <v xml:space="preserve">    </v>
          </cell>
        </row>
        <row r="13">
          <cell r="R13">
            <v>10</v>
          </cell>
          <cell r="S13" t="str">
            <v xml:space="preserve">Deco Badarus Zaman </v>
          </cell>
          <cell r="T13" t="str">
            <v xml:space="preserve">    </v>
          </cell>
          <cell r="U13" t="str">
            <v xml:space="preserve">    </v>
          </cell>
        </row>
        <row r="14">
          <cell r="R14">
            <v>11</v>
          </cell>
          <cell r="S14" t="str">
            <v>Fania Mutiara Felichia</v>
          </cell>
          <cell r="T14" t="str">
            <v xml:space="preserve">    </v>
          </cell>
          <cell r="U14" t="str">
            <v xml:space="preserve">    </v>
          </cell>
        </row>
        <row r="15">
          <cell r="R15">
            <v>12</v>
          </cell>
          <cell r="S15" t="str">
            <v>Intan Dyah Nowari</v>
          </cell>
          <cell r="T15" t="str">
            <v xml:space="preserve">    </v>
          </cell>
          <cell r="U15" t="str">
            <v xml:space="preserve">    </v>
          </cell>
        </row>
        <row r="16">
          <cell r="R16">
            <v>13</v>
          </cell>
          <cell r="S16" t="str">
            <v>Misyanita Nurfitri S</v>
          </cell>
          <cell r="T16" t="str">
            <v xml:space="preserve">    </v>
          </cell>
          <cell r="U16" t="str">
            <v xml:space="preserve">    </v>
          </cell>
        </row>
        <row r="17">
          <cell r="R17">
            <v>14</v>
          </cell>
          <cell r="S17" t="str">
            <v>Moch Zidane Hita L. U</v>
          </cell>
          <cell r="T17" t="str">
            <v xml:space="preserve">    </v>
          </cell>
          <cell r="U17" t="str">
            <v xml:space="preserve">    </v>
          </cell>
        </row>
        <row r="18">
          <cell r="R18">
            <v>15</v>
          </cell>
          <cell r="S18" t="str">
            <v>Muhammad Ibra Maulana</v>
          </cell>
          <cell r="T18" t="str">
            <v xml:space="preserve">    </v>
          </cell>
          <cell r="U18" t="str">
            <v xml:space="preserve">    </v>
          </cell>
        </row>
        <row r="19">
          <cell r="R19">
            <v>16</v>
          </cell>
          <cell r="S19" t="str">
            <v>Nabilla Shiva Putri</v>
          </cell>
          <cell r="T19" t="str">
            <v xml:space="preserve">    </v>
          </cell>
          <cell r="U19" t="str">
            <v xml:space="preserve">    </v>
          </cell>
        </row>
        <row r="20">
          <cell r="R20">
            <v>17</v>
          </cell>
          <cell r="S20" t="str">
            <v>Naufal Falih F</v>
          </cell>
          <cell r="T20" t="str">
            <v xml:space="preserve">    </v>
          </cell>
          <cell r="U20" t="str">
            <v xml:space="preserve">    </v>
          </cell>
        </row>
        <row r="21">
          <cell r="R21">
            <v>18</v>
          </cell>
          <cell r="S21" t="str">
            <v>Nayla Annora Nobel W</v>
          </cell>
          <cell r="T21" t="str">
            <v xml:space="preserve">    </v>
          </cell>
          <cell r="U21" t="str">
            <v xml:space="preserve">    </v>
          </cell>
        </row>
        <row r="22">
          <cell r="R22">
            <v>19</v>
          </cell>
          <cell r="S22" t="str">
            <v>Raihan Danang P</v>
          </cell>
          <cell r="T22" t="str">
            <v xml:space="preserve">    </v>
          </cell>
          <cell r="U22" t="str">
            <v xml:space="preserve">    </v>
          </cell>
        </row>
        <row r="23">
          <cell r="R23">
            <v>20</v>
          </cell>
          <cell r="S23" t="str">
            <v>Roby Ardiyansyah</v>
          </cell>
          <cell r="T23" t="str">
            <v xml:space="preserve">    </v>
          </cell>
          <cell r="U23" t="str">
            <v xml:space="preserve">    </v>
          </cell>
        </row>
        <row r="24">
          <cell r="R24">
            <v>21</v>
          </cell>
          <cell r="S24" t="str">
            <v>Rojalingga Prana A</v>
          </cell>
          <cell r="T24" t="str">
            <v xml:space="preserve">    </v>
          </cell>
          <cell r="U24" t="str">
            <v xml:space="preserve">    </v>
          </cell>
        </row>
        <row r="25">
          <cell r="R25">
            <v>22</v>
          </cell>
          <cell r="S25" t="str">
            <v>Sally Savista A</v>
          </cell>
          <cell r="T25" t="str">
            <v xml:space="preserve">    </v>
          </cell>
          <cell r="U25" t="str">
            <v xml:space="preserve">    </v>
          </cell>
        </row>
        <row r="26">
          <cell r="R26">
            <v>23</v>
          </cell>
          <cell r="S26" t="str">
            <v xml:space="preserve">Tania Kaori Angelita </v>
          </cell>
          <cell r="T26" t="str">
            <v xml:space="preserve">    </v>
          </cell>
          <cell r="U26" t="str">
            <v xml:space="preserve">    </v>
          </cell>
        </row>
        <row r="27">
          <cell r="R27">
            <v>24</v>
          </cell>
          <cell r="S27" t="str">
            <v>Romzy Oka Ramadhani P</v>
          </cell>
          <cell r="T27" t="str">
            <v xml:space="preserve">    </v>
          </cell>
          <cell r="U27" t="str">
            <v xml:space="preserve">    </v>
          </cell>
        </row>
        <row r="28">
          <cell r="R28">
            <v>25</v>
          </cell>
          <cell r="S28" t="str">
            <v>Larasati Jagadhita P</v>
          </cell>
          <cell r="T28" t="str">
            <v xml:space="preserve">    </v>
          </cell>
          <cell r="U28" t="str">
            <v xml:space="preserve">    </v>
          </cell>
        </row>
        <row r="29">
          <cell r="R29">
            <v>26</v>
          </cell>
          <cell r="S29" t="str">
            <v>Meliana Citra A</v>
          </cell>
          <cell r="T29" t="str">
            <v xml:space="preserve">    </v>
          </cell>
          <cell r="U29" t="str">
            <v xml:space="preserve">    </v>
          </cell>
        </row>
        <row r="30">
          <cell r="R30">
            <v>27</v>
          </cell>
          <cell r="S30" t="str">
            <v>Mohammad Rizky</v>
          </cell>
          <cell r="T30" t="str">
            <v xml:space="preserve">    </v>
          </cell>
          <cell r="U30" t="str">
            <v xml:space="preserve">    </v>
          </cell>
        </row>
        <row r="31">
          <cell r="R31">
            <v>28</v>
          </cell>
          <cell r="S31">
            <v>0</v>
          </cell>
          <cell r="T31" t="str">
            <v xml:space="preserve">    </v>
          </cell>
          <cell r="U31" t="str">
            <v xml:space="preserve">    </v>
          </cell>
        </row>
        <row r="32">
          <cell r="R32">
            <v>29</v>
          </cell>
          <cell r="S32">
            <v>0</v>
          </cell>
          <cell r="T32" t="str">
            <v xml:space="preserve">    </v>
          </cell>
          <cell r="U32" t="str">
            <v xml:space="preserve">    </v>
          </cell>
        </row>
        <row r="33">
          <cell r="R33">
            <v>30</v>
          </cell>
          <cell r="S33">
            <v>0</v>
          </cell>
          <cell r="T33" t="str">
            <v xml:space="preserve">    </v>
          </cell>
          <cell r="U33" t="str">
            <v xml:space="preserve">    </v>
          </cell>
        </row>
        <row r="34">
          <cell r="R34">
            <v>31</v>
          </cell>
          <cell r="S34">
            <v>0</v>
          </cell>
          <cell r="T34" t="str">
            <v xml:space="preserve">    </v>
          </cell>
          <cell r="U34" t="str">
            <v xml:space="preserve">    </v>
          </cell>
        </row>
        <row r="35">
          <cell r="R35">
            <v>32</v>
          </cell>
          <cell r="S35">
            <v>0</v>
          </cell>
          <cell r="T35" t="str">
            <v xml:space="preserve">    </v>
          </cell>
          <cell r="U35" t="str">
            <v xml:space="preserve">    </v>
          </cell>
        </row>
        <row r="36">
          <cell r="R36">
            <v>33</v>
          </cell>
          <cell r="S36">
            <v>0</v>
          </cell>
          <cell r="T36" t="str">
            <v xml:space="preserve">    </v>
          </cell>
          <cell r="U36" t="str">
            <v xml:space="preserve">    </v>
          </cell>
        </row>
        <row r="37">
          <cell r="R37">
            <v>34</v>
          </cell>
          <cell r="S37">
            <v>0</v>
          </cell>
          <cell r="T37" t="str">
            <v xml:space="preserve">    </v>
          </cell>
          <cell r="U37" t="str">
            <v xml:space="preserve">    </v>
          </cell>
        </row>
        <row r="38">
          <cell r="R38">
            <v>35</v>
          </cell>
          <cell r="S38">
            <v>0</v>
          </cell>
          <cell r="T38" t="str">
            <v xml:space="preserve">    </v>
          </cell>
          <cell r="U38" t="str">
            <v xml:space="preserve">    </v>
          </cell>
        </row>
        <row r="39">
          <cell r="R39">
            <v>36</v>
          </cell>
          <cell r="S39">
            <v>0</v>
          </cell>
          <cell r="T39" t="str">
            <v xml:space="preserve">    </v>
          </cell>
          <cell r="U39" t="str">
            <v xml:space="preserve">    </v>
          </cell>
        </row>
        <row r="40">
          <cell r="R40">
            <v>37</v>
          </cell>
          <cell r="S40">
            <v>0</v>
          </cell>
          <cell r="T40" t="str">
            <v xml:space="preserve">    </v>
          </cell>
          <cell r="U40" t="str">
            <v xml:space="preserve">    </v>
          </cell>
        </row>
        <row r="41">
          <cell r="R41">
            <v>38</v>
          </cell>
          <cell r="S41">
            <v>0</v>
          </cell>
          <cell r="T41" t="str">
            <v xml:space="preserve">    </v>
          </cell>
          <cell r="U41" t="str">
            <v xml:space="preserve">    </v>
          </cell>
        </row>
        <row r="42">
          <cell r="R42">
            <v>39</v>
          </cell>
          <cell r="S42">
            <v>0</v>
          </cell>
          <cell r="T42" t="str">
            <v xml:space="preserve">    </v>
          </cell>
          <cell r="U42" t="str">
            <v xml:space="preserve">    </v>
          </cell>
        </row>
        <row r="43">
          <cell r="R43">
            <v>40</v>
          </cell>
          <cell r="S43">
            <v>0</v>
          </cell>
          <cell r="T43" t="str">
            <v xml:space="preserve">    </v>
          </cell>
          <cell r="U43" t="str">
            <v xml:space="preserve">    </v>
          </cell>
        </row>
      </sheetData>
      <sheetData sheetId="39">
        <row r="4">
          <cell r="N4">
            <v>1</v>
          </cell>
          <cell r="O4" t="str">
            <v>Achmad Zacky</v>
          </cell>
          <cell r="P4" t="str">
            <v xml:space="preserve">Baik dalam mengenal dan memahami sandhangan aksara Jawa. Baik dalam mengenal, memahami, dan mengidentifikasi kata berimbuhan dalam teks sesuai kaidah. </v>
          </cell>
          <cell r="Q4" t="str">
            <v xml:space="preserve">Sangat baik dalam Menulis kalimat dengan huruf  Latin dan huruf  Jawa menggunakan sandhangan aksara Jawa. Cukup baik dalam Menulis kalimat dengan huruf  Latin dan huruf  Jawa menggunakan sandhangan aksara Jawa. </v>
          </cell>
        </row>
        <row r="5">
          <cell r="N5">
            <v>2</v>
          </cell>
          <cell r="O5" t="str">
            <v>Angelia Vabel R</v>
          </cell>
          <cell r="P5" t="str">
            <v xml:space="preserve">  Baik dalam mengenal, memahami, dan mengidentifikasi kata berimbuhan dalam teks sesuai kaidah. </v>
          </cell>
          <cell r="Q5" t="str">
            <v xml:space="preserve">  Cukup baik dalam Menulis kalimat dengan huruf  Latin dan huruf  Jawa menggunakan sandhangan aksara Jawa. </v>
          </cell>
        </row>
        <row r="6">
          <cell r="N6">
            <v>3</v>
          </cell>
          <cell r="O6" t="str">
            <v>Anggun Dwi P.I</v>
          </cell>
          <cell r="P6" t="str">
            <v xml:space="preserve">    </v>
          </cell>
          <cell r="Q6" t="str">
            <v xml:space="preserve">    </v>
          </cell>
        </row>
        <row r="7">
          <cell r="N7">
            <v>4</v>
          </cell>
          <cell r="O7" t="str">
            <v>Antonio Permata A</v>
          </cell>
          <cell r="P7" t="str">
            <v xml:space="preserve">    </v>
          </cell>
          <cell r="Q7" t="str">
            <v xml:space="preserve">    </v>
          </cell>
        </row>
        <row r="8">
          <cell r="N8">
            <v>5</v>
          </cell>
          <cell r="O8" t="str">
            <v>Arya Pratama G</v>
          </cell>
          <cell r="P8" t="str">
            <v xml:space="preserve">    </v>
          </cell>
          <cell r="Q8" t="str">
            <v xml:space="preserve">    </v>
          </cell>
        </row>
        <row r="9">
          <cell r="N9">
            <v>6</v>
          </cell>
          <cell r="O9" t="str">
            <v>Asyam Hanif Ihsan H</v>
          </cell>
          <cell r="P9" t="str">
            <v xml:space="preserve">    </v>
          </cell>
          <cell r="Q9" t="str">
            <v xml:space="preserve">    </v>
          </cell>
        </row>
        <row r="10">
          <cell r="N10">
            <v>7</v>
          </cell>
          <cell r="O10" t="str">
            <v>Athaya Salsabilla Z</v>
          </cell>
          <cell r="P10" t="str">
            <v xml:space="preserve">    </v>
          </cell>
          <cell r="Q10" t="str">
            <v xml:space="preserve">    </v>
          </cell>
        </row>
        <row r="11">
          <cell r="N11">
            <v>8</v>
          </cell>
          <cell r="O11" t="str">
            <v>Aulia Dea Rosalinda</v>
          </cell>
          <cell r="P11" t="str">
            <v xml:space="preserve">    </v>
          </cell>
          <cell r="Q11" t="str">
            <v xml:space="preserve">    </v>
          </cell>
        </row>
        <row r="12">
          <cell r="N12">
            <v>9</v>
          </cell>
          <cell r="O12" t="str">
            <v>Claudia Gabriella L</v>
          </cell>
          <cell r="P12" t="str">
            <v xml:space="preserve">    </v>
          </cell>
          <cell r="Q12" t="str">
            <v xml:space="preserve">    </v>
          </cell>
        </row>
        <row r="13">
          <cell r="N13">
            <v>10</v>
          </cell>
          <cell r="O13" t="str">
            <v xml:space="preserve">Deco Badarus Zaman </v>
          </cell>
          <cell r="P13" t="str">
            <v xml:space="preserve">    </v>
          </cell>
          <cell r="Q13" t="str">
            <v xml:space="preserve">    </v>
          </cell>
        </row>
        <row r="14">
          <cell r="N14">
            <v>11</v>
          </cell>
          <cell r="O14" t="str">
            <v>Fania Mutiara Felichia</v>
          </cell>
          <cell r="P14" t="str">
            <v xml:space="preserve">    </v>
          </cell>
          <cell r="Q14" t="str">
            <v xml:space="preserve">    </v>
          </cell>
        </row>
        <row r="15">
          <cell r="N15">
            <v>12</v>
          </cell>
          <cell r="O15" t="str">
            <v>Intan Dyah Nowari</v>
          </cell>
          <cell r="P15" t="str">
            <v xml:space="preserve">    </v>
          </cell>
          <cell r="Q15" t="str">
            <v xml:space="preserve">    </v>
          </cell>
        </row>
        <row r="16">
          <cell r="N16">
            <v>13</v>
          </cell>
          <cell r="O16" t="str">
            <v>Misyanita Nurfitri S</v>
          </cell>
          <cell r="P16" t="str">
            <v xml:space="preserve">    </v>
          </cell>
          <cell r="Q16" t="str">
            <v xml:space="preserve">    </v>
          </cell>
        </row>
        <row r="17">
          <cell r="N17">
            <v>14</v>
          </cell>
          <cell r="O17" t="str">
            <v>Moch Zidane Hita L. U</v>
          </cell>
          <cell r="P17" t="str">
            <v xml:space="preserve">    </v>
          </cell>
          <cell r="Q17" t="str">
            <v xml:space="preserve">    </v>
          </cell>
        </row>
        <row r="18">
          <cell r="N18">
            <v>15</v>
          </cell>
          <cell r="O18" t="str">
            <v>Muhammad Ibra Maulana</v>
          </cell>
          <cell r="P18" t="str">
            <v xml:space="preserve">    </v>
          </cell>
          <cell r="Q18" t="str">
            <v xml:space="preserve">    </v>
          </cell>
        </row>
        <row r="19">
          <cell r="N19">
            <v>16</v>
          </cell>
          <cell r="O19" t="str">
            <v>Nabilla Shiva Putri</v>
          </cell>
          <cell r="P19" t="str">
            <v xml:space="preserve">    </v>
          </cell>
          <cell r="Q19" t="str">
            <v xml:space="preserve">    </v>
          </cell>
        </row>
        <row r="20">
          <cell r="N20">
            <v>17</v>
          </cell>
          <cell r="O20" t="str">
            <v>Naufal Falih F</v>
          </cell>
          <cell r="P20" t="str">
            <v xml:space="preserve">    </v>
          </cell>
          <cell r="Q20" t="str">
            <v xml:space="preserve">    </v>
          </cell>
        </row>
        <row r="21">
          <cell r="N21">
            <v>18</v>
          </cell>
          <cell r="O21" t="str">
            <v>Nayla Annora Nobel W</v>
          </cell>
          <cell r="P21" t="str">
            <v xml:space="preserve">    </v>
          </cell>
          <cell r="Q21" t="str">
            <v xml:space="preserve">    </v>
          </cell>
        </row>
        <row r="22">
          <cell r="N22">
            <v>19</v>
          </cell>
          <cell r="O22" t="str">
            <v>Raihan Danang P</v>
          </cell>
          <cell r="P22" t="str">
            <v xml:space="preserve">    </v>
          </cell>
          <cell r="Q22" t="str">
            <v xml:space="preserve">    </v>
          </cell>
        </row>
        <row r="23">
          <cell r="N23">
            <v>20</v>
          </cell>
          <cell r="O23" t="str">
            <v>Roby Ardiyansyah</v>
          </cell>
          <cell r="P23" t="str">
            <v xml:space="preserve">    </v>
          </cell>
          <cell r="Q23" t="str">
            <v xml:space="preserve">    </v>
          </cell>
        </row>
        <row r="24">
          <cell r="N24">
            <v>21</v>
          </cell>
          <cell r="O24" t="str">
            <v>Rojalingga Prana A</v>
          </cell>
          <cell r="P24" t="str">
            <v xml:space="preserve">    </v>
          </cell>
          <cell r="Q24" t="str">
            <v xml:space="preserve">    </v>
          </cell>
        </row>
        <row r="25">
          <cell r="N25">
            <v>22</v>
          </cell>
          <cell r="O25" t="str">
            <v>Sally Savista A</v>
          </cell>
          <cell r="P25" t="str">
            <v xml:space="preserve">    </v>
          </cell>
          <cell r="Q25" t="str">
            <v xml:space="preserve">    </v>
          </cell>
        </row>
        <row r="26">
          <cell r="N26">
            <v>23</v>
          </cell>
          <cell r="O26" t="str">
            <v xml:space="preserve">Tania Kaori Angelita </v>
          </cell>
          <cell r="P26" t="str">
            <v xml:space="preserve">    </v>
          </cell>
          <cell r="Q26" t="str">
            <v xml:space="preserve">    </v>
          </cell>
        </row>
        <row r="27">
          <cell r="N27">
            <v>24</v>
          </cell>
          <cell r="O27" t="str">
            <v>Romzy Oka Ramadhani P</v>
          </cell>
          <cell r="P27" t="str">
            <v xml:space="preserve">    </v>
          </cell>
          <cell r="Q27" t="str">
            <v xml:space="preserve">    </v>
          </cell>
        </row>
        <row r="28">
          <cell r="N28">
            <v>25</v>
          </cell>
          <cell r="O28" t="str">
            <v>Larasati Jagadhita P</v>
          </cell>
          <cell r="P28" t="str">
            <v xml:space="preserve">    </v>
          </cell>
          <cell r="Q28" t="str">
            <v xml:space="preserve">    </v>
          </cell>
        </row>
        <row r="29">
          <cell r="N29">
            <v>26</v>
          </cell>
          <cell r="O29" t="str">
            <v>Meliana Citra A</v>
          </cell>
          <cell r="P29" t="str">
            <v xml:space="preserve">    </v>
          </cell>
          <cell r="Q29" t="str">
            <v xml:space="preserve">    </v>
          </cell>
        </row>
        <row r="30">
          <cell r="N30">
            <v>27</v>
          </cell>
          <cell r="O30" t="str">
            <v>Mohammad Rizky</v>
          </cell>
          <cell r="P30" t="str">
            <v xml:space="preserve">    </v>
          </cell>
          <cell r="Q30" t="str">
            <v xml:space="preserve">    </v>
          </cell>
        </row>
        <row r="31">
          <cell r="N31">
            <v>28</v>
          </cell>
          <cell r="O31">
            <v>0</v>
          </cell>
          <cell r="P31" t="str">
            <v xml:space="preserve">    </v>
          </cell>
          <cell r="Q31" t="str">
            <v xml:space="preserve">    </v>
          </cell>
        </row>
        <row r="32">
          <cell r="N32">
            <v>29</v>
          </cell>
          <cell r="O32">
            <v>0</v>
          </cell>
          <cell r="P32" t="str">
            <v xml:space="preserve">    </v>
          </cell>
          <cell r="Q32" t="str">
            <v xml:space="preserve">    </v>
          </cell>
        </row>
        <row r="33">
          <cell r="N33">
            <v>30</v>
          </cell>
          <cell r="O33">
            <v>0</v>
          </cell>
          <cell r="P33" t="str">
            <v xml:space="preserve">    </v>
          </cell>
          <cell r="Q33" t="str">
            <v xml:space="preserve">    </v>
          </cell>
        </row>
        <row r="34">
          <cell r="N34">
            <v>31</v>
          </cell>
          <cell r="O34">
            <v>0</v>
          </cell>
          <cell r="P34" t="str">
            <v xml:space="preserve">    </v>
          </cell>
          <cell r="Q34" t="str">
            <v xml:space="preserve">    </v>
          </cell>
        </row>
        <row r="35">
          <cell r="N35">
            <v>32</v>
          </cell>
          <cell r="O35">
            <v>0</v>
          </cell>
          <cell r="P35" t="str">
            <v xml:space="preserve">    </v>
          </cell>
          <cell r="Q35" t="str">
            <v xml:space="preserve">    </v>
          </cell>
        </row>
        <row r="36">
          <cell r="N36">
            <v>33</v>
          </cell>
          <cell r="O36">
            <v>0</v>
          </cell>
          <cell r="P36" t="str">
            <v xml:space="preserve">    </v>
          </cell>
          <cell r="Q36" t="str">
            <v xml:space="preserve">    </v>
          </cell>
        </row>
        <row r="37">
          <cell r="N37">
            <v>34</v>
          </cell>
          <cell r="O37">
            <v>0</v>
          </cell>
          <cell r="P37" t="str">
            <v xml:space="preserve">    </v>
          </cell>
          <cell r="Q37" t="str">
            <v xml:space="preserve">    </v>
          </cell>
        </row>
        <row r="38">
          <cell r="N38">
            <v>35</v>
          </cell>
          <cell r="O38">
            <v>0</v>
          </cell>
          <cell r="P38" t="str">
            <v xml:space="preserve">    </v>
          </cell>
          <cell r="Q38" t="str">
            <v xml:space="preserve">    </v>
          </cell>
        </row>
        <row r="39">
          <cell r="N39">
            <v>36</v>
          </cell>
          <cell r="O39">
            <v>0</v>
          </cell>
          <cell r="P39" t="str">
            <v xml:space="preserve">    </v>
          </cell>
          <cell r="Q39" t="str">
            <v xml:space="preserve">    </v>
          </cell>
        </row>
        <row r="40">
          <cell r="N40">
            <v>37</v>
          </cell>
          <cell r="O40">
            <v>0</v>
          </cell>
          <cell r="P40" t="str">
            <v xml:space="preserve">    </v>
          </cell>
          <cell r="Q40" t="str">
            <v xml:space="preserve">    </v>
          </cell>
        </row>
        <row r="41">
          <cell r="N41">
            <v>38</v>
          </cell>
          <cell r="O41">
            <v>0</v>
          </cell>
          <cell r="P41" t="str">
            <v xml:space="preserve">    </v>
          </cell>
          <cell r="Q41" t="str">
            <v xml:space="preserve">    </v>
          </cell>
        </row>
        <row r="42">
          <cell r="N42">
            <v>39</v>
          </cell>
          <cell r="O42">
            <v>0</v>
          </cell>
          <cell r="P42" t="str">
            <v xml:space="preserve">    </v>
          </cell>
          <cell r="Q42" t="str">
            <v xml:space="preserve">    </v>
          </cell>
        </row>
        <row r="43">
          <cell r="N43">
            <v>40</v>
          </cell>
          <cell r="O43">
            <v>0</v>
          </cell>
          <cell r="P43" t="str">
            <v xml:space="preserve">    </v>
          </cell>
          <cell r="Q43" t="str">
            <v xml:space="preserve">    </v>
          </cell>
        </row>
      </sheetData>
      <sheetData sheetId="40">
        <row r="6">
          <cell r="I6">
            <v>4</v>
          </cell>
          <cell r="J6" t="str">
            <v>Sangat taat dalam beribadah, berperllaku syukur, selalu berdo'a sebelum melakukan kegiatan, serta bersikap toleransi dalam beragama</v>
          </cell>
          <cell r="K6" t="str">
            <v>Sangat taat dalam beribadah, berperllaku syukur, selalu berdo'a sebelum melakukan kegiatan, serta bersikap toleransi dalam beragama</v>
          </cell>
          <cell r="L6" t="str">
            <v>Sangat taat dalam beribadah, berperllaku syukur, selalu berdo'a sebelum melakukan kegiatan, serta bersikap toleransi dalam beragama</v>
          </cell>
          <cell r="M6" t="str">
            <v>Sangat taat dalam beribadah, berperllaku syukur, selalu berdo'a sebelum melakukan kegiatan, serta bersikap toleransi dalam beragama</v>
          </cell>
        </row>
        <row r="7">
          <cell r="I7">
            <v>2</v>
          </cell>
          <cell r="J7" t="str">
            <v>Sangat rajin berdo'a sebelum melakukan kegiatan, bersikap toleransi, berperilaku bersyukur. Dengan bimbingan dan pendampingan yang lebih akan mampu meningkatkan sikap ta'at dalam beribadah.</v>
          </cell>
          <cell r="K7" t="str">
            <v>Sangat taat dalam beribadah, berdo'a sebelum melakukan kegiatan, bersikap toleransi. Dengan bimbingan dan pendampingan yang lebih akan mampu meningkatkan sikap berperilaku bersyukur.</v>
          </cell>
          <cell r="L7" t="str">
            <v>Sangat taat dalam beribadah, bersikap toleransi, serta berperilaku bersyukur. Dengan bimbingan dan pendampingan yang lebih akan mampu meningkatkan sikap berdo'a sebelum melakukan kegiatan.</v>
          </cell>
          <cell r="M7" t="str">
            <v xml:space="preserve">Sangat ta'at dalam beribadah, selalu berdo'a sebelum melakukan kegiatan, serta berperilaku bersyukur. Dengan bimbingan dan pendampingan yang lebih akan mampu meningkatkan sikap toleransi dalam beragama. </v>
          </cell>
        </row>
      </sheetData>
      <sheetData sheetId="41">
        <row r="5">
          <cell r="A5">
            <v>2</v>
          </cell>
          <cell r="B5" t="str">
            <v xml:space="preserve">Cukup baik dalam  Mengerti makna iman kepada malaikat-malaikat Allah berdasarkan pengamatan terhadap dirinya dan alam sekitar. </v>
          </cell>
          <cell r="C5" t="str">
            <v>Cukup baik dalam memahami makna ibadah salat</v>
          </cell>
          <cell r="D5" t="str">
            <v xml:space="preserve">Cukup baik dalam  Mengetahui Q.S. al-Falaq, al-Ma‘µn dan al-Fiil dengan baik dan benar. </v>
          </cell>
          <cell r="E5" t="str">
            <v xml:space="preserve">Cukup baik dalam memahami sikap rendah hati sebagai implementasidari pemahaman Q.S. al-Isra’/17:37. </v>
          </cell>
          <cell r="F5" t="str">
            <v>Cukup baik dalam Memahami perilaku hemat sebagai implementasi dari pemahaman Q.S. al-Isra’/17:27</v>
          </cell>
          <cell r="G5" t="str">
            <v>Cukup baik dalam Mengetahui kisah keteladan Nabi Ayyūb a.s</v>
          </cell>
        </row>
        <row r="6">
          <cell r="A6">
            <v>3</v>
          </cell>
          <cell r="B6" t="str">
            <v xml:space="preserve">Baik dalam Mengerti makna iman kepada malaikat-malaikat Allah berdasarkan pengamatan terhadap dirinya dan alam sekitar. </v>
          </cell>
          <cell r="C6" t="str">
            <v>Baik dalam Memahami makna ibadah salat</v>
          </cell>
          <cell r="D6" t="str">
            <v xml:space="preserve">Baik dalam Mengetahui Q.S. al-Falaq, al-Ma‘µn dan al-Fiil dengan baik dan benar. </v>
          </cell>
          <cell r="E6" t="str">
            <v xml:space="preserve">Baik dalam Memahami sikap rendah hati sebagai implementasidari pemahaman Q.S. al-Isra’/17:37. </v>
          </cell>
          <cell r="F6" t="str">
            <v>Baik dalam Memahami perilaku hemat sebagai implementasi dari pemahaman Q.S. al-Isra’/17:27</v>
          </cell>
          <cell r="G6" t="str">
            <v>Baik Mengetahui kisah keteladan Nabi Ayyūb a.s</v>
          </cell>
        </row>
        <row r="7">
          <cell r="A7">
            <v>4</v>
          </cell>
          <cell r="B7" t="str">
            <v xml:space="preserve">Sangat baik dalam Mengerti makna iman kepada malaikat-malaikat Allah berdasarkan pengamatan terhadap dirinya dan alam sekitar. </v>
          </cell>
          <cell r="C7" t="str">
            <v>Sangat baik dalam Memahami makna ibadah salat</v>
          </cell>
          <cell r="D7" t="str">
            <v xml:space="preserve">Sangat baik dalam Mengetahui Q.S. al-Falaq, al-Ma‘µn dan al-Fiil dengan baik dan benar. </v>
          </cell>
          <cell r="E7" t="str">
            <v xml:space="preserve">Sangat baik dalam Memahami sikap rendah hati sebagai implementasidari pemahaman Q.S. al-Isra’/17:37. </v>
          </cell>
          <cell r="F7" t="str">
            <v>Sangat baik dalam Memahami perilaku hemat sebagai implementasi dari pemahaman Q.S. al-Isra’/17:27</v>
          </cell>
          <cell r="G7" t="str">
            <v xml:space="preserve">Sangat baik Mengetahui kisah keteladan Nabi Ayyūb a.s. </v>
          </cell>
        </row>
        <row r="11">
          <cell r="A11">
            <v>2</v>
          </cell>
          <cell r="B11" t="str">
            <v xml:space="preserve">Cukup baik dalam  Memahami makna dan keterkaiatan simbol-simbol sila Pancasila dalam memahami Pancasila secara utuh. </v>
          </cell>
          <cell r="C11" t="str">
            <v xml:space="preserve">Cukup baik dalam   Memahami hak dan kewajiban sebagai warga dalam kehidupan sehari-hari di rumah, sekolah dan masyarakat. </v>
          </cell>
          <cell r="D11" t="str">
            <v xml:space="preserve">Cukup baik  dalam Memahami manfaat keberagaman karakteristik individu di rumah, sekolah dan masyarakat. </v>
          </cell>
        </row>
        <row r="12">
          <cell r="A12">
            <v>3</v>
          </cell>
          <cell r="B12" t="str">
            <v xml:space="preserve">Baik dalam Memahami makna dan keterkaiatan simbol-simbol sila Pancasila dalam memahami Pancasila secara utuh. </v>
          </cell>
          <cell r="C12" t="str">
            <v xml:space="preserve">Baik dalam Memahami hak dan kewajiban sebagai warga dalam kehidupan sehari-hari di rumah, sekolah dan masyarakat. </v>
          </cell>
          <cell r="D12" t="str">
            <v xml:space="preserve">Baik dalam Memahami manfaat keberagaman karakteristik individu di rumah, sekolah dan masyarakat. </v>
          </cell>
        </row>
        <row r="13">
          <cell r="A13">
            <v>4</v>
          </cell>
          <cell r="B13" t="str">
            <v xml:space="preserve">Sangat baik dalam Memahami makna dan keterkaiatan simbol-simbol sila Pancasila dalam memahami Pancasila secara utuh. </v>
          </cell>
          <cell r="C13" t="str">
            <v xml:space="preserve">Sangat Baik dalam Memahami hak dan kewajiban sebagai warga dalam kehidupan sehari-hari di rumah, sekolah dan masyarakat. </v>
          </cell>
          <cell r="D13" t="str">
            <v xml:space="preserve">Sangat Baik dalam Memahami manfaat keberagaman karakteristik individu di rumah, sekolah dan masyarakat. </v>
          </cell>
        </row>
        <row r="18">
          <cell r="A18">
            <v>2</v>
          </cell>
          <cell r="B18" t="str">
            <v xml:space="preserve">Cukup baik dalam Menggali informasi dari teks laporan hasil pengamatan tentang gaya, gerak, energi panas, bunyi, dan cahaya dengan bantuan guru dan teman dalam bahasa Indonesia lisan dan tulis dengan memilih dan memilah kosakata baku. </v>
          </cell>
          <cell r="C18" t="str">
            <v xml:space="preserve">Cukup baik dalam Menguraikan teks instruksi tentang pemeliharaan pancaindera serta penggunaan alat teknologi modern dan tradisional dengan bantuan guru dan teman dalam bahasa Indonesia  lisan dan tulis dengan memilih dan memilah kosakata baku. </v>
          </cell>
          <cell r="D18" t="str">
            <v xml:space="preserve">Cukup baik dalam Menggali informasi dari teks wawancara tentang jenis-jenis usaha dan pekerjaan serta kegiatan ekonomi dan koperasi dengan bantuan guru dan teman dalam bahasa Indonesia lisan dan tulis dengan memilih dan memilah kosakata baku. </v>
          </cell>
          <cell r="E18" t="str">
            <v xml:space="preserve">Cukup baik dalam Menggali informasi dari teks cerita petualangan tentang lingkungan dan sumber daya alam dengan bantuan guru dan teman dalam bahasa Indonesia lisan dan tulis dengan memilih dan memilah kosakata baku. </v>
          </cell>
          <cell r="F18" t="str">
            <v xml:space="preserve">Cukup baik dalam Menggali informasi dari teks ulasan buku tentang nilai peninggalan sejarah dan perkembangan Hindu-Budha di Indonesia dengan bantuan guru dan teman dalam bahasa Indonesia lisan dan tulis dengan memilih dan memilah kosakata baku. </v>
          </cell>
        </row>
        <row r="19">
          <cell r="A19">
            <v>3</v>
          </cell>
          <cell r="B19" t="str">
            <v xml:space="preserve">Baik  dalam Menggali informasi dari teks laporan hasil pengamatan tentang gaya, gerak, energi panas, bunyi, dan cahaya dengan bantuan guru dan teman dalam bahasa Indonesia lisan dan tulis dengan memilih dan memilah kosakata baku. </v>
          </cell>
          <cell r="C19" t="str">
            <v xml:space="preserve">Baik dalam dalam Menguraikan teks instruksi tentang pemeliharaan pancaindera serta penggunaan alat teknologi modern dan tradisional dengan bantuan guru dan teman bahasa Indonesia  lisan dan tulis dengan memilih dan memilah kosakata baku. </v>
          </cell>
          <cell r="D19" t="str">
            <v xml:space="preserve">Baik dalam Menggali informasi dari teks wawancara tentang jenis-jenis usaha dan pekerjaan serta kegiatan ekonomi dan koperasi dengan bantuan guru dan teman dalam bahasa Indonesia lisan dan tulis dengan memilih dan memilah kosakata baku. </v>
          </cell>
          <cell r="E19" t="str">
            <v xml:space="preserve">Baik dalam Menggali informasi dari teks cerita petualangan tentang lingkungan dan sumber daya alam dengan bantuan guru dan teman dalam bahasa Indonesia lisan dan tulis dengan memilih dan memilah kosakata baku. </v>
          </cell>
          <cell r="F19" t="str">
            <v xml:space="preserve">Baik dalam Menggali informasi dari teks ulasan buku tentang nilai peninggalan sejarah dan perkembangan Hindu-Budha di Indonesia dengan bantuan guru dan teman dalam bahasa Indonesia lisan dan tulis dengan memilih dan memilah kosakata baku. </v>
          </cell>
        </row>
        <row r="20">
          <cell r="A20">
            <v>4</v>
          </cell>
          <cell r="B20" t="str">
            <v xml:space="preserve">Sudah baik dalam Menggali informasi dari teks laporan hasil pengamatan tentang gaya, gerak, energi panas, bunyi, dan cahaya dengan bantuan guru dan teman dalam bahasa Indonesia lisan dan tulis dengan memilih dan memilah kosakata baku. </v>
          </cell>
          <cell r="C20" t="str">
            <v>Sangat  baik dalam mengenal teks petunjuk/arahan tentang perawatan tubuh serta pemeliharaan kesehatan dan kebugaran tubuh dengan bantuan guru atau teman dalam.  bahasa Indonesia lisan dan tulis yang dapat diisi dengan kosakata bahasa daerah untuk membantu</v>
          </cell>
          <cell r="D20" t="str">
            <v xml:space="preserve">Sangat  baik dalam Menggali informasi dari teks wawancara tentang jenis-jenis usaha dan pekerjaan serta kegiatan ekonomi dan koperasi dengan bantuan guru dan teman dalam bahasa Indonesia lisan dan tulis dengan memilih dan memilah kosakata baku. </v>
          </cell>
          <cell r="E20" t="str">
            <v xml:space="preserve">Sangat  baik dalam Menggali informasi dari teks cerita petualangan tentang lingkungan dan sumber daya alam dengan bantuan guru dan teman dalam bahasa Indonesia lisan dan tulis dengan memilih dan memilah kosakata baku. </v>
          </cell>
          <cell r="F20" t="str">
            <v xml:space="preserve">Sangat  baik dalam Menggali informasi dari teks ulasan buku tentang nilai peninggalan sejarah dan perkembangan Hindu-Budha di Indonesia dengan bantuan guru dan teman dalam bahasa Indonesia lisan dan tulis dengan memilih dan memilah kosakata baku. </v>
          </cell>
        </row>
        <row r="25">
          <cell r="A25">
            <v>2</v>
          </cell>
          <cell r="B25" t="str">
            <v xml:space="preserve">Cukup baik dalam  Memahami aturan pembulatan dalam membaca hasil pengukuran dengan alat ukur. </v>
          </cell>
          <cell r="C25" t="str">
            <v xml:space="preserve">Cukup baik dalam Menentukan kelipatan persekutuan dua buah bilangan dan menentukan kelipatan persekutuan terkecil (KPK). </v>
          </cell>
          <cell r="D25" t="str">
            <v xml:space="preserve">Cukup baik dalam  Memahami luas segitiga, persegi panjang, dan persegi. </v>
          </cell>
          <cell r="E25" t="str">
            <v xml:space="preserve">Cukup baik dalam Menentukan hubungan antara satuan dan atribut pengukuran termasuk luas dan keliling persegi panjang. </v>
          </cell>
          <cell r="F25" t="str">
            <v xml:space="preserve">Cukup baik dalam dalam Menunjukkan pemahaman persamaan antara sepasang, ekspresi menggunakan penam bahan, pengurangan, dan perkalian. </v>
          </cell>
          <cell r="G25" t="str">
            <v xml:space="preserve">Cukup baik dalam dalam Menentukan nilai terkecil dan terbesar dari hasil pengukuran panjang atau berat berdasarkan pembulatan yang disajikan dalam bentuk tabel sederhana. </v>
          </cell>
          <cell r="H25" t="str">
            <v xml:space="preserve">Cukup baik dalam dalam Memahami pola penjumlahan dan pengurangan bilangan bulat dengan menggunakan hal-hal yang konkrit dan garis bilangan. </v>
          </cell>
        </row>
        <row r="26">
          <cell r="A26">
            <v>3</v>
          </cell>
          <cell r="B26" t="str">
            <v xml:space="preserve">Baik dalam Memahami aturan pembulatan dalam membaca hasil pengukuran dengan alat ukur. </v>
          </cell>
          <cell r="C26" t="str">
            <v xml:space="preserve">Baik dalam Menentukan kelipatan persekutuan dua buah bilangan dan menentukan kelipatan persekutuan terkecil (KPK). </v>
          </cell>
          <cell r="D26" t="str">
            <v xml:space="preserve">Baik dalam Memahami luas segitiga, persegi panjang, dan persegi. </v>
          </cell>
          <cell r="E26" t="str">
            <v xml:space="preserve">Baik dalam Menentukan hubungan antara satuan dan atribut pengukuran termasuk luas dan keliling persegi panjang. </v>
          </cell>
          <cell r="F26" t="str">
            <v xml:space="preserve">Baik dalam menunjukkan pemahaman persamaan antara sepasang, ekspresi menggunakan penam bahan, pengurangan, dan perkalian. </v>
          </cell>
          <cell r="G26" t="str">
            <v xml:space="preserve">Baik dalam Menentukan nilai terkecil dan terbesar dari hasil pengukuran panjang atau berat berdasarkan pembulatan yang disajikan dalam bentuk tabel sederhana. </v>
          </cell>
          <cell r="H26" t="str">
            <v xml:space="preserve">Baik dalam Memahami pola penjumlahan dan pengurangan bilangan bulat dengan menggunakan hal-hal yang konkrit dan garis bilangan. </v>
          </cell>
        </row>
        <row r="27">
          <cell r="A27">
            <v>4</v>
          </cell>
          <cell r="B27" t="str">
            <v xml:space="preserve">Sangat baik dalam Memahami aturan pembulatan dalam membaca hasil pengukuran dengan alat ukur. </v>
          </cell>
          <cell r="C27" t="str">
            <v xml:space="preserve">Sangat baik dalam Menentukan kelipatan persekutuan dua buah bilangan dan menentukan kelipatan persekutuan terkecil (KPK). </v>
          </cell>
          <cell r="D27" t="str">
            <v xml:space="preserve">Sangat baik dalam Memahami luas segitiga, persegi panjang, dan persegi. </v>
          </cell>
          <cell r="E27" t="str">
            <v xml:space="preserve">Sangat baik dalam Menentukan hubungan antara satuan dan atribut pengukuran termasuk luas dan keliling persegi panjang. </v>
          </cell>
          <cell r="F27" t="str">
            <v xml:space="preserve">Sangat baik dalam menunjukkan pemahaman persamaan antara sepasang, ekspresi menggunakan penam bahan, pengurangan, dan perkalian. </v>
          </cell>
          <cell r="G27" t="str">
            <v xml:space="preserve">Sangat baik dalam Menentukan nilai terkecil dan terbesar dari hasil pengukuran panjang atau berat berdasarkan pembulatan yang disajikan dalam bentuk tabel sederhana. </v>
          </cell>
          <cell r="H27" t="str">
            <v xml:space="preserve">Sangat baik  dalam memahami pola penjumlahan dan pengurangan bilangan bulat dengan menggunakan hal-hal yang konkrit dan garis bilangan. </v>
          </cell>
        </row>
        <row r="32">
          <cell r="A32">
            <v>2</v>
          </cell>
          <cell r="B32" t="str">
            <v xml:space="preserve">Cukup baik dalam Mengenal karya dua dan tiga dimensi berdasarkan pengamatan. </v>
          </cell>
          <cell r="C32" t="str">
            <v xml:space="preserve">Cukup baik dalam  Membedakan panjang-pendek bunyi, dan tinggi-rendah nada dengan gerak tangan. </v>
          </cell>
          <cell r="D32" t="str">
            <v xml:space="preserve">Cukup baik dalam Mengenal tari-tari daerah dan keunikan geraknya. </v>
          </cell>
          <cell r="E32" t="str">
            <v xml:space="preserve">Cukup baik dalam dalam mengetahui berbagai alur cara dan pengolahan media karya kreatif. </v>
          </cell>
        </row>
        <row r="33">
          <cell r="A33">
            <v>3</v>
          </cell>
          <cell r="B33" t="str">
            <v xml:space="preserve">Baik dalam Mengenal karya dua dan tiga dimensi berdasarkan pengamatan. </v>
          </cell>
          <cell r="C33" t="str">
            <v xml:space="preserve">Baik dalam  Membedakan panjang-pendek bunyi, dan tinggi-rendah nada dengan gerak tangan. </v>
          </cell>
          <cell r="D33" t="str">
            <v xml:space="preserve">Baik dalam Mengenal tari-tari daerah dan keunikan geraknya. </v>
          </cell>
          <cell r="E33" t="str">
            <v xml:space="preserve">Baik dalam  dalam mengetahui berbagai alur cara dan pengolahan media karya kreatif. </v>
          </cell>
        </row>
        <row r="34">
          <cell r="A34">
            <v>4</v>
          </cell>
          <cell r="B34" t="str">
            <v>Sangat baik dalam Mengenal karya dua dan tiga dimensi berdasarkan pengamatan.</v>
          </cell>
          <cell r="C34" t="str">
            <v xml:space="preserve">Sangat baik dalam Membedakan panjang-pendek bunyi, dan tinggi-rendah nada dengan gerak tangan. </v>
          </cell>
          <cell r="D34" t="str">
            <v xml:space="preserve">Sangat baik dalam Mengenal tari-tari daerah dan keunikan geraknya. </v>
          </cell>
          <cell r="E34" t="str">
            <v xml:space="preserve">Sangat baik dalam mengetahui berbagai alur cara dan pengolahan media karya kreatif. </v>
          </cell>
        </row>
        <row r="46">
          <cell r="A46">
            <v>2</v>
          </cell>
          <cell r="B46" t="str">
            <v xml:space="preserve">Cukup baik dalam Mendeskripsikan siklus air dan dampaknya pada peristiwa di bumi serta kelangsungan mahluk hidup. </v>
          </cell>
          <cell r="C46" t="str">
            <v xml:space="preserve">Cukup baik dalam Mengenal sistem pernafasan hewan dan manusia serta penyakit yang berkaitan dengan pernafasan. </v>
          </cell>
        </row>
        <row r="47">
          <cell r="A47">
            <v>3</v>
          </cell>
          <cell r="B47" t="str">
            <v xml:space="preserve">Baik dalam Mendeskripsikan siklus air dan dampaknya pada peristiwa di bumi serta kelangsungan mahluk hidup. </v>
          </cell>
          <cell r="C47" t="str">
            <v xml:space="preserve">Baik dalam Mengenal sistem pernafasan hewan dan manusia serta penyakit yang berkaitan dengan pernafasan. </v>
          </cell>
        </row>
        <row r="48">
          <cell r="A48">
            <v>4</v>
          </cell>
          <cell r="B48" t="str">
            <v xml:space="preserve">Sangat baik dalam Mendeskripsikan siklus air dan dampaknya pada peristiwa di bumi serta kelangsungan mahluk hidup. </v>
          </cell>
          <cell r="C48" t="str">
            <v xml:space="preserve">Sangat baik dalam Mengenal sistem pernafasan hewan dan manusia serta penyakit yang berkaitan dengan pernafasan. </v>
          </cell>
        </row>
        <row r="53">
          <cell r="A53">
            <v>2</v>
          </cell>
          <cell r="B53" t="str">
            <v xml:space="preserve">Cukup baik dalam Memahami manusia dalam hubungannya dengan kondisi geografis di sekitarnya. </v>
          </cell>
          <cell r="C53" t="str">
            <v xml:space="preserve">Cukup baik dalam Memahami Memahami kehidupan manusia dalam kelembagaan sosial, ekonomi, pendidikan, dan budaya di masyarakat sekitar. </v>
          </cell>
          <cell r="D53" t="str">
            <v xml:space="preserve">Cukup baik dalam Memahami manusia dalam dinamika interaksi dengan lingkungan alam, sosial, budaya dan ekonomi. </v>
          </cell>
        </row>
        <row r="54">
          <cell r="A54">
            <v>3</v>
          </cell>
          <cell r="B54" t="str">
            <v xml:space="preserve">Baik dalam Memahami Memahami manusia dalam hubungannya dengan kondisi geografis di sekitarnya. </v>
          </cell>
          <cell r="C54" t="str">
            <v xml:space="preserve">Baik dalam Memahami Memahami kehidupan manusia dalam kelembagaan sosial, ekonomi, pendidikan, dan budaya di masyarakat sekitar. </v>
          </cell>
          <cell r="D54" t="str">
            <v xml:space="preserve">Baik dalam Memahami manusia dalam dinamika interaksi dengan lingkungan alam, sosial, budaya dan ekonomi. </v>
          </cell>
        </row>
        <row r="55">
          <cell r="A55">
            <v>4</v>
          </cell>
          <cell r="B55" t="str">
            <v xml:space="preserve">Sangat baik dalam Memahami Memahami manusia dalam hubungannya dengan kondisi geografis di sekitarnya. </v>
          </cell>
          <cell r="C55" t="str">
            <v xml:space="preserve">Sangat baik dalam Memahami Memahami kehidupan manusia dalam kelembagaan sosial, ekonomi, pendidikan, dan budaya di masyarakat sekitar. </v>
          </cell>
          <cell r="D55" t="str">
            <v xml:space="preserve">Sangat baik dalam Memahami manusia dalam dinamika interaksi dengan lingkungan alam, sosial, budaya dan ekonomi. </v>
          </cell>
        </row>
        <row r="60">
          <cell r="A60">
            <v>2</v>
          </cell>
          <cell r="B60" t="str">
            <v xml:space="preserve">Cukup baik dalam Mengenal dan memahami teks tembang dolanan. </v>
          </cell>
          <cell r="C60" t="str">
            <v xml:space="preserve">Cukup baik dalam Mengenal dan memahami sandhangan aksara Jawa. </v>
          </cell>
          <cell r="D60" t="str">
            <v xml:space="preserve">Cukup baik dalam Mengenal, memahami, dan mengidentifikasi kata berimbuhan dalam teks sesuai kaidah. </v>
          </cell>
        </row>
        <row r="61">
          <cell r="A61">
            <v>3</v>
          </cell>
          <cell r="B61" t="str">
            <v xml:space="preserve">Baik dalam mengenal dan memahami teks tembang dolanan. </v>
          </cell>
          <cell r="C61" t="str">
            <v xml:space="preserve">Baik dalam mengenal dan memahami sandhangan aksara Jawa. </v>
          </cell>
          <cell r="D61" t="str">
            <v xml:space="preserve">Baik dalam mengenal, memahami, dan mengidentifikasi kata berimbuhan dalam teks sesuai kaidah. </v>
          </cell>
        </row>
        <row r="62">
          <cell r="A62">
            <v>4</v>
          </cell>
          <cell r="B62" t="str">
            <v xml:space="preserve">Sangat baik dalam Mengenal dan memahami teks tembang dolanan. </v>
          </cell>
          <cell r="C62" t="str">
            <v xml:space="preserve">Sangat baik dalam Mengenal dan memahami sandhangan aksara Jawa. </v>
          </cell>
          <cell r="D62" t="str">
            <v xml:space="preserve">Sangat baik dalam Mengenal, memahami, dan mengidentifikasi kata berimbuhan dalam teks sesuai kaidah. </v>
          </cell>
        </row>
      </sheetData>
      <sheetData sheetId="42">
        <row r="5">
          <cell r="A5">
            <v>2</v>
          </cell>
          <cell r="B5" t="str">
            <v xml:space="preserve">Cukup baik dalam Melakukan pengamatan diri dan alam sekitar sebagai implementasi makna iman kepada malaikat-malaikat Allah. </v>
          </cell>
          <cell r="C5" t="str">
            <v xml:space="preserve">Cukup baik dalam Memberikan contoh-contoh makna ibadah salat. </v>
          </cell>
          <cell r="D5" t="str">
            <v xml:space="preserve">Cukup baik dalam Menceritakan pengalaman melaksanakan £alat di rumah dan masjid lingkungan sekitar rumah. </v>
          </cell>
          <cell r="E5" t="str">
            <v xml:space="preserve">Cukup baik dalam Membaca Q.S. al-Falaq, al-Ma’µn dan al-Fiil dengan tartil. </v>
          </cell>
          <cell r="F5" t="str">
            <v xml:space="preserve">Cukup baik dalam Menulis kalimat-kalimat dalam Q.S. al-Falaq, al-Ma‘un dan al-Fiil dengan benar. </v>
          </cell>
          <cell r="G5" t="str">
            <v xml:space="preserve">Cukup baik dalam Menunjukkan hafalan Q.S. al-Falaq, al-Ma‘µn dan al-Fiil dengan lancar. </v>
          </cell>
          <cell r="H5" t="str">
            <v xml:space="preserve">Cukup baik dalam Mencontohkan sikap rendah hati sebagai implementasi dari pemahaman al-Isra’/17:37. </v>
          </cell>
          <cell r="I5" t="str">
            <v xml:space="preserve">Cukup baik dalam Mencontohkan perilaku hemat sebagai implementasi dari pemahaman al-Isra’/17:27. </v>
          </cell>
          <cell r="J5" t="str">
            <v xml:space="preserve">Cukup baik dalam Menceritakan kisah keteladanan Wali Songo. </v>
          </cell>
        </row>
        <row r="6">
          <cell r="A6">
            <v>3</v>
          </cell>
          <cell r="B6" t="str">
            <v xml:space="preserve">Baik dalam Melakukan pengamatan diri dan alam sekitar sebagai implementasi makna iman kepada malaikat-malaikat Allah. </v>
          </cell>
          <cell r="C6" t="str">
            <v xml:space="preserve">Baik dalam Memberikan contoh-contoh makna ibadah salat. </v>
          </cell>
          <cell r="D6" t="str">
            <v xml:space="preserve">Baik dalam Menceritakan pengalaman melaksanakan £alat di rumah dan masjid lingkungan sekitar rumah. </v>
          </cell>
          <cell r="E6" t="str">
            <v xml:space="preserve">Baik dalam Membaca Q.S. al-Falaq, al-Ma’µn dan al-Fiil dengan tartil. </v>
          </cell>
          <cell r="F6" t="str">
            <v xml:space="preserve">Baik dalam Menulis kalimat-kalimat dalam Q.S. al-Falaq, al-Ma‘un dan al-Fiil dengan benar. </v>
          </cell>
          <cell r="G6" t="str">
            <v xml:space="preserve">Baik dalam Menunjukkan hafalan Q.S. al-Falaq, al-Ma‘µn dan al-Fiil dengan lancar. </v>
          </cell>
          <cell r="H6" t="str">
            <v xml:space="preserve">Baik dalam Mencontohkan sikap rendah hati sebagai implementasi dari pemahaman al-Isra’/17:37. </v>
          </cell>
          <cell r="I6" t="str">
            <v xml:space="preserve">Baik dalam Mencontohkan perilaku hemat sebagai implementasi dari pemahaman al-Isra’/17:27. </v>
          </cell>
          <cell r="J6" t="str">
            <v xml:space="preserve">Baik dalam Menceritakan kisah keteladanan Wali Songo. </v>
          </cell>
        </row>
        <row r="7">
          <cell r="A7">
            <v>4</v>
          </cell>
          <cell r="B7" t="str">
            <v xml:space="preserve">Sangat baik dalam Melakukan pengamatan diri dan alam sekitar sebagai implementasi makna iman kepada malaikat-malaikat Allah. </v>
          </cell>
          <cell r="C7" t="str">
            <v xml:space="preserve">Sangat baik dalam Memberikan contoh-contoh makna ibadah salat. </v>
          </cell>
          <cell r="D7" t="str">
            <v xml:space="preserve">Sangat baik dalam Menceritakan pengalaman melaksanakan £alat di rumah dan masjid lingkungan sekitar rumah. </v>
          </cell>
          <cell r="E7" t="str">
            <v xml:space="preserve">Sangat baik dalam Membaca Q.S. al-Falaq, al-Ma’µn dan al-Fiil dengan tartil. </v>
          </cell>
          <cell r="F7" t="str">
            <v xml:space="preserve">Sangat baik dalam Menulis kalimat-kalimat dalam Q.S. al-Falaq, al-Ma‘un dan al-Fiil dengan benar. </v>
          </cell>
          <cell r="G7" t="str">
            <v xml:space="preserve">Sangat baik dalam Menunjukkan hafalan Q.S. al-Falaq, al-Ma‘µn dan al-Fiil dengan lancar. </v>
          </cell>
          <cell r="H7" t="str">
            <v xml:space="preserve">Sangat baik dalam Mencontohkan sikap rendah hati sebagai implementasi dari pemahaman al-Isra’/17:37. </v>
          </cell>
          <cell r="I7" t="str">
            <v xml:space="preserve">Sangat baik dalam Mencontohkan perilaku hemat sebagai implementasi dari pemahaman al-Isra’/17:27. </v>
          </cell>
          <cell r="J7" t="str">
            <v xml:space="preserve">Sangat baik dalam Menceritakan kisah keteladanan Wali Songo. </v>
          </cell>
        </row>
        <row r="13">
          <cell r="A13">
            <v>2</v>
          </cell>
          <cell r="B13" t="str">
            <v xml:space="preserve">Cukup baik dalam Mengamati dan menceritakan perilaku di sekitar rumah dan sekolah dari sudut pandang kelima simbol Pancasila sebagai satu kesatuan yang utuh. </v>
          </cell>
          <cell r="C13" t="str">
            <v xml:space="preserve">Cukup baik dalam Melaksanakan kewajiban sebagai warga di lingkungan rumah, sekolah dan masyarakat. </v>
          </cell>
          <cell r="D13" t="str">
            <v xml:space="preserve">Cukup baik dalam Bekerjasama dengan teman dalam keberagaman di lingkungan rumah, sekolah, dan masyarakat. </v>
          </cell>
        </row>
        <row r="14">
          <cell r="A14">
            <v>3</v>
          </cell>
          <cell r="B14" t="str">
            <v xml:space="preserve">Baik dalam Mengamati dan menceritakan perilaku di sekitar rumah dan sekolah dari sudut pandang kelima simbol Pancasila sebagai satu kesatuan yang utuh. </v>
          </cell>
          <cell r="C14" t="str">
            <v xml:space="preserve">Baik dalam melaksanakan kewajiban sebagai warga di lingkungan rumah, sekolah dan masyarakat. </v>
          </cell>
          <cell r="D14" t="str">
            <v xml:space="preserve">Baik dalam Bekerjasama dengan teman dalam keberagaman di lingkungan rumah, sekolah, dan masyarakat. </v>
          </cell>
        </row>
        <row r="15">
          <cell r="A15">
            <v>4</v>
          </cell>
          <cell r="B15" t="str">
            <v xml:space="preserve">Sangat baik dalam Mengamati dan menceritakan perilaku di sekitar rumah dan sekolah dari sudut pandang kelima simbol Pancasila sebagai satu kesatuan yang utuh. </v>
          </cell>
          <cell r="C15" t="str">
            <v>Sangat baik dalam melaksanakan kewajiban sebagai warga di lingkungan rumah, sekolah dan masyarakat</v>
          </cell>
          <cell r="D15" t="str">
            <v xml:space="preserve">Sangat baik dalam Bekerjasama dengan teman dalam keberagaman di lingkungan rumah, sekolah, dan masyarakat. </v>
          </cell>
        </row>
        <row r="20">
          <cell r="A20">
            <v>2</v>
          </cell>
          <cell r="B20" t="str">
            <v xml:space="preserve">Cukup baik dalam Mengamati dan menceritakan perilaku di sekitar rumah dan sekolah dari sudut pandang kelima simbol Pancasila sebagai satu kesatuan yang utuh. </v>
          </cell>
          <cell r="C20" t="str">
            <v xml:space="preserve">Cukup baik dalam Melaksanakan kewajiban sebagai warga di lingkungan rumah, sekolah dan masyarakat. </v>
          </cell>
          <cell r="D20" t="str">
            <v xml:space="preserve">Cukup baik dalam Bekerjasama dengan teman dalam keberagaman di lingkungan rumah, sekolah, dan masyarakat. </v>
          </cell>
          <cell r="E20" t="str">
            <v xml:space="preserve">Cukup baik dalam Mengelompokkan kesamaan identitas suku bangsa (pakaian tradisional, bahasa, rumah adat, makanan khas, dan upacara adat), sosial ekonomi (jenis pekerjaan orang tua) di lingkungan rumah, sekolah dan masyarakat sekitar. </v>
          </cell>
        </row>
        <row r="21">
          <cell r="A21">
            <v>3</v>
          </cell>
          <cell r="B21" t="str">
            <v xml:space="preserve">Baik dalam Mengamati dan menceritakan perilaku di sekitar rumah dan sekolah dari sudut pandang kelima simbol Pancasila sebagai satu kesatuan yang utuh. </v>
          </cell>
          <cell r="C21" t="str">
            <v xml:space="preserve">Baik dalam Melaksanakan kewajiban sebagai warga di lingkungan rumah, sekolah dan masyarakat. </v>
          </cell>
          <cell r="D21" t="str">
            <v xml:space="preserve">Baik dalam Bekerjasama dengan teman dalam keberagaman di lingkungan rumah, sekolah, dan masyarakat. </v>
          </cell>
          <cell r="E21" t="str">
            <v xml:space="preserve">Baik dalam Mengelompokkan kesamaan identitas suku bangsa (pakaian tradisional, bahasa, rumah adat, makanan khas, dan upacara adat), sosial ekonomi (jenis pekerjaan orang tua) di lingkungan rumah, sekolah dan masyarakat sekitar. </v>
          </cell>
        </row>
        <row r="22">
          <cell r="A22">
            <v>4</v>
          </cell>
          <cell r="B22" t="str">
            <v xml:space="preserve">Sangat baik dalam Mengamati dan menceritakan perilaku di sekitar rumah dan sekolah dari sudut pandang kelima simbol Pancasila sebagai satu kesatuan yang utuh. </v>
          </cell>
          <cell r="C22" t="str">
            <v xml:space="preserve">Sangat baik dalam Melaksanakan kewajiban sebagai warga di lingkungan rumah, sekolah dan masyarakat. </v>
          </cell>
          <cell r="D22" t="str">
            <v xml:space="preserve">Sangat baik dalam Bekerjasama dengan teman dalam keberagaman di lingkungan rumah, sekolah, dan masyarakat. </v>
          </cell>
          <cell r="E22" t="str">
            <v xml:space="preserve">Sangat baik dalam Mengelompokkan kesamaan identitas suku bangsa (pakaian tradisional, bahasa, rumah adat, makanan khas, dan upacara adat), sosial ekonomi (jenis pekerjaan orang tua) di lingkungan rumah, sekolah dan masyarakat sekitar. </v>
          </cell>
        </row>
        <row r="28">
          <cell r="A28">
            <v>2</v>
          </cell>
          <cell r="B28" t="str">
            <v>Cukup baik dalam Mengemukakan kembali dengan kalimat sendiri menyatakan kalimat matematika dan memecahkan masalah dengan efektif permasalahan yang berkaitan dengan KPK dan FPB, satuan kuantitas, desimal dan persen terkait dengan aktivitas sehari-hari di r</v>
          </cell>
          <cell r="C28" t="str">
            <v xml:space="preserve">Cukup baik dalam Melakukan pengubinan menggunakan segi banyak beraturan tertentu. </v>
          </cell>
          <cell r="D28" t="str">
            <v xml:space="preserve">Cukup baik dalam Membentuk jaring-jaring bangun ruang yang berbeda dengan jaring bangun ruang yang sudah ada. </v>
          </cell>
          <cell r="E28" t="str">
            <v xml:space="preserve">Cukup baik dalam Membuat benda-benda berdasarkan jaring-jaring bangun ruang yang ditemukan dengan memanfaatkan barang-barang bekas yang ada di sekitar rumah, sekolah atau tempat bermain. </v>
          </cell>
          <cell r="F28" t="str">
            <v xml:space="preserve">Cukup baik dalam Menyatakan kesimpulan berdasarkan data tabel atau grafik. </v>
          </cell>
          <cell r="G28" t="str">
            <v xml:space="preserve">Cukup baik dalam Membuat peta posisi suatu tempat/benda tanpa menggunakan skala dengan memperhatikan arah mata angin. </v>
          </cell>
          <cell r="H28" t="str">
            <v xml:space="preserve">Cukup baik dalam Mengumpulkan dan menata data diskrit dan menampilkan data menggunakan bagan dan grafik termasuk grafik batang ganda, diagram garis, dan diagram lingkaran. </v>
          </cell>
          <cell r="I28" t="str">
            <v xml:space="preserve">Cukup baik dalam Mengembangkan, dan membuat berbagai pola numerik dan geometric. </v>
          </cell>
          <cell r="J28" t="str">
            <v xml:space="preserve">Cukup baik dalam Mengurai dan menyusun kembali jaring-jaring bangun ruang sederhana. </v>
          </cell>
          <cell r="K28" t="str">
            <v xml:space="preserve">Cukup baik dalam Mengidentifikasi dan mendeskripsikan lokasi objek menggunakan peta grid dan melalui percerminan. </v>
          </cell>
          <cell r="L28" t="str">
            <v xml:space="preserve">Cukup baik dalam Menggabung sudut bagian dalam segitiga dan segi empat untuk menarik kesimpulan. </v>
          </cell>
        </row>
        <row r="29">
          <cell r="A29">
            <v>3</v>
          </cell>
          <cell r="B29" t="str">
            <v xml:space="preserve">Baik dalam Mengemukakan kembali dengan kalimat sendiri menyatakan kalimat matematika dan memecahkan masalah dengan efektif permasalahan yang berkaitan dengan KPK dan FPB, satuan kuantitas, desimal dan persen terkait dengan aktivitas sehari-hari di rumah, </v>
          </cell>
          <cell r="C29" t="str">
            <v xml:space="preserve">Baik dalam Melakukan pengubinan menggunakan segi banyak beraturan tertentu. </v>
          </cell>
          <cell r="D29" t="str">
            <v xml:space="preserve">Baik dalam Membentuk jaring-jaring bangun ruang yang berbeda dengan jaring bangun ruang yang sudah ada. </v>
          </cell>
          <cell r="E29" t="str">
            <v xml:space="preserve">Baik dalam  Membuat benda-benda berdasarkan jaring-jaring bangun ruang yang ditemukan dengan memanfaatkan barang-barang bekas yang ada di sekitar rumah, sekolah atau tempat bermain. </v>
          </cell>
          <cell r="F29" t="str">
            <v xml:space="preserve">Baik dalam Menyatakan kesimpulan berdasarkan data tabel atau grafik. </v>
          </cell>
          <cell r="G29" t="str">
            <v xml:space="preserve">Baik dalam Membuat peta posisi suatu tempat/benda tanpa menggunakan skala dengan memperhatikan arah mata angin. </v>
          </cell>
          <cell r="H29" t="str">
            <v xml:space="preserve">Baik dalam Mengumpulkan dan menata data diskrit dan menampilkan data menggunakan bagan dan grafik termasuk grafik batang ganda, diagram garis, dan diagram lingkaran. </v>
          </cell>
          <cell r="I29" t="str">
            <v xml:space="preserve">Baik dalam Mengembangkan, dan membuat berbagai pola numerik dan geometric. </v>
          </cell>
          <cell r="J29" t="str">
            <v xml:space="preserve">Baik dalam Mengurai dan menyusun kembali jaring-jaring bangun ruang sederhana. </v>
          </cell>
          <cell r="K29" t="str">
            <v xml:space="preserve">Baik dalam Mengidentifikasi dan mendeskripsikan lokasi objek menggunakan peta grid dan melalui percerminan. </v>
          </cell>
          <cell r="L29" t="str">
            <v xml:space="preserve">Baik dalam Mengidentifikasi dan mendeskripsikan lokasi objek menggunakan peta grid dan melalui percerminan. </v>
          </cell>
        </row>
        <row r="30">
          <cell r="A30">
            <v>4</v>
          </cell>
          <cell r="B30" t="str">
            <v xml:space="preserve">Sangat baik dalam Mengemukakan kembali dengan kalimat sendiri menyatakan kalimat matematika dan memecahkan masalah dengan efektif permasalahan yang berkaitan dengan KPK dan FPB, satuan kuantitas, desimal dan persen terkait dengan aktivitas sehari-hari di </v>
          </cell>
          <cell r="C30" t="str">
            <v xml:space="preserve">Sangat baik dalam Melakukan pengubinan menggunakan segi banyak beraturan tertentu. </v>
          </cell>
          <cell r="D30" t="str">
            <v xml:space="preserve">Sangat baik dalam Membentuk jaring-jaring bangun ruang yang berbeda dengan jaring bangun ruang yang sudah ada. </v>
          </cell>
          <cell r="E30" t="str">
            <v xml:space="preserve">Sangat baik dalam  Membuat benda-benda berdasarkan jaring-jaring bangun ruang yang ditemukan dengan memanfaatkan barang-barang bekas yang ada di sekitar rumah, sekolah atau tempat bermain. </v>
          </cell>
          <cell r="F30" t="str">
            <v xml:space="preserve">Sangat baik dalam Menyatakan kesimpulan berdasarkan data tabel atau grafik. </v>
          </cell>
          <cell r="G30" t="str">
            <v xml:space="preserve">Sangat baik dalam  Membuat peta posisi suatu tempat/benda tanpa menggunakan skala dengan memperhatikan arah mata angin. </v>
          </cell>
          <cell r="H30" t="str">
            <v xml:space="preserve">Sangat baik dalam Mengumpulkan dan menata data diskrit dan menampilkan data menggunakan bagan dan grafik termasuk grafik batang ganda, diagram garis, dan diagram lingkaran. </v>
          </cell>
          <cell r="I30" t="str">
            <v xml:space="preserve">Sangat baik dalam Mengembangkan, dan membuat berbagai pola numerik dan geometric. </v>
          </cell>
          <cell r="J30" t="str">
            <v xml:space="preserve">Sangat baik dalam  Mengurai dan menyusun kembali jaring-jaring bangun ruang sederhana. </v>
          </cell>
          <cell r="K30" t="str">
            <v xml:space="preserve">Sangat baik dalam Mengidentifikasi dan mendeskripsikan lokasi objek menggunakan peta grid dan melalui percerminan. </v>
          </cell>
          <cell r="L30" t="str">
            <v xml:space="preserve">Sangat baik dalam Mengidentifikasi dan mendeskripsikan lokasi objek menggunakan peta grid dan melalui percerminan. </v>
          </cell>
        </row>
        <row r="36">
          <cell r="A36">
            <v>2</v>
          </cell>
          <cell r="B36" t="str">
            <v xml:space="preserve">Cukup baik dalam Menggambar berdasarkan tema. </v>
          </cell>
          <cell r="C36" t="str">
            <v xml:space="preserve">Cukup baik dalam Membuat karya seni kolase dengan berbagai bahan di lingkungan sekitar. </v>
          </cell>
          <cell r="D36" t="str">
            <v xml:space="preserve">Cukup baik dalam Membentuk karya seni tiga dimensi dari bahan alam. </v>
          </cell>
          <cell r="E36" t="str">
            <v xml:space="preserve">Cukup baik dalam Menyanyikan lagu dengan gerak tangan dan badan sesuai dengan tinggi rendah nada. </v>
          </cell>
          <cell r="F36" t="str">
            <v xml:space="preserve">Cukup baik dalam Menyanyikan solmisasi lagu wajib dan lagu daerah yang harus dikenal. </v>
          </cell>
          <cell r="G36" t="str">
            <v xml:space="preserve">Cukup baik dalam Membuat karya kerajinan asesoris dengan berbagai bahan dan teknik. </v>
          </cell>
        </row>
        <row r="37">
          <cell r="A37">
            <v>3</v>
          </cell>
          <cell r="B37" t="str">
            <v xml:space="preserve">Baik dalam Menggambar berdasarkan tema. </v>
          </cell>
          <cell r="C37" t="str">
            <v xml:space="preserve">Baik dalam Membuat karya seni kolase dengan berbagai bahan di lingkungan sekitar. </v>
          </cell>
          <cell r="D37" t="str">
            <v xml:space="preserve">Baik dalam Membentuk karya seni tiga dimensi dari bahan alam. </v>
          </cell>
          <cell r="E37" t="str">
            <v xml:space="preserve">Baik dalam Menyanyikan lagu dengan gerak tangan dan badan sesuai dengan tinggi rendah nada. </v>
          </cell>
          <cell r="F37" t="str">
            <v xml:space="preserve">Baik dalam Menyanyikan solmisasi lagu wajib dan lagu daerah yang harus dikenal. </v>
          </cell>
          <cell r="G37" t="str">
            <v xml:space="preserve">Baik dalam Membuat karya kerajinan asesoris dengan berbagai bahan dan teknik. </v>
          </cell>
        </row>
        <row r="38">
          <cell r="A38">
            <v>4</v>
          </cell>
          <cell r="B38" t="str">
            <v xml:space="preserve">Sangat baik dalam Menggambar berdasarkan tema. </v>
          </cell>
          <cell r="C38" t="str">
            <v xml:space="preserve">Sangat baik dalam Membuat karya seni kolase dengan berbagai bahan di lingkungan sekitar. </v>
          </cell>
          <cell r="D38" t="str">
            <v xml:space="preserve">Sangat baik dalam Membentuk karya seni tiga dimensi dari bahan alam. </v>
          </cell>
          <cell r="E38" t="str">
            <v xml:space="preserve">Sangat baik dalam Menyanyikan lagu dengan gerak tangan dan badan sesuai dengan tinggi rendah nada. </v>
          </cell>
          <cell r="F38" t="str">
            <v xml:space="preserve">Sangat baik dalam Menyanyikan solmisasi lagu wajib dan lagu daerah yang harus dikenal. </v>
          </cell>
          <cell r="G38" t="str">
            <v xml:space="preserve">Sangat baik dalam Membuat karya kerajinan asesoris dengan berbagai bahan dan teknik. </v>
          </cell>
        </row>
        <row r="44">
          <cell r="A44">
            <v>2</v>
          </cell>
          <cell r="B44" t="str">
            <v>Cukup baik dalam Mempraktikan variasi dan kombinasi pola gerak dasar lokomotor, non-lokomotor dan manipulatif yang dilandasi konsep gerak dalam berbagai permainan atau olahraga tradisional bola kecil</v>
          </cell>
          <cell r="C44" t="str">
            <v>Mempraktikkan kombinasi pola gerak dasar lokomotor untuk untuk membentuk gerakan dasar atletik jalan cepat atau lari yang dilandasi konsep gerak melalui permainan dan atau olahraga tradisional.</v>
          </cell>
          <cell r="D44" t="str">
            <v>Cukup baik dalam Mempraktikkan berbagai aktivitas kebugaran jasmaniuntuk mencapai tinggi dan berat badan ideal.</v>
          </cell>
          <cell r="E44" t="str">
            <v>Cukup baik dalam Mempraktikkan  kombinasi pola gerak dasar dominan statis dan dinamis untuk membentuk keterampilan/teknik dasar senam (seperti handstand, kayang,meroda,dsb).</v>
          </cell>
          <cell r="F44" t="str">
            <v xml:space="preserve">Cukup baik dalam Mempraktikkan gerak dasar langkah dan ayunan lengan bertema budaya daerah mengikuti irama (ketukan) tanpa / dengan musik dalam aktivitas gerak ritmik. </v>
          </cell>
        </row>
        <row r="45">
          <cell r="A45">
            <v>3</v>
          </cell>
          <cell r="B45" t="str">
            <v xml:space="preserve">Baik dalam Mempraktikan variasi dan kombinasi pola gerak dasar lokomotor, non-lokomotor dan manipulatif yang dilandasi konsep gerak dalam berbagai permainan atau olahraga tradisional bola kecil. </v>
          </cell>
          <cell r="C45" t="str">
            <v xml:space="preserve">Baik dalam Mempraktikkan kombinasi pola gerak dasar lokomotor untuk untuk membentuk gerakan dasar atletik jalan cepat atau lari yang dilandasi konsep gerak melalui permainan dan atau olahraga tradisional. </v>
          </cell>
          <cell r="D45" t="str">
            <v xml:space="preserve">Baik dalam Mempraktikkan berbagai aktivitas kebugaran jasmaniuntuk mencapai tinggi dan berat badan ideal. </v>
          </cell>
          <cell r="E45" t="str">
            <v xml:space="preserve">Baik dalam  Mempraktikkan  kombinasi pola gerak dasar dominan statis dan dinamis untuk membentuk keterampilan/teknik dasar senam (seperti handstand, kayang,meroda,dsb). </v>
          </cell>
          <cell r="F45" t="str">
            <v xml:space="preserve">Baik dalam Mempraktikkan gerak dasar langkah dan ayunan lengan bertema budaya daerah mengikuti irama (ketukan) tanpa / dengan musik dalam aktivitas gerak ritmik. </v>
          </cell>
        </row>
        <row r="46">
          <cell r="A46">
            <v>4</v>
          </cell>
          <cell r="B46" t="str">
            <v xml:space="preserve">Sangat baik dalam Mempraktikan variasi dan kombinasi pola gerak dasar lokomotor, non-lokomotor dan manipulatif yang dilandasi konsep gerak dalam berbagai permainan atau olahraga tradisional bola kecil. </v>
          </cell>
          <cell r="C46" t="str">
            <v xml:space="preserve">Sangat baik dalam Mempraktikkan kombinasi pola gerak dasar lokomotor untuk untuk membentuk gerakan dasar atletik jalan cepat atau lari yang dilandasi konsep gerak melalui permainan dan atau olahraga tradisional. </v>
          </cell>
          <cell r="D46" t="str">
            <v xml:space="preserve">Sangat baik dalam Mempraktikkan berbagai aktivitas kebugaran jasmaniuntuk mencapai tinggi dan berat badan ideal. </v>
          </cell>
          <cell r="E46" t="str">
            <v xml:space="preserve">Sangat baik dalam  Mempraktikkan  kombinasi pola gerak dasar dominan statis dan dinamis untuk membentuk keterampilan/teknik dasar senam (seperti handstand, kayang,meroda,dsb). </v>
          </cell>
          <cell r="F46" t="str">
            <v xml:space="preserve">Sangat baik dalam Mempraktikkan gerak dasar langkah dan ayunan lengan bertema budaya daerah mengikuti irama (ketukan) tanpa / dengan musik dalam aktivitas gerak ritmik. </v>
          </cell>
        </row>
        <row r="52">
          <cell r="A52">
            <v>2</v>
          </cell>
          <cell r="B52" t="str">
            <v xml:space="preserve">Cukup baik dalam Menyajikan hasil percobaan atau observasi tentang bunyi. </v>
          </cell>
          <cell r="C52" t="str">
            <v xml:space="preserve">Cukup baik dalam Menyajikan laporan tentang sumberdaya alam dan pemanfaatannya oleh masyarakat. </v>
          </cell>
          <cell r="D52" t="str">
            <v xml:space="preserve">Cukup baik dalam Menyajikan laporan hasil pengamatan tentang teknologi yang digunakan di kehidupan sehari-hari serta kemudahan yang diperoleh oleh masyarakat dengan memanfaatkan teknologi tersebut. </v>
          </cell>
        </row>
        <row r="53">
          <cell r="A53">
            <v>3</v>
          </cell>
          <cell r="B53" t="str">
            <v xml:space="preserve">Baik dalam Menyajikan laporan tentang sumberdaya alam dan pemanfaatannya oleh masyarakat. </v>
          </cell>
          <cell r="C53" t="str">
            <v xml:space="preserve">Baik dalam Menyajikan laporan tentang sumberdaya alam dan pemanfaatannya oleh masyarakat. </v>
          </cell>
          <cell r="D53" t="str">
            <v xml:space="preserve">Baik dalam Menyajikan laporan hasil pengamatan tentang teknologi yang digunakan di kehidupan sehari-hari serta kemudahan yang diperoleh oleh masyarakat dengan memanfaatkan teknologi tersebut. </v>
          </cell>
        </row>
        <row r="54">
          <cell r="A54">
            <v>4</v>
          </cell>
          <cell r="B54" t="str">
            <v xml:space="preserve">Sangat baik dalam Menyajikan laporan tentang sumberdaya alam dan pemanfaatannya oleh masyarakat. </v>
          </cell>
          <cell r="C54" t="str">
            <v xml:space="preserve">Ssngat baik dalam Menyajikan laporan tentang sumberdaya alam dan pemanfaatannya oleh masyarakat. </v>
          </cell>
          <cell r="D54" t="str">
            <v xml:space="preserve">Sangat baik dalam Menyajikan laporan hasil pengamatan tentang teknologi yang digunakan di kehidupan sehari-hari serta kemudahan yang diperoleh oleh masyarakat dengan memanfaatkan teknologi tersebut. </v>
          </cell>
        </row>
        <row r="59">
          <cell r="A59">
            <v>2</v>
          </cell>
          <cell r="B59" t="str">
            <v>Cukup baik dalam Menceritakankan tentang hasil bacaan mengenai pengertian ruang, konektivitas antar ruang, perubahan, dan keberlanjutan dalam waktu, sosial, ekonomi, dan pendidikan dalam lingkup masyarakat di sekitarnya</v>
          </cell>
          <cell r="C59" t="str">
            <v xml:space="preserve">Cukup baik dalam Menceritakan manusia dalam hubungannya dengan lingkungan geografis tempat tinggalnya. </v>
          </cell>
          <cell r="D59" t="str">
            <v>Cukup baik dalam Mendeskripsikan kehidupan manusia dalam kelembagaan sosial, pendidikan, ekonomi, dan budaya. di masyarakat sekitar</v>
          </cell>
          <cell r="E59" t="str">
            <v xml:space="preserve">Cukup baik dalam Menceritakan manusia dalam dinamika interaksi dengan lingkungan alam, sosial, budaya, dan ekonomi. </v>
          </cell>
          <cell r="H59">
            <v>2</v>
          </cell>
          <cell r="I59" t="str">
            <v xml:space="preserve">Cukup baik dalam Melagukan dan mengapresiasi tembang dolanan. </v>
          </cell>
          <cell r="J59" t="str">
            <v xml:space="preserve">Cukup baik dalam Menulis kalimat dengan huruf  Latin dan huruf  Jawa menggunakan sandhangan aksara Jawa. </v>
          </cell>
          <cell r="K59" t="str">
            <v xml:space="preserve">Cukup baik dalam Mengenal, memahami, dan mengidentifikasi kata berimbuhandalam teks sesuai kaidah. </v>
          </cell>
        </row>
        <row r="60">
          <cell r="A60">
            <v>3</v>
          </cell>
          <cell r="B60" t="str">
            <v xml:space="preserve">Baik dalam Menceritakankan tentang hasil bacaan mengenai pengertian ruang, konektivitas antar ruang, perubahan, dan keberlanjutan dalam waktu, sosial, ekonomi, dan pendidikan dalam lingkup masyarakat di sekitarnya. </v>
          </cell>
          <cell r="C60" t="str">
            <v xml:space="preserve">Baik dalam Menceritakan manusia dalam hubungannya dengan lingkungan geografis tempat tinggalnya. </v>
          </cell>
          <cell r="D60" t="str">
            <v xml:space="preserve">Baik dalam Mendeskripsikan kehidupan manusia dalam kelembagaan sosial, pendidikan, ekonomi, dan budaya. di masyarakat sekitar. </v>
          </cell>
          <cell r="E60" t="str">
            <v xml:space="preserve">Baik dalam Menceritakan manusia dalam dinamika interaksi dengan lingkungan alam, sosial, budaya, dan ekonomi. </v>
          </cell>
          <cell r="H60">
            <v>3</v>
          </cell>
          <cell r="I60" t="str">
            <v xml:space="preserve">Baik dalam Melagukan dan mengapresiasi tembang dolanan. </v>
          </cell>
          <cell r="J60" t="str">
            <v xml:space="preserve">Baik dalam Menulis kalimat dengan huruf  Latin dan huruf  Jawa menggunakan sandhangan aksara Jawa. </v>
          </cell>
          <cell r="K60" t="str">
            <v xml:space="preserve">Baik dalam Mengenal, memahami, dan mengidentifikasi kata berimbuhandalam teks sesuai kaidah. </v>
          </cell>
        </row>
        <row r="61">
          <cell r="A61">
            <v>4</v>
          </cell>
          <cell r="B61" t="str">
            <v xml:space="preserve">Sangat baik dalam Menceritakankan tentang hasil bacaan mengenai pengertian ruang, konektivitas antar ruang, perubahan, dan keberlanjutan dalam waktu, sosial, ekonomi, dan pendidikan dalam lingkup masyarakat di sekitarnya. </v>
          </cell>
          <cell r="C61" t="str">
            <v xml:space="preserve">Sangat baik dalam Menceritakan manusia dalam hubungannya dengan lingkungan geografis tempat tinggalnya. </v>
          </cell>
          <cell r="D61" t="str">
            <v xml:space="preserve">Sangat baik dalam Mendeskripsikan kehidupan manusia dalam kelembagaan sosial, pendidikan, ekonomi, dan budaya. di masyarakat sekitar. </v>
          </cell>
          <cell r="E61" t="str">
            <v xml:space="preserve">Sangat baik dalam Menceritakan manusia dalam dinamika interaksi dengan lingkungan alam, sosial, budaya, dan ekonomi. </v>
          </cell>
          <cell r="H61">
            <v>4</v>
          </cell>
          <cell r="I61" t="str">
            <v xml:space="preserve">Sangat baik dalam Melagukan dan mengapresiasi tembang dolanan.  </v>
          </cell>
          <cell r="J61" t="str">
            <v xml:space="preserve">Sangat baik dalam Menulis kalimat dengan huruf  Latin dan huruf  Jawa menggunakan sandhangan aksara Jawa. </v>
          </cell>
          <cell r="K61" t="str">
            <v xml:space="preserve">Sangat baik dalam Mengenal, memahami, dan mengidentifikasi kata berimbuhandalam teks sesuai kaidah. </v>
          </cell>
        </row>
      </sheetData>
      <sheetData sheetId="43"/>
      <sheetData sheetId="44">
        <row r="8">
          <cell r="B8">
            <v>0</v>
          </cell>
          <cell r="C8" t="str">
            <v>Achmad Zacky</v>
          </cell>
          <cell r="D8" t="str">
            <v>tema 6</v>
          </cell>
          <cell r="E8">
            <v>0</v>
          </cell>
          <cell r="F8">
            <v>84.615384615384613</v>
          </cell>
          <cell r="G8">
            <v>0</v>
          </cell>
          <cell r="H8">
            <v>84.615384615384613</v>
          </cell>
          <cell r="I8" t="str">
            <v>tema 6</v>
          </cell>
          <cell r="J8">
            <v>0</v>
          </cell>
          <cell r="K8">
            <v>0</v>
          </cell>
          <cell r="L8">
            <v>0</v>
          </cell>
          <cell r="M8">
            <v>83.333333333333329</v>
          </cell>
          <cell r="N8">
            <v>83.333333333333329</v>
          </cell>
          <cell r="O8">
            <v>83.333333333333329</v>
          </cell>
          <cell r="P8" t="str">
            <v>tema 6</v>
          </cell>
          <cell r="Q8">
            <v>0</v>
          </cell>
          <cell r="R8">
            <v>100</v>
          </cell>
          <cell r="S8">
            <v>0</v>
          </cell>
          <cell r="T8">
            <v>100</v>
          </cell>
          <cell r="U8">
            <v>0</v>
          </cell>
          <cell r="V8">
            <v>0</v>
          </cell>
          <cell r="W8">
            <v>0</v>
          </cell>
          <cell r="X8" t="str">
            <v>tema 6</v>
          </cell>
          <cell r="Y8">
            <v>0</v>
          </cell>
          <cell r="Z8">
            <v>0</v>
          </cell>
          <cell r="AA8">
            <v>0</v>
          </cell>
          <cell r="AB8">
            <v>66.666666666666671</v>
          </cell>
          <cell r="AC8" t="str">
            <v>tema 5</v>
          </cell>
          <cell r="AD8">
            <v>66.666666666666671</v>
          </cell>
          <cell r="AE8">
            <v>66.666666666666671</v>
          </cell>
          <cell r="AF8">
            <v>0</v>
          </cell>
          <cell r="AG8">
            <v>0</v>
          </cell>
          <cell r="AH8">
            <v>66.666666666666671</v>
          </cell>
          <cell r="AI8" t="str">
            <v>Tema 6</v>
          </cell>
          <cell r="AJ8">
            <v>0</v>
          </cell>
          <cell r="AK8">
            <v>0</v>
          </cell>
          <cell r="AL8">
            <v>80</v>
          </cell>
          <cell r="AM8">
            <v>0</v>
          </cell>
          <cell r="AN8">
            <v>0</v>
          </cell>
          <cell r="AO8">
            <v>0</v>
          </cell>
          <cell r="AP8" t="str">
            <v>tema 5</v>
          </cell>
          <cell r="AQ8">
            <v>67.5</v>
          </cell>
          <cell r="AR8">
            <v>0</v>
          </cell>
          <cell r="AS8">
            <v>0</v>
          </cell>
          <cell r="AT8" t="str">
            <v>Tema 6</v>
          </cell>
          <cell r="AU8">
            <v>0</v>
          </cell>
          <cell r="AV8">
            <v>81.818181818181813</v>
          </cell>
          <cell r="AW8" t="str">
            <v>Tema 6</v>
          </cell>
          <cell r="AX8">
            <v>0</v>
          </cell>
          <cell r="AY8">
            <v>0</v>
          </cell>
          <cell r="AZ8">
            <v>81.818181818181813</v>
          </cell>
        </row>
        <row r="9">
          <cell r="B9">
            <v>0</v>
          </cell>
          <cell r="C9">
            <v>0</v>
          </cell>
          <cell r="D9" t="str">
            <v>tema 7</v>
          </cell>
          <cell r="E9">
            <v>75</v>
          </cell>
          <cell r="F9">
            <v>75</v>
          </cell>
          <cell r="G9">
            <v>75</v>
          </cell>
          <cell r="H9">
            <v>75</v>
          </cell>
          <cell r="I9" t="str">
            <v>tema 7</v>
          </cell>
          <cell r="J9">
            <v>91.666666666666671</v>
          </cell>
          <cell r="K9">
            <v>91.666666666666671</v>
          </cell>
          <cell r="L9">
            <v>91.666666666666671</v>
          </cell>
          <cell r="M9">
            <v>91.666666666666671</v>
          </cell>
          <cell r="N9">
            <v>0</v>
          </cell>
          <cell r="O9">
            <v>91.666666666666671</v>
          </cell>
          <cell r="P9" t="str">
            <v>tema 7</v>
          </cell>
          <cell r="Q9">
            <v>0</v>
          </cell>
          <cell r="R9">
            <v>0</v>
          </cell>
          <cell r="S9">
            <v>84.615384615384613</v>
          </cell>
          <cell r="T9">
            <v>84.615384615384613</v>
          </cell>
          <cell r="U9">
            <v>84.615384615384613</v>
          </cell>
          <cell r="V9">
            <v>84.615384615384613</v>
          </cell>
          <cell r="W9">
            <v>0</v>
          </cell>
          <cell r="X9" t="str">
            <v>tema 7</v>
          </cell>
          <cell r="Y9">
            <v>83.333333333333329</v>
          </cell>
          <cell r="Z9">
            <v>83.333333333333329</v>
          </cell>
          <cell r="AA9">
            <v>0</v>
          </cell>
          <cell r="AB9">
            <v>83.333333333333329</v>
          </cell>
          <cell r="AC9" t="str">
            <v>tema 6</v>
          </cell>
          <cell r="AD9">
            <v>0</v>
          </cell>
          <cell r="AE9">
            <v>0</v>
          </cell>
          <cell r="AF9">
            <v>83.333333333333329</v>
          </cell>
          <cell r="AG9">
            <v>83.333333333333329</v>
          </cell>
          <cell r="AH9">
            <v>0</v>
          </cell>
          <cell r="AI9" t="str">
            <v>Tema 7</v>
          </cell>
          <cell r="AJ9">
            <v>90</v>
          </cell>
          <cell r="AK9">
            <v>0</v>
          </cell>
          <cell r="AL9">
            <v>0</v>
          </cell>
          <cell r="AM9">
            <v>0</v>
          </cell>
          <cell r="AN9">
            <v>0</v>
          </cell>
          <cell r="AO9">
            <v>0</v>
          </cell>
          <cell r="AP9" t="str">
            <v>tema 6</v>
          </cell>
          <cell r="AQ9">
            <v>0</v>
          </cell>
          <cell r="AR9">
            <v>71.5</v>
          </cell>
          <cell r="AS9">
            <v>0</v>
          </cell>
          <cell r="AT9" t="str">
            <v>Tema 7</v>
          </cell>
          <cell r="AU9">
            <v>90.909090909090907</v>
          </cell>
          <cell r="AV9">
            <v>90.909090909090907</v>
          </cell>
          <cell r="AW9" t="str">
            <v>Tema 7</v>
          </cell>
          <cell r="AX9">
            <v>90.909090909090907</v>
          </cell>
          <cell r="AY9">
            <v>90.909090909090907</v>
          </cell>
          <cell r="AZ9">
            <v>90.909090909090907</v>
          </cell>
        </row>
        <row r="10">
          <cell r="B10">
            <v>0</v>
          </cell>
          <cell r="C10">
            <v>0</v>
          </cell>
          <cell r="D10" t="str">
            <v>tema 8</v>
          </cell>
          <cell r="E10">
            <v>0</v>
          </cell>
          <cell r="F10">
            <v>84.615384615384613</v>
          </cell>
          <cell r="G10">
            <v>84.615384615384613</v>
          </cell>
          <cell r="H10">
            <v>84.615384615384613</v>
          </cell>
          <cell r="I10" t="str">
            <v>tema 8</v>
          </cell>
          <cell r="J10">
            <v>83.333333333333329</v>
          </cell>
          <cell r="K10">
            <v>0</v>
          </cell>
          <cell r="L10">
            <v>0</v>
          </cell>
          <cell r="M10">
            <v>83.333333333333329</v>
          </cell>
          <cell r="N10">
            <v>0</v>
          </cell>
          <cell r="O10">
            <v>83.333333333333329</v>
          </cell>
          <cell r="P10" t="str">
            <v>tema 8</v>
          </cell>
          <cell r="Q10">
            <v>71.428571428571431</v>
          </cell>
          <cell r="R10">
            <v>71.428571428571431</v>
          </cell>
          <cell r="S10">
            <v>0</v>
          </cell>
          <cell r="T10">
            <v>0</v>
          </cell>
          <cell r="U10">
            <v>0</v>
          </cell>
          <cell r="V10">
            <v>0</v>
          </cell>
          <cell r="W10">
            <v>71.428571428571431</v>
          </cell>
          <cell r="X10" t="str">
            <v>tema 8</v>
          </cell>
          <cell r="Y10">
            <v>0</v>
          </cell>
          <cell r="Z10">
            <v>75</v>
          </cell>
          <cell r="AA10">
            <v>0</v>
          </cell>
          <cell r="AB10">
            <v>75</v>
          </cell>
          <cell r="AC10" t="str">
            <v>tema 7</v>
          </cell>
          <cell r="AD10">
            <v>0</v>
          </cell>
          <cell r="AE10">
            <v>0</v>
          </cell>
          <cell r="AF10">
            <v>75</v>
          </cell>
          <cell r="AG10">
            <v>0</v>
          </cell>
          <cell r="AH10">
            <v>75</v>
          </cell>
          <cell r="AI10" t="str">
            <v>Tema 8</v>
          </cell>
          <cell r="AJ10">
            <v>0</v>
          </cell>
          <cell r="AK10">
            <v>0</v>
          </cell>
          <cell r="AL10">
            <v>0</v>
          </cell>
          <cell r="AM10">
            <v>100</v>
          </cell>
          <cell r="AN10">
            <v>100</v>
          </cell>
          <cell r="AO10">
            <v>0</v>
          </cell>
          <cell r="AP10" t="str">
            <v>tema 7</v>
          </cell>
          <cell r="AQ10">
            <v>0</v>
          </cell>
          <cell r="AR10">
            <v>0</v>
          </cell>
          <cell r="AS10">
            <v>68.5</v>
          </cell>
          <cell r="AT10" t="str">
            <v>Tema 8</v>
          </cell>
          <cell r="AU10">
            <v>0</v>
          </cell>
          <cell r="AV10">
            <v>90.909090909090907</v>
          </cell>
          <cell r="AW10" t="str">
            <v>Tema 8</v>
          </cell>
          <cell r="AX10">
            <v>81.818181818181813</v>
          </cell>
          <cell r="AY10">
            <v>81.818181818181813</v>
          </cell>
          <cell r="AZ10">
            <v>81.818181818181813</v>
          </cell>
        </row>
        <row r="11">
          <cell r="B11">
            <v>0</v>
          </cell>
          <cell r="C11">
            <v>0</v>
          </cell>
          <cell r="D11" t="str">
            <v>tema 9</v>
          </cell>
          <cell r="E11">
            <v>91.666666666666671</v>
          </cell>
          <cell r="F11">
            <v>0</v>
          </cell>
          <cell r="G11">
            <v>0</v>
          </cell>
          <cell r="H11">
            <v>91.666666666666671</v>
          </cell>
          <cell r="I11" t="str">
            <v>tema 9</v>
          </cell>
          <cell r="J11">
            <v>83.333333333333329</v>
          </cell>
          <cell r="K11">
            <v>83.333333333333329</v>
          </cell>
          <cell r="L11">
            <v>83.333333333333329</v>
          </cell>
          <cell r="M11">
            <v>83.333333333333329</v>
          </cell>
          <cell r="N11">
            <v>0</v>
          </cell>
          <cell r="O11">
            <v>83.333333333333329</v>
          </cell>
          <cell r="P11" t="str">
            <v>tema 9</v>
          </cell>
          <cell r="Q11">
            <v>78.571428571428569</v>
          </cell>
          <cell r="R11">
            <v>78.571428571428569</v>
          </cell>
          <cell r="S11">
            <v>78.571428571428569</v>
          </cell>
          <cell r="T11">
            <v>78.571428571428569</v>
          </cell>
          <cell r="U11">
            <v>78.571428571428569</v>
          </cell>
          <cell r="V11">
            <v>78.571428571428569</v>
          </cell>
          <cell r="W11">
            <v>78.571428571428569</v>
          </cell>
          <cell r="X11" t="str">
            <v>tema 9</v>
          </cell>
          <cell r="Y11">
            <v>0</v>
          </cell>
          <cell r="Z11">
            <v>81.818181818181813</v>
          </cell>
          <cell r="AA11">
            <v>81.818181818181813</v>
          </cell>
          <cell r="AB11">
            <v>0</v>
          </cell>
          <cell r="AC11" t="str">
            <v>tema 8</v>
          </cell>
          <cell r="AD11">
            <v>0</v>
          </cell>
          <cell r="AE11">
            <v>81.818181818181813</v>
          </cell>
          <cell r="AF11">
            <v>81.818181818181813</v>
          </cell>
          <cell r="AG11">
            <v>0</v>
          </cell>
          <cell r="AH11">
            <v>0</v>
          </cell>
          <cell r="AI11" t="str">
            <v>Tema 9</v>
          </cell>
          <cell r="AJ11">
            <v>0</v>
          </cell>
          <cell r="AK11">
            <v>90</v>
          </cell>
          <cell r="AL11">
            <v>0</v>
          </cell>
          <cell r="AM11">
            <v>0</v>
          </cell>
          <cell r="AN11">
            <v>0</v>
          </cell>
          <cell r="AO11">
            <v>0</v>
          </cell>
          <cell r="AP11" t="str">
            <v>tema 8</v>
          </cell>
          <cell r="AQ11">
            <v>0</v>
          </cell>
          <cell r="AR11">
            <v>0</v>
          </cell>
          <cell r="AS11">
            <v>0</v>
          </cell>
          <cell r="AT11" t="str">
            <v>Tema 9</v>
          </cell>
          <cell r="AU11">
            <v>0</v>
          </cell>
          <cell r="AV11">
            <v>81.818181818181813</v>
          </cell>
          <cell r="AW11" t="str">
            <v>Tema 9</v>
          </cell>
          <cell r="AX11">
            <v>63.636363636363633</v>
          </cell>
          <cell r="AY11">
            <v>0</v>
          </cell>
          <cell r="AZ11">
            <v>63.636363636363633</v>
          </cell>
        </row>
        <row r="12">
          <cell r="B12">
            <v>0</v>
          </cell>
          <cell r="C12">
            <v>0</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t="str">
            <v>Tema 10</v>
          </cell>
          <cell r="AJ12">
            <v>0</v>
          </cell>
          <cell r="AK12">
            <v>0</v>
          </cell>
          <cell r="AL12">
            <v>0</v>
          </cell>
          <cell r="AM12">
            <v>0</v>
          </cell>
          <cell r="AN12">
            <v>0</v>
          </cell>
          <cell r="AO12">
            <v>87.5</v>
          </cell>
          <cell r="AP12">
            <v>0</v>
          </cell>
          <cell r="AQ12">
            <v>0</v>
          </cell>
          <cell r="AR12">
            <v>0</v>
          </cell>
          <cell r="AS12">
            <v>0</v>
          </cell>
          <cell r="AT12">
            <v>0</v>
          </cell>
          <cell r="AU12">
            <v>0</v>
          </cell>
          <cell r="AV12">
            <v>0</v>
          </cell>
          <cell r="AW12">
            <v>0</v>
          </cell>
          <cell r="AX12">
            <v>0</v>
          </cell>
          <cell r="AY12">
            <v>0</v>
          </cell>
          <cell r="AZ12">
            <v>0</v>
          </cell>
        </row>
        <row r="13">
          <cell r="B13">
            <v>1</v>
          </cell>
          <cell r="C13">
            <v>0</v>
          </cell>
          <cell r="D13" t="str">
            <v>rata-rata</v>
          </cell>
          <cell r="E13">
            <v>83.333333333333343</v>
          </cell>
          <cell r="F13">
            <v>81.410256410256409</v>
          </cell>
          <cell r="G13">
            <v>79.807692307692307</v>
          </cell>
          <cell r="H13">
            <v>0</v>
          </cell>
          <cell r="I13" t="str">
            <v>rata-rata</v>
          </cell>
          <cell r="J13">
            <v>86.1111111111111</v>
          </cell>
          <cell r="K13">
            <v>87.5</v>
          </cell>
          <cell r="L13">
            <v>87.5</v>
          </cell>
          <cell r="M13">
            <v>85.416666666666657</v>
          </cell>
          <cell r="N13">
            <v>83.333333333333329</v>
          </cell>
          <cell r="O13">
            <v>0</v>
          </cell>
          <cell r="P13" t="str">
            <v>rata-rata</v>
          </cell>
          <cell r="Q13">
            <v>75</v>
          </cell>
          <cell r="R13">
            <v>83.333333333333329</v>
          </cell>
          <cell r="S13">
            <v>81.593406593406598</v>
          </cell>
          <cell r="T13">
            <v>87.728937728937737</v>
          </cell>
          <cell r="U13">
            <v>81.593406593406598</v>
          </cell>
          <cell r="V13">
            <v>81.593406593406598</v>
          </cell>
          <cell r="W13">
            <v>75</v>
          </cell>
          <cell r="X13" t="str">
            <v>rata-rata</v>
          </cell>
          <cell r="Y13">
            <v>83.333333333333329</v>
          </cell>
          <cell r="Z13">
            <v>80.050505050505038</v>
          </cell>
          <cell r="AA13">
            <v>81.818181818181813</v>
          </cell>
          <cell r="AB13">
            <v>75</v>
          </cell>
          <cell r="AC13" t="str">
            <v>rata-rata</v>
          </cell>
          <cell r="AD13">
            <v>66.666666666666671</v>
          </cell>
          <cell r="AE13">
            <v>74.242424242424249</v>
          </cell>
          <cell r="AF13">
            <v>80.050505050505038</v>
          </cell>
          <cell r="AG13">
            <v>83.333333333333329</v>
          </cell>
          <cell r="AH13">
            <v>70.833333333333343</v>
          </cell>
          <cell r="AI13" t="str">
            <v>rata-rata</v>
          </cell>
          <cell r="AJ13">
            <v>90</v>
          </cell>
          <cell r="AK13">
            <v>90</v>
          </cell>
          <cell r="AL13">
            <v>80</v>
          </cell>
          <cell r="AM13">
            <v>100</v>
          </cell>
          <cell r="AN13">
            <v>100</v>
          </cell>
          <cell r="AO13">
            <v>87.5</v>
          </cell>
          <cell r="AP13" t="str">
            <v>rata-rata</v>
          </cell>
          <cell r="AQ13">
            <v>67.5</v>
          </cell>
          <cell r="AR13">
            <v>71.5</v>
          </cell>
          <cell r="AS13">
            <v>68.5</v>
          </cell>
          <cell r="AT13" t="str">
            <v>rata-rata</v>
          </cell>
          <cell r="AU13">
            <v>90.909090909090907</v>
          </cell>
          <cell r="AV13">
            <v>86.36363636363636</v>
          </cell>
          <cell r="AW13" t="str">
            <v>rata-rata</v>
          </cell>
          <cell r="AX13">
            <v>78.787878787878782</v>
          </cell>
          <cell r="AY13">
            <v>86.36363636363636</v>
          </cell>
          <cell r="AZ13">
            <v>79.545454545454547</v>
          </cell>
        </row>
        <row r="14">
          <cell r="B14">
            <v>0</v>
          </cell>
          <cell r="C14" t="str">
            <v>Angelia Vabel R</v>
          </cell>
          <cell r="D14" t="str">
            <v>tema 6</v>
          </cell>
          <cell r="E14">
            <v>0</v>
          </cell>
          <cell r="F14">
            <v>0</v>
          </cell>
          <cell r="G14">
            <v>0</v>
          </cell>
          <cell r="H14">
            <v>0</v>
          </cell>
          <cell r="I14" t="str">
            <v>tema 6</v>
          </cell>
          <cell r="J14">
            <v>0</v>
          </cell>
          <cell r="K14">
            <v>0</v>
          </cell>
          <cell r="L14">
            <v>0</v>
          </cell>
          <cell r="M14">
            <v>0</v>
          </cell>
          <cell r="N14">
            <v>0</v>
          </cell>
          <cell r="O14">
            <v>0</v>
          </cell>
          <cell r="P14" t="str">
            <v>tema 6</v>
          </cell>
          <cell r="Q14">
            <v>0</v>
          </cell>
          <cell r="R14">
            <v>0</v>
          </cell>
          <cell r="S14">
            <v>0</v>
          </cell>
          <cell r="T14">
            <v>0</v>
          </cell>
          <cell r="U14">
            <v>0</v>
          </cell>
          <cell r="V14">
            <v>0</v>
          </cell>
          <cell r="W14">
            <v>0</v>
          </cell>
          <cell r="X14" t="str">
            <v>tema 6</v>
          </cell>
          <cell r="Y14">
            <v>0</v>
          </cell>
          <cell r="Z14">
            <v>0</v>
          </cell>
          <cell r="AA14">
            <v>0</v>
          </cell>
          <cell r="AB14">
            <v>0</v>
          </cell>
          <cell r="AC14" t="str">
            <v>tema 5</v>
          </cell>
          <cell r="AD14">
            <v>0</v>
          </cell>
          <cell r="AE14">
            <v>0</v>
          </cell>
          <cell r="AF14">
            <v>0</v>
          </cell>
          <cell r="AG14">
            <v>0</v>
          </cell>
          <cell r="AH14">
            <v>0</v>
          </cell>
          <cell r="AI14" t="str">
            <v>Tema 6</v>
          </cell>
          <cell r="AJ14">
            <v>0</v>
          </cell>
          <cell r="AK14">
            <v>0</v>
          </cell>
          <cell r="AL14">
            <v>0</v>
          </cell>
          <cell r="AM14">
            <v>0</v>
          </cell>
          <cell r="AN14">
            <v>0</v>
          </cell>
          <cell r="AO14">
            <v>0</v>
          </cell>
          <cell r="AP14" t="str">
            <v>tema 5</v>
          </cell>
          <cell r="AQ14">
            <v>0</v>
          </cell>
          <cell r="AR14">
            <v>0</v>
          </cell>
          <cell r="AS14">
            <v>0</v>
          </cell>
          <cell r="AT14" t="str">
            <v>Tema 6</v>
          </cell>
          <cell r="AU14">
            <v>0</v>
          </cell>
          <cell r="AV14">
            <v>0</v>
          </cell>
          <cell r="AW14" t="str">
            <v>Tema 6</v>
          </cell>
          <cell r="AX14">
            <v>0</v>
          </cell>
          <cell r="AY14">
            <v>0</v>
          </cell>
          <cell r="AZ14">
            <v>0</v>
          </cell>
        </row>
        <row r="15">
          <cell r="B15">
            <v>0</v>
          </cell>
          <cell r="C15">
            <v>0</v>
          </cell>
          <cell r="D15" t="str">
            <v>tema 7</v>
          </cell>
          <cell r="E15">
            <v>0</v>
          </cell>
          <cell r="F15">
            <v>0</v>
          </cell>
          <cell r="G15">
            <v>0</v>
          </cell>
          <cell r="H15">
            <v>0</v>
          </cell>
          <cell r="I15" t="str">
            <v>tema 7</v>
          </cell>
          <cell r="J15">
            <v>0</v>
          </cell>
          <cell r="K15">
            <v>0</v>
          </cell>
          <cell r="L15">
            <v>0</v>
          </cell>
          <cell r="M15">
            <v>0</v>
          </cell>
          <cell r="N15">
            <v>0</v>
          </cell>
          <cell r="O15">
            <v>0</v>
          </cell>
          <cell r="P15" t="str">
            <v>tema 7</v>
          </cell>
          <cell r="Q15">
            <v>0</v>
          </cell>
          <cell r="R15">
            <v>0</v>
          </cell>
          <cell r="S15">
            <v>0</v>
          </cell>
          <cell r="T15">
            <v>0</v>
          </cell>
          <cell r="U15">
            <v>0</v>
          </cell>
          <cell r="V15">
            <v>0</v>
          </cell>
          <cell r="W15">
            <v>0</v>
          </cell>
          <cell r="X15" t="str">
            <v>tema 7</v>
          </cell>
          <cell r="Y15">
            <v>0</v>
          </cell>
          <cell r="Z15">
            <v>0</v>
          </cell>
          <cell r="AA15">
            <v>0</v>
          </cell>
          <cell r="AB15">
            <v>0</v>
          </cell>
          <cell r="AC15" t="str">
            <v>tema 6</v>
          </cell>
          <cell r="AD15">
            <v>0</v>
          </cell>
          <cell r="AE15">
            <v>0</v>
          </cell>
          <cell r="AF15">
            <v>0</v>
          </cell>
          <cell r="AG15">
            <v>0</v>
          </cell>
          <cell r="AH15">
            <v>0</v>
          </cell>
          <cell r="AI15" t="str">
            <v>Tema 7</v>
          </cell>
          <cell r="AJ15">
            <v>0</v>
          </cell>
          <cell r="AK15">
            <v>0</v>
          </cell>
          <cell r="AL15">
            <v>0</v>
          </cell>
          <cell r="AM15">
            <v>0</v>
          </cell>
          <cell r="AN15">
            <v>0</v>
          </cell>
          <cell r="AO15">
            <v>0</v>
          </cell>
          <cell r="AP15" t="str">
            <v>tema 6</v>
          </cell>
          <cell r="AQ15">
            <v>0</v>
          </cell>
          <cell r="AR15">
            <v>0</v>
          </cell>
          <cell r="AS15">
            <v>0</v>
          </cell>
          <cell r="AT15" t="str">
            <v>Tema 7</v>
          </cell>
          <cell r="AU15">
            <v>0</v>
          </cell>
          <cell r="AV15">
            <v>0</v>
          </cell>
          <cell r="AW15" t="str">
            <v>Tema 7</v>
          </cell>
          <cell r="AX15">
            <v>0</v>
          </cell>
          <cell r="AY15">
            <v>0</v>
          </cell>
          <cell r="AZ15">
            <v>0</v>
          </cell>
        </row>
        <row r="16">
          <cell r="B16">
            <v>0</v>
          </cell>
          <cell r="C16">
            <v>0</v>
          </cell>
          <cell r="D16" t="str">
            <v>tema 8</v>
          </cell>
          <cell r="E16">
            <v>0</v>
          </cell>
          <cell r="F16">
            <v>0</v>
          </cell>
          <cell r="G16">
            <v>0</v>
          </cell>
          <cell r="H16">
            <v>0</v>
          </cell>
          <cell r="I16" t="str">
            <v>tema 8</v>
          </cell>
          <cell r="J16">
            <v>0</v>
          </cell>
          <cell r="K16">
            <v>0</v>
          </cell>
          <cell r="L16">
            <v>0</v>
          </cell>
          <cell r="M16">
            <v>0</v>
          </cell>
          <cell r="N16">
            <v>0</v>
          </cell>
          <cell r="O16">
            <v>0</v>
          </cell>
          <cell r="P16" t="str">
            <v>tema 8</v>
          </cell>
          <cell r="Q16">
            <v>0</v>
          </cell>
          <cell r="R16">
            <v>0</v>
          </cell>
          <cell r="S16">
            <v>0</v>
          </cell>
          <cell r="T16">
            <v>0</v>
          </cell>
          <cell r="U16">
            <v>0</v>
          </cell>
          <cell r="V16">
            <v>0</v>
          </cell>
          <cell r="W16">
            <v>0</v>
          </cell>
          <cell r="X16" t="str">
            <v>tema 8</v>
          </cell>
          <cell r="Y16">
            <v>0</v>
          </cell>
          <cell r="Z16">
            <v>0</v>
          </cell>
          <cell r="AA16">
            <v>0</v>
          </cell>
          <cell r="AB16">
            <v>0</v>
          </cell>
          <cell r="AC16" t="str">
            <v>tema 7</v>
          </cell>
          <cell r="AD16">
            <v>0</v>
          </cell>
          <cell r="AE16">
            <v>0</v>
          </cell>
          <cell r="AF16">
            <v>0</v>
          </cell>
          <cell r="AG16">
            <v>0</v>
          </cell>
          <cell r="AH16">
            <v>0</v>
          </cell>
          <cell r="AI16" t="str">
            <v>Tema 8</v>
          </cell>
          <cell r="AJ16">
            <v>0</v>
          </cell>
          <cell r="AK16">
            <v>0</v>
          </cell>
          <cell r="AL16">
            <v>0</v>
          </cell>
          <cell r="AM16">
            <v>0</v>
          </cell>
          <cell r="AN16">
            <v>0</v>
          </cell>
          <cell r="AO16">
            <v>0</v>
          </cell>
          <cell r="AP16" t="str">
            <v>tema 7</v>
          </cell>
          <cell r="AQ16">
            <v>0</v>
          </cell>
          <cell r="AR16">
            <v>0</v>
          </cell>
          <cell r="AS16">
            <v>0</v>
          </cell>
          <cell r="AT16" t="str">
            <v>Tema 8</v>
          </cell>
          <cell r="AU16">
            <v>0</v>
          </cell>
          <cell r="AV16">
            <v>0</v>
          </cell>
          <cell r="AW16" t="str">
            <v>Tema 8</v>
          </cell>
          <cell r="AX16">
            <v>0</v>
          </cell>
          <cell r="AY16">
            <v>0</v>
          </cell>
          <cell r="AZ16">
            <v>0</v>
          </cell>
        </row>
        <row r="17">
          <cell r="B17">
            <v>0</v>
          </cell>
          <cell r="C17">
            <v>0</v>
          </cell>
          <cell r="D17" t="str">
            <v>tema 9</v>
          </cell>
          <cell r="E17">
            <v>0</v>
          </cell>
          <cell r="F17">
            <v>0</v>
          </cell>
          <cell r="G17">
            <v>0</v>
          </cell>
          <cell r="H17">
            <v>0</v>
          </cell>
          <cell r="I17" t="str">
            <v>tema 9</v>
          </cell>
          <cell r="J17">
            <v>0</v>
          </cell>
          <cell r="K17">
            <v>0</v>
          </cell>
          <cell r="L17">
            <v>0</v>
          </cell>
          <cell r="M17">
            <v>0</v>
          </cell>
          <cell r="N17">
            <v>0</v>
          </cell>
          <cell r="O17">
            <v>0</v>
          </cell>
          <cell r="P17" t="str">
            <v>tema 9</v>
          </cell>
          <cell r="Q17">
            <v>0</v>
          </cell>
          <cell r="R17">
            <v>0</v>
          </cell>
          <cell r="S17">
            <v>0</v>
          </cell>
          <cell r="T17">
            <v>0</v>
          </cell>
          <cell r="U17">
            <v>0</v>
          </cell>
          <cell r="V17">
            <v>0</v>
          </cell>
          <cell r="W17">
            <v>0</v>
          </cell>
          <cell r="X17" t="str">
            <v>tema 9</v>
          </cell>
          <cell r="Y17">
            <v>0</v>
          </cell>
          <cell r="Z17">
            <v>0</v>
          </cell>
          <cell r="AA17">
            <v>0</v>
          </cell>
          <cell r="AB17">
            <v>0</v>
          </cell>
          <cell r="AC17" t="str">
            <v>tema 8</v>
          </cell>
          <cell r="AD17">
            <v>0</v>
          </cell>
          <cell r="AE17">
            <v>0</v>
          </cell>
          <cell r="AF17">
            <v>0</v>
          </cell>
          <cell r="AG17">
            <v>0</v>
          </cell>
          <cell r="AH17">
            <v>0</v>
          </cell>
          <cell r="AI17" t="str">
            <v>Tema 9</v>
          </cell>
          <cell r="AJ17">
            <v>0</v>
          </cell>
          <cell r="AK17">
            <v>0</v>
          </cell>
          <cell r="AL17">
            <v>0</v>
          </cell>
          <cell r="AM17">
            <v>0</v>
          </cell>
          <cell r="AN17">
            <v>0</v>
          </cell>
          <cell r="AO17">
            <v>0</v>
          </cell>
          <cell r="AP17" t="str">
            <v>tema 8</v>
          </cell>
          <cell r="AQ17">
            <v>0</v>
          </cell>
          <cell r="AR17">
            <v>0</v>
          </cell>
          <cell r="AS17">
            <v>0</v>
          </cell>
          <cell r="AT17" t="str">
            <v>Tema 9</v>
          </cell>
          <cell r="AU17">
            <v>0</v>
          </cell>
          <cell r="AV17">
            <v>0</v>
          </cell>
          <cell r="AW17" t="str">
            <v>Tema 9</v>
          </cell>
          <cell r="AX17">
            <v>0</v>
          </cell>
          <cell r="AY17">
            <v>0</v>
          </cell>
          <cell r="AZ17">
            <v>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t="str">
            <v>Tema 10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row>
        <row r="19">
          <cell r="B19">
            <v>2</v>
          </cell>
          <cell r="C19">
            <v>0</v>
          </cell>
          <cell r="D19" t="str">
            <v>rata-rata</v>
          </cell>
          <cell r="E19">
            <v>0</v>
          </cell>
          <cell r="F19">
            <v>0</v>
          </cell>
          <cell r="G19">
            <v>0</v>
          </cell>
          <cell r="H19">
            <v>0</v>
          </cell>
          <cell r="I19" t="str">
            <v>rata-rata</v>
          </cell>
          <cell r="J19">
            <v>0</v>
          </cell>
          <cell r="K19">
            <v>0</v>
          </cell>
          <cell r="L19">
            <v>0</v>
          </cell>
          <cell r="M19">
            <v>0</v>
          </cell>
          <cell r="N19">
            <v>0</v>
          </cell>
          <cell r="O19">
            <v>0</v>
          </cell>
          <cell r="P19" t="str">
            <v>rata-rata</v>
          </cell>
          <cell r="Q19">
            <v>0</v>
          </cell>
          <cell r="R19">
            <v>0</v>
          </cell>
          <cell r="S19">
            <v>0</v>
          </cell>
          <cell r="T19">
            <v>0</v>
          </cell>
          <cell r="U19">
            <v>0</v>
          </cell>
          <cell r="V19">
            <v>0</v>
          </cell>
          <cell r="W19">
            <v>0</v>
          </cell>
          <cell r="X19" t="str">
            <v>rata-rata</v>
          </cell>
          <cell r="Y19">
            <v>0</v>
          </cell>
          <cell r="Z19">
            <v>0</v>
          </cell>
          <cell r="AA19">
            <v>0</v>
          </cell>
          <cell r="AB19">
            <v>0</v>
          </cell>
          <cell r="AC19" t="str">
            <v>rata-rata</v>
          </cell>
          <cell r="AD19">
            <v>0</v>
          </cell>
          <cell r="AE19">
            <v>0</v>
          </cell>
          <cell r="AF19">
            <v>0</v>
          </cell>
          <cell r="AG19">
            <v>0</v>
          </cell>
          <cell r="AH19">
            <v>0</v>
          </cell>
          <cell r="AI19" t="str">
            <v>rata-rata</v>
          </cell>
          <cell r="AJ19">
            <v>0</v>
          </cell>
          <cell r="AK19">
            <v>0</v>
          </cell>
          <cell r="AL19">
            <v>0</v>
          </cell>
          <cell r="AM19">
            <v>0</v>
          </cell>
          <cell r="AN19">
            <v>0</v>
          </cell>
          <cell r="AO19">
            <v>0</v>
          </cell>
          <cell r="AP19" t="str">
            <v>rata-rata</v>
          </cell>
          <cell r="AQ19">
            <v>0</v>
          </cell>
          <cell r="AR19">
            <v>0</v>
          </cell>
          <cell r="AS19">
            <v>0</v>
          </cell>
          <cell r="AT19" t="str">
            <v>rata-rata</v>
          </cell>
          <cell r="AU19">
            <v>0</v>
          </cell>
          <cell r="AV19">
            <v>0</v>
          </cell>
          <cell r="AW19" t="str">
            <v>rata-rata</v>
          </cell>
          <cell r="AX19">
            <v>0</v>
          </cell>
          <cell r="AY19">
            <v>0</v>
          </cell>
          <cell r="AZ19">
            <v>0</v>
          </cell>
        </row>
        <row r="20">
          <cell r="B20">
            <v>0</v>
          </cell>
          <cell r="C20" t="str">
            <v>Anggun Dwi P.I</v>
          </cell>
          <cell r="D20" t="str">
            <v>tema 6</v>
          </cell>
          <cell r="E20">
            <v>0</v>
          </cell>
          <cell r="F20">
            <v>0</v>
          </cell>
          <cell r="G20">
            <v>0</v>
          </cell>
          <cell r="H20">
            <v>0</v>
          </cell>
          <cell r="I20" t="str">
            <v>tema 6</v>
          </cell>
          <cell r="J20">
            <v>0</v>
          </cell>
          <cell r="K20">
            <v>0</v>
          </cell>
          <cell r="L20">
            <v>0</v>
          </cell>
          <cell r="M20">
            <v>0</v>
          </cell>
          <cell r="N20">
            <v>0</v>
          </cell>
          <cell r="O20">
            <v>0</v>
          </cell>
          <cell r="P20" t="str">
            <v>tema 6</v>
          </cell>
          <cell r="Q20">
            <v>0</v>
          </cell>
          <cell r="R20">
            <v>0</v>
          </cell>
          <cell r="S20">
            <v>0</v>
          </cell>
          <cell r="T20">
            <v>0</v>
          </cell>
          <cell r="U20">
            <v>0</v>
          </cell>
          <cell r="V20">
            <v>0</v>
          </cell>
          <cell r="W20">
            <v>0</v>
          </cell>
          <cell r="X20" t="str">
            <v>tema 6</v>
          </cell>
          <cell r="Y20">
            <v>0</v>
          </cell>
          <cell r="Z20">
            <v>0</v>
          </cell>
          <cell r="AA20">
            <v>0</v>
          </cell>
          <cell r="AB20">
            <v>0</v>
          </cell>
          <cell r="AC20" t="str">
            <v>tema 5</v>
          </cell>
          <cell r="AD20">
            <v>0</v>
          </cell>
          <cell r="AE20">
            <v>0</v>
          </cell>
          <cell r="AF20">
            <v>0</v>
          </cell>
          <cell r="AG20">
            <v>0</v>
          </cell>
          <cell r="AH20">
            <v>0</v>
          </cell>
          <cell r="AI20" t="str">
            <v>Tema 6</v>
          </cell>
          <cell r="AJ20">
            <v>0</v>
          </cell>
          <cell r="AK20">
            <v>0</v>
          </cell>
          <cell r="AL20">
            <v>0</v>
          </cell>
          <cell r="AM20">
            <v>0</v>
          </cell>
          <cell r="AN20">
            <v>0</v>
          </cell>
          <cell r="AO20">
            <v>0</v>
          </cell>
          <cell r="AP20" t="str">
            <v>tema 5</v>
          </cell>
          <cell r="AQ20">
            <v>0</v>
          </cell>
          <cell r="AR20">
            <v>0</v>
          </cell>
          <cell r="AS20">
            <v>0</v>
          </cell>
          <cell r="AT20" t="str">
            <v>Tema 6</v>
          </cell>
          <cell r="AU20">
            <v>0</v>
          </cell>
          <cell r="AV20">
            <v>0</v>
          </cell>
          <cell r="AW20" t="str">
            <v>Tema 6</v>
          </cell>
          <cell r="AX20">
            <v>0</v>
          </cell>
          <cell r="AY20">
            <v>0</v>
          </cell>
          <cell r="AZ20">
            <v>0</v>
          </cell>
        </row>
        <row r="21">
          <cell r="B21">
            <v>0</v>
          </cell>
          <cell r="C21">
            <v>0</v>
          </cell>
          <cell r="D21" t="str">
            <v>tema 7</v>
          </cell>
          <cell r="E21">
            <v>0</v>
          </cell>
          <cell r="F21">
            <v>0</v>
          </cell>
          <cell r="G21">
            <v>0</v>
          </cell>
          <cell r="H21">
            <v>0</v>
          </cell>
          <cell r="I21" t="str">
            <v>tema 7</v>
          </cell>
          <cell r="J21">
            <v>0</v>
          </cell>
          <cell r="K21">
            <v>0</v>
          </cell>
          <cell r="L21">
            <v>0</v>
          </cell>
          <cell r="M21">
            <v>0</v>
          </cell>
          <cell r="N21">
            <v>0</v>
          </cell>
          <cell r="O21">
            <v>0</v>
          </cell>
          <cell r="P21" t="str">
            <v>tema 7</v>
          </cell>
          <cell r="Q21">
            <v>0</v>
          </cell>
          <cell r="R21">
            <v>0</v>
          </cell>
          <cell r="S21">
            <v>0</v>
          </cell>
          <cell r="T21">
            <v>0</v>
          </cell>
          <cell r="U21">
            <v>0</v>
          </cell>
          <cell r="V21">
            <v>0</v>
          </cell>
          <cell r="W21">
            <v>0</v>
          </cell>
          <cell r="X21" t="str">
            <v>tema 7</v>
          </cell>
          <cell r="Y21">
            <v>0</v>
          </cell>
          <cell r="Z21">
            <v>0</v>
          </cell>
          <cell r="AA21">
            <v>0</v>
          </cell>
          <cell r="AB21">
            <v>0</v>
          </cell>
          <cell r="AC21" t="str">
            <v>tema 6</v>
          </cell>
          <cell r="AD21">
            <v>0</v>
          </cell>
          <cell r="AE21">
            <v>0</v>
          </cell>
          <cell r="AF21">
            <v>0</v>
          </cell>
          <cell r="AG21">
            <v>0</v>
          </cell>
          <cell r="AH21">
            <v>0</v>
          </cell>
          <cell r="AI21" t="str">
            <v>Tema 7</v>
          </cell>
          <cell r="AJ21">
            <v>0</v>
          </cell>
          <cell r="AK21">
            <v>0</v>
          </cell>
          <cell r="AL21">
            <v>0</v>
          </cell>
          <cell r="AM21">
            <v>0</v>
          </cell>
          <cell r="AN21">
            <v>0</v>
          </cell>
          <cell r="AO21">
            <v>0</v>
          </cell>
          <cell r="AP21" t="str">
            <v>tema 6</v>
          </cell>
          <cell r="AQ21">
            <v>0</v>
          </cell>
          <cell r="AR21">
            <v>0</v>
          </cell>
          <cell r="AS21">
            <v>0</v>
          </cell>
          <cell r="AT21" t="str">
            <v>Tema 7</v>
          </cell>
          <cell r="AU21">
            <v>0</v>
          </cell>
          <cell r="AV21">
            <v>0</v>
          </cell>
          <cell r="AW21" t="str">
            <v>Tema 7</v>
          </cell>
          <cell r="AX21">
            <v>0</v>
          </cell>
          <cell r="AY21">
            <v>0</v>
          </cell>
          <cell r="AZ21">
            <v>0</v>
          </cell>
        </row>
        <row r="22">
          <cell r="B22">
            <v>0</v>
          </cell>
          <cell r="C22">
            <v>0</v>
          </cell>
          <cell r="D22" t="str">
            <v>tema 8</v>
          </cell>
          <cell r="E22">
            <v>0</v>
          </cell>
          <cell r="F22">
            <v>0</v>
          </cell>
          <cell r="G22">
            <v>0</v>
          </cell>
          <cell r="H22">
            <v>0</v>
          </cell>
          <cell r="I22" t="str">
            <v>tema 8</v>
          </cell>
          <cell r="J22">
            <v>0</v>
          </cell>
          <cell r="K22">
            <v>0</v>
          </cell>
          <cell r="L22">
            <v>0</v>
          </cell>
          <cell r="M22">
            <v>0</v>
          </cell>
          <cell r="N22">
            <v>0</v>
          </cell>
          <cell r="O22">
            <v>0</v>
          </cell>
          <cell r="P22" t="str">
            <v>tema 8</v>
          </cell>
          <cell r="Q22">
            <v>0</v>
          </cell>
          <cell r="R22">
            <v>0</v>
          </cell>
          <cell r="S22">
            <v>0</v>
          </cell>
          <cell r="T22">
            <v>0</v>
          </cell>
          <cell r="U22">
            <v>0</v>
          </cell>
          <cell r="V22">
            <v>0</v>
          </cell>
          <cell r="W22">
            <v>0</v>
          </cell>
          <cell r="X22" t="str">
            <v>tema 8</v>
          </cell>
          <cell r="Y22">
            <v>0</v>
          </cell>
          <cell r="Z22">
            <v>0</v>
          </cell>
          <cell r="AA22">
            <v>0</v>
          </cell>
          <cell r="AB22">
            <v>0</v>
          </cell>
          <cell r="AC22" t="str">
            <v>tema 7</v>
          </cell>
          <cell r="AD22">
            <v>0</v>
          </cell>
          <cell r="AE22">
            <v>0</v>
          </cell>
          <cell r="AF22">
            <v>0</v>
          </cell>
          <cell r="AG22">
            <v>0</v>
          </cell>
          <cell r="AH22">
            <v>0</v>
          </cell>
          <cell r="AI22" t="str">
            <v>Tema 8</v>
          </cell>
          <cell r="AJ22">
            <v>0</v>
          </cell>
          <cell r="AK22">
            <v>0</v>
          </cell>
          <cell r="AL22">
            <v>0</v>
          </cell>
          <cell r="AM22">
            <v>0</v>
          </cell>
          <cell r="AN22">
            <v>0</v>
          </cell>
          <cell r="AO22">
            <v>0</v>
          </cell>
          <cell r="AP22" t="str">
            <v>tema 7</v>
          </cell>
          <cell r="AQ22">
            <v>0</v>
          </cell>
          <cell r="AR22">
            <v>0</v>
          </cell>
          <cell r="AS22">
            <v>0</v>
          </cell>
          <cell r="AT22" t="str">
            <v>Tema 8</v>
          </cell>
          <cell r="AU22">
            <v>0</v>
          </cell>
          <cell r="AV22">
            <v>0</v>
          </cell>
          <cell r="AW22" t="str">
            <v>Tema 8</v>
          </cell>
          <cell r="AX22">
            <v>0</v>
          </cell>
          <cell r="AY22">
            <v>0</v>
          </cell>
          <cell r="AZ22">
            <v>0</v>
          </cell>
        </row>
        <row r="23">
          <cell r="B23">
            <v>0</v>
          </cell>
          <cell r="C23">
            <v>0</v>
          </cell>
          <cell r="D23" t="str">
            <v>tema 9</v>
          </cell>
          <cell r="E23">
            <v>0</v>
          </cell>
          <cell r="F23">
            <v>0</v>
          </cell>
          <cell r="G23">
            <v>0</v>
          </cell>
          <cell r="H23">
            <v>0</v>
          </cell>
          <cell r="I23" t="str">
            <v>tema 9</v>
          </cell>
          <cell r="J23">
            <v>0</v>
          </cell>
          <cell r="K23">
            <v>0</v>
          </cell>
          <cell r="L23">
            <v>0</v>
          </cell>
          <cell r="M23">
            <v>0</v>
          </cell>
          <cell r="N23">
            <v>0</v>
          </cell>
          <cell r="O23">
            <v>0</v>
          </cell>
          <cell r="P23" t="str">
            <v>tema 9</v>
          </cell>
          <cell r="Q23">
            <v>0</v>
          </cell>
          <cell r="R23">
            <v>0</v>
          </cell>
          <cell r="S23">
            <v>0</v>
          </cell>
          <cell r="T23">
            <v>0</v>
          </cell>
          <cell r="U23">
            <v>0</v>
          </cell>
          <cell r="V23">
            <v>0</v>
          </cell>
          <cell r="W23">
            <v>0</v>
          </cell>
          <cell r="X23" t="str">
            <v>tema 9</v>
          </cell>
          <cell r="Y23">
            <v>0</v>
          </cell>
          <cell r="Z23">
            <v>0</v>
          </cell>
          <cell r="AA23">
            <v>0</v>
          </cell>
          <cell r="AB23">
            <v>0</v>
          </cell>
          <cell r="AC23" t="str">
            <v>tema 8</v>
          </cell>
          <cell r="AD23">
            <v>0</v>
          </cell>
          <cell r="AE23">
            <v>0</v>
          </cell>
          <cell r="AF23">
            <v>0</v>
          </cell>
          <cell r="AG23">
            <v>0</v>
          </cell>
          <cell r="AH23">
            <v>0</v>
          </cell>
          <cell r="AI23" t="str">
            <v>Tema 9</v>
          </cell>
          <cell r="AJ23">
            <v>0</v>
          </cell>
          <cell r="AK23">
            <v>0</v>
          </cell>
          <cell r="AL23">
            <v>0</v>
          </cell>
          <cell r="AM23">
            <v>0</v>
          </cell>
          <cell r="AN23">
            <v>0</v>
          </cell>
          <cell r="AO23">
            <v>0</v>
          </cell>
          <cell r="AP23" t="str">
            <v>tema 8</v>
          </cell>
          <cell r="AQ23">
            <v>0</v>
          </cell>
          <cell r="AR23">
            <v>0</v>
          </cell>
          <cell r="AS23">
            <v>0</v>
          </cell>
          <cell r="AT23" t="str">
            <v>Tema 9</v>
          </cell>
          <cell r="AU23">
            <v>0</v>
          </cell>
          <cell r="AV23">
            <v>0</v>
          </cell>
          <cell r="AW23" t="str">
            <v>Tema 9</v>
          </cell>
          <cell r="AX23">
            <v>0</v>
          </cell>
          <cell r="AY23">
            <v>0</v>
          </cell>
          <cell r="AZ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t="str">
            <v>Tema 10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row>
        <row r="25">
          <cell r="B25">
            <v>3</v>
          </cell>
          <cell r="C25">
            <v>0</v>
          </cell>
          <cell r="D25" t="str">
            <v>rata-rata</v>
          </cell>
          <cell r="E25">
            <v>0</v>
          </cell>
          <cell r="F25">
            <v>0</v>
          </cell>
          <cell r="G25">
            <v>0</v>
          </cell>
          <cell r="H25">
            <v>0</v>
          </cell>
          <cell r="I25" t="str">
            <v>rata-rata</v>
          </cell>
          <cell r="J25">
            <v>0</v>
          </cell>
          <cell r="K25">
            <v>0</v>
          </cell>
          <cell r="L25">
            <v>0</v>
          </cell>
          <cell r="M25">
            <v>0</v>
          </cell>
          <cell r="N25">
            <v>0</v>
          </cell>
          <cell r="O25">
            <v>0</v>
          </cell>
          <cell r="P25" t="str">
            <v>rata-rata</v>
          </cell>
          <cell r="Q25">
            <v>0</v>
          </cell>
          <cell r="R25">
            <v>0</v>
          </cell>
          <cell r="S25">
            <v>0</v>
          </cell>
          <cell r="T25">
            <v>0</v>
          </cell>
          <cell r="U25">
            <v>0</v>
          </cell>
          <cell r="V25">
            <v>0</v>
          </cell>
          <cell r="W25">
            <v>0</v>
          </cell>
          <cell r="X25" t="str">
            <v>rata-rata</v>
          </cell>
          <cell r="Y25">
            <v>0</v>
          </cell>
          <cell r="Z25">
            <v>0</v>
          </cell>
          <cell r="AA25">
            <v>0</v>
          </cell>
          <cell r="AB25">
            <v>0</v>
          </cell>
          <cell r="AC25" t="str">
            <v>rata-rata</v>
          </cell>
          <cell r="AD25">
            <v>0</v>
          </cell>
          <cell r="AE25">
            <v>0</v>
          </cell>
          <cell r="AF25">
            <v>0</v>
          </cell>
          <cell r="AG25">
            <v>0</v>
          </cell>
          <cell r="AH25">
            <v>0</v>
          </cell>
          <cell r="AI25" t="str">
            <v>rata-rata</v>
          </cell>
          <cell r="AJ25">
            <v>0</v>
          </cell>
          <cell r="AK25">
            <v>0</v>
          </cell>
          <cell r="AL25">
            <v>0</v>
          </cell>
          <cell r="AM25">
            <v>0</v>
          </cell>
          <cell r="AN25">
            <v>0</v>
          </cell>
          <cell r="AO25">
            <v>0</v>
          </cell>
          <cell r="AP25" t="str">
            <v>rata-rata</v>
          </cell>
          <cell r="AQ25">
            <v>0</v>
          </cell>
          <cell r="AR25">
            <v>0</v>
          </cell>
          <cell r="AS25">
            <v>0</v>
          </cell>
          <cell r="AT25" t="str">
            <v>rata-rata</v>
          </cell>
          <cell r="AU25">
            <v>0</v>
          </cell>
          <cell r="AV25">
            <v>0</v>
          </cell>
          <cell r="AW25" t="str">
            <v>rata-rata</v>
          </cell>
          <cell r="AX25">
            <v>0</v>
          </cell>
          <cell r="AY25">
            <v>0</v>
          </cell>
          <cell r="AZ25">
            <v>0</v>
          </cell>
        </row>
        <row r="26">
          <cell r="B26">
            <v>0</v>
          </cell>
          <cell r="C26" t="str">
            <v>Antonio Permata A</v>
          </cell>
          <cell r="D26" t="str">
            <v>tema 6</v>
          </cell>
          <cell r="E26">
            <v>0</v>
          </cell>
          <cell r="F26">
            <v>0</v>
          </cell>
          <cell r="G26">
            <v>0</v>
          </cell>
          <cell r="H26">
            <v>0</v>
          </cell>
          <cell r="I26" t="str">
            <v>tema 6</v>
          </cell>
          <cell r="J26">
            <v>0</v>
          </cell>
          <cell r="K26">
            <v>0</v>
          </cell>
          <cell r="L26">
            <v>0</v>
          </cell>
          <cell r="M26">
            <v>0</v>
          </cell>
          <cell r="N26">
            <v>0</v>
          </cell>
          <cell r="O26">
            <v>0</v>
          </cell>
          <cell r="P26" t="str">
            <v>tema 6</v>
          </cell>
          <cell r="Q26">
            <v>0</v>
          </cell>
          <cell r="R26">
            <v>0</v>
          </cell>
          <cell r="S26">
            <v>0</v>
          </cell>
          <cell r="T26">
            <v>0</v>
          </cell>
          <cell r="U26">
            <v>0</v>
          </cell>
          <cell r="V26">
            <v>0</v>
          </cell>
          <cell r="W26">
            <v>0</v>
          </cell>
          <cell r="X26" t="str">
            <v>tema 6</v>
          </cell>
          <cell r="Y26">
            <v>0</v>
          </cell>
          <cell r="Z26">
            <v>0</v>
          </cell>
          <cell r="AA26">
            <v>0</v>
          </cell>
          <cell r="AB26">
            <v>0</v>
          </cell>
          <cell r="AC26" t="str">
            <v>tema 5</v>
          </cell>
          <cell r="AD26">
            <v>0</v>
          </cell>
          <cell r="AE26">
            <v>0</v>
          </cell>
          <cell r="AF26">
            <v>0</v>
          </cell>
          <cell r="AG26">
            <v>0</v>
          </cell>
          <cell r="AH26">
            <v>0</v>
          </cell>
          <cell r="AI26" t="str">
            <v>Tema 6</v>
          </cell>
          <cell r="AJ26">
            <v>0</v>
          </cell>
          <cell r="AK26">
            <v>0</v>
          </cell>
          <cell r="AL26">
            <v>0</v>
          </cell>
          <cell r="AM26">
            <v>0</v>
          </cell>
          <cell r="AN26">
            <v>0</v>
          </cell>
          <cell r="AO26">
            <v>0</v>
          </cell>
          <cell r="AP26" t="str">
            <v>tema 5</v>
          </cell>
          <cell r="AQ26">
            <v>0</v>
          </cell>
          <cell r="AR26">
            <v>0</v>
          </cell>
          <cell r="AS26">
            <v>0</v>
          </cell>
          <cell r="AT26" t="str">
            <v>Tema 6</v>
          </cell>
          <cell r="AU26">
            <v>0</v>
          </cell>
          <cell r="AV26">
            <v>0</v>
          </cell>
          <cell r="AW26" t="str">
            <v>Tema 6</v>
          </cell>
          <cell r="AX26">
            <v>0</v>
          </cell>
          <cell r="AY26">
            <v>0</v>
          </cell>
          <cell r="AZ26">
            <v>0</v>
          </cell>
        </row>
        <row r="27">
          <cell r="B27">
            <v>0</v>
          </cell>
          <cell r="C27">
            <v>0</v>
          </cell>
          <cell r="D27" t="str">
            <v>tema 7</v>
          </cell>
          <cell r="E27">
            <v>0</v>
          </cell>
          <cell r="F27">
            <v>0</v>
          </cell>
          <cell r="G27">
            <v>0</v>
          </cell>
          <cell r="H27">
            <v>0</v>
          </cell>
          <cell r="I27" t="str">
            <v>tema 7</v>
          </cell>
          <cell r="J27">
            <v>0</v>
          </cell>
          <cell r="K27">
            <v>0</v>
          </cell>
          <cell r="L27">
            <v>0</v>
          </cell>
          <cell r="M27">
            <v>0</v>
          </cell>
          <cell r="N27">
            <v>0</v>
          </cell>
          <cell r="O27">
            <v>0</v>
          </cell>
          <cell r="P27" t="str">
            <v>tema 7</v>
          </cell>
          <cell r="Q27">
            <v>0</v>
          </cell>
          <cell r="R27">
            <v>0</v>
          </cell>
          <cell r="S27">
            <v>0</v>
          </cell>
          <cell r="T27">
            <v>0</v>
          </cell>
          <cell r="U27">
            <v>0</v>
          </cell>
          <cell r="V27">
            <v>0</v>
          </cell>
          <cell r="W27">
            <v>0</v>
          </cell>
          <cell r="X27" t="str">
            <v>tema 7</v>
          </cell>
          <cell r="Y27">
            <v>0</v>
          </cell>
          <cell r="Z27">
            <v>0</v>
          </cell>
          <cell r="AA27">
            <v>0</v>
          </cell>
          <cell r="AB27">
            <v>0</v>
          </cell>
          <cell r="AC27" t="str">
            <v>tema 6</v>
          </cell>
          <cell r="AD27">
            <v>0</v>
          </cell>
          <cell r="AE27">
            <v>0</v>
          </cell>
          <cell r="AF27">
            <v>0</v>
          </cell>
          <cell r="AG27">
            <v>0</v>
          </cell>
          <cell r="AH27">
            <v>0</v>
          </cell>
          <cell r="AI27" t="str">
            <v>Tema 7</v>
          </cell>
          <cell r="AJ27">
            <v>0</v>
          </cell>
          <cell r="AK27">
            <v>0</v>
          </cell>
          <cell r="AL27">
            <v>0</v>
          </cell>
          <cell r="AM27">
            <v>0</v>
          </cell>
          <cell r="AN27">
            <v>0</v>
          </cell>
          <cell r="AO27">
            <v>0</v>
          </cell>
          <cell r="AP27" t="str">
            <v>tema 6</v>
          </cell>
          <cell r="AQ27">
            <v>0</v>
          </cell>
          <cell r="AR27">
            <v>0</v>
          </cell>
          <cell r="AS27">
            <v>0</v>
          </cell>
          <cell r="AT27" t="str">
            <v>Tema 7</v>
          </cell>
          <cell r="AU27">
            <v>0</v>
          </cell>
          <cell r="AV27">
            <v>0</v>
          </cell>
          <cell r="AW27" t="str">
            <v>Tema 7</v>
          </cell>
          <cell r="AX27">
            <v>0</v>
          </cell>
          <cell r="AY27">
            <v>0</v>
          </cell>
          <cell r="AZ27">
            <v>0</v>
          </cell>
        </row>
        <row r="28">
          <cell r="B28">
            <v>0</v>
          </cell>
          <cell r="C28">
            <v>0</v>
          </cell>
          <cell r="D28" t="str">
            <v>tema 8</v>
          </cell>
          <cell r="E28">
            <v>0</v>
          </cell>
          <cell r="F28">
            <v>0</v>
          </cell>
          <cell r="G28">
            <v>0</v>
          </cell>
          <cell r="H28">
            <v>0</v>
          </cell>
          <cell r="I28" t="str">
            <v>tema 8</v>
          </cell>
          <cell r="J28">
            <v>0</v>
          </cell>
          <cell r="K28">
            <v>0</v>
          </cell>
          <cell r="L28">
            <v>0</v>
          </cell>
          <cell r="M28">
            <v>0</v>
          </cell>
          <cell r="N28">
            <v>0</v>
          </cell>
          <cell r="O28">
            <v>0</v>
          </cell>
          <cell r="P28" t="str">
            <v>tema 8</v>
          </cell>
          <cell r="Q28">
            <v>0</v>
          </cell>
          <cell r="R28">
            <v>0</v>
          </cell>
          <cell r="S28">
            <v>0</v>
          </cell>
          <cell r="T28">
            <v>0</v>
          </cell>
          <cell r="U28">
            <v>0</v>
          </cell>
          <cell r="V28">
            <v>0</v>
          </cell>
          <cell r="W28">
            <v>0</v>
          </cell>
          <cell r="X28" t="str">
            <v>tema 8</v>
          </cell>
          <cell r="Y28">
            <v>0</v>
          </cell>
          <cell r="Z28">
            <v>0</v>
          </cell>
          <cell r="AA28">
            <v>0</v>
          </cell>
          <cell r="AB28">
            <v>0</v>
          </cell>
          <cell r="AC28" t="str">
            <v>tema 7</v>
          </cell>
          <cell r="AD28">
            <v>0</v>
          </cell>
          <cell r="AE28">
            <v>0</v>
          </cell>
          <cell r="AF28">
            <v>0</v>
          </cell>
          <cell r="AG28">
            <v>0</v>
          </cell>
          <cell r="AH28">
            <v>0</v>
          </cell>
          <cell r="AI28" t="str">
            <v>Tema 8</v>
          </cell>
          <cell r="AJ28">
            <v>0</v>
          </cell>
          <cell r="AK28">
            <v>0</v>
          </cell>
          <cell r="AL28">
            <v>0</v>
          </cell>
          <cell r="AM28">
            <v>0</v>
          </cell>
          <cell r="AN28">
            <v>0</v>
          </cell>
          <cell r="AO28">
            <v>0</v>
          </cell>
          <cell r="AP28" t="str">
            <v>tema 7</v>
          </cell>
          <cell r="AQ28">
            <v>0</v>
          </cell>
          <cell r="AR28">
            <v>0</v>
          </cell>
          <cell r="AS28">
            <v>0</v>
          </cell>
          <cell r="AT28" t="str">
            <v>Tema 8</v>
          </cell>
          <cell r="AU28">
            <v>0</v>
          </cell>
          <cell r="AV28">
            <v>0</v>
          </cell>
          <cell r="AW28" t="str">
            <v>Tema 8</v>
          </cell>
          <cell r="AX28">
            <v>0</v>
          </cell>
          <cell r="AY28">
            <v>0</v>
          </cell>
          <cell r="AZ28">
            <v>0</v>
          </cell>
        </row>
        <row r="29">
          <cell r="B29">
            <v>0</v>
          </cell>
          <cell r="C29">
            <v>0</v>
          </cell>
          <cell r="D29" t="str">
            <v>tema 9</v>
          </cell>
          <cell r="E29">
            <v>0</v>
          </cell>
          <cell r="F29">
            <v>0</v>
          </cell>
          <cell r="G29">
            <v>0</v>
          </cell>
          <cell r="H29">
            <v>0</v>
          </cell>
          <cell r="I29" t="str">
            <v>tema 9</v>
          </cell>
          <cell r="J29">
            <v>0</v>
          </cell>
          <cell r="K29">
            <v>0</v>
          </cell>
          <cell r="L29">
            <v>0</v>
          </cell>
          <cell r="M29">
            <v>0</v>
          </cell>
          <cell r="N29">
            <v>0</v>
          </cell>
          <cell r="O29">
            <v>0</v>
          </cell>
          <cell r="P29" t="str">
            <v>tema 9</v>
          </cell>
          <cell r="Q29">
            <v>0</v>
          </cell>
          <cell r="R29">
            <v>0</v>
          </cell>
          <cell r="S29">
            <v>0</v>
          </cell>
          <cell r="T29">
            <v>0</v>
          </cell>
          <cell r="U29">
            <v>0</v>
          </cell>
          <cell r="V29">
            <v>0</v>
          </cell>
          <cell r="W29">
            <v>0</v>
          </cell>
          <cell r="X29" t="str">
            <v>tema 9</v>
          </cell>
          <cell r="Y29">
            <v>0</v>
          </cell>
          <cell r="Z29">
            <v>0</v>
          </cell>
          <cell r="AA29">
            <v>0</v>
          </cell>
          <cell r="AB29">
            <v>0</v>
          </cell>
          <cell r="AC29" t="str">
            <v>tema 8</v>
          </cell>
          <cell r="AD29">
            <v>0</v>
          </cell>
          <cell r="AE29">
            <v>0</v>
          </cell>
          <cell r="AF29">
            <v>0</v>
          </cell>
          <cell r="AG29">
            <v>0</v>
          </cell>
          <cell r="AH29">
            <v>0</v>
          </cell>
          <cell r="AI29" t="str">
            <v>Tema 9</v>
          </cell>
          <cell r="AJ29">
            <v>0</v>
          </cell>
          <cell r="AK29">
            <v>0</v>
          </cell>
          <cell r="AL29">
            <v>0</v>
          </cell>
          <cell r="AM29">
            <v>0</v>
          </cell>
          <cell r="AN29">
            <v>0</v>
          </cell>
          <cell r="AO29">
            <v>0</v>
          </cell>
          <cell r="AP29" t="str">
            <v>tema 8</v>
          </cell>
          <cell r="AQ29">
            <v>0</v>
          </cell>
          <cell r="AR29">
            <v>0</v>
          </cell>
          <cell r="AS29">
            <v>0</v>
          </cell>
          <cell r="AT29" t="str">
            <v>Tema 9</v>
          </cell>
          <cell r="AU29">
            <v>0</v>
          </cell>
          <cell r="AV29">
            <v>0</v>
          </cell>
          <cell r="AW29" t="str">
            <v>Tema 9</v>
          </cell>
          <cell r="AX29">
            <v>0</v>
          </cell>
          <cell r="AY29">
            <v>0</v>
          </cell>
          <cell r="AZ29">
            <v>0</v>
          </cell>
        </row>
        <row r="30">
          <cell r="B30">
            <v>0</v>
          </cell>
          <cell r="C30">
            <v>0</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t="str">
            <v>Tema 10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row>
        <row r="31">
          <cell r="B31">
            <v>4</v>
          </cell>
          <cell r="C31">
            <v>0</v>
          </cell>
          <cell r="D31" t="str">
            <v>rata-rata</v>
          </cell>
          <cell r="E31">
            <v>0</v>
          </cell>
          <cell r="F31">
            <v>0</v>
          </cell>
          <cell r="G31">
            <v>0</v>
          </cell>
          <cell r="H31">
            <v>0</v>
          </cell>
          <cell r="I31" t="str">
            <v>rata-rata</v>
          </cell>
          <cell r="J31">
            <v>0</v>
          </cell>
          <cell r="K31">
            <v>0</v>
          </cell>
          <cell r="L31">
            <v>0</v>
          </cell>
          <cell r="M31">
            <v>0</v>
          </cell>
          <cell r="N31">
            <v>0</v>
          </cell>
          <cell r="O31">
            <v>0</v>
          </cell>
          <cell r="P31" t="str">
            <v>rata-rata</v>
          </cell>
          <cell r="Q31">
            <v>0</v>
          </cell>
          <cell r="R31">
            <v>0</v>
          </cell>
          <cell r="S31">
            <v>0</v>
          </cell>
          <cell r="T31">
            <v>0</v>
          </cell>
          <cell r="U31">
            <v>0</v>
          </cell>
          <cell r="V31">
            <v>0</v>
          </cell>
          <cell r="W31">
            <v>0</v>
          </cell>
          <cell r="X31" t="str">
            <v>rata-rata</v>
          </cell>
          <cell r="Y31">
            <v>0</v>
          </cell>
          <cell r="Z31">
            <v>0</v>
          </cell>
          <cell r="AA31">
            <v>0</v>
          </cell>
          <cell r="AB31">
            <v>0</v>
          </cell>
          <cell r="AC31" t="str">
            <v>rata-rata</v>
          </cell>
          <cell r="AD31">
            <v>0</v>
          </cell>
          <cell r="AE31">
            <v>0</v>
          </cell>
          <cell r="AF31">
            <v>0</v>
          </cell>
          <cell r="AG31">
            <v>0</v>
          </cell>
          <cell r="AH31">
            <v>0</v>
          </cell>
          <cell r="AI31" t="str">
            <v>rata-rata</v>
          </cell>
          <cell r="AJ31">
            <v>0</v>
          </cell>
          <cell r="AK31">
            <v>0</v>
          </cell>
          <cell r="AL31">
            <v>0</v>
          </cell>
          <cell r="AM31">
            <v>0</v>
          </cell>
          <cell r="AN31">
            <v>0</v>
          </cell>
          <cell r="AO31">
            <v>0</v>
          </cell>
          <cell r="AP31" t="str">
            <v>rata-rata</v>
          </cell>
          <cell r="AQ31">
            <v>0</v>
          </cell>
          <cell r="AR31">
            <v>0</v>
          </cell>
          <cell r="AS31">
            <v>0</v>
          </cell>
          <cell r="AT31" t="str">
            <v>rata-rata</v>
          </cell>
          <cell r="AU31">
            <v>0</v>
          </cell>
          <cell r="AV31">
            <v>0</v>
          </cell>
          <cell r="AW31" t="str">
            <v>rata-rata</v>
          </cell>
          <cell r="AX31">
            <v>0</v>
          </cell>
          <cell r="AY31">
            <v>0</v>
          </cell>
          <cell r="AZ31">
            <v>0</v>
          </cell>
        </row>
        <row r="32">
          <cell r="B32">
            <v>0</v>
          </cell>
          <cell r="C32" t="str">
            <v>Arya Pratama G</v>
          </cell>
          <cell r="D32" t="str">
            <v>tema 6</v>
          </cell>
          <cell r="E32">
            <v>0</v>
          </cell>
          <cell r="F32">
            <v>0</v>
          </cell>
          <cell r="G32">
            <v>0</v>
          </cell>
          <cell r="H32">
            <v>0</v>
          </cell>
          <cell r="I32" t="str">
            <v>tema 6</v>
          </cell>
          <cell r="J32">
            <v>0</v>
          </cell>
          <cell r="K32">
            <v>0</v>
          </cell>
          <cell r="L32">
            <v>0</v>
          </cell>
          <cell r="M32">
            <v>0</v>
          </cell>
          <cell r="N32">
            <v>0</v>
          </cell>
          <cell r="O32">
            <v>0</v>
          </cell>
          <cell r="P32" t="str">
            <v>tema 6</v>
          </cell>
          <cell r="Q32">
            <v>0</v>
          </cell>
          <cell r="R32">
            <v>0</v>
          </cell>
          <cell r="S32">
            <v>0</v>
          </cell>
          <cell r="T32">
            <v>0</v>
          </cell>
          <cell r="U32">
            <v>0</v>
          </cell>
          <cell r="V32">
            <v>0</v>
          </cell>
          <cell r="W32">
            <v>0</v>
          </cell>
          <cell r="X32" t="str">
            <v>tema 6</v>
          </cell>
          <cell r="Y32">
            <v>0</v>
          </cell>
          <cell r="Z32">
            <v>0</v>
          </cell>
          <cell r="AA32">
            <v>0</v>
          </cell>
          <cell r="AB32">
            <v>0</v>
          </cell>
          <cell r="AC32" t="str">
            <v>tema 5</v>
          </cell>
          <cell r="AD32">
            <v>0</v>
          </cell>
          <cell r="AE32">
            <v>0</v>
          </cell>
          <cell r="AF32">
            <v>0</v>
          </cell>
          <cell r="AG32">
            <v>0</v>
          </cell>
          <cell r="AH32">
            <v>0</v>
          </cell>
          <cell r="AI32" t="str">
            <v>Tema 6</v>
          </cell>
          <cell r="AJ32">
            <v>0</v>
          </cell>
          <cell r="AK32">
            <v>0</v>
          </cell>
          <cell r="AL32">
            <v>0</v>
          </cell>
          <cell r="AM32">
            <v>0</v>
          </cell>
          <cell r="AN32">
            <v>0</v>
          </cell>
          <cell r="AO32">
            <v>0</v>
          </cell>
          <cell r="AP32" t="str">
            <v>tema 5</v>
          </cell>
          <cell r="AQ32">
            <v>0</v>
          </cell>
          <cell r="AR32">
            <v>0</v>
          </cell>
          <cell r="AS32">
            <v>0</v>
          </cell>
          <cell r="AT32" t="str">
            <v>Tema 6</v>
          </cell>
          <cell r="AU32">
            <v>0</v>
          </cell>
          <cell r="AV32">
            <v>0</v>
          </cell>
          <cell r="AW32" t="str">
            <v>Tema 6</v>
          </cell>
          <cell r="AX32">
            <v>0</v>
          </cell>
          <cell r="AY32">
            <v>0</v>
          </cell>
          <cell r="AZ32">
            <v>0</v>
          </cell>
        </row>
        <row r="33">
          <cell r="B33">
            <v>0</v>
          </cell>
          <cell r="C33">
            <v>0</v>
          </cell>
          <cell r="D33" t="str">
            <v>tema 7</v>
          </cell>
          <cell r="E33">
            <v>0</v>
          </cell>
          <cell r="F33">
            <v>0</v>
          </cell>
          <cell r="G33">
            <v>0</v>
          </cell>
          <cell r="H33">
            <v>0</v>
          </cell>
          <cell r="I33" t="str">
            <v>tema 7</v>
          </cell>
          <cell r="J33">
            <v>0</v>
          </cell>
          <cell r="K33">
            <v>0</v>
          </cell>
          <cell r="L33">
            <v>0</v>
          </cell>
          <cell r="M33">
            <v>0</v>
          </cell>
          <cell r="N33">
            <v>0</v>
          </cell>
          <cell r="O33">
            <v>0</v>
          </cell>
          <cell r="P33" t="str">
            <v>tema 7</v>
          </cell>
          <cell r="Q33">
            <v>0</v>
          </cell>
          <cell r="R33">
            <v>0</v>
          </cell>
          <cell r="S33">
            <v>0</v>
          </cell>
          <cell r="T33">
            <v>0</v>
          </cell>
          <cell r="U33">
            <v>0</v>
          </cell>
          <cell r="V33">
            <v>0</v>
          </cell>
          <cell r="W33">
            <v>0</v>
          </cell>
          <cell r="X33" t="str">
            <v>tema 7</v>
          </cell>
          <cell r="Y33">
            <v>0</v>
          </cell>
          <cell r="Z33">
            <v>0</v>
          </cell>
          <cell r="AA33">
            <v>0</v>
          </cell>
          <cell r="AB33">
            <v>0</v>
          </cell>
          <cell r="AC33" t="str">
            <v>tema 6</v>
          </cell>
          <cell r="AD33">
            <v>0</v>
          </cell>
          <cell r="AE33">
            <v>0</v>
          </cell>
          <cell r="AF33">
            <v>0</v>
          </cell>
          <cell r="AG33">
            <v>0</v>
          </cell>
          <cell r="AH33">
            <v>0</v>
          </cell>
          <cell r="AI33" t="str">
            <v>Tema 7</v>
          </cell>
          <cell r="AJ33">
            <v>0</v>
          </cell>
          <cell r="AK33">
            <v>0</v>
          </cell>
          <cell r="AL33">
            <v>0</v>
          </cell>
          <cell r="AM33">
            <v>0</v>
          </cell>
          <cell r="AN33">
            <v>0</v>
          </cell>
          <cell r="AO33">
            <v>0</v>
          </cell>
          <cell r="AP33" t="str">
            <v>tema 6</v>
          </cell>
          <cell r="AQ33">
            <v>0</v>
          </cell>
          <cell r="AR33">
            <v>0</v>
          </cell>
          <cell r="AS33">
            <v>0</v>
          </cell>
          <cell r="AT33" t="str">
            <v>Tema 7</v>
          </cell>
          <cell r="AU33">
            <v>0</v>
          </cell>
          <cell r="AV33">
            <v>0</v>
          </cell>
          <cell r="AW33" t="str">
            <v>Tema 7</v>
          </cell>
          <cell r="AX33">
            <v>0</v>
          </cell>
          <cell r="AY33">
            <v>0</v>
          </cell>
          <cell r="AZ33">
            <v>0</v>
          </cell>
        </row>
        <row r="34">
          <cell r="B34">
            <v>0</v>
          </cell>
          <cell r="C34">
            <v>0</v>
          </cell>
          <cell r="D34" t="str">
            <v>tema 8</v>
          </cell>
          <cell r="E34">
            <v>0</v>
          </cell>
          <cell r="F34">
            <v>0</v>
          </cell>
          <cell r="G34">
            <v>0</v>
          </cell>
          <cell r="H34">
            <v>0</v>
          </cell>
          <cell r="I34" t="str">
            <v>tema 8</v>
          </cell>
          <cell r="J34">
            <v>0</v>
          </cell>
          <cell r="K34">
            <v>0</v>
          </cell>
          <cell r="L34">
            <v>0</v>
          </cell>
          <cell r="M34">
            <v>0</v>
          </cell>
          <cell r="N34">
            <v>0</v>
          </cell>
          <cell r="O34">
            <v>0</v>
          </cell>
          <cell r="P34" t="str">
            <v>tema 8</v>
          </cell>
          <cell r="Q34">
            <v>0</v>
          </cell>
          <cell r="R34">
            <v>0</v>
          </cell>
          <cell r="S34">
            <v>0</v>
          </cell>
          <cell r="T34">
            <v>0</v>
          </cell>
          <cell r="U34">
            <v>0</v>
          </cell>
          <cell r="V34">
            <v>0</v>
          </cell>
          <cell r="W34">
            <v>0</v>
          </cell>
          <cell r="X34" t="str">
            <v>tema 8</v>
          </cell>
          <cell r="Y34">
            <v>0</v>
          </cell>
          <cell r="Z34">
            <v>0</v>
          </cell>
          <cell r="AA34">
            <v>0</v>
          </cell>
          <cell r="AB34">
            <v>0</v>
          </cell>
          <cell r="AC34" t="str">
            <v>tema 7</v>
          </cell>
          <cell r="AD34">
            <v>0</v>
          </cell>
          <cell r="AE34">
            <v>0</v>
          </cell>
          <cell r="AF34">
            <v>0</v>
          </cell>
          <cell r="AG34">
            <v>0</v>
          </cell>
          <cell r="AH34">
            <v>0</v>
          </cell>
          <cell r="AI34" t="str">
            <v>Tema 8</v>
          </cell>
          <cell r="AJ34">
            <v>0</v>
          </cell>
          <cell r="AK34">
            <v>0</v>
          </cell>
          <cell r="AL34">
            <v>0</v>
          </cell>
          <cell r="AM34">
            <v>0</v>
          </cell>
          <cell r="AN34">
            <v>0</v>
          </cell>
          <cell r="AO34">
            <v>0</v>
          </cell>
          <cell r="AP34" t="str">
            <v>tema 7</v>
          </cell>
          <cell r="AQ34">
            <v>0</v>
          </cell>
          <cell r="AR34">
            <v>0</v>
          </cell>
          <cell r="AS34">
            <v>0</v>
          </cell>
          <cell r="AT34" t="str">
            <v>Tema 8</v>
          </cell>
          <cell r="AU34">
            <v>0</v>
          </cell>
          <cell r="AV34">
            <v>0</v>
          </cell>
          <cell r="AW34" t="str">
            <v>Tema 8</v>
          </cell>
          <cell r="AX34">
            <v>0</v>
          </cell>
          <cell r="AY34">
            <v>0</v>
          </cell>
          <cell r="AZ34">
            <v>0</v>
          </cell>
        </row>
        <row r="35">
          <cell r="B35">
            <v>0</v>
          </cell>
          <cell r="C35">
            <v>0</v>
          </cell>
          <cell r="D35" t="str">
            <v>tema 9</v>
          </cell>
          <cell r="E35">
            <v>0</v>
          </cell>
          <cell r="F35">
            <v>0</v>
          </cell>
          <cell r="G35">
            <v>0</v>
          </cell>
          <cell r="H35">
            <v>0</v>
          </cell>
          <cell r="I35" t="str">
            <v>tema 9</v>
          </cell>
          <cell r="J35">
            <v>0</v>
          </cell>
          <cell r="K35">
            <v>0</v>
          </cell>
          <cell r="L35">
            <v>0</v>
          </cell>
          <cell r="M35">
            <v>0</v>
          </cell>
          <cell r="N35">
            <v>0</v>
          </cell>
          <cell r="O35">
            <v>0</v>
          </cell>
          <cell r="P35" t="str">
            <v>tema 9</v>
          </cell>
          <cell r="Q35">
            <v>0</v>
          </cell>
          <cell r="R35">
            <v>0</v>
          </cell>
          <cell r="S35">
            <v>0</v>
          </cell>
          <cell r="T35">
            <v>0</v>
          </cell>
          <cell r="U35">
            <v>0</v>
          </cell>
          <cell r="V35">
            <v>0</v>
          </cell>
          <cell r="W35">
            <v>0</v>
          </cell>
          <cell r="X35" t="str">
            <v>tema 9</v>
          </cell>
          <cell r="Y35">
            <v>0</v>
          </cell>
          <cell r="Z35">
            <v>0</v>
          </cell>
          <cell r="AA35">
            <v>0</v>
          </cell>
          <cell r="AB35">
            <v>0</v>
          </cell>
          <cell r="AC35" t="str">
            <v>tema 8</v>
          </cell>
          <cell r="AD35">
            <v>0</v>
          </cell>
          <cell r="AE35">
            <v>0</v>
          </cell>
          <cell r="AF35">
            <v>0</v>
          </cell>
          <cell r="AG35">
            <v>0</v>
          </cell>
          <cell r="AH35">
            <v>0</v>
          </cell>
          <cell r="AI35" t="str">
            <v>Tema 9</v>
          </cell>
          <cell r="AJ35">
            <v>0</v>
          </cell>
          <cell r="AK35">
            <v>0</v>
          </cell>
          <cell r="AL35">
            <v>0</v>
          </cell>
          <cell r="AM35">
            <v>0</v>
          </cell>
          <cell r="AN35">
            <v>0</v>
          </cell>
          <cell r="AO35">
            <v>0</v>
          </cell>
          <cell r="AP35" t="str">
            <v>tema 8</v>
          </cell>
          <cell r="AQ35">
            <v>0</v>
          </cell>
          <cell r="AR35">
            <v>0</v>
          </cell>
          <cell r="AS35">
            <v>0</v>
          </cell>
          <cell r="AT35" t="str">
            <v>Tema 9</v>
          </cell>
          <cell r="AU35">
            <v>0</v>
          </cell>
          <cell r="AV35">
            <v>0</v>
          </cell>
          <cell r="AW35" t="str">
            <v>Tema 9</v>
          </cell>
          <cell r="AX35">
            <v>0</v>
          </cell>
          <cell r="AY35">
            <v>0</v>
          </cell>
          <cell r="AZ35">
            <v>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t="str">
            <v>Tema 10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row>
        <row r="37">
          <cell r="B37">
            <v>5</v>
          </cell>
          <cell r="C37">
            <v>0</v>
          </cell>
          <cell r="D37" t="str">
            <v>rata-rata</v>
          </cell>
          <cell r="E37">
            <v>0</v>
          </cell>
          <cell r="F37">
            <v>0</v>
          </cell>
          <cell r="G37">
            <v>0</v>
          </cell>
          <cell r="H37">
            <v>0</v>
          </cell>
          <cell r="I37" t="str">
            <v>rata-rata</v>
          </cell>
          <cell r="J37">
            <v>0</v>
          </cell>
          <cell r="K37">
            <v>0</v>
          </cell>
          <cell r="L37">
            <v>0</v>
          </cell>
          <cell r="M37">
            <v>0</v>
          </cell>
          <cell r="N37">
            <v>0</v>
          </cell>
          <cell r="O37">
            <v>0</v>
          </cell>
          <cell r="P37" t="str">
            <v>rata-rata</v>
          </cell>
          <cell r="Q37">
            <v>0</v>
          </cell>
          <cell r="R37">
            <v>0</v>
          </cell>
          <cell r="S37">
            <v>0</v>
          </cell>
          <cell r="T37">
            <v>0</v>
          </cell>
          <cell r="U37">
            <v>0</v>
          </cell>
          <cell r="V37">
            <v>0</v>
          </cell>
          <cell r="W37">
            <v>0</v>
          </cell>
          <cell r="X37" t="str">
            <v>rata-rata</v>
          </cell>
          <cell r="Y37">
            <v>0</v>
          </cell>
          <cell r="Z37">
            <v>0</v>
          </cell>
          <cell r="AA37">
            <v>0</v>
          </cell>
          <cell r="AB37">
            <v>0</v>
          </cell>
          <cell r="AC37" t="str">
            <v>rata-rata</v>
          </cell>
          <cell r="AD37">
            <v>0</v>
          </cell>
          <cell r="AE37">
            <v>0</v>
          </cell>
          <cell r="AF37">
            <v>0</v>
          </cell>
          <cell r="AG37">
            <v>0</v>
          </cell>
          <cell r="AH37">
            <v>0</v>
          </cell>
          <cell r="AI37" t="str">
            <v>rata-rata</v>
          </cell>
          <cell r="AJ37">
            <v>0</v>
          </cell>
          <cell r="AK37">
            <v>0</v>
          </cell>
          <cell r="AL37">
            <v>0</v>
          </cell>
          <cell r="AM37">
            <v>0</v>
          </cell>
          <cell r="AN37">
            <v>0</v>
          </cell>
          <cell r="AO37">
            <v>0</v>
          </cell>
          <cell r="AP37" t="str">
            <v>rata-rata</v>
          </cell>
          <cell r="AQ37">
            <v>0</v>
          </cell>
          <cell r="AR37">
            <v>0</v>
          </cell>
          <cell r="AS37">
            <v>0</v>
          </cell>
          <cell r="AT37" t="str">
            <v>rata-rata</v>
          </cell>
          <cell r="AU37">
            <v>0</v>
          </cell>
          <cell r="AV37">
            <v>0</v>
          </cell>
          <cell r="AW37" t="str">
            <v>rata-rata</v>
          </cell>
          <cell r="AX37">
            <v>0</v>
          </cell>
          <cell r="AY37">
            <v>0</v>
          </cell>
          <cell r="AZ37">
            <v>0</v>
          </cell>
        </row>
        <row r="38">
          <cell r="B38">
            <v>0</v>
          </cell>
          <cell r="C38" t="str">
            <v>Asyam Hanif Ihsan H</v>
          </cell>
          <cell r="D38" t="str">
            <v>tema 5</v>
          </cell>
          <cell r="E38">
            <v>0</v>
          </cell>
          <cell r="F38">
            <v>0</v>
          </cell>
          <cell r="G38">
            <v>0</v>
          </cell>
          <cell r="H38">
            <v>0</v>
          </cell>
          <cell r="I38" t="str">
            <v>tema 6</v>
          </cell>
          <cell r="J38">
            <v>0</v>
          </cell>
          <cell r="K38">
            <v>0</v>
          </cell>
          <cell r="L38">
            <v>0</v>
          </cell>
          <cell r="M38">
            <v>0</v>
          </cell>
          <cell r="N38">
            <v>0</v>
          </cell>
          <cell r="O38">
            <v>0</v>
          </cell>
          <cell r="P38" t="str">
            <v>tema 6</v>
          </cell>
          <cell r="Q38">
            <v>0</v>
          </cell>
          <cell r="R38">
            <v>0</v>
          </cell>
          <cell r="S38">
            <v>0</v>
          </cell>
          <cell r="T38">
            <v>0</v>
          </cell>
          <cell r="U38">
            <v>0</v>
          </cell>
          <cell r="V38">
            <v>0</v>
          </cell>
          <cell r="W38">
            <v>0</v>
          </cell>
          <cell r="X38" t="str">
            <v>tema 6</v>
          </cell>
          <cell r="Y38">
            <v>0</v>
          </cell>
          <cell r="Z38">
            <v>0</v>
          </cell>
          <cell r="AA38">
            <v>0</v>
          </cell>
          <cell r="AB38">
            <v>0</v>
          </cell>
          <cell r="AC38" t="str">
            <v>tema 5</v>
          </cell>
          <cell r="AD38">
            <v>0</v>
          </cell>
          <cell r="AE38">
            <v>0</v>
          </cell>
          <cell r="AF38">
            <v>0</v>
          </cell>
          <cell r="AG38">
            <v>0</v>
          </cell>
          <cell r="AH38">
            <v>0</v>
          </cell>
          <cell r="AI38" t="str">
            <v>Tema 6</v>
          </cell>
          <cell r="AJ38">
            <v>0</v>
          </cell>
          <cell r="AK38">
            <v>0</v>
          </cell>
          <cell r="AL38">
            <v>0</v>
          </cell>
          <cell r="AM38">
            <v>0</v>
          </cell>
          <cell r="AN38">
            <v>0</v>
          </cell>
          <cell r="AO38">
            <v>0</v>
          </cell>
          <cell r="AP38" t="str">
            <v>tema 5</v>
          </cell>
          <cell r="AQ38">
            <v>0</v>
          </cell>
          <cell r="AR38">
            <v>0</v>
          </cell>
          <cell r="AS38">
            <v>0</v>
          </cell>
          <cell r="AT38" t="str">
            <v>Tema 6</v>
          </cell>
          <cell r="AU38">
            <v>0</v>
          </cell>
          <cell r="AV38">
            <v>0</v>
          </cell>
          <cell r="AW38" t="str">
            <v>Tema 6</v>
          </cell>
          <cell r="AX38">
            <v>0</v>
          </cell>
          <cell r="AY38">
            <v>0</v>
          </cell>
          <cell r="AZ38">
            <v>0</v>
          </cell>
        </row>
        <row r="39">
          <cell r="B39">
            <v>0</v>
          </cell>
          <cell r="C39">
            <v>0</v>
          </cell>
          <cell r="D39" t="str">
            <v>tema 6</v>
          </cell>
          <cell r="E39">
            <v>0</v>
          </cell>
          <cell r="F39">
            <v>0</v>
          </cell>
          <cell r="G39">
            <v>0</v>
          </cell>
          <cell r="H39">
            <v>0</v>
          </cell>
          <cell r="I39" t="str">
            <v>tema 7</v>
          </cell>
          <cell r="J39">
            <v>0</v>
          </cell>
          <cell r="K39">
            <v>0</v>
          </cell>
          <cell r="L39">
            <v>0</v>
          </cell>
          <cell r="M39">
            <v>0</v>
          </cell>
          <cell r="N39">
            <v>0</v>
          </cell>
          <cell r="O39">
            <v>0</v>
          </cell>
          <cell r="P39" t="str">
            <v>tema 7</v>
          </cell>
          <cell r="Q39">
            <v>0</v>
          </cell>
          <cell r="R39">
            <v>0</v>
          </cell>
          <cell r="S39">
            <v>0</v>
          </cell>
          <cell r="T39">
            <v>0</v>
          </cell>
          <cell r="U39">
            <v>0</v>
          </cell>
          <cell r="V39">
            <v>0</v>
          </cell>
          <cell r="W39">
            <v>0</v>
          </cell>
          <cell r="X39" t="str">
            <v>tema 7</v>
          </cell>
          <cell r="Y39">
            <v>0</v>
          </cell>
          <cell r="Z39">
            <v>0</v>
          </cell>
          <cell r="AA39">
            <v>0</v>
          </cell>
          <cell r="AB39">
            <v>0</v>
          </cell>
          <cell r="AC39" t="str">
            <v>tema 6</v>
          </cell>
          <cell r="AD39">
            <v>0</v>
          </cell>
          <cell r="AE39">
            <v>0</v>
          </cell>
          <cell r="AF39">
            <v>0</v>
          </cell>
          <cell r="AG39">
            <v>0</v>
          </cell>
          <cell r="AH39">
            <v>0</v>
          </cell>
          <cell r="AI39" t="str">
            <v>Tema 7</v>
          </cell>
          <cell r="AJ39">
            <v>0</v>
          </cell>
          <cell r="AK39">
            <v>0</v>
          </cell>
          <cell r="AL39">
            <v>0</v>
          </cell>
          <cell r="AM39">
            <v>0</v>
          </cell>
          <cell r="AN39">
            <v>0</v>
          </cell>
          <cell r="AO39">
            <v>0</v>
          </cell>
          <cell r="AP39" t="str">
            <v>tema 6</v>
          </cell>
          <cell r="AQ39">
            <v>0</v>
          </cell>
          <cell r="AR39">
            <v>0</v>
          </cell>
          <cell r="AS39">
            <v>0</v>
          </cell>
          <cell r="AT39" t="str">
            <v>Tema 7</v>
          </cell>
          <cell r="AU39">
            <v>0</v>
          </cell>
          <cell r="AV39">
            <v>0</v>
          </cell>
          <cell r="AW39" t="str">
            <v>Tema 7</v>
          </cell>
          <cell r="AX39">
            <v>0</v>
          </cell>
          <cell r="AY39">
            <v>0</v>
          </cell>
          <cell r="AZ39">
            <v>0</v>
          </cell>
        </row>
        <row r="40">
          <cell r="B40">
            <v>0</v>
          </cell>
          <cell r="C40">
            <v>0</v>
          </cell>
          <cell r="D40" t="str">
            <v>tema 7</v>
          </cell>
          <cell r="E40">
            <v>0</v>
          </cell>
          <cell r="F40">
            <v>0</v>
          </cell>
          <cell r="G40">
            <v>0</v>
          </cell>
          <cell r="H40">
            <v>0</v>
          </cell>
          <cell r="I40" t="str">
            <v>tema 8</v>
          </cell>
          <cell r="J40">
            <v>0</v>
          </cell>
          <cell r="K40">
            <v>0</v>
          </cell>
          <cell r="L40">
            <v>0</v>
          </cell>
          <cell r="M40">
            <v>0</v>
          </cell>
          <cell r="N40">
            <v>0</v>
          </cell>
          <cell r="O40">
            <v>0</v>
          </cell>
          <cell r="P40" t="str">
            <v>tema 8</v>
          </cell>
          <cell r="Q40">
            <v>0</v>
          </cell>
          <cell r="R40">
            <v>0</v>
          </cell>
          <cell r="S40">
            <v>0</v>
          </cell>
          <cell r="T40">
            <v>0</v>
          </cell>
          <cell r="U40">
            <v>0</v>
          </cell>
          <cell r="V40">
            <v>0</v>
          </cell>
          <cell r="W40">
            <v>0</v>
          </cell>
          <cell r="X40" t="str">
            <v>tema 8</v>
          </cell>
          <cell r="Y40">
            <v>0</v>
          </cell>
          <cell r="Z40">
            <v>0</v>
          </cell>
          <cell r="AA40">
            <v>0</v>
          </cell>
          <cell r="AB40">
            <v>0</v>
          </cell>
          <cell r="AC40" t="str">
            <v>tema 7</v>
          </cell>
          <cell r="AD40">
            <v>0</v>
          </cell>
          <cell r="AE40">
            <v>0</v>
          </cell>
          <cell r="AF40">
            <v>0</v>
          </cell>
          <cell r="AG40">
            <v>0</v>
          </cell>
          <cell r="AH40">
            <v>0</v>
          </cell>
          <cell r="AI40" t="str">
            <v>Tema 8</v>
          </cell>
          <cell r="AJ40">
            <v>0</v>
          </cell>
          <cell r="AK40">
            <v>0</v>
          </cell>
          <cell r="AL40">
            <v>0</v>
          </cell>
          <cell r="AM40">
            <v>0</v>
          </cell>
          <cell r="AN40">
            <v>0</v>
          </cell>
          <cell r="AO40">
            <v>0</v>
          </cell>
          <cell r="AP40" t="str">
            <v>tema 7</v>
          </cell>
          <cell r="AQ40">
            <v>0</v>
          </cell>
          <cell r="AR40">
            <v>0</v>
          </cell>
          <cell r="AS40">
            <v>0</v>
          </cell>
          <cell r="AT40" t="str">
            <v>Tema 8</v>
          </cell>
          <cell r="AU40">
            <v>0</v>
          </cell>
          <cell r="AV40">
            <v>0</v>
          </cell>
          <cell r="AW40" t="str">
            <v>Tema 8</v>
          </cell>
          <cell r="AX40">
            <v>0</v>
          </cell>
          <cell r="AY40">
            <v>0</v>
          </cell>
          <cell r="AZ40">
            <v>0</v>
          </cell>
        </row>
        <row r="41">
          <cell r="B41">
            <v>0</v>
          </cell>
          <cell r="C41">
            <v>0</v>
          </cell>
          <cell r="D41" t="str">
            <v>tema 8</v>
          </cell>
          <cell r="E41">
            <v>0</v>
          </cell>
          <cell r="F41">
            <v>0</v>
          </cell>
          <cell r="G41">
            <v>0</v>
          </cell>
          <cell r="H41">
            <v>0</v>
          </cell>
          <cell r="I41" t="str">
            <v>tema 9</v>
          </cell>
          <cell r="J41">
            <v>0</v>
          </cell>
          <cell r="K41">
            <v>0</v>
          </cell>
          <cell r="L41">
            <v>0</v>
          </cell>
          <cell r="M41">
            <v>0</v>
          </cell>
          <cell r="N41">
            <v>0</v>
          </cell>
          <cell r="O41">
            <v>0</v>
          </cell>
          <cell r="P41" t="str">
            <v>tema 9</v>
          </cell>
          <cell r="Q41">
            <v>0</v>
          </cell>
          <cell r="R41">
            <v>0</v>
          </cell>
          <cell r="S41">
            <v>0</v>
          </cell>
          <cell r="T41">
            <v>0</v>
          </cell>
          <cell r="U41">
            <v>0</v>
          </cell>
          <cell r="V41">
            <v>0</v>
          </cell>
          <cell r="W41">
            <v>0</v>
          </cell>
          <cell r="X41" t="str">
            <v>tema 9</v>
          </cell>
          <cell r="Y41">
            <v>0</v>
          </cell>
          <cell r="Z41">
            <v>0</v>
          </cell>
          <cell r="AA41">
            <v>0</v>
          </cell>
          <cell r="AB41">
            <v>0</v>
          </cell>
          <cell r="AC41" t="str">
            <v>tema 8</v>
          </cell>
          <cell r="AD41">
            <v>0</v>
          </cell>
          <cell r="AE41">
            <v>0</v>
          </cell>
          <cell r="AF41">
            <v>0</v>
          </cell>
          <cell r="AG41">
            <v>0</v>
          </cell>
          <cell r="AH41">
            <v>0</v>
          </cell>
          <cell r="AI41" t="str">
            <v>Tema 9</v>
          </cell>
          <cell r="AJ41">
            <v>0</v>
          </cell>
          <cell r="AK41">
            <v>0</v>
          </cell>
          <cell r="AL41">
            <v>0</v>
          </cell>
          <cell r="AM41">
            <v>0</v>
          </cell>
          <cell r="AN41">
            <v>0</v>
          </cell>
          <cell r="AO41">
            <v>0</v>
          </cell>
          <cell r="AP41" t="str">
            <v>tema 8</v>
          </cell>
          <cell r="AQ41">
            <v>0</v>
          </cell>
          <cell r="AR41">
            <v>0</v>
          </cell>
          <cell r="AS41">
            <v>0</v>
          </cell>
          <cell r="AT41" t="str">
            <v>Tema 9</v>
          </cell>
          <cell r="AU41">
            <v>0</v>
          </cell>
          <cell r="AV41">
            <v>0</v>
          </cell>
          <cell r="AW41" t="str">
            <v>Tema 9</v>
          </cell>
          <cell r="AX41">
            <v>0</v>
          </cell>
          <cell r="AY41">
            <v>0</v>
          </cell>
          <cell r="AZ41">
            <v>0</v>
          </cell>
        </row>
        <row r="42">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t="str">
            <v>Tema 10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row>
        <row r="43">
          <cell r="B43">
            <v>6</v>
          </cell>
          <cell r="C43">
            <v>0</v>
          </cell>
          <cell r="D43" t="str">
            <v>rata-rata</v>
          </cell>
          <cell r="E43">
            <v>0</v>
          </cell>
          <cell r="F43">
            <v>0</v>
          </cell>
          <cell r="G43">
            <v>0</v>
          </cell>
          <cell r="H43">
            <v>0</v>
          </cell>
          <cell r="I43" t="str">
            <v>rata-rata</v>
          </cell>
          <cell r="J43">
            <v>0</v>
          </cell>
          <cell r="K43">
            <v>0</v>
          </cell>
          <cell r="L43">
            <v>0</v>
          </cell>
          <cell r="M43">
            <v>0</v>
          </cell>
          <cell r="N43">
            <v>0</v>
          </cell>
          <cell r="O43">
            <v>0</v>
          </cell>
          <cell r="P43" t="str">
            <v>rata-rata</v>
          </cell>
          <cell r="Q43">
            <v>0</v>
          </cell>
          <cell r="R43">
            <v>0</v>
          </cell>
          <cell r="S43">
            <v>0</v>
          </cell>
          <cell r="T43">
            <v>0</v>
          </cell>
          <cell r="U43">
            <v>0</v>
          </cell>
          <cell r="V43">
            <v>0</v>
          </cell>
          <cell r="W43">
            <v>0</v>
          </cell>
          <cell r="X43" t="str">
            <v>rata-rata</v>
          </cell>
          <cell r="Y43">
            <v>0</v>
          </cell>
          <cell r="Z43">
            <v>0</v>
          </cell>
          <cell r="AA43">
            <v>0</v>
          </cell>
          <cell r="AB43">
            <v>0</v>
          </cell>
          <cell r="AC43" t="str">
            <v>rata-rata</v>
          </cell>
          <cell r="AD43">
            <v>0</v>
          </cell>
          <cell r="AE43">
            <v>0</v>
          </cell>
          <cell r="AF43">
            <v>0</v>
          </cell>
          <cell r="AG43">
            <v>0</v>
          </cell>
          <cell r="AH43">
            <v>0</v>
          </cell>
          <cell r="AI43" t="str">
            <v>rata-rata</v>
          </cell>
          <cell r="AJ43">
            <v>0</v>
          </cell>
          <cell r="AK43">
            <v>0</v>
          </cell>
          <cell r="AL43">
            <v>0</v>
          </cell>
          <cell r="AM43">
            <v>0</v>
          </cell>
          <cell r="AN43">
            <v>0</v>
          </cell>
          <cell r="AO43">
            <v>0</v>
          </cell>
          <cell r="AP43" t="str">
            <v>rata-rata</v>
          </cell>
          <cell r="AQ43">
            <v>0</v>
          </cell>
          <cell r="AR43">
            <v>0</v>
          </cell>
          <cell r="AS43">
            <v>0</v>
          </cell>
          <cell r="AT43" t="str">
            <v>rata-rata</v>
          </cell>
          <cell r="AU43">
            <v>0</v>
          </cell>
          <cell r="AV43">
            <v>0</v>
          </cell>
          <cell r="AW43" t="str">
            <v>rata-rata</v>
          </cell>
          <cell r="AX43">
            <v>0</v>
          </cell>
          <cell r="AY43">
            <v>0</v>
          </cell>
          <cell r="AZ43">
            <v>0</v>
          </cell>
        </row>
        <row r="44">
          <cell r="B44">
            <v>0</v>
          </cell>
          <cell r="C44" t="str">
            <v>Athaya Salsabilla Z</v>
          </cell>
          <cell r="D44" t="str">
            <v>tema 5</v>
          </cell>
          <cell r="E44">
            <v>0</v>
          </cell>
          <cell r="F44">
            <v>0</v>
          </cell>
          <cell r="G44">
            <v>0</v>
          </cell>
          <cell r="H44">
            <v>0</v>
          </cell>
          <cell r="I44" t="str">
            <v>tema 6</v>
          </cell>
          <cell r="J44">
            <v>0</v>
          </cell>
          <cell r="K44">
            <v>0</v>
          </cell>
          <cell r="L44">
            <v>0</v>
          </cell>
          <cell r="M44">
            <v>0</v>
          </cell>
          <cell r="N44">
            <v>0</v>
          </cell>
          <cell r="O44">
            <v>0</v>
          </cell>
          <cell r="P44" t="str">
            <v>tema 6</v>
          </cell>
          <cell r="Q44">
            <v>0</v>
          </cell>
          <cell r="R44">
            <v>0</v>
          </cell>
          <cell r="S44">
            <v>0</v>
          </cell>
          <cell r="T44">
            <v>0</v>
          </cell>
          <cell r="U44">
            <v>0</v>
          </cell>
          <cell r="V44">
            <v>0</v>
          </cell>
          <cell r="W44">
            <v>0</v>
          </cell>
          <cell r="X44" t="str">
            <v>tema 6</v>
          </cell>
          <cell r="Y44">
            <v>0</v>
          </cell>
          <cell r="Z44">
            <v>0</v>
          </cell>
          <cell r="AA44">
            <v>0</v>
          </cell>
          <cell r="AB44">
            <v>0</v>
          </cell>
          <cell r="AC44" t="str">
            <v>tema 5</v>
          </cell>
          <cell r="AD44">
            <v>0</v>
          </cell>
          <cell r="AE44">
            <v>0</v>
          </cell>
          <cell r="AF44">
            <v>0</v>
          </cell>
          <cell r="AG44">
            <v>0</v>
          </cell>
          <cell r="AH44">
            <v>0</v>
          </cell>
          <cell r="AI44" t="str">
            <v>Tema 6</v>
          </cell>
          <cell r="AJ44">
            <v>0</v>
          </cell>
          <cell r="AK44">
            <v>0</v>
          </cell>
          <cell r="AL44">
            <v>0</v>
          </cell>
          <cell r="AM44">
            <v>0</v>
          </cell>
          <cell r="AN44">
            <v>0</v>
          </cell>
          <cell r="AO44">
            <v>0</v>
          </cell>
          <cell r="AP44" t="str">
            <v>tema 5</v>
          </cell>
          <cell r="AQ44">
            <v>0</v>
          </cell>
          <cell r="AR44">
            <v>0</v>
          </cell>
          <cell r="AS44">
            <v>0</v>
          </cell>
          <cell r="AT44" t="str">
            <v>Tema 6</v>
          </cell>
          <cell r="AU44">
            <v>0</v>
          </cell>
          <cell r="AV44">
            <v>0</v>
          </cell>
          <cell r="AW44" t="str">
            <v>Tema 6</v>
          </cell>
          <cell r="AX44">
            <v>0</v>
          </cell>
          <cell r="AY44">
            <v>0</v>
          </cell>
          <cell r="AZ44">
            <v>0</v>
          </cell>
        </row>
        <row r="45">
          <cell r="B45">
            <v>0</v>
          </cell>
          <cell r="C45">
            <v>0</v>
          </cell>
          <cell r="D45" t="str">
            <v>tema 6</v>
          </cell>
          <cell r="E45">
            <v>0</v>
          </cell>
          <cell r="F45">
            <v>0</v>
          </cell>
          <cell r="G45">
            <v>0</v>
          </cell>
          <cell r="H45">
            <v>0</v>
          </cell>
          <cell r="I45" t="str">
            <v>tema 7</v>
          </cell>
          <cell r="J45">
            <v>0</v>
          </cell>
          <cell r="K45">
            <v>0</v>
          </cell>
          <cell r="L45">
            <v>0</v>
          </cell>
          <cell r="M45">
            <v>0</v>
          </cell>
          <cell r="N45">
            <v>0</v>
          </cell>
          <cell r="O45">
            <v>0</v>
          </cell>
          <cell r="P45" t="str">
            <v>tema 7</v>
          </cell>
          <cell r="Q45">
            <v>0</v>
          </cell>
          <cell r="R45">
            <v>0</v>
          </cell>
          <cell r="S45">
            <v>0</v>
          </cell>
          <cell r="T45">
            <v>0</v>
          </cell>
          <cell r="U45">
            <v>0</v>
          </cell>
          <cell r="V45">
            <v>0</v>
          </cell>
          <cell r="W45">
            <v>0</v>
          </cell>
          <cell r="X45" t="str">
            <v>tema 7</v>
          </cell>
          <cell r="Y45">
            <v>0</v>
          </cell>
          <cell r="Z45">
            <v>0</v>
          </cell>
          <cell r="AA45">
            <v>0</v>
          </cell>
          <cell r="AB45">
            <v>0</v>
          </cell>
          <cell r="AC45" t="str">
            <v>tema 6</v>
          </cell>
          <cell r="AD45">
            <v>0</v>
          </cell>
          <cell r="AE45">
            <v>0</v>
          </cell>
          <cell r="AF45">
            <v>0</v>
          </cell>
          <cell r="AG45">
            <v>0</v>
          </cell>
          <cell r="AH45">
            <v>0</v>
          </cell>
          <cell r="AI45" t="str">
            <v>Tema 7</v>
          </cell>
          <cell r="AJ45">
            <v>0</v>
          </cell>
          <cell r="AK45">
            <v>0</v>
          </cell>
          <cell r="AL45">
            <v>0</v>
          </cell>
          <cell r="AM45">
            <v>0</v>
          </cell>
          <cell r="AN45">
            <v>0</v>
          </cell>
          <cell r="AO45">
            <v>0</v>
          </cell>
          <cell r="AP45" t="str">
            <v>tema 6</v>
          </cell>
          <cell r="AQ45">
            <v>0</v>
          </cell>
          <cell r="AR45">
            <v>0</v>
          </cell>
          <cell r="AS45">
            <v>0</v>
          </cell>
          <cell r="AT45" t="str">
            <v>Tema 7</v>
          </cell>
          <cell r="AU45">
            <v>0</v>
          </cell>
          <cell r="AV45">
            <v>0</v>
          </cell>
          <cell r="AW45" t="str">
            <v>Tema 7</v>
          </cell>
          <cell r="AX45">
            <v>0</v>
          </cell>
          <cell r="AY45">
            <v>0</v>
          </cell>
          <cell r="AZ45">
            <v>0</v>
          </cell>
        </row>
        <row r="46">
          <cell r="B46">
            <v>0</v>
          </cell>
          <cell r="C46">
            <v>0</v>
          </cell>
          <cell r="D46" t="str">
            <v>tema 7</v>
          </cell>
          <cell r="E46">
            <v>0</v>
          </cell>
          <cell r="F46">
            <v>0</v>
          </cell>
          <cell r="G46">
            <v>0</v>
          </cell>
          <cell r="H46">
            <v>0</v>
          </cell>
          <cell r="I46" t="str">
            <v>tema 8</v>
          </cell>
          <cell r="J46">
            <v>0</v>
          </cell>
          <cell r="K46">
            <v>0</v>
          </cell>
          <cell r="L46">
            <v>0</v>
          </cell>
          <cell r="M46">
            <v>0</v>
          </cell>
          <cell r="N46">
            <v>0</v>
          </cell>
          <cell r="O46">
            <v>0</v>
          </cell>
          <cell r="P46" t="str">
            <v>tema 8</v>
          </cell>
          <cell r="Q46">
            <v>0</v>
          </cell>
          <cell r="R46">
            <v>0</v>
          </cell>
          <cell r="S46">
            <v>0</v>
          </cell>
          <cell r="T46">
            <v>0</v>
          </cell>
          <cell r="U46">
            <v>0</v>
          </cell>
          <cell r="V46">
            <v>0</v>
          </cell>
          <cell r="W46">
            <v>0</v>
          </cell>
          <cell r="X46" t="str">
            <v>tema 8</v>
          </cell>
          <cell r="Y46">
            <v>0</v>
          </cell>
          <cell r="Z46">
            <v>0</v>
          </cell>
          <cell r="AA46">
            <v>0</v>
          </cell>
          <cell r="AB46">
            <v>0</v>
          </cell>
          <cell r="AC46" t="str">
            <v>tema 7</v>
          </cell>
          <cell r="AD46">
            <v>0</v>
          </cell>
          <cell r="AE46">
            <v>0</v>
          </cell>
          <cell r="AF46">
            <v>0</v>
          </cell>
          <cell r="AG46">
            <v>0</v>
          </cell>
          <cell r="AH46">
            <v>0</v>
          </cell>
          <cell r="AI46" t="str">
            <v>Tema 8</v>
          </cell>
          <cell r="AJ46">
            <v>0</v>
          </cell>
          <cell r="AK46">
            <v>0</v>
          </cell>
          <cell r="AL46">
            <v>0</v>
          </cell>
          <cell r="AM46">
            <v>0</v>
          </cell>
          <cell r="AN46">
            <v>0</v>
          </cell>
          <cell r="AO46">
            <v>0</v>
          </cell>
          <cell r="AP46" t="str">
            <v>tema 7</v>
          </cell>
          <cell r="AQ46">
            <v>0</v>
          </cell>
          <cell r="AR46">
            <v>0</v>
          </cell>
          <cell r="AS46">
            <v>0</v>
          </cell>
          <cell r="AT46" t="str">
            <v>Tema 8</v>
          </cell>
          <cell r="AU46">
            <v>0</v>
          </cell>
          <cell r="AV46">
            <v>0</v>
          </cell>
          <cell r="AW46" t="str">
            <v>Tema 8</v>
          </cell>
          <cell r="AX46">
            <v>0</v>
          </cell>
          <cell r="AY46">
            <v>0</v>
          </cell>
          <cell r="AZ46">
            <v>0</v>
          </cell>
        </row>
        <row r="47">
          <cell r="B47">
            <v>0</v>
          </cell>
          <cell r="C47">
            <v>0</v>
          </cell>
          <cell r="D47" t="str">
            <v>tema 8</v>
          </cell>
          <cell r="E47">
            <v>0</v>
          </cell>
          <cell r="F47">
            <v>0</v>
          </cell>
          <cell r="G47">
            <v>0</v>
          </cell>
          <cell r="H47">
            <v>0</v>
          </cell>
          <cell r="I47" t="str">
            <v>tema 9</v>
          </cell>
          <cell r="J47">
            <v>0</v>
          </cell>
          <cell r="K47">
            <v>0</v>
          </cell>
          <cell r="L47">
            <v>0</v>
          </cell>
          <cell r="M47">
            <v>0</v>
          </cell>
          <cell r="N47">
            <v>0</v>
          </cell>
          <cell r="O47">
            <v>0</v>
          </cell>
          <cell r="P47" t="str">
            <v>tema 9</v>
          </cell>
          <cell r="Q47">
            <v>0</v>
          </cell>
          <cell r="R47">
            <v>0</v>
          </cell>
          <cell r="S47">
            <v>0</v>
          </cell>
          <cell r="T47">
            <v>0</v>
          </cell>
          <cell r="U47">
            <v>0</v>
          </cell>
          <cell r="V47">
            <v>0</v>
          </cell>
          <cell r="W47">
            <v>0</v>
          </cell>
          <cell r="X47" t="str">
            <v>tema 9</v>
          </cell>
          <cell r="Y47">
            <v>0</v>
          </cell>
          <cell r="Z47">
            <v>0</v>
          </cell>
          <cell r="AA47">
            <v>0</v>
          </cell>
          <cell r="AB47">
            <v>0</v>
          </cell>
          <cell r="AC47" t="str">
            <v>tema 8</v>
          </cell>
          <cell r="AD47">
            <v>0</v>
          </cell>
          <cell r="AE47">
            <v>0</v>
          </cell>
          <cell r="AF47">
            <v>0</v>
          </cell>
          <cell r="AG47">
            <v>0</v>
          </cell>
          <cell r="AH47">
            <v>0</v>
          </cell>
          <cell r="AI47" t="str">
            <v>Tema 9</v>
          </cell>
          <cell r="AJ47">
            <v>0</v>
          </cell>
          <cell r="AK47">
            <v>0</v>
          </cell>
          <cell r="AL47">
            <v>0</v>
          </cell>
          <cell r="AM47">
            <v>0</v>
          </cell>
          <cell r="AN47">
            <v>0</v>
          </cell>
          <cell r="AO47">
            <v>0</v>
          </cell>
          <cell r="AP47" t="str">
            <v>tema 8</v>
          </cell>
          <cell r="AQ47">
            <v>0</v>
          </cell>
          <cell r="AR47">
            <v>0</v>
          </cell>
          <cell r="AS47">
            <v>0</v>
          </cell>
          <cell r="AT47" t="str">
            <v>Tema 9</v>
          </cell>
          <cell r="AU47">
            <v>0</v>
          </cell>
          <cell r="AV47">
            <v>0</v>
          </cell>
          <cell r="AW47" t="str">
            <v>Tema 9</v>
          </cell>
          <cell r="AX47">
            <v>0</v>
          </cell>
          <cell r="AY47">
            <v>0</v>
          </cell>
          <cell r="AZ47">
            <v>0</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t="str">
            <v>Tema 10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row>
        <row r="49">
          <cell r="B49">
            <v>7</v>
          </cell>
          <cell r="C49">
            <v>0</v>
          </cell>
          <cell r="D49" t="str">
            <v>rata-rata</v>
          </cell>
          <cell r="E49">
            <v>0</v>
          </cell>
          <cell r="F49">
            <v>0</v>
          </cell>
          <cell r="G49">
            <v>0</v>
          </cell>
          <cell r="H49">
            <v>0</v>
          </cell>
          <cell r="I49" t="str">
            <v>rata-rata</v>
          </cell>
          <cell r="J49">
            <v>0</v>
          </cell>
          <cell r="K49">
            <v>0</v>
          </cell>
          <cell r="L49">
            <v>0</v>
          </cell>
          <cell r="M49">
            <v>0</v>
          </cell>
          <cell r="N49">
            <v>0</v>
          </cell>
          <cell r="O49">
            <v>0</v>
          </cell>
          <cell r="P49" t="str">
            <v>rata-rata</v>
          </cell>
          <cell r="Q49">
            <v>0</v>
          </cell>
          <cell r="R49">
            <v>0</v>
          </cell>
          <cell r="S49">
            <v>0</v>
          </cell>
          <cell r="T49">
            <v>0</v>
          </cell>
          <cell r="U49">
            <v>0</v>
          </cell>
          <cell r="V49">
            <v>0</v>
          </cell>
          <cell r="W49">
            <v>0</v>
          </cell>
          <cell r="X49" t="str">
            <v>rata-rata</v>
          </cell>
          <cell r="Y49">
            <v>0</v>
          </cell>
          <cell r="Z49">
            <v>0</v>
          </cell>
          <cell r="AA49">
            <v>0</v>
          </cell>
          <cell r="AB49">
            <v>0</v>
          </cell>
          <cell r="AC49" t="str">
            <v>rata-rata</v>
          </cell>
          <cell r="AD49">
            <v>0</v>
          </cell>
          <cell r="AE49">
            <v>0</v>
          </cell>
          <cell r="AF49">
            <v>0</v>
          </cell>
          <cell r="AG49">
            <v>0</v>
          </cell>
          <cell r="AH49">
            <v>0</v>
          </cell>
          <cell r="AI49" t="str">
            <v>rata-rata</v>
          </cell>
          <cell r="AJ49">
            <v>0</v>
          </cell>
          <cell r="AK49">
            <v>0</v>
          </cell>
          <cell r="AL49">
            <v>0</v>
          </cell>
          <cell r="AM49">
            <v>0</v>
          </cell>
          <cell r="AN49">
            <v>0</v>
          </cell>
          <cell r="AO49">
            <v>0</v>
          </cell>
          <cell r="AP49" t="str">
            <v>rata-rata</v>
          </cell>
          <cell r="AQ49">
            <v>0</v>
          </cell>
          <cell r="AR49">
            <v>0</v>
          </cell>
          <cell r="AS49">
            <v>0</v>
          </cell>
          <cell r="AT49" t="str">
            <v>rata-rata</v>
          </cell>
          <cell r="AU49">
            <v>0</v>
          </cell>
          <cell r="AV49">
            <v>0</v>
          </cell>
          <cell r="AW49" t="str">
            <v>rata-rata</v>
          </cell>
          <cell r="AX49">
            <v>0</v>
          </cell>
          <cell r="AY49">
            <v>0</v>
          </cell>
          <cell r="AZ49">
            <v>0</v>
          </cell>
        </row>
        <row r="50">
          <cell r="B50">
            <v>0</v>
          </cell>
          <cell r="C50" t="str">
            <v>Aulia Dea Rosalinda</v>
          </cell>
          <cell r="D50" t="str">
            <v>tema 5</v>
          </cell>
          <cell r="E50">
            <v>0</v>
          </cell>
          <cell r="F50">
            <v>0</v>
          </cell>
          <cell r="G50">
            <v>0</v>
          </cell>
          <cell r="H50">
            <v>0</v>
          </cell>
          <cell r="I50" t="str">
            <v>tema 6</v>
          </cell>
          <cell r="J50">
            <v>0</v>
          </cell>
          <cell r="K50">
            <v>0</v>
          </cell>
          <cell r="L50">
            <v>0</v>
          </cell>
          <cell r="M50">
            <v>0</v>
          </cell>
          <cell r="N50">
            <v>0</v>
          </cell>
          <cell r="O50">
            <v>0</v>
          </cell>
          <cell r="P50" t="str">
            <v>tema 6</v>
          </cell>
          <cell r="Q50">
            <v>0</v>
          </cell>
          <cell r="R50">
            <v>0</v>
          </cell>
          <cell r="S50">
            <v>0</v>
          </cell>
          <cell r="T50">
            <v>0</v>
          </cell>
          <cell r="U50">
            <v>0</v>
          </cell>
          <cell r="V50">
            <v>0</v>
          </cell>
          <cell r="W50">
            <v>0</v>
          </cell>
          <cell r="X50" t="str">
            <v>tema 6</v>
          </cell>
          <cell r="Y50">
            <v>0</v>
          </cell>
          <cell r="Z50">
            <v>0</v>
          </cell>
          <cell r="AA50">
            <v>0</v>
          </cell>
          <cell r="AB50">
            <v>0</v>
          </cell>
          <cell r="AC50" t="str">
            <v>tema 5</v>
          </cell>
          <cell r="AD50">
            <v>0</v>
          </cell>
          <cell r="AE50">
            <v>0</v>
          </cell>
          <cell r="AF50">
            <v>0</v>
          </cell>
          <cell r="AG50">
            <v>0</v>
          </cell>
          <cell r="AH50">
            <v>0</v>
          </cell>
          <cell r="AI50" t="str">
            <v>Tema 6</v>
          </cell>
          <cell r="AJ50">
            <v>0</v>
          </cell>
          <cell r="AK50">
            <v>0</v>
          </cell>
          <cell r="AL50">
            <v>0</v>
          </cell>
          <cell r="AM50">
            <v>0</v>
          </cell>
          <cell r="AN50">
            <v>0</v>
          </cell>
          <cell r="AO50">
            <v>0</v>
          </cell>
          <cell r="AP50" t="str">
            <v>tema 5</v>
          </cell>
          <cell r="AQ50">
            <v>0</v>
          </cell>
          <cell r="AR50">
            <v>0</v>
          </cell>
          <cell r="AS50">
            <v>0</v>
          </cell>
          <cell r="AT50" t="str">
            <v>Tema 6</v>
          </cell>
          <cell r="AU50">
            <v>0</v>
          </cell>
          <cell r="AV50">
            <v>0</v>
          </cell>
          <cell r="AW50" t="str">
            <v>Tema 6</v>
          </cell>
          <cell r="AX50">
            <v>0</v>
          </cell>
          <cell r="AY50">
            <v>0</v>
          </cell>
          <cell r="AZ50">
            <v>0</v>
          </cell>
        </row>
        <row r="51">
          <cell r="B51">
            <v>0</v>
          </cell>
          <cell r="C51">
            <v>0</v>
          </cell>
          <cell r="D51" t="str">
            <v>tema 6</v>
          </cell>
          <cell r="E51">
            <v>0</v>
          </cell>
          <cell r="F51">
            <v>0</v>
          </cell>
          <cell r="G51">
            <v>0</v>
          </cell>
          <cell r="H51">
            <v>0</v>
          </cell>
          <cell r="I51" t="str">
            <v>tema 7</v>
          </cell>
          <cell r="J51">
            <v>0</v>
          </cell>
          <cell r="K51">
            <v>0</v>
          </cell>
          <cell r="L51">
            <v>0</v>
          </cell>
          <cell r="M51">
            <v>0</v>
          </cell>
          <cell r="N51">
            <v>0</v>
          </cell>
          <cell r="O51">
            <v>0</v>
          </cell>
          <cell r="P51" t="str">
            <v>tema 7</v>
          </cell>
          <cell r="Q51">
            <v>0</v>
          </cell>
          <cell r="R51">
            <v>0</v>
          </cell>
          <cell r="S51">
            <v>0</v>
          </cell>
          <cell r="T51">
            <v>0</v>
          </cell>
          <cell r="U51">
            <v>0</v>
          </cell>
          <cell r="V51">
            <v>0</v>
          </cell>
          <cell r="W51">
            <v>0</v>
          </cell>
          <cell r="X51" t="str">
            <v>tema 7</v>
          </cell>
          <cell r="Y51">
            <v>0</v>
          </cell>
          <cell r="Z51">
            <v>0</v>
          </cell>
          <cell r="AA51">
            <v>0</v>
          </cell>
          <cell r="AB51">
            <v>0</v>
          </cell>
          <cell r="AC51" t="str">
            <v>tema 6</v>
          </cell>
          <cell r="AD51">
            <v>0</v>
          </cell>
          <cell r="AE51">
            <v>0</v>
          </cell>
          <cell r="AF51">
            <v>0</v>
          </cell>
          <cell r="AG51">
            <v>0</v>
          </cell>
          <cell r="AH51">
            <v>0</v>
          </cell>
          <cell r="AI51" t="str">
            <v>Tema 7</v>
          </cell>
          <cell r="AJ51">
            <v>0</v>
          </cell>
          <cell r="AK51">
            <v>0</v>
          </cell>
          <cell r="AL51">
            <v>0</v>
          </cell>
          <cell r="AM51">
            <v>0</v>
          </cell>
          <cell r="AN51">
            <v>0</v>
          </cell>
          <cell r="AO51">
            <v>0</v>
          </cell>
          <cell r="AP51" t="str">
            <v>tema 6</v>
          </cell>
          <cell r="AQ51">
            <v>0</v>
          </cell>
          <cell r="AR51">
            <v>0</v>
          </cell>
          <cell r="AS51">
            <v>0</v>
          </cell>
          <cell r="AT51" t="str">
            <v>Tema 7</v>
          </cell>
          <cell r="AU51">
            <v>0</v>
          </cell>
          <cell r="AV51">
            <v>0</v>
          </cell>
          <cell r="AW51" t="str">
            <v>Tema 7</v>
          </cell>
          <cell r="AX51">
            <v>0</v>
          </cell>
          <cell r="AY51">
            <v>0</v>
          </cell>
          <cell r="AZ51">
            <v>0</v>
          </cell>
        </row>
        <row r="52">
          <cell r="B52">
            <v>0</v>
          </cell>
          <cell r="C52">
            <v>0</v>
          </cell>
          <cell r="D52" t="str">
            <v>tema 7</v>
          </cell>
          <cell r="E52">
            <v>0</v>
          </cell>
          <cell r="F52">
            <v>0</v>
          </cell>
          <cell r="G52">
            <v>0</v>
          </cell>
          <cell r="H52">
            <v>0</v>
          </cell>
          <cell r="I52" t="str">
            <v>tema 8</v>
          </cell>
          <cell r="J52">
            <v>0</v>
          </cell>
          <cell r="K52">
            <v>0</v>
          </cell>
          <cell r="L52">
            <v>0</v>
          </cell>
          <cell r="M52">
            <v>0</v>
          </cell>
          <cell r="N52">
            <v>0</v>
          </cell>
          <cell r="O52">
            <v>0</v>
          </cell>
          <cell r="P52" t="str">
            <v>tema 8</v>
          </cell>
          <cell r="Q52">
            <v>0</v>
          </cell>
          <cell r="R52">
            <v>0</v>
          </cell>
          <cell r="S52">
            <v>0</v>
          </cell>
          <cell r="T52">
            <v>0</v>
          </cell>
          <cell r="U52">
            <v>0</v>
          </cell>
          <cell r="V52">
            <v>0</v>
          </cell>
          <cell r="W52">
            <v>0</v>
          </cell>
          <cell r="X52" t="str">
            <v>tema 8</v>
          </cell>
          <cell r="Y52">
            <v>0</v>
          </cell>
          <cell r="Z52">
            <v>0</v>
          </cell>
          <cell r="AA52">
            <v>0</v>
          </cell>
          <cell r="AB52">
            <v>0</v>
          </cell>
          <cell r="AC52" t="str">
            <v>tema 7</v>
          </cell>
          <cell r="AD52">
            <v>0</v>
          </cell>
          <cell r="AE52">
            <v>0</v>
          </cell>
          <cell r="AF52">
            <v>0</v>
          </cell>
          <cell r="AG52">
            <v>0</v>
          </cell>
          <cell r="AH52">
            <v>0</v>
          </cell>
          <cell r="AI52" t="str">
            <v>Tema 8</v>
          </cell>
          <cell r="AJ52">
            <v>0</v>
          </cell>
          <cell r="AK52">
            <v>0</v>
          </cell>
          <cell r="AL52">
            <v>0</v>
          </cell>
          <cell r="AM52">
            <v>0</v>
          </cell>
          <cell r="AN52">
            <v>0</v>
          </cell>
          <cell r="AO52">
            <v>0</v>
          </cell>
          <cell r="AP52" t="str">
            <v>tema 7</v>
          </cell>
          <cell r="AQ52">
            <v>0</v>
          </cell>
          <cell r="AR52">
            <v>0</v>
          </cell>
          <cell r="AS52">
            <v>0</v>
          </cell>
          <cell r="AT52" t="str">
            <v>Tema 8</v>
          </cell>
          <cell r="AU52">
            <v>0</v>
          </cell>
          <cell r="AV52">
            <v>0</v>
          </cell>
          <cell r="AW52" t="str">
            <v>Tema 8</v>
          </cell>
          <cell r="AX52">
            <v>0</v>
          </cell>
          <cell r="AY52">
            <v>0</v>
          </cell>
          <cell r="AZ52">
            <v>0</v>
          </cell>
        </row>
        <row r="53">
          <cell r="B53">
            <v>0</v>
          </cell>
          <cell r="C53">
            <v>0</v>
          </cell>
          <cell r="D53" t="str">
            <v>tema 8</v>
          </cell>
          <cell r="E53">
            <v>0</v>
          </cell>
          <cell r="F53">
            <v>0</v>
          </cell>
          <cell r="G53">
            <v>0</v>
          </cell>
          <cell r="H53">
            <v>0</v>
          </cell>
          <cell r="I53" t="str">
            <v>tema 9</v>
          </cell>
          <cell r="J53">
            <v>0</v>
          </cell>
          <cell r="K53">
            <v>0</v>
          </cell>
          <cell r="L53">
            <v>0</v>
          </cell>
          <cell r="M53">
            <v>0</v>
          </cell>
          <cell r="N53">
            <v>0</v>
          </cell>
          <cell r="O53">
            <v>0</v>
          </cell>
          <cell r="P53" t="str">
            <v>tema 9</v>
          </cell>
          <cell r="Q53">
            <v>0</v>
          </cell>
          <cell r="R53">
            <v>0</v>
          </cell>
          <cell r="S53">
            <v>0</v>
          </cell>
          <cell r="T53">
            <v>0</v>
          </cell>
          <cell r="U53">
            <v>0</v>
          </cell>
          <cell r="V53">
            <v>0</v>
          </cell>
          <cell r="W53">
            <v>0</v>
          </cell>
          <cell r="X53" t="str">
            <v>tema 9</v>
          </cell>
          <cell r="Y53">
            <v>0</v>
          </cell>
          <cell r="Z53">
            <v>0</v>
          </cell>
          <cell r="AA53">
            <v>0</v>
          </cell>
          <cell r="AB53">
            <v>0</v>
          </cell>
          <cell r="AC53" t="str">
            <v>tema 8</v>
          </cell>
          <cell r="AD53">
            <v>0</v>
          </cell>
          <cell r="AE53">
            <v>0</v>
          </cell>
          <cell r="AF53">
            <v>0</v>
          </cell>
          <cell r="AG53">
            <v>0</v>
          </cell>
          <cell r="AH53">
            <v>0</v>
          </cell>
          <cell r="AI53" t="str">
            <v>Tema 9</v>
          </cell>
          <cell r="AJ53">
            <v>0</v>
          </cell>
          <cell r="AK53">
            <v>0</v>
          </cell>
          <cell r="AL53">
            <v>0</v>
          </cell>
          <cell r="AM53">
            <v>0</v>
          </cell>
          <cell r="AN53">
            <v>0</v>
          </cell>
          <cell r="AO53">
            <v>0</v>
          </cell>
          <cell r="AP53" t="str">
            <v>tema 8</v>
          </cell>
          <cell r="AQ53">
            <v>0</v>
          </cell>
          <cell r="AR53">
            <v>0</v>
          </cell>
          <cell r="AS53">
            <v>0</v>
          </cell>
          <cell r="AT53" t="str">
            <v>Tema 9</v>
          </cell>
          <cell r="AU53">
            <v>0</v>
          </cell>
          <cell r="AV53">
            <v>0</v>
          </cell>
          <cell r="AW53" t="str">
            <v>Tema 9</v>
          </cell>
          <cell r="AX53">
            <v>0</v>
          </cell>
          <cell r="AY53">
            <v>0</v>
          </cell>
          <cell r="AZ53">
            <v>0</v>
          </cell>
        </row>
        <row r="54">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t="str">
            <v>Tema 10</v>
          </cell>
          <cell r="AJ54">
            <v>0</v>
          </cell>
          <cell r="AK54">
            <v>0</v>
          </cell>
          <cell r="AL54">
            <v>0</v>
          </cell>
          <cell r="AM54">
            <v>0</v>
          </cell>
          <cell r="AN54">
            <v>0</v>
          </cell>
          <cell r="AO54">
            <v>0</v>
          </cell>
          <cell r="AP54">
            <v>0</v>
          </cell>
          <cell r="AQ54">
            <v>0</v>
          </cell>
          <cell r="AR54">
            <v>0</v>
          </cell>
          <cell r="AS54">
            <v>0</v>
          </cell>
          <cell r="AT54">
            <v>0</v>
          </cell>
          <cell r="AU54">
            <v>0</v>
          </cell>
          <cell r="AV54">
            <v>0</v>
          </cell>
          <cell r="AW54">
            <v>0</v>
          </cell>
          <cell r="AX54">
            <v>0</v>
          </cell>
          <cell r="AY54">
            <v>0</v>
          </cell>
          <cell r="AZ54">
            <v>0</v>
          </cell>
        </row>
        <row r="55">
          <cell r="B55">
            <v>8</v>
          </cell>
          <cell r="C55">
            <v>0</v>
          </cell>
          <cell r="D55" t="str">
            <v>rata-rata</v>
          </cell>
          <cell r="E55">
            <v>0</v>
          </cell>
          <cell r="F55">
            <v>0</v>
          </cell>
          <cell r="G55">
            <v>0</v>
          </cell>
          <cell r="H55">
            <v>0</v>
          </cell>
          <cell r="I55" t="str">
            <v>rata-rata</v>
          </cell>
          <cell r="J55">
            <v>0</v>
          </cell>
          <cell r="K55">
            <v>0</v>
          </cell>
          <cell r="L55">
            <v>0</v>
          </cell>
          <cell r="M55">
            <v>0</v>
          </cell>
          <cell r="N55">
            <v>0</v>
          </cell>
          <cell r="O55">
            <v>0</v>
          </cell>
          <cell r="P55" t="str">
            <v>rata-rata</v>
          </cell>
          <cell r="Q55">
            <v>0</v>
          </cell>
          <cell r="R55">
            <v>0</v>
          </cell>
          <cell r="S55">
            <v>0</v>
          </cell>
          <cell r="T55">
            <v>0</v>
          </cell>
          <cell r="U55">
            <v>0</v>
          </cell>
          <cell r="V55">
            <v>0</v>
          </cell>
          <cell r="W55">
            <v>0</v>
          </cell>
          <cell r="X55" t="str">
            <v>rata-rata</v>
          </cell>
          <cell r="Y55">
            <v>0</v>
          </cell>
          <cell r="Z55">
            <v>0</v>
          </cell>
          <cell r="AA55">
            <v>0</v>
          </cell>
          <cell r="AB55">
            <v>0</v>
          </cell>
          <cell r="AC55" t="str">
            <v>rata-rata</v>
          </cell>
          <cell r="AD55">
            <v>0</v>
          </cell>
          <cell r="AE55">
            <v>0</v>
          </cell>
          <cell r="AF55">
            <v>0</v>
          </cell>
          <cell r="AG55">
            <v>0</v>
          </cell>
          <cell r="AH55">
            <v>0</v>
          </cell>
          <cell r="AI55" t="str">
            <v>rata-rata</v>
          </cell>
          <cell r="AJ55">
            <v>0</v>
          </cell>
          <cell r="AK55">
            <v>0</v>
          </cell>
          <cell r="AL55">
            <v>0</v>
          </cell>
          <cell r="AM55">
            <v>0</v>
          </cell>
          <cell r="AN55">
            <v>0</v>
          </cell>
          <cell r="AO55">
            <v>0</v>
          </cell>
          <cell r="AP55" t="str">
            <v>rata-rata</v>
          </cell>
          <cell r="AQ55">
            <v>0</v>
          </cell>
          <cell r="AR55">
            <v>0</v>
          </cell>
          <cell r="AS55">
            <v>0</v>
          </cell>
          <cell r="AT55" t="str">
            <v>rata-rata</v>
          </cell>
          <cell r="AU55">
            <v>0</v>
          </cell>
          <cell r="AV55">
            <v>0</v>
          </cell>
          <cell r="AW55" t="str">
            <v>rata-rata</v>
          </cell>
          <cell r="AX55">
            <v>0</v>
          </cell>
          <cell r="AY55">
            <v>0</v>
          </cell>
          <cell r="AZ55">
            <v>0</v>
          </cell>
        </row>
        <row r="56">
          <cell r="B56">
            <v>0</v>
          </cell>
          <cell r="C56" t="str">
            <v>Claudia Gabriella L</v>
          </cell>
          <cell r="D56" t="str">
            <v>tema 5</v>
          </cell>
          <cell r="E56">
            <v>0</v>
          </cell>
          <cell r="F56">
            <v>0</v>
          </cell>
          <cell r="G56">
            <v>0</v>
          </cell>
          <cell r="H56">
            <v>0</v>
          </cell>
          <cell r="I56" t="str">
            <v>tema 6</v>
          </cell>
          <cell r="J56">
            <v>0</v>
          </cell>
          <cell r="K56">
            <v>0</v>
          </cell>
          <cell r="L56">
            <v>0</v>
          </cell>
          <cell r="M56">
            <v>0</v>
          </cell>
          <cell r="N56">
            <v>0</v>
          </cell>
          <cell r="O56">
            <v>0</v>
          </cell>
          <cell r="P56" t="str">
            <v>tema 6</v>
          </cell>
          <cell r="Q56">
            <v>0</v>
          </cell>
          <cell r="R56">
            <v>0</v>
          </cell>
          <cell r="S56">
            <v>0</v>
          </cell>
          <cell r="T56">
            <v>0</v>
          </cell>
          <cell r="U56">
            <v>0</v>
          </cell>
          <cell r="V56">
            <v>0</v>
          </cell>
          <cell r="W56">
            <v>0</v>
          </cell>
          <cell r="X56" t="str">
            <v>tema 6</v>
          </cell>
          <cell r="Y56">
            <v>0</v>
          </cell>
          <cell r="Z56">
            <v>0</v>
          </cell>
          <cell r="AA56">
            <v>0</v>
          </cell>
          <cell r="AB56">
            <v>0</v>
          </cell>
          <cell r="AC56" t="str">
            <v>tema 5</v>
          </cell>
          <cell r="AD56">
            <v>0</v>
          </cell>
          <cell r="AE56">
            <v>0</v>
          </cell>
          <cell r="AF56">
            <v>0</v>
          </cell>
          <cell r="AG56">
            <v>0</v>
          </cell>
          <cell r="AH56">
            <v>0</v>
          </cell>
          <cell r="AI56" t="str">
            <v>Tema 6</v>
          </cell>
          <cell r="AJ56">
            <v>0</v>
          </cell>
          <cell r="AK56">
            <v>0</v>
          </cell>
          <cell r="AL56">
            <v>0</v>
          </cell>
          <cell r="AM56">
            <v>0</v>
          </cell>
          <cell r="AN56">
            <v>0</v>
          </cell>
          <cell r="AO56">
            <v>0</v>
          </cell>
          <cell r="AP56" t="str">
            <v>tema 5</v>
          </cell>
          <cell r="AQ56">
            <v>0</v>
          </cell>
          <cell r="AR56">
            <v>0</v>
          </cell>
          <cell r="AS56">
            <v>0</v>
          </cell>
          <cell r="AT56" t="str">
            <v>Tema 6</v>
          </cell>
          <cell r="AU56">
            <v>0</v>
          </cell>
          <cell r="AV56">
            <v>0</v>
          </cell>
          <cell r="AW56" t="str">
            <v>Tema 6</v>
          </cell>
          <cell r="AX56">
            <v>0</v>
          </cell>
          <cell r="AY56">
            <v>0</v>
          </cell>
          <cell r="AZ56">
            <v>0</v>
          </cell>
        </row>
        <row r="57">
          <cell r="B57">
            <v>0</v>
          </cell>
          <cell r="C57">
            <v>0</v>
          </cell>
          <cell r="D57" t="str">
            <v>tema 6</v>
          </cell>
          <cell r="E57">
            <v>0</v>
          </cell>
          <cell r="F57">
            <v>0</v>
          </cell>
          <cell r="G57">
            <v>0</v>
          </cell>
          <cell r="H57">
            <v>0</v>
          </cell>
          <cell r="I57" t="str">
            <v>tema 7</v>
          </cell>
          <cell r="J57">
            <v>0</v>
          </cell>
          <cell r="K57">
            <v>0</v>
          </cell>
          <cell r="L57">
            <v>0</v>
          </cell>
          <cell r="M57">
            <v>0</v>
          </cell>
          <cell r="N57">
            <v>0</v>
          </cell>
          <cell r="O57">
            <v>0</v>
          </cell>
          <cell r="P57" t="str">
            <v>tema 7</v>
          </cell>
          <cell r="Q57">
            <v>0</v>
          </cell>
          <cell r="R57">
            <v>0</v>
          </cell>
          <cell r="S57">
            <v>0</v>
          </cell>
          <cell r="T57">
            <v>0</v>
          </cell>
          <cell r="U57">
            <v>0</v>
          </cell>
          <cell r="V57">
            <v>0</v>
          </cell>
          <cell r="W57">
            <v>0</v>
          </cell>
          <cell r="X57" t="str">
            <v>tema 7</v>
          </cell>
          <cell r="Y57">
            <v>0</v>
          </cell>
          <cell r="Z57">
            <v>0</v>
          </cell>
          <cell r="AA57">
            <v>0</v>
          </cell>
          <cell r="AB57">
            <v>0</v>
          </cell>
          <cell r="AC57" t="str">
            <v>tema 6</v>
          </cell>
          <cell r="AD57">
            <v>0</v>
          </cell>
          <cell r="AE57">
            <v>0</v>
          </cell>
          <cell r="AF57">
            <v>0</v>
          </cell>
          <cell r="AG57">
            <v>0</v>
          </cell>
          <cell r="AH57">
            <v>0</v>
          </cell>
          <cell r="AI57" t="str">
            <v>Tema 7</v>
          </cell>
          <cell r="AJ57">
            <v>0</v>
          </cell>
          <cell r="AK57">
            <v>0</v>
          </cell>
          <cell r="AL57">
            <v>0</v>
          </cell>
          <cell r="AM57">
            <v>0</v>
          </cell>
          <cell r="AN57">
            <v>0</v>
          </cell>
          <cell r="AO57">
            <v>0</v>
          </cell>
          <cell r="AP57" t="str">
            <v>tema 6</v>
          </cell>
          <cell r="AQ57">
            <v>0</v>
          </cell>
          <cell r="AR57">
            <v>0</v>
          </cell>
          <cell r="AS57">
            <v>0</v>
          </cell>
          <cell r="AT57" t="str">
            <v>Tema 7</v>
          </cell>
          <cell r="AU57">
            <v>0</v>
          </cell>
          <cell r="AV57">
            <v>0</v>
          </cell>
          <cell r="AW57" t="str">
            <v>Tema 7</v>
          </cell>
          <cell r="AX57">
            <v>0</v>
          </cell>
          <cell r="AY57">
            <v>0</v>
          </cell>
          <cell r="AZ57">
            <v>0</v>
          </cell>
        </row>
        <row r="58">
          <cell r="B58">
            <v>0</v>
          </cell>
          <cell r="C58">
            <v>0</v>
          </cell>
          <cell r="D58" t="str">
            <v>tema 7</v>
          </cell>
          <cell r="E58">
            <v>0</v>
          </cell>
          <cell r="F58">
            <v>0</v>
          </cell>
          <cell r="G58">
            <v>0</v>
          </cell>
          <cell r="H58">
            <v>0</v>
          </cell>
          <cell r="I58" t="str">
            <v>tema 8</v>
          </cell>
          <cell r="J58">
            <v>0</v>
          </cell>
          <cell r="K58">
            <v>0</v>
          </cell>
          <cell r="L58">
            <v>0</v>
          </cell>
          <cell r="M58">
            <v>0</v>
          </cell>
          <cell r="N58">
            <v>0</v>
          </cell>
          <cell r="O58">
            <v>0</v>
          </cell>
          <cell r="P58" t="str">
            <v>tema 8</v>
          </cell>
          <cell r="Q58">
            <v>0</v>
          </cell>
          <cell r="R58">
            <v>0</v>
          </cell>
          <cell r="S58">
            <v>0</v>
          </cell>
          <cell r="T58">
            <v>0</v>
          </cell>
          <cell r="U58">
            <v>0</v>
          </cell>
          <cell r="V58">
            <v>0</v>
          </cell>
          <cell r="W58">
            <v>0</v>
          </cell>
          <cell r="X58" t="str">
            <v>tema 8</v>
          </cell>
          <cell r="Y58">
            <v>0</v>
          </cell>
          <cell r="Z58">
            <v>0</v>
          </cell>
          <cell r="AA58">
            <v>0</v>
          </cell>
          <cell r="AB58">
            <v>0</v>
          </cell>
          <cell r="AC58" t="str">
            <v>tema 7</v>
          </cell>
          <cell r="AD58">
            <v>0</v>
          </cell>
          <cell r="AE58">
            <v>0</v>
          </cell>
          <cell r="AF58">
            <v>0</v>
          </cell>
          <cell r="AG58">
            <v>0</v>
          </cell>
          <cell r="AH58">
            <v>0</v>
          </cell>
          <cell r="AI58" t="str">
            <v>Tema 8</v>
          </cell>
          <cell r="AJ58">
            <v>0</v>
          </cell>
          <cell r="AK58">
            <v>0</v>
          </cell>
          <cell r="AL58">
            <v>0</v>
          </cell>
          <cell r="AM58">
            <v>0</v>
          </cell>
          <cell r="AN58">
            <v>0</v>
          </cell>
          <cell r="AO58">
            <v>0</v>
          </cell>
          <cell r="AP58" t="str">
            <v>tema 7</v>
          </cell>
          <cell r="AQ58">
            <v>0</v>
          </cell>
          <cell r="AR58">
            <v>0</v>
          </cell>
          <cell r="AS58">
            <v>0</v>
          </cell>
          <cell r="AT58" t="str">
            <v>Tema 8</v>
          </cell>
          <cell r="AU58">
            <v>0</v>
          </cell>
          <cell r="AV58">
            <v>0</v>
          </cell>
          <cell r="AW58" t="str">
            <v>Tema 8</v>
          </cell>
          <cell r="AX58">
            <v>0</v>
          </cell>
          <cell r="AY58">
            <v>0</v>
          </cell>
          <cell r="AZ58">
            <v>0</v>
          </cell>
        </row>
        <row r="59">
          <cell r="B59">
            <v>0</v>
          </cell>
          <cell r="C59">
            <v>0</v>
          </cell>
          <cell r="D59" t="str">
            <v>tema 8</v>
          </cell>
          <cell r="E59">
            <v>0</v>
          </cell>
          <cell r="F59">
            <v>0</v>
          </cell>
          <cell r="G59">
            <v>0</v>
          </cell>
          <cell r="H59">
            <v>0</v>
          </cell>
          <cell r="I59" t="str">
            <v>tema 9</v>
          </cell>
          <cell r="J59">
            <v>0</v>
          </cell>
          <cell r="K59">
            <v>0</v>
          </cell>
          <cell r="L59">
            <v>0</v>
          </cell>
          <cell r="M59">
            <v>0</v>
          </cell>
          <cell r="N59">
            <v>0</v>
          </cell>
          <cell r="O59">
            <v>0</v>
          </cell>
          <cell r="P59" t="str">
            <v>tema 9</v>
          </cell>
          <cell r="Q59">
            <v>0</v>
          </cell>
          <cell r="R59">
            <v>0</v>
          </cell>
          <cell r="S59">
            <v>0</v>
          </cell>
          <cell r="T59">
            <v>0</v>
          </cell>
          <cell r="U59">
            <v>0</v>
          </cell>
          <cell r="V59">
            <v>0</v>
          </cell>
          <cell r="W59">
            <v>0</v>
          </cell>
          <cell r="X59" t="str">
            <v>tema 9</v>
          </cell>
          <cell r="Y59">
            <v>0</v>
          </cell>
          <cell r="Z59">
            <v>0</v>
          </cell>
          <cell r="AA59">
            <v>0</v>
          </cell>
          <cell r="AB59">
            <v>0</v>
          </cell>
          <cell r="AC59" t="str">
            <v>tema 8</v>
          </cell>
          <cell r="AD59">
            <v>0</v>
          </cell>
          <cell r="AE59">
            <v>0</v>
          </cell>
          <cell r="AF59">
            <v>0</v>
          </cell>
          <cell r="AG59">
            <v>0</v>
          </cell>
          <cell r="AH59">
            <v>0</v>
          </cell>
          <cell r="AI59" t="str">
            <v>Tema 9</v>
          </cell>
          <cell r="AJ59">
            <v>0</v>
          </cell>
          <cell r="AK59">
            <v>0</v>
          </cell>
          <cell r="AL59">
            <v>0</v>
          </cell>
          <cell r="AM59">
            <v>0</v>
          </cell>
          <cell r="AN59">
            <v>0</v>
          </cell>
          <cell r="AO59">
            <v>0</v>
          </cell>
          <cell r="AP59" t="str">
            <v>tema 8</v>
          </cell>
          <cell r="AQ59">
            <v>0</v>
          </cell>
          <cell r="AR59">
            <v>0</v>
          </cell>
          <cell r="AS59">
            <v>0</v>
          </cell>
          <cell r="AT59" t="str">
            <v>Tema 9</v>
          </cell>
          <cell r="AU59">
            <v>0</v>
          </cell>
          <cell r="AV59">
            <v>0</v>
          </cell>
          <cell r="AW59" t="str">
            <v>Tema 9</v>
          </cell>
          <cell r="AX59">
            <v>0</v>
          </cell>
          <cell r="AY59">
            <v>0</v>
          </cell>
          <cell r="AZ59">
            <v>0</v>
          </cell>
        </row>
        <row r="60">
          <cell r="B60">
            <v>0</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t="str">
            <v>Tema 10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row>
        <row r="61">
          <cell r="B61">
            <v>9</v>
          </cell>
          <cell r="C61">
            <v>0</v>
          </cell>
          <cell r="D61" t="str">
            <v>rata-rata</v>
          </cell>
          <cell r="E61">
            <v>0</v>
          </cell>
          <cell r="F61">
            <v>0</v>
          </cell>
          <cell r="G61">
            <v>0</v>
          </cell>
          <cell r="H61">
            <v>0</v>
          </cell>
          <cell r="I61" t="str">
            <v>rata-rata</v>
          </cell>
          <cell r="J61">
            <v>0</v>
          </cell>
          <cell r="K61">
            <v>0</v>
          </cell>
          <cell r="L61">
            <v>0</v>
          </cell>
          <cell r="M61">
            <v>0</v>
          </cell>
          <cell r="N61">
            <v>0</v>
          </cell>
          <cell r="O61">
            <v>0</v>
          </cell>
          <cell r="P61" t="str">
            <v>rata-rata</v>
          </cell>
          <cell r="Q61">
            <v>0</v>
          </cell>
          <cell r="R61">
            <v>0</v>
          </cell>
          <cell r="S61">
            <v>0</v>
          </cell>
          <cell r="T61">
            <v>0</v>
          </cell>
          <cell r="U61">
            <v>0</v>
          </cell>
          <cell r="V61">
            <v>0</v>
          </cell>
          <cell r="W61">
            <v>0</v>
          </cell>
          <cell r="X61" t="str">
            <v>rata-rata</v>
          </cell>
          <cell r="Y61">
            <v>0</v>
          </cell>
          <cell r="Z61">
            <v>0</v>
          </cell>
          <cell r="AA61">
            <v>0</v>
          </cell>
          <cell r="AB61">
            <v>0</v>
          </cell>
          <cell r="AC61" t="str">
            <v>rata-rata</v>
          </cell>
          <cell r="AD61">
            <v>0</v>
          </cell>
          <cell r="AE61">
            <v>0</v>
          </cell>
          <cell r="AF61">
            <v>0</v>
          </cell>
          <cell r="AG61">
            <v>0</v>
          </cell>
          <cell r="AH61">
            <v>0</v>
          </cell>
          <cell r="AI61" t="str">
            <v>rata-rata</v>
          </cell>
          <cell r="AJ61">
            <v>0</v>
          </cell>
          <cell r="AK61">
            <v>0</v>
          </cell>
          <cell r="AL61">
            <v>0</v>
          </cell>
          <cell r="AM61">
            <v>0</v>
          </cell>
          <cell r="AN61">
            <v>0</v>
          </cell>
          <cell r="AO61">
            <v>0</v>
          </cell>
          <cell r="AP61" t="str">
            <v>rata-rata</v>
          </cell>
          <cell r="AQ61">
            <v>0</v>
          </cell>
          <cell r="AR61">
            <v>0</v>
          </cell>
          <cell r="AS61">
            <v>0</v>
          </cell>
          <cell r="AT61" t="str">
            <v>rata-rata</v>
          </cell>
          <cell r="AU61">
            <v>0</v>
          </cell>
          <cell r="AV61">
            <v>0</v>
          </cell>
          <cell r="AW61" t="str">
            <v>rata-rata</v>
          </cell>
          <cell r="AX61">
            <v>0</v>
          </cell>
          <cell r="AY61">
            <v>0</v>
          </cell>
          <cell r="AZ61">
            <v>0</v>
          </cell>
        </row>
        <row r="62">
          <cell r="B62">
            <v>0</v>
          </cell>
          <cell r="C62" t="str">
            <v xml:space="preserve">Deco Badarus Zaman </v>
          </cell>
          <cell r="D62" t="str">
            <v>tema 5</v>
          </cell>
          <cell r="E62">
            <v>0</v>
          </cell>
          <cell r="F62">
            <v>0</v>
          </cell>
          <cell r="G62">
            <v>0</v>
          </cell>
          <cell r="H62">
            <v>0</v>
          </cell>
          <cell r="I62" t="str">
            <v>tema 6</v>
          </cell>
          <cell r="J62">
            <v>0</v>
          </cell>
          <cell r="K62">
            <v>0</v>
          </cell>
          <cell r="L62">
            <v>0</v>
          </cell>
          <cell r="M62">
            <v>0</v>
          </cell>
          <cell r="N62">
            <v>0</v>
          </cell>
          <cell r="O62">
            <v>0</v>
          </cell>
          <cell r="P62" t="str">
            <v>tema 6</v>
          </cell>
          <cell r="Q62">
            <v>0</v>
          </cell>
          <cell r="R62">
            <v>0</v>
          </cell>
          <cell r="S62">
            <v>0</v>
          </cell>
          <cell r="T62">
            <v>0</v>
          </cell>
          <cell r="U62">
            <v>0</v>
          </cell>
          <cell r="V62">
            <v>0</v>
          </cell>
          <cell r="W62">
            <v>0</v>
          </cell>
          <cell r="X62" t="str">
            <v>tema 6</v>
          </cell>
          <cell r="Y62">
            <v>0</v>
          </cell>
          <cell r="Z62">
            <v>0</v>
          </cell>
          <cell r="AA62">
            <v>0</v>
          </cell>
          <cell r="AB62">
            <v>0</v>
          </cell>
          <cell r="AC62" t="str">
            <v>tema 5</v>
          </cell>
          <cell r="AD62">
            <v>0</v>
          </cell>
          <cell r="AE62">
            <v>0</v>
          </cell>
          <cell r="AF62">
            <v>0</v>
          </cell>
          <cell r="AG62">
            <v>0</v>
          </cell>
          <cell r="AH62">
            <v>0</v>
          </cell>
          <cell r="AI62" t="str">
            <v>Tema 6</v>
          </cell>
          <cell r="AJ62">
            <v>0</v>
          </cell>
          <cell r="AK62">
            <v>0</v>
          </cell>
          <cell r="AL62">
            <v>0</v>
          </cell>
          <cell r="AM62">
            <v>0</v>
          </cell>
          <cell r="AN62">
            <v>0</v>
          </cell>
          <cell r="AO62">
            <v>0</v>
          </cell>
          <cell r="AP62" t="str">
            <v>tema 5</v>
          </cell>
          <cell r="AQ62">
            <v>0</v>
          </cell>
          <cell r="AR62">
            <v>0</v>
          </cell>
          <cell r="AS62">
            <v>0</v>
          </cell>
          <cell r="AT62" t="str">
            <v>Tema 6</v>
          </cell>
          <cell r="AU62">
            <v>0</v>
          </cell>
          <cell r="AV62">
            <v>0</v>
          </cell>
          <cell r="AW62" t="str">
            <v>Tema 6</v>
          </cell>
          <cell r="AX62">
            <v>0</v>
          </cell>
          <cell r="AY62">
            <v>0</v>
          </cell>
          <cell r="AZ62">
            <v>0</v>
          </cell>
        </row>
        <row r="63">
          <cell r="B63">
            <v>0</v>
          </cell>
          <cell r="C63">
            <v>0</v>
          </cell>
          <cell r="D63" t="str">
            <v>tema 6</v>
          </cell>
          <cell r="E63">
            <v>0</v>
          </cell>
          <cell r="F63">
            <v>0</v>
          </cell>
          <cell r="G63">
            <v>0</v>
          </cell>
          <cell r="H63">
            <v>0</v>
          </cell>
          <cell r="I63" t="str">
            <v>tema 7</v>
          </cell>
          <cell r="J63">
            <v>0</v>
          </cell>
          <cell r="K63">
            <v>0</v>
          </cell>
          <cell r="L63">
            <v>0</v>
          </cell>
          <cell r="M63">
            <v>0</v>
          </cell>
          <cell r="N63">
            <v>0</v>
          </cell>
          <cell r="O63">
            <v>0</v>
          </cell>
          <cell r="P63" t="str">
            <v>tema 7</v>
          </cell>
          <cell r="Q63">
            <v>0</v>
          </cell>
          <cell r="R63">
            <v>0</v>
          </cell>
          <cell r="S63">
            <v>0</v>
          </cell>
          <cell r="T63">
            <v>0</v>
          </cell>
          <cell r="U63">
            <v>0</v>
          </cell>
          <cell r="V63">
            <v>0</v>
          </cell>
          <cell r="W63">
            <v>0</v>
          </cell>
          <cell r="X63" t="str">
            <v>tema 7</v>
          </cell>
          <cell r="Y63">
            <v>0</v>
          </cell>
          <cell r="Z63">
            <v>0</v>
          </cell>
          <cell r="AA63">
            <v>0</v>
          </cell>
          <cell r="AB63">
            <v>0</v>
          </cell>
          <cell r="AC63" t="str">
            <v>tema 6</v>
          </cell>
          <cell r="AD63">
            <v>0</v>
          </cell>
          <cell r="AE63">
            <v>0</v>
          </cell>
          <cell r="AF63">
            <v>0</v>
          </cell>
          <cell r="AG63">
            <v>0</v>
          </cell>
          <cell r="AH63">
            <v>0</v>
          </cell>
          <cell r="AI63" t="str">
            <v>Tema 7</v>
          </cell>
          <cell r="AJ63">
            <v>0</v>
          </cell>
          <cell r="AK63">
            <v>0</v>
          </cell>
          <cell r="AL63">
            <v>0</v>
          </cell>
          <cell r="AM63">
            <v>0</v>
          </cell>
          <cell r="AN63">
            <v>0</v>
          </cell>
          <cell r="AO63">
            <v>0</v>
          </cell>
          <cell r="AP63" t="str">
            <v>tema 6</v>
          </cell>
          <cell r="AQ63">
            <v>0</v>
          </cell>
          <cell r="AR63">
            <v>0</v>
          </cell>
          <cell r="AS63">
            <v>0</v>
          </cell>
          <cell r="AT63" t="str">
            <v>Tema 7</v>
          </cell>
          <cell r="AU63">
            <v>0</v>
          </cell>
          <cell r="AV63">
            <v>0</v>
          </cell>
          <cell r="AW63" t="str">
            <v>Tema 7</v>
          </cell>
          <cell r="AX63">
            <v>0</v>
          </cell>
          <cell r="AY63">
            <v>0</v>
          </cell>
          <cell r="AZ63">
            <v>0</v>
          </cell>
        </row>
        <row r="64">
          <cell r="B64">
            <v>0</v>
          </cell>
          <cell r="C64">
            <v>0</v>
          </cell>
          <cell r="D64" t="str">
            <v>tema 7</v>
          </cell>
          <cell r="E64">
            <v>0</v>
          </cell>
          <cell r="F64">
            <v>0</v>
          </cell>
          <cell r="G64">
            <v>0</v>
          </cell>
          <cell r="H64">
            <v>0</v>
          </cell>
          <cell r="I64" t="str">
            <v>tema 8</v>
          </cell>
          <cell r="J64">
            <v>0</v>
          </cell>
          <cell r="K64">
            <v>0</v>
          </cell>
          <cell r="L64">
            <v>0</v>
          </cell>
          <cell r="M64">
            <v>0</v>
          </cell>
          <cell r="N64">
            <v>0</v>
          </cell>
          <cell r="O64">
            <v>0</v>
          </cell>
          <cell r="P64" t="str">
            <v>tema 8</v>
          </cell>
          <cell r="Q64">
            <v>0</v>
          </cell>
          <cell r="R64">
            <v>0</v>
          </cell>
          <cell r="S64">
            <v>0</v>
          </cell>
          <cell r="T64">
            <v>0</v>
          </cell>
          <cell r="U64">
            <v>0</v>
          </cell>
          <cell r="V64">
            <v>0</v>
          </cell>
          <cell r="W64">
            <v>0</v>
          </cell>
          <cell r="X64" t="str">
            <v>tema 8</v>
          </cell>
          <cell r="Y64">
            <v>0</v>
          </cell>
          <cell r="Z64">
            <v>0</v>
          </cell>
          <cell r="AA64">
            <v>0</v>
          </cell>
          <cell r="AB64">
            <v>0</v>
          </cell>
          <cell r="AC64" t="str">
            <v>tema 7</v>
          </cell>
          <cell r="AD64">
            <v>0</v>
          </cell>
          <cell r="AE64">
            <v>0</v>
          </cell>
          <cell r="AF64">
            <v>0</v>
          </cell>
          <cell r="AG64">
            <v>0</v>
          </cell>
          <cell r="AH64">
            <v>0</v>
          </cell>
          <cell r="AI64" t="str">
            <v>Tema 8</v>
          </cell>
          <cell r="AJ64">
            <v>0</v>
          </cell>
          <cell r="AK64">
            <v>0</v>
          </cell>
          <cell r="AL64">
            <v>0</v>
          </cell>
          <cell r="AM64">
            <v>0</v>
          </cell>
          <cell r="AN64">
            <v>0</v>
          </cell>
          <cell r="AO64">
            <v>0</v>
          </cell>
          <cell r="AP64" t="str">
            <v>tema 7</v>
          </cell>
          <cell r="AQ64">
            <v>0</v>
          </cell>
          <cell r="AR64">
            <v>0</v>
          </cell>
          <cell r="AS64">
            <v>0</v>
          </cell>
          <cell r="AT64" t="str">
            <v>Tema 8</v>
          </cell>
          <cell r="AU64">
            <v>0</v>
          </cell>
          <cell r="AV64">
            <v>0</v>
          </cell>
          <cell r="AW64" t="str">
            <v>Tema 8</v>
          </cell>
          <cell r="AX64">
            <v>0</v>
          </cell>
          <cell r="AY64">
            <v>0</v>
          </cell>
          <cell r="AZ64">
            <v>0</v>
          </cell>
        </row>
        <row r="65">
          <cell r="B65">
            <v>0</v>
          </cell>
          <cell r="C65">
            <v>0</v>
          </cell>
          <cell r="D65" t="str">
            <v>tema 8</v>
          </cell>
          <cell r="E65">
            <v>0</v>
          </cell>
          <cell r="F65">
            <v>0</v>
          </cell>
          <cell r="G65">
            <v>0</v>
          </cell>
          <cell r="H65">
            <v>0</v>
          </cell>
          <cell r="I65" t="str">
            <v>tema 9</v>
          </cell>
          <cell r="J65">
            <v>0</v>
          </cell>
          <cell r="K65">
            <v>0</v>
          </cell>
          <cell r="L65">
            <v>0</v>
          </cell>
          <cell r="M65">
            <v>0</v>
          </cell>
          <cell r="N65">
            <v>0</v>
          </cell>
          <cell r="O65">
            <v>0</v>
          </cell>
          <cell r="P65" t="str">
            <v>tema 9</v>
          </cell>
          <cell r="Q65">
            <v>0</v>
          </cell>
          <cell r="R65">
            <v>0</v>
          </cell>
          <cell r="S65">
            <v>0</v>
          </cell>
          <cell r="T65">
            <v>0</v>
          </cell>
          <cell r="U65">
            <v>0</v>
          </cell>
          <cell r="V65">
            <v>0</v>
          </cell>
          <cell r="W65">
            <v>0</v>
          </cell>
          <cell r="X65" t="str">
            <v>tema 9</v>
          </cell>
          <cell r="Y65">
            <v>0</v>
          </cell>
          <cell r="Z65">
            <v>0</v>
          </cell>
          <cell r="AA65">
            <v>0</v>
          </cell>
          <cell r="AB65">
            <v>0</v>
          </cell>
          <cell r="AC65" t="str">
            <v>tema 8</v>
          </cell>
          <cell r="AD65">
            <v>0</v>
          </cell>
          <cell r="AE65">
            <v>0</v>
          </cell>
          <cell r="AF65">
            <v>0</v>
          </cell>
          <cell r="AG65">
            <v>0</v>
          </cell>
          <cell r="AH65">
            <v>0</v>
          </cell>
          <cell r="AI65" t="str">
            <v>Tema 9</v>
          </cell>
          <cell r="AJ65">
            <v>0</v>
          </cell>
          <cell r="AK65">
            <v>0</v>
          </cell>
          <cell r="AL65">
            <v>0</v>
          </cell>
          <cell r="AM65">
            <v>0</v>
          </cell>
          <cell r="AN65">
            <v>0</v>
          </cell>
          <cell r="AO65">
            <v>0</v>
          </cell>
          <cell r="AP65" t="str">
            <v>tema 8</v>
          </cell>
          <cell r="AQ65">
            <v>0</v>
          </cell>
          <cell r="AR65">
            <v>0</v>
          </cell>
          <cell r="AS65">
            <v>0</v>
          </cell>
          <cell r="AT65" t="str">
            <v>Tema 9</v>
          </cell>
          <cell r="AU65">
            <v>0</v>
          </cell>
          <cell r="AV65">
            <v>0</v>
          </cell>
          <cell r="AW65" t="str">
            <v>Tema 9</v>
          </cell>
          <cell r="AX65">
            <v>0</v>
          </cell>
          <cell r="AY65">
            <v>0</v>
          </cell>
          <cell r="AZ65">
            <v>0</v>
          </cell>
        </row>
        <row r="66">
          <cell r="B66">
            <v>0</v>
          </cell>
          <cell r="C66">
            <v>0</v>
          </cell>
          <cell r="D66">
            <v>0</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t="str">
            <v>Tema 10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v>
          </cell>
          <cell r="AZ66">
            <v>0</v>
          </cell>
        </row>
        <row r="67">
          <cell r="B67">
            <v>10</v>
          </cell>
          <cell r="C67">
            <v>0</v>
          </cell>
          <cell r="D67" t="str">
            <v>rata-rata</v>
          </cell>
          <cell r="E67">
            <v>0</v>
          </cell>
          <cell r="F67">
            <v>0</v>
          </cell>
          <cell r="G67">
            <v>0</v>
          </cell>
          <cell r="H67">
            <v>0</v>
          </cell>
          <cell r="I67" t="str">
            <v>rata-rata</v>
          </cell>
          <cell r="J67">
            <v>0</v>
          </cell>
          <cell r="K67">
            <v>0</v>
          </cell>
          <cell r="L67">
            <v>0</v>
          </cell>
          <cell r="M67">
            <v>0</v>
          </cell>
          <cell r="N67">
            <v>0</v>
          </cell>
          <cell r="O67">
            <v>0</v>
          </cell>
          <cell r="P67" t="str">
            <v>rata-rata</v>
          </cell>
          <cell r="Q67">
            <v>0</v>
          </cell>
          <cell r="R67">
            <v>0</v>
          </cell>
          <cell r="S67">
            <v>0</v>
          </cell>
          <cell r="T67">
            <v>0</v>
          </cell>
          <cell r="U67">
            <v>0</v>
          </cell>
          <cell r="V67">
            <v>0</v>
          </cell>
          <cell r="W67">
            <v>0</v>
          </cell>
          <cell r="X67" t="str">
            <v>rata-rata</v>
          </cell>
          <cell r="Y67">
            <v>0</v>
          </cell>
          <cell r="Z67">
            <v>0</v>
          </cell>
          <cell r="AA67">
            <v>0</v>
          </cell>
          <cell r="AB67">
            <v>0</v>
          </cell>
          <cell r="AC67" t="str">
            <v>rata-rata</v>
          </cell>
          <cell r="AD67">
            <v>0</v>
          </cell>
          <cell r="AE67">
            <v>0</v>
          </cell>
          <cell r="AF67">
            <v>0</v>
          </cell>
          <cell r="AG67">
            <v>0</v>
          </cell>
          <cell r="AH67">
            <v>0</v>
          </cell>
          <cell r="AI67" t="str">
            <v>rata-rata</v>
          </cell>
          <cell r="AJ67">
            <v>0</v>
          </cell>
          <cell r="AK67">
            <v>0</v>
          </cell>
          <cell r="AL67">
            <v>0</v>
          </cell>
          <cell r="AM67">
            <v>0</v>
          </cell>
          <cell r="AN67">
            <v>0</v>
          </cell>
          <cell r="AO67">
            <v>0</v>
          </cell>
          <cell r="AP67" t="str">
            <v>rata-rata</v>
          </cell>
          <cell r="AQ67">
            <v>0</v>
          </cell>
          <cell r="AR67">
            <v>0</v>
          </cell>
          <cell r="AS67">
            <v>0</v>
          </cell>
          <cell r="AT67" t="str">
            <v>rata-rata</v>
          </cell>
          <cell r="AU67">
            <v>0</v>
          </cell>
          <cell r="AV67">
            <v>0</v>
          </cell>
          <cell r="AW67" t="str">
            <v>rata-rata</v>
          </cell>
          <cell r="AX67">
            <v>0</v>
          </cell>
          <cell r="AY67">
            <v>0</v>
          </cell>
          <cell r="AZ67">
            <v>0</v>
          </cell>
        </row>
        <row r="68">
          <cell r="B68">
            <v>0</v>
          </cell>
          <cell r="C68" t="str">
            <v>Fania Mutiara Felichia</v>
          </cell>
          <cell r="D68" t="str">
            <v>tema 5</v>
          </cell>
          <cell r="E68">
            <v>0</v>
          </cell>
          <cell r="F68">
            <v>0</v>
          </cell>
          <cell r="G68">
            <v>0</v>
          </cell>
          <cell r="H68">
            <v>0</v>
          </cell>
          <cell r="I68" t="str">
            <v>tema 6</v>
          </cell>
          <cell r="J68">
            <v>0</v>
          </cell>
          <cell r="K68">
            <v>0</v>
          </cell>
          <cell r="L68">
            <v>0</v>
          </cell>
          <cell r="M68">
            <v>0</v>
          </cell>
          <cell r="N68">
            <v>0</v>
          </cell>
          <cell r="O68">
            <v>0</v>
          </cell>
          <cell r="P68" t="str">
            <v>tema 6</v>
          </cell>
          <cell r="Q68">
            <v>0</v>
          </cell>
          <cell r="R68">
            <v>0</v>
          </cell>
          <cell r="S68">
            <v>0</v>
          </cell>
          <cell r="T68">
            <v>0</v>
          </cell>
          <cell r="U68">
            <v>0</v>
          </cell>
          <cell r="V68">
            <v>0</v>
          </cell>
          <cell r="W68">
            <v>0</v>
          </cell>
          <cell r="X68" t="str">
            <v>tema 6</v>
          </cell>
          <cell r="Y68">
            <v>0</v>
          </cell>
          <cell r="Z68">
            <v>0</v>
          </cell>
          <cell r="AA68">
            <v>0</v>
          </cell>
          <cell r="AB68">
            <v>0</v>
          </cell>
          <cell r="AC68" t="str">
            <v>tema 5</v>
          </cell>
          <cell r="AD68">
            <v>0</v>
          </cell>
          <cell r="AE68">
            <v>0</v>
          </cell>
          <cell r="AF68">
            <v>0</v>
          </cell>
          <cell r="AG68">
            <v>0</v>
          </cell>
          <cell r="AH68">
            <v>0</v>
          </cell>
          <cell r="AI68" t="str">
            <v>Tema 6</v>
          </cell>
          <cell r="AJ68">
            <v>0</v>
          </cell>
          <cell r="AK68">
            <v>0</v>
          </cell>
          <cell r="AL68">
            <v>0</v>
          </cell>
          <cell r="AM68">
            <v>0</v>
          </cell>
          <cell r="AN68">
            <v>0</v>
          </cell>
          <cell r="AO68">
            <v>0</v>
          </cell>
          <cell r="AP68" t="str">
            <v>tema 5</v>
          </cell>
          <cell r="AQ68">
            <v>0</v>
          </cell>
          <cell r="AR68">
            <v>0</v>
          </cell>
          <cell r="AS68">
            <v>0</v>
          </cell>
          <cell r="AT68" t="str">
            <v>Tema 6</v>
          </cell>
          <cell r="AU68">
            <v>0</v>
          </cell>
          <cell r="AV68">
            <v>0</v>
          </cell>
          <cell r="AW68" t="str">
            <v>Tema 6</v>
          </cell>
          <cell r="AX68">
            <v>0</v>
          </cell>
          <cell r="AY68">
            <v>0</v>
          </cell>
          <cell r="AZ68">
            <v>0</v>
          </cell>
        </row>
        <row r="69">
          <cell r="B69">
            <v>0</v>
          </cell>
          <cell r="C69">
            <v>0</v>
          </cell>
          <cell r="D69" t="str">
            <v>tema 6</v>
          </cell>
          <cell r="E69">
            <v>0</v>
          </cell>
          <cell r="F69">
            <v>0</v>
          </cell>
          <cell r="G69">
            <v>0</v>
          </cell>
          <cell r="H69">
            <v>0</v>
          </cell>
          <cell r="I69" t="str">
            <v>tema 7</v>
          </cell>
          <cell r="J69">
            <v>0</v>
          </cell>
          <cell r="K69">
            <v>0</v>
          </cell>
          <cell r="L69">
            <v>0</v>
          </cell>
          <cell r="M69">
            <v>0</v>
          </cell>
          <cell r="N69">
            <v>0</v>
          </cell>
          <cell r="O69">
            <v>0</v>
          </cell>
          <cell r="P69" t="str">
            <v>tema 7</v>
          </cell>
          <cell r="Q69">
            <v>0</v>
          </cell>
          <cell r="R69">
            <v>0</v>
          </cell>
          <cell r="S69">
            <v>0</v>
          </cell>
          <cell r="T69">
            <v>0</v>
          </cell>
          <cell r="U69">
            <v>0</v>
          </cell>
          <cell r="V69">
            <v>0</v>
          </cell>
          <cell r="W69">
            <v>0</v>
          </cell>
          <cell r="X69" t="str">
            <v>tema 7</v>
          </cell>
          <cell r="Y69">
            <v>0</v>
          </cell>
          <cell r="Z69">
            <v>0</v>
          </cell>
          <cell r="AA69">
            <v>0</v>
          </cell>
          <cell r="AB69">
            <v>0</v>
          </cell>
          <cell r="AC69" t="str">
            <v>tema 6</v>
          </cell>
          <cell r="AD69">
            <v>0</v>
          </cell>
          <cell r="AE69">
            <v>0</v>
          </cell>
          <cell r="AF69">
            <v>0</v>
          </cell>
          <cell r="AG69">
            <v>0</v>
          </cell>
          <cell r="AH69">
            <v>0</v>
          </cell>
          <cell r="AI69" t="str">
            <v>Tema 7</v>
          </cell>
          <cell r="AJ69">
            <v>0</v>
          </cell>
          <cell r="AK69">
            <v>0</v>
          </cell>
          <cell r="AL69">
            <v>0</v>
          </cell>
          <cell r="AM69">
            <v>0</v>
          </cell>
          <cell r="AN69">
            <v>0</v>
          </cell>
          <cell r="AO69">
            <v>0</v>
          </cell>
          <cell r="AP69" t="str">
            <v>tema 6</v>
          </cell>
          <cell r="AQ69">
            <v>0</v>
          </cell>
          <cell r="AR69">
            <v>0</v>
          </cell>
          <cell r="AS69">
            <v>0</v>
          </cell>
          <cell r="AT69" t="str">
            <v>Tema 7</v>
          </cell>
          <cell r="AU69">
            <v>0</v>
          </cell>
          <cell r="AV69">
            <v>0</v>
          </cell>
          <cell r="AW69" t="str">
            <v>Tema 7</v>
          </cell>
          <cell r="AX69">
            <v>0</v>
          </cell>
          <cell r="AY69">
            <v>0</v>
          </cell>
          <cell r="AZ69">
            <v>0</v>
          </cell>
        </row>
        <row r="70">
          <cell r="B70">
            <v>0</v>
          </cell>
          <cell r="C70">
            <v>0</v>
          </cell>
          <cell r="D70" t="str">
            <v>tema 7</v>
          </cell>
          <cell r="E70">
            <v>0</v>
          </cell>
          <cell r="F70">
            <v>0</v>
          </cell>
          <cell r="G70">
            <v>0</v>
          </cell>
          <cell r="H70">
            <v>0</v>
          </cell>
          <cell r="I70" t="str">
            <v>tema 8</v>
          </cell>
          <cell r="J70">
            <v>0</v>
          </cell>
          <cell r="K70">
            <v>0</v>
          </cell>
          <cell r="L70">
            <v>0</v>
          </cell>
          <cell r="M70">
            <v>0</v>
          </cell>
          <cell r="N70">
            <v>0</v>
          </cell>
          <cell r="O70">
            <v>0</v>
          </cell>
          <cell r="P70" t="str">
            <v>tema 8</v>
          </cell>
          <cell r="Q70">
            <v>0</v>
          </cell>
          <cell r="R70">
            <v>0</v>
          </cell>
          <cell r="S70">
            <v>0</v>
          </cell>
          <cell r="T70">
            <v>0</v>
          </cell>
          <cell r="U70">
            <v>0</v>
          </cell>
          <cell r="V70">
            <v>0</v>
          </cell>
          <cell r="W70">
            <v>0</v>
          </cell>
          <cell r="X70" t="str">
            <v>tema 8</v>
          </cell>
          <cell r="Y70">
            <v>0</v>
          </cell>
          <cell r="Z70">
            <v>0</v>
          </cell>
          <cell r="AA70">
            <v>0</v>
          </cell>
          <cell r="AB70">
            <v>0</v>
          </cell>
          <cell r="AC70" t="str">
            <v>tema 7</v>
          </cell>
          <cell r="AD70">
            <v>0</v>
          </cell>
          <cell r="AE70">
            <v>0</v>
          </cell>
          <cell r="AF70">
            <v>0</v>
          </cell>
          <cell r="AG70">
            <v>0</v>
          </cell>
          <cell r="AH70">
            <v>0</v>
          </cell>
          <cell r="AI70" t="str">
            <v>Tema 8</v>
          </cell>
          <cell r="AJ70">
            <v>0</v>
          </cell>
          <cell r="AK70">
            <v>0</v>
          </cell>
          <cell r="AL70">
            <v>0</v>
          </cell>
          <cell r="AM70">
            <v>0</v>
          </cell>
          <cell r="AN70">
            <v>0</v>
          </cell>
          <cell r="AO70">
            <v>0</v>
          </cell>
          <cell r="AP70" t="str">
            <v>tema 7</v>
          </cell>
          <cell r="AQ70">
            <v>0</v>
          </cell>
          <cell r="AR70">
            <v>0</v>
          </cell>
          <cell r="AS70">
            <v>0</v>
          </cell>
          <cell r="AT70" t="str">
            <v>Tema 8</v>
          </cell>
          <cell r="AU70">
            <v>0</v>
          </cell>
          <cell r="AV70">
            <v>0</v>
          </cell>
          <cell r="AW70" t="str">
            <v>Tema 8</v>
          </cell>
          <cell r="AX70">
            <v>0</v>
          </cell>
          <cell r="AY70">
            <v>0</v>
          </cell>
          <cell r="AZ70">
            <v>0</v>
          </cell>
        </row>
        <row r="71">
          <cell r="B71">
            <v>0</v>
          </cell>
          <cell r="C71">
            <v>0</v>
          </cell>
          <cell r="D71" t="str">
            <v>tema 8</v>
          </cell>
          <cell r="E71">
            <v>0</v>
          </cell>
          <cell r="F71">
            <v>0</v>
          </cell>
          <cell r="G71">
            <v>0</v>
          </cell>
          <cell r="H71">
            <v>0</v>
          </cell>
          <cell r="I71" t="str">
            <v>tema 9</v>
          </cell>
          <cell r="J71">
            <v>0</v>
          </cell>
          <cell r="K71">
            <v>0</v>
          </cell>
          <cell r="L71">
            <v>0</v>
          </cell>
          <cell r="M71">
            <v>0</v>
          </cell>
          <cell r="N71">
            <v>0</v>
          </cell>
          <cell r="O71">
            <v>0</v>
          </cell>
          <cell r="P71" t="str">
            <v>tema 9</v>
          </cell>
          <cell r="Q71">
            <v>0</v>
          </cell>
          <cell r="R71">
            <v>0</v>
          </cell>
          <cell r="S71">
            <v>0</v>
          </cell>
          <cell r="T71">
            <v>0</v>
          </cell>
          <cell r="U71">
            <v>0</v>
          </cell>
          <cell r="V71">
            <v>0</v>
          </cell>
          <cell r="W71">
            <v>0</v>
          </cell>
          <cell r="X71" t="str">
            <v>tema 9</v>
          </cell>
          <cell r="Y71">
            <v>0</v>
          </cell>
          <cell r="Z71">
            <v>0</v>
          </cell>
          <cell r="AA71">
            <v>0</v>
          </cell>
          <cell r="AB71">
            <v>0</v>
          </cell>
          <cell r="AC71" t="str">
            <v>tema 8</v>
          </cell>
          <cell r="AD71">
            <v>0</v>
          </cell>
          <cell r="AE71">
            <v>0</v>
          </cell>
          <cell r="AF71">
            <v>0</v>
          </cell>
          <cell r="AG71">
            <v>0</v>
          </cell>
          <cell r="AH71">
            <v>0</v>
          </cell>
          <cell r="AI71" t="str">
            <v>Tema 9</v>
          </cell>
          <cell r="AJ71">
            <v>0</v>
          </cell>
          <cell r="AK71">
            <v>0</v>
          </cell>
          <cell r="AL71">
            <v>0</v>
          </cell>
          <cell r="AM71">
            <v>0</v>
          </cell>
          <cell r="AN71">
            <v>0</v>
          </cell>
          <cell r="AO71">
            <v>0</v>
          </cell>
          <cell r="AP71" t="str">
            <v>tema 8</v>
          </cell>
          <cell r="AQ71">
            <v>0</v>
          </cell>
          <cell r="AR71">
            <v>0</v>
          </cell>
          <cell r="AS71">
            <v>0</v>
          </cell>
          <cell r="AT71" t="str">
            <v>Tema 9</v>
          </cell>
          <cell r="AU71">
            <v>0</v>
          </cell>
          <cell r="AV71">
            <v>0</v>
          </cell>
          <cell r="AW71" t="str">
            <v>Tema 9</v>
          </cell>
          <cell r="AX71">
            <v>0</v>
          </cell>
          <cell r="AY71">
            <v>0</v>
          </cell>
          <cell r="AZ71">
            <v>0</v>
          </cell>
        </row>
        <row r="72">
          <cell r="B72">
            <v>0</v>
          </cell>
          <cell r="C72">
            <v>0</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t="str">
            <v>Tema 10</v>
          </cell>
          <cell r="AJ72">
            <v>0</v>
          </cell>
          <cell r="AK72">
            <v>0</v>
          </cell>
          <cell r="AL72">
            <v>0</v>
          </cell>
          <cell r="AM72">
            <v>0</v>
          </cell>
          <cell r="AN72">
            <v>0</v>
          </cell>
          <cell r="AO72">
            <v>0</v>
          </cell>
          <cell r="AP72">
            <v>0</v>
          </cell>
          <cell r="AQ72">
            <v>0</v>
          </cell>
          <cell r="AR72">
            <v>0</v>
          </cell>
          <cell r="AS72">
            <v>0</v>
          </cell>
          <cell r="AT72">
            <v>0</v>
          </cell>
          <cell r="AU72">
            <v>0</v>
          </cell>
          <cell r="AV72">
            <v>0</v>
          </cell>
          <cell r="AW72">
            <v>0</v>
          </cell>
          <cell r="AX72">
            <v>0</v>
          </cell>
          <cell r="AY72">
            <v>0</v>
          </cell>
          <cell r="AZ72">
            <v>0</v>
          </cell>
        </row>
        <row r="73">
          <cell r="B73">
            <v>11</v>
          </cell>
          <cell r="C73">
            <v>0</v>
          </cell>
          <cell r="D73" t="str">
            <v>rata-rata</v>
          </cell>
          <cell r="E73">
            <v>0</v>
          </cell>
          <cell r="F73">
            <v>0</v>
          </cell>
          <cell r="G73">
            <v>0</v>
          </cell>
          <cell r="H73">
            <v>0</v>
          </cell>
          <cell r="I73" t="str">
            <v>rata-rata</v>
          </cell>
          <cell r="J73">
            <v>0</v>
          </cell>
          <cell r="K73">
            <v>0</v>
          </cell>
          <cell r="L73">
            <v>0</v>
          </cell>
          <cell r="M73">
            <v>0</v>
          </cell>
          <cell r="N73">
            <v>0</v>
          </cell>
          <cell r="O73">
            <v>0</v>
          </cell>
          <cell r="P73" t="str">
            <v>rata-rata</v>
          </cell>
          <cell r="Q73">
            <v>0</v>
          </cell>
          <cell r="R73">
            <v>0</v>
          </cell>
          <cell r="S73">
            <v>0</v>
          </cell>
          <cell r="T73">
            <v>0</v>
          </cell>
          <cell r="U73">
            <v>0</v>
          </cell>
          <cell r="V73">
            <v>0</v>
          </cell>
          <cell r="W73">
            <v>0</v>
          </cell>
          <cell r="X73" t="str">
            <v>rata-rata</v>
          </cell>
          <cell r="Y73">
            <v>0</v>
          </cell>
          <cell r="Z73">
            <v>0</v>
          </cell>
          <cell r="AA73">
            <v>0</v>
          </cell>
          <cell r="AB73">
            <v>0</v>
          </cell>
          <cell r="AC73" t="str">
            <v>rata-rata</v>
          </cell>
          <cell r="AD73">
            <v>0</v>
          </cell>
          <cell r="AE73">
            <v>0</v>
          </cell>
          <cell r="AF73">
            <v>0</v>
          </cell>
          <cell r="AG73">
            <v>0</v>
          </cell>
          <cell r="AH73">
            <v>0</v>
          </cell>
          <cell r="AI73" t="str">
            <v>rata-rata</v>
          </cell>
          <cell r="AJ73">
            <v>0</v>
          </cell>
          <cell r="AK73">
            <v>0</v>
          </cell>
          <cell r="AL73">
            <v>0</v>
          </cell>
          <cell r="AM73">
            <v>0</v>
          </cell>
          <cell r="AN73">
            <v>0</v>
          </cell>
          <cell r="AO73">
            <v>0</v>
          </cell>
          <cell r="AP73" t="str">
            <v>rata-rata</v>
          </cell>
          <cell r="AQ73">
            <v>0</v>
          </cell>
          <cell r="AR73">
            <v>0</v>
          </cell>
          <cell r="AS73">
            <v>0</v>
          </cell>
          <cell r="AT73" t="str">
            <v>rata-rata</v>
          </cell>
          <cell r="AU73">
            <v>0</v>
          </cell>
          <cell r="AV73">
            <v>0</v>
          </cell>
          <cell r="AW73" t="str">
            <v>rata-rata</v>
          </cell>
          <cell r="AX73">
            <v>0</v>
          </cell>
          <cell r="AY73">
            <v>0</v>
          </cell>
          <cell r="AZ73">
            <v>0</v>
          </cell>
        </row>
        <row r="74">
          <cell r="B74">
            <v>0</v>
          </cell>
          <cell r="C74" t="str">
            <v>Intan Dyah Nowari</v>
          </cell>
          <cell r="D74" t="str">
            <v>tema 5</v>
          </cell>
          <cell r="E74">
            <v>0</v>
          </cell>
          <cell r="F74">
            <v>0</v>
          </cell>
          <cell r="G74">
            <v>0</v>
          </cell>
          <cell r="H74">
            <v>0</v>
          </cell>
          <cell r="I74" t="str">
            <v>tema 6</v>
          </cell>
          <cell r="J74">
            <v>0</v>
          </cell>
          <cell r="K74">
            <v>0</v>
          </cell>
          <cell r="L74">
            <v>0</v>
          </cell>
          <cell r="M74">
            <v>0</v>
          </cell>
          <cell r="N74">
            <v>0</v>
          </cell>
          <cell r="O74">
            <v>0</v>
          </cell>
          <cell r="P74" t="str">
            <v>tema 6</v>
          </cell>
          <cell r="Q74">
            <v>0</v>
          </cell>
          <cell r="R74">
            <v>0</v>
          </cell>
          <cell r="S74">
            <v>0</v>
          </cell>
          <cell r="T74">
            <v>0</v>
          </cell>
          <cell r="U74">
            <v>0</v>
          </cell>
          <cell r="V74">
            <v>0</v>
          </cell>
          <cell r="W74">
            <v>0</v>
          </cell>
          <cell r="X74" t="str">
            <v>tema 6</v>
          </cell>
          <cell r="Y74">
            <v>0</v>
          </cell>
          <cell r="Z74">
            <v>0</v>
          </cell>
          <cell r="AA74">
            <v>0</v>
          </cell>
          <cell r="AB74">
            <v>0</v>
          </cell>
          <cell r="AC74" t="str">
            <v>tema 5</v>
          </cell>
          <cell r="AD74">
            <v>0</v>
          </cell>
          <cell r="AE74">
            <v>0</v>
          </cell>
          <cell r="AF74">
            <v>0</v>
          </cell>
          <cell r="AG74">
            <v>0</v>
          </cell>
          <cell r="AH74">
            <v>0</v>
          </cell>
          <cell r="AI74" t="str">
            <v>Tema 6</v>
          </cell>
          <cell r="AJ74">
            <v>0</v>
          </cell>
          <cell r="AK74">
            <v>0</v>
          </cell>
          <cell r="AL74">
            <v>0</v>
          </cell>
          <cell r="AM74">
            <v>0</v>
          </cell>
          <cell r="AN74">
            <v>0</v>
          </cell>
          <cell r="AO74">
            <v>0</v>
          </cell>
          <cell r="AP74" t="str">
            <v>tema 5</v>
          </cell>
          <cell r="AQ74">
            <v>0</v>
          </cell>
          <cell r="AR74">
            <v>0</v>
          </cell>
          <cell r="AS74">
            <v>0</v>
          </cell>
          <cell r="AT74" t="str">
            <v>Tema 6</v>
          </cell>
          <cell r="AU74">
            <v>0</v>
          </cell>
          <cell r="AV74">
            <v>0</v>
          </cell>
          <cell r="AW74" t="str">
            <v>Tema 6</v>
          </cell>
          <cell r="AX74">
            <v>0</v>
          </cell>
          <cell r="AY74">
            <v>0</v>
          </cell>
          <cell r="AZ74">
            <v>0</v>
          </cell>
        </row>
        <row r="75">
          <cell r="B75">
            <v>0</v>
          </cell>
          <cell r="C75">
            <v>0</v>
          </cell>
          <cell r="D75" t="str">
            <v>tema 6</v>
          </cell>
          <cell r="E75">
            <v>0</v>
          </cell>
          <cell r="F75">
            <v>0</v>
          </cell>
          <cell r="G75">
            <v>0</v>
          </cell>
          <cell r="H75">
            <v>0</v>
          </cell>
          <cell r="I75" t="str">
            <v>tema 7</v>
          </cell>
          <cell r="J75">
            <v>0</v>
          </cell>
          <cell r="K75">
            <v>0</v>
          </cell>
          <cell r="L75">
            <v>0</v>
          </cell>
          <cell r="M75">
            <v>0</v>
          </cell>
          <cell r="N75">
            <v>0</v>
          </cell>
          <cell r="O75">
            <v>0</v>
          </cell>
          <cell r="P75" t="str">
            <v>tema 7</v>
          </cell>
          <cell r="Q75">
            <v>0</v>
          </cell>
          <cell r="R75">
            <v>0</v>
          </cell>
          <cell r="S75">
            <v>0</v>
          </cell>
          <cell r="T75">
            <v>0</v>
          </cell>
          <cell r="U75">
            <v>0</v>
          </cell>
          <cell r="V75">
            <v>0</v>
          </cell>
          <cell r="W75">
            <v>0</v>
          </cell>
          <cell r="X75" t="str">
            <v>tema 7</v>
          </cell>
          <cell r="Y75">
            <v>0</v>
          </cell>
          <cell r="Z75">
            <v>0</v>
          </cell>
          <cell r="AA75">
            <v>0</v>
          </cell>
          <cell r="AB75">
            <v>0</v>
          </cell>
          <cell r="AC75" t="str">
            <v>tema 6</v>
          </cell>
          <cell r="AD75">
            <v>0</v>
          </cell>
          <cell r="AE75">
            <v>0</v>
          </cell>
          <cell r="AF75">
            <v>0</v>
          </cell>
          <cell r="AG75">
            <v>0</v>
          </cell>
          <cell r="AH75">
            <v>0</v>
          </cell>
          <cell r="AI75" t="str">
            <v>Tema 7</v>
          </cell>
          <cell r="AJ75">
            <v>0</v>
          </cell>
          <cell r="AK75">
            <v>0</v>
          </cell>
          <cell r="AL75">
            <v>0</v>
          </cell>
          <cell r="AM75">
            <v>0</v>
          </cell>
          <cell r="AN75">
            <v>0</v>
          </cell>
          <cell r="AO75">
            <v>0</v>
          </cell>
          <cell r="AP75" t="str">
            <v>tema 6</v>
          </cell>
          <cell r="AQ75">
            <v>0</v>
          </cell>
          <cell r="AR75">
            <v>0</v>
          </cell>
          <cell r="AS75">
            <v>0</v>
          </cell>
          <cell r="AT75" t="str">
            <v>Tema 7</v>
          </cell>
          <cell r="AU75">
            <v>0</v>
          </cell>
          <cell r="AV75">
            <v>0</v>
          </cell>
          <cell r="AW75" t="str">
            <v>Tema 7</v>
          </cell>
          <cell r="AX75">
            <v>0</v>
          </cell>
          <cell r="AY75">
            <v>0</v>
          </cell>
          <cell r="AZ75">
            <v>0</v>
          </cell>
        </row>
        <row r="76">
          <cell r="B76">
            <v>0</v>
          </cell>
          <cell r="C76">
            <v>0</v>
          </cell>
          <cell r="D76" t="str">
            <v>tema 7</v>
          </cell>
          <cell r="E76">
            <v>0</v>
          </cell>
          <cell r="F76">
            <v>0</v>
          </cell>
          <cell r="G76">
            <v>0</v>
          </cell>
          <cell r="H76">
            <v>0</v>
          </cell>
          <cell r="I76" t="str">
            <v>tema 8</v>
          </cell>
          <cell r="J76">
            <v>0</v>
          </cell>
          <cell r="K76">
            <v>0</v>
          </cell>
          <cell r="L76">
            <v>0</v>
          </cell>
          <cell r="M76">
            <v>0</v>
          </cell>
          <cell r="N76">
            <v>0</v>
          </cell>
          <cell r="O76">
            <v>0</v>
          </cell>
          <cell r="P76" t="str">
            <v>tema 8</v>
          </cell>
          <cell r="Q76">
            <v>0</v>
          </cell>
          <cell r="R76">
            <v>0</v>
          </cell>
          <cell r="S76">
            <v>0</v>
          </cell>
          <cell r="T76">
            <v>0</v>
          </cell>
          <cell r="U76">
            <v>0</v>
          </cell>
          <cell r="V76">
            <v>0</v>
          </cell>
          <cell r="W76">
            <v>0</v>
          </cell>
          <cell r="X76" t="str">
            <v>tema 8</v>
          </cell>
          <cell r="Y76">
            <v>0</v>
          </cell>
          <cell r="Z76">
            <v>0</v>
          </cell>
          <cell r="AA76">
            <v>0</v>
          </cell>
          <cell r="AB76">
            <v>0</v>
          </cell>
          <cell r="AC76" t="str">
            <v>tema 7</v>
          </cell>
          <cell r="AD76">
            <v>0</v>
          </cell>
          <cell r="AE76">
            <v>0</v>
          </cell>
          <cell r="AF76">
            <v>0</v>
          </cell>
          <cell r="AG76">
            <v>0</v>
          </cell>
          <cell r="AH76">
            <v>0</v>
          </cell>
          <cell r="AI76" t="str">
            <v>Tema 8</v>
          </cell>
          <cell r="AJ76">
            <v>0</v>
          </cell>
          <cell r="AK76">
            <v>0</v>
          </cell>
          <cell r="AL76">
            <v>0</v>
          </cell>
          <cell r="AM76">
            <v>0</v>
          </cell>
          <cell r="AN76">
            <v>0</v>
          </cell>
          <cell r="AO76">
            <v>0</v>
          </cell>
          <cell r="AP76" t="str">
            <v>tema 7</v>
          </cell>
          <cell r="AQ76">
            <v>0</v>
          </cell>
          <cell r="AR76">
            <v>0</v>
          </cell>
          <cell r="AS76">
            <v>0</v>
          </cell>
          <cell r="AT76" t="str">
            <v>Tema 8</v>
          </cell>
          <cell r="AU76">
            <v>0</v>
          </cell>
          <cell r="AV76">
            <v>0</v>
          </cell>
          <cell r="AW76" t="str">
            <v>Tema 8</v>
          </cell>
          <cell r="AX76">
            <v>0</v>
          </cell>
          <cell r="AY76">
            <v>0</v>
          </cell>
          <cell r="AZ76">
            <v>0</v>
          </cell>
        </row>
        <row r="77">
          <cell r="B77">
            <v>0</v>
          </cell>
          <cell r="C77">
            <v>0</v>
          </cell>
          <cell r="D77" t="str">
            <v>tema 8</v>
          </cell>
          <cell r="E77">
            <v>0</v>
          </cell>
          <cell r="F77">
            <v>0</v>
          </cell>
          <cell r="G77">
            <v>0</v>
          </cell>
          <cell r="H77">
            <v>0</v>
          </cell>
          <cell r="I77" t="str">
            <v>tema 9</v>
          </cell>
          <cell r="J77">
            <v>0</v>
          </cell>
          <cell r="K77">
            <v>0</v>
          </cell>
          <cell r="L77">
            <v>0</v>
          </cell>
          <cell r="M77">
            <v>0</v>
          </cell>
          <cell r="N77">
            <v>0</v>
          </cell>
          <cell r="O77">
            <v>0</v>
          </cell>
          <cell r="P77" t="str">
            <v>tema 9</v>
          </cell>
          <cell r="Q77">
            <v>0</v>
          </cell>
          <cell r="R77">
            <v>0</v>
          </cell>
          <cell r="S77">
            <v>0</v>
          </cell>
          <cell r="T77">
            <v>0</v>
          </cell>
          <cell r="U77">
            <v>0</v>
          </cell>
          <cell r="V77">
            <v>0</v>
          </cell>
          <cell r="W77">
            <v>0</v>
          </cell>
          <cell r="X77" t="str">
            <v>tema 9</v>
          </cell>
          <cell r="Y77">
            <v>0</v>
          </cell>
          <cell r="Z77">
            <v>0</v>
          </cell>
          <cell r="AA77">
            <v>0</v>
          </cell>
          <cell r="AB77">
            <v>0</v>
          </cell>
          <cell r="AC77" t="str">
            <v>tema 8</v>
          </cell>
          <cell r="AD77">
            <v>0</v>
          </cell>
          <cell r="AE77">
            <v>0</v>
          </cell>
          <cell r="AF77">
            <v>0</v>
          </cell>
          <cell r="AG77">
            <v>0</v>
          </cell>
          <cell r="AH77">
            <v>0</v>
          </cell>
          <cell r="AI77" t="str">
            <v>Tema 9</v>
          </cell>
          <cell r="AJ77">
            <v>0</v>
          </cell>
          <cell r="AK77">
            <v>0</v>
          </cell>
          <cell r="AL77">
            <v>0</v>
          </cell>
          <cell r="AM77">
            <v>0</v>
          </cell>
          <cell r="AN77">
            <v>0</v>
          </cell>
          <cell r="AO77">
            <v>0</v>
          </cell>
          <cell r="AP77" t="str">
            <v>tema 8</v>
          </cell>
          <cell r="AQ77">
            <v>0</v>
          </cell>
          <cell r="AR77">
            <v>0</v>
          </cell>
          <cell r="AS77">
            <v>0</v>
          </cell>
          <cell r="AT77" t="str">
            <v>Tema 9</v>
          </cell>
          <cell r="AU77">
            <v>0</v>
          </cell>
          <cell r="AV77">
            <v>0</v>
          </cell>
          <cell r="AW77" t="str">
            <v>Tema 9</v>
          </cell>
          <cell r="AX77">
            <v>0</v>
          </cell>
          <cell r="AY77">
            <v>0</v>
          </cell>
          <cell r="AZ77">
            <v>0</v>
          </cell>
        </row>
        <row r="78">
          <cell r="B78">
            <v>0</v>
          </cell>
          <cell r="C78">
            <v>0</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v>0</v>
          </cell>
          <cell r="V78">
            <v>0</v>
          </cell>
          <cell r="W78">
            <v>0</v>
          </cell>
          <cell r="X78">
            <v>0</v>
          </cell>
          <cell r="Y78">
            <v>0</v>
          </cell>
          <cell r="Z78">
            <v>0</v>
          </cell>
          <cell r="AA78">
            <v>0</v>
          </cell>
          <cell r="AB78">
            <v>0</v>
          </cell>
          <cell r="AC78">
            <v>0</v>
          </cell>
          <cell r="AD78">
            <v>0</v>
          </cell>
          <cell r="AE78">
            <v>0</v>
          </cell>
          <cell r="AF78">
            <v>0</v>
          </cell>
          <cell r="AG78">
            <v>0</v>
          </cell>
          <cell r="AH78">
            <v>0</v>
          </cell>
          <cell r="AI78" t="str">
            <v>Tema 10</v>
          </cell>
          <cell r="AJ78">
            <v>0</v>
          </cell>
          <cell r="AK78">
            <v>0</v>
          </cell>
          <cell r="AL78">
            <v>0</v>
          </cell>
          <cell r="AM78">
            <v>0</v>
          </cell>
          <cell r="AN78">
            <v>0</v>
          </cell>
          <cell r="AO78">
            <v>0</v>
          </cell>
          <cell r="AP78">
            <v>0</v>
          </cell>
          <cell r="AQ78">
            <v>0</v>
          </cell>
          <cell r="AR78">
            <v>0</v>
          </cell>
          <cell r="AS78">
            <v>0</v>
          </cell>
          <cell r="AT78">
            <v>0</v>
          </cell>
          <cell r="AU78">
            <v>0</v>
          </cell>
          <cell r="AV78">
            <v>0</v>
          </cell>
          <cell r="AW78">
            <v>0</v>
          </cell>
          <cell r="AX78">
            <v>0</v>
          </cell>
          <cell r="AY78">
            <v>0</v>
          </cell>
          <cell r="AZ78">
            <v>0</v>
          </cell>
        </row>
        <row r="79">
          <cell r="B79">
            <v>12</v>
          </cell>
          <cell r="C79">
            <v>0</v>
          </cell>
          <cell r="D79" t="str">
            <v>rata-rata</v>
          </cell>
          <cell r="E79">
            <v>0</v>
          </cell>
          <cell r="F79">
            <v>0</v>
          </cell>
          <cell r="G79">
            <v>0</v>
          </cell>
          <cell r="H79">
            <v>0</v>
          </cell>
          <cell r="I79" t="str">
            <v>rata-rata</v>
          </cell>
          <cell r="J79">
            <v>0</v>
          </cell>
          <cell r="K79">
            <v>0</v>
          </cell>
          <cell r="L79">
            <v>0</v>
          </cell>
          <cell r="M79">
            <v>0</v>
          </cell>
          <cell r="N79">
            <v>0</v>
          </cell>
          <cell r="O79">
            <v>0</v>
          </cell>
          <cell r="P79" t="str">
            <v>rata-rata</v>
          </cell>
          <cell r="Q79">
            <v>0</v>
          </cell>
          <cell r="R79">
            <v>0</v>
          </cell>
          <cell r="S79">
            <v>0</v>
          </cell>
          <cell r="T79">
            <v>0</v>
          </cell>
          <cell r="U79">
            <v>0</v>
          </cell>
          <cell r="V79">
            <v>0</v>
          </cell>
          <cell r="W79">
            <v>0</v>
          </cell>
          <cell r="X79" t="str">
            <v>rata-rata</v>
          </cell>
          <cell r="Y79">
            <v>0</v>
          </cell>
          <cell r="Z79">
            <v>0</v>
          </cell>
          <cell r="AA79">
            <v>0</v>
          </cell>
          <cell r="AB79">
            <v>0</v>
          </cell>
          <cell r="AC79" t="str">
            <v>rata-rata</v>
          </cell>
          <cell r="AD79">
            <v>0</v>
          </cell>
          <cell r="AE79">
            <v>0</v>
          </cell>
          <cell r="AF79">
            <v>0</v>
          </cell>
          <cell r="AG79">
            <v>0</v>
          </cell>
          <cell r="AH79">
            <v>0</v>
          </cell>
          <cell r="AI79" t="str">
            <v>rata-rata</v>
          </cell>
          <cell r="AJ79">
            <v>0</v>
          </cell>
          <cell r="AK79">
            <v>0</v>
          </cell>
          <cell r="AL79">
            <v>0</v>
          </cell>
          <cell r="AM79">
            <v>0</v>
          </cell>
          <cell r="AN79">
            <v>0</v>
          </cell>
          <cell r="AO79">
            <v>0</v>
          </cell>
          <cell r="AP79" t="str">
            <v>rata-rata</v>
          </cell>
          <cell r="AQ79">
            <v>0</v>
          </cell>
          <cell r="AR79">
            <v>0</v>
          </cell>
          <cell r="AS79">
            <v>0</v>
          </cell>
          <cell r="AT79" t="str">
            <v>rata-rata</v>
          </cell>
          <cell r="AU79">
            <v>0</v>
          </cell>
          <cell r="AV79">
            <v>0</v>
          </cell>
          <cell r="AW79" t="str">
            <v>rata-rata</v>
          </cell>
          <cell r="AX79">
            <v>0</v>
          </cell>
          <cell r="AY79">
            <v>0</v>
          </cell>
          <cell r="AZ79">
            <v>0</v>
          </cell>
        </row>
        <row r="80">
          <cell r="B80">
            <v>0</v>
          </cell>
          <cell r="C80" t="str">
            <v>Misyanita Nurfitri S</v>
          </cell>
          <cell r="D80" t="str">
            <v>tema 5</v>
          </cell>
          <cell r="E80">
            <v>0</v>
          </cell>
          <cell r="F80">
            <v>0</v>
          </cell>
          <cell r="G80">
            <v>0</v>
          </cell>
          <cell r="H80">
            <v>0</v>
          </cell>
          <cell r="I80" t="str">
            <v>tema 6</v>
          </cell>
          <cell r="J80">
            <v>0</v>
          </cell>
          <cell r="K80">
            <v>0</v>
          </cell>
          <cell r="L80">
            <v>0</v>
          </cell>
          <cell r="M80">
            <v>0</v>
          </cell>
          <cell r="N80">
            <v>0</v>
          </cell>
          <cell r="O80">
            <v>0</v>
          </cell>
          <cell r="P80" t="str">
            <v>tema 6</v>
          </cell>
          <cell r="Q80">
            <v>0</v>
          </cell>
          <cell r="R80">
            <v>0</v>
          </cell>
          <cell r="S80">
            <v>0</v>
          </cell>
          <cell r="T80">
            <v>0</v>
          </cell>
          <cell r="U80">
            <v>0</v>
          </cell>
          <cell r="V80">
            <v>0</v>
          </cell>
          <cell r="W80">
            <v>0</v>
          </cell>
          <cell r="X80" t="str">
            <v>tema 6</v>
          </cell>
          <cell r="Y80">
            <v>0</v>
          </cell>
          <cell r="Z80">
            <v>0</v>
          </cell>
          <cell r="AA80">
            <v>0</v>
          </cell>
          <cell r="AB80">
            <v>0</v>
          </cell>
          <cell r="AC80" t="str">
            <v>tema 5</v>
          </cell>
          <cell r="AD80">
            <v>0</v>
          </cell>
          <cell r="AE80">
            <v>0</v>
          </cell>
          <cell r="AF80">
            <v>0</v>
          </cell>
          <cell r="AG80">
            <v>0</v>
          </cell>
          <cell r="AH80">
            <v>0</v>
          </cell>
          <cell r="AI80" t="str">
            <v>Tema 6</v>
          </cell>
          <cell r="AJ80">
            <v>0</v>
          </cell>
          <cell r="AK80">
            <v>0</v>
          </cell>
          <cell r="AL80">
            <v>0</v>
          </cell>
          <cell r="AM80">
            <v>0</v>
          </cell>
          <cell r="AN80">
            <v>0</v>
          </cell>
          <cell r="AO80">
            <v>0</v>
          </cell>
          <cell r="AP80" t="str">
            <v>tema 5</v>
          </cell>
          <cell r="AQ80">
            <v>0</v>
          </cell>
          <cell r="AR80">
            <v>0</v>
          </cell>
          <cell r="AS80">
            <v>0</v>
          </cell>
          <cell r="AT80" t="str">
            <v>Tema 6</v>
          </cell>
          <cell r="AU80">
            <v>0</v>
          </cell>
          <cell r="AV80">
            <v>0</v>
          </cell>
          <cell r="AW80" t="str">
            <v>Tema 6</v>
          </cell>
          <cell r="AX80">
            <v>0</v>
          </cell>
          <cell r="AY80">
            <v>0</v>
          </cell>
          <cell r="AZ80">
            <v>0</v>
          </cell>
        </row>
        <row r="81">
          <cell r="B81">
            <v>0</v>
          </cell>
          <cell r="C81">
            <v>0</v>
          </cell>
          <cell r="D81" t="str">
            <v>tema 6</v>
          </cell>
          <cell r="E81">
            <v>0</v>
          </cell>
          <cell r="F81">
            <v>0</v>
          </cell>
          <cell r="G81">
            <v>0</v>
          </cell>
          <cell r="H81">
            <v>0</v>
          </cell>
          <cell r="I81" t="str">
            <v>tema 7</v>
          </cell>
          <cell r="J81">
            <v>0</v>
          </cell>
          <cell r="K81">
            <v>0</v>
          </cell>
          <cell r="L81">
            <v>0</v>
          </cell>
          <cell r="M81">
            <v>0</v>
          </cell>
          <cell r="N81">
            <v>0</v>
          </cell>
          <cell r="O81">
            <v>0</v>
          </cell>
          <cell r="P81" t="str">
            <v>tema 7</v>
          </cell>
          <cell r="Q81">
            <v>0</v>
          </cell>
          <cell r="R81">
            <v>0</v>
          </cell>
          <cell r="S81">
            <v>0</v>
          </cell>
          <cell r="T81">
            <v>0</v>
          </cell>
          <cell r="U81">
            <v>0</v>
          </cell>
          <cell r="V81">
            <v>0</v>
          </cell>
          <cell r="W81">
            <v>0</v>
          </cell>
          <cell r="X81" t="str">
            <v>tema 7</v>
          </cell>
          <cell r="Y81">
            <v>0</v>
          </cell>
          <cell r="Z81">
            <v>0</v>
          </cell>
          <cell r="AA81">
            <v>0</v>
          </cell>
          <cell r="AB81">
            <v>0</v>
          </cell>
          <cell r="AC81" t="str">
            <v>tema 6</v>
          </cell>
          <cell r="AD81">
            <v>0</v>
          </cell>
          <cell r="AE81">
            <v>0</v>
          </cell>
          <cell r="AF81">
            <v>0</v>
          </cell>
          <cell r="AG81">
            <v>0</v>
          </cell>
          <cell r="AH81">
            <v>0</v>
          </cell>
          <cell r="AI81" t="str">
            <v>Tema 7</v>
          </cell>
          <cell r="AJ81">
            <v>0</v>
          </cell>
          <cell r="AK81">
            <v>0</v>
          </cell>
          <cell r="AL81">
            <v>0</v>
          </cell>
          <cell r="AM81">
            <v>0</v>
          </cell>
          <cell r="AN81">
            <v>0</v>
          </cell>
          <cell r="AO81">
            <v>0</v>
          </cell>
          <cell r="AP81" t="str">
            <v>tema 6</v>
          </cell>
          <cell r="AQ81">
            <v>0</v>
          </cell>
          <cell r="AR81">
            <v>0</v>
          </cell>
          <cell r="AS81">
            <v>0</v>
          </cell>
          <cell r="AT81" t="str">
            <v>Tema 7</v>
          </cell>
          <cell r="AU81">
            <v>0</v>
          </cell>
          <cell r="AV81">
            <v>0</v>
          </cell>
          <cell r="AW81" t="str">
            <v>Tema 7</v>
          </cell>
          <cell r="AX81">
            <v>0</v>
          </cell>
          <cell r="AY81">
            <v>0</v>
          </cell>
          <cell r="AZ81">
            <v>0</v>
          </cell>
        </row>
        <row r="82">
          <cell r="B82">
            <v>0</v>
          </cell>
          <cell r="C82">
            <v>0</v>
          </cell>
          <cell r="D82" t="str">
            <v>tema 7</v>
          </cell>
          <cell r="E82">
            <v>0</v>
          </cell>
          <cell r="F82">
            <v>0</v>
          </cell>
          <cell r="G82">
            <v>0</v>
          </cell>
          <cell r="H82">
            <v>0</v>
          </cell>
          <cell r="I82" t="str">
            <v>tema 8</v>
          </cell>
          <cell r="J82">
            <v>0</v>
          </cell>
          <cell r="K82">
            <v>0</v>
          </cell>
          <cell r="L82">
            <v>0</v>
          </cell>
          <cell r="M82">
            <v>0</v>
          </cell>
          <cell r="N82">
            <v>0</v>
          </cell>
          <cell r="O82">
            <v>0</v>
          </cell>
          <cell r="P82" t="str">
            <v>tema 8</v>
          </cell>
          <cell r="Q82">
            <v>0</v>
          </cell>
          <cell r="R82">
            <v>0</v>
          </cell>
          <cell r="S82">
            <v>0</v>
          </cell>
          <cell r="T82">
            <v>0</v>
          </cell>
          <cell r="U82">
            <v>0</v>
          </cell>
          <cell r="V82">
            <v>0</v>
          </cell>
          <cell r="W82">
            <v>0</v>
          </cell>
          <cell r="X82" t="str">
            <v>tema 8</v>
          </cell>
          <cell r="Y82">
            <v>0</v>
          </cell>
          <cell r="Z82">
            <v>0</v>
          </cell>
          <cell r="AA82">
            <v>0</v>
          </cell>
          <cell r="AB82">
            <v>0</v>
          </cell>
          <cell r="AC82" t="str">
            <v>tema 7</v>
          </cell>
          <cell r="AD82">
            <v>0</v>
          </cell>
          <cell r="AE82">
            <v>0</v>
          </cell>
          <cell r="AF82">
            <v>0</v>
          </cell>
          <cell r="AG82">
            <v>0</v>
          </cell>
          <cell r="AH82">
            <v>0</v>
          </cell>
          <cell r="AI82" t="str">
            <v>Tema 8</v>
          </cell>
          <cell r="AJ82">
            <v>0</v>
          </cell>
          <cell r="AK82">
            <v>0</v>
          </cell>
          <cell r="AL82">
            <v>0</v>
          </cell>
          <cell r="AM82">
            <v>0</v>
          </cell>
          <cell r="AN82">
            <v>0</v>
          </cell>
          <cell r="AO82">
            <v>0</v>
          </cell>
          <cell r="AP82" t="str">
            <v>tema 7</v>
          </cell>
          <cell r="AQ82">
            <v>0</v>
          </cell>
          <cell r="AR82">
            <v>0</v>
          </cell>
          <cell r="AS82">
            <v>0</v>
          </cell>
          <cell r="AT82" t="str">
            <v>Tema 8</v>
          </cell>
          <cell r="AU82">
            <v>0</v>
          </cell>
          <cell r="AV82">
            <v>0</v>
          </cell>
          <cell r="AW82" t="str">
            <v>Tema 8</v>
          </cell>
          <cell r="AX82">
            <v>0</v>
          </cell>
          <cell r="AY82">
            <v>0</v>
          </cell>
          <cell r="AZ82">
            <v>0</v>
          </cell>
        </row>
        <row r="83">
          <cell r="B83">
            <v>0</v>
          </cell>
          <cell r="C83">
            <v>0</v>
          </cell>
          <cell r="D83" t="str">
            <v>tema 8</v>
          </cell>
          <cell r="E83">
            <v>0</v>
          </cell>
          <cell r="F83">
            <v>0</v>
          </cell>
          <cell r="G83">
            <v>0</v>
          </cell>
          <cell r="H83">
            <v>0</v>
          </cell>
          <cell r="I83" t="str">
            <v>tema 9</v>
          </cell>
          <cell r="J83">
            <v>0</v>
          </cell>
          <cell r="K83">
            <v>0</v>
          </cell>
          <cell r="L83">
            <v>0</v>
          </cell>
          <cell r="M83">
            <v>0</v>
          </cell>
          <cell r="N83">
            <v>0</v>
          </cell>
          <cell r="O83">
            <v>0</v>
          </cell>
          <cell r="P83" t="str">
            <v>tema 9</v>
          </cell>
          <cell r="Q83">
            <v>0</v>
          </cell>
          <cell r="R83">
            <v>0</v>
          </cell>
          <cell r="S83">
            <v>0</v>
          </cell>
          <cell r="T83">
            <v>0</v>
          </cell>
          <cell r="U83">
            <v>0</v>
          </cell>
          <cell r="V83">
            <v>0</v>
          </cell>
          <cell r="W83">
            <v>0</v>
          </cell>
          <cell r="X83" t="str">
            <v>tema 9</v>
          </cell>
          <cell r="Y83">
            <v>0</v>
          </cell>
          <cell r="Z83">
            <v>0</v>
          </cell>
          <cell r="AA83">
            <v>0</v>
          </cell>
          <cell r="AB83">
            <v>0</v>
          </cell>
          <cell r="AC83" t="str">
            <v>tema 8</v>
          </cell>
          <cell r="AD83">
            <v>0</v>
          </cell>
          <cell r="AE83">
            <v>0</v>
          </cell>
          <cell r="AF83">
            <v>0</v>
          </cell>
          <cell r="AG83">
            <v>0</v>
          </cell>
          <cell r="AH83">
            <v>0</v>
          </cell>
          <cell r="AI83" t="str">
            <v>Tema 9</v>
          </cell>
          <cell r="AJ83">
            <v>0</v>
          </cell>
          <cell r="AK83">
            <v>0</v>
          </cell>
          <cell r="AL83">
            <v>0</v>
          </cell>
          <cell r="AM83">
            <v>0</v>
          </cell>
          <cell r="AN83">
            <v>0</v>
          </cell>
          <cell r="AO83">
            <v>0</v>
          </cell>
          <cell r="AP83" t="str">
            <v>tema 8</v>
          </cell>
          <cell r="AQ83">
            <v>0</v>
          </cell>
          <cell r="AR83">
            <v>0</v>
          </cell>
          <cell r="AS83">
            <v>0</v>
          </cell>
          <cell r="AT83" t="str">
            <v>Tema 9</v>
          </cell>
          <cell r="AU83">
            <v>0</v>
          </cell>
          <cell r="AV83">
            <v>0</v>
          </cell>
          <cell r="AW83" t="str">
            <v>Tema 9</v>
          </cell>
          <cell r="AX83">
            <v>0</v>
          </cell>
          <cell r="AY83">
            <v>0</v>
          </cell>
          <cell r="AZ83">
            <v>0</v>
          </cell>
        </row>
        <row r="84">
          <cell r="B84">
            <v>0</v>
          </cell>
          <cell r="C84">
            <v>0</v>
          </cell>
          <cell r="D84">
            <v>0</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v>0</v>
          </cell>
          <cell r="V84">
            <v>0</v>
          </cell>
          <cell r="W84">
            <v>0</v>
          </cell>
          <cell r="X84">
            <v>0</v>
          </cell>
          <cell r="Y84">
            <v>0</v>
          </cell>
          <cell r="Z84">
            <v>0</v>
          </cell>
          <cell r="AA84">
            <v>0</v>
          </cell>
          <cell r="AB84">
            <v>0</v>
          </cell>
          <cell r="AC84">
            <v>0</v>
          </cell>
          <cell r="AD84">
            <v>0</v>
          </cell>
          <cell r="AE84">
            <v>0</v>
          </cell>
          <cell r="AF84">
            <v>0</v>
          </cell>
          <cell r="AG84">
            <v>0</v>
          </cell>
          <cell r="AH84">
            <v>0</v>
          </cell>
          <cell r="AI84" t="str">
            <v>Tema 10</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row>
        <row r="85">
          <cell r="B85">
            <v>13</v>
          </cell>
          <cell r="C85">
            <v>0</v>
          </cell>
          <cell r="D85" t="str">
            <v>rata-rata</v>
          </cell>
          <cell r="E85">
            <v>0</v>
          </cell>
          <cell r="F85">
            <v>0</v>
          </cell>
          <cell r="G85">
            <v>0</v>
          </cell>
          <cell r="H85">
            <v>0</v>
          </cell>
          <cell r="I85" t="str">
            <v>rata-rata</v>
          </cell>
          <cell r="J85">
            <v>0</v>
          </cell>
          <cell r="K85">
            <v>0</v>
          </cell>
          <cell r="L85">
            <v>0</v>
          </cell>
          <cell r="M85">
            <v>0</v>
          </cell>
          <cell r="N85">
            <v>0</v>
          </cell>
          <cell r="O85">
            <v>0</v>
          </cell>
          <cell r="P85" t="str">
            <v>rata-rata</v>
          </cell>
          <cell r="Q85">
            <v>0</v>
          </cell>
          <cell r="R85">
            <v>0</v>
          </cell>
          <cell r="S85">
            <v>0</v>
          </cell>
          <cell r="T85">
            <v>0</v>
          </cell>
          <cell r="U85">
            <v>0</v>
          </cell>
          <cell r="V85">
            <v>0</v>
          </cell>
          <cell r="W85">
            <v>0</v>
          </cell>
          <cell r="X85" t="str">
            <v>rata-rata</v>
          </cell>
          <cell r="Y85">
            <v>0</v>
          </cell>
          <cell r="Z85">
            <v>0</v>
          </cell>
          <cell r="AA85">
            <v>0</v>
          </cell>
          <cell r="AB85">
            <v>0</v>
          </cell>
          <cell r="AC85" t="str">
            <v>rata-rata</v>
          </cell>
          <cell r="AD85">
            <v>0</v>
          </cell>
          <cell r="AE85">
            <v>0</v>
          </cell>
          <cell r="AF85">
            <v>0</v>
          </cell>
          <cell r="AG85">
            <v>0</v>
          </cell>
          <cell r="AH85">
            <v>0</v>
          </cell>
          <cell r="AI85" t="str">
            <v>rata-rata</v>
          </cell>
          <cell r="AJ85">
            <v>0</v>
          </cell>
          <cell r="AK85">
            <v>0</v>
          </cell>
          <cell r="AL85">
            <v>0</v>
          </cell>
          <cell r="AM85">
            <v>0</v>
          </cell>
          <cell r="AN85">
            <v>0</v>
          </cell>
          <cell r="AO85">
            <v>0</v>
          </cell>
          <cell r="AP85" t="str">
            <v>rata-rata</v>
          </cell>
          <cell r="AQ85">
            <v>0</v>
          </cell>
          <cell r="AR85">
            <v>0</v>
          </cell>
          <cell r="AS85">
            <v>0</v>
          </cell>
          <cell r="AT85" t="str">
            <v>rata-rata</v>
          </cell>
          <cell r="AU85">
            <v>0</v>
          </cell>
          <cell r="AV85">
            <v>0</v>
          </cell>
          <cell r="AW85" t="str">
            <v>rata-rata</v>
          </cell>
          <cell r="AX85">
            <v>0</v>
          </cell>
          <cell r="AY85">
            <v>0</v>
          </cell>
          <cell r="AZ85">
            <v>0</v>
          </cell>
        </row>
        <row r="86">
          <cell r="B86">
            <v>0</v>
          </cell>
          <cell r="C86" t="str">
            <v>Moch Zidane Hita L. U</v>
          </cell>
          <cell r="D86" t="str">
            <v>tema 5</v>
          </cell>
          <cell r="E86">
            <v>0</v>
          </cell>
          <cell r="F86">
            <v>0</v>
          </cell>
          <cell r="G86">
            <v>0</v>
          </cell>
          <cell r="H86">
            <v>0</v>
          </cell>
          <cell r="I86" t="str">
            <v>tema 6</v>
          </cell>
          <cell r="J86">
            <v>0</v>
          </cell>
          <cell r="K86">
            <v>0</v>
          </cell>
          <cell r="L86">
            <v>0</v>
          </cell>
          <cell r="M86">
            <v>0</v>
          </cell>
          <cell r="N86">
            <v>0</v>
          </cell>
          <cell r="O86">
            <v>0</v>
          </cell>
          <cell r="P86" t="str">
            <v>tema 6</v>
          </cell>
          <cell r="Q86">
            <v>0</v>
          </cell>
          <cell r="R86">
            <v>0</v>
          </cell>
          <cell r="S86">
            <v>0</v>
          </cell>
          <cell r="T86">
            <v>0</v>
          </cell>
          <cell r="U86">
            <v>0</v>
          </cell>
          <cell r="V86">
            <v>0</v>
          </cell>
          <cell r="W86">
            <v>0</v>
          </cell>
          <cell r="X86" t="str">
            <v>tema 6</v>
          </cell>
          <cell r="Y86">
            <v>0</v>
          </cell>
          <cell r="Z86">
            <v>0</v>
          </cell>
          <cell r="AA86">
            <v>0</v>
          </cell>
          <cell r="AB86">
            <v>0</v>
          </cell>
          <cell r="AC86" t="str">
            <v>tema 5</v>
          </cell>
          <cell r="AD86">
            <v>0</v>
          </cell>
          <cell r="AE86">
            <v>0</v>
          </cell>
          <cell r="AF86">
            <v>0</v>
          </cell>
          <cell r="AG86">
            <v>0</v>
          </cell>
          <cell r="AH86">
            <v>0</v>
          </cell>
          <cell r="AI86" t="str">
            <v>Tema 6</v>
          </cell>
          <cell r="AJ86">
            <v>0</v>
          </cell>
          <cell r="AK86">
            <v>0</v>
          </cell>
          <cell r="AL86">
            <v>0</v>
          </cell>
          <cell r="AM86">
            <v>0</v>
          </cell>
          <cell r="AN86">
            <v>0</v>
          </cell>
          <cell r="AO86">
            <v>0</v>
          </cell>
          <cell r="AP86" t="str">
            <v>tema 5</v>
          </cell>
          <cell r="AQ86">
            <v>0</v>
          </cell>
          <cell r="AR86">
            <v>0</v>
          </cell>
          <cell r="AS86">
            <v>0</v>
          </cell>
          <cell r="AT86" t="str">
            <v>Tema 6</v>
          </cell>
          <cell r="AU86">
            <v>0</v>
          </cell>
          <cell r="AV86">
            <v>0</v>
          </cell>
          <cell r="AW86" t="str">
            <v>Tema 6</v>
          </cell>
          <cell r="AX86">
            <v>0</v>
          </cell>
          <cell r="AY86">
            <v>0</v>
          </cell>
          <cell r="AZ86">
            <v>0</v>
          </cell>
        </row>
        <row r="87">
          <cell r="B87">
            <v>0</v>
          </cell>
          <cell r="C87">
            <v>0</v>
          </cell>
          <cell r="D87" t="str">
            <v>tema 6</v>
          </cell>
          <cell r="E87">
            <v>0</v>
          </cell>
          <cell r="F87">
            <v>0</v>
          </cell>
          <cell r="G87">
            <v>0</v>
          </cell>
          <cell r="H87">
            <v>0</v>
          </cell>
          <cell r="I87" t="str">
            <v>tema 7</v>
          </cell>
          <cell r="J87">
            <v>0</v>
          </cell>
          <cell r="K87">
            <v>0</v>
          </cell>
          <cell r="L87">
            <v>0</v>
          </cell>
          <cell r="M87">
            <v>0</v>
          </cell>
          <cell r="N87">
            <v>0</v>
          </cell>
          <cell r="O87">
            <v>0</v>
          </cell>
          <cell r="P87" t="str">
            <v>tema 7</v>
          </cell>
          <cell r="Q87">
            <v>0</v>
          </cell>
          <cell r="R87">
            <v>0</v>
          </cell>
          <cell r="S87">
            <v>0</v>
          </cell>
          <cell r="T87">
            <v>0</v>
          </cell>
          <cell r="U87">
            <v>0</v>
          </cell>
          <cell r="V87">
            <v>0</v>
          </cell>
          <cell r="W87">
            <v>0</v>
          </cell>
          <cell r="X87" t="str">
            <v>tema 7</v>
          </cell>
          <cell r="Y87">
            <v>0</v>
          </cell>
          <cell r="Z87">
            <v>0</v>
          </cell>
          <cell r="AA87">
            <v>0</v>
          </cell>
          <cell r="AB87">
            <v>0</v>
          </cell>
          <cell r="AC87" t="str">
            <v>tema 6</v>
          </cell>
          <cell r="AD87">
            <v>0</v>
          </cell>
          <cell r="AE87">
            <v>0</v>
          </cell>
          <cell r="AF87">
            <v>0</v>
          </cell>
          <cell r="AG87">
            <v>0</v>
          </cell>
          <cell r="AH87">
            <v>0</v>
          </cell>
          <cell r="AI87" t="str">
            <v>Tema 7</v>
          </cell>
          <cell r="AJ87">
            <v>0</v>
          </cell>
          <cell r="AK87">
            <v>0</v>
          </cell>
          <cell r="AL87">
            <v>0</v>
          </cell>
          <cell r="AM87">
            <v>0</v>
          </cell>
          <cell r="AN87">
            <v>0</v>
          </cell>
          <cell r="AO87">
            <v>0</v>
          </cell>
          <cell r="AP87" t="str">
            <v>tema 6</v>
          </cell>
          <cell r="AQ87">
            <v>0</v>
          </cell>
          <cell r="AR87">
            <v>0</v>
          </cell>
          <cell r="AS87">
            <v>0</v>
          </cell>
          <cell r="AT87" t="str">
            <v>Tema 7</v>
          </cell>
          <cell r="AU87">
            <v>0</v>
          </cell>
          <cell r="AV87">
            <v>0</v>
          </cell>
          <cell r="AW87" t="str">
            <v>Tema 7</v>
          </cell>
          <cell r="AX87">
            <v>0</v>
          </cell>
          <cell r="AY87">
            <v>0</v>
          </cell>
          <cell r="AZ87">
            <v>0</v>
          </cell>
        </row>
        <row r="88">
          <cell r="B88">
            <v>0</v>
          </cell>
          <cell r="C88">
            <v>0</v>
          </cell>
          <cell r="D88" t="str">
            <v>tema 7</v>
          </cell>
          <cell r="E88">
            <v>0</v>
          </cell>
          <cell r="F88">
            <v>0</v>
          </cell>
          <cell r="G88">
            <v>0</v>
          </cell>
          <cell r="H88">
            <v>0</v>
          </cell>
          <cell r="I88" t="str">
            <v>tema 8</v>
          </cell>
          <cell r="J88">
            <v>0</v>
          </cell>
          <cell r="K88">
            <v>0</v>
          </cell>
          <cell r="L88">
            <v>0</v>
          </cell>
          <cell r="M88">
            <v>0</v>
          </cell>
          <cell r="N88">
            <v>0</v>
          </cell>
          <cell r="O88">
            <v>0</v>
          </cell>
          <cell r="P88" t="str">
            <v>tema 8</v>
          </cell>
          <cell r="Q88">
            <v>0</v>
          </cell>
          <cell r="R88">
            <v>0</v>
          </cell>
          <cell r="S88">
            <v>0</v>
          </cell>
          <cell r="T88">
            <v>0</v>
          </cell>
          <cell r="U88">
            <v>0</v>
          </cell>
          <cell r="V88">
            <v>0</v>
          </cell>
          <cell r="W88">
            <v>0</v>
          </cell>
          <cell r="X88" t="str">
            <v>tema 8</v>
          </cell>
          <cell r="Y88">
            <v>0</v>
          </cell>
          <cell r="Z88">
            <v>0</v>
          </cell>
          <cell r="AA88">
            <v>0</v>
          </cell>
          <cell r="AB88">
            <v>0</v>
          </cell>
          <cell r="AC88" t="str">
            <v>tema 7</v>
          </cell>
          <cell r="AD88">
            <v>0</v>
          </cell>
          <cell r="AE88">
            <v>0</v>
          </cell>
          <cell r="AF88">
            <v>0</v>
          </cell>
          <cell r="AG88">
            <v>0</v>
          </cell>
          <cell r="AH88">
            <v>0</v>
          </cell>
          <cell r="AI88" t="str">
            <v>Tema 8</v>
          </cell>
          <cell r="AJ88">
            <v>0</v>
          </cell>
          <cell r="AK88">
            <v>0</v>
          </cell>
          <cell r="AL88">
            <v>0</v>
          </cell>
          <cell r="AM88">
            <v>0</v>
          </cell>
          <cell r="AN88">
            <v>0</v>
          </cell>
          <cell r="AO88">
            <v>0</v>
          </cell>
          <cell r="AP88" t="str">
            <v>tema 7</v>
          </cell>
          <cell r="AQ88">
            <v>0</v>
          </cell>
          <cell r="AR88">
            <v>0</v>
          </cell>
          <cell r="AS88">
            <v>0</v>
          </cell>
          <cell r="AT88" t="str">
            <v>Tema 8</v>
          </cell>
          <cell r="AU88">
            <v>0</v>
          </cell>
          <cell r="AV88">
            <v>0</v>
          </cell>
          <cell r="AW88" t="str">
            <v>Tema 8</v>
          </cell>
          <cell r="AX88">
            <v>0</v>
          </cell>
          <cell r="AY88">
            <v>0</v>
          </cell>
          <cell r="AZ88">
            <v>0</v>
          </cell>
        </row>
        <row r="89">
          <cell r="B89">
            <v>0</v>
          </cell>
          <cell r="C89">
            <v>0</v>
          </cell>
          <cell r="D89" t="str">
            <v>tema 8</v>
          </cell>
          <cell r="E89">
            <v>0</v>
          </cell>
          <cell r="F89">
            <v>0</v>
          </cell>
          <cell r="G89">
            <v>0</v>
          </cell>
          <cell r="H89">
            <v>0</v>
          </cell>
          <cell r="I89" t="str">
            <v>tema 9</v>
          </cell>
          <cell r="J89">
            <v>0</v>
          </cell>
          <cell r="K89">
            <v>0</v>
          </cell>
          <cell r="L89">
            <v>0</v>
          </cell>
          <cell r="M89">
            <v>0</v>
          </cell>
          <cell r="N89">
            <v>0</v>
          </cell>
          <cell r="O89">
            <v>0</v>
          </cell>
          <cell r="P89" t="str">
            <v>tema 9</v>
          </cell>
          <cell r="Q89">
            <v>0</v>
          </cell>
          <cell r="R89">
            <v>0</v>
          </cell>
          <cell r="S89">
            <v>0</v>
          </cell>
          <cell r="T89">
            <v>0</v>
          </cell>
          <cell r="U89">
            <v>0</v>
          </cell>
          <cell r="V89">
            <v>0</v>
          </cell>
          <cell r="W89">
            <v>0</v>
          </cell>
          <cell r="X89" t="str">
            <v>tema 9</v>
          </cell>
          <cell r="Y89">
            <v>0</v>
          </cell>
          <cell r="Z89">
            <v>0</v>
          </cell>
          <cell r="AA89">
            <v>0</v>
          </cell>
          <cell r="AB89">
            <v>0</v>
          </cell>
          <cell r="AC89" t="str">
            <v>tema 8</v>
          </cell>
          <cell r="AD89">
            <v>0</v>
          </cell>
          <cell r="AE89">
            <v>0</v>
          </cell>
          <cell r="AF89">
            <v>0</v>
          </cell>
          <cell r="AG89">
            <v>0</v>
          </cell>
          <cell r="AH89">
            <v>0</v>
          </cell>
          <cell r="AI89" t="str">
            <v>Tema 9</v>
          </cell>
          <cell r="AJ89">
            <v>0</v>
          </cell>
          <cell r="AK89">
            <v>0</v>
          </cell>
          <cell r="AL89">
            <v>0</v>
          </cell>
          <cell r="AM89">
            <v>0</v>
          </cell>
          <cell r="AN89">
            <v>0</v>
          </cell>
          <cell r="AO89">
            <v>0</v>
          </cell>
          <cell r="AP89" t="str">
            <v>tema 8</v>
          </cell>
          <cell r="AQ89">
            <v>0</v>
          </cell>
          <cell r="AR89">
            <v>0</v>
          </cell>
          <cell r="AS89">
            <v>0</v>
          </cell>
          <cell r="AT89" t="str">
            <v>Tema 9</v>
          </cell>
          <cell r="AU89">
            <v>0</v>
          </cell>
          <cell r="AV89">
            <v>0</v>
          </cell>
          <cell r="AW89" t="str">
            <v>Tema 9</v>
          </cell>
          <cell r="AX89">
            <v>0</v>
          </cell>
          <cell r="AY89">
            <v>0</v>
          </cell>
          <cell r="AZ89">
            <v>0</v>
          </cell>
        </row>
        <row r="90">
          <cell r="B90">
            <v>0</v>
          </cell>
          <cell r="C90">
            <v>0</v>
          </cell>
          <cell r="D90">
            <v>0</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v>0</v>
          </cell>
          <cell r="V90">
            <v>0</v>
          </cell>
          <cell r="W90">
            <v>0</v>
          </cell>
          <cell r="X90">
            <v>0</v>
          </cell>
          <cell r="Y90">
            <v>0</v>
          </cell>
          <cell r="Z90">
            <v>0</v>
          </cell>
          <cell r="AA90">
            <v>0</v>
          </cell>
          <cell r="AB90">
            <v>0</v>
          </cell>
          <cell r="AC90">
            <v>0</v>
          </cell>
          <cell r="AD90">
            <v>0</v>
          </cell>
          <cell r="AE90">
            <v>0</v>
          </cell>
          <cell r="AF90">
            <v>0</v>
          </cell>
          <cell r="AG90">
            <v>0</v>
          </cell>
          <cell r="AH90">
            <v>0</v>
          </cell>
          <cell r="AI90" t="str">
            <v>Tema 10</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row>
        <row r="91">
          <cell r="B91">
            <v>14</v>
          </cell>
          <cell r="C91">
            <v>0</v>
          </cell>
          <cell r="D91" t="str">
            <v>rata-rata</v>
          </cell>
          <cell r="E91">
            <v>0</v>
          </cell>
          <cell r="F91">
            <v>0</v>
          </cell>
          <cell r="G91">
            <v>0</v>
          </cell>
          <cell r="H91">
            <v>0</v>
          </cell>
          <cell r="I91" t="str">
            <v>rata-rata</v>
          </cell>
          <cell r="J91">
            <v>0</v>
          </cell>
          <cell r="K91">
            <v>0</v>
          </cell>
          <cell r="L91">
            <v>0</v>
          </cell>
          <cell r="M91">
            <v>0</v>
          </cell>
          <cell r="N91">
            <v>0</v>
          </cell>
          <cell r="O91">
            <v>0</v>
          </cell>
          <cell r="P91" t="str">
            <v>rata-rata</v>
          </cell>
          <cell r="Q91">
            <v>0</v>
          </cell>
          <cell r="R91">
            <v>0</v>
          </cell>
          <cell r="S91">
            <v>0</v>
          </cell>
          <cell r="T91">
            <v>0</v>
          </cell>
          <cell r="U91">
            <v>0</v>
          </cell>
          <cell r="V91">
            <v>0</v>
          </cell>
          <cell r="W91">
            <v>0</v>
          </cell>
          <cell r="X91" t="str">
            <v>rata-rata</v>
          </cell>
          <cell r="Y91">
            <v>0</v>
          </cell>
          <cell r="Z91">
            <v>0</v>
          </cell>
          <cell r="AA91">
            <v>0</v>
          </cell>
          <cell r="AB91">
            <v>0</v>
          </cell>
          <cell r="AC91" t="str">
            <v>rata-rata</v>
          </cell>
          <cell r="AD91">
            <v>0</v>
          </cell>
          <cell r="AE91">
            <v>0</v>
          </cell>
          <cell r="AF91">
            <v>0</v>
          </cell>
          <cell r="AG91">
            <v>0</v>
          </cell>
          <cell r="AH91">
            <v>0</v>
          </cell>
          <cell r="AI91" t="str">
            <v>rata-rata</v>
          </cell>
          <cell r="AJ91">
            <v>0</v>
          </cell>
          <cell r="AK91">
            <v>0</v>
          </cell>
          <cell r="AL91">
            <v>0</v>
          </cell>
          <cell r="AM91">
            <v>0</v>
          </cell>
          <cell r="AN91">
            <v>0</v>
          </cell>
          <cell r="AO91">
            <v>0</v>
          </cell>
          <cell r="AP91" t="str">
            <v>rata-rata</v>
          </cell>
          <cell r="AQ91">
            <v>0</v>
          </cell>
          <cell r="AR91">
            <v>0</v>
          </cell>
          <cell r="AS91">
            <v>0</v>
          </cell>
          <cell r="AT91" t="str">
            <v>rata-rata</v>
          </cell>
          <cell r="AU91">
            <v>0</v>
          </cell>
          <cell r="AV91">
            <v>0</v>
          </cell>
          <cell r="AW91" t="str">
            <v>rata-rata</v>
          </cell>
          <cell r="AX91">
            <v>0</v>
          </cell>
          <cell r="AY91">
            <v>0</v>
          </cell>
          <cell r="AZ91">
            <v>0</v>
          </cell>
        </row>
        <row r="92">
          <cell r="B92">
            <v>0</v>
          </cell>
          <cell r="C92" t="str">
            <v>Muhammad Ibra Maulana</v>
          </cell>
          <cell r="D92" t="str">
            <v>tema 5</v>
          </cell>
          <cell r="E92">
            <v>0</v>
          </cell>
          <cell r="F92">
            <v>0</v>
          </cell>
          <cell r="G92">
            <v>0</v>
          </cell>
          <cell r="H92">
            <v>0</v>
          </cell>
          <cell r="I92" t="str">
            <v>tema 6</v>
          </cell>
          <cell r="J92">
            <v>0</v>
          </cell>
          <cell r="K92">
            <v>0</v>
          </cell>
          <cell r="L92">
            <v>0</v>
          </cell>
          <cell r="M92">
            <v>0</v>
          </cell>
          <cell r="N92">
            <v>0</v>
          </cell>
          <cell r="O92">
            <v>0</v>
          </cell>
          <cell r="P92" t="str">
            <v>tema 6</v>
          </cell>
          <cell r="Q92">
            <v>0</v>
          </cell>
          <cell r="R92">
            <v>0</v>
          </cell>
          <cell r="S92">
            <v>0</v>
          </cell>
          <cell r="T92">
            <v>0</v>
          </cell>
          <cell r="U92">
            <v>0</v>
          </cell>
          <cell r="V92">
            <v>0</v>
          </cell>
          <cell r="W92">
            <v>0</v>
          </cell>
          <cell r="X92" t="str">
            <v>tema 6</v>
          </cell>
          <cell r="Y92">
            <v>0</v>
          </cell>
          <cell r="Z92">
            <v>0</v>
          </cell>
          <cell r="AA92">
            <v>0</v>
          </cell>
          <cell r="AB92">
            <v>0</v>
          </cell>
          <cell r="AC92" t="str">
            <v>tema 5</v>
          </cell>
          <cell r="AD92">
            <v>0</v>
          </cell>
          <cell r="AE92">
            <v>0</v>
          </cell>
          <cell r="AF92">
            <v>0</v>
          </cell>
          <cell r="AG92">
            <v>0</v>
          </cell>
          <cell r="AH92">
            <v>0</v>
          </cell>
          <cell r="AI92" t="str">
            <v>Tema 6</v>
          </cell>
          <cell r="AJ92">
            <v>0</v>
          </cell>
          <cell r="AK92">
            <v>0</v>
          </cell>
          <cell r="AL92">
            <v>0</v>
          </cell>
          <cell r="AM92">
            <v>0</v>
          </cell>
          <cell r="AN92">
            <v>0</v>
          </cell>
          <cell r="AO92">
            <v>0</v>
          </cell>
          <cell r="AP92" t="str">
            <v>tema 5</v>
          </cell>
          <cell r="AQ92">
            <v>0</v>
          </cell>
          <cell r="AR92">
            <v>0</v>
          </cell>
          <cell r="AS92">
            <v>0</v>
          </cell>
          <cell r="AT92" t="str">
            <v>Tema 6</v>
          </cell>
          <cell r="AU92">
            <v>0</v>
          </cell>
          <cell r="AV92">
            <v>0</v>
          </cell>
          <cell r="AW92" t="str">
            <v>Tema 6</v>
          </cell>
          <cell r="AX92">
            <v>0</v>
          </cell>
          <cell r="AY92">
            <v>0</v>
          </cell>
          <cell r="AZ92">
            <v>0</v>
          </cell>
        </row>
        <row r="93">
          <cell r="B93">
            <v>0</v>
          </cell>
          <cell r="C93">
            <v>0</v>
          </cell>
          <cell r="D93" t="str">
            <v>tema 6</v>
          </cell>
          <cell r="E93">
            <v>0</v>
          </cell>
          <cell r="F93">
            <v>0</v>
          </cell>
          <cell r="G93">
            <v>0</v>
          </cell>
          <cell r="H93">
            <v>0</v>
          </cell>
          <cell r="I93" t="str">
            <v>tema 7</v>
          </cell>
          <cell r="J93">
            <v>0</v>
          </cell>
          <cell r="K93">
            <v>0</v>
          </cell>
          <cell r="L93">
            <v>0</v>
          </cell>
          <cell r="M93">
            <v>0</v>
          </cell>
          <cell r="N93">
            <v>0</v>
          </cell>
          <cell r="O93">
            <v>0</v>
          </cell>
          <cell r="P93" t="str">
            <v>tema 7</v>
          </cell>
          <cell r="Q93">
            <v>0</v>
          </cell>
          <cell r="R93">
            <v>0</v>
          </cell>
          <cell r="S93">
            <v>0</v>
          </cell>
          <cell r="T93">
            <v>0</v>
          </cell>
          <cell r="U93">
            <v>0</v>
          </cell>
          <cell r="V93">
            <v>0</v>
          </cell>
          <cell r="W93">
            <v>0</v>
          </cell>
          <cell r="X93" t="str">
            <v>tema 7</v>
          </cell>
          <cell r="Y93">
            <v>0</v>
          </cell>
          <cell r="Z93">
            <v>0</v>
          </cell>
          <cell r="AA93">
            <v>0</v>
          </cell>
          <cell r="AB93">
            <v>0</v>
          </cell>
          <cell r="AC93" t="str">
            <v>tema 6</v>
          </cell>
          <cell r="AD93">
            <v>0</v>
          </cell>
          <cell r="AE93">
            <v>0</v>
          </cell>
          <cell r="AF93">
            <v>0</v>
          </cell>
          <cell r="AG93">
            <v>0</v>
          </cell>
          <cell r="AH93">
            <v>0</v>
          </cell>
          <cell r="AI93" t="str">
            <v>Tema 7</v>
          </cell>
          <cell r="AJ93">
            <v>0</v>
          </cell>
          <cell r="AK93">
            <v>0</v>
          </cell>
          <cell r="AL93">
            <v>0</v>
          </cell>
          <cell r="AM93">
            <v>0</v>
          </cell>
          <cell r="AN93">
            <v>0</v>
          </cell>
          <cell r="AO93">
            <v>0</v>
          </cell>
          <cell r="AP93" t="str">
            <v>tema 6</v>
          </cell>
          <cell r="AQ93">
            <v>0</v>
          </cell>
          <cell r="AR93">
            <v>0</v>
          </cell>
          <cell r="AS93">
            <v>0</v>
          </cell>
          <cell r="AT93" t="str">
            <v>Tema 7</v>
          </cell>
          <cell r="AU93">
            <v>0</v>
          </cell>
          <cell r="AV93">
            <v>0</v>
          </cell>
          <cell r="AW93" t="str">
            <v>Tema 7</v>
          </cell>
          <cell r="AX93">
            <v>0</v>
          </cell>
          <cell r="AY93">
            <v>0</v>
          </cell>
          <cell r="AZ93">
            <v>0</v>
          </cell>
        </row>
        <row r="94">
          <cell r="B94">
            <v>0</v>
          </cell>
          <cell r="C94">
            <v>0</v>
          </cell>
          <cell r="D94" t="str">
            <v>tema 7</v>
          </cell>
          <cell r="E94">
            <v>0</v>
          </cell>
          <cell r="F94">
            <v>0</v>
          </cell>
          <cell r="G94">
            <v>0</v>
          </cell>
          <cell r="H94">
            <v>0</v>
          </cell>
          <cell r="I94" t="str">
            <v>tema 8</v>
          </cell>
          <cell r="J94">
            <v>0</v>
          </cell>
          <cell r="K94">
            <v>0</v>
          </cell>
          <cell r="L94">
            <v>0</v>
          </cell>
          <cell r="M94">
            <v>0</v>
          </cell>
          <cell r="N94">
            <v>0</v>
          </cell>
          <cell r="O94">
            <v>0</v>
          </cell>
          <cell r="P94" t="str">
            <v>tema 8</v>
          </cell>
          <cell r="Q94">
            <v>0</v>
          </cell>
          <cell r="R94">
            <v>0</v>
          </cell>
          <cell r="S94">
            <v>0</v>
          </cell>
          <cell r="T94">
            <v>0</v>
          </cell>
          <cell r="U94">
            <v>0</v>
          </cell>
          <cell r="V94">
            <v>0</v>
          </cell>
          <cell r="W94">
            <v>0</v>
          </cell>
          <cell r="X94" t="str">
            <v>tema 8</v>
          </cell>
          <cell r="Y94">
            <v>0</v>
          </cell>
          <cell r="Z94">
            <v>0</v>
          </cell>
          <cell r="AA94">
            <v>0</v>
          </cell>
          <cell r="AB94">
            <v>0</v>
          </cell>
          <cell r="AC94" t="str">
            <v>tema 7</v>
          </cell>
          <cell r="AD94">
            <v>0</v>
          </cell>
          <cell r="AE94">
            <v>0</v>
          </cell>
          <cell r="AF94">
            <v>0</v>
          </cell>
          <cell r="AG94">
            <v>0</v>
          </cell>
          <cell r="AH94">
            <v>0</v>
          </cell>
          <cell r="AI94" t="str">
            <v>Tema 8</v>
          </cell>
          <cell r="AJ94">
            <v>0</v>
          </cell>
          <cell r="AK94">
            <v>0</v>
          </cell>
          <cell r="AL94">
            <v>0</v>
          </cell>
          <cell r="AM94">
            <v>0</v>
          </cell>
          <cell r="AN94">
            <v>0</v>
          </cell>
          <cell r="AO94">
            <v>0</v>
          </cell>
          <cell r="AP94" t="str">
            <v>tema 7</v>
          </cell>
          <cell r="AQ94">
            <v>0</v>
          </cell>
          <cell r="AR94">
            <v>0</v>
          </cell>
          <cell r="AS94">
            <v>0</v>
          </cell>
          <cell r="AT94" t="str">
            <v>Tema 8</v>
          </cell>
          <cell r="AU94">
            <v>0</v>
          </cell>
          <cell r="AV94">
            <v>0</v>
          </cell>
          <cell r="AW94" t="str">
            <v>Tema 8</v>
          </cell>
          <cell r="AX94">
            <v>0</v>
          </cell>
          <cell r="AY94">
            <v>0</v>
          </cell>
          <cell r="AZ94">
            <v>0</v>
          </cell>
        </row>
        <row r="95">
          <cell r="B95">
            <v>0</v>
          </cell>
          <cell r="C95">
            <v>0</v>
          </cell>
          <cell r="D95" t="str">
            <v>tema 8</v>
          </cell>
          <cell r="E95">
            <v>0</v>
          </cell>
          <cell r="F95">
            <v>0</v>
          </cell>
          <cell r="G95">
            <v>0</v>
          </cell>
          <cell r="H95">
            <v>0</v>
          </cell>
          <cell r="I95" t="str">
            <v>tema 9</v>
          </cell>
          <cell r="J95">
            <v>0</v>
          </cell>
          <cell r="K95">
            <v>0</v>
          </cell>
          <cell r="L95">
            <v>0</v>
          </cell>
          <cell r="M95">
            <v>0</v>
          </cell>
          <cell r="N95">
            <v>0</v>
          </cell>
          <cell r="O95">
            <v>0</v>
          </cell>
          <cell r="P95" t="str">
            <v>tema 9</v>
          </cell>
          <cell r="Q95">
            <v>0</v>
          </cell>
          <cell r="R95">
            <v>0</v>
          </cell>
          <cell r="S95">
            <v>0</v>
          </cell>
          <cell r="T95">
            <v>0</v>
          </cell>
          <cell r="U95">
            <v>0</v>
          </cell>
          <cell r="V95">
            <v>0</v>
          </cell>
          <cell r="W95">
            <v>0</v>
          </cell>
          <cell r="X95" t="str">
            <v>tema 9</v>
          </cell>
          <cell r="Y95">
            <v>0</v>
          </cell>
          <cell r="Z95">
            <v>0</v>
          </cell>
          <cell r="AA95">
            <v>0</v>
          </cell>
          <cell r="AB95">
            <v>0</v>
          </cell>
          <cell r="AC95" t="str">
            <v>tema 8</v>
          </cell>
          <cell r="AD95">
            <v>0</v>
          </cell>
          <cell r="AE95">
            <v>0</v>
          </cell>
          <cell r="AF95">
            <v>0</v>
          </cell>
          <cell r="AG95">
            <v>0</v>
          </cell>
          <cell r="AH95">
            <v>0</v>
          </cell>
          <cell r="AI95" t="str">
            <v>Tema 9</v>
          </cell>
          <cell r="AJ95">
            <v>0</v>
          </cell>
          <cell r="AK95">
            <v>0</v>
          </cell>
          <cell r="AL95">
            <v>0</v>
          </cell>
          <cell r="AM95">
            <v>0</v>
          </cell>
          <cell r="AN95">
            <v>0</v>
          </cell>
          <cell r="AO95">
            <v>0</v>
          </cell>
          <cell r="AP95" t="str">
            <v>tema 8</v>
          </cell>
          <cell r="AQ95">
            <v>0</v>
          </cell>
          <cell r="AR95">
            <v>0</v>
          </cell>
          <cell r="AS95">
            <v>0</v>
          </cell>
          <cell r="AT95" t="str">
            <v>Tema 9</v>
          </cell>
          <cell r="AU95">
            <v>0</v>
          </cell>
          <cell r="AV95">
            <v>0</v>
          </cell>
          <cell r="AW95" t="str">
            <v>Tema 9</v>
          </cell>
          <cell r="AX95">
            <v>0</v>
          </cell>
          <cell r="AY95">
            <v>0</v>
          </cell>
          <cell r="AZ95">
            <v>0</v>
          </cell>
        </row>
        <row r="96">
          <cell r="B96">
            <v>0</v>
          </cell>
          <cell r="C96">
            <v>0</v>
          </cell>
          <cell r="D96">
            <v>0</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t="str">
            <v>Tema 10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row>
        <row r="97">
          <cell r="B97">
            <v>15</v>
          </cell>
          <cell r="C97">
            <v>0</v>
          </cell>
          <cell r="D97" t="str">
            <v>rata-rata</v>
          </cell>
          <cell r="E97">
            <v>0</v>
          </cell>
          <cell r="F97">
            <v>0</v>
          </cell>
          <cell r="G97">
            <v>0</v>
          </cell>
          <cell r="H97">
            <v>0</v>
          </cell>
          <cell r="I97" t="str">
            <v>rata-rata</v>
          </cell>
          <cell r="J97">
            <v>0</v>
          </cell>
          <cell r="K97">
            <v>0</v>
          </cell>
          <cell r="L97">
            <v>0</v>
          </cell>
          <cell r="M97">
            <v>0</v>
          </cell>
          <cell r="N97">
            <v>0</v>
          </cell>
          <cell r="O97">
            <v>0</v>
          </cell>
          <cell r="P97" t="str">
            <v>rata-rata</v>
          </cell>
          <cell r="Q97">
            <v>0</v>
          </cell>
          <cell r="R97">
            <v>0</v>
          </cell>
          <cell r="S97">
            <v>0</v>
          </cell>
          <cell r="T97">
            <v>0</v>
          </cell>
          <cell r="U97">
            <v>0</v>
          </cell>
          <cell r="V97">
            <v>0</v>
          </cell>
          <cell r="W97">
            <v>0</v>
          </cell>
          <cell r="X97" t="str">
            <v>rata-rata</v>
          </cell>
          <cell r="Y97">
            <v>0</v>
          </cell>
          <cell r="Z97">
            <v>0</v>
          </cell>
          <cell r="AA97">
            <v>0</v>
          </cell>
          <cell r="AB97">
            <v>0</v>
          </cell>
          <cell r="AC97" t="str">
            <v>rata-rata</v>
          </cell>
          <cell r="AD97">
            <v>0</v>
          </cell>
          <cell r="AE97">
            <v>0</v>
          </cell>
          <cell r="AF97">
            <v>0</v>
          </cell>
          <cell r="AG97">
            <v>0</v>
          </cell>
          <cell r="AH97">
            <v>0</v>
          </cell>
          <cell r="AI97" t="str">
            <v>rata-rata</v>
          </cell>
          <cell r="AJ97">
            <v>0</v>
          </cell>
          <cell r="AK97">
            <v>0</v>
          </cell>
          <cell r="AL97">
            <v>0</v>
          </cell>
          <cell r="AM97">
            <v>0</v>
          </cell>
          <cell r="AN97">
            <v>0</v>
          </cell>
          <cell r="AO97">
            <v>0</v>
          </cell>
          <cell r="AP97" t="str">
            <v>rata-rata</v>
          </cell>
          <cell r="AQ97">
            <v>0</v>
          </cell>
          <cell r="AR97">
            <v>0</v>
          </cell>
          <cell r="AS97">
            <v>0</v>
          </cell>
          <cell r="AT97" t="str">
            <v>rata-rata</v>
          </cell>
          <cell r="AU97">
            <v>0</v>
          </cell>
          <cell r="AV97">
            <v>0</v>
          </cell>
          <cell r="AW97" t="str">
            <v>rata-rata</v>
          </cell>
          <cell r="AX97">
            <v>0</v>
          </cell>
          <cell r="AY97">
            <v>0</v>
          </cell>
          <cell r="AZ97">
            <v>0</v>
          </cell>
        </row>
        <row r="98">
          <cell r="B98">
            <v>0</v>
          </cell>
          <cell r="C98" t="str">
            <v>Nabilla Shiva Putri</v>
          </cell>
          <cell r="D98" t="str">
            <v>tema 5</v>
          </cell>
          <cell r="E98">
            <v>0</v>
          </cell>
          <cell r="F98">
            <v>0</v>
          </cell>
          <cell r="G98">
            <v>0</v>
          </cell>
          <cell r="H98">
            <v>0</v>
          </cell>
          <cell r="I98" t="str">
            <v>tema 6</v>
          </cell>
          <cell r="J98">
            <v>0</v>
          </cell>
          <cell r="K98">
            <v>0</v>
          </cell>
          <cell r="L98">
            <v>0</v>
          </cell>
          <cell r="M98">
            <v>0</v>
          </cell>
          <cell r="N98">
            <v>0</v>
          </cell>
          <cell r="O98">
            <v>0</v>
          </cell>
          <cell r="P98" t="str">
            <v>tema 6</v>
          </cell>
          <cell r="Q98">
            <v>0</v>
          </cell>
          <cell r="R98">
            <v>0</v>
          </cell>
          <cell r="S98">
            <v>0</v>
          </cell>
          <cell r="T98">
            <v>0</v>
          </cell>
          <cell r="U98">
            <v>0</v>
          </cell>
          <cell r="V98">
            <v>0</v>
          </cell>
          <cell r="W98">
            <v>0</v>
          </cell>
          <cell r="X98" t="str">
            <v>tema 6</v>
          </cell>
          <cell r="Y98">
            <v>0</v>
          </cell>
          <cell r="Z98">
            <v>0</v>
          </cell>
          <cell r="AA98">
            <v>0</v>
          </cell>
          <cell r="AB98">
            <v>0</v>
          </cell>
          <cell r="AC98" t="str">
            <v>tema 5</v>
          </cell>
          <cell r="AD98">
            <v>0</v>
          </cell>
          <cell r="AE98">
            <v>0</v>
          </cell>
          <cell r="AF98">
            <v>0</v>
          </cell>
          <cell r="AG98">
            <v>0</v>
          </cell>
          <cell r="AH98">
            <v>0</v>
          </cell>
          <cell r="AI98" t="str">
            <v>Tema 6</v>
          </cell>
          <cell r="AJ98">
            <v>0</v>
          </cell>
          <cell r="AK98">
            <v>0</v>
          </cell>
          <cell r="AL98">
            <v>0</v>
          </cell>
          <cell r="AM98">
            <v>0</v>
          </cell>
          <cell r="AN98">
            <v>0</v>
          </cell>
          <cell r="AO98">
            <v>0</v>
          </cell>
          <cell r="AP98" t="str">
            <v>tema 5</v>
          </cell>
          <cell r="AQ98">
            <v>0</v>
          </cell>
          <cell r="AR98">
            <v>0</v>
          </cell>
          <cell r="AS98">
            <v>0</v>
          </cell>
          <cell r="AT98" t="str">
            <v>Tema 6</v>
          </cell>
          <cell r="AU98">
            <v>0</v>
          </cell>
          <cell r="AV98">
            <v>0</v>
          </cell>
          <cell r="AW98" t="str">
            <v>Tema 6</v>
          </cell>
          <cell r="AX98">
            <v>0</v>
          </cell>
          <cell r="AY98">
            <v>0</v>
          </cell>
          <cell r="AZ98">
            <v>0</v>
          </cell>
        </row>
        <row r="99">
          <cell r="B99">
            <v>0</v>
          </cell>
          <cell r="C99">
            <v>0</v>
          </cell>
          <cell r="D99" t="str">
            <v>tema 6</v>
          </cell>
          <cell r="E99">
            <v>0</v>
          </cell>
          <cell r="F99">
            <v>0</v>
          </cell>
          <cell r="G99">
            <v>0</v>
          </cell>
          <cell r="H99">
            <v>0</v>
          </cell>
          <cell r="I99" t="str">
            <v>tema 7</v>
          </cell>
          <cell r="J99">
            <v>0</v>
          </cell>
          <cell r="K99">
            <v>0</v>
          </cell>
          <cell r="L99">
            <v>0</v>
          </cell>
          <cell r="M99">
            <v>0</v>
          </cell>
          <cell r="N99">
            <v>0</v>
          </cell>
          <cell r="O99">
            <v>0</v>
          </cell>
          <cell r="P99" t="str">
            <v>tema 7</v>
          </cell>
          <cell r="Q99">
            <v>0</v>
          </cell>
          <cell r="R99">
            <v>0</v>
          </cell>
          <cell r="S99">
            <v>0</v>
          </cell>
          <cell r="T99">
            <v>0</v>
          </cell>
          <cell r="U99">
            <v>0</v>
          </cell>
          <cell r="V99">
            <v>0</v>
          </cell>
          <cell r="W99">
            <v>0</v>
          </cell>
          <cell r="X99" t="str">
            <v>tema 7</v>
          </cell>
          <cell r="Y99">
            <v>0</v>
          </cell>
          <cell r="Z99">
            <v>0</v>
          </cell>
          <cell r="AA99">
            <v>0</v>
          </cell>
          <cell r="AB99">
            <v>0</v>
          </cell>
          <cell r="AC99" t="str">
            <v>tema 6</v>
          </cell>
          <cell r="AD99">
            <v>0</v>
          </cell>
          <cell r="AE99">
            <v>0</v>
          </cell>
          <cell r="AF99">
            <v>0</v>
          </cell>
          <cell r="AG99">
            <v>0</v>
          </cell>
          <cell r="AH99">
            <v>0</v>
          </cell>
          <cell r="AI99" t="str">
            <v>Tema 7</v>
          </cell>
          <cell r="AJ99">
            <v>0</v>
          </cell>
          <cell r="AK99">
            <v>0</v>
          </cell>
          <cell r="AL99">
            <v>0</v>
          </cell>
          <cell r="AM99">
            <v>0</v>
          </cell>
          <cell r="AN99">
            <v>0</v>
          </cell>
          <cell r="AO99">
            <v>0</v>
          </cell>
          <cell r="AP99" t="str">
            <v>tema 6</v>
          </cell>
          <cell r="AQ99">
            <v>0</v>
          </cell>
          <cell r="AR99">
            <v>0</v>
          </cell>
          <cell r="AS99">
            <v>0</v>
          </cell>
          <cell r="AT99" t="str">
            <v>Tema 7</v>
          </cell>
          <cell r="AU99">
            <v>0</v>
          </cell>
          <cell r="AV99">
            <v>0</v>
          </cell>
          <cell r="AW99" t="str">
            <v>Tema 7</v>
          </cell>
          <cell r="AX99">
            <v>0</v>
          </cell>
          <cell r="AY99">
            <v>0</v>
          </cell>
          <cell r="AZ99">
            <v>0</v>
          </cell>
        </row>
        <row r="100">
          <cell r="B100">
            <v>0</v>
          </cell>
          <cell r="C100">
            <v>0</v>
          </cell>
          <cell r="D100" t="str">
            <v>tema 7</v>
          </cell>
          <cell r="E100">
            <v>0</v>
          </cell>
          <cell r="F100">
            <v>0</v>
          </cell>
          <cell r="G100">
            <v>0</v>
          </cell>
          <cell r="H100">
            <v>0</v>
          </cell>
          <cell r="I100" t="str">
            <v>tema 8</v>
          </cell>
          <cell r="J100">
            <v>0</v>
          </cell>
          <cell r="K100">
            <v>0</v>
          </cell>
          <cell r="L100">
            <v>0</v>
          </cell>
          <cell r="M100">
            <v>0</v>
          </cell>
          <cell r="N100">
            <v>0</v>
          </cell>
          <cell r="O100">
            <v>0</v>
          </cell>
          <cell r="P100" t="str">
            <v>tema 8</v>
          </cell>
          <cell r="Q100">
            <v>0</v>
          </cell>
          <cell r="R100">
            <v>0</v>
          </cell>
          <cell r="S100">
            <v>0</v>
          </cell>
          <cell r="T100">
            <v>0</v>
          </cell>
          <cell r="U100">
            <v>0</v>
          </cell>
          <cell r="V100">
            <v>0</v>
          </cell>
          <cell r="W100">
            <v>0</v>
          </cell>
          <cell r="X100" t="str">
            <v>tema 8</v>
          </cell>
          <cell r="Y100">
            <v>0</v>
          </cell>
          <cell r="Z100">
            <v>0</v>
          </cell>
          <cell r="AA100">
            <v>0</v>
          </cell>
          <cell r="AB100">
            <v>0</v>
          </cell>
          <cell r="AC100" t="str">
            <v>tema 7</v>
          </cell>
          <cell r="AD100">
            <v>0</v>
          </cell>
          <cell r="AE100">
            <v>0</v>
          </cell>
          <cell r="AF100">
            <v>0</v>
          </cell>
          <cell r="AG100">
            <v>0</v>
          </cell>
          <cell r="AH100">
            <v>0</v>
          </cell>
          <cell r="AI100" t="str">
            <v>Tema 8</v>
          </cell>
          <cell r="AJ100">
            <v>0</v>
          </cell>
          <cell r="AK100">
            <v>0</v>
          </cell>
          <cell r="AL100">
            <v>0</v>
          </cell>
          <cell r="AM100">
            <v>0</v>
          </cell>
          <cell r="AN100">
            <v>0</v>
          </cell>
          <cell r="AO100">
            <v>0</v>
          </cell>
          <cell r="AP100" t="str">
            <v>tema 7</v>
          </cell>
          <cell r="AQ100">
            <v>0</v>
          </cell>
          <cell r="AR100">
            <v>0</v>
          </cell>
          <cell r="AS100">
            <v>0</v>
          </cell>
          <cell r="AT100" t="str">
            <v>Tema 8</v>
          </cell>
          <cell r="AU100">
            <v>0</v>
          </cell>
          <cell r="AV100">
            <v>0</v>
          </cell>
          <cell r="AW100" t="str">
            <v>Tema 8</v>
          </cell>
          <cell r="AX100">
            <v>0</v>
          </cell>
          <cell r="AY100">
            <v>0</v>
          </cell>
          <cell r="AZ100">
            <v>0</v>
          </cell>
        </row>
        <row r="101">
          <cell r="B101">
            <v>0</v>
          </cell>
          <cell r="C101">
            <v>0</v>
          </cell>
          <cell r="D101" t="str">
            <v>tema 8</v>
          </cell>
          <cell r="E101">
            <v>0</v>
          </cell>
          <cell r="F101">
            <v>0</v>
          </cell>
          <cell r="G101">
            <v>0</v>
          </cell>
          <cell r="H101">
            <v>0</v>
          </cell>
          <cell r="I101" t="str">
            <v>tema 9</v>
          </cell>
          <cell r="J101">
            <v>0</v>
          </cell>
          <cell r="K101">
            <v>0</v>
          </cell>
          <cell r="L101">
            <v>0</v>
          </cell>
          <cell r="M101">
            <v>0</v>
          </cell>
          <cell r="N101">
            <v>0</v>
          </cell>
          <cell r="O101">
            <v>0</v>
          </cell>
          <cell r="P101" t="str">
            <v>tema 9</v>
          </cell>
          <cell r="Q101">
            <v>0</v>
          </cell>
          <cell r="R101">
            <v>0</v>
          </cell>
          <cell r="S101">
            <v>0</v>
          </cell>
          <cell r="T101">
            <v>0</v>
          </cell>
          <cell r="U101">
            <v>0</v>
          </cell>
          <cell r="V101">
            <v>0</v>
          </cell>
          <cell r="W101">
            <v>0</v>
          </cell>
          <cell r="X101" t="str">
            <v>tema 9</v>
          </cell>
          <cell r="Y101">
            <v>0</v>
          </cell>
          <cell r="Z101">
            <v>0</v>
          </cell>
          <cell r="AA101">
            <v>0</v>
          </cell>
          <cell r="AB101">
            <v>0</v>
          </cell>
          <cell r="AC101" t="str">
            <v>tema 8</v>
          </cell>
          <cell r="AD101">
            <v>0</v>
          </cell>
          <cell r="AE101">
            <v>0</v>
          </cell>
          <cell r="AF101">
            <v>0</v>
          </cell>
          <cell r="AG101">
            <v>0</v>
          </cell>
          <cell r="AH101">
            <v>0</v>
          </cell>
          <cell r="AI101" t="str">
            <v>Tema 9</v>
          </cell>
          <cell r="AJ101">
            <v>0</v>
          </cell>
          <cell r="AK101">
            <v>0</v>
          </cell>
          <cell r="AL101">
            <v>0</v>
          </cell>
          <cell r="AM101">
            <v>0</v>
          </cell>
          <cell r="AN101">
            <v>0</v>
          </cell>
          <cell r="AO101">
            <v>0</v>
          </cell>
          <cell r="AP101" t="str">
            <v>tema 8</v>
          </cell>
          <cell r="AQ101">
            <v>0</v>
          </cell>
          <cell r="AR101">
            <v>0</v>
          </cell>
          <cell r="AS101">
            <v>0</v>
          </cell>
          <cell r="AT101" t="str">
            <v>Tema 9</v>
          </cell>
          <cell r="AU101">
            <v>0</v>
          </cell>
          <cell r="AV101">
            <v>0</v>
          </cell>
          <cell r="AW101" t="str">
            <v>Tema 9</v>
          </cell>
          <cell r="AX101">
            <v>0</v>
          </cell>
          <cell r="AY101">
            <v>0</v>
          </cell>
          <cell r="AZ101">
            <v>0</v>
          </cell>
        </row>
        <row r="102">
          <cell r="B102">
            <v>0</v>
          </cell>
          <cell r="C102">
            <v>0</v>
          </cell>
          <cell r="D102">
            <v>0</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v>0</v>
          </cell>
          <cell r="V102">
            <v>0</v>
          </cell>
          <cell r="W102">
            <v>0</v>
          </cell>
          <cell r="X102">
            <v>0</v>
          </cell>
          <cell r="Y102">
            <v>0</v>
          </cell>
          <cell r="Z102">
            <v>0</v>
          </cell>
          <cell r="AA102">
            <v>0</v>
          </cell>
          <cell r="AB102">
            <v>0</v>
          </cell>
          <cell r="AC102">
            <v>0</v>
          </cell>
          <cell r="AD102">
            <v>0</v>
          </cell>
          <cell r="AE102">
            <v>0</v>
          </cell>
          <cell r="AF102">
            <v>0</v>
          </cell>
          <cell r="AG102">
            <v>0</v>
          </cell>
          <cell r="AH102">
            <v>0</v>
          </cell>
          <cell r="AI102" t="str">
            <v>Tema 10</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row>
        <row r="103">
          <cell r="B103">
            <v>16</v>
          </cell>
          <cell r="C103">
            <v>0</v>
          </cell>
          <cell r="D103" t="str">
            <v>rata-rata</v>
          </cell>
          <cell r="E103">
            <v>0</v>
          </cell>
          <cell r="F103">
            <v>0</v>
          </cell>
          <cell r="G103">
            <v>0</v>
          </cell>
          <cell r="H103">
            <v>0</v>
          </cell>
          <cell r="I103" t="str">
            <v>rata-rata</v>
          </cell>
          <cell r="J103">
            <v>0</v>
          </cell>
          <cell r="K103">
            <v>0</v>
          </cell>
          <cell r="L103">
            <v>0</v>
          </cell>
          <cell r="M103">
            <v>0</v>
          </cell>
          <cell r="N103">
            <v>0</v>
          </cell>
          <cell r="O103">
            <v>0</v>
          </cell>
          <cell r="P103" t="str">
            <v>rata-rata</v>
          </cell>
          <cell r="Q103">
            <v>0</v>
          </cell>
          <cell r="R103">
            <v>0</v>
          </cell>
          <cell r="S103">
            <v>0</v>
          </cell>
          <cell r="T103">
            <v>0</v>
          </cell>
          <cell r="U103">
            <v>0</v>
          </cell>
          <cell r="V103">
            <v>0</v>
          </cell>
          <cell r="W103">
            <v>0</v>
          </cell>
          <cell r="X103" t="str">
            <v>rata-rata</v>
          </cell>
          <cell r="Y103">
            <v>0</v>
          </cell>
          <cell r="Z103">
            <v>0</v>
          </cell>
          <cell r="AA103">
            <v>0</v>
          </cell>
          <cell r="AB103">
            <v>0</v>
          </cell>
          <cell r="AC103" t="str">
            <v>rata-rata</v>
          </cell>
          <cell r="AD103">
            <v>0</v>
          </cell>
          <cell r="AE103">
            <v>0</v>
          </cell>
          <cell r="AF103">
            <v>0</v>
          </cell>
          <cell r="AG103">
            <v>0</v>
          </cell>
          <cell r="AH103">
            <v>0</v>
          </cell>
          <cell r="AI103" t="str">
            <v>rata-rata</v>
          </cell>
          <cell r="AJ103">
            <v>0</v>
          </cell>
          <cell r="AK103">
            <v>0</v>
          </cell>
          <cell r="AL103">
            <v>0</v>
          </cell>
          <cell r="AM103">
            <v>0</v>
          </cell>
          <cell r="AN103">
            <v>0</v>
          </cell>
          <cell r="AO103">
            <v>0</v>
          </cell>
          <cell r="AP103" t="str">
            <v>rata-rata</v>
          </cell>
          <cell r="AQ103">
            <v>0</v>
          </cell>
          <cell r="AR103">
            <v>0</v>
          </cell>
          <cell r="AS103">
            <v>0</v>
          </cell>
          <cell r="AT103" t="str">
            <v>rata-rata</v>
          </cell>
          <cell r="AU103">
            <v>0</v>
          </cell>
          <cell r="AV103">
            <v>0</v>
          </cell>
          <cell r="AW103" t="str">
            <v>rata-rata</v>
          </cell>
          <cell r="AX103">
            <v>0</v>
          </cell>
          <cell r="AY103">
            <v>0</v>
          </cell>
          <cell r="AZ103">
            <v>0</v>
          </cell>
        </row>
        <row r="104">
          <cell r="B104">
            <v>0</v>
          </cell>
          <cell r="C104" t="str">
            <v>Naufal Falih F</v>
          </cell>
          <cell r="D104" t="str">
            <v>tema 5</v>
          </cell>
          <cell r="E104">
            <v>0</v>
          </cell>
          <cell r="F104">
            <v>0</v>
          </cell>
          <cell r="G104">
            <v>0</v>
          </cell>
          <cell r="H104">
            <v>0</v>
          </cell>
          <cell r="I104" t="str">
            <v>tema 6</v>
          </cell>
          <cell r="J104">
            <v>0</v>
          </cell>
          <cell r="K104">
            <v>0</v>
          </cell>
          <cell r="L104">
            <v>0</v>
          </cell>
          <cell r="M104">
            <v>0</v>
          </cell>
          <cell r="N104">
            <v>0</v>
          </cell>
          <cell r="O104">
            <v>0</v>
          </cell>
          <cell r="P104" t="str">
            <v>tema 6</v>
          </cell>
          <cell r="Q104">
            <v>0</v>
          </cell>
          <cell r="R104">
            <v>0</v>
          </cell>
          <cell r="S104">
            <v>0</v>
          </cell>
          <cell r="T104">
            <v>0</v>
          </cell>
          <cell r="U104">
            <v>0</v>
          </cell>
          <cell r="V104">
            <v>0</v>
          </cell>
          <cell r="W104">
            <v>0</v>
          </cell>
          <cell r="X104" t="str">
            <v>tema 6</v>
          </cell>
          <cell r="Y104">
            <v>0</v>
          </cell>
          <cell r="Z104">
            <v>0</v>
          </cell>
          <cell r="AA104">
            <v>0</v>
          </cell>
          <cell r="AB104">
            <v>0</v>
          </cell>
          <cell r="AC104" t="str">
            <v>tema 5</v>
          </cell>
          <cell r="AD104">
            <v>0</v>
          </cell>
          <cell r="AE104">
            <v>0</v>
          </cell>
          <cell r="AF104">
            <v>0</v>
          </cell>
          <cell r="AG104">
            <v>0</v>
          </cell>
          <cell r="AH104">
            <v>0</v>
          </cell>
          <cell r="AI104" t="str">
            <v>Tema 6</v>
          </cell>
          <cell r="AJ104">
            <v>0</v>
          </cell>
          <cell r="AK104">
            <v>0</v>
          </cell>
          <cell r="AL104">
            <v>0</v>
          </cell>
          <cell r="AM104">
            <v>0</v>
          </cell>
          <cell r="AN104">
            <v>0</v>
          </cell>
          <cell r="AO104">
            <v>0</v>
          </cell>
          <cell r="AP104" t="str">
            <v>tema 5</v>
          </cell>
          <cell r="AQ104">
            <v>0</v>
          </cell>
          <cell r="AR104">
            <v>0</v>
          </cell>
          <cell r="AS104">
            <v>0</v>
          </cell>
          <cell r="AT104" t="str">
            <v>Tema 6</v>
          </cell>
          <cell r="AU104">
            <v>0</v>
          </cell>
          <cell r="AV104">
            <v>0</v>
          </cell>
          <cell r="AW104" t="str">
            <v>Tema 6</v>
          </cell>
          <cell r="AX104">
            <v>0</v>
          </cell>
          <cell r="AY104">
            <v>0</v>
          </cell>
          <cell r="AZ104">
            <v>0</v>
          </cell>
        </row>
        <row r="105">
          <cell r="B105">
            <v>0</v>
          </cell>
          <cell r="C105">
            <v>0</v>
          </cell>
          <cell r="D105" t="str">
            <v>tema 6</v>
          </cell>
          <cell r="E105">
            <v>0</v>
          </cell>
          <cell r="F105">
            <v>0</v>
          </cell>
          <cell r="G105">
            <v>0</v>
          </cell>
          <cell r="H105">
            <v>0</v>
          </cell>
          <cell r="I105" t="str">
            <v>tema 7</v>
          </cell>
          <cell r="J105">
            <v>0</v>
          </cell>
          <cell r="K105">
            <v>0</v>
          </cell>
          <cell r="L105">
            <v>0</v>
          </cell>
          <cell r="M105">
            <v>0</v>
          </cell>
          <cell r="N105">
            <v>0</v>
          </cell>
          <cell r="O105">
            <v>0</v>
          </cell>
          <cell r="P105" t="str">
            <v>tema 7</v>
          </cell>
          <cell r="Q105">
            <v>0</v>
          </cell>
          <cell r="R105">
            <v>0</v>
          </cell>
          <cell r="S105">
            <v>0</v>
          </cell>
          <cell r="T105">
            <v>0</v>
          </cell>
          <cell r="U105">
            <v>0</v>
          </cell>
          <cell r="V105">
            <v>0</v>
          </cell>
          <cell r="W105">
            <v>0</v>
          </cell>
          <cell r="X105" t="str">
            <v>tema 7</v>
          </cell>
          <cell r="Y105">
            <v>0</v>
          </cell>
          <cell r="Z105">
            <v>0</v>
          </cell>
          <cell r="AA105">
            <v>0</v>
          </cell>
          <cell r="AB105">
            <v>0</v>
          </cell>
          <cell r="AC105" t="str">
            <v>tema 6</v>
          </cell>
          <cell r="AD105">
            <v>0</v>
          </cell>
          <cell r="AE105">
            <v>0</v>
          </cell>
          <cell r="AF105">
            <v>0</v>
          </cell>
          <cell r="AG105">
            <v>0</v>
          </cell>
          <cell r="AH105">
            <v>0</v>
          </cell>
          <cell r="AI105" t="str">
            <v>Tema 7</v>
          </cell>
          <cell r="AJ105">
            <v>0</v>
          </cell>
          <cell r="AK105">
            <v>0</v>
          </cell>
          <cell r="AL105">
            <v>0</v>
          </cell>
          <cell r="AM105">
            <v>0</v>
          </cell>
          <cell r="AN105">
            <v>0</v>
          </cell>
          <cell r="AO105">
            <v>0</v>
          </cell>
          <cell r="AP105" t="str">
            <v>tema 6</v>
          </cell>
          <cell r="AQ105">
            <v>0</v>
          </cell>
          <cell r="AR105">
            <v>0</v>
          </cell>
          <cell r="AS105">
            <v>0</v>
          </cell>
          <cell r="AT105" t="str">
            <v>Tema 7</v>
          </cell>
          <cell r="AU105">
            <v>0</v>
          </cell>
          <cell r="AV105">
            <v>0</v>
          </cell>
          <cell r="AW105" t="str">
            <v>Tema 7</v>
          </cell>
          <cell r="AX105">
            <v>0</v>
          </cell>
          <cell r="AY105">
            <v>0</v>
          </cell>
          <cell r="AZ105">
            <v>0</v>
          </cell>
        </row>
        <row r="106">
          <cell r="B106">
            <v>0</v>
          </cell>
          <cell r="C106">
            <v>0</v>
          </cell>
          <cell r="D106" t="str">
            <v>tema 7</v>
          </cell>
          <cell r="E106">
            <v>0</v>
          </cell>
          <cell r="F106">
            <v>0</v>
          </cell>
          <cell r="G106">
            <v>0</v>
          </cell>
          <cell r="H106">
            <v>0</v>
          </cell>
          <cell r="I106" t="str">
            <v>tema 8</v>
          </cell>
          <cell r="J106">
            <v>0</v>
          </cell>
          <cell r="K106">
            <v>0</v>
          </cell>
          <cell r="L106">
            <v>0</v>
          </cell>
          <cell r="M106">
            <v>0</v>
          </cell>
          <cell r="N106">
            <v>0</v>
          </cell>
          <cell r="O106">
            <v>0</v>
          </cell>
          <cell r="P106" t="str">
            <v>tema 8</v>
          </cell>
          <cell r="Q106">
            <v>0</v>
          </cell>
          <cell r="R106">
            <v>0</v>
          </cell>
          <cell r="S106">
            <v>0</v>
          </cell>
          <cell r="T106">
            <v>0</v>
          </cell>
          <cell r="U106">
            <v>0</v>
          </cell>
          <cell r="V106">
            <v>0</v>
          </cell>
          <cell r="W106">
            <v>0</v>
          </cell>
          <cell r="X106" t="str">
            <v>tema 8</v>
          </cell>
          <cell r="Y106">
            <v>0</v>
          </cell>
          <cell r="Z106">
            <v>0</v>
          </cell>
          <cell r="AA106">
            <v>0</v>
          </cell>
          <cell r="AB106">
            <v>0</v>
          </cell>
          <cell r="AC106" t="str">
            <v>tema 7</v>
          </cell>
          <cell r="AD106">
            <v>0</v>
          </cell>
          <cell r="AE106">
            <v>0</v>
          </cell>
          <cell r="AF106">
            <v>0</v>
          </cell>
          <cell r="AG106">
            <v>0</v>
          </cell>
          <cell r="AH106">
            <v>0</v>
          </cell>
          <cell r="AI106" t="str">
            <v>Tema 8</v>
          </cell>
          <cell r="AJ106">
            <v>0</v>
          </cell>
          <cell r="AK106">
            <v>0</v>
          </cell>
          <cell r="AL106">
            <v>0</v>
          </cell>
          <cell r="AM106">
            <v>0</v>
          </cell>
          <cell r="AN106">
            <v>0</v>
          </cell>
          <cell r="AO106">
            <v>0</v>
          </cell>
          <cell r="AP106" t="str">
            <v>tema 7</v>
          </cell>
          <cell r="AQ106">
            <v>0</v>
          </cell>
          <cell r="AR106">
            <v>0</v>
          </cell>
          <cell r="AS106">
            <v>0</v>
          </cell>
          <cell r="AT106" t="str">
            <v>Tema 8</v>
          </cell>
          <cell r="AU106">
            <v>0</v>
          </cell>
          <cell r="AV106">
            <v>0</v>
          </cell>
          <cell r="AW106" t="str">
            <v>Tema 8</v>
          </cell>
          <cell r="AX106">
            <v>0</v>
          </cell>
          <cell r="AY106">
            <v>0</v>
          </cell>
          <cell r="AZ106">
            <v>0</v>
          </cell>
        </row>
        <row r="107">
          <cell r="B107">
            <v>0</v>
          </cell>
          <cell r="C107">
            <v>0</v>
          </cell>
          <cell r="D107" t="str">
            <v>tema 8</v>
          </cell>
          <cell r="E107">
            <v>0</v>
          </cell>
          <cell r="F107">
            <v>0</v>
          </cell>
          <cell r="G107">
            <v>0</v>
          </cell>
          <cell r="H107">
            <v>0</v>
          </cell>
          <cell r="I107" t="str">
            <v>tema 9</v>
          </cell>
          <cell r="J107">
            <v>0</v>
          </cell>
          <cell r="K107">
            <v>0</v>
          </cell>
          <cell r="L107">
            <v>0</v>
          </cell>
          <cell r="M107">
            <v>0</v>
          </cell>
          <cell r="N107">
            <v>0</v>
          </cell>
          <cell r="O107">
            <v>0</v>
          </cell>
          <cell r="P107" t="str">
            <v>tema 9</v>
          </cell>
          <cell r="Q107">
            <v>0</v>
          </cell>
          <cell r="R107">
            <v>0</v>
          </cell>
          <cell r="S107">
            <v>0</v>
          </cell>
          <cell r="T107">
            <v>0</v>
          </cell>
          <cell r="U107">
            <v>0</v>
          </cell>
          <cell r="V107">
            <v>0</v>
          </cell>
          <cell r="W107">
            <v>0</v>
          </cell>
          <cell r="X107" t="str">
            <v>tema 9</v>
          </cell>
          <cell r="Y107">
            <v>0</v>
          </cell>
          <cell r="Z107">
            <v>0</v>
          </cell>
          <cell r="AA107">
            <v>0</v>
          </cell>
          <cell r="AB107">
            <v>0</v>
          </cell>
          <cell r="AC107" t="str">
            <v>tema 8</v>
          </cell>
          <cell r="AD107">
            <v>0</v>
          </cell>
          <cell r="AE107">
            <v>0</v>
          </cell>
          <cell r="AF107">
            <v>0</v>
          </cell>
          <cell r="AG107">
            <v>0</v>
          </cell>
          <cell r="AH107">
            <v>0</v>
          </cell>
          <cell r="AI107" t="str">
            <v>Tema 9</v>
          </cell>
          <cell r="AJ107">
            <v>0</v>
          </cell>
          <cell r="AK107">
            <v>0</v>
          </cell>
          <cell r="AL107">
            <v>0</v>
          </cell>
          <cell r="AM107">
            <v>0</v>
          </cell>
          <cell r="AN107">
            <v>0</v>
          </cell>
          <cell r="AO107">
            <v>0</v>
          </cell>
          <cell r="AP107" t="str">
            <v>tema 8</v>
          </cell>
          <cell r="AQ107">
            <v>0</v>
          </cell>
          <cell r="AR107">
            <v>0</v>
          </cell>
          <cell r="AS107">
            <v>0</v>
          </cell>
          <cell r="AT107" t="str">
            <v>Tema 9</v>
          </cell>
          <cell r="AU107">
            <v>0</v>
          </cell>
          <cell r="AV107">
            <v>0</v>
          </cell>
          <cell r="AW107" t="str">
            <v>Tema 9</v>
          </cell>
          <cell r="AX107">
            <v>0</v>
          </cell>
          <cell r="AY107">
            <v>0</v>
          </cell>
          <cell r="AZ107">
            <v>0</v>
          </cell>
        </row>
        <row r="108">
          <cell r="B108">
            <v>0</v>
          </cell>
          <cell r="C108">
            <v>0</v>
          </cell>
          <cell r="D108">
            <v>0</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0</v>
          </cell>
          <cell r="AB108">
            <v>0</v>
          </cell>
          <cell r="AC108">
            <v>0</v>
          </cell>
          <cell r="AD108">
            <v>0</v>
          </cell>
          <cell r="AE108">
            <v>0</v>
          </cell>
          <cell r="AF108">
            <v>0</v>
          </cell>
          <cell r="AG108">
            <v>0</v>
          </cell>
          <cell r="AH108">
            <v>0</v>
          </cell>
          <cell r="AI108" t="str">
            <v>Tema 10</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row>
        <row r="109">
          <cell r="B109">
            <v>17</v>
          </cell>
          <cell r="C109">
            <v>0</v>
          </cell>
          <cell r="D109" t="str">
            <v>rata-rata</v>
          </cell>
          <cell r="E109">
            <v>0</v>
          </cell>
          <cell r="F109">
            <v>0</v>
          </cell>
          <cell r="G109">
            <v>0</v>
          </cell>
          <cell r="H109">
            <v>0</v>
          </cell>
          <cell r="I109" t="str">
            <v>rata-rata</v>
          </cell>
          <cell r="J109">
            <v>0</v>
          </cell>
          <cell r="K109">
            <v>0</v>
          </cell>
          <cell r="L109">
            <v>0</v>
          </cell>
          <cell r="M109">
            <v>0</v>
          </cell>
          <cell r="N109">
            <v>0</v>
          </cell>
          <cell r="O109">
            <v>0</v>
          </cell>
          <cell r="P109" t="str">
            <v>rata-rata</v>
          </cell>
          <cell r="Q109">
            <v>0</v>
          </cell>
          <cell r="R109">
            <v>0</v>
          </cell>
          <cell r="S109">
            <v>0</v>
          </cell>
          <cell r="T109">
            <v>0</v>
          </cell>
          <cell r="U109">
            <v>0</v>
          </cell>
          <cell r="V109">
            <v>0</v>
          </cell>
          <cell r="W109">
            <v>0</v>
          </cell>
          <cell r="X109" t="str">
            <v>rata-rata</v>
          </cell>
          <cell r="Y109">
            <v>0</v>
          </cell>
          <cell r="Z109">
            <v>0</v>
          </cell>
          <cell r="AA109">
            <v>0</v>
          </cell>
          <cell r="AB109">
            <v>0</v>
          </cell>
          <cell r="AC109" t="str">
            <v>rata-rata</v>
          </cell>
          <cell r="AD109">
            <v>0</v>
          </cell>
          <cell r="AE109">
            <v>0</v>
          </cell>
          <cell r="AF109">
            <v>0</v>
          </cell>
          <cell r="AG109">
            <v>0</v>
          </cell>
          <cell r="AH109">
            <v>0</v>
          </cell>
          <cell r="AI109" t="str">
            <v>rata-rata</v>
          </cell>
          <cell r="AJ109">
            <v>0</v>
          </cell>
          <cell r="AK109">
            <v>0</v>
          </cell>
          <cell r="AL109">
            <v>0</v>
          </cell>
          <cell r="AM109">
            <v>0</v>
          </cell>
          <cell r="AN109">
            <v>0</v>
          </cell>
          <cell r="AO109">
            <v>0</v>
          </cell>
          <cell r="AP109" t="str">
            <v>rata-rata</v>
          </cell>
          <cell r="AQ109">
            <v>0</v>
          </cell>
          <cell r="AR109">
            <v>0</v>
          </cell>
          <cell r="AS109">
            <v>0</v>
          </cell>
          <cell r="AT109" t="str">
            <v>rata-rata</v>
          </cell>
          <cell r="AU109">
            <v>0</v>
          </cell>
          <cell r="AV109">
            <v>0</v>
          </cell>
          <cell r="AW109" t="str">
            <v>rata-rata</v>
          </cell>
          <cell r="AX109">
            <v>0</v>
          </cell>
          <cell r="AY109">
            <v>0</v>
          </cell>
          <cell r="AZ109">
            <v>0</v>
          </cell>
        </row>
        <row r="110">
          <cell r="B110">
            <v>0</v>
          </cell>
          <cell r="C110" t="str">
            <v>Nayla Annora Nobel W</v>
          </cell>
          <cell r="D110" t="str">
            <v>tema 5</v>
          </cell>
          <cell r="E110">
            <v>0</v>
          </cell>
          <cell r="F110">
            <v>0</v>
          </cell>
          <cell r="G110">
            <v>0</v>
          </cell>
          <cell r="H110">
            <v>0</v>
          </cell>
          <cell r="I110" t="str">
            <v>tema 6</v>
          </cell>
          <cell r="J110">
            <v>0</v>
          </cell>
          <cell r="K110">
            <v>0</v>
          </cell>
          <cell r="L110">
            <v>0</v>
          </cell>
          <cell r="M110">
            <v>0</v>
          </cell>
          <cell r="N110">
            <v>0</v>
          </cell>
          <cell r="O110">
            <v>0</v>
          </cell>
          <cell r="P110" t="str">
            <v>tema 6</v>
          </cell>
          <cell r="Q110">
            <v>0</v>
          </cell>
          <cell r="R110">
            <v>0</v>
          </cell>
          <cell r="S110">
            <v>0</v>
          </cell>
          <cell r="T110">
            <v>0</v>
          </cell>
          <cell r="U110">
            <v>0</v>
          </cell>
          <cell r="V110">
            <v>0</v>
          </cell>
          <cell r="W110">
            <v>0</v>
          </cell>
          <cell r="X110" t="str">
            <v>tema 6</v>
          </cell>
          <cell r="Y110">
            <v>0</v>
          </cell>
          <cell r="Z110">
            <v>0</v>
          </cell>
          <cell r="AA110">
            <v>0</v>
          </cell>
          <cell r="AB110">
            <v>0</v>
          </cell>
          <cell r="AC110" t="str">
            <v>tema 5</v>
          </cell>
          <cell r="AD110">
            <v>0</v>
          </cell>
          <cell r="AE110">
            <v>0</v>
          </cell>
          <cell r="AF110">
            <v>0</v>
          </cell>
          <cell r="AG110">
            <v>0</v>
          </cell>
          <cell r="AH110">
            <v>0</v>
          </cell>
          <cell r="AI110" t="str">
            <v>Tema 6</v>
          </cell>
          <cell r="AJ110">
            <v>0</v>
          </cell>
          <cell r="AK110">
            <v>0</v>
          </cell>
          <cell r="AL110">
            <v>0</v>
          </cell>
          <cell r="AM110">
            <v>0</v>
          </cell>
          <cell r="AN110">
            <v>0</v>
          </cell>
          <cell r="AO110">
            <v>0</v>
          </cell>
          <cell r="AP110" t="str">
            <v>tema 5</v>
          </cell>
          <cell r="AQ110">
            <v>0</v>
          </cell>
          <cell r="AR110">
            <v>0</v>
          </cell>
          <cell r="AS110">
            <v>0</v>
          </cell>
          <cell r="AT110" t="str">
            <v>Tema 6</v>
          </cell>
          <cell r="AU110">
            <v>0</v>
          </cell>
          <cell r="AV110">
            <v>0</v>
          </cell>
          <cell r="AW110" t="str">
            <v>Tema 6</v>
          </cell>
          <cell r="AX110">
            <v>0</v>
          </cell>
          <cell r="AY110">
            <v>0</v>
          </cell>
          <cell r="AZ110">
            <v>0</v>
          </cell>
        </row>
        <row r="111">
          <cell r="B111">
            <v>0</v>
          </cell>
          <cell r="C111">
            <v>0</v>
          </cell>
          <cell r="D111" t="str">
            <v>tema 6</v>
          </cell>
          <cell r="E111">
            <v>0</v>
          </cell>
          <cell r="F111">
            <v>0</v>
          </cell>
          <cell r="G111">
            <v>0</v>
          </cell>
          <cell r="H111">
            <v>0</v>
          </cell>
          <cell r="I111" t="str">
            <v>tema 7</v>
          </cell>
          <cell r="J111">
            <v>0</v>
          </cell>
          <cell r="K111">
            <v>0</v>
          </cell>
          <cell r="L111">
            <v>0</v>
          </cell>
          <cell r="M111">
            <v>0</v>
          </cell>
          <cell r="N111">
            <v>0</v>
          </cell>
          <cell r="O111">
            <v>0</v>
          </cell>
          <cell r="P111" t="str">
            <v>tema 7</v>
          </cell>
          <cell r="Q111">
            <v>0</v>
          </cell>
          <cell r="R111">
            <v>0</v>
          </cell>
          <cell r="S111">
            <v>0</v>
          </cell>
          <cell r="T111">
            <v>0</v>
          </cell>
          <cell r="U111">
            <v>0</v>
          </cell>
          <cell r="V111">
            <v>0</v>
          </cell>
          <cell r="W111">
            <v>0</v>
          </cell>
          <cell r="X111" t="str">
            <v>tema 7</v>
          </cell>
          <cell r="Y111">
            <v>0</v>
          </cell>
          <cell r="Z111">
            <v>0</v>
          </cell>
          <cell r="AA111">
            <v>0</v>
          </cell>
          <cell r="AB111">
            <v>0</v>
          </cell>
          <cell r="AC111" t="str">
            <v>tema 6</v>
          </cell>
          <cell r="AD111">
            <v>0</v>
          </cell>
          <cell r="AE111">
            <v>0</v>
          </cell>
          <cell r="AF111">
            <v>0</v>
          </cell>
          <cell r="AG111">
            <v>0</v>
          </cell>
          <cell r="AH111">
            <v>0</v>
          </cell>
          <cell r="AI111" t="str">
            <v>Tema 7</v>
          </cell>
          <cell r="AJ111">
            <v>0</v>
          </cell>
          <cell r="AK111">
            <v>0</v>
          </cell>
          <cell r="AL111">
            <v>0</v>
          </cell>
          <cell r="AM111">
            <v>0</v>
          </cell>
          <cell r="AN111">
            <v>0</v>
          </cell>
          <cell r="AO111">
            <v>0</v>
          </cell>
          <cell r="AP111" t="str">
            <v>tema 6</v>
          </cell>
          <cell r="AQ111">
            <v>0</v>
          </cell>
          <cell r="AR111">
            <v>0</v>
          </cell>
          <cell r="AS111">
            <v>0</v>
          </cell>
          <cell r="AT111" t="str">
            <v>Tema 7</v>
          </cell>
          <cell r="AU111">
            <v>0</v>
          </cell>
          <cell r="AV111">
            <v>0</v>
          </cell>
          <cell r="AW111" t="str">
            <v>Tema 7</v>
          </cell>
          <cell r="AX111">
            <v>0</v>
          </cell>
          <cell r="AY111">
            <v>0</v>
          </cell>
          <cell r="AZ111">
            <v>0</v>
          </cell>
        </row>
        <row r="112">
          <cell r="B112">
            <v>0</v>
          </cell>
          <cell r="C112">
            <v>0</v>
          </cell>
          <cell r="D112" t="str">
            <v>tema 7</v>
          </cell>
          <cell r="E112">
            <v>0</v>
          </cell>
          <cell r="F112">
            <v>0</v>
          </cell>
          <cell r="G112">
            <v>0</v>
          </cell>
          <cell r="H112">
            <v>0</v>
          </cell>
          <cell r="I112" t="str">
            <v>tema 8</v>
          </cell>
          <cell r="J112">
            <v>0</v>
          </cell>
          <cell r="K112">
            <v>0</v>
          </cell>
          <cell r="L112">
            <v>0</v>
          </cell>
          <cell r="M112">
            <v>0</v>
          </cell>
          <cell r="N112">
            <v>0</v>
          </cell>
          <cell r="O112">
            <v>0</v>
          </cell>
          <cell r="P112" t="str">
            <v>tema 8</v>
          </cell>
          <cell r="Q112">
            <v>0</v>
          </cell>
          <cell r="R112">
            <v>0</v>
          </cell>
          <cell r="S112">
            <v>0</v>
          </cell>
          <cell r="T112">
            <v>0</v>
          </cell>
          <cell r="U112">
            <v>0</v>
          </cell>
          <cell r="V112">
            <v>0</v>
          </cell>
          <cell r="W112">
            <v>0</v>
          </cell>
          <cell r="X112" t="str">
            <v>tema 8</v>
          </cell>
          <cell r="Y112">
            <v>0</v>
          </cell>
          <cell r="Z112">
            <v>0</v>
          </cell>
          <cell r="AA112">
            <v>0</v>
          </cell>
          <cell r="AB112">
            <v>0</v>
          </cell>
          <cell r="AC112" t="str">
            <v>tema 7</v>
          </cell>
          <cell r="AD112">
            <v>0</v>
          </cell>
          <cell r="AE112">
            <v>0</v>
          </cell>
          <cell r="AF112">
            <v>0</v>
          </cell>
          <cell r="AG112">
            <v>0</v>
          </cell>
          <cell r="AH112">
            <v>0</v>
          </cell>
          <cell r="AI112" t="str">
            <v>Tema 8</v>
          </cell>
          <cell r="AJ112">
            <v>0</v>
          </cell>
          <cell r="AK112">
            <v>0</v>
          </cell>
          <cell r="AL112">
            <v>0</v>
          </cell>
          <cell r="AM112">
            <v>0</v>
          </cell>
          <cell r="AN112">
            <v>0</v>
          </cell>
          <cell r="AO112">
            <v>0</v>
          </cell>
          <cell r="AP112" t="str">
            <v>tema 7</v>
          </cell>
          <cell r="AQ112">
            <v>0</v>
          </cell>
          <cell r="AR112">
            <v>0</v>
          </cell>
          <cell r="AS112">
            <v>0</v>
          </cell>
          <cell r="AT112" t="str">
            <v>Tema 8</v>
          </cell>
          <cell r="AU112">
            <v>0</v>
          </cell>
          <cell r="AV112">
            <v>0</v>
          </cell>
          <cell r="AW112" t="str">
            <v>Tema 8</v>
          </cell>
          <cell r="AX112">
            <v>0</v>
          </cell>
          <cell r="AY112">
            <v>0</v>
          </cell>
          <cell r="AZ112">
            <v>0</v>
          </cell>
        </row>
        <row r="113">
          <cell r="B113">
            <v>0</v>
          </cell>
          <cell r="C113">
            <v>0</v>
          </cell>
          <cell r="D113" t="str">
            <v>tema 8</v>
          </cell>
          <cell r="E113">
            <v>0</v>
          </cell>
          <cell r="F113">
            <v>0</v>
          </cell>
          <cell r="G113">
            <v>0</v>
          </cell>
          <cell r="H113">
            <v>0</v>
          </cell>
          <cell r="I113" t="str">
            <v>tema 9</v>
          </cell>
          <cell r="J113">
            <v>0</v>
          </cell>
          <cell r="K113">
            <v>0</v>
          </cell>
          <cell r="L113">
            <v>0</v>
          </cell>
          <cell r="M113">
            <v>0</v>
          </cell>
          <cell r="N113">
            <v>0</v>
          </cell>
          <cell r="O113">
            <v>0</v>
          </cell>
          <cell r="P113" t="str">
            <v>tema 9</v>
          </cell>
          <cell r="Q113">
            <v>0</v>
          </cell>
          <cell r="R113">
            <v>0</v>
          </cell>
          <cell r="S113">
            <v>0</v>
          </cell>
          <cell r="T113">
            <v>0</v>
          </cell>
          <cell r="U113">
            <v>0</v>
          </cell>
          <cell r="V113">
            <v>0</v>
          </cell>
          <cell r="W113">
            <v>0</v>
          </cell>
          <cell r="X113" t="str">
            <v>tema 9</v>
          </cell>
          <cell r="Y113">
            <v>0</v>
          </cell>
          <cell r="Z113">
            <v>0</v>
          </cell>
          <cell r="AA113">
            <v>0</v>
          </cell>
          <cell r="AB113">
            <v>0</v>
          </cell>
          <cell r="AC113" t="str">
            <v>tema 8</v>
          </cell>
          <cell r="AD113">
            <v>0</v>
          </cell>
          <cell r="AE113">
            <v>0</v>
          </cell>
          <cell r="AF113">
            <v>0</v>
          </cell>
          <cell r="AG113">
            <v>0</v>
          </cell>
          <cell r="AH113">
            <v>0</v>
          </cell>
          <cell r="AI113" t="str">
            <v>Tema 9</v>
          </cell>
          <cell r="AJ113">
            <v>0</v>
          </cell>
          <cell r="AK113">
            <v>0</v>
          </cell>
          <cell r="AL113">
            <v>0</v>
          </cell>
          <cell r="AM113">
            <v>0</v>
          </cell>
          <cell r="AN113">
            <v>0</v>
          </cell>
          <cell r="AO113">
            <v>0</v>
          </cell>
          <cell r="AP113" t="str">
            <v>tema 8</v>
          </cell>
          <cell r="AQ113">
            <v>0</v>
          </cell>
          <cell r="AR113">
            <v>0</v>
          </cell>
          <cell r="AS113">
            <v>0</v>
          </cell>
          <cell r="AT113" t="str">
            <v>Tema 9</v>
          </cell>
          <cell r="AU113">
            <v>0</v>
          </cell>
          <cell r="AV113">
            <v>0</v>
          </cell>
          <cell r="AW113" t="str">
            <v>Tema 9</v>
          </cell>
          <cell r="AX113">
            <v>0</v>
          </cell>
          <cell r="AY113">
            <v>0</v>
          </cell>
          <cell r="AZ113">
            <v>0</v>
          </cell>
        </row>
        <row r="114">
          <cell r="B114">
            <v>0</v>
          </cell>
          <cell r="C114">
            <v>0</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cell r="AD114">
            <v>0</v>
          </cell>
          <cell r="AE114">
            <v>0</v>
          </cell>
          <cell r="AF114">
            <v>0</v>
          </cell>
          <cell r="AG114">
            <v>0</v>
          </cell>
          <cell r="AH114">
            <v>0</v>
          </cell>
          <cell r="AI114" t="str">
            <v>Tema 10</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row>
        <row r="115">
          <cell r="B115">
            <v>18</v>
          </cell>
          <cell r="C115">
            <v>0</v>
          </cell>
          <cell r="D115" t="str">
            <v>rata-rata</v>
          </cell>
          <cell r="E115">
            <v>0</v>
          </cell>
          <cell r="F115">
            <v>0</v>
          </cell>
          <cell r="G115">
            <v>0</v>
          </cell>
          <cell r="H115">
            <v>0</v>
          </cell>
          <cell r="I115" t="str">
            <v>rata-rata</v>
          </cell>
          <cell r="J115">
            <v>0</v>
          </cell>
          <cell r="K115">
            <v>0</v>
          </cell>
          <cell r="L115">
            <v>0</v>
          </cell>
          <cell r="M115">
            <v>0</v>
          </cell>
          <cell r="N115">
            <v>0</v>
          </cell>
          <cell r="O115">
            <v>0</v>
          </cell>
          <cell r="P115" t="str">
            <v>rata-rata</v>
          </cell>
          <cell r="Q115">
            <v>0</v>
          </cell>
          <cell r="R115">
            <v>0</v>
          </cell>
          <cell r="S115">
            <v>0</v>
          </cell>
          <cell r="T115">
            <v>0</v>
          </cell>
          <cell r="U115">
            <v>0</v>
          </cell>
          <cell r="V115">
            <v>0</v>
          </cell>
          <cell r="W115">
            <v>0</v>
          </cell>
          <cell r="X115" t="str">
            <v>rata-rata</v>
          </cell>
          <cell r="Y115">
            <v>0</v>
          </cell>
          <cell r="Z115">
            <v>0</v>
          </cell>
          <cell r="AA115">
            <v>0</v>
          </cell>
          <cell r="AB115">
            <v>0</v>
          </cell>
          <cell r="AC115" t="str">
            <v>rata-rata</v>
          </cell>
          <cell r="AD115">
            <v>0</v>
          </cell>
          <cell r="AE115">
            <v>0</v>
          </cell>
          <cell r="AF115">
            <v>0</v>
          </cell>
          <cell r="AG115">
            <v>0</v>
          </cell>
          <cell r="AH115">
            <v>0</v>
          </cell>
          <cell r="AI115" t="str">
            <v>rata-rata</v>
          </cell>
          <cell r="AJ115">
            <v>0</v>
          </cell>
          <cell r="AK115">
            <v>0</v>
          </cell>
          <cell r="AL115">
            <v>0</v>
          </cell>
          <cell r="AM115">
            <v>0</v>
          </cell>
          <cell r="AN115">
            <v>0</v>
          </cell>
          <cell r="AO115">
            <v>0</v>
          </cell>
          <cell r="AP115" t="str">
            <v>rata-rata</v>
          </cell>
          <cell r="AQ115">
            <v>0</v>
          </cell>
          <cell r="AR115">
            <v>0</v>
          </cell>
          <cell r="AS115">
            <v>0</v>
          </cell>
          <cell r="AT115" t="str">
            <v>rata-rata</v>
          </cell>
          <cell r="AU115">
            <v>0</v>
          </cell>
          <cell r="AV115">
            <v>0</v>
          </cell>
          <cell r="AW115" t="str">
            <v>rata-rata</v>
          </cell>
          <cell r="AX115">
            <v>0</v>
          </cell>
          <cell r="AY115">
            <v>0</v>
          </cell>
          <cell r="AZ115">
            <v>0</v>
          </cell>
        </row>
        <row r="116">
          <cell r="B116">
            <v>0</v>
          </cell>
          <cell r="C116" t="str">
            <v>Raihan Danang P</v>
          </cell>
          <cell r="D116" t="str">
            <v>tema 5</v>
          </cell>
          <cell r="E116">
            <v>0</v>
          </cell>
          <cell r="F116">
            <v>0</v>
          </cell>
          <cell r="G116">
            <v>0</v>
          </cell>
          <cell r="H116">
            <v>0</v>
          </cell>
          <cell r="I116" t="str">
            <v>tema 6</v>
          </cell>
          <cell r="J116">
            <v>0</v>
          </cell>
          <cell r="K116">
            <v>0</v>
          </cell>
          <cell r="L116">
            <v>0</v>
          </cell>
          <cell r="M116">
            <v>0</v>
          </cell>
          <cell r="N116">
            <v>0</v>
          </cell>
          <cell r="O116">
            <v>0</v>
          </cell>
          <cell r="P116" t="str">
            <v>tema 6</v>
          </cell>
          <cell r="Q116">
            <v>0</v>
          </cell>
          <cell r="R116">
            <v>0</v>
          </cell>
          <cell r="S116">
            <v>0</v>
          </cell>
          <cell r="T116">
            <v>0</v>
          </cell>
          <cell r="U116">
            <v>0</v>
          </cell>
          <cell r="V116">
            <v>0</v>
          </cell>
          <cell r="W116">
            <v>0</v>
          </cell>
          <cell r="X116" t="str">
            <v>tema 6</v>
          </cell>
          <cell r="Y116">
            <v>0</v>
          </cell>
          <cell r="Z116">
            <v>0</v>
          </cell>
          <cell r="AA116">
            <v>0</v>
          </cell>
          <cell r="AB116">
            <v>0</v>
          </cell>
          <cell r="AC116" t="str">
            <v>tema 5</v>
          </cell>
          <cell r="AD116">
            <v>0</v>
          </cell>
          <cell r="AE116">
            <v>0</v>
          </cell>
          <cell r="AF116">
            <v>0</v>
          </cell>
          <cell r="AG116">
            <v>0</v>
          </cell>
          <cell r="AH116">
            <v>0</v>
          </cell>
          <cell r="AI116" t="str">
            <v>Tema 6</v>
          </cell>
          <cell r="AJ116">
            <v>0</v>
          </cell>
          <cell r="AK116">
            <v>0</v>
          </cell>
          <cell r="AL116">
            <v>0</v>
          </cell>
          <cell r="AM116">
            <v>0</v>
          </cell>
          <cell r="AN116">
            <v>0</v>
          </cell>
          <cell r="AO116">
            <v>0</v>
          </cell>
          <cell r="AP116" t="str">
            <v>tema 5</v>
          </cell>
          <cell r="AQ116">
            <v>0</v>
          </cell>
          <cell r="AR116">
            <v>0</v>
          </cell>
          <cell r="AS116">
            <v>0</v>
          </cell>
          <cell r="AT116" t="str">
            <v>Tema 6</v>
          </cell>
          <cell r="AU116">
            <v>0</v>
          </cell>
          <cell r="AV116">
            <v>0</v>
          </cell>
          <cell r="AW116" t="str">
            <v>Tema 6</v>
          </cell>
          <cell r="AX116">
            <v>0</v>
          </cell>
          <cell r="AY116">
            <v>0</v>
          </cell>
          <cell r="AZ116">
            <v>0</v>
          </cell>
        </row>
        <row r="117">
          <cell r="B117">
            <v>0</v>
          </cell>
          <cell r="C117">
            <v>0</v>
          </cell>
          <cell r="D117" t="str">
            <v>tema 6</v>
          </cell>
          <cell r="E117">
            <v>0</v>
          </cell>
          <cell r="F117">
            <v>0</v>
          </cell>
          <cell r="G117">
            <v>0</v>
          </cell>
          <cell r="H117">
            <v>0</v>
          </cell>
          <cell r="I117" t="str">
            <v>tema 7</v>
          </cell>
          <cell r="J117">
            <v>0</v>
          </cell>
          <cell r="K117">
            <v>0</v>
          </cell>
          <cell r="L117">
            <v>0</v>
          </cell>
          <cell r="M117">
            <v>0</v>
          </cell>
          <cell r="N117">
            <v>0</v>
          </cell>
          <cell r="O117">
            <v>0</v>
          </cell>
          <cell r="P117" t="str">
            <v>tema 7</v>
          </cell>
          <cell r="Q117">
            <v>0</v>
          </cell>
          <cell r="R117">
            <v>0</v>
          </cell>
          <cell r="S117">
            <v>0</v>
          </cell>
          <cell r="T117">
            <v>0</v>
          </cell>
          <cell r="U117">
            <v>0</v>
          </cell>
          <cell r="V117">
            <v>0</v>
          </cell>
          <cell r="W117">
            <v>0</v>
          </cell>
          <cell r="X117" t="str">
            <v>tema 7</v>
          </cell>
          <cell r="Y117">
            <v>0</v>
          </cell>
          <cell r="Z117">
            <v>0</v>
          </cell>
          <cell r="AA117">
            <v>0</v>
          </cell>
          <cell r="AB117">
            <v>0</v>
          </cell>
          <cell r="AC117" t="str">
            <v>tema 6</v>
          </cell>
          <cell r="AD117">
            <v>0</v>
          </cell>
          <cell r="AE117">
            <v>0</v>
          </cell>
          <cell r="AF117">
            <v>0</v>
          </cell>
          <cell r="AG117">
            <v>0</v>
          </cell>
          <cell r="AH117">
            <v>0</v>
          </cell>
          <cell r="AI117" t="str">
            <v>Tema 7</v>
          </cell>
          <cell r="AJ117">
            <v>0</v>
          </cell>
          <cell r="AK117">
            <v>0</v>
          </cell>
          <cell r="AL117">
            <v>0</v>
          </cell>
          <cell r="AM117">
            <v>0</v>
          </cell>
          <cell r="AN117">
            <v>0</v>
          </cell>
          <cell r="AO117">
            <v>0</v>
          </cell>
          <cell r="AP117" t="str">
            <v>tema 6</v>
          </cell>
          <cell r="AQ117">
            <v>0</v>
          </cell>
          <cell r="AR117">
            <v>0</v>
          </cell>
          <cell r="AS117">
            <v>0</v>
          </cell>
          <cell r="AT117" t="str">
            <v>Tema 7</v>
          </cell>
          <cell r="AU117">
            <v>0</v>
          </cell>
          <cell r="AV117">
            <v>0</v>
          </cell>
          <cell r="AW117" t="str">
            <v>Tema 7</v>
          </cell>
          <cell r="AX117">
            <v>0</v>
          </cell>
          <cell r="AY117">
            <v>0</v>
          </cell>
          <cell r="AZ117">
            <v>0</v>
          </cell>
        </row>
        <row r="118">
          <cell r="B118">
            <v>0</v>
          </cell>
          <cell r="C118">
            <v>0</v>
          </cell>
          <cell r="D118" t="str">
            <v>tema 7</v>
          </cell>
          <cell r="E118">
            <v>0</v>
          </cell>
          <cell r="F118">
            <v>0</v>
          </cell>
          <cell r="G118">
            <v>0</v>
          </cell>
          <cell r="H118">
            <v>0</v>
          </cell>
          <cell r="I118" t="str">
            <v>tema 8</v>
          </cell>
          <cell r="J118">
            <v>0</v>
          </cell>
          <cell r="K118">
            <v>0</v>
          </cell>
          <cell r="L118">
            <v>0</v>
          </cell>
          <cell r="M118">
            <v>0</v>
          </cell>
          <cell r="N118">
            <v>0</v>
          </cell>
          <cell r="O118">
            <v>0</v>
          </cell>
          <cell r="P118" t="str">
            <v>tema 8</v>
          </cell>
          <cell r="Q118">
            <v>0</v>
          </cell>
          <cell r="R118">
            <v>0</v>
          </cell>
          <cell r="S118">
            <v>0</v>
          </cell>
          <cell r="T118">
            <v>0</v>
          </cell>
          <cell r="U118">
            <v>0</v>
          </cell>
          <cell r="V118">
            <v>0</v>
          </cell>
          <cell r="W118">
            <v>0</v>
          </cell>
          <cell r="X118" t="str">
            <v>tema 8</v>
          </cell>
          <cell r="Y118">
            <v>0</v>
          </cell>
          <cell r="Z118">
            <v>0</v>
          </cell>
          <cell r="AA118">
            <v>0</v>
          </cell>
          <cell r="AB118">
            <v>0</v>
          </cell>
          <cell r="AC118" t="str">
            <v>tema 7</v>
          </cell>
          <cell r="AD118">
            <v>0</v>
          </cell>
          <cell r="AE118">
            <v>0</v>
          </cell>
          <cell r="AF118">
            <v>0</v>
          </cell>
          <cell r="AG118">
            <v>0</v>
          </cell>
          <cell r="AH118">
            <v>0</v>
          </cell>
          <cell r="AI118" t="str">
            <v>Tema 8</v>
          </cell>
          <cell r="AJ118">
            <v>0</v>
          </cell>
          <cell r="AK118">
            <v>0</v>
          </cell>
          <cell r="AL118">
            <v>0</v>
          </cell>
          <cell r="AM118">
            <v>0</v>
          </cell>
          <cell r="AN118">
            <v>0</v>
          </cell>
          <cell r="AO118">
            <v>0</v>
          </cell>
          <cell r="AP118" t="str">
            <v>tema 7</v>
          </cell>
          <cell r="AQ118">
            <v>0</v>
          </cell>
          <cell r="AR118">
            <v>0</v>
          </cell>
          <cell r="AS118">
            <v>0</v>
          </cell>
          <cell r="AT118" t="str">
            <v>Tema 8</v>
          </cell>
          <cell r="AU118">
            <v>0</v>
          </cell>
          <cell r="AV118">
            <v>0</v>
          </cell>
          <cell r="AW118" t="str">
            <v>Tema 8</v>
          </cell>
          <cell r="AX118">
            <v>0</v>
          </cell>
          <cell r="AY118">
            <v>0</v>
          </cell>
          <cell r="AZ118">
            <v>0</v>
          </cell>
        </row>
        <row r="119">
          <cell r="B119">
            <v>0</v>
          </cell>
          <cell r="C119">
            <v>0</v>
          </cell>
          <cell r="D119" t="str">
            <v>tema 8</v>
          </cell>
          <cell r="E119">
            <v>0</v>
          </cell>
          <cell r="F119">
            <v>0</v>
          </cell>
          <cell r="G119">
            <v>0</v>
          </cell>
          <cell r="H119">
            <v>0</v>
          </cell>
          <cell r="I119" t="str">
            <v>tema 9</v>
          </cell>
          <cell r="J119">
            <v>0</v>
          </cell>
          <cell r="K119">
            <v>0</v>
          </cell>
          <cell r="L119">
            <v>0</v>
          </cell>
          <cell r="M119">
            <v>0</v>
          </cell>
          <cell r="N119">
            <v>0</v>
          </cell>
          <cell r="O119">
            <v>0</v>
          </cell>
          <cell r="P119" t="str">
            <v>tema 9</v>
          </cell>
          <cell r="Q119">
            <v>0</v>
          </cell>
          <cell r="R119">
            <v>0</v>
          </cell>
          <cell r="S119">
            <v>0</v>
          </cell>
          <cell r="T119">
            <v>0</v>
          </cell>
          <cell r="U119">
            <v>0</v>
          </cell>
          <cell r="V119">
            <v>0</v>
          </cell>
          <cell r="W119">
            <v>0</v>
          </cell>
          <cell r="X119" t="str">
            <v>tema 9</v>
          </cell>
          <cell r="Y119">
            <v>0</v>
          </cell>
          <cell r="Z119">
            <v>0</v>
          </cell>
          <cell r="AA119">
            <v>0</v>
          </cell>
          <cell r="AB119">
            <v>0</v>
          </cell>
          <cell r="AC119" t="str">
            <v>tema 8</v>
          </cell>
          <cell r="AD119">
            <v>0</v>
          </cell>
          <cell r="AE119">
            <v>0</v>
          </cell>
          <cell r="AF119">
            <v>0</v>
          </cell>
          <cell r="AG119">
            <v>0</v>
          </cell>
          <cell r="AH119">
            <v>0</v>
          </cell>
          <cell r="AI119" t="str">
            <v>Tema 9</v>
          </cell>
          <cell r="AJ119">
            <v>0</v>
          </cell>
          <cell r="AK119">
            <v>0</v>
          </cell>
          <cell r="AL119">
            <v>0</v>
          </cell>
          <cell r="AM119">
            <v>0</v>
          </cell>
          <cell r="AN119">
            <v>0</v>
          </cell>
          <cell r="AO119">
            <v>0</v>
          </cell>
          <cell r="AP119" t="str">
            <v>tema 8</v>
          </cell>
          <cell r="AQ119">
            <v>0</v>
          </cell>
          <cell r="AR119">
            <v>0</v>
          </cell>
          <cell r="AS119">
            <v>0</v>
          </cell>
          <cell r="AT119" t="str">
            <v>Tema 9</v>
          </cell>
          <cell r="AU119">
            <v>0</v>
          </cell>
          <cell r="AV119">
            <v>0</v>
          </cell>
          <cell r="AW119" t="str">
            <v>Tema 9</v>
          </cell>
          <cell r="AX119">
            <v>0</v>
          </cell>
          <cell r="AY119">
            <v>0</v>
          </cell>
          <cell r="AZ119">
            <v>0</v>
          </cell>
        </row>
        <row r="120">
          <cell r="B120">
            <v>0</v>
          </cell>
          <cell r="C120">
            <v>0</v>
          </cell>
          <cell r="D120">
            <v>0</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v>
          </cell>
          <cell r="AH120">
            <v>0</v>
          </cell>
          <cell r="AI120" t="str">
            <v>Tema 10</v>
          </cell>
          <cell r="AJ120">
            <v>0</v>
          </cell>
          <cell r="AK120">
            <v>0</v>
          </cell>
          <cell r="AL120">
            <v>0</v>
          </cell>
          <cell r="AM120">
            <v>0</v>
          </cell>
          <cell r="AN120">
            <v>0</v>
          </cell>
          <cell r="AO120">
            <v>0</v>
          </cell>
          <cell r="AP120">
            <v>0</v>
          </cell>
          <cell r="AQ120">
            <v>0</v>
          </cell>
          <cell r="AR120">
            <v>0</v>
          </cell>
          <cell r="AS120">
            <v>0</v>
          </cell>
          <cell r="AT120">
            <v>0</v>
          </cell>
          <cell r="AU120">
            <v>0</v>
          </cell>
          <cell r="AV120">
            <v>0</v>
          </cell>
          <cell r="AW120">
            <v>0</v>
          </cell>
          <cell r="AX120">
            <v>0</v>
          </cell>
          <cell r="AY120">
            <v>0</v>
          </cell>
          <cell r="AZ120">
            <v>0</v>
          </cell>
        </row>
        <row r="121">
          <cell r="B121">
            <v>19</v>
          </cell>
          <cell r="C121">
            <v>0</v>
          </cell>
          <cell r="D121" t="str">
            <v>rata-rata</v>
          </cell>
          <cell r="E121">
            <v>0</v>
          </cell>
          <cell r="F121">
            <v>0</v>
          </cell>
          <cell r="G121">
            <v>0</v>
          </cell>
          <cell r="H121">
            <v>0</v>
          </cell>
          <cell r="I121" t="str">
            <v>rata-rata</v>
          </cell>
          <cell r="J121">
            <v>0</v>
          </cell>
          <cell r="K121">
            <v>0</v>
          </cell>
          <cell r="L121">
            <v>0</v>
          </cell>
          <cell r="M121">
            <v>0</v>
          </cell>
          <cell r="N121">
            <v>0</v>
          </cell>
          <cell r="O121">
            <v>0</v>
          </cell>
          <cell r="P121" t="str">
            <v>rata-rata</v>
          </cell>
          <cell r="Q121">
            <v>0</v>
          </cell>
          <cell r="R121">
            <v>0</v>
          </cell>
          <cell r="S121">
            <v>0</v>
          </cell>
          <cell r="T121">
            <v>0</v>
          </cell>
          <cell r="U121">
            <v>0</v>
          </cell>
          <cell r="V121">
            <v>0</v>
          </cell>
          <cell r="W121">
            <v>0</v>
          </cell>
          <cell r="X121" t="str">
            <v>rata-rata</v>
          </cell>
          <cell r="Y121">
            <v>0</v>
          </cell>
          <cell r="Z121">
            <v>0</v>
          </cell>
          <cell r="AA121">
            <v>0</v>
          </cell>
          <cell r="AB121">
            <v>0</v>
          </cell>
          <cell r="AC121" t="str">
            <v>rata-rata</v>
          </cell>
          <cell r="AD121">
            <v>0</v>
          </cell>
          <cell r="AE121">
            <v>0</v>
          </cell>
          <cell r="AF121">
            <v>0</v>
          </cell>
          <cell r="AG121">
            <v>0</v>
          </cell>
          <cell r="AH121">
            <v>0</v>
          </cell>
          <cell r="AI121" t="str">
            <v>rata-rata</v>
          </cell>
          <cell r="AJ121">
            <v>0</v>
          </cell>
          <cell r="AK121">
            <v>0</v>
          </cell>
          <cell r="AL121">
            <v>0</v>
          </cell>
          <cell r="AM121">
            <v>0</v>
          </cell>
          <cell r="AN121">
            <v>0</v>
          </cell>
          <cell r="AO121">
            <v>0</v>
          </cell>
          <cell r="AP121" t="str">
            <v>rata-rata</v>
          </cell>
          <cell r="AQ121">
            <v>0</v>
          </cell>
          <cell r="AR121">
            <v>0</v>
          </cell>
          <cell r="AS121">
            <v>0</v>
          </cell>
          <cell r="AT121" t="str">
            <v>rata-rata</v>
          </cell>
          <cell r="AU121">
            <v>0</v>
          </cell>
          <cell r="AV121">
            <v>0</v>
          </cell>
          <cell r="AW121" t="str">
            <v>rata-rata</v>
          </cell>
          <cell r="AX121">
            <v>0</v>
          </cell>
          <cell r="AY121">
            <v>0</v>
          </cell>
          <cell r="AZ121">
            <v>0</v>
          </cell>
        </row>
        <row r="122">
          <cell r="B122">
            <v>0</v>
          </cell>
          <cell r="C122" t="str">
            <v>Roby Ardiyansyah</v>
          </cell>
          <cell r="D122" t="str">
            <v>tema 5</v>
          </cell>
          <cell r="E122">
            <v>0</v>
          </cell>
          <cell r="F122">
            <v>0</v>
          </cell>
          <cell r="G122">
            <v>0</v>
          </cell>
          <cell r="H122">
            <v>0</v>
          </cell>
          <cell r="I122" t="str">
            <v>tema 6</v>
          </cell>
          <cell r="J122">
            <v>0</v>
          </cell>
          <cell r="K122">
            <v>0</v>
          </cell>
          <cell r="L122">
            <v>0</v>
          </cell>
          <cell r="M122">
            <v>0</v>
          </cell>
          <cell r="N122">
            <v>0</v>
          </cell>
          <cell r="O122">
            <v>0</v>
          </cell>
          <cell r="P122" t="str">
            <v>tema 6</v>
          </cell>
          <cell r="Q122">
            <v>0</v>
          </cell>
          <cell r="R122">
            <v>0</v>
          </cell>
          <cell r="S122">
            <v>0</v>
          </cell>
          <cell r="T122">
            <v>0</v>
          </cell>
          <cell r="U122">
            <v>0</v>
          </cell>
          <cell r="V122">
            <v>0</v>
          </cell>
          <cell r="W122">
            <v>0</v>
          </cell>
          <cell r="X122" t="str">
            <v>tema 6</v>
          </cell>
          <cell r="Y122">
            <v>0</v>
          </cell>
          <cell r="Z122">
            <v>0</v>
          </cell>
          <cell r="AA122">
            <v>0</v>
          </cell>
          <cell r="AB122">
            <v>0</v>
          </cell>
          <cell r="AC122" t="str">
            <v>tema 5</v>
          </cell>
          <cell r="AD122">
            <v>0</v>
          </cell>
          <cell r="AE122">
            <v>0</v>
          </cell>
          <cell r="AF122">
            <v>0</v>
          </cell>
          <cell r="AG122">
            <v>0</v>
          </cell>
          <cell r="AH122">
            <v>0</v>
          </cell>
          <cell r="AI122" t="str">
            <v>Tema 6</v>
          </cell>
          <cell r="AJ122">
            <v>0</v>
          </cell>
          <cell r="AK122">
            <v>0</v>
          </cell>
          <cell r="AL122">
            <v>0</v>
          </cell>
          <cell r="AM122">
            <v>0</v>
          </cell>
          <cell r="AN122">
            <v>0</v>
          </cell>
          <cell r="AO122">
            <v>0</v>
          </cell>
          <cell r="AP122" t="str">
            <v>tema 5</v>
          </cell>
          <cell r="AQ122">
            <v>0</v>
          </cell>
          <cell r="AR122">
            <v>0</v>
          </cell>
          <cell r="AS122">
            <v>0</v>
          </cell>
          <cell r="AT122" t="str">
            <v>Tema 6</v>
          </cell>
          <cell r="AU122">
            <v>0</v>
          </cell>
          <cell r="AV122">
            <v>0</v>
          </cell>
          <cell r="AW122" t="str">
            <v>Tema 6</v>
          </cell>
          <cell r="AX122">
            <v>0</v>
          </cell>
          <cell r="AY122">
            <v>0</v>
          </cell>
          <cell r="AZ122">
            <v>0</v>
          </cell>
        </row>
        <row r="123">
          <cell r="B123">
            <v>0</v>
          </cell>
          <cell r="C123">
            <v>0</v>
          </cell>
          <cell r="D123" t="str">
            <v>tema 6</v>
          </cell>
          <cell r="E123">
            <v>0</v>
          </cell>
          <cell r="F123">
            <v>0</v>
          </cell>
          <cell r="G123">
            <v>0</v>
          </cell>
          <cell r="H123">
            <v>0</v>
          </cell>
          <cell r="I123" t="str">
            <v>tema 7</v>
          </cell>
          <cell r="J123">
            <v>0</v>
          </cell>
          <cell r="K123">
            <v>0</v>
          </cell>
          <cell r="L123">
            <v>0</v>
          </cell>
          <cell r="M123">
            <v>0</v>
          </cell>
          <cell r="N123">
            <v>0</v>
          </cell>
          <cell r="O123">
            <v>0</v>
          </cell>
          <cell r="P123" t="str">
            <v>tema 7</v>
          </cell>
          <cell r="Q123">
            <v>0</v>
          </cell>
          <cell r="R123">
            <v>0</v>
          </cell>
          <cell r="S123">
            <v>0</v>
          </cell>
          <cell r="T123">
            <v>0</v>
          </cell>
          <cell r="U123">
            <v>0</v>
          </cell>
          <cell r="V123">
            <v>0</v>
          </cell>
          <cell r="W123">
            <v>0</v>
          </cell>
          <cell r="X123" t="str">
            <v>tema 7</v>
          </cell>
          <cell r="Y123">
            <v>0</v>
          </cell>
          <cell r="Z123">
            <v>0</v>
          </cell>
          <cell r="AA123">
            <v>0</v>
          </cell>
          <cell r="AB123">
            <v>0</v>
          </cell>
          <cell r="AC123" t="str">
            <v>tema 6</v>
          </cell>
          <cell r="AD123">
            <v>0</v>
          </cell>
          <cell r="AE123">
            <v>0</v>
          </cell>
          <cell r="AF123">
            <v>0</v>
          </cell>
          <cell r="AG123">
            <v>0</v>
          </cell>
          <cell r="AH123">
            <v>0</v>
          </cell>
          <cell r="AI123" t="str">
            <v>Tema 7</v>
          </cell>
          <cell r="AJ123">
            <v>0</v>
          </cell>
          <cell r="AK123">
            <v>0</v>
          </cell>
          <cell r="AL123">
            <v>0</v>
          </cell>
          <cell r="AM123">
            <v>0</v>
          </cell>
          <cell r="AN123">
            <v>0</v>
          </cell>
          <cell r="AO123">
            <v>0</v>
          </cell>
          <cell r="AP123" t="str">
            <v>tema 6</v>
          </cell>
          <cell r="AQ123">
            <v>0</v>
          </cell>
          <cell r="AR123">
            <v>0</v>
          </cell>
          <cell r="AS123">
            <v>0</v>
          </cell>
          <cell r="AT123" t="str">
            <v>Tema 7</v>
          </cell>
          <cell r="AU123">
            <v>0</v>
          </cell>
          <cell r="AV123">
            <v>0</v>
          </cell>
          <cell r="AW123" t="str">
            <v>Tema 7</v>
          </cell>
          <cell r="AX123">
            <v>0</v>
          </cell>
          <cell r="AY123">
            <v>0</v>
          </cell>
          <cell r="AZ123">
            <v>0</v>
          </cell>
        </row>
        <row r="124">
          <cell r="B124">
            <v>0</v>
          </cell>
          <cell r="C124">
            <v>0</v>
          </cell>
          <cell r="D124" t="str">
            <v>tema 7</v>
          </cell>
          <cell r="E124">
            <v>0</v>
          </cell>
          <cell r="F124">
            <v>0</v>
          </cell>
          <cell r="G124">
            <v>0</v>
          </cell>
          <cell r="H124">
            <v>0</v>
          </cell>
          <cell r="I124" t="str">
            <v>tema 8</v>
          </cell>
          <cell r="J124">
            <v>0</v>
          </cell>
          <cell r="K124">
            <v>0</v>
          </cell>
          <cell r="L124">
            <v>0</v>
          </cell>
          <cell r="M124">
            <v>0</v>
          </cell>
          <cell r="N124">
            <v>0</v>
          </cell>
          <cell r="O124">
            <v>0</v>
          </cell>
          <cell r="P124" t="str">
            <v>tema 8</v>
          </cell>
          <cell r="Q124">
            <v>0</v>
          </cell>
          <cell r="R124">
            <v>0</v>
          </cell>
          <cell r="S124">
            <v>0</v>
          </cell>
          <cell r="T124">
            <v>0</v>
          </cell>
          <cell r="U124">
            <v>0</v>
          </cell>
          <cell r="V124">
            <v>0</v>
          </cell>
          <cell r="W124">
            <v>0</v>
          </cell>
          <cell r="X124" t="str">
            <v>tema 8</v>
          </cell>
          <cell r="Y124">
            <v>0</v>
          </cell>
          <cell r="Z124">
            <v>0</v>
          </cell>
          <cell r="AA124">
            <v>0</v>
          </cell>
          <cell r="AB124">
            <v>0</v>
          </cell>
          <cell r="AC124" t="str">
            <v>tema 7</v>
          </cell>
          <cell r="AD124">
            <v>0</v>
          </cell>
          <cell r="AE124">
            <v>0</v>
          </cell>
          <cell r="AF124">
            <v>0</v>
          </cell>
          <cell r="AG124">
            <v>0</v>
          </cell>
          <cell r="AH124">
            <v>0</v>
          </cell>
          <cell r="AI124" t="str">
            <v>Tema 8</v>
          </cell>
          <cell r="AJ124">
            <v>0</v>
          </cell>
          <cell r="AK124">
            <v>0</v>
          </cell>
          <cell r="AL124">
            <v>0</v>
          </cell>
          <cell r="AM124">
            <v>0</v>
          </cell>
          <cell r="AN124">
            <v>0</v>
          </cell>
          <cell r="AO124">
            <v>0</v>
          </cell>
          <cell r="AP124" t="str">
            <v>tema 7</v>
          </cell>
          <cell r="AQ124">
            <v>0</v>
          </cell>
          <cell r="AR124">
            <v>0</v>
          </cell>
          <cell r="AS124">
            <v>0</v>
          </cell>
          <cell r="AT124" t="str">
            <v>Tema 8</v>
          </cell>
          <cell r="AU124">
            <v>0</v>
          </cell>
          <cell r="AV124">
            <v>0</v>
          </cell>
          <cell r="AW124" t="str">
            <v>Tema 8</v>
          </cell>
          <cell r="AX124">
            <v>0</v>
          </cell>
          <cell r="AY124">
            <v>0</v>
          </cell>
          <cell r="AZ124">
            <v>0</v>
          </cell>
        </row>
        <row r="125">
          <cell r="B125">
            <v>0</v>
          </cell>
          <cell r="C125">
            <v>0</v>
          </cell>
          <cell r="D125" t="str">
            <v>tema 8</v>
          </cell>
          <cell r="E125">
            <v>0</v>
          </cell>
          <cell r="F125">
            <v>0</v>
          </cell>
          <cell r="G125">
            <v>0</v>
          </cell>
          <cell r="H125">
            <v>0</v>
          </cell>
          <cell r="I125" t="str">
            <v>tema 9</v>
          </cell>
          <cell r="J125">
            <v>0</v>
          </cell>
          <cell r="K125">
            <v>0</v>
          </cell>
          <cell r="L125">
            <v>0</v>
          </cell>
          <cell r="M125">
            <v>0</v>
          </cell>
          <cell r="N125">
            <v>0</v>
          </cell>
          <cell r="O125">
            <v>0</v>
          </cell>
          <cell r="P125" t="str">
            <v>tema 9</v>
          </cell>
          <cell r="Q125">
            <v>0</v>
          </cell>
          <cell r="R125">
            <v>0</v>
          </cell>
          <cell r="S125">
            <v>0</v>
          </cell>
          <cell r="T125">
            <v>0</v>
          </cell>
          <cell r="U125">
            <v>0</v>
          </cell>
          <cell r="V125">
            <v>0</v>
          </cell>
          <cell r="W125">
            <v>0</v>
          </cell>
          <cell r="X125" t="str">
            <v>tema 9</v>
          </cell>
          <cell r="Y125">
            <v>0</v>
          </cell>
          <cell r="Z125">
            <v>0</v>
          </cell>
          <cell r="AA125">
            <v>0</v>
          </cell>
          <cell r="AB125">
            <v>0</v>
          </cell>
          <cell r="AC125" t="str">
            <v>tema 8</v>
          </cell>
          <cell r="AD125">
            <v>0</v>
          </cell>
          <cell r="AE125">
            <v>0</v>
          </cell>
          <cell r="AF125">
            <v>0</v>
          </cell>
          <cell r="AG125">
            <v>0</v>
          </cell>
          <cell r="AH125">
            <v>0</v>
          </cell>
          <cell r="AI125" t="str">
            <v>Tema 9</v>
          </cell>
          <cell r="AJ125">
            <v>0</v>
          </cell>
          <cell r="AK125">
            <v>0</v>
          </cell>
          <cell r="AL125">
            <v>0</v>
          </cell>
          <cell r="AM125">
            <v>0</v>
          </cell>
          <cell r="AN125">
            <v>0</v>
          </cell>
          <cell r="AO125">
            <v>0</v>
          </cell>
          <cell r="AP125" t="str">
            <v>tema 8</v>
          </cell>
          <cell r="AQ125">
            <v>0</v>
          </cell>
          <cell r="AR125">
            <v>0</v>
          </cell>
          <cell r="AS125">
            <v>0</v>
          </cell>
          <cell r="AT125" t="str">
            <v>Tema 9</v>
          </cell>
          <cell r="AU125">
            <v>0</v>
          </cell>
          <cell r="AV125">
            <v>0</v>
          </cell>
          <cell r="AW125" t="str">
            <v>Tema 9</v>
          </cell>
          <cell r="AX125">
            <v>0</v>
          </cell>
          <cell r="AY125">
            <v>0</v>
          </cell>
          <cell r="AZ125">
            <v>0</v>
          </cell>
        </row>
        <row r="126">
          <cell r="B126">
            <v>0</v>
          </cell>
          <cell r="C126">
            <v>0</v>
          </cell>
          <cell r="D126">
            <v>0</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v>
          </cell>
          <cell r="AI126" t="str">
            <v>Tema 10</v>
          </cell>
          <cell r="AJ126">
            <v>0</v>
          </cell>
          <cell r="AK126">
            <v>0</v>
          </cell>
          <cell r="AL126">
            <v>0</v>
          </cell>
          <cell r="AM126">
            <v>0</v>
          </cell>
          <cell r="AN126">
            <v>0</v>
          </cell>
          <cell r="AO126">
            <v>0</v>
          </cell>
          <cell r="AP126">
            <v>0</v>
          </cell>
          <cell r="AQ126">
            <v>0</v>
          </cell>
          <cell r="AR126">
            <v>0</v>
          </cell>
          <cell r="AS126">
            <v>0</v>
          </cell>
          <cell r="AT126">
            <v>0</v>
          </cell>
          <cell r="AU126">
            <v>0</v>
          </cell>
          <cell r="AV126">
            <v>0</v>
          </cell>
          <cell r="AW126">
            <v>0</v>
          </cell>
          <cell r="AX126">
            <v>0</v>
          </cell>
          <cell r="AY126">
            <v>0</v>
          </cell>
          <cell r="AZ126">
            <v>0</v>
          </cell>
        </row>
        <row r="127">
          <cell r="B127">
            <v>20</v>
          </cell>
          <cell r="C127">
            <v>0</v>
          </cell>
          <cell r="D127" t="str">
            <v>rata-rata</v>
          </cell>
          <cell r="E127">
            <v>0</v>
          </cell>
          <cell r="F127">
            <v>0</v>
          </cell>
          <cell r="G127">
            <v>0</v>
          </cell>
          <cell r="H127">
            <v>0</v>
          </cell>
          <cell r="I127" t="str">
            <v>rata-rata</v>
          </cell>
          <cell r="J127">
            <v>0</v>
          </cell>
          <cell r="K127">
            <v>0</v>
          </cell>
          <cell r="L127">
            <v>0</v>
          </cell>
          <cell r="M127">
            <v>0</v>
          </cell>
          <cell r="N127">
            <v>0</v>
          </cell>
          <cell r="O127">
            <v>0</v>
          </cell>
          <cell r="P127" t="str">
            <v>rata-rata</v>
          </cell>
          <cell r="Q127">
            <v>0</v>
          </cell>
          <cell r="R127">
            <v>0</v>
          </cell>
          <cell r="S127">
            <v>0</v>
          </cell>
          <cell r="T127">
            <v>0</v>
          </cell>
          <cell r="U127">
            <v>0</v>
          </cell>
          <cell r="V127">
            <v>0</v>
          </cell>
          <cell r="W127">
            <v>0</v>
          </cell>
          <cell r="X127" t="str">
            <v>rata-rata</v>
          </cell>
          <cell r="Y127">
            <v>0</v>
          </cell>
          <cell r="Z127">
            <v>0</v>
          </cell>
          <cell r="AA127">
            <v>0</v>
          </cell>
          <cell r="AB127">
            <v>0</v>
          </cell>
          <cell r="AC127" t="str">
            <v>rata-rata</v>
          </cell>
          <cell r="AD127">
            <v>0</v>
          </cell>
          <cell r="AE127">
            <v>0</v>
          </cell>
          <cell r="AF127">
            <v>0</v>
          </cell>
          <cell r="AG127">
            <v>0</v>
          </cell>
          <cell r="AH127">
            <v>0</v>
          </cell>
          <cell r="AI127" t="str">
            <v>rata-rata</v>
          </cell>
          <cell r="AJ127">
            <v>0</v>
          </cell>
          <cell r="AK127">
            <v>0</v>
          </cell>
          <cell r="AL127">
            <v>0</v>
          </cell>
          <cell r="AM127">
            <v>0</v>
          </cell>
          <cell r="AN127">
            <v>0</v>
          </cell>
          <cell r="AO127">
            <v>0</v>
          </cell>
          <cell r="AP127" t="str">
            <v>rata-rata</v>
          </cell>
          <cell r="AQ127">
            <v>0</v>
          </cell>
          <cell r="AR127">
            <v>0</v>
          </cell>
          <cell r="AS127">
            <v>0</v>
          </cell>
          <cell r="AT127" t="str">
            <v>rata-rata</v>
          </cell>
          <cell r="AU127">
            <v>0</v>
          </cell>
          <cell r="AV127">
            <v>0</v>
          </cell>
          <cell r="AW127" t="str">
            <v>rata-rata</v>
          </cell>
          <cell r="AX127">
            <v>0</v>
          </cell>
          <cell r="AY127">
            <v>0</v>
          </cell>
          <cell r="AZ127">
            <v>0</v>
          </cell>
        </row>
        <row r="128">
          <cell r="B128">
            <v>0</v>
          </cell>
          <cell r="C128" t="str">
            <v>Rojalingga Prana A</v>
          </cell>
          <cell r="D128" t="str">
            <v>tema 5</v>
          </cell>
          <cell r="E128">
            <v>0</v>
          </cell>
          <cell r="F128">
            <v>0</v>
          </cell>
          <cell r="G128">
            <v>0</v>
          </cell>
          <cell r="H128">
            <v>0</v>
          </cell>
          <cell r="I128" t="str">
            <v>tema 6</v>
          </cell>
          <cell r="J128">
            <v>0</v>
          </cell>
          <cell r="K128">
            <v>0</v>
          </cell>
          <cell r="L128">
            <v>0</v>
          </cell>
          <cell r="M128">
            <v>0</v>
          </cell>
          <cell r="N128">
            <v>0</v>
          </cell>
          <cell r="O128">
            <v>0</v>
          </cell>
          <cell r="P128" t="str">
            <v>tema 6</v>
          </cell>
          <cell r="Q128">
            <v>0</v>
          </cell>
          <cell r="R128">
            <v>0</v>
          </cell>
          <cell r="S128">
            <v>0</v>
          </cell>
          <cell r="T128">
            <v>0</v>
          </cell>
          <cell r="U128">
            <v>0</v>
          </cell>
          <cell r="V128">
            <v>0</v>
          </cell>
          <cell r="W128">
            <v>0</v>
          </cell>
          <cell r="X128" t="str">
            <v>tema 6</v>
          </cell>
          <cell r="Y128">
            <v>0</v>
          </cell>
          <cell r="Z128">
            <v>0</v>
          </cell>
          <cell r="AA128">
            <v>0</v>
          </cell>
          <cell r="AB128">
            <v>0</v>
          </cell>
          <cell r="AC128" t="str">
            <v>tema 5</v>
          </cell>
          <cell r="AD128">
            <v>0</v>
          </cell>
          <cell r="AE128">
            <v>0</v>
          </cell>
          <cell r="AF128">
            <v>0</v>
          </cell>
          <cell r="AG128">
            <v>0</v>
          </cell>
          <cell r="AH128">
            <v>0</v>
          </cell>
          <cell r="AI128" t="str">
            <v>Tema 6</v>
          </cell>
          <cell r="AJ128">
            <v>0</v>
          </cell>
          <cell r="AK128">
            <v>0</v>
          </cell>
          <cell r="AL128">
            <v>0</v>
          </cell>
          <cell r="AM128">
            <v>0</v>
          </cell>
          <cell r="AN128">
            <v>0</v>
          </cell>
          <cell r="AO128">
            <v>0</v>
          </cell>
          <cell r="AP128" t="str">
            <v>tema 5</v>
          </cell>
          <cell r="AQ128">
            <v>0</v>
          </cell>
          <cell r="AR128">
            <v>0</v>
          </cell>
          <cell r="AS128">
            <v>0</v>
          </cell>
          <cell r="AT128" t="str">
            <v>Tema 6</v>
          </cell>
          <cell r="AU128">
            <v>0</v>
          </cell>
          <cell r="AV128">
            <v>0</v>
          </cell>
          <cell r="AW128" t="str">
            <v>Tema 6</v>
          </cell>
          <cell r="AX128">
            <v>0</v>
          </cell>
          <cell r="AY128">
            <v>0</v>
          </cell>
          <cell r="AZ128">
            <v>0</v>
          </cell>
        </row>
        <row r="129">
          <cell r="B129">
            <v>0</v>
          </cell>
          <cell r="C129">
            <v>0</v>
          </cell>
          <cell r="D129" t="str">
            <v>tema 6</v>
          </cell>
          <cell r="E129">
            <v>0</v>
          </cell>
          <cell r="F129">
            <v>0</v>
          </cell>
          <cell r="G129">
            <v>0</v>
          </cell>
          <cell r="H129">
            <v>0</v>
          </cell>
          <cell r="I129" t="str">
            <v>tema 7</v>
          </cell>
          <cell r="J129">
            <v>0</v>
          </cell>
          <cell r="K129">
            <v>0</v>
          </cell>
          <cell r="L129">
            <v>0</v>
          </cell>
          <cell r="M129">
            <v>0</v>
          </cell>
          <cell r="N129">
            <v>0</v>
          </cell>
          <cell r="O129">
            <v>0</v>
          </cell>
          <cell r="P129" t="str">
            <v>tema 7</v>
          </cell>
          <cell r="Q129">
            <v>0</v>
          </cell>
          <cell r="R129">
            <v>0</v>
          </cell>
          <cell r="S129">
            <v>0</v>
          </cell>
          <cell r="T129">
            <v>0</v>
          </cell>
          <cell r="U129">
            <v>0</v>
          </cell>
          <cell r="V129">
            <v>0</v>
          </cell>
          <cell r="W129">
            <v>0</v>
          </cell>
          <cell r="X129" t="str">
            <v>tema 7</v>
          </cell>
          <cell r="Y129">
            <v>0</v>
          </cell>
          <cell r="Z129">
            <v>0</v>
          </cell>
          <cell r="AA129">
            <v>0</v>
          </cell>
          <cell r="AB129">
            <v>0</v>
          </cell>
          <cell r="AC129" t="str">
            <v>tema 6</v>
          </cell>
          <cell r="AD129">
            <v>0</v>
          </cell>
          <cell r="AE129">
            <v>0</v>
          </cell>
          <cell r="AF129">
            <v>0</v>
          </cell>
          <cell r="AG129">
            <v>0</v>
          </cell>
          <cell r="AH129">
            <v>0</v>
          </cell>
          <cell r="AI129" t="str">
            <v>Tema 7</v>
          </cell>
          <cell r="AJ129">
            <v>0</v>
          </cell>
          <cell r="AK129">
            <v>0</v>
          </cell>
          <cell r="AL129">
            <v>0</v>
          </cell>
          <cell r="AM129">
            <v>0</v>
          </cell>
          <cell r="AN129">
            <v>0</v>
          </cell>
          <cell r="AO129">
            <v>0</v>
          </cell>
          <cell r="AP129" t="str">
            <v>tema 6</v>
          </cell>
          <cell r="AQ129">
            <v>0</v>
          </cell>
          <cell r="AR129">
            <v>0</v>
          </cell>
          <cell r="AS129">
            <v>0</v>
          </cell>
          <cell r="AT129" t="str">
            <v>Tema 7</v>
          </cell>
          <cell r="AU129">
            <v>0</v>
          </cell>
          <cell r="AV129">
            <v>0</v>
          </cell>
          <cell r="AW129" t="str">
            <v>Tema 7</v>
          </cell>
          <cell r="AX129">
            <v>0</v>
          </cell>
          <cell r="AY129">
            <v>0</v>
          </cell>
          <cell r="AZ129">
            <v>0</v>
          </cell>
        </row>
        <row r="130">
          <cell r="B130">
            <v>0</v>
          </cell>
          <cell r="C130">
            <v>0</v>
          </cell>
          <cell r="D130" t="str">
            <v>tema 7</v>
          </cell>
          <cell r="E130">
            <v>0</v>
          </cell>
          <cell r="F130">
            <v>0</v>
          </cell>
          <cell r="G130">
            <v>0</v>
          </cell>
          <cell r="H130">
            <v>0</v>
          </cell>
          <cell r="I130" t="str">
            <v>tema 8</v>
          </cell>
          <cell r="J130">
            <v>0</v>
          </cell>
          <cell r="K130">
            <v>0</v>
          </cell>
          <cell r="L130">
            <v>0</v>
          </cell>
          <cell r="M130">
            <v>0</v>
          </cell>
          <cell r="N130">
            <v>0</v>
          </cell>
          <cell r="O130">
            <v>0</v>
          </cell>
          <cell r="P130" t="str">
            <v>tema 8</v>
          </cell>
          <cell r="Q130">
            <v>0</v>
          </cell>
          <cell r="R130">
            <v>0</v>
          </cell>
          <cell r="S130">
            <v>0</v>
          </cell>
          <cell r="T130">
            <v>0</v>
          </cell>
          <cell r="U130">
            <v>0</v>
          </cell>
          <cell r="V130">
            <v>0</v>
          </cell>
          <cell r="W130">
            <v>0</v>
          </cell>
          <cell r="X130" t="str">
            <v>tema 8</v>
          </cell>
          <cell r="Y130">
            <v>0</v>
          </cell>
          <cell r="Z130">
            <v>0</v>
          </cell>
          <cell r="AA130">
            <v>0</v>
          </cell>
          <cell r="AB130">
            <v>0</v>
          </cell>
          <cell r="AC130" t="str">
            <v>tema 7</v>
          </cell>
          <cell r="AD130">
            <v>0</v>
          </cell>
          <cell r="AE130">
            <v>0</v>
          </cell>
          <cell r="AF130">
            <v>0</v>
          </cell>
          <cell r="AG130">
            <v>0</v>
          </cell>
          <cell r="AH130">
            <v>0</v>
          </cell>
          <cell r="AI130" t="str">
            <v>Tema 8</v>
          </cell>
          <cell r="AJ130">
            <v>0</v>
          </cell>
          <cell r="AK130">
            <v>0</v>
          </cell>
          <cell r="AL130">
            <v>0</v>
          </cell>
          <cell r="AM130">
            <v>0</v>
          </cell>
          <cell r="AN130">
            <v>0</v>
          </cell>
          <cell r="AO130">
            <v>0</v>
          </cell>
          <cell r="AP130" t="str">
            <v>tema 7</v>
          </cell>
          <cell r="AQ130">
            <v>0</v>
          </cell>
          <cell r="AR130">
            <v>0</v>
          </cell>
          <cell r="AS130">
            <v>0</v>
          </cell>
          <cell r="AT130" t="str">
            <v>Tema 8</v>
          </cell>
          <cell r="AU130">
            <v>0</v>
          </cell>
          <cell r="AV130">
            <v>0</v>
          </cell>
          <cell r="AW130" t="str">
            <v>Tema 8</v>
          </cell>
          <cell r="AX130">
            <v>0</v>
          </cell>
          <cell r="AY130">
            <v>0</v>
          </cell>
          <cell r="AZ130">
            <v>0</v>
          </cell>
        </row>
        <row r="131">
          <cell r="B131">
            <v>0</v>
          </cell>
          <cell r="C131">
            <v>0</v>
          </cell>
          <cell r="D131" t="str">
            <v>tema 8</v>
          </cell>
          <cell r="E131">
            <v>0</v>
          </cell>
          <cell r="F131">
            <v>0</v>
          </cell>
          <cell r="G131">
            <v>0</v>
          </cell>
          <cell r="H131">
            <v>0</v>
          </cell>
          <cell r="I131" t="str">
            <v>tema 9</v>
          </cell>
          <cell r="J131">
            <v>0</v>
          </cell>
          <cell r="K131">
            <v>0</v>
          </cell>
          <cell r="L131">
            <v>0</v>
          </cell>
          <cell r="M131">
            <v>0</v>
          </cell>
          <cell r="N131">
            <v>0</v>
          </cell>
          <cell r="O131">
            <v>0</v>
          </cell>
          <cell r="P131" t="str">
            <v>tema 9</v>
          </cell>
          <cell r="Q131">
            <v>0</v>
          </cell>
          <cell r="R131">
            <v>0</v>
          </cell>
          <cell r="S131">
            <v>0</v>
          </cell>
          <cell r="T131">
            <v>0</v>
          </cell>
          <cell r="U131">
            <v>0</v>
          </cell>
          <cell r="V131">
            <v>0</v>
          </cell>
          <cell r="W131">
            <v>0</v>
          </cell>
          <cell r="X131" t="str">
            <v>tema 9</v>
          </cell>
          <cell r="Y131">
            <v>0</v>
          </cell>
          <cell r="Z131">
            <v>0</v>
          </cell>
          <cell r="AA131">
            <v>0</v>
          </cell>
          <cell r="AB131">
            <v>0</v>
          </cell>
          <cell r="AC131" t="str">
            <v>tema 8</v>
          </cell>
          <cell r="AD131">
            <v>0</v>
          </cell>
          <cell r="AE131">
            <v>0</v>
          </cell>
          <cell r="AF131">
            <v>0</v>
          </cell>
          <cell r="AG131">
            <v>0</v>
          </cell>
          <cell r="AH131">
            <v>0</v>
          </cell>
          <cell r="AI131" t="str">
            <v>Tema 9</v>
          </cell>
          <cell r="AJ131">
            <v>0</v>
          </cell>
          <cell r="AK131">
            <v>0</v>
          </cell>
          <cell r="AL131">
            <v>0</v>
          </cell>
          <cell r="AM131">
            <v>0</v>
          </cell>
          <cell r="AN131">
            <v>0</v>
          </cell>
          <cell r="AO131">
            <v>0</v>
          </cell>
          <cell r="AP131" t="str">
            <v>tema 8</v>
          </cell>
          <cell r="AQ131">
            <v>0</v>
          </cell>
          <cell r="AR131">
            <v>0</v>
          </cell>
          <cell r="AS131">
            <v>0</v>
          </cell>
          <cell r="AT131" t="str">
            <v>Tema 9</v>
          </cell>
          <cell r="AU131">
            <v>0</v>
          </cell>
          <cell r="AV131">
            <v>0</v>
          </cell>
          <cell r="AW131" t="str">
            <v>Tema 9</v>
          </cell>
          <cell r="AX131">
            <v>0</v>
          </cell>
          <cell r="AY131">
            <v>0</v>
          </cell>
          <cell r="AZ131">
            <v>0</v>
          </cell>
        </row>
        <row r="132">
          <cell r="B132">
            <v>0</v>
          </cell>
          <cell r="C132">
            <v>0</v>
          </cell>
          <cell r="D132">
            <v>0</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t="str">
            <v>Tema 10</v>
          </cell>
          <cell r="AJ132">
            <v>0</v>
          </cell>
          <cell r="AK132">
            <v>0</v>
          </cell>
          <cell r="AL132">
            <v>0</v>
          </cell>
          <cell r="AM132">
            <v>0</v>
          </cell>
          <cell r="AN132">
            <v>0</v>
          </cell>
          <cell r="AO132">
            <v>0</v>
          </cell>
          <cell r="AP132">
            <v>0</v>
          </cell>
          <cell r="AQ132">
            <v>0</v>
          </cell>
          <cell r="AR132">
            <v>0</v>
          </cell>
          <cell r="AS132">
            <v>0</v>
          </cell>
          <cell r="AT132">
            <v>0</v>
          </cell>
          <cell r="AU132">
            <v>0</v>
          </cell>
          <cell r="AV132">
            <v>0</v>
          </cell>
          <cell r="AW132">
            <v>0</v>
          </cell>
          <cell r="AX132">
            <v>0</v>
          </cell>
          <cell r="AY132">
            <v>0</v>
          </cell>
          <cell r="AZ132">
            <v>0</v>
          </cell>
        </row>
        <row r="133">
          <cell r="B133">
            <v>21</v>
          </cell>
          <cell r="C133">
            <v>0</v>
          </cell>
          <cell r="D133" t="str">
            <v>rata-rata</v>
          </cell>
          <cell r="E133">
            <v>0</v>
          </cell>
          <cell r="F133">
            <v>0</v>
          </cell>
          <cell r="G133">
            <v>0</v>
          </cell>
          <cell r="H133">
            <v>0</v>
          </cell>
          <cell r="I133" t="str">
            <v>rata-rata</v>
          </cell>
          <cell r="J133">
            <v>0</v>
          </cell>
          <cell r="K133">
            <v>0</v>
          </cell>
          <cell r="L133">
            <v>0</v>
          </cell>
          <cell r="M133">
            <v>0</v>
          </cell>
          <cell r="N133">
            <v>0</v>
          </cell>
          <cell r="O133">
            <v>0</v>
          </cell>
          <cell r="P133" t="str">
            <v>rata-rata</v>
          </cell>
          <cell r="Q133">
            <v>0</v>
          </cell>
          <cell r="R133">
            <v>0</v>
          </cell>
          <cell r="S133">
            <v>0</v>
          </cell>
          <cell r="T133">
            <v>0</v>
          </cell>
          <cell r="U133">
            <v>0</v>
          </cell>
          <cell r="V133">
            <v>0</v>
          </cell>
          <cell r="W133">
            <v>0</v>
          </cell>
          <cell r="X133" t="str">
            <v>rata-rata</v>
          </cell>
          <cell r="Y133">
            <v>0</v>
          </cell>
          <cell r="Z133">
            <v>0</v>
          </cell>
          <cell r="AA133">
            <v>0</v>
          </cell>
          <cell r="AB133">
            <v>0</v>
          </cell>
          <cell r="AC133" t="str">
            <v>rata-rata</v>
          </cell>
          <cell r="AD133">
            <v>0</v>
          </cell>
          <cell r="AE133">
            <v>0</v>
          </cell>
          <cell r="AF133">
            <v>0</v>
          </cell>
          <cell r="AG133">
            <v>0</v>
          </cell>
          <cell r="AH133">
            <v>0</v>
          </cell>
          <cell r="AI133" t="str">
            <v>rata-rata</v>
          </cell>
          <cell r="AJ133">
            <v>0</v>
          </cell>
          <cell r="AK133">
            <v>0</v>
          </cell>
          <cell r="AL133">
            <v>0</v>
          </cell>
          <cell r="AM133">
            <v>0</v>
          </cell>
          <cell r="AN133">
            <v>0</v>
          </cell>
          <cell r="AO133">
            <v>0</v>
          </cell>
          <cell r="AP133" t="str">
            <v>rata-rata</v>
          </cell>
          <cell r="AQ133">
            <v>0</v>
          </cell>
          <cell r="AR133">
            <v>0</v>
          </cell>
          <cell r="AS133">
            <v>0</v>
          </cell>
          <cell r="AT133" t="str">
            <v>rata-rata</v>
          </cell>
          <cell r="AU133">
            <v>0</v>
          </cell>
          <cell r="AV133">
            <v>0</v>
          </cell>
          <cell r="AW133" t="str">
            <v>rata-rata</v>
          </cell>
          <cell r="AX133">
            <v>0</v>
          </cell>
          <cell r="AY133">
            <v>0</v>
          </cell>
          <cell r="AZ133">
            <v>0</v>
          </cell>
        </row>
        <row r="134">
          <cell r="B134">
            <v>0</v>
          </cell>
          <cell r="C134" t="str">
            <v>Sally Savista A</v>
          </cell>
          <cell r="D134" t="str">
            <v>tema 5</v>
          </cell>
          <cell r="E134">
            <v>0</v>
          </cell>
          <cell r="F134">
            <v>0</v>
          </cell>
          <cell r="G134">
            <v>0</v>
          </cell>
          <cell r="H134">
            <v>0</v>
          </cell>
          <cell r="I134" t="str">
            <v>tema 6</v>
          </cell>
          <cell r="J134">
            <v>0</v>
          </cell>
          <cell r="K134">
            <v>0</v>
          </cell>
          <cell r="L134">
            <v>0</v>
          </cell>
          <cell r="M134">
            <v>0</v>
          </cell>
          <cell r="N134">
            <v>0</v>
          </cell>
          <cell r="O134">
            <v>0</v>
          </cell>
          <cell r="P134" t="str">
            <v>tema 6</v>
          </cell>
          <cell r="Q134">
            <v>0</v>
          </cell>
          <cell r="R134">
            <v>0</v>
          </cell>
          <cell r="S134">
            <v>0</v>
          </cell>
          <cell r="T134">
            <v>0</v>
          </cell>
          <cell r="U134">
            <v>0</v>
          </cell>
          <cell r="V134">
            <v>0</v>
          </cell>
          <cell r="W134">
            <v>0</v>
          </cell>
          <cell r="X134" t="str">
            <v>tema 6</v>
          </cell>
          <cell r="Y134">
            <v>0</v>
          </cell>
          <cell r="Z134">
            <v>0</v>
          </cell>
          <cell r="AA134">
            <v>0</v>
          </cell>
          <cell r="AB134">
            <v>0</v>
          </cell>
          <cell r="AC134" t="str">
            <v>tema 5</v>
          </cell>
          <cell r="AD134">
            <v>0</v>
          </cell>
          <cell r="AE134">
            <v>0</v>
          </cell>
          <cell r="AF134">
            <v>0</v>
          </cell>
          <cell r="AG134">
            <v>0</v>
          </cell>
          <cell r="AH134">
            <v>0</v>
          </cell>
          <cell r="AI134" t="str">
            <v>Tema 6</v>
          </cell>
          <cell r="AJ134">
            <v>0</v>
          </cell>
          <cell r="AK134">
            <v>0</v>
          </cell>
          <cell r="AL134">
            <v>0</v>
          </cell>
          <cell r="AM134">
            <v>0</v>
          </cell>
          <cell r="AN134">
            <v>0</v>
          </cell>
          <cell r="AO134">
            <v>0</v>
          </cell>
          <cell r="AP134" t="str">
            <v>tema 5</v>
          </cell>
          <cell r="AQ134">
            <v>0</v>
          </cell>
          <cell r="AR134">
            <v>0</v>
          </cell>
          <cell r="AS134">
            <v>0</v>
          </cell>
          <cell r="AT134" t="str">
            <v>Tema 6</v>
          </cell>
          <cell r="AU134">
            <v>0</v>
          </cell>
          <cell r="AV134">
            <v>0</v>
          </cell>
          <cell r="AW134" t="str">
            <v>Tema 6</v>
          </cell>
          <cell r="AX134">
            <v>0</v>
          </cell>
          <cell r="AY134">
            <v>0</v>
          </cell>
          <cell r="AZ134">
            <v>0</v>
          </cell>
        </row>
        <row r="135">
          <cell r="B135">
            <v>0</v>
          </cell>
          <cell r="C135">
            <v>0</v>
          </cell>
          <cell r="D135" t="str">
            <v>tema 6</v>
          </cell>
          <cell r="E135">
            <v>0</v>
          </cell>
          <cell r="F135">
            <v>0</v>
          </cell>
          <cell r="G135">
            <v>0</v>
          </cell>
          <cell r="H135">
            <v>0</v>
          </cell>
          <cell r="I135" t="str">
            <v>tema 7</v>
          </cell>
          <cell r="J135">
            <v>0</v>
          </cell>
          <cell r="K135">
            <v>0</v>
          </cell>
          <cell r="L135">
            <v>0</v>
          </cell>
          <cell r="M135">
            <v>0</v>
          </cell>
          <cell r="N135">
            <v>0</v>
          </cell>
          <cell r="O135">
            <v>0</v>
          </cell>
          <cell r="P135" t="str">
            <v>tema 7</v>
          </cell>
          <cell r="Q135">
            <v>0</v>
          </cell>
          <cell r="R135">
            <v>0</v>
          </cell>
          <cell r="S135">
            <v>0</v>
          </cell>
          <cell r="T135">
            <v>0</v>
          </cell>
          <cell r="U135">
            <v>0</v>
          </cell>
          <cell r="V135">
            <v>0</v>
          </cell>
          <cell r="W135">
            <v>0</v>
          </cell>
          <cell r="X135" t="str">
            <v>tema 7</v>
          </cell>
          <cell r="Y135">
            <v>0</v>
          </cell>
          <cell r="Z135">
            <v>0</v>
          </cell>
          <cell r="AA135">
            <v>0</v>
          </cell>
          <cell r="AB135">
            <v>0</v>
          </cell>
          <cell r="AC135" t="str">
            <v>tema 6</v>
          </cell>
          <cell r="AD135">
            <v>0</v>
          </cell>
          <cell r="AE135">
            <v>0</v>
          </cell>
          <cell r="AF135">
            <v>0</v>
          </cell>
          <cell r="AG135">
            <v>0</v>
          </cell>
          <cell r="AH135">
            <v>0</v>
          </cell>
          <cell r="AI135" t="str">
            <v>Tema 7</v>
          </cell>
          <cell r="AJ135">
            <v>0</v>
          </cell>
          <cell r="AK135">
            <v>0</v>
          </cell>
          <cell r="AL135">
            <v>0</v>
          </cell>
          <cell r="AM135">
            <v>0</v>
          </cell>
          <cell r="AN135">
            <v>0</v>
          </cell>
          <cell r="AO135">
            <v>0</v>
          </cell>
          <cell r="AP135" t="str">
            <v>tema 6</v>
          </cell>
          <cell r="AQ135">
            <v>0</v>
          </cell>
          <cell r="AR135">
            <v>0</v>
          </cell>
          <cell r="AS135">
            <v>0</v>
          </cell>
          <cell r="AT135" t="str">
            <v>Tema 7</v>
          </cell>
          <cell r="AU135">
            <v>0</v>
          </cell>
          <cell r="AV135">
            <v>0</v>
          </cell>
          <cell r="AW135" t="str">
            <v>Tema 7</v>
          </cell>
          <cell r="AX135">
            <v>0</v>
          </cell>
          <cell r="AY135">
            <v>0</v>
          </cell>
          <cell r="AZ135">
            <v>0</v>
          </cell>
        </row>
        <row r="136">
          <cell r="B136">
            <v>0</v>
          </cell>
          <cell r="C136">
            <v>0</v>
          </cell>
          <cell r="D136" t="str">
            <v>tema 7</v>
          </cell>
          <cell r="E136">
            <v>0</v>
          </cell>
          <cell r="F136">
            <v>0</v>
          </cell>
          <cell r="G136">
            <v>0</v>
          </cell>
          <cell r="H136">
            <v>0</v>
          </cell>
          <cell r="I136" t="str">
            <v>tema 8</v>
          </cell>
          <cell r="J136">
            <v>0</v>
          </cell>
          <cell r="K136">
            <v>0</v>
          </cell>
          <cell r="L136">
            <v>0</v>
          </cell>
          <cell r="M136">
            <v>0</v>
          </cell>
          <cell r="N136">
            <v>0</v>
          </cell>
          <cell r="O136">
            <v>0</v>
          </cell>
          <cell r="P136" t="str">
            <v>tema 8</v>
          </cell>
          <cell r="Q136">
            <v>0</v>
          </cell>
          <cell r="R136">
            <v>0</v>
          </cell>
          <cell r="S136">
            <v>0</v>
          </cell>
          <cell r="T136">
            <v>0</v>
          </cell>
          <cell r="U136">
            <v>0</v>
          </cell>
          <cell r="V136">
            <v>0</v>
          </cell>
          <cell r="W136">
            <v>0</v>
          </cell>
          <cell r="X136" t="str">
            <v>tema 8</v>
          </cell>
          <cell r="Y136">
            <v>0</v>
          </cell>
          <cell r="Z136">
            <v>0</v>
          </cell>
          <cell r="AA136">
            <v>0</v>
          </cell>
          <cell r="AB136">
            <v>0</v>
          </cell>
          <cell r="AC136" t="str">
            <v>tema 7</v>
          </cell>
          <cell r="AD136">
            <v>0</v>
          </cell>
          <cell r="AE136">
            <v>0</v>
          </cell>
          <cell r="AF136">
            <v>0</v>
          </cell>
          <cell r="AG136">
            <v>0</v>
          </cell>
          <cell r="AH136">
            <v>0</v>
          </cell>
          <cell r="AI136" t="str">
            <v>Tema 8</v>
          </cell>
          <cell r="AJ136">
            <v>0</v>
          </cell>
          <cell r="AK136">
            <v>0</v>
          </cell>
          <cell r="AL136">
            <v>0</v>
          </cell>
          <cell r="AM136">
            <v>0</v>
          </cell>
          <cell r="AN136">
            <v>0</v>
          </cell>
          <cell r="AO136">
            <v>0</v>
          </cell>
          <cell r="AP136" t="str">
            <v>tema 7</v>
          </cell>
          <cell r="AQ136">
            <v>0</v>
          </cell>
          <cell r="AR136">
            <v>0</v>
          </cell>
          <cell r="AS136">
            <v>0</v>
          </cell>
          <cell r="AT136" t="str">
            <v>Tema 8</v>
          </cell>
          <cell r="AU136">
            <v>0</v>
          </cell>
          <cell r="AV136">
            <v>0</v>
          </cell>
          <cell r="AW136" t="str">
            <v>Tema 8</v>
          </cell>
          <cell r="AX136">
            <v>0</v>
          </cell>
          <cell r="AY136">
            <v>0</v>
          </cell>
          <cell r="AZ136">
            <v>0</v>
          </cell>
        </row>
        <row r="137">
          <cell r="B137">
            <v>0</v>
          </cell>
          <cell r="C137">
            <v>0</v>
          </cell>
          <cell r="D137" t="str">
            <v>tema 8</v>
          </cell>
          <cell r="E137">
            <v>0</v>
          </cell>
          <cell r="F137">
            <v>0</v>
          </cell>
          <cell r="G137">
            <v>0</v>
          </cell>
          <cell r="H137">
            <v>0</v>
          </cell>
          <cell r="I137" t="str">
            <v>tema 9</v>
          </cell>
          <cell r="J137">
            <v>0</v>
          </cell>
          <cell r="K137">
            <v>0</v>
          </cell>
          <cell r="L137">
            <v>0</v>
          </cell>
          <cell r="M137">
            <v>0</v>
          </cell>
          <cell r="N137">
            <v>0</v>
          </cell>
          <cell r="O137">
            <v>0</v>
          </cell>
          <cell r="P137" t="str">
            <v>tema 9</v>
          </cell>
          <cell r="Q137">
            <v>0</v>
          </cell>
          <cell r="R137">
            <v>0</v>
          </cell>
          <cell r="S137">
            <v>0</v>
          </cell>
          <cell r="T137">
            <v>0</v>
          </cell>
          <cell r="U137">
            <v>0</v>
          </cell>
          <cell r="V137">
            <v>0</v>
          </cell>
          <cell r="W137">
            <v>0</v>
          </cell>
          <cell r="X137" t="str">
            <v>tema 9</v>
          </cell>
          <cell r="Y137">
            <v>0</v>
          </cell>
          <cell r="Z137">
            <v>0</v>
          </cell>
          <cell r="AA137">
            <v>0</v>
          </cell>
          <cell r="AB137">
            <v>0</v>
          </cell>
          <cell r="AC137" t="str">
            <v>tema 8</v>
          </cell>
          <cell r="AD137">
            <v>0</v>
          </cell>
          <cell r="AE137">
            <v>0</v>
          </cell>
          <cell r="AF137">
            <v>0</v>
          </cell>
          <cell r="AG137">
            <v>0</v>
          </cell>
          <cell r="AH137">
            <v>0</v>
          </cell>
          <cell r="AI137" t="str">
            <v>Tema 9</v>
          </cell>
          <cell r="AJ137">
            <v>0</v>
          </cell>
          <cell r="AK137">
            <v>0</v>
          </cell>
          <cell r="AL137">
            <v>0</v>
          </cell>
          <cell r="AM137">
            <v>0</v>
          </cell>
          <cell r="AN137">
            <v>0</v>
          </cell>
          <cell r="AO137">
            <v>0</v>
          </cell>
          <cell r="AP137" t="str">
            <v>tema 8</v>
          </cell>
          <cell r="AQ137">
            <v>0</v>
          </cell>
          <cell r="AR137">
            <v>0</v>
          </cell>
          <cell r="AS137">
            <v>0</v>
          </cell>
          <cell r="AT137" t="str">
            <v>Tema 9</v>
          </cell>
          <cell r="AU137">
            <v>0</v>
          </cell>
          <cell r="AV137">
            <v>0</v>
          </cell>
          <cell r="AW137" t="str">
            <v>Tema 9</v>
          </cell>
          <cell r="AX137">
            <v>0</v>
          </cell>
          <cell r="AY137">
            <v>0</v>
          </cell>
          <cell r="AZ137">
            <v>0</v>
          </cell>
        </row>
        <row r="138">
          <cell r="B138">
            <v>0</v>
          </cell>
          <cell r="C138">
            <v>0</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v>0</v>
          </cell>
          <cell r="V138">
            <v>0</v>
          </cell>
          <cell r="W138">
            <v>0</v>
          </cell>
          <cell r="X138">
            <v>0</v>
          </cell>
          <cell r="Y138">
            <v>0</v>
          </cell>
          <cell r="Z138">
            <v>0</v>
          </cell>
          <cell r="AA138">
            <v>0</v>
          </cell>
          <cell r="AB138">
            <v>0</v>
          </cell>
          <cell r="AC138">
            <v>0</v>
          </cell>
          <cell r="AD138">
            <v>0</v>
          </cell>
          <cell r="AE138">
            <v>0</v>
          </cell>
          <cell r="AF138">
            <v>0</v>
          </cell>
          <cell r="AG138">
            <v>0</v>
          </cell>
          <cell r="AH138">
            <v>0</v>
          </cell>
          <cell r="AI138" t="str">
            <v>Tema 10</v>
          </cell>
          <cell r="AJ138">
            <v>0</v>
          </cell>
          <cell r="AK138">
            <v>0</v>
          </cell>
          <cell r="AL138">
            <v>0</v>
          </cell>
          <cell r="AM138">
            <v>0</v>
          </cell>
          <cell r="AN138">
            <v>0</v>
          </cell>
          <cell r="AO138">
            <v>0</v>
          </cell>
          <cell r="AP138">
            <v>0</v>
          </cell>
          <cell r="AQ138">
            <v>0</v>
          </cell>
          <cell r="AR138">
            <v>0</v>
          </cell>
          <cell r="AS138">
            <v>0</v>
          </cell>
          <cell r="AT138">
            <v>0</v>
          </cell>
          <cell r="AU138">
            <v>0</v>
          </cell>
          <cell r="AV138">
            <v>0</v>
          </cell>
          <cell r="AW138">
            <v>0</v>
          </cell>
          <cell r="AX138">
            <v>0</v>
          </cell>
          <cell r="AY138">
            <v>0</v>
          </cell>
          <cell r="AZ138">
            <v>0</v>
          </cell>
        </row>
        <row r="139">
          <cell r="B139">
            <v>22</v>
          </cell>
          <cell r="C139">
            <v>0</v>
          </cell>
          <cell r="D139" t="str">
            <v>rata-rata</v>
          </cell>
          <cell r="E139">
            <v>0</v>
          </cell>
          <cell r="F139">
            <v>0</v>
          </cell>
          <cell r="G139">
            <v>0</v>
          </cell>
          <cell r="H139">
            <v>0</v>
          </cell>
          <cell r="I139" t="str">
            <v>rata-rata</v>
          </cell>
          <cell r="J139">
            <v>0</v>
          </cell>
          <cell r="K139">
            <v>0</v>
          </cell>
          <cell r="L139">
            <v>0</v>
          </cell>
          <cell r="M139">
            <v>0</v>
          </cell>
          <cell r="N139">
            <v>0</v>
          </cell>
          <cell r="O139">
            <v>0</v>
          </cell>
          <cell r="P139" t="str">
            <v>rata-rata</v>
          </cell>
          <cell r="Q139">
            <v>0</v>
          </cell>
          <cell r="R139">
            <v>0</v>
          </cell>
          <cell r="S139">
            <v>0</v>
          </cell>
          <cell r="T139">
            <v>0</v>
          </cell>
          <cell r="U139">
            <v>0</v>
          </cell>
          <cell r="V139">
            <v>0</v>
          </cell>
          <cell r="W139">
            <v>0</v>
          </cell>
          <cell r="X139" t="str">
            <v>rata-rata</v>
          </cell>
          <cell r="Y139">
            <v>0</v>
          </cell>
          <cell r="Z139">
            <v>0</v>
          </cell>
          <cell r="AA139">
            <v>0</v>
          </cell>
          <cell r="AB139">
            <v>0</v>
          </cell>
          <cell r="AC139" t="str">
            <v>rata-rata</v>
          </cell>
          <cell r="AD139">
            <v>0</v>
          </cell>
          <cell r="AE139">
            <v>0</v>
          </cell>
          <cell r="AF139">
            <v>0</v>
          </cell>
          <cell r="AG139">
            <v>0</v>
          </cell>
          <cell r="AH139">
            <v>0</v>
          </cell>
          <cell r="AI139" t="str">
            <v>rata-rata</v>
          </cell>
          <cell r="AJ139">
            <v>0</v>
          </cell>
          <cell r="AK139">
            <v>0</v>
          </cell>
          <cell r="AL139">
            <v>0</v>
          </cell>
          <cell r="AM139">
            <v>0</v>
          </cell>
          <cell r="AN139">
            <v>0</v>
          </cell>
          <cell r="AO139">
            <v>0</v>
          </cell>
          <cell r="AP139" t="str">
            <v>rata-rata</v>
          </cell>
          <cell r="AQ139">
            <v>0</v>
          </cell>
          <cell r="AR139">
            <v>0</v>
          </cell>
          <cell r="AS139">
            <v>0</v>
          </cell>
          <cell r="AT139" t="str">
            <v>rata-rata</v>
          </cell>
          <cell r="AU139">
            <v>0</v>
          </cell>
          <cell r="AV139">
            <v>0</v>
          </cell>
          <cell r="AW139" t="str">
            <v>rata-rata</v>
          </cell>
          <cell r="AX139">
            <v>0</v>
          </cell>
          <cell r="AY139">
            <v>0</v>
          </cell>
          <cell r="AZ139">
            <v>0</v>
          </cell>
        </row>
        <row r="140">
          <cell r="B140">
            <v>0</v>
          </cell>
          <cell r="C140" t="str">
            <v xml:space="preserve">Tania Kaori Angelita </v>
          </cell>
          <cell r="D140" t="str">
            <v>tema 5</v>
          </cell>
          <cell r="E140">
            <v>0</v>
          </cell>
          <cell r="F140">
            <v>0</v>
          </cell>
          <cell r="G140">
            <v>0</v>
          </cell>
          <cell r="H140">
            <v>0</v>
          </cell>
          <cell r="I140" t="str">
            <v>tema 6</v>
          </cell>
          <cell r="J140">
            <v>0</v>
          </cell>
          <cell r="K140">
            <v>0</v>
          </cell>
          <cell r="L140">
            <v>0</v>
          </cell>
          <cell r="M140">
            <v>0</v>
          </cell>
          <cell r="N140">
            <v>0</v>
          </cell>
          <cell r="O140">
            <v>0</v>
          </cell>
          <cell r="P140" t="str">
            <v>tema 6</v>
          </cell>
          <cell r="Q140">
            <v>0</v>
          </cell>
          <cell r="R140">
            <v>0</v>
          </cell>
          <cell r="S140">
            <v>0</v>
          </cell>
          <cell r="T140">
            <v>0</v>
          </cell>
          <cell r="U140">
            <v>0</v>
          </cell>
          <cell r="V140">
            <v>0</v>
          </cell>
          <cell r="W140">
            <v>0</v>
          </cell>
          <cell r="X140" t="str">
            <v>tema 6</v>
          </cell>
          <cell r="Y140">
            <v>0</v>
          </cell>
          <cell r="Z140">
            <v>0</v>
          </cell>
          <cell r="AA140">
            <v>0</v>
          </cell>
          <cell r="AB140">
            <v>0</v>
          </cell>
          <cell r="AC140" t="str">
            <v>tema 5</v>
          </cell>
          <cell r="AD140">
            <v>0</v>
          </cell>
          <cell r="AE140">
            <v>0</v>
          </cell>
          <cell r="AF140">
            <v>0</v>
          </cell>
          <cell r="AG140">
            <v>0</v>
          </cell>
          <cell r="AH140">
            <v>0</v>
          </cell>
          <cell r="AI140" t="str">
            <v>Tema 6</v>
          </cell>
          <cell r="AJ140">
            <v>0</v>
          </cell>
          <cell r="AK140">
            <v>0</v>
          </cell>
          <cell r="AL140">
            <v>0</v>
          </cell>
          <cell r="AM140">
            <v>0</v>
          </cell>
          <cell r="AN140">
            <v>0</v>
          </cell>
          <cell r="AO140">
            <v>0</v>
          </cell>
          <cell r="AP140" t="str">
            <v>tema 5</v>
          </cell>
          <cell r="AQ140">
            <v>0</v>
          </cell>
          <cell r="AR140">
            <v>0</v>
          </cell>
          <cell r="AS140">
            <v>0</v>
          </cell>
          <cell r="AT140" t="str">
            <v>Tema 6</v>
          </cell>
          <cell r="AU140">
            <v>0</v>
          </cell>
          <cell r="AV140">
            <v>0</v>
          </cell>
          <cell r="AW140" t="str">
            <v>Tema 6</v>
          </cell>
          <cell r="AX140">
            <v>0</v>
          </cell>
          <cell r="AY140">
            <v>0</v>
          </cell>
          <cell r="AZ140">
            <v>0</v>
          </cell>
        </row>
        <row r="141">
          <cell r="B141">
            <v>0</v>
          </cell>
          <cell r="C141">
            <v>0</v>
          </cell>
          <cell r="D141" t="str">
            <v>tema 6</v>
          </cell>
          <cell r="E141">
            <v>0</v>
          </cell>
          <cell r="F141">
            <v>0</v>
          </cell>
          <cell r="G141">
            <v>0</v>
          </cell>
          <cell r="H141">
            <v>0</v>
          </cell>
          <cell r="I141" t="str">
            <v>tema 7</v>
          </cell>
          <cell r="J141">
            <v>0</v>
          </cell>
          <cell r="K141">
            <v>0</v>
          </cell>
          <cell r="L141">
            <v>0</v>
          </cell>
          <cell r="M141">
            <v>0</v>
          </cell>
          <cell r="N141">
            <v>0</v>
          </cell>
          <cell r="O141">
            <v>0</v>
          </cell>
          <cell r="P141" t="str">
            <v>tema 7</v>
          </cell>
          <cell r="Q141">
            <v>0</v>
          </cell>
          <cell r="R141">
            <v>0</v>
          </cell>
          <cell r="S141">
            <v>0</v>
          </cell>
          <cell r="T141">
            <v>0</v>
          </cell>
          <cell r="U141">
            <v>0</v>
          </cell>
          <cell r="V141">
            <v>0</v>
          </cell>
          <cell r="W141">
            <v>0</v>
          </cell>
          <cell r="X141" t="str">
            <v>tema 7</v>
          </cell>
          <cell r="Y141">
            <v>0</v>
          </cell>
          <cell r="Z141">
            <v>0</v>
          </cell>
          <cell r="AA141">
            <v>0</v>
          </cell>
          <cell r="AB141">
            <v>0</v>
          </cell>
          <cell r="AC141" t="str">
            <v>tema 6</v>
          </cell>
          <cell r="AD141">
            <v>0</v>
          </cell>
          <cell r="AE141">
            <v>0</v>
          </cell>
          <cell r="AF141">
            <v>0</v>
          </cell>
          <cell r="AG141">
            <v>0</v>
          </cell>
          <cell r="AH141">
            <v>0</v>
          </cell>
          <cell r="AI141" t="str">
            <v>Tema 7</v>
          </cell>
          <cell r="AJ141">
            <v>0</v>
          </cell>
          <cell r="AK141">
            <v>0</v>
          </cell>
          <cell r="AL141">
            <v>0</v>
          </cell>
          <cell r="AM141">
            <v>0</v>
          </cell>
          <cell r="AN141">
            <v>0</v>
          </cell>
          <cell r="AO141">
            <v>0</v>
          </cell>
          <cell r="AP141" t="str">
            <v>tema 6</v>
          </cell>
          <cell r="AQ141">
            <v>0</v>
          </cell>
          <cell r="AR141">
            <v>0</v>
          </cell>
          <cell r="AS141">
            <v>0</v>
          </cell>
          <cell r="AT141" t="str">
            <v>Tema 7</v>
          </cell>
          <cell r="AU141">
            <v>0</v>
          </cell>
          <cell r="AV141">
            <v>0</v>
          </cell>
          <cell r="AW141" t="str">
            <v>Tema 7</v>
          </cell>
          <cell r="AX141">
            <v>0</v>
          </cell>
          <cell r="AY141">
            <v>0</v>
          </cell>
          <cell r="AZ141">
            <v>0</v>
          </cell>
        </row>
        <row r="142">
          <cell r="B142">
            <v>0</v>
          </cell>
          <cell r="C142">
            <v>0</v>
          </cell>
          <cell r="D142" t="str">
            <v>tema 7</v>
          </cell>
          <cell r="E142">
            <v>0</v>
          </cell>
          <cell r="F142">
            <v>0</v>
          </cell>
          <cell r="G142">
            <v>0</v>
          </cell>
          <cell r="H142">
            <v>0</v>
          </cell>
          <cell r="I142" t="str">
            <v>tema 8</v>
          </cell>
          <cell r="J142">
            <v>0</v>
          </cell>
          <cell r="K142">
            <v>0</v>
          </cell>
          <cell r="L142">
            <v>0</v>
          </cell>
          <cell r="M142">
            <v>0</v>
          </cell>
          <cell r="N142">
            <v>0</v>
          </cell>
          <cell r="O142">
            <v>0</v>
          </cell>
          <cell r="P142" t="str">
            <v>tema 8</v>
          </cell>
          <cell r="Q142">
            <v>0</v>
          </cell>
          <cell r="R142">
            <v>0</v>
          </cell>
          <cell r="S142">
            <v>0</v>
          </cell>
          <cell r="T142">
            <v>0</v>
          </cell>
          <cell r="U142">
            <v>0</v>
          </cell>
          <cell r="V142">
            <v>0</v>
          </cell>
          <cell r="W142">
            <v>0</v>
          </cell>
          <cell r="X142" t="str">
            <v>tema 8</v>
          </cell>
          <cell r="Y142">
            <v>0</v>
          </cell>
          <cell r="Z142">
            <v>0</v>
          </cell>
          <cell r="AA142">
            <v>0</v>
          </cell>
          <cell r="AB142">
            <v>0</v>
          </cell>
          <cell r="AC142" t="str">
            <v>tema 7</v>
          </cell>
          <cell r="AD142">
            <v>0</v>
          </cell>
          <cell r="AE142">
            <v>0</v>
          </cell>
          <cell r="AF142">
            <v>0</v>
          </cell>
          <cell r="AG142">
            <v>0</v>
          </cell>
          <cell r="AH142">
            <v>0</v>
          </cell>
          <cell r="AI142" t="str">
            <v>Tema 8</v>
          </cell>
          <cell r="AJ142">
            <v>0</v>
          </cell>
          <cell r="AK142">
            <v>0</v>
          </cell>
          <cell r="AL142">
            <v>0</v>
          </cell>
          <cell r="AM142">
            <v>0</v>
          </cell>
          <cell r="AN142">
            <v>0</v>
          </cell>
          <cell r="AO142">
            <v>0</v>
          </cell>
          <cell r="AP142" t="str">
            <v>tema 7</v>
          </cell>
          <cell r="AQ142">
            <v>0</v>
          </cell>
          <cell r="AR142">
            <v>0</v>
          </cell>
          <cell r="AS142">
            <v>0</v>
          </cell>
          <cell r="AT142" t="str">
            <v>Tema 8</v>
          </cell>
          <cell r="AU142">
            <v>0</v>
          </cell>
          <cell r="AV142">
            <v>0</v>
          </cell>
          <cell r="AW142" t="str">
            <v>Tema 8</v>
          </cell>
          <cell r="AX142">
            <v>0</v>
          </cell>
          <cell r="AY142">
            <v>0</v>
          </cell>
          <cell r="AZ142">
            <v>0</v>
          </cell>
        </row>
        <row r="143">
          <cell r="B143">
            <v>0</v>
          </cell>
          <cell r="C143">
            <v>0</v>
          </cell>
          <cell r="D143" t="str">
            <v>tema 8</v>
          </cell>
          <cell r="E143">
            <v>0</v>
          </cell>
          <cell r="F143">
            <v>0</v>
          </cell>
          <cell r="G143">
            <v>0</v>
          </cell>
          <cell r="H143">
            <v>0</v>
          </cell>
          <cell r="I143" t="str">
            <v>tema 9</v>
          </cell>
          <cell r="J143">
            <v>0</v>
          </cell>
          <cell r="K143">
            <v>0</v>
          </cell>
          <cell r="L143">
            <v>0</v>
          </cell>
          <cell r="M143">
            <v>0</v>
          </cell>
          <cell r="N143">
            <v>0</v>
          </cell>
          <cell r="O143">
            <v>0</v>
          </cell>
          <cell r="P143" t="str">
            <v>tema 9</v>
          </cell>
          <cell r="Q143">
            <v>0</v>
          </cell>
          <cell r="R143">
            <v>0</v>
          </cell>
          <cell r="S143">
            <v>0</v>
          </cell>
          <cell r="T143">
            <v>0</v>
          </cell>
          <cell r="U143">
            <v>0</v>
          </cell>
          <cell r="V143">
            <v>0</v>
          </cell>
          <cell r="W143">
            <v>0</v>
          </cell>
          <cell r="X143" t="str">
            <v>tema 9</v>
          </cell>
          <cell r="Y143">
            <v>0</v>
          </cell>
          <cell r="Z143">
            <v>0</v>
          </cell>
          <cell r="AA143">
            <v>0</v>
          </cell>
          <cell r="AB143">
            <v>0</v>
          </cell>
          <cell r="AC143" t="str">
            <v>tema 8</v>
          </cell>
          <cell r="AD143">
            <v>0</v>
          </cell>
          <cell r="AE143">
            <v>0</v>
          </cell>
          <cell r="AF143">
            <v>0</v>
          </cell>
          <cell r="AG143">
            <v>0</v>
          </cell>
          <cell r="AH143">
            <v>0</v>
          </cell>
          <cell r="AI143" t="str">
            <v>Tema 9</v>
          </cell>
          <cell r="AJ143">
            <v>0</v>
          </cell>
          <cell r="AK143">
            <v>0</v>
          </cell>
          <cell r="AL143">
            <v>0</v>
          </cell>
          <cell r="AM143">
            <v>0</v>
          </cell>
          <cell r="AN143">
            <v>0</v>
          </cell>
          <cell r="AO143">
            <v>0</v>
          </cell>
          <cell r="AP143" t="str">
            <v>tema 8</v>
          </cell>
          <cell r="AQ143">
            <v>0</v>
          </cell>
          <cell r="AR143">
            <v>0</v>
          </cell>
          <cell r="AS143">
            <v>0</v>
          </cell>
          <cell r="AT143" t="str">
            <v>Tema 9</v>
          </cell>
          <cell r="AU143">
            <v>0</v>
          </cell>
          <cell r="AV143">
            <v>0</v>
          </cell>
          <cell r="AW143" t="str">
            <v>Tema 9</v>
          </cell>
          <cell r="AX143">
            <v>0</v>
          </cell>
          <cell r="AY143">
            <v>0</v>
          </cell>
          <cell r="AZ143">
            <v>0</v>
          </cell>
        </row>
        <row r="144">
          <cell r="B144">
            <v>0</v>
          </cell>
          <cell r="C144">
            <v>0</v>
          </cell>
          <cell r="D144">
            <v>0</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cell r="AB144">
            <v>0</v>
          </cell>
          <cell r="AC144">
            <v>0</v>
          </cell>
          <cell r="AD144">
            <v>0</v>
          </cell>
          <cell r="AE144">
            <v>0</v>
          </cell>
          <cell r="AF144">
            <v>0</v>
          </cell>
          <cell r="AG144">
            <v>0</v>
          </cell>
          <cell r="AH144">
            <v>0</v>
          </cell>
          <cell r="AI144" t="str">
            <v>Tema 10</v>
          </cell>
          <cell r="AJ144">
            <v>0</v>
          </cell>
          <cell r="AK144">
            <v>0</v>
          </cell>
          <cell r="AL144">
            <v>0</v>
          </cell>
          <cell r="AM144">
            <v>0</v>
          </cell>
          <cell r="AN144">
            <v>0</v>
          </cell>
          <cell r="AO144">
            <v>0</v>
          </cell>
          <cell r="AP144">
            <v>0</v>
          </cell>
          <cell r="AQ144">
            <v>0</v>
          </cell>
          <cell r="AR144">
            <v>0</v>
          </cell>
          <cell r="AS144">
            <v>0</v>
          </cell>
          <cell r="AT144">
            <v>0</v>
          </cell>
          <cell r="AU144">
            <v>0</v>
          </cell>
          <cell r="AV144">
            <v>0</v>
          </cell>
          <cell r="AW144">
            <v>0</v>
          </cell>
          <cell r="AX144">
            <v>0</v>
          </cell>
          <cell r="AY144">
            <v>0</v>
          </cell>
          <cell r="AZ144">
            <v>0</v>
          </cell>
        </row>
        <row r="145">
          <cell r="B145">
            <v>23</v>
          </cell>
          <cell r="C145">
            <v>0</v>
          </cell>
          <cell r="D145" t="str">
            <v>rata-rata</v>
          </cell>
          <cell r="E145">
            <v>0</v>
          </cell>
          <cell r="F145">
            <v>0</v>
          </cell>
          <cell r="G145">
            <v>0</v>
          </cell>
          <cell r="H145">
            <v>0</v>
          </cell>
          <cell r="I145" t="str">
            <v>rata-rata</v>
          </cell>
          <cell r="J145">
            <v>0</v>
          </cell>
          <cell r="K145">
            <v>0</v>
          </cell>
          <cell r="L145">
            <v>0</v>
          </cell>
          <cell r="M145">
            <v>0</v>
          </cell>
          <cell r="N145">
            <v>0</v>
          </cell>
          <cell r="O145">
            <v>0</v>
          </cell>
          <cell r="P145" t="str">
            <v>rata-rata</v>
          </cell>
          <cell r="Q145">
            <v>0</v>
          </cell>
          <cell r="R145">
            <v>0</v>
          </cell>
          <cell r="S145">
            <v>0</v>
          </cell>
          <cell r="T145">
            <v>0</v>
          </cell>
          <cell r="U145">
            <v>0</v>
          </cell>
          <cell r="V145">
            <v>0</v>
          </cell>
          <cell r="W145">
            <v>0</v>
          </cell>
          <cell r="X145" t="str">
            <v>rata-rata</v>
          </cell>
          <cell r="Y145">
            <v>0</v>
          </cell>
          <cell r="Z145">
            <v>0</v>
          </cell>
          <cell r="AA145">
            <v>0</v>
          </cell>
          <cell r="AB145">
            <v>0</v>
          </cell>
          <cell r="AC145" t="str">
            <v>rata-rata</v>
          </cell>
          <cell r="AD145">
            <v>0</v>
          </cell>
          <cell r="AE145">
            <v>0</v>
          </cell>
          <cell r="AF145">
            <v>0</v>
          </cell>
          <cell r="AG145">
            <v>0</v>
          </cell>
          <cell r="AH145">
            <v>0</v>
          </cell>
          <cell r="AI145" t="str">
            <v>rata-rata</v>
          </cell>
          <cell r="AJ145">
            <v>0</v>
          </cell>
          <cell r="AK145">
            <v>0</v>
          </cell>
          <cell r="AL145">
            <v>0</v>
          </cell>
          <cell r="AM145">
            <v>0</v>
          </cell>
          <cell r="AN145">
            <v>0</v>
          </cell>
          <cell r="AO145">
            <v>0</v>
          </cell>
          <cell r="AP145" t="str">
            <v>rata-rata</v>
          </cell>
          <cell r="AQ145">
            <v>0</v>
          </cell>
          <cell r="AR145">
            <v>0</v>
          </cell>
          <cell r="AS145">
            <v>0</v>
          </cell>
          <cell r="AT145" t="str">
            <v>rata-rata</v>
          </cell>
          <cell r="AU145">
            <v>0</v>
          </cell>
          <cell r="AV145">
            <v>0</v>
          </cell>
          <cell r="AW145" t="str">
            <v>rata-rata</v>
          </cell>
          <cell r="AX145">
            <v>0</v>
          </cell>
          <cell r="AY145">
            <v>0</v>
          </cell>
          <cell r="AZ145">
            <v>0</v>
          </cell>
        </row>
        <row r="146">
          <cell r="B146">
            <v>0</v>
          </cell>
          <cell r="C146" t="str">
            <v>Romzy Oka Ramadhani P</v>
          </cell>
          <cell r="D146" t="str">
            <v>tema 5</v>
          </cell>
          <cell r="E146">
            <v>0</v>
          </cell>
          <cell r="F146">
            <v>0</v>
          </cell>
          <cell r="G146">
            <v>0</v>
          </cell>
          <cell r="H146">
            <v>0</v>
          </cell>
          <cell r="I146" t="str">
            <v>tema 6</v>
          </cell>
          <cell r="J146">
            <v>0</v>
          </cell>
          <cell r="K146">
            <v>0</v>
          </cell>
          <cell r="L146">
            <v>0</v>
          </cell>
          <cell r="M146">
            <v>0</v>
          </cell>
          <cell r="N146">
            <v>0</v>
          </cell>
          <cell r="O146">
            <v>0</v>
          </cell>
          <cell r="P146" t="str">
            <v>tema 6</v>
          </cell>
          <cell r="Q146">
            <v>0</v>
          </cell>
          <cell r="R146">
            <v>0</v>
          </cell>
          <cell r="S146">
            <v>0</v>
          </cell>
          <cell r="T146">
            <v>0</v>
          </cell>
          <cell r="U146">
            <v>0</v>
          </cell>
          <cell r="V146">
            <v>0</v>
          </cell>
          <cell r="W146">
            <v>0</v>
          </cell>
          <cell r="X146" t="str">
            <v>tema 6</v>
          </cell>
          <cell r="Y146">
            <v>0</v>
          </cell>
          <cell r="Z146">
            <v>0</v>
          </cell>
          <cell r="AA146">
            <v>0</v>
          </cell>
          <cell r="AB146">
            <v>0</v>
          </cell>
          <cell r="AC146" t="str">
            <v>tema 5</v>
          </cell>
          <cell r="AD146">
            <v>0</v>
          </cell>
          <cell r="AE146">
            <v>0</v>
          </cell>
          <cell r="AF146">
            <v>0</v>
          </cell>
          <cell r="AG146">
            <v>0</v>
          </cell>
          <cell r="AH146">
            <v>0</v>
          </cell>
          <cell r="AI146" t="str">
            <v>Tema 6</v>
          </cell>
          <cell r="AJ146">
            <v>0</v>
          </cell>
          <cell r="AK146">
            <v>0</v>
          </cell>
          <cell r="AL146">
            <v>0</v>
          </cell>
          <cell r="AM146">
            <v>0</v>
          </cell>
          <cell r="AN146">
            <v>0</v>
          </cell>
          <cell r="AO146">
            <v>0</v>
          </cell>
          <cell r="AP146" t="str">
            <v>tema 5</v>
          </cell>
          <cell r="AQ146">
            <v>0</v>
          </cell>
          <cell r="AR146">
            <v>0</v>
          </cell>
          <cell r="AS146">
            <v>0</v>
          </cell>
          <cell r="AT146" t="str">
            <v>Tema 6</v>
          </cell>
          <cell r="AU146">
            <v>0</v>
          </cell>
          <cell r="AV146">
            <v>0</v>
          </cell>
          <cell r="AW146" t="str">
            <v>Tema 6</v>
          </cell>
          <cell r="AX146">
            <v>0</v>
          </cell>
          <cell r="AY146">
            <v>0</v>
          </cell>
          <cell r="AZ146">
            <v>0</v>
          </cell>
        </row>
        <row r="147">
          <cell r="B147">
            <v>0</v>
          </cell>
          <cell r="C147">
            <v>0</v>
          </cell>
          <cell r="D147" t="str">
            <v>tema 6</v>
          </cell>
          <cell r="E147">
            <v>0</v>
          </cell>
          <cell r="F147">
            <v>0</v>
          </cell>
          <cell r="G147">
            <v>0</v>
          </cell>
          <cell r="H147">
            <v>0</v>
          </cell>
          <cell r="I147" t="str">
            <v>tema 7</v>
          </cell>
          <cell r="J147">
            <v>0</v>
          </cell>
          <cell r="K147">
            <v>0</v>
          </cell>
          <cell r="L147">
            <v>0</v>
          </cell>
          <cell r="M147">
            <v>0</v>
          </cell>
          <cell r="N147">
            <v>0</v>
          </cell>
          <cell r="O147">
            <v>0</v>
          </cell>
          <cell r="P147" t="str">
            <v>tema 7</v>
          </cell>
          <cell r="Q147">
            <v>0</v>
          </cell>
          <cell r="R147">
            <v>0</v>
          </cell>
          <cell r="S147">
            <v>0</v>
          </cell>
          <cell r="T147">
            <v>0</v>
          </cell>
          <cell r="U147">
            <v>0</v>
          </cell>
          <cell r="V147">
            <v>0</v>
          </cell>
          <cell r="W147">
            <v>0</v>
          </cell>
          <cell r="X147" t="str">
            <v>tema 7</v>
          </cell>
          <cell r="Y147">
            <v>0</v>
          </cell>
          <cell r="Z147">
            <v>0</v>
          </cell>
          <cell r="AA147">
            <v>0</v>
          </cell>
          <cell r="AB147">
            <v>0</v>
          </cell>
          <cell r="AC147" t="str">
            <v>tema 6</v>
          </cell>
          <cell r="AD147">
            <v>0</v>
          </cell>
          <cell r="AE147">
            <v>0</v>
          </cell>
          <cell r="AF147">
            <v>0</v>
          </cell>
          <cell r="AG147">
            <v>0</v>
          </cell>
          <cell r="AH147">
            <v>0</v>
          </cell>
          <cell r="AI147" t="str">
            <v>Tema 7</v>
          </cell>
          <cell r="AJ147">
            <v>0</v>
          </cell>
          <cell r="AK147">
            <v>0</v>
          </cell>
          <cell r="AL147">
            <v>0</v>
          </cell>
          <cell r="AM147">
            <v>0</v>
          </cell>
          <cell r="AN147">
            <v>0</v>
          </cell>
          <cell r="AO147">
            <v>0</v>
          </cell>
          <cell r="AP147" t="str">
            <v>tema 6</v>
          </cell>
          <cell r="AQ147">
            <v>0</v>
          </cell>
          <cell r="AR147">
            <v>0</v>
          </cell>
          <cell r="AS147">
            <v>0</v>
          </cell>
          <cell r="AT147" t="str">
            <v>Tema 7</v>
          </cell>
          <cell r="AU147">
            <v>0</v>
          </cell>
          <cell r="AV147">
            <v>0</v>
          </cell>
          <cell r="AW147" t="str">
            <v>Tema 7</v>
          </cell>
          <cell r="AX147">
            <v>0</v>
          </cell>
          <cell r="AY147">
            <v>0</v>
          </cell>
          <cell r="AZ147">
            <v>0</v>
          </cell>
        </row>
        <row r="148">
          <cell r="B148">
            <v>0</v>
          </cell>
          <cell r="C148">
            <v>0</v>
          </cell>
          <cell r="D148" t="str">
            <v>tema 7</v>
          </cell>
          <cell r="E148">
            <v>0</v>
          </cell>
          <cell r="F148">
            <v>0</v>
          </cell>
          <cell r="G148">
            <v>0</v>
          </cell>
          <cell r="H148">
            <v>0</v>
          </cell>
          <cell r="I148" t="str">
            <v>tema 8</v>
          </cell>
          <cell r="J148">
            <v>0</v>
          </cell>
          <cell r="K148">
            <v>0</v>
          </cell>
          <cell r="L148">
            <v>0</v>
          </cell>
          <cell r="M148">
            <v>0</v>
          </cell>
          <cell r="N148">
            <v>0</v>
          </cell>
          <cell r="O148">
            <v>0</v>
          </cell>
          <cell r="P148" t="str">
            <v>tema 8</v>
          </cell>
          <cell r="Q148">
            <v>0</v>
          </cell>
          <cell r="R148">
            <v>0</v>
          </cell>
          <cell r="S148">
            <v>0</v>
          </cell>
          <cell r="T148">
            <v>0</v>
          </cell>
          <cell r="U148">
            <v>0</v>
          </cell>
          <cell r="V148">
            <v>0</v>
          </cell>
          <cell r="W148">
            <v>0</v>
          </cell>
          <cell r="X148" t="str">
            <v>tema 8</v>
          </cell>
          <cell r="Y148">
            <v>0</v>
          </cell>
          <cell r="Z148">
            <v>0</v>
          </cell>
          <cell r="AA148">
            <v>0</v>
          </cell>
          <cell r="AB148">
            <v>0</v>
          </cell>
          <cell r="AC148" t="str">
            <v>tema 7</v>
          </cell>
          <cell r="AD148">
            <v>0</v>
          </cell>
          <cell r="AE148">
            <v>0</v>
          </cell>
          <cell r="AF148">
            <v>0</v>
          </cell>
          <cell r="AG148">
            <v>0</v>
          </cell>
          <cell r="AH148">
            <v>0</v>
          </cell>
          <cell r="AI148" t="str">
            <v>Tema 8</v>
          </cell>
          <cell r="AJ148">
            <v>0</v>
          </cell>
          <cell r="AK148">
            <v>0</v>
          </cell>
          <cell r="AL148">
            <v>0</v>
          </cell>
          <cell r="AM148">
            <v>0</v>
          </cell>
          <cell r="AN148">
            <v>0</v>
          </cell>
          <cell r="AO148">
            <v>0</v>
          </cell>
          <cell r="AP148" t="str">
            <v>tema 7</v>
          </cell>
          <cell r="AQ148">
            <v>0</v>
          </cell>
          <cell r="AR148">
            <v>0</v>
          </cell>
          <cell r="AS148">
            <v>0</v>
          </cell>
          <cell r="AT148" t="str">
            <v>Tema 8</v>
          </cell>
          <cell r="AU148">
            <v>0</v>
          </cell>
          <cell r="AV148">
            <v>0</v>
          </cell>
          <cell r="AW148" t="str">
            <v>Tema 8</v>
          </cell>
          <cell r="AX148">
            <v>0</v>
          </cell>
          <cell r="AY148">
            <v>0</v>
          </cell>
          <cell r="AZ148">
            <v>0</v>
          </cell>
        </row>
        <row r="149">
          <cell r="B149">
            <v>0</v>
          </cell>
          <cell r="C149">
            <v>0</v>
          </cell>
          <cell r="D149" t="str">
            <v>tema 8</v>
          </cell>
          <cell r="E149">
            <v>0</v>
          </cell>
          <cell r="F149">
            <v>0</v>
          </cell>
          <cell r="G149">
            <v>0</v>
          </cell>
          <cell r="H149">
            <v>0</v>
          </cell>
          <cell r="I149" t="str">
            <v>tema 9</v>
          </cell>
          <cell r="J149">
            <v>0</v>
          </cell>
          <cell r="K149">
            <v>0</v>
          </cell>
          <cell r="L149">
            <v>0</v>
          </cell>
          <cell r="M149">
            <v>0</v>
          </cell>
          <cell r="N149">
            <v>0</v>
          </cell>
          <cell r="O149">
            <v>0</v>
          </cell>
          <cell r="P149" t="str">
            <v>tema 9</v>
          </cell>
          <cell r="Q149">
            <v>0</v>
          </cell>
          <cell r="R149">
            <v>0</v>
          </cell>
          <cell r="S149">
            <v>0</v>
          </cell>
          <cell r="T149">
            <v>0</v>
          </cell>
          <cell r="U149">
            <v>0</v>
          </cell>
          <cell r="V149">
            <v>0</v>
          </cell>
          <cell r="W149">
            <v>0</v>
          </cell>
          <cell r="X149" t="str">
            <v>tema 9</v>
          </cell>
          <cell r="Y149">
            <v>0</v>
          </cell>
          <cell r="Z149">
            <v>0</v>
          </cell>
          <cell r="AA149">
            <v>0</v>
          </cell>
          <cell r="AB149">
            <v>0</v>
          </cell>
          <cell r="AC149" t="str">
            <v>tema 8</v>
          </cell>
          <cell r="AD149">
            <v>0</v>
          </cell>
          <cell r="AE149">
            <v>0</v>
          </cell>
          <cell r="AF149">
            <v>0</v>
          </cell>
          <cell r="AG149">
            <v>0</v>
          </cell>
          <cell r="AH149">
            <v>0</v>
          </cell>
          <cell r="AI149" t="str">
            <v>Tema 9</v>
          </cell>
          <cell r="AJ149">
            <v>0</v>
          </cell>
          <cell r="AK149">
            <v>0</v>
          </cell>
          <cell r="AL149">
            <v>0</v>
          </cell>
          <cell r="AM149">
            <v>0</v>
          </cell>
          <cell r="AN149">
            <v>0</v>
          </cell>
          <cell r="AO149">
            <v>0</v>
          </cell>
          <cell r="AP149" t="str">
            <v>tema 8</v>
          </cell>
          <cell r="AQ149">
            <v>0</v>
          </cell>
          <cell r="AR149">
            <v>0</v>
          </cell>
          <cell r="AS149">
            <v>0</v>
          </cell>
          <cell r="AT149" t="str">
            <v>Tema 9</v>
          </cell>
          <cell r="AU149">
            <v>0</v>
          </cell>
          <cell r="AV149">
            <v>0</v>
          </cell>
          <cell r="AW149" t="str">
            <v>Tema 9</v>
          </cell>
          <cell r="AX149">
            <v>0</v>
          </cell>
          <cell r="AY149">
            <v>0</v>
          </cell>
          <cell r="AZ149">
            <v>0</v>
          </cell>
        </row>
        <row r="150">
          <cell r="B150">
            <v>0</v>
          </cell>
          <cell r="C150">
            <v>0</v>
          </cell>
          <cell r="D150">
            <v>0</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0</v>
          </cell>
          <cell r="AI150" t="str">
            <v>Tema 10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0</v>
          </cell>
        </row>
        <row r="151">
          <cell r="B151">
            <v>24</v>
          </cell>
          <cell r="C151">
            <v>0</v>
          </cell>
          <cell r="D151" t="str">
            <v>rata-rata</v>
          </cell>
          <cell r="E151">
            <v>0</v>
          </cell>
          <cell r="F151">
            <v>0</v>
          </cell>
          <cell r="G151">
            <v>0</v>
          </cell>
          <cell r="H151">
            <v>0</v>
          </cell>
          <cell r="I151" t="str">
            <v>rata-rata</v>
          </cell>
          <cell r="J151">
            <v>0</v>
          </cell>
          <cell r="K151">
            <v>0</v>
          </cell>
          <cell r="L151">
            <v>0</v>
          </cell>
          <cell r="M151">
            <v>0</v>
          </cell>
          <cell r="N151">
            <v>0</v>
          </cell>
          <cell r="O151">
            <v>0</v>
          </cell>
          <cell r="P151" t="str">
            <v>rata-rata</v>
          </cell>
          <cell r="Q151">
            <v>0</v>
          </cell>
          <cell r="R151">
            <v>0</v>
          </cell>
          <cell r="S151">
            <v>0</v>
          </cell>
          <cell r="T151">
            <v>0</v>
          </cell>
          <cell r="U151">
            <v>0</v>
          </cell>
          <cell r="V151">
            <v>0</v>
          </cell>
          <cell r="W151">
            <v>0</v>
          </cell>
          <cell r="X151" t="str">
            <v>rata-rata</v>
          </cell>
          <cell r="Y151">
            <v>0</v>
          </cell>
          <cell r="Z151">
            <v>0</v>
          </cell>
          <cell r="AA151">
            <v>0</v>
          </cell>
          <cell r="AB151">
            <v>0</v>
          </cell>
          <cell r="AC151" t="str">
            <v>rata-rata</v>
          </cell>
          <cell r="AD151">
            <v>0</v>
          </cell>
          <cell r="AE151">
            <v>0</v>
          </cell>
          <cell r="AF151">
            <v>0</v>
          </cell>
          <cell r="AG151">
            <v>0</v>
          </cell>
          <cell r="AH151">
            <v>0</v>
          </cell>
          <cell r="AI151" t="str">
            <v>rata-rata</v>
          </cell>
          <cell r="AJ151">
            <v>0</v>
          </cell>
          <cell r="AK151">
            <v>0</v>
          </cell>
          <cell r="AL151">
            <v>0</v>
          </cell>
          <cell r="AM151">
            <v>0</v>
          </cell>
          <cell r="AN151">
            <v>0</v>
          </cell>
          <cell r="AO151">
            <v>0</v>
          </cell>
          <cell r="AP151" t="str">
            <v>rata-rata</v>
          </cell>
          <cell r="AQ151">
            <v>0</v>
          </cell>
          <cell r="AR151">
            <v>0</v>
          </cell>
          <cell r="AS151">
            <v>0</v>
          </cell>
          <cell r="AT151" t="str">
            <v>rata-rata</v>
          </cell>
          <cell r="AU151">
            <v>0</v>
          </cell>
          <cell r="AV151">
            <v>0</v>
          </cell>
          <cell r="AW151" t="str">
            <v>rata-rata</v>
          </cell>
          <cell r="AX151">
            <v>0</v>
          </cell>
          <cell r="AY151">
            <v>0</v>
          </cell>
          <cell r="AZ151">
            <v>0</v>
          </cell>
        </row>
        <row r="152">
          <cell r="B152">
            <v>0</v>
          </cell>
          <cell r="C152" t="str">
            <v>Larasati Jagadhita P</v>
          </cell>
          <cell r="D152" t="str">
            <v>tema 5</v>
          </cell>
          <cell r="E152">
            <v>0</v>
          </cell>
          <cell r="F152">
            <v>0</v>
          </cell>
          <cell r="G152">
            <v>0</v>
          </cell>
          <cell r="H152">
            <v>0</v>
          </cell>
          <cell r="I152" t="str">
            <v>tema 6</v>
          </cell>
          <cell r="J152">
            <v>0</v>
          </cell>
          <cell r="K152">
            <v>0</v>
          </cell>
          <cell r="L152">
            <v>0</v>
          </cell>
          <cell r="M152">
            <v>0</v>
          </cell>
          <cell r="N152">
            <v>0</v>
          </cell>
          <cell r="O152">
            <v>0</v>
          </cell>
          <cell r="P152" t="str">
            <v>tema 6</v>
          </cell>
          <cell r="Q152">
            <v>0</v>
          </cell>
          <cell r="R152">
            <v>0</v>
          </cell>
          <cell r="S152">
            <v>0</v>
          </cell>
          <cell r="T152">
            <v>0</v>
          </cell>
          <cell r="U152">
            <v>0</v>
          </cell>
          <cell r="V152">
            <v>0</v>
          </cell>
          <cell r="W152">
            <v>0</v>
          </cell>
          <cell r="X152" t="str">
            <v>tema 6</v>
          </cell>
          <cell r="Y152">
            <v>0</v>
          </cell>
          <cell r="Z152">
            <v>0</v>
          </cell>
          <cell r="AA152">
            <v>0</v>
          </cell>
          <cell r="AB152">
            <v>0</v>
          </cell>
          <cell r="AC152" t="str">
            <v>tema 5</v>
          </cell>
          <cell r="AD152">
            <v>0</v>
          </cell>
          <cell r="AE152">
            <v>0</v>
          </cell>
          <cell r="AF152">
            <v>0</v>
          </cell>
          <cell r="AG152">
            <v>0</v>
          </cell>
          <cell r="AH152">
            <v>0</v>
          </cell>
          <cell r="AI152" t="str">
            <v>Tema 6</v>
          </cell>
          <cell r="AJ152">
            <v>0</v>
          </cell>
          <cell r="AK152">
            <v>0</v>
          </cell>
          <cell r="AL152">
            <v>0</v>
          </cell>
          <cell r="AM152">
            <v>0</v>
          </cell>
          <cell r="AN152">
            <v>0</v>
          </cell>
          <cell r="AO152">
            <v>0</v>
          </cell>
          <cell r="AP152" t="str">
            <v>tema 5</v>
          </cell>
          <cell r="AQ152">
            <v>0</v>
          </cell>
          <cell r="AR152">
            <v>0</v>
          </cell>
          <cell r="AS152">
            <v>0</v>
          </cell>
          <cell r="AT152" t="str">
            <v>Tema 6</v>
          </cell>
          <cell r="AU152">
            <v>0</v>
          </cell>
          <cell r="AV152">
            <v>0</v>
          </cell>
          <cell r="AW152" t="str">
            <v>Tema 6</v>
          </cell>
          <cell r="AX152">
            <v>0</v>
          </cell>
          <cell r="AY152">
            <v>0</v>
          </cell>
          <cell r="AZ152">
            <v>0</v>
          </cell>
        </row>
        <row r="153">
          <cell r="B153">
            <v>0</v>
          </cell>
          <cell r="C153">
            <v>0</v>
          </cell>
          <cell r="D153" t="str">
            <v>tema 6</v>
          </cell>
          <cell r="E153">
            <v>0</v>
          </cell>
          <cell r="F153">
            <v>0</v>
          </cell>
          <cell r="G153">
            <v>0</v>
          </cell>
          <cell r="H153">
            <v>0</v>
          </cell>
          <cell r="I153" t="str">
            <v>tema 7</v>
          </cell>
          <cell r="J153">
            <v>0</v>
          </cell>
          <cell r="K153">
            <v>0</v>
          </cell>
          <cell r="L153">
            <v>0</v>
          </cell>
          <cell r="M153">
            <v>0</v>
          </cell>
          <cell r="N153">
            <v>0</v>
          </cell>
          <cell r="O153">
            <v>0</v>
          </cell>
          <cell r="P153" t="str">
            <v>tema 7</v>
          </cell>
          <cell r="Q153">
            <v>0</v>
          </cell>
          <cell r="R153">
            <v>0</v>
          </cell>
          <cell r="S153">
            <v>0</v>
          </cell>
          <cell r="T153">
            <v>0</v>
          </cell>
          <cell r="U153">
            <v>0</v>
          </cell>
          <cell r="V153">
            <v>0</v>
          </cell>
          <cell r="W153">
            <v>0</v>
          </cell>
          <cell r="X153" t="str">
            <v>tema 7</v>
          </cell>
          <cell r="Y153">
            <v>0</v>
          </cell>
          <cell r="Z153">
            <v>0</v>
          </cell>
          <cell r="AA153">
            <v>0</v>
          </cell>
          <cell r="AB153">
            <v>0</v>
          </cell>
          <cell r="AC153" t="str">
            <v>tema 6</v>
          </cell>
          <cell r="AD153">
            <v>0</v>
          </cell>
          <cell r="AE153">
            <v>0</v>
          </cell>
          <cell r="AF153">
            <v>0</v>
          </cell>
          <cell r="AG153">
            <v>0</v>
          </cell>
          <cell r="AH153">
            <v>0</v>
          </cell>
          <cell r="AI153" t="str">
            <v>Tema 7</v>
          </cell>
          <cell r="AJ153">
            <v>0</v>
          </cell>
          <cell r="AK153">
            <v>0</v>
          </cell>
          <cell r="AL153">
            <v>0</v>
          </cell>
          <cell r="AM153">
            <v>0</v>
          </cell>
          <cell r="AN153">
            <v>0</v>
          </cell>
          <cell r="AO153">
            <v>0</v>
          </cell>
          <cell r="AP153" t="str">
            <v>tema 6</v>
          </cell>
          <cell r="AQ153">
            <v>0</v>
          </cell>
          <cell r="AR153">
            <v>0</v>
          </cell>
          <cell r="AS153">
            <v>0</v>
          </cell>
          <cell r="AT153" t="str">
            <v>Tema 7</v>
          </cell>
          <cell r="AU153">
            <v>0</v>
          </cell>
          <cell r="AV153">
            <v>0</v>
          </cell>
          <cell r="AW153" t="str">
            <v>Tema 7</v>
          </cell>
          <cell r="AX153">
            <v>0</v>
          </cell>
          <cell r="AY153">
            <v>0</v>
          </cell>
          <cell r="AZ153">
            <v>0</v>
          </cell>
        </row>
        <row r="154">
          <cell r="B154">
            <v>0</v>
          </cell>
          <cell r="C154">
            <v>0</v>
          </cell>
          <cell r="D154" t="str">
            <v>tema 7</v>
          </cell>
          <cell r="E154">
            <v>0</v>
          </cell>
          <cell r="F154">
            <v>0</v>
          </cell>
          <cell r="G154">
            <v>0</v>
          </cell>
          <cell r="H154">
            <v>0</v>
          </cell>
          <cell r="I154" t="str">
            <v>tema 8</v>
          </cell>
          <cell r="J154">
            <v>0</v>
          </cell>
          <cell r="K154">
            <v>0</v>
          </cell>
          <cell r="L154">
            <v>0</v>
          </cell>
          <cell r="M154">
            <v>0</v>
          </cell>
          <cell r="N154">
            <v>0</v>
          </cell>
          <cell r="O154">
            <v>0</v>
          </cell>
          <cell r="P154" t="str">
            <v>tema 8</v>
          </cell>
          <cell r="Q154">
            <v>0</v>
          </cell>
          <cell r="R154">
            <v>0</v>
          </cell>
          <cell r="S154">
            <v>0</v>
          </cell>
          <cell r="T154">
            <v>0</v>
          </cell>
          <cell r="U154">
            <v>0</v>
          </cell>
          <cell r="V154">
            <v>0</v>
          </cell>
          <cell r="W154">
            <v>0</v>
          </cell>
          <cell r="X154" t="str">
            <v>tema 8</v>
          </cell>
          <cell r="Y154">
            <v>0</v>
          </cell>
          <cell r="Z154">
            <v>0</v>
          </cell>
          <cell r="AA154">
            <v>0</v>
          </cell>
          <cell r="AB154">
            <v>0</v>
          </cell>
          <cell r="AC154" t="str">
            <v>tema 7</v>
          </cell>
          <cell r="AD154">
            <v>0</v>
          </cell>
          <cell r="AE154">
            <v>0</v>
          </cell>
          <cell r="AF154">
            <v>0</v>
          </cell>
          <cell r="AG154">
            <v>0</v>
          </cell>
          <cell r="AH154">
            <v>0</v>
          </cell>
          <cell r="AI154" t="str">
            <v>Tema 8</v>
          </cell>
          <cell r="AJ154">
            <v>0</v>
          </cell>
          <cell r="AK154">
            <v>0</v>
          </cell>
          <cell r="AL154">
            <v>0</v>
          </cell>
          <cell r="AM154">
            <v>0</v>
          </cell>
          <cell r="AN154">
            <v>0</v>
          </cell>
          <cell r="AO154">
            <v>0</v>
          </cell>
          <cell r="AP154" t="str">
            <v>tema 7</v>
          </cell>
          <cell r="AQ154">
            <v>0</v>
          </cell>
          <cell r="AR154">
            <v>0</v>
          </cell>
          <cell r="AS154">
            <v>0</v>
          </cell>
          <cell r="AT154" t="str">
            <v>Tema 8</v>
          </cell>
          <cell r="AU154">
            <v>0</v>
          </cell>
          <cell r="AV154">
            <v>0</v>
          </cell>
          <cell r="AW154" t="str">
            <v>Tema 8</v>
          </cell>
          <cell r="AX154">
            <v>0</v>
          </cell>
          <cell r="AY154">
            <v>0</v>
          </cell>
          <cell r="AZ154">
            <v>0</v>
          </cell>
        </row>
        <row r="155">
          <cell r="B155">
            <v>0</v>
          </cell>
          <cell r="C155">
            <v>0</v>
          </cell>
          <cell r="D155" t="str">
            <v>tema 8</v>
          </cell>
          <cell r="E155">
            <v>0</v>
          </cell>
          <cell r="F155">
            <v>0</v>
          </cell>
          <cell r="G155">
            <v>0</v>
          </cell>
          <cell r="H155">
            <v>0</v>
          </cell>
          <cell r="I155" t="str">
            <v>tema 9</v>
          </cell>
          <cell r="J155">
            <v>0</v>
          </cell>
          <cell r="K155">
            <v>0</v>
          </cell>
          <cell r="L155">
            <v>0</v>
          </cell>
          <cell r="M155">
            <v>0</v>
          </cell>
          <cell r="N155">
            <v>0</v>
          </cell>
          <cell r="O155">
            <v>0</v>
          </cell>
          <cell r="P155" t="str">
            <v>tema 9</v>
          </cell>
          <cell r="Q155">
            <v>0</v>
          </cell>
          <cell r="R155">
            <v>0</v>
          </cell>
          <cell r="S155">
            <v>0</v>
          </cell>
          <cell r="T155">
            <v>0</v>
          </cell>
          <cell r="U155">
            <v>0</v>
          </cell>
          <cell r="V155">
            <v>0</v>
          </cell>
          <cell r="W155">
            <v>0</v>
          </cell>
          <cell r="X155" t="str">
            <v>tema 9</v>
          </cell>
          <cell r="Y155">
            <v>0</v>
          </cell>
          <cell r="Z155">
            <v>0</v>
          </cell>
          <cell r="AA155">
            <v>0</v>
          </cell>
          <cell r="AB155">
            <v>0</v>
          </cell>
          <cell r="AC155" t="str">
            <v>tema 8</v>
          </cell>
          <cell r="AD155">
            <v>0</v>
          </cell>
          <cell r="AE155">
            <v>0</v>
          </cell>
          <cell r="AF155">
            <v>0</v>
          </cell>
          <cell r="AG155">
            <v>0</v>
          </cell>
          <cell r="AH155">
            <v>0</v>
          </cell>
          <cell r="AI155" t="str">
            <v>Tema 9</v>
          </cell>
          <cell r="AJ155">
            <v>0</v>
          </cell>
          <cell r="AK155">
            <v>0</v>
          </cell>
          <cell r="AL155">
            <v>0</v>
          </cell>
          <cell r="AM155">
            <v>0</v>
          </cell>
          <cell r="AN155">
            <v>0</v>
          </cell>
          <cell r="AO155">
            <v>0</v>
          </cell>
          <cell r="AP155" t="str">
            <v>tema 8</v>
          </cell>
          <cell r="AQ155">
            <v>0</v>
          </cell>
          <cell r="AR155">
            <v>0</v>
          </cell>
          <cell r="AS155">
            <v>0</v>
          </cell>
          <cell r="AT155" t="str">
            <v>Tema 9</v>
          </cell>
          <cell r="AU155">
            <v>0</v>
          </cell>
          <cell r="AV155">
            <v>0</v>
          </cell>
          <cell r="AW155" t="str">
            <v>Tema 9</v>
          </cell>
          <cell r="AX155">
            <v>0</v>
          </cell>
          <cell r="AY155">
            <v>0</v>
          </cell>
          <cell r="AZ155">
            <v>0</v>
          </cell>
        </row>
        <row r="156">
          <cell r="B156">
            <v>0</v>
          </cell>
          <cell r="C156">
            <v>0</v>
          </cell>
          <cell r="D156">
            <v>0</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v>
          </cell>
          <cell r="AC156">
            <v>0</v>
          </cell>
          <cell r="AD156">
            <v>0</v>
          </cell>
          <cell r="AE156">
            <v>0</v>
          </cell>
          <cell r="AF156">
            <v>0</v>
          </cell>
          <cell r="AG156">
            <v>0</v>
          </cell>
          <cell r="AH156">
            <v>0</v>
          </cell>
          <cell r="AI156" t="str">
            <v>Tema 10</v>
          </cell>
          <cell r="AJ156">
            <v>0</v>
          </cell>
          <cell r="AK156">
            <v>0</v>
          </cell>
          <cell r="AL156">
            <v>0</v>
          </cell>
          <cell r="AM156">
            <v>0</v>
          </cell>
          <cell r="AN156">
            <v>0</v>
          </cell>
          <cell r="AO156">
            <v>0</v>
          </cell>
          <cell r="AP156">
            <v>0</v>
          </cell>
          <cell r="AQ156">
            <v>0</v>
          </cell>
          <cell r="AR156">
            <v>0</v>
          </cell>
          <cell r="AS156">
            <v>0</v>
          </cell>
          <cell r="AT156">
            <v>0</v>
          </cell>
          <cell r="AU156">
            <v>0</v>
          </cell>
          <cell r="AV156">
            <v>0</v>
          </cell>
          <cell r="AW156">
            <v>0</v>
          </cell>
          <cell r="AX156">
            <v>0</v>
          </cell>
          <cell r="AY156">
            <v>0</v>
          </cell>
          <cell r="AZ156">
            <v>0</v>
          </cell>
        </row>
        <row r="157">
          <cell r="B157">
            <v>25</v>
          </cell>
          <cell r="C157">
            <v>0</v>
          </cell>
          <cell r="D157" t="str">
            <v>rata-rata</v>
          </cell>
          <cell r="E157">
            <v>0</v>
          </cell>
          <cell r="F157">
            <v>0</v>
          </cell>
          <cell r="G157">
            <v>0</v>
          </cell>
          <cell r="H157">
            <v>0</v>
          </cell>
          <cell r="I157" t="str">
            <v>rata-rata</v>
          </cell>
          <cell r="J157">
            <v>0</v>
          </cell>
          <cell r="K157">
            <v>0</v>
          </cell>
          <cell r="L157">
            <v>0</v>
          </cell>
          <cell r="M157">
            <v>0</v>
          </cell>
          <cell r="N157">
            <v>0</v>
          </cell>
          <cell r="O157">
            <v>0</v>
          </cell>
          <cell r="P157" t="str">
            <v>rata-rata</v>
          </cell>
          <cell r="Q157">
            <v>0</v>
          </cell>
          <cell r="R157">
            <v>0</v>
          </cell>
          <cell r="S157">
            <v>0</v>
          </cell>
          <cell r="T157">
            <v>0</v>
          </cell>
          <cell r="U157">
            <v>0</v>
          </cell>
          <cell r="V157">
            <v>0</v>
          </cell>
          <cell r="W157">
            <v>0</v>
          </cell>
          <cell r="X157" t="str">
            <v>rata-rata</v>
          </cell>
          <cell r="Y157">
            <v>0</v>
          </cell>
          <cell r="Z157">
            <v>0</v>
          </cell>
          <cell r="AA157">
            <v>0</v>
          </cell>
          <cell r="AB157">
            <v>0</v>
          </cell>
          <cell r="AC157" t="str">
            <v>rata-rata</v>
          </cell>
          <cell r="AD157">
            <v>0</v>
          </cell>
          <cell r="AE157">
            <v>0</v>
          </cell>
          <cell r="AF157">
            <v>0</v>
          </cell>
          <cell r="AG157">
            <v>0</v>
          </cell>
          <cell r="AH157">
            <v>0</v>
          </cell>
          <cell r="AI157" t="str">
            <v>rata-rata</v>
          </cell>
          <cell r="AJ157">
            <v>0</v>
          </cell>
          <cell r="AK157">
            <v>0</v>
          </cell>
          <cell r="AL157">
            <v>0</v>
          </cell>
          <cell r="AM157">
            <v>0</v>
          </cell>
          <cell r="AN157">
            <v>0</v>
          </cell>
          <cell r="AO157">
            <v>0</v>
          </cell>
          <cell r="AP157" t="str">
            <v>rata-rata</v>
          </cell>
          <cell r="AQ157">
            <v>0</v>
          </cell>
          <cell r="AR157">
            <v>0</v>
          </cell>
          <cell r="AS157">
            <v>0</v>
          </cell>
          <cell r="AT157" t="str">
            <v>rata-rata</v>
          </cell>
          <cell r="AU157">
            <v>0</v>
          </cell>
          <cell r="AV157">
            <v>0</v>
          </cell>
          <cell r="AW157" t="str">
            <v>rata-rata</v>
          </cell>
          <cell r="AX157">
            <v>0</v>
          </cell>
          <cell r="AY157">
            <v>0</v>
          </cell>
          <cell r="AZ157">
            <v>0</v>
          </cell>
        </row>
        <row r="158">
          <cell r="B158">
            <v>0</v>
          </cell>
          <cell r="C158" t="str">
            <v>Meliana Citra A</v>
          </cell>
          <cell r="D158" t="str">
            <v>tema 5</v>
          </cell>
          <cell r="E158">
            <v>0</v>
          </cell>
          <cell r="F158">
            <v>0</v>
          </cell>
          <cell r="G158">
            <v>0</v>
          </cell>
          <cell r="H158">
            <v>0</v>
          </cell>
          <cell r="I158" t="str">
            <v>tema 6</v>
          </cell>
          <cell r="J158">
            <v>0</v>
          </cell>
          <cell r="K158">
            <v>0</v>
          </cell>
          <cell r="L158">
            <v>0</v>
          </cell>
          <cell r="M158">
            <v>0</v>
          </cell>
          <cell r="N158">
            <v>0</v>
          </cell>
          <cell r="O158">
            <v>0</v>
          </cell>
          <cell r="P158" t="str">
            <v>tema 6</v>
          </cell>
          <cell r="Q158">
            <v>0</v>
          </cell>
          <cell r="R158">
            <v>0</v>
          </cell>
          <cell r="S158">
            <v>0</v>
          </cell>
          <cell r="T158">
            <v>0</v>
          </cell>
          <cell r="U158">
            <v>0</v>
          </cell>
          <cell r="V158">
            <v>0</v>
          </cell>
          <cell r="W158">
            <v>0</v>
          </cell>
          <cell r="X158" t="str">
            <v>tema 6</v>
          </cell>
          <cell r="Y158">
            <v>0</v>
          </cell>
          <cell r="Z158">
            <v>0</v>
          </cell>
          <cell r="AA158">
            <v>0</v>
          </cell>
          <cell r="AB158">
            <v>0</v>
          </cell>
          <cell r="AC158" t="str">
            <v>tema 5</v>
          </cell>
          <cell r="AD158">
            <v>0</v>
          </cell>
          <cell r="AE158">
            <v>0</v>
          </cell>
          <cell r="AF158">
            <v>0</v>
          </cell>
          <cell r="AG158">
            <v>0</v>
          </cell>
          <cell r="AH158">
            <v>0</v>
          </cell>
          <cell r="AI158" t="str">
            <v>Tema 6</v>
          </cell>
          <cell r="AJ158">
            <v>0</v>
          </cell>
          <cell r="AK158">
            <v>0</v>
          </cell>
          <cell r="AL158">
            <v>0</v>
          </cell>
          <cell r="AM158">
            <v>0</v>
          </cell>
          <cell r="AN158">
            <v>0</v>
          </cell>
          <cell r="AO158">
            <v>0</v>
          </cell>
          <cell r="AP158" t="str">
            <v>tema 5</v>
          </cell>
          <cell r="AQ158">
            <v>0</v>
          </cell>
          <cell r="AR158">
            <v>0</v>
          </cell>
          <cell r="AS158">
            <v>0</v>
          </cell>
          <cell r="AT158" t="str">
            <v>Tema 6</v>
          </cell>
          <cell r="AU158">
            <v>0</v>
          </cell>
          <cell r="AV158">
            <v>0</v>
          </cell>
          <cell r="AW158" t="str">
            <v>Tema 6</v>
          </cell>
          <cell r="AX158">
            <v>0</v>
          </cell>
          <cell r="AY158">
            <v>0</v>
          </cell>
          <cell r="AZ158">
            <v>0</v>
          </cell>
        </row>
        <row r="159">
          <cell r="B159">
            <v>0</v>
          </cell>
          <cell r="C159">
            <v>0</v>
          </cell>
          <cell r="D159" t="str">
            <v>tema 6</v>
          </cell>
          <cell r="E159">
            <v>0</v>
          </cell>
          <cell r="F159">
            <v>0</v>
          </cell>
          <cell r="G159">
            <v>0</v>
          </cell>
          <cell r="H159">
            <v>0</v>
          </cell>
          <cell r="I159" t="str">
            <v>tema 7</v>
          </cell>
          <cell r="J159">
            <v>0</v>
          </cell>
          <cell r="K159">
            <v>0</v>
          </cell>
          <cell r="L159">
            <v>0</v>
          </cell>
          <cell r="M159">
            <v>0</v>
          </cell>
          <cell r="N159">
            <v>0</v>
          </cell>
          <cell r="O159">
            <v>0</v>
          </cell>
          <cell r="P159" t="str">
            <v>tema 7</v>
          </cell>
          <cell r="Q159">
            <v>0</v>
          </cell>
          <cell r="R159">
            <v>0</v>
          </cell>
          <cell r="S159">
            <v>0</v>
          </cell>
          <cell r="T159">
            <v>0</v>
          </cell>
          <cell r="U159">
            <v>0</v>
          </cell>
          <cell r="V159">
            <v>0</v>
          </cell>
          <cell r="W159">
            <v>0</v>
          </cell>
          <cell r="X159" t="str">
            <v>tema 7</v>
          </cell>
          <cell r="Y159">
            <v>0</v>
          </cell>
          <cell r="Z159">
            <v>0</v>
          </cell>
          <cell r="AA159">
            <v>0</v>
          </cell>
          <cell r="AB159">
            <v>0</v>
          </cell>
          <cell r="AC159" t="str">
            <v>tema 6</v>
          </cell>
          <cell r="AD159">
            <v>0</v>
          </cell>
          <cell r="AE159">
            <v>0</v>
          </cell>
          <cell r="AF159">
            <v>0</v>
          </cell>
          <cell r="AG159">
            <v>0</v>
          </cell>
          <cell r="AH159">
            <v>0</v>
          </cell>
          <cell r="AI159" t="str">
            <v>Tema 7</v>
          </cell>
          <cell r="AJ159">
            <v>0</v>
          </cell>
          <cell r="AK159">
            <v>0</v>
          </cell>
          <cell r="AL159">
            <v>0</v>
          </cell>
          <cell r="AM159">
            <v>0</v>
          </cell>
          <cell r="AN159">
            <v>0</v>
          </cell>
          <cell r="AO159">
            <v>0</v>
          </cell>
          <cell r="AP159" t="str">
            <v>tema 6</v>
          </cell>
          <cell r="AQ159">
            <v>0</v>
          </cell>
          <cell r="AR159">
            <v>0</v>
          </cell>
          <cell r="AS159">
            <v>0</v>
          </cell>
          <cell r="AT159" t="str">
            <v>Tema 7</v>
          </cell>
          <cell r="AU159">
            <v>0</v>
          </cell>
          <cell r="AV159">
            <v>0</v>
          </cell>
          <cell r="AW159" t="str">
            <v>Tema 7</v>
          </cell>
          <cell r="AX159">
            <v>0</v>
          </cell>
          <cell r="AY159">
            <v>0</v>
          </cell>
          <cell r="AZ159">
            <v>0</v>
          </cell>
        </row>
        <row r="160">
          <cell r="B160">
            <v>0</v>
          </cell>
          <cell r="C160">
            <v>0</v>
          </cell>
          <cell r="D160" t="str">
            <v>tema 7</v>
          </cell>
          <cell r="E160">
            <v>0</v>
          </cell>
          <cell r="F160">
            <v>0</v>
          </cell>
          <cell r="G160">
            <v>0</v>
          </cell>
          <cell r="H160">
            <v>0</v>
          </cell>
          <cell r="I160" t="str">
            <v>tema 8</v>
          </cell>
          <cell r="J160">
            <v>0</v>
          </cell>
          <cell r="K160">
            <v>0</v>
          </cell>
          <cell r="L160">
            <v>0</v>
          </cell>
          <cell r="M160">
            <v>0</v>
          </cell>
          <cell r="N160">
            <v>0</v>
          </cell>
          <cell r="O160">
            <v>0</v>
          </cell>
          <cell r="P160" t="str">
            <v>tema 8</v>
          </cell>
          <cell r="Q160">
            <v>0</v>
          </cell>
          <cell r="R160">
            <v>0</v>
          </cell>
          <cell r="S160">
            <v>0</v>
          </cell>
          <cell r="T160">
            <v>0</v>
          </cell>
          <cell r="U160">
            <v>0</v>
          </cell>
          <cell r="V160">
            <v>0</v>
          </cell>
          <cell r="W160">
            <v>0</v>
          </cell>
          <cell r="X160" t="str">
            <v>tema 8</v>
          </cell>
          <cell r="Y160">
            <v>0</v>
          </cell>
          <cell r="Z160">
            <v>0</v>
          </cell>
          <cell r="AA160">
            <v>0</v>
          </cell>
          <cell r="AB160">
            <v>0</v>
          </cell>
          <cell r="AC160" t="str">
            <v>tema 7</v>
          </cell>
          <cell r="AD160">
            <v>0</v>
          </cell>
          <cell r="AE160">
            <v>0</v>
          </cell>
          <cell r="AF160">
            <v>0</v>
          </cell>
          <cell r="AG160">
            <v>0</v>
          </cell>
          <cell r="AH160">
            <v>0</v>
          </cell>
          <cell r="AI160" t="str">
            <v>Tema 8</v>
          </cell>
          <cell r="AJ160">
            <v>0</v>
          </cell>
          <cell r="AK160">
            <v>0</v>
          </cell>
          <cell r="AL160">
            <v>0</v>
          </cell>
          <cell r="AM160">
            <v>0</v>
          </cell>
          <cell r="AN160">
            <v>0</v>
          </cell>
          <cell r="AO160">
            <v>0</v>
          </cell>
          <cell r="AP160" t="str">
            <v>tema 7</v>
          </cell>
          <cell r="AQ160">
            <v>0</v>
          </cell>
          <cell r="AR160">
            <v>0</v>
          </cell>
          <cell r="AS160">
            <v>0</v>
          </cell>
          <cell r="AT160" t="str">
            <v>Tema 8</v>
          </cell>
          <cell r="AU160">
            <v>0</v>
          </cell>
          <cell r="AV160">
            <v>0</v>
          </cell>
          <cell r="AW160" t="str">
            <v>Tema 8</v>
          </cell>
          <cell r="AX160">
            <v>0</v>
          </cell>
          <cell r="AY160">
            <v>0</v>
          </cell>
          <cell r="AZ160">
            <v>0</v>
          </cell>
        </row>
        <row r="161">
          <cell r="B161">
            <v>0</v>
          </cell>
          <cell r="C161">
            <v>0</v>
          </cell>
          <cell r="D161" t="str">
            <v>tema 8</v>
          </cell>
          <cell r="E161">
            <v>0</v>
          </cell>
          <cell r="F161">
            <v>0</v>
          </cell>
          <cell r="G161">
            <v>0</v>
          </cell>
          <cell r="H161">
            <v>0</v>
          </cell>
          <cell r="I161" t="str">
            <v>tema 9</v>
          </cell>
          <cell r="J161">
            <v>0</v>
          </cell>
          <cell r="K161">
            <v>0</v>
          </cell>
          <cell r="L161">
            <v>0</v>
          </cell>
          <cell r="M161">
            <v>0</v>
          </cell>
          <cell r="N161">
            <v>0</v>
          </cell>
          <cell r="O161">
            <v>0</v>
          </cell>
          <cell r="P161" t="str">
            <v>tema 9</v>
          </cell>
          <cell r="Q161">
            <v>0</v>
          </cell>
          <cell r="R161">
            <v>0</v>
          </cell>
          <cell r="S161">
            <v>0</v>
          </cell>
          <cell r="T161">
            <v>0</v>
          </cell>
          <cell r="U161">
            <v>0</v>
          </cell>
          <cell r="V161">
            <v>0</v>
          </cell>
          <cell r="W161">
            <v>0</v>
          </cell>
          <cell r="X161" t="str">
            <v>tema 9</v>
          </cell>
          <cell r="Y161">
            <v>0</v>
          </cell>
          <cell r="Z161">
            <v>0</v>
          </cell>
          <cell r="AA161">
            <v>0</v>
          </cell>
          <cell r="AB161">
            <v>0</v>
          </cell>
          <cell r="AC161" t="str">
            <v>tema 8</v>
          </cell>
          <cell r="AD161">
            <v>0</v>
          </cell>
          <cell r="AE161">
            <v>0</v>
          </cell>
          <cell r="AF161">
            <v>0</v>
          </cell>
          <cell r="AG161">
            <v>0</v>
          </cell>
          <cell r="AH161">
            <v>0</v>
          </cell>
          <cell r="AI161" t="str">
            <v>Tema 9</v>
          </cell>
          <cell r="AJ161">
            <v>0</v>
          </cell>
          <cell r="AK161">
            <v>0</v>
          </cell>
          <cell r="AL161">
            <v>0</v>
          </cell>
          <cell r="AM161">
            <v>0</v>
          </cell>
          <cell r="AN161">
            <v>0</v>
          </cell>
          <cell r="AO161">
            <v>0</v>
          </cell>
          <cell r="AP161" t="str">
            <v>tema 8</v>
          </cell>
          <cell r="AQ161">
            <v>0</v>
          </cell>
          <cell r="AR161">
            <v>0</v>
          </cell>
          <cell r="AS161">
            <v>0</v>
          </cell>
          <cell r="AT161" t="str">
            <v>Tema 9</v>
          </cell>
          <cell r="AU161">
            <v>0</v>
          </cell>
          <cell r="AV161">
            <v>0</v>
          </cell>
          <cell r="AW161" t="str">
            <v>Tema 9</v>
          </cell>
          <cell r="AX161">
            <v>0</v>
          </cell>
          <cell r="AY161">
            <v>0</v>
          </cell>
          <cell r="AZ161">
            <v>0</v>
          </cell>
        </row>
        <row r="162">
          <cell r="B162">
            <v>0</v>
          </cell>
          <cell r="C162">
            <v>0</v>
          </cell>
          <cell r="D162">
            <v>0</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t="str">
            <v>Tema 10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row>
        <row r="163">
          <cell r="B163">
            <v>26</v>
          </cell>
          <cell r="C163">
            <v>0</v>
          </cell>
          <cell r="D163" t="str">
            <v>rata-rata</v>
          </cell>
          <cell r="E163">
            <v>0</v>
          </cell>
          <cell r="F163">
            <v>0</v>
          </cell>
          <cell r="G163">
            <v>0</v>
          </cell>
          <cell r="H163">
            <v>0</v>
          </cell>
          <cell r="I163" t="str">
            <v>rata-rata</v>
          </cell>
          <cell r="J163">
            <v>0</v>
          </cell>
          <cell r="K163">
            <v>0</v>
          </cell>
          <cell r="L163">
            <v>0</v>
          </cell>
          <cell r="M163">
            <v>0</v>
          </cell>
          <cell r="N163">
            <v>0</v>
          </cell>
          <cell r="O163">
            <v>0</v>
          </cell>
          <cell r="P163" t="str">
            <v>rata-rata</v>
          </cell>
          <cell r="Q163">
            <v>0</v>
          </cell>
          <cell r="R163">
            <v>0</v>
          </cell>
          <cell r="S163">
            <v>0</v>
          </cell>
          <cell r="T163">
            <v>0</v>
          </cell>
          <cell r="U163">
            <v>0</v>
          </cell>
          <cell r="V163">
            <v>0</v>
          </cell>
          <cell r="W163">
            <v>0</v>
          </cell>
          <cell r="X163" t="str">
            <v>rata-rata</v>
          </cell>
          <cell r="Y163">
            <v>0</v>
          </cell>
          <cell r="Z163">
            <v>0</v>
          </cell>
          <cell r="AA163">
            <v>0</v>
          </cell>
          <cell r="AB163">
            <v>0</v>
          </cell>
          <cell r="AC163" t="str">
            <v>rata-rata</v>
          </cell>
          <cell r="AD163">
            <v>0</v>
          </cell>
          <cell r="AE163">
            <v>0</v>
          </cell>
          <cell r="AF163">
            <v>0</v>
          </cell>
          <cell r="AG163">
            <v>0</v>
          </cell>
          <cell r="AH163">
            <v>0</v>
          </cell>
          <cell r="AI163" t="str">
            <v>rata-rata</v>
          </cell>
          <cell r="AJ163">
            <v>0</v>
          </cell>
          <cell r="AK163">
            <v>0</v>
          </cell>
          <cell r="AL163">
            <v>0</v>
          </cell>
          <cell r="AM163">
            <v>0</v>
          </cell>
          <cell r="AN163">
            <v>0</v>
          </cell>
          <cell r="AO163">
            <v>0</v>
          </cell>
          <cell r="AP163" t="str">
            <v>rata-rata</v>
          </cell>
          <cell r="AQ163">
            <v>0</v>
          </cell>
          <cell r="AR163">
            <v>0</v>
          </cell>
          <cell r="AS163">
            <v>0</v>
          </cell>
          <cell r="AT163" t="str">
            <v>rata-rata</v>
          </cell>
          <cell r="AU163">
            <v>0</v>
          </cell>
          <cell r="AV163">
            <v>0</v>
          </cell>
          <cell r="AW163" t="str">
            <v>rata-rata</v>
          </cell>
          <cell r="AX163">
            <v>0</v>
          </cell>
          <cell r="AY163">
            <v>0</v>
          </cell>
          <cell r="AZ163">
            <v>0</v>
          </cell>
        </row>
        <row r="164">
          <cell r="B164">
            <v>0</v>
          </cell>
          <cell r="C164" t="str">
            <v>Mohammad Rizky</v>
          </cell>
          <cell r="D164" t="str">
            <v>tema 5</v>
          </cell>
          <cell r="E164">
            <v>0</v>
          </cell>
          <cell r="F164">
            <v>0</v>
          </cell>
          <cell r="G164">
            <v>0</v>
          </cell>
          <cell r="H164">
            <v>0</v>
          </cell>
          <cell r="I164" t="str">
            <v>tema 6</v>
          </cell>
          <cell r="J164">
            <v>0</v>
          </cell>
          <cell r="K164">
            <v>0</v>
          </cell>
          <cell r="L164">
            <v>0</v>
          </cell>
          <cell r="M164">
            <v>0</v>
          </cell>
          <cell r="N164">
            <v>0</v>
          </cell>
          <cell r="O164">
            <v>0</v>
          </cell>
          <cell r="P164" t="str">
            <v>tema 6</v>
          </cell>
          <cell r="Q164">
            <v>0</v>
          </cell>
          <cell r="R164">
            <v>0</v>
          </cell>
          <cell r="S164">
            <v>0</v>
          </cell>
          <cell r="T164">
            <v>0</v>
          </cell>
          <cell r="U164">
            <v>0</v>
          </cell>
          <cell r="V164">
            <v>0</v>
          </cell>
          <cell r="W164">
            <v>0</v>
          </cell>
          <cell r="X164" t="str">
            <v>tema 6</v>
          </cell>
          <cell r="Y164">
            <v>0</v>
          </cell>
          <cell r="Z164">
            <v>0</v>
          </cell>
          <cell r="AA164">
            <v>0</v>
          </cell>
          <cell r="AB164">
            <v>0</v>
          </cell>
          <cell r="AC164" t="str">
            <v>tema 5</v>
          </cell>
          <cell r="AD164">
            <v>0</v>
          </cell>
          <cell r="AE164">
            <v>0</v>
          </cell>
          <cell r="AF164">
            <v>0</v>
          </cell>
          <cell r="AG164">
            <v>0</v>
          </cell>
          <cell r="AH164">
            <v>0</v>
          </cell>
          <cell r="AI164" t="str">
            <v>Tema 6</v>
          </cell>
          <cell r="AJ164">
            <v>0</v>
          </cell>
          <cell r="AK164">
            <v>0</v>
          </cell>
          <cell r="AL164">
            <v>0</v>
          </cell>
          <cell r="AM164">
            <v>0</v>
          </cell>
          <cell r="AN164">
            <v>0</v>
          </cell>
          <cell r="AO164">
            <v>0</v>
          </cell>
          <cell r="AP164" t="str">
            <v>tema 5</v>
          </cell>
          <cell r="AQ164">
            <v>0</v>
          </cell>
          <cell r="AR164">
            <v>0</v>
          </cell>
          <cell r="AS164">
            <v>0</v>
          </cell>
          <cell r="AT164" t="str">
            <v>Tema 6</v>
          </cell>
          <cell r="AU164">
            <v>0</v>
          </cell>
          <cell r="AV164">
            <v>0</v>
          </cell>
          <cell r="AW164" t="str">
            <v>Tema 6</v>
          </cell>
          <cell r="AX164">
            <v>0</v>
          </cell>
          <cell r="AY164">
            <v>0</v>
          </cell>
          <cell r="AZ164">
            <v>0</v>
          </cell>
        </row>
        <row r="165">
          <cell r="B165">
            <v>0</v>
          </cell>
          <cell r="C165">
            <v>0</v>
          </cell>
          <cell r="D165" t="str">
            <v>tema 6</v>
          </cell>
          <cell r="E165">
            <v>0</v>
          </cell>
          <cell r="F165">
            <v>0</v>
          </cell>
          <cell r="G165">
            <v>0</v>
          </cell>
          <cell r="H165">
            <v>0</v>
          </cell>
          <cell r="I165" t="str">
            <v>tema 7</v>
          </cell>
          <cell r="J165">
            <v>0</v>
          </cell>
          <cell r="K165">
            <v>0</v>
          </cell>
          <cell r="L165">
            <v>0</v>
          </cell>
          <cell r="M165">
            <v>0</v>
          </cell>
          <cell r="N165">
            <v>0</v>
          </cell>
          <cell r="O165">
            <v>0</v>
          </cell>
          <cell r="P165" t="str">
            <v>tema 7</v>
          </cell>
          <cell r="Q165">
            <v>0</v>
          </cell>
          <cell r="R165">
            <v>0</v>
          </cell>
          <cell r="S165">
            <v>0</v>
          </cell>
          <cell r="T165">
            <v>0</v>
          </cell>
          <cell r="U165">
            <v>0</v>
          </cell>
          <cell r="V165">
            <v>0</v>
          </cell>
          <cell r="W165">
            <v>0</v>
          </cell>
          <cell r="X165" t="str">
            <v>tema 7</v>
          </cell>
          <cell r="Y165">
            <v>0</v>
          </cell>
          <cell r="Z165">
            <v>0</v>
          </cell>
          <cell r="AA165">
            <v>0</v>
          </cell>
          <cell r="AB165">
            <v>0</v>
          </cell>
          <cell r="AC165" t="str">
            <v>tema 6</v>
          </cell>
          <cell r="AD165">
            <v>0</v>
          </cell>
          <cell r="AE165">
            <v>0</v>
          </cell>
          <cell r="AF165">
            <v>0</v>
          </cell>
          <cell r="AG165">
            <v>0</v>
          </cell>
          <cell r="AH165">
            <v>0</v>
          </cell>
          <cell r="AI165" t="str">
            <v>Tema 7</v>
          </cell>
          <cell r="AJ165">
            <v>0</v>
          </cell>
          <cell r="AK165">
            <v>0</v>
          </cell>
          <cell r="AL165">
            <v>0</v>
          </cell>
          <cell r="AM165">
            <v>0</v>
          </cell>
          <cell r="AN165">
            <v>0</v>
          </cell>
          <cell r="AO165">
            <v>0</v>
          </cell>
          <cell r="AP165" t="str">
            <v>tema 6</v>
          </cell>
          <cell r="AQ165">
            <v>0</v>
          </cell>
          <cell r="AR165">
            <v>0</v>
          </cell>
          <cell r="AS165">
            <v>0</v>
          </cell>
          <cell r="AT165" t="str">
            <v>Tema 7</v>
          </cell>
          <cell r="AU165">
            <v>0</v>
          </cell>
          <cell r="AV165">
            <v>0</v>
          </cell>
          <cell r="AW165" t="str">
            <v>Tema 7</v>
          </cell>
          <cell r="AX165">
            <v>0</v>
          </cell>
          <cell r="AY165">
            <v>0</v>
          </cell>
          <cell r="AZ165">
            <v>0</v>
          </cell>
        </row>
        <row r="166">
          <cell r="B166">
            <v>0</v>
          </cell>
          <cell r="C166">
            <v>0</v>
          </cell>
          <cell r="D166" t="str">
            <v>tema 7</v>
          </cell>
          <cell r="E166">
            <v>0</v>
          </cell>
          <cell r="F166">
            <v>0</v>
          </cell>
          <cell r="G166">
            <v>0</v>
          </cell>
          <cell r="H166">
            <v>0</v>
          </cell>
          <cell r="I166" t="str">
            <v>tema 8</v>
          </cell>
          <cell r="J166">
            <v>0</v>
          </cell>
          <cell r="K166">
            <v>0</v>
          </cell>
          <cell r="L166">
            <v>0</v>
          </cell>
          <cell r="M166">
            <v>0</v>
          </cell>
          <cell r="N166">
            <v>0</v>
          </cell>
          <cell r="O166">
            <v>0</v>
          </cell>
          <cell r="P166" t="str">
            <v>tema 8</v>
          </cell>
          <cell r="Q166">
            <v>0</v>
          </cell>
          <cell r="R166">
            <v>0</v>
          </cell>
          <cell r="S166">
            <v>0</v>
          </cell>
          <cell r="T166">
            <v>0</v>
          </cell>
          <cell r="U166">
            <v>0</v>
          </cell>
          <cell r="V166">
            <v>0</v>
          </cell>
          <cell r="W166">
            <v>0</v>
          </cell>
          <cell r="X166" t="str">
            <v>tema 8</v>
          </cell>
          <cell r="Y166">
            <v>0</v>
          </cell>
          <cell r="Z166">
            <v>0</v>
          </cell>
          <cell r="AA166">
            <v>0</v>
          </cell>
          <cell r="AB166">
            <v>0</v>
          </cell>
          <cell r="AC166" t="str">
            <v>tema 7</v>
          </cell>
          <cell r="AD166">
            <v>0</v>
          </cell>
          <cell r="AE166">
            <v>0</v>
          </cell>
          <cell r="AF166">
            <v>0</v>
          </cell>
          <cell r="AG166">
            <v>0</v>
          </cell>
          <cell r="AH166">
            <v>0</v>
          </cell>
          <cell r="AI166" t="str">
            <v>Tema 8</v>
          </cell>
          <cell r="AJ166">
            <v>0</v>
          </cell>
          <cell r="AK166">
            <v>0</v>
          </cell>
          <cell r="AL166">
            <v>0</v>
          </cell>
          <cell r="AM166">
            <v>0</v>
          </cell>
          <cell r="AN166">
            <v>0</v>
          </cell>
          <cell r="AO166">
            <v>0</v>
          </cell>
          <cell r="AP166" t="str">
            <v>tema 7</v>
          </cell>
          <cell r="AQ166">
            <v>0</v>
          </cell>
          <cell r="AR166">
            <v>0</v>
          </cell>
          <cell r="AS166">
            <v>0</v>
          </cell>
          <cell r="AT166" t="str">
            <v>Tema 8</v>
          </cell>
          <cell r="AU166">
            <v>0</v>
          </cell>
          <cell r="AV166">
            <v>0</v>
          </cell>
          <cell r="AW166" t="str">
            <v>Tema 8</v>
          </cell>
          <cell r="AX166">
            <v>0</v>
          </cell>
          <cell r="AY166">
            <v>0</v>
          </cell>
          <cell r="AZ166">
            <v>0</v>
          </cell>
        </row>
        <row r="167">
          <cell r="B167">
            <v>0</v>
          </cell>
          <cell r="C167">
            <v>0</v>
          </cell>
          <cell r="D167" t="str">
            <v>tema 8</v>
          </cell>
          <cell r="E167">
            <v>0</v>
          </cell>
          <cell r="F167">
            <v>0</v>
          </cell>
          <cell r="G167">
            <v>0</v>
          </cell>
          <cell r="H167">
            <v>0</v>
          </cell>
          <cell r="I167" t="str">
            <v>tema 9</v>
          </cell>
          <cell r="J167">
            <v>0</v>
          </cell>
          <cell r="K167">
            <v>0</v>
          </cell>
          <cell r="L167">
            <v>0</v>
          </cell>
          <cell r="M167">
            <v>0</v>
          </cell>
          <cell r="N167">
            <v>0</v>
          </cell>
          <cell r="O167">
            <v>0</v>
          </cell>
          <cell r="P167" t="str">
            <v>tema 9</v>
          </cell>
          <cell r="Q167">
            <v>0</v>
          </cell>
          <cell r="R167">
            <v>0</v>
          </cell>
          <cell r="S167">
            <v>0</v>
          </cell>
          <cell r="T167">
            <v>0</v>
          </cell>
          <cell r="U167">
            <v>0</v>
          </cell>
          <cell r="V167">
            <v>0</v>
          </cell>
          <cell r="W167">
            <v>0</v>
          </cell>
          <cell r="X167" t="str">
            <v>tema 9</v>
          </cell>
          <cell r="Y167">
            <v>0</v>
          </cell>
          <cell r="Z167">
            <v>0</v>
          </cell>
          <cell r="AA167">
            <v>0</v>
          </cell>
          <cell r="AB167">
            <v>0</v>
          </cell>
          <cell r="AC167" t="str">
            <v>tema 8</v>
          </cell>
          <cell r="AD167">
            <v>0</v>
          </cell>
          <cell r="AE167">
            <v>0</v>
          </cell>
          <cell r="AF167">
            <v>0</v>
          </cell>
          <cell r="AG167">
            <v>0</v>
          </cell>
          <cell r="AH167">
            <v>0</v>
          </cell>
          <cell r="AI167" t="str">
            <v>Tema 9</v>
          </cell>
          <cell r="AJ167">
            <v>0</v>
          </cell>
          <cell r="AK167">
            <v>0</v>
          </cell>
          <cell r="AL167">
            <v>0</v>
          </cell>
          <cell r="AM167">
            <v>0</v>
          </cell>
          <cell r="AN167">
            <v>0</v>
          </cell>
          <cell r="AO167">
            <v>0</v>
          </cell>
          <cell r="AP167" t="str">
            <v>tema 8</v>
          </cell>
          <cell r="AQ167">
            <v>0</v>
          </cell>
          <cell r="AR167">
            <v>0</v>
          </cell>
          <cell r="AS167">
            <v>0</v>
          </cell>
          <cell r="AT167" t="str">
            <v>Tema 9</v>
          </cell>
          <cell r="AU167">
            <v>0</v>
          </cell>
          <cell r="AV167">
            <v>0</v>
          </cell>
          <cell r="AW167" t="str">
            <v>Tema 9</v>
          </cell>
          <cell r="AX167">
            <v>0</v>
          </cell>
          <cell r="AY167">
            <v>0</v>
          </cell>
          <cell r="AZ167">
            <v>0</v>
          </cell>
        </row>
        <row r="168">
          <cell r="B168">
            <v>0</v>
          </cell>
          <cell r="C168">
            <v>0</v>
          </cell>
          <cell r="D168">
            <v>0</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t="str">
            <v>Tema 10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row>
        <row r="169">
          <cell r="B169">
            <v>27</v>
          </cell>
          <cell r="C169">
            <v>0</v>
          </cell>
          <cell r="D169" t="str">
            <v>rata-rata</v>
          </cell>
          <cell r="E169">
            <v>0</v>
          </cell>
          <cell r="F169">
            <v>0</v>
          </cell>
          <cell r="G169">
            <v>0</v>
          </cell>
          <cell r="H169">
            <v>0</v>
          </cell>
          <cell r="I169" t="str">
            <v>rata-rata</v>
          </cell>
          <cell r="J169">
            <v>0</v>
          </cell>
          <cell r="K169">
            <v>0</v>
          </cell>
          <cell r="L169">
            <v>0</v>
          </cell>
          <cell r="M169">
            <v>0</v>
          </cell>
          <cell r="N169">
            <v>0</v>
          </cell>
          <cell r="O169">
            <v>0</v>
          </cell>
          <cell r="P169" t="str">
            <v>rata-rata</v>
          </cell>
          <cell r="Q169">
            <v>0</v>
          </cell>
          <cell r="R169">
            <v>0</v>
          </cell>
          <cell r="S169">
            <v>0</v>
          </cell>
          <cell r="T169">
            <v>0</v>
          </cell>
          <cell r="U169">
            <v>0</v>
          </cell>
          <cell r="V169">
            <v>0</v>
          </cell>
          <cell r="W169">
            <v>0</v>
          </cell>
          <cell r="X169" t="str">
            <v>rata-rata</v>
          </cell>
          <cell r="Y169">
            <v>0</v>
          </cell>
          <cell r="Z169">
            <v>0</v>
          </cell>
          <cell r="AA169">
            <v>0</v>
          </cell>
          <cell r="AB169">
            <v>0</v>
          </cell>
          <cell r="AC169" t="str">
            <v>rata-rata</v>
          </cell>
          <cell r="AD169">
            <v>0</v>
          </cell>
          <cell r="AE169">
            <v>0</v>
          </cell>
          <cell r="AF169">
            <v>0</v>
          </cell>
          <cell r="AG169">
            <v>0</v>
          </cell>
          <cell r="AH169">
            <v>0</v>
          </cell>
          <cell r="AI169" t="str">
            <v>rata-rata</v>
          </cell>
          <cell r="AJ169">
            <v>0</v>
          </cell>
          <cell r="AK169">
            <v>0</v>
          </cell>
          <cell r="AL169">
            <v>0</v>
          </cell>
          <cell r="AM169">
            <v>0</v>
          </cell>
          <cell r="AN169">
            <v>0</v>
          </cell>
          <cell r="AO169">
            <v>0</v>
          </cell>
          <cell r="AP169" t="str">
            <v>rata-rata</v>
          </cell>
          <cell r="AQ169">
            <v>0</v>
          </cell>
          <cell r="AR169">
            <v>0</v>
          </cell>
          <cell r="AS169">
            <v>0</v>
          </cell>
          <cell r="AT169" t="str">
            <v>rata-rata</v>
          </cell>
          <cell r="AU169">
            <v>0</v>
          </cell>
          <cell r="AV169">
            <v>0</v>
          </cell>
          <cell r="AW169" t="str">
            <v>rata-rata</v>
          </cell>
          <cell r="AX169">
            <v>0</v>
          </cell>
          <cell r="AY169">
            <v>0</v>
          </cell>
          <cell r="AZ169">
            <v>0</v>
          </cell>
        </row>
        <row r="170">
          <cell r="B170">
            <v>0</v>
          </cell>
          <cell r="C170" t="e">
            <v>#N/A</v>
          </cell>
          <cell r="D170" t="str">
            <v>tema 5</v>
          </cell>
          <cell r="E170">
            <v>0</v>
          </cell>
          <cell r="F170">
            <v>0</v>
          </cell>
          <cell r="G170">
            <v>0</v>
          </cell>
          <cell r="H170">
            <v>0</v>
          </cell>
          <cell r="I170" t="str">
            <v>tema 6</v>
          </cell>
          <cell r="J170">
            <v>0</v>
          </cell>
          <cell r="K170">
            <v>0</v>
          </cell>
          <cell r="L170">
            <v>0</v>
          </cell>
          <cell r="M170">
            <v>0</v>
          </cell>
          <cell r="N170">
            <v>0</v>
          </cell>
          <cell r="O170">
            <v>0</v>
          </cell>
          <cell r="P170" t="str">
            <v>tema 6</v>
          </cell>
          <cell r="Q170">
            <v>0</v>
          </cell>
          <cell r="R170">
            <v>0</v>
          </cell>
          <cell r="S170">
            <v>0</v>
          </cell>
          <cell r="T170">
            <v>0</v>
          </cell>
          <cell r="U170">
            <v>0</v>
          </cell>
          <cell r="V170">
            <v>0</v>
          </cell>
          <cell r="W170">
            <v>0</v>
          </cell>
          <cell r="X170" t="str">
            <v>tema 6</v>
          </cell>
          <cell r="Y170">
            <v>0</v>
          </cell>
          <cell r="Z170">
            <v>0</v>
          </cell>
          <cell r="AA170">
            <v>0</v>
          </cell>
          <cell r="AB170">
            <v>0</v>
          </cell>
          <cell r="AC170" t="str">
            <v>tema 5</v>
          </cell>
          <cell r="AD170">
            <v>0</v>
          </cell>
          <cell r="AE170">
            <v>0</v>
          </cell>
          <cell r="AF170">
            <v>0</v>
          </cell>
          <cell r="AG170">
            <v>0</v>
          </cell>
          <cell r="AH170">
            <v>0</v>
          </cell>
          <cell r="AI170" t="str">
            <v>Tema 6</v>
          </cell>
          <cell r="AJ170">
            <v>0</v>
          </cell>
          <cell r="AK170">
            <v>0</v>
          </cell>
          <cell r="AL170">
            <v>0</v>
          </cell>
          <cell r="AM170">
            <v>0</v>
          </cell>
          <cell r="AN170">
            <v>0</v>
          </cell>
          <cell r="AO170">
            <v>0</v>
          </cell>
          <cell r="AP170" t="str">
            <v>tema 5</v>
          </cell>
          <cell r="AQ170">
            <v>0</v>
          </cell>
          <cell r="AR170">
            <v>0</v>
          </cell>
          <cell r="AS170">
            <v>0</v>
          </cell>
          <cell r="AT170" t="str">
            <v>Tema 6</v>
          </cell>
          <cell r="AU170">
            <v>0</v>
          </cell>
          <cell r="AV170">
            <v>0</v>
          </cell>
          <cell r="AW170" t="str">
            <v>Tema 6</v>
          </cell>
          <cell r="AX170">
            <v>0</v>
          </cell>
          <cell r="AY170">
            <v>0</v>
          </cell>
          <cell r="AZ170">
            <v>0</v>
          </cell>
        </row>
        <row r="171">
          <cell r="B171">
            <v>0</v>
          </cell>
          <cell r="C171">
            <v>0</v>
          </cell>
          <cell r="D171" t="str">
            <v>tema 6</v>
          </cell>
          <cell r="E171">
            <v>0</v>
          </cell>
          <cell r="F171">
            <v>0</v>
          </cell>
          <cell r="G171">
            <v>0</v>
          </cell>
          <cell r="H171">
            <v>0</v>
          </cell>
          <cell r="I171" t="str">
            <v>tema 7</v>
          </cell>
          <cell r="J171">
            <v>0</v>
          </cell>
          <cell r="K171">
            <v>0</v>
          </cell>
          <cell r="L171">
            <v>0</v>
          </cell>
          <cell r="M171">
            <v>0</v>
          </cell>
          <cell r="N171">
            <v>0</v>
          </cell>
          <cell r="O171">
            <v>0</v>
          </cell>
          <cell r="P171" t="str">
            <v>tema 7</v>
          </cell>
          <cell r="Q171">
            <v>0</v>
          </cell>
          <cell r="R171">
            <v>0</v>
          </cell>
          <cell r="S171">
            <v>0</v>
          </cell>
          <cell r="T171">
            <v>0</v>
          </cell>
          <cell r="U171">
            <v>0</v>
          </cell>
          <cell r="V171">
            <v>0</v>
          </cell>
          <cell r="W171">
            <v>0</v>
          </cell>
          <cell r="X171" t="str">
            <v>tema 7</v>
          </cell>
          <cell r="Y171">
            <v>0</v>
          </cell>
          <cell r="Z171">
            <v>0</v>
          </cell>
          <cell r="AA171">
            <v>0</v>
          </cell>
          <cell r="AB171">
            <v>0</v>
          </cell>
          <cell r="AC171" t="str">
            <v>tema 6</v>
          </cell>
          <cell r="AD171">
            <v>0</v>
          </cell>
          <cell r="AE171">
            <v>0</v>
          </cell>
          <cell r="AF171">
            <v>0</v>
          </cell>
          <cell r="AG171">
            <v>0</v>
          </cell>
          <cell r="AH171">
            <v>0</v>
          </cell>
          <cell r="AI171" t="str">
            <v>Tema 7</v>
          </cell>
          <cell r="AJ171">
            <v>0</v>
          </cell>
          <cell r="AK171">
            <v>0</v>
          </cell>
          <cell r="AL171">
            <v>0</v>
          </cell>
          <cell r="AM171">
            <v>0</v>
          </cell>
          <cell r="AN171">
            <v>0</v>
          </cell>
          <cell r="AO171">
            <v>0</v>
          </cell>
          <cell r="AP171" t="str">
            <v>tema 6</v>
          </cell>
          <cell r="AQ171">
            <v>0</v>
          </cell>
          <cell r="AR171">
            <v>0</v>
          </cell>
          <cell r="AS171">
            <v>0</v>
          </cell>
          <cell r="AT171" t="str">
            <v>Tema 7</v>
          </cell>
          <cell r="AU171">
            <v>0</v>
          </cell>
          <cell r="AV171">
            <v>0</v>
          </cell>
          <cell r="AW171" t="str">
            <v>Tema 7</v>
          </cell>
          <cell r="AX171">
            <v>0</v>
          </cell>
          <cell r="AY171">
            <v>0</v>
          </cell>
          <cell r="AZ171">
            <v>0</v>
          </cell>
        </row>
        <row r="172">
          <cell r="B172">
            <v>0</v>
          </cell>
          <cell r="C172">
            <v>0</v>
          </cell>
          <cell r="D172" t="str">
            <v>tema 7</v>
          </cell>
          <cell r="E172">
            <v>0</v>
          </cell>
          <cell r="F172">
            <v>0</v>
          </cell>
          <cell r="G172">
            <v>0</v>
          </cell>
          <cell r="H172">
            <v>0</v>
          </cell>
          <cell r="I172" t="str">
            <v>tema 8</v>
          </cell>
          <cell r="J172">
            <v>0</v>
          </cell>
          <cell r="K172">
            <v>0</v>
          </cell>
          <cell r="L172">
            <v>0</v>
          </cell>
          <cell r="M172">
            <v>0</v>
          </cell>
          <cell r="N172">
            <v>0</v>
          </cell>
          <cell r="O172">
            <v>0</v>
          </cell>
          <cell r="P172" t="str">
            <v>tema 8</v>
          </cell>
          <cell r="Q172">
            <v>0</v>
          </cell>
          <cell r="R172">
            <v>0</v>
          </cell>
          <cell r="S172">
            <v>0</v>
          </cell>
          <cell r="T172">
            <v>0</v>
          </cell>
          <cell r="U172">
            <v>0</v>
          </cell>
          <cell r="V172">
            <v>0</v>
          </cell>
          <cell r="W172">
            <v>0</v>
          </cell>
          <cell r="X172" t="str">
            <v>tema 8</v>
          </cell>
          <cell r="Y172">
            <v>0</v>
          </cell>
          <cell r="Z172">
            <v>0</v>
          </cell>
          <cell r="AA172">
            <v>0</v>
          </cell>
          <cell r="AB172">
            <v>0</v>
          </cell>
          <cell r="AC172" t="str">
            <v>tema 7</v>
          </cell>
          <cell r="AD172">
            <v>0</v>
          </cell>
          <cell r="AE172">
            <v>0</v>
          </cell>
          <cell r="AF172">
            <v>0</v>
          </cell>
          <cell r="AG172">
            <v>0</v>
          </cell>
          <cell r="AH172">
            <v>0</v>
          </cell>
          <cell r="AI172" t="str">
            <v>Tema 8</v>
          </cell>
          <cell r="AJ172">
            <v>0</v>
          </cell>
          <cell r="AK172">
            <v>0</v>
          </cell>
          <cell r="AL172">
            <v>0</v>
          </cell>
          <cell r="AM172">
            <v>0</v>
          </cell>
          <cell r="AN172">
            <v>0</v>
          </cell>
          <cell r="AO172">
            <v>0</v>
          </cell>
          <cell r="AP172" t="str">
            <v>tema 7</v>
          </cell>
          <cell r="AQ172">
            <v>0</v>
          </cell>
          <cell r="AR172">
            <v>0</v>
          </cell>
          <cell r="AS172">
            <v>0</v>
          </cell>
          <cell r="AT172" t="str">
            <v>Tema 8</v>
          </cell>
          <cell r="AU172">
            <v>0</v>
          </cell>
          <cell r="AV172">
            <v>0</v>
          </cell>
          <cell r="AW172" t="str">
            <v>Tema 8</v>
          </cell>
          <cell r="AX172">
            <v>0</v>
          </cell>
          <cell r="AY172">
            <v>0</v>
          </cell>
          <cell r="AZ172">
            <v>0</v>
          </cell>
        </row>
        <row r="173">
          <cell r="B173">
            <v>0</v>
          </cell>
          <cell r="C173">
            <v>0</v>
          </cell>
          <cell r="D173" t="str">
            <v>tema 8</v>
          </cell>
          <cell r="E173">
            <v>0</v>
          </cell>
          <cell r="F173">
            <v>0</v>
          </cell>
          <cell r="G173">
            <v>0</v>
          </cell>
          <cell r="H173">
            <v>0</v>
          </cell>
          <cell r="I173" t="str">
            <v>tema 9</v>
          </cell>
          <cell r="J173">
            <v>0</v>
          </cell>
          <cell r="K173">
            <v>0</v>
          </cell>
          <cell r="L173">
            <v>0</v>
          </cell>
          <cell r="M173">
            <v>0</v>
          </cell>
          <cell r="N173">
            <v>0</v>
          </cell>
          <cell r="O173">
            <v>0</v>
          </cell>
          <cell r="P173" t="str">
            <v>tema 9</v>
          </cell>
          <cell r="Q173">
            <v>0</v>
          </cell>
          <cell r="R173">
            <v>0</v>
          </cell>
          <cell r="S173">
            <v>0</v>
          </cell>
          <cell r="T173">
            <v>0</v>
          </cell>
          <cell r="U173">
            <v>0</v>
          </cell>
          <cell r="V173">
            <v>0</v>
          </cell>
          <cell r="W173">
            <v>0</v>
          </cell>
          <cell r="X173" t="str">
            <v>tema 9</v>
          </cell>
          <cell r="Y173">
            <v>0</v>
          </cell>
          <cell r="Z173">
            <v>0</v>
          </cell>
          <cell r="AA173">
            <v>0</v>
          </cell>
          <cell r="AB173">
            <v>0</v>
          </cell>
          <cell r="AC173" t="str">
            <v>tema 8</v>
          </cell>
          <cell r="AD173">
            <v>0</v>
          </cell>
          <cell r="AE173">
            <v>0</v>
          </cell>
          <cell r="AF173">
            <v>0</v>
          </cell>
          <cell r="AG173">
            <v>0</v>
          </cell>
          <cell r="AH173">
            <v>0</v>
          </cell>
          <cell r="AI173" t="str">
            <v>Tema 9</v>
          </cell>
          <cell r="AJ173">
            <v>0</v>
          </cell>
          <cell r="AK173">
            <v>0</v>
          </cell>
          <cell r="AL173">
            <v>0</v>
          </cell>
          <cell r="AM173">
            <v>0</v>
          </cell>
          <cell r="AN173">
            <v>0</v>
          </cell>
          <cell r="AO173">
            <v>0</v>
          </cell>
          <cell r="AP173" t="str">
            <v>tema 8</v>
          </cell>
          <cell r="AQ173">
            <v>0</v>
          </cell>
          <cell r="AR173">
            <v>0</v>
          </cell>
          <cell r="AS173">
            <v>0</v>
          </cell>
          <cell r="AT173" t="str">
            <v>Tema 9</v>
          </cell>
          <cell r="AU173">
            <v>0</v>
          </cell>
          <cell r="AV173">
            <v>0</v>
          </cell>
          <cell r="AW173" t="str">
            <v>Tema 9</v>
          </cell>
          <cell r="AX173">
            <v>0</v>
          </cell>
          <cell r="AY173">
            <v>0</v>
          </cell>
          <cell r="AZ173">
            <v>0</v>
          </cell>
        </row>
        <row r="174">
          <cell r="B174">
            <v>0</v>
          </cell>
          <cell r="C174">
            <v>0</v>
          </cell>
          <cell r="D174">
            <v>0</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t="str">
            <v>Tema 10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row>
        <row r="175">
          <cell r="B175">
            <v>28</v>
          </cell>
          <cell r="C175">
            <v>0</v>
          </cell>
          <cell r="D175" t="str">
            <v>rata-rata</v>
          </cell>
          <cell r="E175">
            <v>0</v>
          </cell>
          <cell r="F175">
            <v>0</v>
          </cell>
          <cell r="G175">
            <v>0</v>
          </cell>
          <cell r="H175">
            <v>0</v>
          </cell>
          <cell r="I175" t="str">
            <v>rata-rata</v>
          </cell>
          <cell r="J175">
            <v>0</v>
          </cell>
          <cell r="K175">
            <v>0</v>
          </cell>
          <cell r="L175">
            <v>0</v>
          </cell>
          <cell r="M175">
            <v>0</v>
          </cell>
          <cell r="N175">
            <v>0</v>
          </cell>
          <cell r="O175">
            <v>0</v>
          </cell>
          <cell r="P175" t="str">
            <v>rata-rata</v>
          </cell>
          <cell r="Q175">
            <v>0</v>
          </cell>
          <cell r="R175">
            <v>0</v>
          </cell>
          <cell r="S175">
            <v>0</v>
          </cell>
          <cell r="T175">
            <v>0</v>
          </cell>
          <cell r="U175">
            <v>0</v>
          </cell>
          <cell r="V175">
            <v>0</v>
          </cell>
          <cell r="W175">
            <v>0</v>
          </cell>
          <cell r="X175" t="str">
            <v>rata-rata</v>
          </cell>
          <cell r="Y175">
            <v>0</v>
          </cell>
          <cell r="Z175">
            <v>0</v>
          </cell>
          <cell r="AA175">
            <v>0</v>
          </cell>
          <cell r="AB175">
            <v>0</v>
          </cell>
          <cell r="AC175" t="str">
            <v>rata-rata</v>
          </cell>
          <cell r="AD175">
            <v>0</v>
          </cell>
          <cell r="AE175">
            <v>0</v>
          </cell>
          <cell r="AF175">
            <v>0</v>
          </cell>
          <cell r="AG175">
            <v>0</v>
          </cell>
          <cell r="AH175">
            <v>0</v>
          </cell>
          <cell r="AI175" t="str">
            <v>rata-rata</v>
          </cell>
          <cell r="AJ175">
            <v>0</v>
          </cell>
          <cell r="AK175">
            <v>0</v>
          </cell>
          <cell r="AL175">
            <v>0</v>
          </cell>
          <cell r="AM175">
            <v>0</v>
          </cell>
          <cell r="AN175">
            <v>0</v>
          </cell>
          <cell r="AO175">
            <v>0</v>
          </cell>
          <cell r="AP175" t="str">
            <v>rata-rata</v>
          </cell>
          <cell r="AQ175">
            <v>0</v>
          </cell>
          <cell r="AR175">
            <v>0</v>
          </cell>
          <cell r="AS175">
            <v>0</v>
          </cell>
          <cell r="AT175" t="str">
            <v>rata-rata</v>
          </cell>
          <cell r="AU175">
            <v>0</v>
          </cell>
          <cell r="AV175">
            <v>0</v>
          </cell>
          <cell r="AW175" t="str">
            <v>rata-rata</v>
          </cell>
          <cell r="AX175">
            <v>0</v>
          </cell>
          <cell r="AY175">
            <v>0</v>
          </cell>
          <cell r="AZ175">
            <v>0</v>
          </cell>
        </row>
        <row r="176">
          <cell r="B176">
            <v>0</v>
          </cell>
          <cell r="C176" t="e">
            <v>#N/A</v>
          </cell>
          <cell r="D176" t="str">
            <v>tema 5</v>
          </cell>
          <cell r="E176">
            <v>0</v>
          </cell>
          <cell r="F176">
            <v>0</v>
          </cell>
          <cell r="G176">
            <v>0</v>
          </cell>
          <cell r="H176">
            <v>0</v>
          </cell>
          <cell r="I176" t="str">
            <v>tema 6</v>
          </cell>
          <cell r="J176">
            <v>0</v>
          </cell>
          <cell r="K176">
            <v>0</v>
          </cell>
          <cell r="L176">
            <v>0</v>
          </cell>
          <cell r="M176">
            <v>0</v>
          </cell>
          <cell r="N176">
            <v>0</v>
          </cell>
          <cell r="O176">
            <v>0</v>
          </cell>
          <cell r="P176" t="str">
            <v>tema 6</v>
          </cell>
          <cell r="Q176">
            <v>0</v>
          </cell>
          <cell r="R176">
            <v>0</v>
          </cell>
          <cell r="S176">
            <v>0</v>
          </cell>
          <cell r="T176">
            <v>0</v>
          </cell>
          <cell r="U176">
            <v>0</v>
          </cell>
          <cell r="V176">
            <v>0</v>
          </cell>
          <cell r="W176">
            <v>0</v>
          </cell>
          <cell r="X176" t="str">
            <v>tema 6</v>
          </cell>
          <cell r="Y176">
            <v>0</v>
          </cell>
          <cell r="Z176">
            <v>0</v>
          </cell>
          <cell r="AA176">
            <v>0</v>
          </cell>
          <cell r="AB176">
            <v>0</v>
          </cell>
          <cell r="AC176" t="str">
            <v>tema 5</v>
          </cell>
          <cell r="AD176">
            <v>0</v>
          </cell>
          <cell r="AE176">
            <v>0</v>
          </cell>
          <cell r="AF176">
            <v>0</v>
          </cell>
          <cell r="AG176">
            <v>0</v>
          </cell>
          <cell r="AH176">
            <v>0</v>
          </cell>
          <cell r="AI176" t="str">
            <v>Tema 6</v>
          </cell>
          <cell r="AJ176">
            <v>0</v>
          </cell>
          <cell r="AK176">
            <v>0</v>
          </cell>
          <cell r="AL176">
            <v>0</v>
          </cell>
          <cell r="AM176">
            <v>0</v>
          </cell>
          <cell r="AN176">
            <v>0</v>
          </cell>
          <cell r="AO176">
            <v>0</v>
          </cell>
          <cell r="AP176" t="str">
            <v>tema 5</v>
          </cell>
          <cell r="AQ176">
            <v>0</v>
          </cell>
          <cell r="AR176">
            <v>0</v>
          </cell>
          <cell r="AS176">
            <v>0</v>
          </cell>
          <cell r="AT176" t="str">
            <v>Tema 6</v>
          </cell>
          <cell r="AU176">
            <v>0</v>
          </cell>
          <cell r="AV176">
            <v>0</v>
          </cell>
          <cell r="AW176" t="str">
            <v>Tema 6</v>
          </cell>
          <cell r="AX176">
            <v>0</v>
          </cell>
          <cell r="AY176">
            <v>0</v>
          </cell>
          <cell r="AZ176">
            <v>0</v>
          </cell>
        </row>
        <row r="177">
          <cell r="B177">
            <v>0</v>
          </cell>
          <cell r="C177">
            <v>0</v>
          </cell>
          <cell r="D177" t="str">
            <v>tema 6</v>
          </cell>
          <cell r="E177">
            <v>0</v>
          </cell>
          <cell r="F177">
            <v>0</v>
          </cell>
          <cell r="G177">
            <v>0</v>
          </cell>
          <cell r="H177">
            <v>0</v>
          </cell>
          <cell r="I177" t="str">
            <v>tema 7</v>
          </cell>
          <cell r="J177">
            <v>0</v>
          </cell>
          <cell r="K177">
            <v>0</v>
          </cell>
          <cell r="L177">
            <v>0</v>
          </cell>
          <cell r="M177">
            <v>0</v>
          </cell>
          <cell r="N177">
            <v>0</v>
          </cell>
          <cell r="O177">
            <v>0</v>
          </cell>
          <cell r="P177" t="str">
            <v>tema 7</v>
          </cell>
          <cell r="Q177">
            <v>0</v>
          </cell>
          <cell r="R177">
            <v>0</v>
          </cell>
          <cell r="S177">
            <v>0</v>
          </cell>
          <cell r="T177">
            <v>0</v>
          </cell>
          <cell r="U177">
            <v>0</v>
          </cell>
          <cell r="V177">
            <v>0</v>
          </cell>
          <cell r="W177">
            <v>0</v>
          </cell>
          <cell r="X177" t="str">
            <v>tema 7</v>
          </cell>
          <cell r="Y177">
            <v>0</v>
          </cell>
          <cell r="Z177">
            <v>0</v>
          </cell>
          <cell r="AA177">
            <v>0</v>
          </cell>
          <cell r="AB177">
            <v>0</v>
          </cell>
          <cell r="AC177" t="str">
            <v>tema 6</v>
          </cell>
          <cell r="AD177">
            <v>0</v>
          </cell>
          <cell r="AE177">
            <v>0</v>
          </cell>
          <cell r="AF177">
            <v>0</v>
          </cell>
          <cell r="AG177">
            <v>0</v>
          </cell>
          <cell r="AH177">
            <v>0</v>
          </cell>
          <cell r="AI177" t="str">
            <v>Tema 7</v>
          </cell>
          <cell r="AJ177">
            <v>0</v>
          </cell>
          <cell r="AK177">
            <v>0</v>
          </cell>
          <cell r="AL177">
            <v>0</v>
          </cell>
          <cell r="AM177">
            <v>0</v>
          </cell>
          <cell r="AN177">
            <v>0</v>
          </cell>
          <cell r="AO177">
            <v>0</v>
          </cell>
          <cell r="AP177" t="str">
            <v>tema 6</v>
          </cell>
          <cell r="AQ177">
            <v>0</v>
          </cell>
          <cell r="AR177">
            <v>0</v>
          </cell>
          <cell r="AS177">
            <v>0</v>
          </cell>
          <cell r="AT177" t="str">
            <v>Tema 7</v>
          </cell>
          <cell r="AU177">
            <v>0</v>
          </cell>
          <cell r="AV177">
            <v>0</v>
          </cell>
          <cell r="AW177" t="str">
            <v>Tema 7</v>
          </cell>
          <cell r="AX177">
            <v>0</v>
          </cell>
          <cell r="AY177">
            <v>0</v>
          </cell>
          <cell r="AZ177">
            <v>0</v>
          </cell>
        </row>
        <row r="178">
          <cell r="B178">
            <v>0</v>
          </cell>
          <cell r="C178">
            <v>0</v>
          </cell>
          <cell r="D178" t="str">
            <v>tema 7</v>
          </cell>
          <cell r="E178">
            <v>0</v>
          </cell>
          <cell r="F178">
            <v>0</v>
          </cell>
          <cell r="G178">
            <v>0</v>
          </cell>
          <cell r="H178">
            <v>0</v>
          </cell>
          <cell r="I178" t="str">
            <v>tema 8</v>
          </cell>
          <cell r="J178">
            <v>0</v>
          </cell>
          <cell r="K178">
            <v>0</v>
          </cell>
          <cell r="L178">
            <v>0</v>
          </cell>
          <cell r="M178">
            <v>0</v>
          </cell>
          <cell r="N178">
            <v>0</v>
          </cell>
          <cell r="O178">
            <v>0</v>
          </cell>
          <cell r="P178" t="str">
            <v>tema 8</v>
          </cell>
          <cell r="Q178">
            <v>0</v>
          </cell>
          <cell r="R178">
            <v>0</v>
          </cell>
          <cell r="S178">
            <v>0</v>
          </cell>
          <cell r="T178">
            <v>0</v>
          </cell>
          <cell r="U178">
            <v>0</v>
          </cell>
          <cell r="V178">
            <v>0</v>
          </cell>
          <cell r="W178">
            <v>0</v>
          </cell>
          <cell r="X178" t="str">
            <v>tema 8</v>
          </cell>
          <cell r="Y178">
            <v>0</v>
          </cell>
          <cell r="Z178">
            <v>0</v>
          </cell>
          <cell r="AA178">
            <v>0</v>
          </cell>
          <cell r="AB178">
            <v>0</v>
          </cell>
          <cell r="AC178" t="str">
            <v>tema 7</v>
          </cell>
          <cell r="AD178">
            <v>0</v>
          </cell>
          <cell r="AE178">
            <v>0</v>
          </cell>
          <cell r="AF178">
            <v>0</v>
          </cell>
          <cell r="AG178">
            <v>0</v>
          </cell>
          <cell r="AH178">
            <v>0</v>
          </cell>
          <cell r="AI178" t="str">
            <v>Tema 8</v>
          </cell>
          <cell r="AJ178">
            <v>0</v>
          </cell>
          <cell r="AK178">
            <v>0</v>
          </cell>
          <cell r="AL178">
            <v>0</v>
          </cell>
          <cell r="AM178">
            <v>0</v>
          </cell>
          <cell r="AN178">
            <v>0</v>
          </cell>
          <cell r="AO178">
            <v>0</v>
          </cell>
          <cell r="AP178" t="str">
            <v>tema 7</v>
          </cell>
          <cell r="AQ178">
            <v>0</v>
          </cell>
          <cell r="AR178">
            <v>0</v>
          </cell>
          <cell r="AS178">
            <v>0</v>
          </cell>
          <cell r="AT178" t="str">
            <v>Tema 8</v>
          </cell>
          <cell r="AU178">
            <v>0</v>
          </cell>
          <cell r="AV178">
            <v>0</v>
          </cell>
          <cell r="AW178" t="str">
            <v>Tema 8</v>
          </cell>
          <cell r="AX178">
            <v>0</v>
          </cell>
          <cell r="AY178">
            <v>0</v>
          </cell>
          <cell r="AZ178">
            <v>0</v>
          </cell>
        </row>
        <row r="179">
          <cell r="B179">
            <v>0</v>
          </cell>
          <cell r="C179">
            <v>0</v>
          </cell>
          <cell r="D179" t="str">
            <v>tema 8</v>
          </cell>
          <cell r="E179">
            <v>0</v>
          </cell>
          <cell r="F179">
            <v>0</v>
          </cell>
          <cell r="G179">
            <v>0</v>
          </cell>
          <cell r="H179">
            <v>0</v>
          </cell>
          <cell r="I179" t="str">
            <v>tema 9</v>
          </cell>
          <cell r="J179">
            <v>0</v>
          </cell>
          <cell r="K179">
            <v>0</v>
          </cell>
          <cell r="L179">
            <v>0</v>
          </cell>
          <cell r="M179">
            <v>0</v>
          </cell>
          <cell r="N179">
            <v>0</v>
          </cell>
          <cell r="O179">
            <v>0</v>
          </cell>
          <cell r="P179" t="str">
            <v>tema 9</v>
          </cell>
          <cell r="Q179">
            <v>0</v>
          </cell>
          <cell r="R179">
            <v>0</v>
          </cell>
          <cell r="S179">
            <v>0</v>
          </cell>
          <cell r="T179">
            <v>0</v>
          </cell>
          <cell r="U179">
            <v>0</v>
          </cell>
          <cell r="V179">
            <v>0</v>
          </cell>
          <cell r="W179">
            <v>0</v>
          </cell>
          <cell r="X179" t="str">
            <v>tema 9</v>
          </cell>
          <cell r="Y179">
            <v>0</v>
          </cell>
          <cell r="Z179">
            <v>0</v>
          </cell>
          <cell r="AA179">
            <v>0</v>
          </cell>
          <cell r="AB179">
            <v>0</v>
          </cell>
          <cell r="AC179" t="str">
            <v>tema 8</v>
          </cell>
          <cell r="AD179">
            <v>0</v>
          </cell>
          <cell r="AE179">
            <v>0</v>
          </cell>
          <cell r="AF179">
            <v>0</v>
          </cell>
          <cell r="AG179">
            <v>0</v>
          </cell>
          <cell r="AH179">
            <v>0</v>
          </cell>
          <cell r="AI179" t="str">
            <v>Tema 9</v>
          </cell>
          <cell r="AJ179">
            <v>0</v>
          </cell>
          <cell r="AK179">
            <v>0</v>
          </cell>
          <cell r="AL179">
            <v>0</v>
          </cell>
          <cell r="AM179">
            <v>0</v>
          </cell>
          <cell r="AN179">
            <v>0</v>
          </cell>
          <cell r="AO179">
            <v>0</v>
          </cell>
          <cell r="AP179" t="str">
            <v>tema 8</v>
          </cell>
          <cell r="AQ179">
            <v>0</v>
          </cell>
          <cell r="AR179">
            <v>0</v>
          </cell>
          <cell r="AS179">
            <v>0</v>
          </cell>
          <cell r="AT179" t="str">
            <v>Tema 9</v>
          </cell>
          <cell r="AU179">
            <v>0</v>
          </cell>
          <cell r="AV179">
            <v>0</v>
          </cell>
          <cell r="AW179" t="str">
            <v>Tema 9</v>
          </cell>
          <cell r="AX179">
            <v>0</v>
          </cell>
          <cell r="AY179">
            <v>0</v>
          </cell>
          <cell r="AZ179">
            <v>0</v>
          </cell>
        </row>
        <row r="180">
          <cell r="B180">
            <v>0</v>
          </cell>
          <cell r="C180">
            <v>0</v>
          </cell>
          <cell r="D180">
            <v>0</v>
          </cell>
          <cell r="E180">
            <v>0</v>
          </cell>
          <cell r="F180">
            <v>0</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t="str">
            <v>Tema 10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row>
        <row r="181">
          <cell r="B181">
            <v>29</v>
          </cell>
          <cell r="C181">
            <v>0</v>
          </cell>
          <cell r="D181" t="str">
            <v>rata-rata</v>
          </cell>
          <cell r="E181">
            <v>0</v>
          </cell>
          <cell r="F181">
            <v>0</v>
          </cell>
          <cell r="G181">
            <v>0</v>
          </cell>
          <cell r="H181">
            <v>0</v>
          </cell>
          <cell r="I181" t="str">
            <v>rata-rata</v>
          </cell>
          <cell r="J181">
            <v>0</v>
          </cell>
          <cell r="K181">
            <v>0</v>
          </cell>
          <cell r="L181">
            <v>0</v>
          </cell>
          <cell r="M181">
            <v>0</v>
          </cell>
          <cell r="N181">
            <v>0</v>
          </cell>
          <cell r="O181">
            <v>0</v>
          </cell>
          <cell r="P181" t="str">
            <v>rata-rata</v>
          </cell>
          <cell r="Q181">
            <v>0</v>
          </cell>
          <cell r="R181">
            <v>0</v>
          </cell>
          <cell r="S181">
            <v>0</v>
          </cell>
          <cell r="T181">
            <v>0</v>
          </cell>
          <cell r="U181">
            <v>0</v>
          </cell>
          <cell r="V181">
            <v>0</v>
          </cell>
          <cell r="W181">
            <v>0</v>
          </cell>
          <cell r="X181" t="str">
            <v>rata-rata</v>
          </cell>
          <cell r="Y181">
            <v>0</v>
          </cell>
          <cell r="Z181">
            <v>0</v>
          </cell>
          <cell r="AA181">
            <v>0</v>
          </cell>
          <cell r="AB181">
            <v>0</v>
          </cell>
          <cell r="AC181" t="str">
            <v>rata-rata</v>
          </cell>
          <cell r="AD181">
            <v>0</v>
          </cell>
          <cell r="AE181">
            <v>0</v>
          </cell>
          <cell r="AF181">
            <v>0</v>
          </cell>
          <cell r="AG181">
            <v>0</v>
          </cell>
          <cell r="AH181">
            <v>0</v>
          </cell>
          <cell r="AI181" t="str">
            <v>rata-rata</v>
          </cell>
          <cell r="AJ181">
            <v>0</v>
          </cell>
          <cell r="AK181">
            <v>0</v>
          </cell>
          <cell r="AL181">
            <v>0</v>
          </cell>
          <cell r="AM181">
            <v>0</v>
          </cell>
          <cell r="AN181">
            <v>0</v>
          </cell>
          <cell r="AO181">
            <v>0</v>
          </cell>
          <cell r="AP181" t="str">
            <v>rata-rata</v>
          </cell>
          <cell r="AQ181">
            <v>0</v>
          </cell>
          <cell r="AR181">
            <v>0</v>
          </cell>
          <cell r="AS181">
            <v>0</v>
          </cell>
          <cell r="AT181" t="str">
            <v>rata-rata</v>
          </cell>
          <cell r="AU181">
            <v>0</v>
          </cell>
          <cell r="AV181">
            <v>0</v>
          </cell>
          <cell r="AW181" t="str">
            <v>rata-rata</v>
          </cell>
          <cell r="AX181">
            <v>0</v>
          </cell>
          <cell r="AY181">
            <v>0</v>
          </cell>
          <cell r="AZ181">
            <v>0</v>
          </cell>
        </row>
        <row r="182">
          <cell r="B182">
            <v>0</v>
          </cell>
          <cell r="C182" t="e">
            <v>#N/A</v>
          </cell>
          <cell r="D182" t="str">
            <v>tema 5</v>
          </cell>
          <cell r="E182">
            <v>0</v>
          </cell>
          <cell r="F182">
            <v>0</v>
          </cell>
          <cell r="G182">
            <v>0</v>
          </cell>
          <cell r="H182">
            <v>0</v>
          </cell>
          <cell r="I182" t="str">
            <v>tema 6</v>
          </cell>
          <cell r="J182">
            <v>0</v>
          </cell>
          <cell r="K182">
            <v>0</v>
          </cell>
          <cell r="L182">
            <v>0</v>
          </cell>
          <cell r="M182">
            <v>0</v>
          </cell>
          <cell r="N182">
            <v>0</v>
          </cell>
          <cell r="O182">
            <v>0</v>
          </cell>
          <cell r="P182" t="str">
            <v>tema 6</v>
          </cell>
          <cell r="Q182">
            <v>0</v>
          </cell>
          <cell r="R182">
            <v>0</v>
          </cell>
          <cell r="S182">
            <v>0</v>
          </cell>
          <cell r="T182">
            <v>0</v>
          </cell>
          <cell r="U182">
            <v>0</v>
          </cell>
          <cell r="V182">
            <v>0</v>
          </cell>
          <cell r="W182">
            <v>0</v>
          </cell>
          <cell r="X182" t="str">
            <v>tema 6</v>
          </cell>
          <cell r="Y182">
            <v>0</v>
          </cell>
          <cell r="Z182">
            <v>0</v>
          </cell>
          <cell r="AA182">
            <v>0</v>
          </cell>
          <cell r="AB182">
            <v>0</v>
          </cell>
          <cell r="AC182" t="str">
            <v>tema 5</v>
          </cell>
          <cell r="AD182">
            <v>0</v>
          </cell>
          <cell r="AE182">
            <v>0</v>
          </cell>
          <cell r="AF182">
            <v>0</v>
          </cell>
          <cell r="AG182">
            <v>0</v>
          </cell>
          <cell r="AH182">
            <v>0</v>
          </cell>
          <cell r="AI182" t="str">
            <v>Tema 6</v>
          </cell>
          <cell r="AJ182">
            <v>0</v>
          </cell>
          <cell r="AK182">
            <v>0</v>
          </cell>
          <cell r="AL182">
            <v>0</v>
          </cell>
          <cell r="AM182">
            <v>0</v>
          </cell>
          <cell r="AN182">
            <v>0</v>
          </cell>
          <cell r="AO182">
            <v>0</v>
          </cell>
          <cell r="AP182" t="str">
            <v>tema 5</v>
          </cell>
          <cell r="AQ182">
            <v>0</v>
          </cell>
          <cell r="AR182">
            <v>0</v>
          </cell>
          <cell r="AS182">
            <v>0</v>
          </cell>
          <cell r="AT182" t="str">
            <v>Tema 6</v>
          </cell>
          <cell r="AU182">
            <v>0</v>
          </cell>
          <cell r="AV182">
            <v>0</v>
          </cell>
          <cell r="AW182" t="str">
            <v>Tema 6</v>
          </cell>
          <cell r="AX182">
            <v>0</v>
          </cell>
          <cell r="AY182">
            <v>0</v>
          </cell>
          <cell r="AZ182">
            <v>0</v>
          </cell>
        </row>
        <row r="183">
          <cell r="B183">
            <v>0</v>
          </cell>
          <cell r="C183">
            <v>0</v>
          </cell>
          <cell r="D183" t="str">
            <v>tema 6</v>
          </cell>
          <cell r="E183">
            <v>0</v>
          </cell>
          <cell r="F183">
            <v>0</v>
          </cell>
          <cell r="G183">
            <v>0</v>
          </cell>
          <cell r="H183">
            <v>0</v>
          </cell>
          <cell r="I183" t="str">
            <v>tema 7</v>
          </cell>
          <cell r="J183">
            <v>0</v>
          </cell>
          <cell r="K183">
            <v>0</v>
          </cell>
          <cell r="L183">
            <v>0</v>
          </cell>
          <cell r="M183">
            <v>0</v>
          </cell>
          <cell r="N183">
            <v>0</v>
          </cell>
          <cell r="O183">
            <v>0</v>
          </cell>
          <cell r="P183" t="str">
            <v>tema 7</v>
          </cell>
          <cell r="Q183">
            <v>0</v>
          </cell>
          <cell r="R183">
            <v>0</v>
          </cell>
          <cell r="S183">
            <v>0</v>
          </cell>
          <cell r="T183">
            <v>0</v>
          </cell>
          <cell r="U183">
            <v>0</v>
          </cell>
          <cell r="V183">
            <v>0</v>
          </cell>
          <cell r="W183">
            <v>0</v>
          </cell>
          <cell r="X183" t="str">
            <v>tema 7</v>
          </cell>
          <cell r="Y183">
            <v>0</v>
          </cell>
          <cell r="Z183">
            <v>0</v>
          </cell>
          <cell r="AA183">
            <v>0</v>
          </cell>
          <cell r="AB183">
            <v>0</v>
          </cell>
          <cell r="AC183" t="str">
            <v>tema 6</v>
          </cell>
          <cell r="AD183">
            <v>0</v>
          </cell>
          <cell r="AE183">
            <v>0</v>
          </cell>
          <cell r="AF183">
            <v>0</v>
          </cell>
          <cell r="AG183">
            <v>0</v>
          </cell>
          <cell r="AH183">
            <v>0</v>
          </cell>
          <cell r="AI183" t="str">
            <v>Tema 7</v>
          </cell>
          <cell r="AJ183">
            <v>0</v>
          </cell>
          <cell r="AK183">
            <v>0</v>
          </cell>
          <cell r="AL183">
            <v>0</v>
          </cell>
          <cell r="AM183">
            <v>0</v>
          </cell>
          <cell r="AN183">
            <v>0</v>
          </cell>
          <cell r="AO183">
            <v>0</v>
          </cell>
          <cell r="AP183" t="str">
            <v>tema 6</v>
          </cell>
          <cell r="AQ183">
            <v>0</v>
          </cell>
          <cell r="AR183">
            <v>0</v>
          </cell>
          <cell r="AS183">
            <v>0</v>
          </cell>
          <cell r="AT183" t="str">
            <v>Tema 7</v>
          </cell>
          <cell r="AU183">
            <v>0</v>
          </cell>
          <cell r="AV183">
            <v>0</v>
          </cell>
          <cell r="AW183" t="str">
            <v>Tema 7</v>
          </cell>
          <cell r="AX183">
            <v>0</v>
          </cell>
          <cell r="AY183">
            <v>0</v>
          </cell>
          <cell r="AZ183">
            <v>0</v>
          </cell>
        </row>
        <row r="184">
          <cell r="B184">
            <v>0</v>
          </cell>
          <cell r="C184">
            <v>0</v>
          </cell>
          <cell r="D184" t="str">
            <v>tema 7</v>
          </cell>
          <cell r="E184">
            <v>0</v>
          </cell>
          <cell r="F184">
            <v>0</v>
          </cell>
          <cell r="G184">
            <v>0</v>
          </cell>
          <cell r="H184">
            <v>0</v>
          </cell>
          <cell r="I184" t="str">
            <v>tema 8</v>
          </cell>
          <cell r="J184">
            <v>0</v>
          </cell>
          <cell r="K184">
            <v>0</v>
          </cell>
          <cell r="L184">
            <v>0</v>
          </cell>
          <cell r="M184">
            <v>0</v>
          </cell>
          <cell r="N184">
            <v>0</v>
          </cell>
          <cell r="O184">
            <v>0</v>
          </cell>
          <cell r="P184" t="str">
            <v>tema 8</v>
          </cell>
          <cell r="Q184">
            <v>0</v>
          </cell>
          <cell r="R184">
            <v>0</v>
          </cell>
          <cell r="S184">
            <v>0</v>
          </cell>
          <cell r="T184">
            <v>0</v>
          </cell>
          <cell r="U184">
            <v>0</v>
          </cell>
          <cell r="V184">
            <v>0</v>
          </cell>
          <cell r="W184">
            <v>0</v>
          </cell>
          <cell r="X184" t="str">
            <v>tema 8</v>
          </cell>
          <cell r="Y184">
            <v>0</v>
          </cell>
          <cell r="Z184">
            <v>0</v>
          </cell>
          <cell r="AA184">
            <v>0</v>
          </cell>
          <cell r="AB184">
            <v>0</v>
          </cell>
          <cell r="AC184" t="str">
            <v>tema 7</v>
          </cell>
          <cell r="AD184">
            <v>0</v>
          </cell>
          <cell r="AE184">
            <v>0</v>
          </cell>
          <cell r="AF184">
            <v>0</v>
          </cell>
          <cell r="AG184">
            <v>0</v>
          </cell>
          <cell r="AH184">
            <v>0</v>
          </cell>
          <cell r="AI184" t="str">
            <v>Tema 8</v>
          </cell>
          <cell r="AJ184">
            <v>0</v>
          </cell>
          <cell r="AK184">
            <v>0</v>
          </cell>
          <cell r="AL184">
            <v>0</v>
          </cell>
          <cell r="AM184">
            <v>0</v>
          </cell>
          <cell r="AN184">
            <v>0</v>
          </cell>
          <cell r="AO184">
            <v>0</v>
          </cell>
          <cell r="AP184" t="str">
            <v>tema 7</v>
          </cell>
          <cell r="AQ184">
            <v>0</v>
          </cell>
          <cell r="AR184">
            <v>0</v>
          </cell>
          <cell r="AS184">
            <v>0</v>
          </cell>
          <cell r="AT184" t="str">
            <v>Tema 8</v>
          </cell>
          <cell r="AU184">
            <v>0</v>
          </cell>
          <cell r="AV184">
            <v>0</v>
          </cell>
          <cell r="AW184" t="str">
            <v>Tema 8</v>
          </cell>
          <cell r="AX184">
            <v>0</v>
          </cell>
          <cell r="AY184">
            <v>0</v>
          </cell>
          <cell r="AZ184">
            <v>0</v>
          </cell>
        </row>
        <row r="185">
          <cell r="B185">
            <v>0</v>
          </cell>
          <cell r="C185">
            <v>0</v>
          </cell>
          <cell r="D185" t="str">
            <v>tema 8</v>
          </cell>
          <cell r="E185">
            <v>0</v>
          </cell>
          <cell r="F185">
            <v>0</v>
          </cell>
          <cell r="G185">
            <v>0</v>
          </cell>
          <cell r="H185">
            <v>0</v>
          </cell>
          <cell r="I185" t="str">
            <v>tema 9</v>
          </cell>
          <cell r="J185">
            <v>0</v>
          </cell>
          <cell r="K185">
            <v>0</v>
          </cell>
          <cell r="L185">
            <v>0</v>
          </cell>
          <cell r="M185">
            <v>0</v>
          </cell>
          <cell r="N185">
            <v>0</v>
          </cell>
          <cell r="O185">
            <v>0</v>
          </cell>
          <cell r="P185" t="str">
            <v>tema 9</v>
          </cell>
          <cell r="Q185">
            <v>0</v>
          </cell>
          <cell r="R185">
            <v>0</v>
          </cell>
          <cell r="S185">
            <v>0</v>
          </cell>
          <cell r="T185">
            <v>0</v>
          </cell>
          <cell r="U185">
            <v>0</v>
          </cell>
          <cell r="V185">
            <v>0</v>
          </cell>
          <cell r="W185">
            <v>0</v>
          </cell>
          <cell r="X185" t="str">
            <v>tema 9</v>
          </cell>
          <cell r="Y185">
            <v>0</v>
          </cell>
          <cell r="Z185">
            <v>0</v>
          </cell>
          <cell r="AA185">
            <v>0</v>
          </cell>
          <cell r="AB185">
            <v>0</v>
          </cell>
          <cell r="AC185" t="str">
            <v>tema 8</v>
          </cell>
          <cell r="AD185">
            <v>0</v>
          </cell>
          <cell r="AE185">
            <v>0</v>
          </cell>
          <cell r="AF185">
            <v>0</v>
          </cell>
          <cell r="AG185">
            <v>0</v>
          </cell>
          <cell r="AH185">
            <v>0</v>
          </cell>
          <cell r="AI185" t="str">
            <v>Tema 9</v>
          </cell>
          <cell r="AJ185">
            <v>0</v>
          </cell>
          <cell r="AK185">
            <v>0</v>
          </cell>
          <cell r="AL185">
            <v>0</v>
          </cell>
          <cell r="AM185">
            <v>0</v>
          </cell>
          <cell r="AN185">
            <v>0</v>
          </cell>
          <cell r="AO185">
            <v>0</v>
          </cell>
          <cell r="AP185" t="str">
            <v>tema 8</v>
          </cell>
          <cell r="AQ185">
            <v>0</v>
          </cell>
          <cell r="AR185">
            <v>0</v>
          </cell>
          <cell r="AS185">
            <v>0</v>
          </cell>
          <cell r="AT185" t="str">
            <v>Tema 9</v>
          </cell>
          <cell r="AU185">
            <v>0</v>
          </cell>
          <cell r="AV185">
            <v>0</v>
          </cell>
          <cell r="AW185" t="str">
            <v>Tema 9</v>
          </cell>
          <cell r="AX185">
            <v>0</v>
          </cell>
          <cell r="AY185">
            <v>0</v>
          </cell>
          <cell r="AZ185">
            <v>0</v>
          </cell>
        </row>
        <row r="186">
          <cell r="B186">
            <v>0</v>
          </cell>
          <cell r="C186">
            <v>0</v>
          </cell>
          <cell r="D186">
            <v>0</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v>0</v>
          </cell>
          <cell r="V186">
            <v>0</v>
          </cell>
          <cell r="W186">
            <v>0</v>
          </cell>
          <cell r="X186">
            <v>0</v>
          </cell>
          <cell r="Y186">
            <v>0</v>
          </cell>
          <cell r="Z186">
            <v>0</v>
          </cell>
          <cell r="AA186">
            <v>0</v>
          </cell>
          <cell r="AB186">
            <v>0</v>
          </cell>
          <cell r="AC186">
            <v>0</v>
          </cell>
          <cell r="AD186">
            <v>0</v>
          </cell>
          <cell r="AE186">
            <v>0</v>
          </cell>
          <cell r="AF186">
            <v>0</v>
          </cell>
          <cell r="AG186">
            <v>0</v>
          </cell>
          <cell r="AH186">
            <v>0</v>
          </cell>
          <cell r="AI186" t="str">
            <v>Tema 10</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v>
          </cell>
        </row>
        <row r="187">
          <cell r="B187">
            <v>30</v>
          </cell>
          <cell r="C187">
            <v>0</v>
          </cell>
          <cell r="D187" t="str">
            <v>rata-rata</v>
          </cell>
          <cell r="E187">
            <v>0</v>
          </cell>
          <cell r="F187">
            <v>0</v>
          </cell>
          <cell r="G187">
            <v>0</v>
          </cell>
          <cell r="H187">
            <v>0</v>
          </cell>
          <cell r="I187" t="str">
            <v>rata-rata</v>
          </cell>
          <cell r="J187">
            <v>0</v>
          </cell>
          <cell r="K187">
            <v>0</v>
          </cell>
          <cell r="L187">
            <v>0</v>
          </cell>
          <cell r="M187">
            <v>0</v>
          </cell>
          <cell r="N187">
            <v>0</v>
          </cell>
          <cell r="O187">
            <v>0</v>
          </cell>
          <cell r="P187" t="str">
            <v>rata-rata</v>
          </cell>
          <cell r="Q187">
            <v>0</v>
          </cell>
          <cell r="R187">
            <v>0</v>
          </cell>
          <cell r="S187">
            <v>0</v>
          </cell>
          <cell r="T187">
            <v>0</v>
          </cell>
          <cell r="U187">
            <v>0</v>
          </cell>
          <cell r="V187">
            <v>0</v>
          </cell>
          <cell r="W187">
            <v>0</v>
          </cell>
          <cell r="X187" t="str">
            <v>rata-rata</v>
          </cell>
          <cell r="Y187">
            <v>0</v>
          </cell>
          <cell r="Z187">
            <v>0</v>
          </cell>
          <cell r="AA187">
            <v>0</v>
          </cell>
          <cell r="AB187">
            <v>0</v>
          </cell>
          <cell r="AC187" t="str">
            <v>rata-rata</v>
          </cell>
          <cell r="AD187">
            <v>0</v>
          </cell>
          <cell r="AE187">
            <v>0</v>
          </cell>
          <cell r="AF187">
            <v>0</v>
          </cell>
          <cell r="AG187">
            <v>0</v>
          </cell>
          <cell r="AH187">
            <v>0</v>
          </cell>
          <cell r="AI187" t="str">
            <v>rata-rata</v>
          </cell>
          <cell r="AJ187">
            <v>0</v>
          </cell>
          <cell r="AK187">
            <v>0</v>
          </cell>
          <cell r="AL187">
            <v>0</v>
          </cell>
          <cell r="AM187">
            <v>0</v>
          </cell>
          <cell r="AN187">
            <v>0</v>
          </cell>
          <cell r="AO187">
            <v>0</v>
          </cell>
          <cell r="AP187" t="str">
            <v>rata-rata</v>
          </cell>
          <cell r="AQ187">
            <v>0</v>
          </cell>
          <cell r="AR187">
            <v>0</v>
          </cell>
          <cell r="AS187">
            <v>0</v>
          </cell>
          <cell r="AT187" t="str">
            <v>rata-rata</v>
          </cell>
          <cell r="AU187">
            <v>0</v>
          </cell>
          <cell r="AV187">
            <v>0</v>
          </cell>
          <cell r="AW187" t="str">
            <v>rata-rata</v>
          </cell>
          <cell r="AX187">
            <v>0</v>
          </cell>
          <cell r="AY187">
            <v>0</v>
          </cell>
          <cell r="AZ187">
            <v>0</v>
          </cell>
        </row>
        <row r="188">
          <cell r="B188">
            <v>0</v>
          </cell>
          <cell r="C188" t="e">
            <v>#N/A</v>
          </cell>
          <cell r="D188" t="str">
            <v>tema 5</v>
          </cell>
          <cell r="E188">
            <v>0</v>
          </cell>
          <cell r="F188">
            <v>0</v>
          </cell>
          <cell r="G188">
            <v>0</v>
          </cell>
          <cell r="H188">
            <v>0</v>
          </cell>
          <cell r="I188" t="str">
            <v>tema 6</v>
          </cell>
          <cell r="J188">
            <v>0</v>
          </cell>
          <cell r="K188">
            <v>0</v>
          </cell>
          <cell r="L188">
            <v>0</v>
          </cell>
          <cell r="M188">
            <v>0</v>
          </cell>
          <cell r="N188">
            <v>0</v>
          </cell>
          <cell r="O188">
            <v>0</v>
          </cell>
          <cell r="P188" t="str">
            <v>tema 6</v>
          </cell>
          <cell r="Q188">
            <v>0</v>
          </cell>
          <cell r="R188">
            <v>0</v>
          </cell>
          <cell r="S188">
            <v>0</v>
          </cell>
          <cell r="T188">
            <v>0</v>
          </cell>
          <cell r="U188">
            <v>0</v>
          </cell>
          <cell r="V188">
            <v>0</v>
          </cell>
          <cell r="W188">
            <v>0</v>
          </cell>
          <cell r="X188" t="str">
            <v>tema 6</v>
          </cell>
          <cell r="Y188">
            <v>0</v>
          </cell>
          <cell r="Z188">
            <v>0</v>
          </cell>
          <cell r="AA188">
            <v>0</v>
          </cell>
          <cell r="AB188">
            <v>0</v>
          </cell>
          <cell r="AC188" t="str">
            <v>tema 5</v>
          </cell>
          <cell r="AD188">
            <v>0</v>
          </cell>
          <cell r="AE188">
            <v>0</v>
          </cell>
          <cell r="AF188">
            <v>0</v>
          </cell>
          <cell r="AG188">
            <v>0</v>
          </cell>
          <cell r="AH188">
            <v>0</v>
          </cell>
          <cell r="AI188" t="str">
            <v>Tema 6</v>
          </cell>
          <cell r="AJ188">
            <v>0</v>
          </cell>
          <cell r="AK188">
            <v>0</v>
          </cell>
          <cell r="AL188">
            <v>0</v>
          </cell>
          <cell r="AM188">
            <v>0</v>
          </cell>
          <cell r="AN188">
            <v>0</v>
          </cell>
          <cell r="AO188">
            <v>0</v>
          </cell>
          <cell r="AP188" t="str">
            <v>tema 5</v>
          </cell>
          <cell r="AQ188">
            <v>0</v>
          </cell>
          <cell r="AR188">
            <v>0</v>
          </cell>
          <cell r="AS188">
            <v>0</v>
          </cell>
          <cell r="AT188" t="str">
            <v>Tema 6</v>
          </cell>
          <cell r="AU188">
            <v>0</v>
          </cell>
          <cell r="AV188">
            <v>0</v>
          </cell>
          <cell r="AW188" t="str">
            <v>Tema 6</v>
          </cell>
          <cell r="AX188">
            <v>0</v>
          </cell>
          <cell r="AY188">
            <v>0</v>
          </cell>
          <cell r="AZ188">
            <v>0</v>
          </cell>
        </row>
        <row r="189">
          <cell r="B189">
            <v>0</v>
          </cell>
          <cell r="C189">
            <v>0</v>
          </cell>
          <cell r="D189" t="str">
            <v>tema 6</v>
          </cell>
          <cell r="E189">
            <v>0</v>
          </cell>
          <cell r="F189">
            <v>0</v>
          </cell>
          <cell r="G189">
            <v>0</v>
          </cell>
          <cell r="H189">
            <v>0</v>
          </cell>
          <cell r="I189" t="str">
            <v>tema 7</v>
          </cell>
          <cell r="J189">
            <v>0</v>
          </cell>
          <cell r="K189">
            <v>0</v>
          </cell>
          <cell r="L189">
            <v>0</v>
          </cell>
          <cell r="M189">
            <v>0</v>
          </cell>
          <cell r="N189">
            <v>0</v>
          </cell>
          <cell r="O189">
            <v>0</v>
          </cell>
          <cell r="P189" t="str">
            <v>tema 7</v>
          </cell>
          <cell r="Q189">
            <v>0</v>
          </cell>
          <cell r="R189">
            <v>0</v>
          </cell>
          <cell r="S189">
            <v>0</v>
          </cell>
          <cell r="T189">
            <v>0</v>
          </cell>
          <cell r="U189">
            <v>0</v>
          </cell>
          <cell r="V189">
            <v>0</v>
          </cell>
          <cell r="W189">
            <v>0</v>
          </cell>
          <cell r="X189" t="str">
            <v>tema 7</v>
          </cell>
          <cell r="Y189">
            <v>0</v>
          </cell>
          <cell r="Z189">
            <v>0</v>
          </cell>
          <cell r="AA189">
            <v>0</v>
          </cell>
          <cell r="AB189">
            <v>0</v>
          </cell>
          <cell r="AC189" t="str">
            <v>tema 6</v>
          </cell>
          <cell r="AD189">
            <v>0</v>
          </cell>
          <cell r="AE189">
            <v>0</v>
          </cell>
          <cell r="AF189">
            <v>0</v>
          </cell>
          <cell r="AG189">
            <v>0</v>
          </cell>
          <cell r="AH189">
            <v>0</v>
          </cell>
          <cell r="AI189" t="str">
            <v>Tema 7</v>
          </cell>
          <cell r="AJ189">
            <v>0</v>
          </cell>
          <cell r="AK189">
            <v>0</v>
          </cell>
          <cell r="AL189">
            <v>0</v>
          </cell>
          <cell r="AM189">
            <v>0</v>
          </cell>
          <cell r="AN189">
            <v>0</v>
          </cell>
          <cell r="AO189">
            <v>0</v>
          </cell>
          <cell r="AP189" t="str">
            <v>tema 6</v>
          </cell>
          <cell r="AQ189">
            <v>0</v>
          </cell>
          <cell r="AR189">
            <v>0</v>
          </cell>
          <cell r="AS189">
            <v>0</v>
          </cell>
          <cell r="AT189" t="str">
            <v>Tema 7</v>
          </cell>
          <cell r="AU189">
            <v>0</v>
          </cell>
          <cell r="AV189">
            <v>0</v>
          </cell>
          <cell r="AW189" t="str">
            <v>Tema 7</v>
          </cell>
          <cell r="AX189">
            <v>0</v>
          </cell>
          <cell r="AY189">
            <v>0</v>
          </cell>
          <cell r="AZ189">
            <v>0</v>
          </cell>
        </row>
        <row r="190">
          <cell r="B190">
            <v>0</v>
          </cell>
          <cell r="C190">
            <v>0</v>
          </cell>
          <cell r="D190" t="str">
            <v>tema 7</v>
          </cell>
          <cell r="E190">
            <v>0</v>
          </cell>
          <cell r="F190">
            <v>0</v>
          </cell>
          <cell r="G190">
            <v>0</v>
          </cell>
          <cell r="H190">
            <v>0</v>
          </cell>
          <cell r="I190" t="str">
            <v>tema 8</v>
          </cell>
          <cell r="J190">
            <v>0</v>
          </cell>
          <cell r="K190">
            <v>0</v>
          </cell>
          <cell r="L190">
            <v>0</v>
          </cell>
          <cell r="M190">
            <v>0</v>
          </cell>
          <cell r="N190">
            <v>0</v>
          </cell>
          <cell r="O190">
            <v>0</v>
          </cell>
          <cell r="P190" t="str">
            <v>tema 8</v>
          </cell>
          <cell r="Q190">
            <v>0</v>
          </cell>
          <cell r="R190">
            <v>0</v>
          </cell>
          <cell r="S190">
            <v>0</v>
          </cell>
          <cell r="T190">
            <v>0</v>
          </cell>
          <cell r="U190">
            <v>0</v>
          </cell>
          <cell r="V190">
            <v>0</v>
          </cell>
          <cell r="W190">
            <v>0</v>
          </cell>
          <cell r="X190" t="str">
            <v>tema 8</v>
          </cell>
          <cell r="Y190">
            <v>0</v>
          </cell>
          <cell r="Z190">
            <v>0</v>
          </cell>
          <cell r="AA190">
            <v>0</v>
          </cell>
          <cell r="AB190">
            <v>0</v>
          </cell>
          <cell r="AC190" t="str">
            <v>tema 7</v>
          </cell>
          <cell r="AD190">
            <v>0</v>
          </cell>
          <cell r="AE190">
            <v>0</v>
          </cell>
          <cell r="AF190">
            <v>0</v>
          </cell>
          <cell r="AG190">
            <v>0</v>
          </cell>
          <cell r="AH190">
            <v>0</v>
          </cell>
          <cell r="AI190" t="str">
            <v>Tema 8</v>
          </cell>
          <cell r="AJ190">
            <v>0</v>
          </cell>
          <cell r="AK190">
            <v>0</v>
          </cell>
          <cell r="AL190">
            <v>0</v>
          </cell>
          <cell r="AM190">
            <v>0</v>
          </cell>
          <cell r="AN190">
            <v>0</v>
          </cell>
          <cell r="AO190">
            <v>0</v>
          </cell>
          <cell r="AP190" t="str">
            <v>tema 7</v>
          </cell>
          <cell r="AQ190">
            <v>0</v>
          </cell>
          <cell r="AR190">
            <v>0</v>
          </cell>
          <cell r="AS190">
            <v>0</v>
          </cell>
          <cell r="AT190" t="str">
            <v>Tema 8</v>
          </cell>
          <cell r="AU190">
            <v>0</v>
          </cell>
          <cell r="AV190">
            <v>0</v>
          </cell>
          <cell r="AW190" t="str">
            <v>Tema 8</v>
          </cell>
          <cell r="AX190">
            <v>0</v>
          </cell>
          <cell r="AY190">
            <v>0</v>
          </cell>
          <cell r="AZ190">
            <v>0</v>
          </cell>
        </row>
        <row r="191">
          <cell r="B191">
            <v>0</v>
          </cell>
          <cell r="C191">
            <v>0</v>
          </cell>
          <cell r="D191" t="str">
            <v>tema 8</v>
          </cell>
          <cell r="E191">
            <v>0</v>
          </cell>
          <cell r="F191">
            <v>0</v>
          </cell>
          <cell r="G191">
            <v>0</v>
          </cell>
          <cell r="H191">
            <v>0</v>
          </cell>
          <cell r="I191" t="str">
            <v>tema 9</v>
          </cell>
          <cell r="J191">
            <v>0</v>
          </cell>
          <cell r="K191">
            <v>0</v>
          </cell>
          <cell r="L191">
            <v>0</v>
          </cell>
          <cell r="M191">
            <v>0</v>
          </cell>
          <cell r="N191">
            <v>0</v>
          </cell>
          <cell r="O191">
            <v>0</v>
          </cell>
          <cell r="P191" t="str">
            <v>tema 9</v>
          </cell>
          <cell r="Q191">
            <v>0</v>
          </cell>
          <cell r="R191">
            <v>0</v>
          </cell>
          <cell r="S191">
            <v>0</v>
          </cell>
          <cell r="T191">
            <v>0</v>
          </cell>
          <cell r="U191">
            <v>0</v>
          </cell>
          <cell r="V191">
            <v>0</v>
          </cell>
          <cell r="W191">
            <v>0</v>
          </cell>
          <cell r="X191" t="str">
            <v>tema 9</v>
          </cell>
          <cell r="Y191">
            <v>0</v>
          </cell>
          <cell r="Z191">
            <v>0</v>
          </cell>
          <cell r="AA191">
            <v>0</v>
          </cell>
          <cell r="AB191">
            <v>0</v>
          </cell>
          <cell r="AC191" t="str">
            <v>tema 8</v>
          </cell>
          <cell r="AD191">
            <v>0</v>
          </cell>
          <cell r="AE191">
            <v>0</v>
          </cell>
          <cell r="AF191">
            <v>0</v>
          </cell>
          <cell r="AG191">
            <v>0</v>
          </cell>
          <cell r="AH191">
            <v>0</v>
          </cell>
          <cell r="AI191" t="str">
            <v>Tema 9</v>
          </cell>
          <cell r="AJ191">
            <v>0</v>
          </cell>
          <cell r="AK191">
            <v>0</v>
          </cell>
          <cell r="AL191">
            <v>0</v>
          </cell>
          <cell r="AM191">
            <v>0</v>
          </cell>
          <cell r="AN191">
            <v>0</v>
          </cell>
          <cell r="AO191">
            <v>0</v>
          </cell>
          <cell r="AP191" t="str">
            <v>tema 8</v>
          </cell>
          <cell r="AQ191">
            <v>0</v>
          </cell>
          <cell r="AR191">
            <v>0</v>
          </cell>
          <cell r="AS191">
            <v>0</v>
          </cell>
          <cell r="AT191" t="str">
            <v>Tema 9</v>
          </cell>
          <cell r="AU191">
            <v>0</v>
          </cell>
          <cell r="AV191">
            <v>0</v>
          </cell>
          <cell r="AW191" t="str">
            <v>Tema 9</v>
          </cell>
          <cell r="AX191">
            <v>0</v>
          </cell>
          <cell r="AY191">
            <v>0</v>
          </cell>
          <cell r="AZ191">
            <v>0</v>
          </cell>
        </row>
        <row r="192">
          <cell r="B192">
            <v>0</v>
          </cell>
          <cell r="C192">
            <v>0</v>
          </cell>
          <cell r="D192">
            <v>0</v>
          </cell>
          <cell r="E192">
            <v>0</v>
          </cell>
          <cell r="F192">
            <v>0</v>
          </cell>
          <cell r="G192">
            <v>0</v>
          </cell>
          <cell r="H192">
            <v>0</v>
          </cell>
          <cell r="I192">
            <v>0</v>
          </cell>
          <cell r="J192">
            <v>0</v>
          </cell>
          <cell r="K192">
            <v>0</v>
          </cell>
          <cell r="L192">
            <v>0</v>
          </cell>
          <cell r="M192">
            <v>0</v>
          </cell>
          <cell r="N192">
            <v>0</v>
          </cell>
          <cell r="O192">
            <v>0</v>
          </cell>
          <cell r="P192">
            <v>0</v>
          </cell>
          <cell r="Q192">
            <v>0</v>
          </cell>
          <cell r="R192">
            <v>0</v>
          </cell>
          <cell r="S192">
            <v>0</v>
          </cell>
          <cell r="T192">
            <v>0</v>
          </cell>
          <cell r="U192">
            <v>0</v>
          </cell>
          <cell r="V192">
            <v>0</v>
          </cell>
          <cell r="W192">
            <v>0</v>
          </cell>
          <cell r="X192">
            <v>0</v>
          </cell>
          <cell r="Y192">
            <v>0</v>
          </cell>
          <cell r="Z192">
            <v>0</v>
          </cell>
          <cell r="AA192">
            <v>0</v>
          </cell>
          <cell r="AB192">
            <v>0</v>
          </cell>
          <cell r="AC192">
            <v>0</v>
          </cell>
          <cell r="AD192">
            <v>0</v>
          </cell>
          <cell r="AE192">
            <v>0</v>
          </cell>
          <cell r="AF192">
            <v>0</v>
          </cell>
          <cell r="AG192">
            <v>0</v>
          </cell>
          <cell r="AH192">
            <v>0</v>
          </cell>
          <cell r="AI192" t="str">
            <v>Tema 10</v>
          </cell>
          <cell r="AJ192">
            <v>0</v>
          </cell>
          <cell r="AK192">
            <v>0</v>
          </cell>
          <cell r="AL192">
            <v>0</v>
          </cell>
          <cell r="AM192">
            <v>0</v>
          </cell>
          <cell r="AN192">
            <v>0</v>
          </cell>
          <cell r="AO192">
            <v>0</v>
          </cell>
          <cell r="AP192">
            <v>0</v>
          </cell>
          <cell r="AQ192">
            <v>0</v>
          </cell>
          <cell r="AR192">
            <v>0</v>
          </cell>
          <cell r="AS192">
            <v>0</v>
          </cell>
          <cell r="AT192">
            <v>0</v>
          </cell>
          <cell r="AU192">
            <v>0</v>
          </cell>
          <cell r="AV192">
            <v>0</v>
          </cell>
          <cell r="AW192">
            <v>0</v>
          </cell>
          <cell r="AX192">
            <v>0</v>
          </cell>
          <cell r="AY192">
            <v>0</v>
          </cell>
          <cell r="AZ192">
            <v>0</v>
          </cell>
        </row>
        <row r="193">
          <cell r="B193">
            <v>31</v>
          </cell>
          <cell r="C193">
            <v>0</v>
          </cell>
          <cell r="D193" t="str">
            <v>rata-rata</v>
          </cell>
          <cell r="E193">
            <v>0</v>
          </cell>
          <cell r="F193">
            <v>0</v>
          </cell>
          <cell r="G193">
            <v>0</v>
          </cell>
          <cell r="H193">
            <v>0</v>
          </cell>
          <cell r="I193" t="str">
            <v>rata-rata</v>
          </cell>
          <cell r="J193">
            <v>0</v>
          </cell>
          <cell r="K193">
            <v>0</v>
          </cell>
          <cell r="L193">
            <v>0</v>
          </cell>
          <cell r="M193">
            <v>0</v>
          </cell>
          <cell r="N193">
            <v>0</v>
          </cell>
          <cell r="O193">
            <v>0</v>
          </cell>
          <cell r="P193" t="str">
            <v>rata-rata</v>
          </cell>
          <cell r="Q193">
            <v>0</v>
          </cell>
          <cell r="R193">
            <v>0</v>
          </cell>
          <cell r="S193">
            <v>0</v>
          </cell>
          <cell r="T193">
            <v>0</v>
          </cell>
          <cell r="U193">
            <v>0</v>
          </cell>
          <cell r="V193">
            <v>0</v>
          </cell>
          <cell r="W193">
            <v>0</v>
          </cell>
          <cell r="X193" t="str">
            <v>rata-rata</v>
          </cell>
          <cell r="Y193">
            <v>0</v>
          </cell>
          <cell r="Z193">
            <v>0</v>
          </cell>
          <cell r="AA193">
            <v>0</v>
          </cell>
          <cell r="AB193">
            <v>0</v>
          </cell>
          <cell r="AC193" t="str">
            <v>rata-rata</v>
          </cell>
          <cell r="AD193">
            <v>0</v>
          </cell>
          <cell r="AE193">
            <v>0</v>
          </cell>
          <cell r="AF193">
            <v>0</v>
          </cell>
          <cell r="AG193">
            <v>0</v>
          </cell>
          <cell r="AH193">
            <v>0</v>
          </cell>
          <cell r="AI193" t="str">
            <v>rata-rata</v>
          </cell>
          <cell r="AJ193">
            <v>0</v>
          </cell>
          <cell r="AK193">
            <v>0</v>
          </cell>
          <cell r="AL193">
            <v>0</v>
          </cell>
          <cell r="AM193">
            <v>0</v>
          </cell>
          <cell r="AN193">
            <v>0</v>
          </cell>
          <cell r="AO193">
            <v>0</v>
          </cell>
          <cell r="AP193" t="str">
            <v>rata-rata</v>
          </cell>
          <cell r="AQ193">
            <v>0</v>
          </cell>
          <cell r="AR193">
            <v>0</v>
          </cell>
          <cell r="AS193">
            <v>0</v>
          </cell>
          <cell r="AT193" t="str">
            <v>rata-rata</v>
          </cell>
          <cell r="AU193">
            <v>0</v>
          </cell>
          <cell r="AV193">
            <v>0</v>
          </cell>
          <cell r="AW193" t="str">
            <v>rata-rata</v>
          </cell>
          <cell r="AX193">
            <v>0</v>
          </cell>
          <cell r="AY193">
            <v>0</v>
          </cell>
          <cell r="AZ193">
            <v>0</v>
          </cell>
        </row>
        <row r="194">
          <cell r="B194">
            <v>0</v>
          </cell>
          <cell r="C194" t="e">
            <v>#N/A</v>
          </cell>
          <cell r="D194" t="str">
            <v>tema 5</v>
          </cell>
          <cell r="E194">
            <v>0</v>
          </cell>
          <cell r="F194">
            <v>0</v>
          </cell>
          <cell r="G194">
            <v>0</v>
          </cell>
          <cell r="H194">
            <v>0</v>
          </cell>
          <cell r="I194" t="str">
            <v>tema 6</v>
          </cell>
          <cell r="J194">
            <v>0</v>
          </cell>
          <cell r="K194">
            <v>0</v>
          </cell>
          <cell r="L194">
            <v>0</v>
          </cell>
          <cell r="M194">
            <v>0</v>
          </cell>
          <cell r="N194">
            <v>0</v>
          </cell>
          <cell r="O194">
            <v>0</v>
          </cell>
          <cell r="P194" t="str">
            <v>tema 6</v>
          </cell>
          <cell r="Q194">
            <v>0</v>
          </cell>
          <cell r="R194">
            <v>0</v>
          </cell>
          <cell r="S194">
            <v>0</v>
          </cell>
          <cell r="T194">
            <v>0</v>
          </cell>
          <cell r="U194">
            <v>0</v>
          </cell>
          <cell r="V194">
            <v>0</v>
          </cell>
          <cell r="W194">
            <v>0</v>
          </cell>
          <cell r="X194" t="str">
            <v>tema 6</v>
          </cell>
          <cell r="Y194">
            <v>0</v>
          </cell>
          <cell r="Z194">
            <v>0</v>
          </cell>
          <cell r="AA194">
            <v>0</v>
          </cell>
          <cell r="AB194">
            <v>0</v>
          </cell>
          <cell r="AC194" t="str">
            <v>tema 5</v>
          </cell>
          <cell r="AD194">
            <v>0</v>
          </cell>
          <cell r="AE194">
            <v>0</v>
          </cell>
          <cell r="AF194">
            <v>0</v>
          </cell>
          <cell r="AG194">
            <v>0</v>
          </cell>
          <cell r="AH194">
            <v>0</v>
          </cell>
          <cell r="AI194" t="str">
            <v>Tema 6</v>
          </cell>
          <cell r="AJ194">
            <v>0</v>
          </cell>
          <cell r="AK194">
            <v>0</v>
          </cell>
          <cell r="AL194">
            <v>0</v>
          </cell>
          <cell r="AM194">
            <v>0</v>
          </cell>
          <cell r="AN194">
            <v>0</v>
          </cell>
          <cell r="AO194">
            <v>0</v>
          </cell>
          <cell r="AP194" t="str">
            <v>tema 5</v>
          </cell>
          <cell r="AQ194">
            <v>0</v>
          </cell>
          <cell r="AR194">
            <v>0</v>
          </cell>
          <cell r="AS194">
            <v>0</v>
          </cell>
          <cell r="AT194" t="str">
            <v>Tema 6</v>
          </cell>
          <cell r="AU194">
            <v>0</v>
          </cell>
          <cell r="AV194">
            <v>0</v>
          </cell>
          <cell r="AW194" t="str">
            <v>Tema 6</v>
          </cell>
          <cell r="AX194">
            <v>0</v>
          </cell>
          <cell r="AY194">
            <v>0</v>
          </cell>
          <cell r="AZ194">
            <v>0</v>
          </cell>
        </row>
        <row r="195">
          <cell r="B195">
            <v>0</v>
          </cell>
          <cell r="C195">
            <v>0</v>
          </cell>
          <cell r="D195" t="str">
            <v>tema 6</v>
          </cell>
          <cell r="E195">
            <v>0</v>
          </cell>
          <cell r="F195">
            <v>0</v>
          </cell>
          <cell r="G195">
            <v>0</v>
          </cell>
          <cell r="H195">
            <v>0</v>
          </cell>
          <cell r="I195" t="str">
            <v>tema 7</v>
          </cell>
          <cell r="J195">
            <v>0</v>
          </cell>
          <cell r="K195">
            <v>0</v>
          </cell>
          <cell r="L195">
            <v>0</v>
          </cell>
          <cell r="M195">
            <v>0</v>
          </cell>
          <cell r="N195">
            <v>0</v>
          </cell>
          <cell r="O195">
            <v>0</v>
          </cell>
          <cell r="P195" t="str">
            <v>tema 7</v>
          </cell>
          <cell r="Q195">
            <v>0</v>
          </cell>
          <cell r="R195">
            <v>0</v>
          </cell>
          <cell r="S195">
            <v>0</v>
          </cell>
          <cell r="T195">
            <v>0</v>
          </cell>
          <cell r="U195">
            <v>0</v>
          </cell>
          <cell r="V195">
            <v>0</v>
          </cell>
          <cell r="W195">
            <v>0</v>
          </cell>
          <cell r="X195" t="str">
            <v>tema 7</v>
          </cell>
          <cell r="Y195">
            <v>0</v>
          </cell>
          <cell r="Z195">
            <v>0</v>
          </cell>
          <cell r="AA195">
            <v>0</v>
          </cell>
          <cell r="AB195">
            <v>0</v>
          </cell>
          <cell r="AC195" t="str">
            <v>tema 6</v>
          </cell>
          <cell r="AD195">
            <v>0</v>
          </cell>
          <cell r="AE195">
            <v>0</v>
          </cell>
          <cell r="AF195">
            <v>0</v>
          </cell>
          <cell r="AG195">
            <v>0</v>
          </cell>
          <cell r="AH195">
            <v>0</v>
          </cell>
          <cell r="AI195" t="str">
            <v>Tema 7</v>
          </cell>
          <cell r="AJ195">
            <v>0</v>
          </cell>
          <cell r="AK195">
            <v>0</v>
          </cell>
          <cell r="AL195">
            <v>0</v>
          </cell>
          <cell r="AM195">
            <v>0</v>
          </cell>
          <cell r="AN195">
            <v>0</v>
          </cell>
          <cell r="AO195">
            <v>0</v>
          </cell>
          <cell r="AP195" t="str">
            <v>tema 6</v>
          </cell>
          <cell r="AQ195">
            <v>0</v>
          </cell>
          <cell r="AR195">
            <v>0</v>
          </cell>
          <cell r="AS195">
            <v>0</v>
          </cell>
          <cell r="AT195" t="str">
            <v>Tema 7</v>
          </cell>
          <cell r="AU195">
            <v>0</v>
          </cell>
          <cell r="AV195">
            <v>0</v>
          </cell>
          <cell r="AW195" t="str">
            <v>Tema 7</v>
          </cell>
          <cell r="AX195">
            <v>0</v>
          </cell>
          <cell r="AY195">
            <v>0</v>
          </cell>
          <cell r="AZ195">
            <v>0</v>
          </cell>
        </row>
        <row r="196">
          <cell r="B196">
            <v>0</v>
          </cell>
          <cell r="C196">
            <v>0</v>
          </cell>
          <cell r="D196" t="str">
            <v>tema 7</v>
          </cell>
          <cell r="E196">
            <v>0</v>
          </cell>
          <cell r="F196">
            <v>0</v>
          </cell>
          <cell r="G196">
            <v>0</v>
          </cell>
          <cell r="H196">
            <v>0</v>
          </cell>
          <cell r="I196" t="str">
            <v>tema 8</v>
          </cell>
          <cell r="J196">
            <v>0</v>
          </cell>
          <cell r="K196">
            <v>0</v>
          </cell>
          <cell r="L196">
            <v>0</v>
          </cell>
          <cell r="M196">
            <v>0</v>
          </cell>
          <cell r="N196">
            <v>0</v>
          </cell>
          <cell r="O196">
            <v>0</v>
          </cell>
          <cell r="P196" t="str">
            <v>tema 8</v>
          </cell>
          <cell r="Q196">
            <v>0</v>
          </cell>
          <cell r="R196">
            <v>0</v>
          </cell>
          <cell r="S196">
            <v>0</v>
          </cell>
          <cell r="T196">
            <v>0</v>
          </cell>
          <cell r="U196">
            <v>0</v>
          </cell>
          <cell r="V196">
            <v>0</v>
          </cell>
          <cell r="W196">
            <v>0</v>
          </cell>
          <cell r="X196" t="str">
            <v>tema 8</v>
          </cell>
          <cell r="Y196">
            <v>0</v>
          </cell>
          <cell r="Z196">
            <v>0</v>
          </cell>
          <cell r="AA196">
            <v>0</v>
          </cell>
          <cell r="AB196">
            <v>0</v>
          </cell>
          <cell r="AC196" t="str">
            <v>tema 7</v>
          </cell>
          <cell r="AD196">
            <v>0</v>
          </cell>
          <cell r="AE196">
            <v>0</v>
          </cell>
          <cell r="AF196">
            <v>0</v>
          </cell>
          <cell r="AG196">
            <v>0</v>
          </cell>
          <cell r="AH196">
            <v>0</v>
          </cell>
          <cell r="AI196" t="str">
            <v>Tema 8</v>
          </cell>
          <cell r="AJ196">
            <v>0</v>
          </cell>
          <cell r="AK196">
            <v>0</v>
          </cell>
          <cell r="AL196">
            <v>0</v>
          </cell>
          <cell r="AM196">
            <v>0</v>
          </cell>
          <cell r="AN196">
            <v>0</v>
          </cell>
          <cell r="AO196">
            <v>0</v>
          </cell>
          <cell r="AP196" t="str">
            <v>tema 7</v>
          </cell>
          <cell r="AQ196">
            <v>0</v>
          </cell>
          <cell r="AR196">
            <v>0</v>
          </cell>
          <cell r="AS196">
            <v>0</v>
          </cell>
          <cell r="AT196" t="str">
            <v>Tema 8</v>
          </cell>
          <cell r="AU196">
            <v>0</v>
          </cell>
          <cell r="AV196">
            <v>0</v>
          </cell>
          <cell r="AW196" t="str">
            <v>Tema 8</v>
          </cell>
          <cell r="AX196">
            <v>0</v>
          </cell>
          <cell r="AY196">
            <v>0</v>
          </cell>
          <cell r="AZ196">
            <v>0</v>
          </cell>
        </row>
        <row r="197">
          <cell r="B197">
            <v>0</v>
          </cell>
          <cell r="C197">
            <v>0</v>
          </cell>
          <cell r="D197" t="str">
            <v>tema 8</v>
          </cell>
          <cell r="E197">
            <v>0</v>
          </cell>
          <cell r="F197">
            <v>0</v>
          </cell>
          <cell r="G197">
            <v>0</v>
          </cell>
          <cell r="H197">
            <v>0</v>
          </cell>
          <cell r="I197" t="str">
            <v>tema 9</v>
          </cell>
          <cell r="J197">
            <v>0</v>
          </cell>
          <cell r="K197">
            <v>0</v>
          </cell>
          <cell r="L197">
            <v>0</v>
          </cell>
          <cell r="M197">
            <v>0</v>
          </cell>
          <cell r="N197">
            <v>0</v>
          </cell>
          <cell r="O197">
            <v>0</v>
          </cell>
          <cell r="P197" t="str">
            <v>tema 9</v>
          </cell>
          <cell r="Q197">
            <v>0</v>
          </cell>
          <cell r="R197">
            <v>0</v>
          </cell>
          <cell r="S197">
            <v>0</v>
          </cell>
          <cell r="T197">
            <v>0</v>
          </cell>
          <cell r="U197">
            <v>0</v>
          </cell>
          <cell r="V197">
            <v>0</v>
          </cell>
          <cell r="W197">
            <v>0</v>
          </cell>
          <cell r="X197" t="str">
            <v>tema 9</v>
          </cell>
          <cell r="Y197">
            <v>0</v>
          </cell>
          <cell r="Z197">
            <v>0</v>
          </cell>
          <cell r="AA197">
            <v>0</v>
          </cell>
          <cell r="AB197">
            <v>0</v>
          </cell>
          <cell r="AC197" t="str">
            <v>tema 8</v>
          </cell>
          <cell r="AD197">
            <v>0</v>
          </cell>
          <cell r="AE197">
            <v>0</v>
          </cell>
          <cell r="AF197">
            <v>0</v>
          </cell>
          <cell r="AG197">
            <v>0</v>
          </cell>
          <cell r="AH197">
            <v>0</v>
          </cell>
          <cell r="AI197" t="str">
            <v>Tema 9</v>
          </cell>
          <cell r="AJ197">
            <v>0</v>
          </cell>
          <cell r="AK197">
            <v>0</v>
          </cell>
          <cell r="AL197">
            <v>0</v>
          </cell>
          <cell r="AM197">
            <v>0</v>
          </cell>
          <cell r="AN197">
            <v>0</v>
          </cell>
          <cell r="AO197">
            <v>0</v>
          </cell>
          <cell r="AP197" t="str">
            <v>tema 8</v>
          </cell>
          <cell r="AQ197">
            <v>0</v>
          </cell>
          <cell r="AR197">
            <v>0</v>
          </cell>
          <cell r="AS197">
            <v>0</v>
          </cell>
          <cell r="AT197" t="str">
            <v>Tema 9</v>
          </cell>
          <cell r="AU197">
            <v>0</v>
          </cell>
          <cell r="AV197">
            <v>0</v>
          </cell>
          <cell r="AW197" t="str">
            <v>Tema 9</v>
          </cell>
          <cell r="AX197">
            <v>0</v>
          </cell>
          <cell r="AY197">
            <v>0</v>
          </cell>
          <cell r="AZ197">
            <v>0</v>
          </cell>
        </row>
        <row r="198">
          <cell r="B198">
            <v>0</v>
          </cell>
          <cell r="C198">
            <v>0</v>
          </cell>
          <cell r="D198">
            <v>0</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v>0</v>
          </cell>
          <cell r="V198">
            <v>0</v>
          </cell>
          <cell r="W198">
            <v>0</v>
          </cell>
          <cell r="X198">
            <v>0</v>
          </cell>
          <cell r="Y198">
            <v>0</v>
          </cell>
          <cell r="Z198">
            <v>0</v>
          </cell>
          <cell r="AA198">
            <v>0</v>
          </cell>
          <cell r="AB198">
            <v>0</v>
          </cell>
          <cell r="AC198">
            <v>0</v>
          </cell>
          <cell r="AD198">
            <v>0</v>
          </cell>
          <cell r="AE198">
            <v>0</v>
          </cell>
          <cell r="AF198">
            <v>0</v>
          </cell>
          <cell r="AG198">
            <v>0</v>
          </cell>
          <cell r="AH198">
            <v>0</v>
          </cell>
          <cell r="AI198" t="str">
            <v>Tema 10</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v>
          </cell>
        </row>
        <row r="199">
          <cell r="B199">
            <v>32</v>
          </cell>
          <cell r="C199">
            <v>0</v>
          </cell>
          <cell r="D199" t="str">
            <v>rata-rata</v>
          </cell>
          <cell r="E199">
            <v>0</v>
          </cell>
          <cell r="F199">
            <v>0</v>
          </cell>
          <cell r="G199">
            <v>0</v>
          </cell>
          <cell r="H199">
            <v>0</v>
          </cell>
          <cell r="I199" t="str">
            <v>rata-rata</v>
          </cell>
          <cell r="J199">
            <v>0</v>
          </cell>
          <cell r="K199">
            <v>0</v>
          </cell>
          <cell r="L199">
            <v>0</v>
          </cell>
          <cell r="M199">
            <v>0</v>
          </cell>
          <cell r="N199">
            <v>0</v>
          </cell>
          <cell r="O199">
            <v>0</v>
          </cell>
          <cell r="P199" t="str">
            <v>rata-rata</v>
          </cell>
          <cell r="Q199">
            <v>0</v>
          </cell>
          <cell r="R199">
            <v>0</v>
          </cell>
          <cell r="S199">
            <v>0</v>
          </cell>
          <cell r="T199">
            <v>0</v>
          </cell>
          <cell r="U199">
            <v>0</v>
          </cell>
          <cell r="V199">
            <v>0</v>
          </cell>
          <cell r="W199">
            <v>0</v>
          </cell>
          <cell r="X199" t="str">
            <v>rata-rata</v>
          </cell>
          <cell r="Y199">
            <v>0</v>
          </cell>
          <cell r="Z199">
            <v>0</v>
          </cell>
          <cell r="AA199">
            <v>0</v>
          </cell>
          <cell r="AB199">
            <v>0</v>
          </cell>
          <cell r="AC199" t="str">
            <v>rata-rata</v>
          </cell>
          <cell r="AD199">
            <v>0</v>
          </cell>
          <cell r="AE199">
            <v>0</v>
          </cell>
          <cell r="AF199">
            <v>0</v>
          </cell>
          <cell r="AG199">
            <v>0</v>
          </cell>
          <cell r="AH199">
            <v>0</v>
          </cell>
          <cell r="AI199" t="str">
            <v>rata-rata</v>
          </cell>
          <cell r="AJ199">
            <v>0</v>
          </cell>
          <cell r="AK199">
            <v>0</v>
          </cell>
          <cell r="AL199">
            <v>0</v>
          </cell>
          <cell r="AM199">
            <v>0</v>
          </cell>
          <cell r="AN199">
            <v>0</v>
          </cell>
          <cell r="AO199">
            <v>0</v>
          </cell>
          <cell r="AP199" t="str">
            <v>rata-rata</v>
          </cell>
          <cell r="AQ199">
            <v>0</v>
          </cell>
          <cell r="AR199">
            <v>0</v>
          </cell>
          <cell r="AS199">
            <v>0</v>
          </cell>
          <cell r="AT199" t="str">
            <v>rata-rata</v>
          </cell>
          <cell r="AU199">
            <v>0</v>
          </cell>
          <cell r="AV199">
            <v>0</v>
          </cell>
          <cell r="AW199" t="str">
            <v>rata-rata</v>
          </cell>
          <cell r="AX199">
            <v>0</v>
          </cell>
          <cell r="AY199">
            <v>0</v>
          </cell>
          <cell r="AZ199">
            <v>0</v>
          </cell>
        </row>
        <row r="200">
          <cell r="B200">
            <v>0</v>
          </cell>
          <cell r="C200" t="e">
            <v>#N/A</v>
          </cell>
          <cell r="D200" t="str">
            <v>tema 5</v>
          </cell>
          <cell r="E200">
            <v>0</v>
          </cell>
          <cell r="F200">
            <v>0</v>
          </cell>
          <cell r="G200">
            <v>0</v>
          </cell>
          <cell r="H200">
            <v>0</v>
          </cell>
          <cell r="I200" t="str">
            <v>tema 6</v>
          </cell>
          <cell r="J200">
            <v>0</v>
          </cell>
          <cell r="K200">
            <v>0</v>
          </cell>
          <cell r="L200">
            <v>0</v>
          </cell>
          <cell r="M200">
            <v>0</v>
          </cell>
          <cell r="N200">
            <v>0</v>
          </cell>
          <cell r="O200">
            <v>0</v>
          </cell>
          <cell r="P200" t="str">
            <v>tema 6</v>
          </cell>
          <cell r="Q200">
            <v>0</v>
          </cell>
          <cell r="R200">
            <v>0</v>
          </cell>
          <cell r="S200">
            <v>0</v>
          </cell>
          <cell r="T200">
            <v>0</v>
          </cell>
          <cell r="U200">
            <v>0</v>
          </cell>
          <cell r="V200">
            <v>0</v>
          </cell>
          <cell r="W200">
            <v>0</v>
          </cell>
          <cell r="X200" t="str">
            <v>tema 6</v>
          </cell>
          <cell r="Y200">
            <v>0</v>
          </cell>
          <cell r="Z200">
            <v>0</v>
          </cell>
          <cell r="AA200">
            <v>0</v>
          </cell>
          <cell r="AB200">
            <v>0</v>
          </cell>
          <cell r="AC200" t="str">
            <v>tema 5</v>
          </cell>
          <cell r="AD200">
            <v>0</v>
          </cell>
          <cell r="AE200">
            <v>0</v>
          </cell>
          <cell r="AF200">
            <v>0</v>
          </cell>
          <cell r="AG200">
            <v>0</v>
          </cell>
          <cell r="AH200">
            <v>0</v>
          </cell>
          <cell r="AI200" t="str">
            <v>Tema 6</v>
          </cell>
          <cell r="AJ200">
            <v>0</v>
          </cell>
          <cell r="AK200">
            <v>0</v>
          </cell>
          <cell r="AL200">
            <v>0</v>
          </cell>
          <cell r="AM200">
            <v>0</v>
          </cell>
          <cell r="AN200">
            <v>0</v>
          </cell>
          <cell r="AO200">
            <v>0</v>
          </cell>
          <cell r="AP200" t="str">
            <v>tema 5</v>
          </cell>
          <cell r="AQ200">
            <v>0</v>
          </cell>
          <cell r="AR200">
            <v>0</v>
          </cell>
          <cell r="AS200">
            <v>0</v>
          </cell>
          <cell r="AT200" t="str">
            <v>Tema 6</v>
          </cell>
          <cell r="AU200">
            <v>0</v>
          </cell>
          <cell r="AV200">
            <v>0</v>
          </cell>
          <cell r="AW200" t="str">
            <v>Tema 6</v>
          </cell>
          <cell r="AX200">
            <v>0</v>
          </cell>
          <cell r="AY200">
            <v>0</v>
          </cell>
          <cell r="AZ200">
            <v>0</v>
          </cell>
        </row>
        <row r="201">
          <cell r="B201">
            <v>0</v>
          </cell>
          <cell r="C201">
            <v>0</v>
          </cell>
          <cell r="D201" t="str">
            <v>tema 6</v>
          </cell>
          <cell r="E201">
            <v>0</v>
          </cell>
          <cell r="F201">
            <v>0</v>
          </cell>
          <cell r="G201">
            <v>0</v>
          </cell>
          <cell r="H201">
            <v>0</v>
          </cell>
          <cell r="I201" t="str">
            <v>tema 7</v>
          </cell>
          <cell r="J201">
            <v>0</v>
          </cell>
          <cell r="K201">
            <v>0</v>
          </cell>
          <cell r="L201">
            <v>0</v>
          </cell>
          <cell r="M201">
            <v>0</v>
          </cell>
          <cell r="N201">
            <v>0</v>
          </cell>
          <cell r="O201">
            <v>0</v>
          </cell>
          <cell r="P201" t="str">
            <v>tema 7</v>
          </cell>
          <cell r="Q201">
            <v>0</v>
          </cell>
          <cell r="R201">
            <v>0</v>
          </cell>
          <cell r="S201">
            <v>0</v>
          </cell>
          <cell r="T201">
            <v>0</v>
          </cell>
          <cell r="U201">
            <v>0</v>
          </cell>
          <cell r="V201">
            <v>0</v>
          </cell>
          <cell r="W201">
            <v>0</v>
          </cell>
          <cell r="X201" t="str">
            <v>tema 7</v>
          </cell>
          <cell r="Y201">
            <v>0</v>
          </cell>
          <cell r="Z201">
            <v>0</v>
          </cell>
          <cell r="AA201">
            <v>0</v>
          </cell>
          <cell r="AB201">
            <v>0</v>
          </cell>
          <cell r="AC201" t="str">
            <v>tema 6</v>
          </cell>
          <cell r="AD201">
            <v>0</v>
          </cell>
          <cell r="AE201">
            <v>0</v>
          </cell>
          <cell r="AF201">
            <v>0</v>
          </cell>
          <cell r="AG201">
            <v>0</v>
          </cell>
          <cell r="AH201">
            <v>0</v>
          </cell>
          <cell r="AI201" t="str">
            <v>Tema 7</v>
          </cell>
          <cell r="AJ201">
            <v>0</v>
          </cell>
          <cell r="AK201">
            <v>0</v>
          </cell>
          <cell r="AL201">
            <v>0</v>
          </cell>
          <cell r="AM201">
            <v>0</v>
          </cell>
          <cell r="AN201">
            <v>0</v>
          </cell>
          <cell r="AO201">
            <v>0</v>
          </cell>
          <cell r="AP201" t="str">
            <v>tema 6</v>
          </cell>
          <cell r="AQ201">
            <v>0</v>
          </cell>
          <cell r="AR201">
            <v>0</v>
          </cell>
          <cell r="AS201">
            <v>0</v>
          </cell>
          <cell r="AT201" t="str">
            <v>Tema 7</v>
          </cell>
          <cell r="AU201">
            <v>0</v>
          </cell>
          <cell r="AV201">
            <v>0</v>
          </cell>
          <cell r="AW201" t="str">
            <v>Tema 7</v>
          </cell>
          <cell r="AX201">
            <v>0</v>
          </cell>
          <cell r="AY201">
            <v>0</v>
          </cell>
          <cell r="AZ201">
            <v>0</v>
          </cell>
        </row>
        <row r="202">
          <cell r="B202">
            <v>0</v>
          </cell>
          <cell r="C202">
            <v>0</v>
          </cell>
          <cell r="D202" t="str">
            <v>tema 7</v>
          </cell>
          <cell r="E202">
            <v>0</v>
          </cell>
          <cell r="F202">
            <v>0</v>
          </cell>
          <cell r="G202">
            <v>0</v>
          </cell>
          <cell r="H202">
            <v>0</v>
          </cell>
          <cell r="I202" t="str">
            <v>tema 8</v>
          </cell>
          <cell r="J202">
            <v>0</v>
          </cell>
          <cell r="K202">
            <v>0</v>
          </cell>
          <cell r="L202">
            <v>0</v>
          </cell>
          <cell r="M202">
            <v>0</v>
          </cell>
          <cell r="N202">
            <v>0</v>
          </cell>
          <cell r="O202">
            <v>0</v>
          </cell>
          <cell r="P202" t="str">
            <v>tema 8</v>
          </cell>
          <cell r="Q202">
            <v>0</v>
          </cell>
          <cell r="R202">
            <v>0</v>
          </cell>
          <cell r="S202">
            <v>0</v>
          </cell>
          <cell r="T202">
            <v>0</v>
          </cell>
          <cell r="U202">
            <v>0</v>
          </cell>
          <cell r="V202">
            <v>0</v>
          </cell>
          <cell r="W202">
            <v>0</v>
          </cell>
          <cell r="X202" t="str">
            <v>tema 8</v>
          </cell>
          <cell r="Y202">
            <v>0</v>
          </cell>
          <cell r="Z202">
            <v>0</v>
          </cell>
          <cell r="AA202">
            <v>0</v>
          </cell>
          <cell r="AB202">
            <v>0</v>
          </cell>
          <cell r="AC202" t="str">
            <v>tema 7</v>
          </cell>
          <cell r="AD202">
            <v>0</v>
          </cell>
          <cell r="AE202">
            <v>0</v>
          </cell>
          <cell r="AF202">
            <v>0</v>
          </cell>
          <cell r="AG202">
            <v>0</v>
          </cell>
          <cell r="AH202">
            <v>0</v>
          </cell>
          <cell r="AI202" t="str">
            <v>Tema 8</v>
          </cell>
          <cell r="AJ202">
            <v>0</v>
          </cell>
          <cell r="AK202">
            <v>0</v>
          </cell>
          <cell r="AL202">
            <v>0</v>
          </cell>
          <cell r="AM202">
            <v>0</v>
          </cell>
          <cell r="AN202">
            <v>0</v>
          </cell>
          <cell r="AO202">
            <v>0</v>
          </cell>
          <cell r="AP202" t="str">
            <v>tema 7</v>
          </cell>
          <cell r="AQ202">
            <v>0</v>
          </cell>
          <cell r="AR202">
            <v>0</v>
          </cell>
          <cell r="AS202">
            <v>0</v>
          </cell>
          <cell r="AT202" t="str">
            <v>Tema 8</v>
          </cell>
          <cell r="AU202">
            <v>0</v>
          </cell>
          <cell r="AV202">
            <v>0</v>
          </cell>
          <cell r="AW202" t="str">
            <v>Tema 8</v>
          </cell>
          <cell r="AX202">
            <v>0</v>
          </cell>
          <cell r="AY202">
            <v>0</v>
          </cell>
          <cell r="AZ202">
            <v>0</v>
          </cell>
        </row>
        <row r="203">
          <cell r="B203">
            <v>0</v>
          </cell>
          <cell r="C203">
            <v>0</v>
          </cell>
          <cell r="D203" t="str">
            <v>tema 8</v>
          </cell>
          <cell r="E203">
            <v>0</v>
          </cell>
          <cell r="F203">
            <v>0</v>
          </cell>
          <cell r="G203">
            <v>0</v>
          </cell>
          <cell r="H203">
            <v>0</v>
          </cell>
          <cell r="I203" t="str">
            <v>tema 9</v>
          </cell>
          <cell r="J203">
            <v>0</v>
          </cell>
          <cell r="K203">
            <v>0</v>
          </cell>
          <cell r="L203">
            <v>0</v>
          </cell>
          <cell r="M203">
            <v>0</v>
          </cell>
          <cell r="N203">
            <v>0</v>
          </cell>
          <cell r="O203">
            <v>0</v>
          </cell>
          <cell r="P203" t="str">
            <v>tema 9</v>
          </cell>
          <cell r="Q203">
            <v>0</v>
          </cell>
          <cell r="R203">
            <v>0</v>
          </cell>
          <cell r="S203">
            <v>0</v>
          </cell>
          <cell r="T203">
            <v>0</v>
          </cell>
          <cell r="U203">
            <v>0</v>
          </cell>
          <cell r="V203">
            <v>0</v>
          </cell>
          <cell r="W203">
            <v>0</v>
          </cell>
          <cell r="X203" t="str">
            <v>tema 9</v>
          </cell>
          <cell r="Y203">
            <v>0</v>
          </cell>
          <cell r="Z203">
            <v>0</v>
          </cell>
          <cell r="AA203">
            <v>0</v>
          </cell>
          <cell r="AB203">
            <v>0</v>
          </cell>
          <cell r="AC203" t="str">
            <v>tema 8</v>
          </cell>
          <cell r="AD203">
            <v>0</v>
          </cell>
          <cell r="AE203">
            <v>0</v>
          </cell>
          <cell r="AF203">
            <v>0</v>
          </cell>
          <cell r="AG203">
            <v>0</v>
          </cell>
          <cell r="AH203">
            <v>0</v>
          </cell>
          <cell r="AI203" t="str">
            <v>Tema 9</v>
          </cell>
          <cell r="AJ203">
            <v>0</v>
          </cell>
          <cell r="AK203">
            <v>0</v>
          </cell>
          <cell r="AL203">
            <v>0</v>
          </cell>
          <cell r="AM203">
            <v>0</v>
          </cell>
          <cell r="AN203">
            <v>0</v>
          </cell>
          <cell r="AO203">
            <v>0</v>
          </cell>
          <cell r="AP203" t="str">
            <v>tema 8</v>
          </cell>
          <cell r="AQ203">
            <v>0</v>
          </cell>
          <cell r="AR203">
            <v>0</v>
          </cell>
          <cell r="AS203">
            <v>0</v>
          </cell>
          <cell r="AT203" t="str">
            <v>Tema 9</v>
          </cell>
          <cell r="AU203">
            <v>0</v>
          </cell>
          <cell r="AV203">
            <v>0</v>
          </cell>
          <cell r="AW203" t="str">
            <v>Tema 9</v>
          </cell>
          <cell r="AX203">
            <v>0</v>
          </cell>
          <cell r="AY203">
            <v>0</v>
          </cell>
          <cell r="AZ203">
            <v>0</v>
          </cell>
        </row>
        <row r="204">
          <cell r="B204">
            <v>0</v>
          </cell>
          <cell r="C204">
            <v>0</v>
          </cell>
          <cell r="D204">
            <v>0</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0</v>
          </cell>
          <cell r="U204">
            <v>0</v>
          </cell>
          <cell r="V204">
            <v>0</v>
          </cell>
          <cell r="W204">
            <v>0</v>
          </cell>
          <cell r="X204">
            <v>0</v>
          </cell>
          <cell r="Y204">
            <v>0</v>
          </cell>
          <cell r="Z204">
            <v>0</v>
          </cell>
          <cell r="AA204">
            <v>0</v>
          </cell>
          <cell r="AB204">
            <v>0</v>
          </cell>
          <cell r="AC204">
            <v>0</v>
          </cell>
          <cell r="AD204">
            <v>0</v>
          </cell>
          <cell r="AE204">
            <v>0</v>
          </cell>
          <cell r="AF204">
            <v>0</v>
          </cell>
          <cell r="AG204">
            <v>0</v>
          </cell>
          <cell r="AH204">
            <v>0</v>
          </cell>
          <cell r="AI204" t="str">
            <v>Tema 10</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v>
          </cell>
        </row>
        <row r="205">
          <cell r="B205">
            <v>33</v>
          </cell>
          <cell r="C205">
            <v>0</v>
          </cell>
          <cell r="D205" t="str">
            <v>rata-rata</v>
          </cell>
          <cell r="E205">
            <v>0</v>
          </cell>
          <cell r="F205">
            <v>0</v>
          </cell>
          <cell r="G205">
            <v>0</v>
          </cell>
          <cell r="H205">
            <v>0</v>
          </cell>
          <cell r="I205" t="str">
            <v>rata-rata</v>
          </cell>
          <cell r="J205">
            <v>0</v>
          </cell>
          <cell r="K205">
            <v>0</v>
          </cell>
          <cell r="L205">
            <v>0</v>
          </cell>
          <cell r="M205">
            <v>0</v>
          </cell>
          <cell r="N205">
            <v>0</v>
          </cell>
          <cell r="O205">
            <v>0</v>
          </cell>
          <cell r="P205" t="str">
            <v>rata-rata</v>
          </cell>
          <cell r="Q205">
            <v>0</v>
          </cell>
          <cell r="R205">
            <v>0</v>
          </cell>
          <cell r="S205">
            <v>0</v>
          </cell>
          <cell r="T205">
            <v>0</v>
          </cell>
          <cell r="U205">
            <v>0</v>
          </cell>
          <cell r="V205">
            <v>0</v>
          </cell>
          <cell r="W205">
            <v>0</v>
          </cell>
          <cell r="X205" t="str">
            <v>rata-rata</v>
          </cell>
          <cell r="Y205">
            <v>0</v>
          </cell>
          <cell r="Z205">
            <v>0</v>
          </cell>
          <cell r="AA205">
            <v>0</v>
          </cell>
          <cell r="AB205">
            <v>0</v>
          </cell>
          <cell r="AC205" t="str">
            <v>rata-rata</v>
          </cell>
          <cell r="AD205">
            <v>0</v>
          </cell>
          <cell r="AE205">
            <v>0</v>
          </cell>
          <cell r="AF205">
            <v>0</v>
          </cell>
          <cell r="AG205">
            <v>0</v>
          </cell>
          <cell r="AH205">
            <v>0</v>
          </cell>
          <cell r="AI205" t="str">
            <v>rata-rata</v>
          </cell>
          <cell r="AJ205">
            <v>0</v>
          </cell>
          <cell r="AK205">
            <v>0</v>
          </cell>
          <cell r="AL205">
            <v>0</v>
          </cell>
          <cell r="AM205">
            <v>0</v>
          </cell>
          <cell r="AN205">
            <v>0</v>
          </cell>
          <cell r="AO205">
            <v>0</v>
          </cell>
          <cell r="AP205" t="str">
            <v>rata-rata</v>
          </cell>
          <cell r="AQ205">
            <v>0</v>
          </cell>
          <cell r="AR205">
            <v>0</v>
          </cell>
          <cell r="AS205">
            <v>0</v>
          </cell>
          <cell r="AT205" t="str">
            <v>rata-rata</v>
          </cell>
          <cell r="AU205">
            <v>0</v>
          </cell>
          <cell r="AV205">
            <v>0</v>
          </cell>
          <cell r="AW205" t="str">
            <v>rata-rata</v>
          </cell>
          <cell r="AX205">
            <v>0</v>
          </cell>
          <cell r="AY205">
            <v>0</v>
          </cell>
          <cell r="AZ205">
            <v>0</v>
          </cell>
        </row>
        <row r="206">
          <cell r="B206">
            <v>0</v>
          </cell>
          <cell r="C206" t="e">
            <v>#N/A</v>
          </cell>
          <cell r="D206" t="str">
            <v>tema 5</v>
          </cell>
          <cell r="E206">
            <v>0</v>
          </cell>
          <cell r="F206">
            <v>0</v>
          </cell>
          <cell r="G206">
            <v>0</v>
          </cell>
          <cell r="H206">
            <v>0</v>
          </cell>
          <cell r="I206" t="str">
            <v>tema 6</v>
          </cell>
          <cell r="J206">
            <v>0</v>
          </cell>
          <cell r="K206">
            <v>0</v>
          </cell>
          <cell r="L206">
            <v>0</v>
          </cell>
          <cell r="M206">
            <v>0</v>
          </cell>
          <cell r="N206">
            <v>0</v>
          </cell>
          <cell r="O206">
            <v>0</v>
          </cell>
          <cell r="P206" t="str">
            <v>tema 6</v>
          </cell>
          <cell r="Q206">
            <v>0</v>
          </cell>
          <cell r="R206">
            <v>0</v>
          </cell>
          <cell r="S206">
            <v>0</v>
          </cell>
          <cell r="T206">
            <v>0</v>
          </cell>
          <cell r="U206">
            <v>0</v>
          </cell>
          <cell r="V206">
            <v>0</v>
          </cell>
          <cell r="W206">
            <v>0</v>
          </cell>
          <cell r="X206" t="str">
            <v>tema 6</v>
          </cell>
          <cell r="Y206">
            <v>0</v>
          </cell>
          <cell r="Z206">
            <v>0</v>
          </cell>
          <cell r="AA206">
            <v>0</v>
          </cell>
          <cell r="AB206">
            <v>0</v>
          </cell>
          <cell r="AC206" t="str">
            <v>tema 5</v>
          </cell>
          <cell r="AD206">
            <v>0</v>
          </cell>
          <cell r="AE206">
            <v>0</v>
          </cell>
          <cell r="AF206">
            <v>0</v>
          </cell>
          <cell r="AG206">
            <v>0</v>
          </cell>
          <cell r="AH206">
            <v>0</v>
          </cell>
          <cell r="AI206" t="str">
            <v>Tema 6</v>
          </cell>
          <cell r="AJ206">
            <v>0</v>
          </cell>
          <cell r="AK206">
            <v>0</v>
          </cell>
          <cell r="AL206">
            <v>0</v>
          </cell>
          <cell r="AM206">
            <v>0</v>
          </cell>
          <cell r="AN206">
            <v>0</v>
          </cell>
          <cell r="AO206">
            <v>0</v>
          </cell>
          <cell r="AP206" t="str">
            <v>tema 5</v>
          </cell>
          <cell r="AQ206">
            <v>0</v>
          </cell>
          <cell r="AR206">
            <v>0</v>
          </cell>
          <cell r="AS206">
            <v>0</v>
          </cell>
          <cell r="AT206" t="str">
            <v>Tema 6</v>
          </cell>
          <cell r="AU206">
            <v>0</v>
          </cell>
          <cell r="AV206">
            <v>0</v>
          </cell>
          <cell r="AW206" t="str">
            <v>Tema 6</v>
          </cell>
          <cell r="AX206">
            <v>0</v>
          </cell>
          <cell r="AY206">
            <v>0</v>
          </cell>
          <cell r="AZ206">
            <v>0</v>
          </cell>
        </row>
        <row r="207">
          <cell r="B207">
            <v>0</v>
          </cell>
          <cell r="C207">
            <v>0</v>
          </cell>
          <cell r="D207" t="str">
            <v>tema 6</v>
          </cell>
          <cell r="E207">
            <v>0</v>
          </cell>
          <cell r="F207">
            <v>0</v>
          </cell>
          <cell r="G207">
            <v>0</v>
          </cell>
          <cell r="H207">
            <v>0</v>
          </cell>
          <cell r="I207" t="str">
            <v>tema 7</v>
          </cell>
          <cell r="J207">
            <v>0</v>
          </cell>
          <cell r="K207">
            <v>0</v>
          </cell>
          <cell r="L207">
            <v>0</v>
          </cell>
          <cell r="M207">
            <v>0</v>
          </cell>
          <cell r="N207">
            <v>0</v>
          </cell>
          <cell r="O207">
            <v>0</v>
          </cell>
          <cell r="P207" t="str">
            <v>tema 7</v>
          </cell>
          <cell r="Q207">
            <v>0</v>
          </cell>
          <cell r="R207">
            <v>0</v>
          </cell>
          <cell r="S207">
            <v>0</v>
          </cell>
          <cell r="T207">
            <v>0</v>
          </cell>
          <cell r="U207">
            <v>0</v>
          </cell>
          <cell r="V207">
            <v>0</v>
          </cell>
          <cell r="W207">
            <v>0</v>
          </cell>
          <cell r="X207" t="str">
            <v>tema 7</v>
          </cell>
          <cell r="Y207">
            <v>0</v>
          </cell>
          <cell r="Z207">
            <v>0</v>
          </cell>
          <cell r="AA207">
            <v>0</v>
          </cell>
          <cell r="AB207">
            <v>0</v>
          </cell>
          <cell r="AC207" t="str">
            <v>tema 6</v>
          </cell>
          <cell r="AD207">
            <v>0</v>
          </cell>
          <cell r="AE207">
            <v>0</v>
          </cell>
          <cell r="AF207">
            <v>0</v>
          </cell>
          <cell r="AG207">
            <v>0</v>
          </cell>
          <cell r="AH207">
            <v>0</v>
          </cell>
          <cell r="AI207" t="str">
            <v>Tema 7</v>
          </cell>
          <cell r="AJ207">
            <v>0</v>
          </cell>
          <cell r="AK207">
            <v>0</v>
          </cell>
          <cell r="AL207">
            <v>0</v>
          </cell>
          <cell r="AM207">
            <v>0</v>
          </cell>
          <cell r="AN207">
            <v>0</v>
          </cell>
          <cell r="AO207">
            <v>0</v>
          </cell>
          <cell r="AP207" t="str">
            <v>tema 6</v>
          </cell>
          <cell r="AQ207">
            <v>0</v>
          </cell>
          <cell r="AR207">
            <v>0</v>
          </cell>
          <cell r="AS207">
            <v>0</v>
          </cell>
          <cell r="AT207" t="str">
            <v>Tema 7</v>
          </cell>
          <cell r="AU207">
            <v>0</v>
          </cell>
          <cell r="AV207">
            <v>0</v>
          </cell>
          <cell r="AW207" t="str">
            <v>Tema 7</v>
          </cell>
          <cell r="AX207">
            <v>0</v>
          </cell>
          <cell r="AY207">
            <v>0</v>
          </cell>
          <cell r="AZ207">
            <v>0</v>
          </cell>
        </row>
        <row r="208">
          <cell r="B208">
            <v>0</v>
          </cell>
          <cell r="C208">
            <v>0</v>
          </cell>
          <cell r="D208" t="str">
            <v>tema 7</v>
          </cell>
          <cell r="E208">
            <v>0</v>
          </cell>
          <cell r="F208">
            <v>0</v>
          </cell>
          <cell r="G208">
            <v>0</v>
          </cell>
          <cell r="H208">
            <v>0</v>
          </cell>
          <cell r="I208" t="str">
            <v>tema 8</v>
          </cell>
          <cell r="J208">
            <v>0</v>
          </cell>
          <cell r="K208">
            <v>0</v>
          </cell>
          <cell r="L208">
            <v>0</v>
          </cell>
          <cell r="M208">
            <v>0</v>
          </cell>
          <cell r="N208">
            <v>0</v>
          </cell>
          <cell r="O208">
            <v>0</v>
          </cell>
          <cell r="P208" t="str">
            <v>tema 8</v>
          </cell>
          <cell r="Q208">
            <v>0</v>
          </cell>
          <cell r="R208">
            <v>0</v>
          </cell>
          <cell r="S208">
            <v>0</v>
          </cell>
          <cell r="T208">
            <v>0</v>
          </cell>
          <cell r="U208">
            <v>0</v>
          </cell>
          <cell r="V208">
            <v>0</v>
          </cell>
          <cell r="W208">
            <v>0</v>
          </cell>
          <cell r="X208" t="str">
            <v>tema 8</v>
          </cell>
          <cell r="Y208">
            <v>0</v>
          </cell>
          <cell r="Z208">
            <v>0</v>
          </cell>
          <cell r="AA208">
            <v>0</v>
          </cell>
          <cell r="AB208">
            <v>0</v>
          </cell>
          <cell r="AC208" t="str">
            <v>tema 7</v>
          </cell>
          <cell r="AD208">
            <v>0</v>
          </cell>
          <cell r="AE208">
            <v>0</v>
          </cell>
          <cell r="AF208">
            <v>0</v>
          </cell>
          <cell r="AG208">
            <v>0</v>
          </cell>
          <cell r="AH208">
            <v>0</v>
          </cell>
          <cell r="AI208" t="str">
            <v>Tema 8</v>
          </cell>
          <cell r="AJ208">
            <v>0</v>
          </cell>
          <cell r="AK208">
            <v>0</v>
          </cell>
          <cell r="AL208">
            <v>0</v>
          </cell>
          <cell r="AM208">
            <v>0</v>
          </cell>
          <cell r="AN208">
            <v>0</v>
          </cell>
          <cell r="AO208">
            <v>0</v>
          </cell>
          <cell r="AP208" t="str">
            <v>tema 7</v>
          </cell>
          <cell r="AQ208">
            <v>0</v>
          </cell>
          <cell r="AR208">
            <v>0</v>
          </cell>
          <cell r="AS208">
            <v>0</v>
          </cell>
          <cell r="AT208" t="str">
            <v>Tema 8</v>
          </cell>
          <cell r="AU208">
            <v>0</v>
          </cell>
          <cell r="AV208">
            <v>0</v>
          </cell>
          <cell r="AW208" t="str">
            <v>Tema 8</v>
          </cell>
          <cell r="AX208">
            <v>0</v>
          </cell>
          <cell r="AY208">
            <v>0</v>
          </cell>
          <cell r="AZ208">
            <v>0</v>
          </cell>
        </row>
        <row r="209">
          <cell r="B209">
            <v>0</v>
          </cell>
          <cell r="C209">
            <v>0</v>
          </cell>
          <cell r="D209" t="str">
            <v>tema 8</v>
          </cell>
          <cell r="E209">
            <v>0</v>
          </cell>
          <cell r="F209">
            <v>0</v>
          </cell>
          <cell r="G209">
            <v>0</v>
          </cell>
          <cell r="H209">
            <v>0</v>
          </cell>
          <cell r="I209" t="str">
            <v>tema 9</v>
          </cell>
          <cell r="J209">
            <v>0</v>
          </cell>
          <cell r="K209">
            <v>0</v>
          </cell>
          <cell r="L209">
            <v>0</v>
          </cell>
          <cell r="M209">
            <v>0</v>
          </cell>
          <cell r="N209">
            <v>0</v>
          </cell>
          <cell r="O209">
            <v>0</v>
          </cell>
          <cell r="P209" t="str">
            <v>tema 9</v>
          </cell>
          <cell r="Q209">
            <v>0</v>
          </cell>
          <cell r="R209">
            <v>0</v>
          </cell>
          <cell r="S209">
            <v>0</v>
          </cell>
          <cell r="T209">
            <v>0</v>
          </cell>
          <cell r="U209">
            <v>0</v>
          </cell>
          <cell r="V209">
            <v>0</v>
          </cell>
          <cell r="W209">
            <v>0</v>
          </cell>
          <cell r="X209" t="str">
            <v>tema 9</v>
          </cell>
          <cell r="Y209">
            <v>0</v>
          </cell>
          <cell r="Z209">
            <v>0</v>
          </cell>
          <cell r="AA209">
            <v>0</v>
          </cell>
          <cell r="AB209">
            <v>0</v>
          </cell>
          <cell r="AC209" t="str">
            <v>tema 8</v>
          </cell>
          <cell r="AD209">
            <v>0</v>
          </cell>
          <cell r="AE209">
            <v>0</v>
          </cell>
          <cell r="AF209">
            <v>0</v>
          </cell>
          <cell r="AG209">
            <v>0</v>
          </cell>
          <cell r="AH209">
            <v>0</v>
          </cell>
          <cell r="AI209" t="str">
            <v>Tema 9</v>
          </cell>
          <cell r="AJ209">
            <v>0</v>
          </cell>
          <cell r="AK209">
            <v>0</v>
          </cell>
          <cell r="AL209">
            <v>0</v>
          </cell>
          <cell r="AM209">
            <v>0</v>
          </cell>
          <cell r="AN209">
            <v>0</v>
          </cell>
          <cell r="AO209">
            <v>0</v>
          </cell>
          <cell r="AP209" t="str">
            <v>tema 8</v>
          </cell>
          <cell r="AQ209">
            <v>0</v>
          </cell>
          <cell r="AR209">
            <v>0</v>
          </cell>
          <cell r="AS209">
            <v>0</v>
          </cell>
          <cell r="AT209" t="str">
            <v>Tema 9</v>
          </cell>
          <cell r="AU209">
            <v>0</v>
          </cell>
          <cell r="AV209">
            <v>0</v>
          </cell>
          <cell r="AW209" t="str">
            <v>Tema 9</v>
          </cell>
          <cell r="AX209">
            <v>0</v>
          </cell>
          <cell r="AY209">
            <v>0</v>
          </cell>
          <cell r="AZ209">
            <v>0</v>
          </cell>
        </row>
        <row r="210">
          <cell r="B210">
            <v>0</v>
          </cell>
          <cell r="C210">
            <v>0</v>
          </cell>
          <cell r="D210">
            <v>0</v>
          </cell>
          <cell r="E210">
            <v>0</v>
          </cell>
          <cell r="F210">
            <v>0</v>
          </cell>
          <cell r="G210">
            <v>0</v>
          </cell>
          <cell r="H210">
            <v>0</v>
          </cell>
          <cell r="I210">
            <v>0</v>
          </cell>
          <cell r="J210">
            <v>0</v>
          </cell>
          <cell r="K210">
            <v>0</v>
          </cell>
          <cell r="L210">
            <v>0</v>
          </cell>
          <cell r="M210">
            <v>0</v>
          </cell>
          <cell r="N210">
            <v>0</v>
          </cell>
          <cell r="O210">
            <v>0</v>
          </cell>
          <cell r="P210">
            <v>0</v>
          </cell>
          <cell r="Q210">
            <v>0</v>
          </cell>
          <cell r="R210">
            <v>0</v>
          </cell>
          <cell r="S210">
            <v>0</v>
          </cell>
          <cell r="T210">
            <v>0</v>
          </cell>
          <cell r="U210">
            <v>0</v>
          </cell>
          <cell r="V210">
            <v>0</v>
          </cell>
          <cell r="W210">
            <v>0</v>
          </cell>
          <cell r="X210">
            <v>0</v>
          </cell>
          <cell r="Y210">
            <v>0</v>
          </cell>
          <cell r="Z210">
            <v>0</v>
          </cell>
          <cell r="AA210">
            <v>0</v>
          </cell>
          <cell r="AB210">
            <v>0</v>
          </cell>
          <cell r="AC210">
            <v>0</v>
          </cell>
          <cell r="AD210">
            <v>0</v>
          </cell>
          <cell r="AE210">
            <v>0</v>
          </cell>
          <cell r="AF210">
            <v>0</v>
          </cell>
          <cell r="AG210">
            <v>0</v>
          </cell>
          <cell r="AH210">
            <v>0</v>
          </cell>
          <cell r="AI210" t="str">
            <v>Tema 10</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row>
        <row r="211">
          <cell r="B211">
            <v>34</v>
          </cell>
          <cell r="C211">
            <v>0</v>
          </cell>
          <cell r="D211" t="str">
            <v>rata-rata</v>
          </cell>
          <cell r="E211">
            <v>0</v>
          </cell>
          <cell r="F211">
            <v>0</v>
          </cell>
          <cell r="G211">
            <v>0</v>
          </cell>
          <cell r="H211">
            <v>0</v>
          </cell>
          <cell r="I211" t="str">
            <v>rata-rata</v>
          </cell>
          <cell r="J211">
            <v>0</v>
          </cell>
          <cell r="K211">
            <v>0</v>
          </cell>
          <cell r="L211">
            <v>0</v>
          </cell>
          <cell r="M211">
            <v>0</v>
          </cell>
          <cell r="N211">
            <v>0</v>
          </cell>
          <cell r="O211">
            <v>0</v>
          </cell>
          <cell r="P211" t="str">
            <v>rata-rata</v>
          </cell>
          <cell r="Q211">
            <v>0</v>
          </cell>
          <cell r="R211">
            <v>0</v>
          </cell>
          <cell r="S211">
            <v>0</v>
          </cell>
          <cell r="T211">
            <v>0</v>
          </cell>
          <cell r="U211">
            <v>0</v>
          </cell>
          <cell r="V211">
            <v>0</v>
          </cell>
          <cell r="W211">
            <v>0</v>
          </cell>
          <cell r="X211" t="str">
            <v>rata-rata</v>
          </cell>
          <cell r="Y211">
            <v>0</v>
          </cell>
          <cell r="Z211">
            <v>0</v>
          </cell>
          <cell r="AA211">
            <v>0</v>
          </cell>
          <cell r="AB211">
            <v>0</v>
          </cell>
          <cell r="AC211" t="str">
            <v>rata-rata</v>
          </cell>
          <cell r="AD211">
            <v>0</v>
          </cell>
          <cell r="AE211">
            <v>0</v>
          </cell>
          <cell r="AF211">
            <v>0</v>
          </cell>
          <cell r="AG211">
            <v>0</v>
          </cell>
          <cell r="AH211">
            <v>0</v>
          </cell>
          <cell r="AI211" t="str">
            <v>rata-rata</v>
          </cell>
          <cell r="AJ211">
            <v>0</v>
          </cell>
          <cell r="AK211">
            <v>0</v>
          </cell>
          <cell r="AL211">
            <v>0</v>
          </cell>
          <cell r="AM211">
            <v>0</v>
          </cell>
          <cell r="AN211">
            <v>0</v>
          </cell>
          <cell r="AO211">
            <v>0</v>
          </cell>
          <cell r="AP211" t="str">
            <v>rata-rata</v>
          </cell>
          <cell r="AQ211">
            <v>0</v>
          </cell>
          <cell r="AR211">
            <v>0</v>
          </cell>
          <cell r="AS211">
            <v>0</v>
          </cell>
          <cell r="AT211" t="str">
            <v>rata-rata</v>
          </cell>
          <cell r="AU211">
            <v>0</v>
          </cell>
          <cell r="AV211">
            <v>0</v>
          </cell>
          <cell r="AW211" t="str">
            <v>rata-rata</v>
          </cell>
          <cell r="AX211">
            <v>0</v>
          </cell>
          <cell r="AY211">
            <v>0</v>
          </cell>
          <cell r="AZ211">
            <v>0</v>
          </cell>
        </row>
        <row r="212">
          <cell r="B212">
            <v>0</v>
          </cell>
          <cell r="C212" t="e">
            <v>#N/A</v>
          </cell>
          <cell r="D212" t="str">
            <v>tema 5</v>
          </cell>
          <cell r="E212">
            <v>0</v>
          </cell>
          <cell r="F212">
            <v>0</v>
          </cell>
          <cell r="G212">
            <v>0</v>
          </cell>
          <cell r="H212">
            <v>0</v>
          </cell>
          <cell r="I212" t="str">
            <v>tema 6</v>
          </cell>
          <cell r="J212">
            <v>0</v>
          </cell>
          <cell r="K212">
            <v>0</v>
          </cell>
          <cell r="L212">
            <v>0</v>
          </cell>
          <cell r="M212">
            <v>0</v>
          </cell>
          <cell r="N212">
            <v>0</v>
          </cell>
          <cell r="O212">
            <v>0</v>
          </cell>
          <cell r="P212" t="str">
            <v>tema 6</v>
          </cell>
          <cell r="Q212">
            <v>0</v>
          </cell>
          <cell r="R212">
            <v>0</v>
          </cell>
          <cell r="S212">
            <v>0</v>
          </cell>
          <cell r="T212">
            <v>0</v>
          </cell>
          <cell r="U212">
            <v>0</v>
          </cell>
          <cell r="V212">
            <v>0</v>
          </cell>
          <cell r="W212">
            <v>0</v>
          </cell>
          <cell r="X212" t="str">
            <v>tema 6</v>
          </cell>
          <cell r="Y212">
            <v>0</v>
          </cell>
          <cell r="Z212">
            <v>0</v>
          </cell>
          <cell r="AA212">
            <v>0</v>
          </cell>
          <cell r="AB212">
            <v>0</v>
          </cell>
          <cell r="AC212" t="str">
            <v>tema 5</v>
          </cell>
          <cell r="AD212">
            <v>0</v>
          </cell>
          <cell r="AE212">
            <v>0</v>
          </cell>
          <cell r="AF212">
            <v>0</v>
          </cell>
          <cell r="AG212">
            <v>0</v>
          </cell>
          <cell r="AH212">
            <v>0</v>
          </cell>
          <cell r="AI212" t="str">
            <v>Tema 6</v>
          </cell>
          <cell r="AJ212">
            <v>0</v>
          </cell>
          <cell r="AK212">
            <v>0</v>
          </cell>
          <cell r="AL212">
            <v>0</v>
          </cell>
          <cell r="AM212">
            <v>0</v>
          </cell>
          <cell r="AN212">
            <v>0</v>
          </cell>
          <cell r="AO212">
            <v>0</v>
          </cell>
          <cell r="AP212" t="str">
            <v>tema 5</v>
          </cell>
          <cell r="AQ212">
            <v>0</v>
          </cell>
          <cell r="AR212">
            <v>0</v>
          </cell>
          <cell r="AS212">
            <v>0</v>
          </cell>
          <cell r="AT212" t="str">
            <v>Tema 6</v>
          </cell>
          <cell r="AU212">
            <v>0</v>
          </cell>
          <cell r="AV212">
            <v>0</v>
          </cell>
          <cell r="AW212" t="str">
            <v>Tema 6</v>
          </cell>
          <cell r="AX212">
            <v>0</v>
          </cell>
          <cell r="AY212">
            <v>0</v>
          </cell>
          <cell r="AZ212">
            <v>0</v>
          </cell>
        </row>
        <row r="213">
          <cell r="B213">
            <v>0</v>
          </cell>
          <cell r="C213">
            <v>0</v>
          </cell>
          <cell r="D213" t="str">
            <v>tema 6</v>
          </cell>
          <cell r="E213">
            <v>0</v>
          </cell>
          <cell r="F213">
            <v>0</v>
          </cell>
          <cell r="G213">
            <v>0</v>
          </cell>
          <cell r="H213">
            <v>0</v>
          </cell>
          <cell r="I213" t="str">
            <v>tema 7</v>
          </cell>
          <cell r="J213">
            <v>0</v>
          </cell>
          <cell r="K213">
            <v>0</v>
          </cell>
          <cell r="L213">
            <v>0</v>
          </cell>
          <cell r="M213">
            <v>0</v>
          </cell>
          <cell r="N213">
            <v>0</v>
          </cell>
          <cell r="O213">
            <v>0</v>
          </cell>
          <cell r="P213" t="str">
            <v>tema 7</v>
          </cell>
          <cell r="Q213">
            <v>0</v>
          </cell>
          <cell r="R213">
            <v>0</v>
          </cell>
          <cell r="S213">
            <v>0</v>
          </cell>
          <cell r="T213">
            <v>0</v>
          </cell>
          <cell r="U213">
            <v>0</v>
          </cell>
          <cell r="V213">
            <v>0</v>
          </cell>
          <cell r="W213">
            <v>0</v>
          </cell>
          <cell r="X213" t="str">
            <v>tema 7</v>
          </cell>
          <cell r="Y213">
            <v>0</v>
          </cell>
          <cell r="Z213">
            <v>0</v>
          </cell>
          <cell r="AA213">
            <v>0</v>
          </cell>
          <cell r="AB213">
            <v>0</v>
          </cell>
          <cell r="AC213" t="str">
            <v>tema 6</v>
          </cell>
          <cell r="AD213">
            <v>0</v>
          </cell>
          <cell r="AE213">
            <v>0</v>
          </cell>
          <cell r="AF213">
            <v>0</v>
          </cell>
          <cell r="AG213">
            <v>0</v>
          </cell>
          <cell r="AH213">
            <v>0</v>
          </cell>
          <cell r="AI213" t="str">
            <v>Tema 7</v>
          </cell>
          <cell r="AJ213">
            <v>0</v>
          </cell>
          <cell r="AK213">
            <v>0</v>
          </cell>
          <cell r="AL213">
            <v>0</v>
          </cell>
          <cell r="AM213">
            <v>0</v>
          </cell>
          <cell r="AN213">
            <v>0</v>
          </cell>
          <cell r="AO213">
            <v>0</v>
          </cell>
          <cell r="AP213" t="str">
            <v>tema 6</v>
          </cell>
          <cell r="AQ213">
            <v>0</v>
          </cell>
          <cell r="AR213">
            <v>0</v>
          </cell>
          <cell r="AS213">
            <v>0</v>
          </cell>
          <cell r="AT213" t="str">
            <v>Tema 7</v>
          </cell>
          <cell r="AU213">
            <v>0</v>
          </cell>
          <cell r="AV213">
            <v>0</v>
          </cell>
          <cell r="AW213" t="str">
            <v>Tema 7</v>
          </cell>
          <cell r="AX213">
            <v>0</v>
          </cell>
          <cell r="AY213">
            <v>0</v>
          </cell>
          <cell r="AZ213">
            <v>0</v>
          </cell>
        </row>
        <row r="214">
          <cell r="B214">
            <v>0</v>
          </cell>
          <cell r="C214">
            <v>0</v>
          </cell>
          <cell r="D214" t="str">
            <v>tema 7</v>
          </cell>
          <cell r="E214">
            <v>0</v>
          </cell>
          <cell r="F214">
            <v>0</v>
          </cell>
          <cell r="G214">
            <v>0</v>
          </cell>
          <cell r="H214">
            <v>0</v>
          </cell>
          <cell r="I214" t="str">
            <v>tema 8</v>
          </cell>
          <cell r="J214">
            <v>0</v>
          </cell>
          <cell r="K214">
            <v>0</v>
          </cell>
          <cell r="L214">
            <v>0</v>
          </cell>
          <cell r="M214">
            <v>0</v>
          </cell>
          <cell r="N214">
            <v>0</v>
          </cell>
          <cell r="O214">
            <v>0</v>
          </cell>
          <cell r="P214" t="str">
            <v>tema 8</v>
          </cell>
          <cell r="Q214">
            <v>0</v>
          </cell>
          <cell r="R214">
            <v>0</v>
          </cell>
          <cell r="S214">
            <v>0</v>
          </cell>
          <cell r="T214">
            <v>0</v>
          </cell>
          <cell r="U214">
            <v>0</v>
          </cell>
          <cell r="V214">
            <v>0</v>
          </cell>
          <cell r="W214">
            <v>0</v>
          </cell>
          <cell r="X214" t="str">
            <v>tema 8</v>
          </cell>
          <cell r="Y214">
            <v>0</v>
          </cell>
          <cell r="Z214">
            <v>0</v>
          </cell>
          <cell r="AA214">
            <v>0</v>
          </cell>
          <cell r="AB214">
            <v>0</v>
          </cell>
          <cell r="AC214" t="str">
            <v>tema 7</v>
          </cell>
          <cell r="AD214">
            <v>0</v>
          </cell>
          <cell r="AE214">
            <v>0</v>
          </cell>
          <cell r="AF214">
            <v>0</v>
          </cell>
          <cell r="AG214">
            <v>0</v>
          </cell>
          <cell r="AH214">
            <v>0</v>
          </cell>
          <cell r="AI214" t="str">
            <v>Tema 8</v>
          </cell>
          <cell r="AJ214">
            <v>0</v>
          </cell>
          <cell r="AK214">
            <v>0</v>
          </cell>
          <cell r="AL214">
            <v>0</v>
          </cell>
          <cell r="AM214">
            <v>0</v>
          </cell>
          <cell r="AN214">
            <v>0</v>
          </cell>
          <cell r="AO214">
            <v>0</v>
          </cell>
          <cell r="AP214" t="str">
            <v>tema 7</v>
          </cell>
          <cell r="AQ214">
            <v>0</v>
          </cell>
          <cell r="AR214">
            <v>0</v>
          </cell>
          <cell r="AS214">
            <v>0</v>
          </cell>
          <cell r="AT214" t="str">
            <v>Tema 8</v>
          </cell>
          <cell r="AU214">
            <v>0</v>
          </cell>
          <cell r="AV214">
            <v>0</v>
          </cell>
          <cell r="AW214" t="str">
            <v>Tema 8</v>
          </cell>
          <cell r="AX214">
            <v>0</v>
          </cell>
          <cell r="AY214">
            <v>0</v>
          </cell>
          <cell r="AZ214">
            <v>0</v>
          </cell>
        </row>
        <row r="215">
          <cell r="B215">
            <v>0</v>
          </cell>
          <cell r="C215">
            <v>0</v>
          </cell>
          <cell r="D215" t="str">
            <v>tema 8</v>
          </cell>
          <cell r="E215">
            <v>0</v>
          </cell>
          <cell r="F215">
            <v>0</v>
          </cell>
          <cell r="G215">
            <v>0</v>
          </cell>
          <cell r="H215">
            <v>0</v>
          </cell>
          <cell r="I215" t="str">
            <v>tema 9</v>
          </cell>
          <cell r="J215">
            <v>0</v>
          </cell>
          <cell r="K215">
            <v>0</v>
          </cell>
          <cell r="L215">
            <v>0</v>
          </cell>
          <cell r="M215">
            <v>0</v>
          </cell>
          <cell r="N215">
            <v>0</v>
          </cell>
          <cell r="O215">
            <v>0</v>
          </cell>
          <cell r="P215" t="str">
            <v>tema 9</v>
          </cell>
          <cell r="Q215">
            <v>0</v>
          </cell>
          <cell r="R215">
            <v>0</v>
          </cell>
          <cell r="S215">
            <v>0</v>
          </cell>
          <cell r="T215">
            <v>0</v>
          </cell>
          <cell r="U215">
            <v>0</v>
          </cell>
          <cell r="V215">
            <v>0</v>
          </cell>
          <cell r="W215">
            <v>0</v>
          </cell>
          <cell r="X215" t="str">
            <v>tema 9</v>
          </cell>
          <cell r="Y215">
            <v>0</v>
          </cell>
          <cell r="Z215">
            <v>0</v>
          </cell>
          <cell r="AA215">
            <v>0</v>
          </cell>
          <cell r="AB215">
            <v>0</v>
          </cell>
          <cell r="AC215" t="str">
            <v>tema 8</v>
          </cell>
          <cell r="AD215">
            <v>0</v>
          </cell>
          <cell r="AE215">
            <v>0</v>
          </cell>
          <cell r="AF215">
            <v>0</v>
          </cell>
          <cell r="AG215">
            <v>0</v>
          </cell>
          <cell r="AH215">
            <v>0</v>
          </cell>
          <cell r="AI215" t="str">
            <v>Tema 9</v>
          </cell>
          <cell r="AJ215">
            <v>0</v>
          </cell>
          <cell r="AK215">
            <v>0</v>
          </cell>
          <cell r="AL215">
            <v>0</v>
          </cell>
          <cell r="AM215">
            <v>0</v>
          </cell>
          <cell r="AN215">
            <v>0</v>
          </cell>
          <cell r="AO215">
            <v>0</v>
          </cell>
          <cell r="AP215" t="str">
            <v>tema 8</v>
          </cell>
          <cell r="AQ215">
            <v>0</v>
          </cell>
          <cell r="AR215">
            <v>0</v>
          </cell>
          <cell r="AS215">
            <v>0</v>
          </cell>
          <cell r="AT215" t="str">
            <v>Tema 9</v>
          </cell>
          <cell r="AU215">
            <v>0</v>
          </cell>
          <cell r="AV215">
            <v>0</v>
          </cell>
          <cell r="AW215" t="str">
            <v>Tema 9</v>
          </cell>
          <cell r="AX215">
            <v>0</v>
          </cell>
          <cell r="AY215">
            <v>0</v>
          </cell>
          <cell r="AZ215">
            <v>0</v>
          </cell>
        </row>
        <row r="216">
          <cell r="B216">
            <v>0</v>
          </cell>
          <cell r="C216">
            <v>0</v>
          </cell>
          <cell r="D216">
            <v>0</v>
          </cell>
          <cell r="E216">
            <v>0</v>
          </cell>
          <cell r="F216">
            <v>0</v>
          </cell>
          <cell r="G216">
            <v>0</v>
          </cell>
          <cell r="H216">
            <v>0</v>
          </cell>
          <cell r="I216">
            <v>0</v>
          </cell>
          <cell r="J216">
            <v>0</v>
          </cell>
          <cell r="K216">
            <v>0</v>
          </cell>
          <cell r="L216">
            <v>0</v>
          </cell>
          <cell r="M216">
            <v>0</v>
          </cell>
          <cell r="N216">
            <v>0</v>
          </cell>
          <cell r="O216">
            <v>0</v>
          </cell>
          <cell r="P216">
            <v>0</v>
          </cell>
          <cell r="Q216">
            <v>0</v>
          </cell>
          <cell r="R216">
            <v>0</v>
          </cell>
          <cell r="S216">
            <v>0</v>
          </cell>
          <cell r="T216">
            <v>0</v>
          </cell>
          <cell r="U216">
            <v>0</v>
          </cell>
          <cell r="V216">
            <v>0</v>
          </cell>
          <cell r="W216">
            <v>0</v>
          </cell>
          <cell r="X216">
            <v>0</v>
          </cell>
          <cell r="Y216">
            <v>0</v>
          </cell>
          <cell r="Z216">
            <v>0</v>
          </cell>
          <cell r="AA216">
            <v>0</v>
          </cell>
          <cell r="AB216">
            <v>0</v>
          </cell>
          <cell r="AC216">
            <v>0</v>
          </cell>
          <cell r="AD216">
            <v>0</v>
          </cell>
          <cell r="AE216">
            <v>0</v>
          </cell>
          <cell r="AF216">
            <v>0</v>
          </cell>
          <cell r="AG216">
            <v>0</v>
          </cell>
          <cell r="AH216">
            <v>0</v>
          </cell>
          <cell r="AI216" t="str">
            <v>Tema 10</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row>
        <row r="217">
          <cell r="B217">
            <v>35</v>
          </cell>
          <cell r="C217">
            <v>0</v>
          </cell>
          <cell r="D217" t="str">
            <v>rata-rata</v>
          </cell>
          <cell r="E217">
            <v>0</v>
          </cell>
          <cell r="F217">
            <v>0</v>
          </cell>
          <cell r="G217">
            <v>0</v>
          </cell>
          <cell r="H217">
            <v>0</v>
          </cell>
          <cell r="I217" t="str">
            <v>rata-rata</v>
          </cell>
          <cell r="J217">
            <v>0</v>
          </cell>
          <cell r="K217">
            <v>0</v>
          </cell>
          <cell r="L217">
            <v>0</v>
          </cell>
          <cell r="M217">
            <v>0</v>
          </cell>
          <cell r="N217">
            <v>0</v>
          </cell>
          <cell r="O217">
            <v>0</v>
          </cell>
          <cell r="P217" t="str">
            <v>rata-rata</v>
          </cell>
          <cell r="Q217">
            <v>0</v>
          </cell>
          <cell r="R217">
            <v>0</v>
          </cell>
          <cell r="S217">
            <v>0</v>
          </cell>
          <cell r="T217">
            <v>0</v>
          </cell>
          <cell r="U217">
            <v>0</v>
          </cell>
          <cell r="V217">
            <v>0</v>
          </cell>
          <cell r="W217">
            <v>0</v>
          </cell>
          <cell r="X217" t="str">
            <v>rata-rata</v>
          </cell>
          <cell r="Y217">
            <v>0</v>
          </cell>
          <cell r="Z217">
            <v>0</v>
          </cell>
          <cell r="AA217">
            <v>0</v>
          </cell>
          <cell r="AB217">
            <v>0</v>
          </cell>
          <cell r="AC217" t="str">
            <v>rata-rata</v>
          </cell>
          <cell r="AD217">
            <v>0</v>
          </cell>
          <cell r="AE217">
            <v>0</v>
          </cell>
          <cell r="AF217">
            <v>0</v>
          </cell>
          <cell r="AG217">
            <v>0</v>
          </cell>
          <cell r="AH217">
            <v>0</v>
          </cell>
          <cell r="AI217" t="str">
            <v>rata-rata</v>
          </cell>
          <cell r="AJ217">
            <v>0</v>
          </cell>
          <cell r="AK217">
            <v>0</v>
          </cell>
          <cell r="AL217">
            <v>0</v>
          </cell>
          <cell r="AM217">
            <v>0</v>
          </cell>
          <cell r="AN217">
            <v>0</v>
          </cell>
          <cell r="AO217">
            <v>0</v>
          </cell>
          <cell r="AP217" t="str">
            <v>rata-rata</v>
          </cell>
          <cell r="AQ217">
            <v>0</v>
          </cell>
          <cell r="AR217">
            <v>0</v>
          </cell>
          <cell r="AS217">
            <v>0</v>
          </cell>
          <cell r="AT217" t="str">
            <v>rata-rata</v>
          </cell>
          <cell r="AU217">
            <v>0</v>
          </cell>
          <cell r="AV217">
            <v>0</v>
          </cell>
          <cell r="AW217" t="str">
            <v>rata-rata</v>
          </cell>
          <cell r="AX217">
            <v>0</v>
          </cell>
          <cell r="AY217">
            <v>0</v>
          </cell>
          <cell r="AZ217">
            <v>0</v>
          </cell>
        </row>
        <row r="218">
          <cell r="B218">
            <v>0</v>
          </cell>
          <cell r="C218" t="e">
            <v>#N/A</v>
          </cell>
          <cell r="D218" t="str">
            <v>tema 5</v>
          </cell>
          <cell r="E218">
            <v>0</v>
          </cell>
          <cell r="F218">
            <v>0</v>
          </cell>
          <cell r="G218">
            <v>0</v>
          </cell>
          <cell r="H218">
            <v>0</v>
          </cell>
          <cell r="I218" t="str">
            <v>tema 6</v>
          </cell>
          <cell r="J218">
            <v>0</v>
          </cell>
          <cell r="K218">
            <v>0</v>
          </cell>
          <cell r="L218">
            <v>0</v>
          </cell>
          <cell r="M218">
            <v>0</v>
          </cell>
          <cell r="N218">
            <v>0</v>
          </cell>
          <cell r="O218">
            <v>0</v>
          </cell>
          <cell r="P218" t="str">
            <v>tema 6</v>
          </cell>
          <cell r="Q218">
            <v>0</v>
          </cell>
          <cell r="R218">
            <v>0</v>
          </cell>
          <cell r="S218">
            <v>0</v>
          </cell>
          <cell r="T218">
            <v>0</v>
          </cell>
          <cell r="U218">
            <v>0</v>
          </cell>
          <cell r="V218">
            <v>0</v>
          </cell>
          <cell r="W218">
            <v>0</v>
          </cell>
          <cell r="X218" t="str">
            <v>tema 6</v>
          </cell>
          <cell r="Y218">
            <v>0</v>
          </cell>
          <cell r="Z218">
            <v>0</v>
          </cell>
          <cell r="AA218">
            <v>0</v>
          </cell>
          <cell r="AB218">
            <v>0</v>
          </cell>
          <cell r="AC218" t="str">
            <v>tema 5</v>
          </cell>
          <cell r="AD218">
            <v>0</v>
          </cell>
          <cell r="AE218">
            <v>0</v>
          </cell>
          <cell r="AF218">
            <v>0</v>
          </cell>
          <cell r="AG218">
            <v>0</v>
          </cell>
          <cell r="AH218">
            <v>0</v>
          </cell>
          <cell r="AI218" t="str">
            <v>Tema 6</v>
          </cell>
          <cell r="AJ218">
            <v>0</v>
          </cell>
          <cell r="AK218">
            <v>0</v>
          </cell>
          <cell r="AL218">
            <v>0</v>
          </cell>
          <cell r="AM218">
            <v>0</v>
          </cell>
          <cell r="AN218">
            <v>0</v>
          </cell>
          <cell r="AO218">
            <v>0</v>
          </cell>
          <cell r="AP218" t="str">
            <v>tema 5</v>
          </cell>
          <cell r="AQ218">
            <v>0</v>
          </cell>
          <cell r="AR218">
            <v>0</v>
          </cell>
          <cell r="AS218">
            <v>0</v>
          </cell>
          <cell r="AT218" t="str">
            <v>Tema 6</v>
          </cell>
          <cell r="AU218">
            <v>0</v>
          </cell>
          <cell r="AV218">
            <v>0</v>
          </cell>
          <cell r="AW218" t="str">
            <v>Tema 6</v>
          </cell>
          <cell r="AX218">
            <v>0</v>
          </cell>
          <cell r="AY218">
            <v>0</v>
          </cell>
          <cell r="AZ218">
            <v>0</v>
          </cell>
        </row>
        <row r="219">
          <cell r="B219">
            <v>0</v>
          </cell>
          <cell r="C219">
            <v>0</v>
          </cell>
          <cell r="D219" t="str">
            <v>tema 6</v>
          </cell>
          <cell r="E219">
            <v>0</v>
          </cell>
          <cell r="F219">
            <v>0</v>
          </cell>
          <cell r="G219">
            <v>0</v>
          </cell>
          <cell r="H219">
            <v>0</v>
          </cell>
          <cell r="I219" t="str">
            <v>tema 7</v>
          </cell>
          <cell r="J219">
            <v>0</v>
          </cell>
          <cell r="K219">
            <v>0</v>
          </cell>
          <cell r="L219">
            <v>0</v>
          </cell>
          <cell r="M219">
            <v>0</v>
          </cell>
          <cell r="N219">
            <v>0</v>
          </cell>
          <cell r="O219">
            <v>0</v>
          </cell>
          <cell r="P219" t="str">
            <v>tema 7</v>
          </cell>
          <cell r="Q219">
            <v>0</v>
          </cell>
          <cell r="R219">
            <v>0</v>
          </cell>
          <cell r="S219">
            <v>0</v>
          </cell>
          <cell r="T219">
            <v>0</v>
          </cell>
          <cell r="U219">
            <v>0</v>
          </cell>
          <cell r="V219">
            <v>0</v>
          </cell>
          <cell r="W219">
            <v>0</v>
          </cell>
          <cell r="X219" t="str">
            <v>tema 7</v>
          </cell>
          <cell r="Y219">
            <v>0</v>
          </cell>
          <cell r="Z219">
            <v>0</v>
          </cell>
          <cell r="AA219">
            <v>0</v>
          </cell>
          <cell r="AB219">
            <v>0</v>
          </cell>
          <cell r="AC219" t="str">
            <v>tema 6</v>
          </cell>
          <cell r="AD219">
            <v>0</v>
          </cell>
          <cell r="AE219">
            <v>0</v>
          </cell>
          <cell r="AF219">
            <v>0</v>
          </cell>
          <cell r="AG219">
            <v>0</v>
          </cell>
          <cell r="AH219">
            <v>0</v>
          </cell>
          <cell r="AI219" t="str">
            <v>Tema 7</v>
          </cell>
          <cell r="AJ219">
            <v>0</v>
          </cell>
          <cell r="AK219">
            <v>0</v>
          </cell>
          <cell r="AL219">
            <v>0</v>
          </cell>
          <cell r="AM219">
            <v>0</v>
          </cell>
          <cell r="AN219">
            <v>0</v>
          </cell>
          <cell r="AO219">
            <v>0</v>
          </cell>
          <cell r="AP219" t="str">
            <v>tema 6</v>
          </cell>
          <cell r="AQ219">
            <v>0</v>
          </cell>
          <cell r="AR219">
            <v>0</v>
          </cell>
          <cell r="AS219">
            <v>0</v>
          </cell>
          <cell r="AT219" t="str">
            <v>Tema 7</v>
          </cell>
          <cell r="AU219">
            <v>0</v>
          </cell>
          <cell r="AV219">
            <v>0</v>
          </cell>
          <cell r="AW219" t="str">
            <v>Tema 7</v>
          </cell>
          <cell r="AX219">
            <v>0</v>
          </cell>
          <cell r="AY219">
            <v>0</v>
          </cell>
          <cell r="AZ219">
            <v>0</v>
          </cell>
        </row>
        <row r="220">
          <cell r="B220">
            <v>0</v>
          </cell>
          <cell r="C220">
            <v>0</v>
          </cell>
          <cell r="D220" t="str">
            <v>tema 7</v>
          </cell>
          <cell r="E220">
            <v>0</v>
          </cell>
          <cell r="F220">
            <v>0</v>
          </cell>
          <cell r="G220">
            <v>0</v>
          </cell>
          <cell r="H220">
            <v>0</v>
          </cell>
          <cell r="I220" t="str">
            <v>tema 8</v>
          </cell>
          <cell r="J220">
            <v>0</v>
          </cell>
          <cell r="K220">
            <v>0</v>
          </cell>
          <cell r="L220">
            <v>0</v>
          </cell>
          <cell r="M220">
            <v>0</v>
          </cell>
          <cell r="N220">
            <v>0</v>
          </cell>
          <cell r="O220">
            <v>0</v>
          </cell>
          <cell r="P220" t="str">
            <v>tema 8</v>
          </cell>
          <cell r="Q220">
            <v>0</v>
          </cell>
          <cell r="R220">
            <v>0</v>
          </cell>
          <cell r="S220">
            <v>0</v>
          </cell>
          <cell r="T220">
            <v>0</v>
          </cell>
          <cell r="U220">
            <v>0</v>
          </cell>
          <cell r="V220">
            <v>0</v>
          </cell>
          <cell r="W220">
            <v>0</v>
          </cell>
          <cell r="X220" t="str">
            <v>tema 8</v>
          </cell>
          <cell r="Y220">
            <v>0</v>
          </cell>
          <cell r="Z220">
            <v>0</v>
          </cell>
          <cell r="AA220">
            <v>0</v>
          </cell>
          <cell r="AB220">
            <v>0</v>
          </cell>
          <cell r="AC220" t="str">
            <v>tema 7</v>
          </cell>
          <cell r="AD220">
            <v>0</v>
          </cell>
          <cell r="AE220">
            <v>0</v>
          </cell>
          <cell r="AF220">
            <v>0</v>
          </cell>
          <cell r="AG220">
            <v>0</v>
          </cell>
          <cell r="AH220">
            <v>0</v>
          </cell>
          <cell r="AI220" t="str">
            <v>Tema 8</v>
          </cell>
          <cell r="AJ220">
            <v>0</v>
          </cell>
          <cell r="AK220">
            <v>0</v>
          </cell>
          <cell r="AL220">
            <v>0</v>
          </cell>
          <cell r="AM220">
            <v>0</v>
          </cell>
          <cell r="AN220">
            <v>0</v>
          </cell>
          <cell r="AO220">
            <v>0</v>
          </cell>
          <cell r="AP220" t="str">
            <v>tema 7</v>
          </cell>
          <cell r="AQ220">
            <v>0</v>
          </cell>
          <cell r="AR220">
            <v>0</v>
          </cell>
          <cell r="AS220">
            <v>0</v>
          </cell>
          <cell r="AT220" t="str">
            <v>Tema 8</v>
          </cell>
          <cell r="AU220">
            <v>0</v>
          </cell>
          <cell r="AV220">
            <v>0</v>
          </cell>
          <cell r="AW220" t="str">
            <v>Tema 8</v>
          </cell>
          <cell r="AX220">
            <v>0</v>
          </cell>
          <cell r="AY220">
            <v>0</v>
          </cell>
          <cell r="AZ220">
            <v>0</v>
          </cell>
        </row>
        <row r="221">
          <cell r="B221">
            <v>0</v>
          </cell>
          <cell r="C221">
            <v>0</v>
          </cell>
          <cell r="D221" t="str">
            <v>tema 8</v>
          </cell>
          <cell r="E221">
            <v>0</v>
          </cell>
          <cell r="F221">
            <v>0</v>
          </cell>
          <cell r="G221">
            <v>0</v>
          </cell>
          <cell r="H221">
            <v>0</v>
          </cell>
          <cell r="I221" t="str">
            <v>tema 9</v>
          </cell>
          <cell r="J221">
            <v>0</v>
          </cell>
          <cell r="K221">
            <v>0</v>
          </cell>
          <cell r="L221">
            <v>0</v>
          </cell>
          <cell r="M221">
            <v>0</v>
          </cell>
          <cell r="N221">
            <v>0</v>
          </cell>
          <cell r="O221">
            <v>0</v>
          </cell>
          <cell r="P221" t="str">
            <v>tema 9</v>
          </cell>
          <cell r="Q221">
            <v>0</v>
          </cell>
          <cell r="R221">
            <v>0</v>
          </cell>
          <cell r="S221">
            <v>0</v>
          </cell>
          <cell r="T221">
            <v>0</v>
          </cell>
          <cell r="U221">
            <v>0</v>
          </cell>
          <cell r="V221">
            <v>0</v>
          </cell>
          <cell r="W221">
            <v>0</v>
          </cell>
          <cell r="X221" t="str">
            <v>tema 9</v>
          </cell>
          <cell r="Y221">
            <v>0</v>
          </cell>
          <cell r="Z221">
            <v>0</v>
          </cell>
          <cell r="AA221">
            <v>0</v>
          </cell>
          <cell r="AB221">
            <v>0</v>
          </cell>
          <cell r="AC221" t="str">
            <v>tema 8</v>
          </cell>
          <cell r="AD221">
            <v>0</v>
          </cell>
          <cell r="AE221">
            <v>0</v>
          </cell>
          <cell r="AF221">
            <v>0</v>
          </cell>
          <cell r="AG221">
            <v>0</v>
          </cell>
          <cell r="AH221">
            <v>0</v>
          </cell>
          <cell r="AI221" t="str">
            <v>Tema 9</v>
          </cell>
          <cell r="AJ221">
            <v>0</v>
          </cell>
          <cell r="AK221">
            <v>0</v>
          </cell>
          <cell r="AL221">
            <v>0</v>
          </cell>
          <cell r="AM221">
            <v>0</v>
          </cell>
          <cell r="AN221">
            <v>0</v>
          </cell>
          <cell r="AO221">
            <v>0</v>
          </cell>
          <cell r="AP221" t="str">
            <v>tema 8</v>
          </cell>
          <cell r="AQ221">
            <v>0</v>
          </cell>
          <cell r="AR221">
            <v>0</v>
          </cell>
          <cell r="AS221">
            <v>0</v>
          </cell>
          <cell r="AT221" t="str">
            <v>Tema 9</v>
          </cell>
          <cell r="AU221">
            <v>0</v>
          </cell>
          <cell r="AV221">
            <v>0</v>
          </cell>
          <cell r="AW221" t="str">
            <v>Tema 9</v>
          </cell>
          <cell r="AX221">
            <v>0</v>
          </cell>
          <cell r="AY221">
            <v>0</v>
          </cell>
          <cell r="AZ221">
            <v>0</v>
          </cell>
        </row>
        <row r="222">
          <cell r="B222">
            <v>0</v>
          </cell>
          <cell r="C222">
            <v>0</v>
          </cell>
          <cell r="D222">
            <v>0</v>
          </cell>
          <cell r="E222">
            <v>0</v>
          </cell>
          <cell r="F222">
            <v>0</v>
          </cell>
          <cell r="G222">
            <v>0</v>
          </cell>
          <cell r="H222">
            <v>0</v>
          </cell>
          <cell r="I222">
            <v>0</v>
          </cell>
          <cell r="J222">
            <v>0</v>
          </cell>
          <cell r="K222">
            <v>0</v>
          </cell>
          <cell r="L222">
            <v>0</v>
          </cell>
          <cell r="M222">
            <v>0</v>
          </cell>
          <cell r="N222">
            <v>0</v>
          </cell>
          <cell r="O222">
            <v>0</v>
          </cell>
          <cell r="P222">
            <v>0</v>
          </cell>
          <cell r="Q222">
            <v>0</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t="str">
            <v>Tema 10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row>
        <row r="223">
          <cell r="B223">
            <v>36</v>
          </cell>
          <cell r="C223">
            <v>0</v>
          </cell>
          <cell r="D223" t="str">
            <v>rata-rata</v>
          </cell>
          <cell r="E223">
            <v>0</v>
          </cell>
          <cell r="F223">
            <v>0</v>
          </cell>
          <cell r="G223">
            <v>0</v>
          </cell>
          <cell r="H223">
            <v>0</v>
          </cell>
          <cell r="I223" t="str">
            <v>rata-rata</v>
          </cell>
          <cell r="J223">
            <v>0</v>
          </cell>
          <cell r="K223">
            <v>0</v>
          </cell>
          <cell r="L223">
            <v>0</v>
          </cell>
          <cell r="M223">
            <v>0</v>
          </cell>
          <cell r="N223">
            <v>0</v>
          </cell>
          <cell r="O223">
            <v>0</v>
          </cell>
          <cell r="P223" t="str">
            <v>rata-rata</v>
          </cell>
          <cell r="Q223">
            <v>0</v>
          </cell>
          <cell r="R223">
            <v>0</v>
          </cell>
          <cell r="S223">
            <v>0</v>
          </cell>
          <cell r="T223">
            <v>0</v>
          </cell>
          <cell r="U223">
            <v>0</v>
          </cell>
          <cell r="V223">
            <v>0</v>
          </cell>
          <cell r="W223">
            <v>0</v>
          </cell>
          <cell r="X223" t="str">
            <v>rata-rata</v>
          </cell>
          <cell r="Y223">
            <v>0</v>
          </cell>
          <cell r="Z223">
            <v>0</v>
          </cell>
          <cell r="AA223">
            <v>0</v>
          </cell>
          <cell r="AB223">
            <v>0</v>
          </cell>
          <cell r="AC223" t="str">
            <v>rata-rata</v>
          </cell>
          <cell r="AD223">
            <v>0</v>
          </cell>
          <cell r="AE223">
            <v>0</v>
          </cell>
          <cell r="AF223">
            <v>0</v>
          </cell>
          <cell r="AG223">
            <v>0</v>
          </cell>
          <cell r="AH223">
            <v>0</v>
          </cell>
          <cell r="AI223" t="str">
            <v>rata-rata</v>
          </cell>
          <cell r="AJ223">
            <v>0</v>
          </cell>
          <cell r="AK223">
            <v>0</v>
          </cell>
          <cell r="AL223">
            <v>0</v>
          </cell>
          <cell r="AM223">
            <v>0</v>
          </cell>
          <cell r="AN223">
            <v>0</v>
          </cell>
          <cell r="AO223">
            <v>0</v>
          </cell>
          <cell r="AP223" t="str">
            <v>rata-rata</v>
          </cell>
          <cell r="AQ223">
            <v>0</v>
          </cell>
          <cell r="AR223">
            <v>0</v>
          </cell>
          <cell r="AS223">
            <v>0</v>
          </cell>
          <cell r="AT223" t="str">
            <v>rata-rata</v>
          </cell>
          <cell r="AU223">
            <v>0</v>
          </cell>
          <cell r="AV223">
            <v>0</v>
          </cell>
          <cell r="AW223" t="str">
            <v>rata-rata</v>
          </cell>
          <cell r="AX223">
            <v>0</v>
          </cell>
          <cell r="AY223">
            <v>0</v>
          </cell>
          <cell r="AZ223">
            <v>0</v>
          </cell>
        </row>
        <row r="224">
          <cell r="B224">
            <v>0</v>
          </cell>
          <cell r="C224" t="e">
            <v>#N/A</v>
          </cell>
          <cell r="D224" t="str">
            <v>tema 5</v>
          </cell>
          <cell r="E224">
            <v>0</v>
          </cell>
          <cell r="F224">
            <v>0</v>
          </cell>
          <cell r="G224">
            <v>0</v>
          </cell>
          <cell r="H224">
            <v>0</v>
          </cell>
          <cell r="I224" t="str">
            <v>tema 6</v>
          </cell>
          <cell r="J224">
            <v>0</v>
          </cell>
          <cell r="K224">
            <v>0</v>
          </cell>
          <cell r="L224">
            <v>0</v>
          </cell>
          <cell r="M224">
            <v>0</v>
          </cell>
          <cell r="N224">
            <v>0</v>
          </cell>
          <cell r="O224">
            <v>0</v>
          </cell>
          <cell r="P224" t="str">
            <v>tema 6</v>
          </cell>
          <cell r="Q224">
            <v>0</v>
          </cell>
          <cell r="R224">
            <v>0</v>
          </cell>
          <cell r="S224">
            <v>0</v>
          </cell>
          <cell r="T224">
            <v>0</v>
          </cell>
          <cell r="U224">
            <v>0</v>
          </cell>
          <cell r="V224">
            <v>0</v>
          </cell>
          <cell r="W224">
            <v>0</v>
          </cell>
          <cell r="X224" t="str">
            <v>tema 6</v>
          </cell>
          <cell r="Y224">
            <v>0</v>
          </cell>
          <cell r="Z224">
            <v>0</v>
          </cell>
          <cell r="AA224">
            <v>0</v>
          </cell>
          <cell r="AB224">
            <v>0</v>
          </cell>
          <cell r="AC224" t="str">
            <v>tema 5</v>
          </cell>
          <cell r="AD224">
            <v>0</v>
          </cell>
          <cell r="AE224">
            <v>0</v>
          </cell>
          <cell r="AF224">
            <v>0</v>
          </cell>
          <cell r="AG224">
            <v>0</v>
          </cell>
          <cell r="AH224">
            <v>0</v>
          </cell>
          <cell r="AI224" t="str">
            <v>Tema 6</v>
          </cell>
          <cell r="AJ224">
            <v>0</v>
          </cell>
          <cell r="AK224">
            <v>0</v>
          </cell>
          <cell r="AL224">
            <v>0</v>
          </cell>
          <cell r="AM224">
            <v>0</v>
          </cell>
          <cell r="AN224">
            <v>0</v>
          </cell>
          <cell r="AO224">
            <v>0</v>
          </cell>
          <cell r="AP224" t="str">
            <v>tema 5</v>
          </cell>
          <cell r="AQ224">
            <v>0</v>
          </cell>
          <cell r="AR224">
            <v>0</v>
          </cell>
          <cell r="AS224">
            <v>0</v>
          </cell>
          <cell r="AT224" t="str">
            <v>Tema 6</v>
          </cell>
          <cell r="AU224">
            <v>0</v>
          </cell>
          <cell r="AV224">
            <v>0</v>
          </cell>
          <cell r="AW224" t="str">
            <v>Tema 6</v>
          </cell>
          <cell r="AX224">
            <v>0</v>
          </cell>
          <cell r="AY224">
            <v>0</v>
          </cell>
          <cell r="AZ224">
            <v>0</v>
          </cell>
        </row>
        <row r="225">
          <cell r="B225">
            <v>0</v>
          </cell>
          <cell r="C225">
            <v>0</v>
          </cell>
          <cell r="D225" t="str">
            <v>tema 6</v>
          </cell>
          <cell r="E225">
            <v>0</v>
          </cell>
          <cell r="F225">
            <v>0</v>
          </cell>
          <cell r="G225">
            <v>0</v>
          </cell>
          <cell r="H225">
            <v>0</v>
          </cell>
          <cell r="I225" t="str">
            <v>tema 7</v>
          </cell>
          <cell r="J225">
            <v>0</v>
          </cell>
          <cell r="K225">
            <v>0</v>
          </cell>
          <cell r="L225">
            <v>0</v>
          </cell>
          <cell r="M225">
            <v>0</v>
          </cell>
          <cell r="N225">
            <v>0</v>
          </cell>
          <cell r="O225">
            <v>0</v>
          </cell>
          <cell r="P225" t="str">
            <v>tema 7</v>
          </cell>
          <cell r="Q225">
            <v>0</v>
          </cell>
          <cell r="R225">
            <v>0</v>
          </cell>
          <cell r="S225">
            <v>0</v>
          </cell>
          <cell r="T225">
            <v>0</v>
          </cell>
          <cell r="U225">
            <v>0</v>
          </cell>
          <cell r="V225">
            <v>0</v>
          </cell>
          <cell r="W225">
            <v>0</v>
          </cell>
          <cell r="X225" t="str">
            <v>tema 7</v>
          </cell>
          <cell r="Y225">
            <v>0</v>
          </cell>
          <cell r="Z225">
            <v>0</v>
          </cell>
          <cell r="AA225">
            <v>0</v>
          </cell>
          <cell r="AB225">
            <v>0</v>
          </cell>
          <cell r="AC225" t="str">
            <v>tema 6</v>
          </cell>
          <cell r="AD225">
            <v>0</v>
          </cell>
          <cell r="AE225">
            <v>0</v>
          </cell>
          <cell r="AF225">
            <v>0</v>
          </cell>
          <cell r="AG225">
            <v>0</v>
          </cell>
          <cell r="AH225">
            <v>0</v>
          </cell>
          <cell r="AI225" t="str">
            <v>Tema 7</v>
          </cell>
          <cell r="AJ225">
            <v>0</v>
          </cell>
          <cell r="AK225">
            <v>0</v>
          </cell>
          <cell r="AL225">
            <v>0</v>
          </cell>
          <cell r="AM225">
            <v>0</v>
          </cell>
          <cell r="AN225">
            <v>0</v>
          </cell>
          <cell r="AO225">
            <v>0</v>
          </cell>
          <cell r="AP225" t="str">
            <v>tema 6</v>
          </cell>
          <cell r="AQ225">
            <v>0</v>
          </cell>
          <cell r="AR225">
            <v>0</v>
          </cell>
          <cell r="AS225">
            <v>0</v>
          </cell>
          <cell r="AT225" t="str">
            <v>Tema 7</v>
          </cell>
          <cell r="AU225">
            <v>0</v>
          </cell>
          <cell r="AV225">
            <v>0</v>
          </cell>
          <cell r="AW225" t="str">
            <v>Tema 7</v>
          </cell>
          <cell r="AX225">
            <v>0</v>
          </cell>
          <cell r="AY225">
            <v>0</v>
          </cell>
          <cell r="AZ225">
            <v>0</v>
          </cell>
        </row>
        <row r="226">
          <cell r="B226">
            <v>0</v>
          </cell>
          <cell r="C226">
            <v>0</v>
          </cell>
          <cell r="D226" t="str">
            <v>tema 7</v>
          </cell>
          <cell r="E226">
            <v>0</v>
          </cell>
          <cell r="F226">
            <v>0</v>
          </cell>
          <cell r="G226">
            <v>0</v>
          </cell>
          <cell r="H226">
            <v>0</v>
          </cell>
          <cell r="I226" t="str">
            <v>tema 8</v>
          </cell>
          <cell r="J226">
            <v>0</v>
          </cell>
          <cell r="K226">
            <v>0</v>
          </cell>
          <cell r="L226">
            <v>0</v>
          </cell>
          <cell r="M226">
            <v>0</v>
          </cell>
          <cell r="N226">
            <v>0</v>
          </cell>
          <cell r="O226">
            <v>0</v>
          </cell>
          <cell r="P226" t="str">
            <v>tema 8</v>
          </cell>
          <cell r="Q226">
            <v>0</v>
          </cell>
          <cell r="R226">
            <v>0</v>
          </cell>
          <cell r="S226">
            <v>0</v>
          </cell>
          <cell r="T226">
            <v>0</v>
          </cell>
          <cell r="U226">
            <v>0</v>
          </cell>
          <cell r="V226">
            <v>0</v>
          </cell>
          <cell r="W226">
            <v>0</v>
          </cell>
          <cell r="X226" t="str">
            <v>tema 8</v>
          </cell>
          <cell r="Y226">
            <v>0</v>
          </cell>
          <cell r="Z226">
            <v>0</v>
          </cell>
          <cell r="AA226">
            <v>0</v>
          </cell>
          <cell r="AB226">
            <v>0</v>
          </cell>
          <cell r="AC226" t="str">
            <v>tema 7</v>
          </cell>
          <cell r="AD226">
            <v>0</v>
          </cell>
          <cell r="AE226">
            <v>0</v>
          </cell>
          <cell r="AF226">
            <v>0</v>
          </cell>
          <cell r="AG226">
            <v>0</v>
          </cell>
          <cell r="AH226">
            <v>0</v>
          </cell>
          <cell r="AI226" t="str">
            <v>Tema 8</v>
          </cell>
          <cell r="AJ226">
            <v>0</v>
          </cell>
          <cell r="AK226">
            <v>0</v>
          </cell>
          <cell r="AL226">
            <v>0</v>
          </cell>
          <cell r="AM226">
            <v>0</v>
          </cell>
          <cell r="AN226">
            <v>0</v>
          </cell>
          <cell r="AO226">
            <v>0</v>
          </cell>
          <cell r="AP226" t="str">
            <v>tema 7</v>
          </cell>
          <cell r="AQ226">
            <v>0</v>
          </cell>
          <cell r="AR226">
            <v>0</v>
          </cell>
          <cell r="AS226">
            <v>0</v>
          </cell>
          <cell r="AT226" t="str">
            <v>Tema 8</v>
          </cell>
          <cell r="AU226">
            <v>0</v>
          </cell>
          <cell r="AV226">
            <v>0</v>
          </cell>
          <cell r="AW226" t="str">
            <v>Tema 8</v>
          </cell>
          <cell r="AX226">
            <v>0</v>
          </cell>
          <cell r="AY226">
            <v>0</v>
          </cell>
          <cell r="AZ226">
            <v>0</v>
          </cell>
        </row>
        <row r="227">
          <cell r="B227">
            <v>0</v>
          </cell>
          <cell r="C227">
            <v>0</v>
          </cell>
          <cell r="D227" t="str">
            <v>tema 8</v>
          </cell>
          <cell r="E227">
            <v>0</v>
          </cell>
          <cell r="F227">
            <v>0</v>
          </cell>
          <cell r="G227">
            <v>0</v>
          </cell>
          <cell r="H227">
            <v>0</v>
          </cell>
          <cell r="I227" t="str">
            <v>tema 9</v>
          </cell>
          <cell r="J227">
            <v>0</v>
          </cell>
          <cell r="K227">
            <v>0</v>
          </cell>
          <cell r="L227">
            <v>0</v>
          </cell>
          <cell r="M227">
            <v>0</v>
          </cell>
          <cell r="N227">
            <v>0</v>
          </cell>
          <cell r="O227">
            <v>0</v>
          </cell>
          <cell r="P227" t="str">
            <v>tema 9</v>
          </cell>
          <cell r="Q227">
            <v>0</v>
          </cell>
          <cell r="R227">
            <v>0</v>
          </cell>
          <cell r="S227">
            <v>0</v>
          </cell>
          <cell r="T227">
            <v>0</v>
          </cell>
          <cell r="U227">
            <v>0</v>
          </cell>
          <cell r="V227">
            <v>0</v>
          </cell>
          <cell r="W227">
            <v>0</v>
          </cell>
          <cell r="X227" t="str">
            <v>tema 9</v>
          </cell>
          <cell r="Y227">
            <v>0</v>
          </cell>
          <cell r="Z227">
            <v>0</v>
          </cell>
          <cell r="AA227">
            <v>0</v>
          </cell>
          <cell r="AB227">
            <v>0</v>
          </cell>
          <cell r="AC227" t="str">
            <v>tema 8</v>
          </cell>
          <cell r="AD227">
            <v>0</v>
          </cell>
          <cell r="AE227">
            <v>0</v>
          </cell>
          <cell r="AF227">
            <v>0</v>
          </cell>
          <cell r="AG227">
            <v>0</v>
          </cell>
          <cell r="AH227">
            <v>0</v>
          </cell>
          <cell r="AI227" t="str">
            <v>Tema 9</v>
          </cell>
          <cell r="AJ227">
            <v>0</v>
          </cell>
          <cell r="AK227">
            <v>0</v>
          </cell>
          <cell r="AL227">
            <v>0</v>
          </cell>
          <cell r="AM227">
            <v>0</v>
          </cell>
          <cell r="AN227">
            <v>0</v>
          </cell>
          <cell r="AO227">
            <v>0</v>
          </cell>
          <cell r="AP227" t="str">
            <v>tema 8</v>
          </cell>
          <cell r="AQ227">
            <v>0</v>
          </cell>
          <cell r="AR227">
            <v>0</v>
          </cell>
          <cell r="AS227">
            <v>0</v>
          </cell>
          <cell r="AT227" t="str">
            <v>Tema 9</v>
          </cell>
          <cell r="AU227">
            <v>0</v>
          </cell>
          <cell r="AV227">
            <v>0</v>
          </cell>
          <cell r="AW227" t="str">
            <v>Tema 9</v>
          </cell>
          <cell r="AX227">
            <v>0</v>
          </cell>
          <cell r="AY227">
            <v>0</v>
          </cell>
          <cell r="AZ227">
            <v>0</v>
          </cell>
        </row>
        <row r="228">
          <cell r="B228">
            <v>0</v>
          </cell>
          <cell r="C228">
            <v>0</v>
          </cell>
          <cell r="D228">
            <v>0</v>
          </cell>
          <cell r="E228">
            <v>0</v>
          </cell>
          <cell r="F228">
            <v>0</v>
          </cell>
          <cell r="G228">
            <v>0</v>
          </cell>
          <cell r="H228">
            <v>0</v>
          </cell>
          <cell r="I228">
            <v>0</v>
          </cell>
          <cell r="J228">
            <v>0</v>
          </cell>
          <cell r="K228">
            <v>0</v>
          </cell>
          <cell r="L228">
            <v>0</v>
          </cell>
          <cell r="M228">
            <v>0</v>
          </cell>
          <cell r="N228">
            <v>0</v>
          </cell>
          <cell r="O228">
            <v>0</v>
          </cell>
          <cell r="P228">
            <v>0</v>
          </cell>
          <cell r="Q228">
            <v>0</v>
          </cell>
          <cell r="R228">
            <v>0</v>
          </cell>
          <cell r="S228">
            <v>0</v>
          </cell>
          <cell r="T228">
            <v>0</v>
          </cell>
          <cell r="U228">
            <v>0</v>
          </cell>
          <cell r="V228">
            <v>0</v>
          </cell>
          <cell r="W228">
            <v>0</v>
          </cell>
          <cell r="X228">
            <v>0</v>
          </cell>
          <cell r="Y228">
            <v>0</v>
          </cell>
          <cell r="Z228">
            <v>0</v>
          </cell>
          <cell r="AA228">
            <v>0</v>
          </cell>
          <cell r="AB228">
            <v>0</v>
          </cell>
          <cell r="AC228">
            <v>0</v>
          </cell>
          <cell r="AD228">
            <v>0</v>
          </cell>
          <cell r="AE228">
            <v>0</v>
          </cell>
          <cell r="AF228">
            <v>0</v>
          </cell>
          <cell r="AG228">
            <v>0</v>
          </cell>
          <cell r="AH228">
            <v>0</v>
          </cell>
          <cell r="AI228" t="str">
            <v>Tema 10</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v>
          </cell>
          <cell r="AX228">
            <v>0</v>
          </cell>
          <cell r="AY228">
            <v>0</v>
          </cell>
          <cell r="AZ228">
            <v>0</v>
          </cell>
        </row>
        <row r="229">
          <cell r="B229">
            <v>37</v>
          </cell>
          <cell r="C229">
            <v>0</v>
          </cell>
          <cell r="D229" t="str">
            <v>rata-rata</v>
          </cell>
          <cell r="E229">
            <v>0</v>
          </cell>
          <cell r="F229">
            <v>0</v>
          </cell>
          <cell r="G229">
            <v>0</v>
          </cell>
          <cell r="H229">
            <v>0</v>
          </cell>
          <cell r="I229" t="str">
            <v>rata-rata</v>
          </cell>
          <cell r="J229">
            <v>0</v>
          </cell>
          <cell r="K229">
            <v>0</v>
          </cell>
          <cell r="L229">
            <v>0</v>
          </cell>
          <cell r="M229">
            <v>0</v>
          </cell>
          <cell r="N229">
            <v>0</v>
          </cell>
          <cell r="O229">
            <v>0</v>
          </cell>
          <cell r="P229" t="str">
            <v>rata-rata</v>
          </cell>
          <cell r="Q229">
            <v>0</v>
          </cell>
          <cell r="R229">
            <v>0</v>
          </cell>
          <cell r="S229">
            <v>0</v>
          </cell>
          <cell r="T229">
            <v>0</v>
          </cell>
          <cell r="U229">
            <v>0</v>
          </cell>
          <cell r="V229">
            <v>0</v>
          </cell>
          <cell r="W229">
            <v>0</v>
          </cell>
          <cell r="X229" t="str">
            <v>rata-rata</v>
          </cell>
          <cell r="Y229">
            <v>0</v>
          </cell>
          <cell r="Z229">
            <v>0</v>
          </cell>
          <cell r="AA229">
            <v>0</v>
          </cell>
          <cell r="AB229">
            <v>0</v>
          </cell>
          <cell r="AC229" t="str">
            <v>rata-rata</v>
          </cell>
          <cell r="AD229">
            <v>0</v>
          </cell>
          <cell r="AE229">
            <v>0</v>
          </cell>
          <cell r="AF229">
            <v>0</v>
          </cell>
          <cell r="AG229">
            <v>0</v>
          </cell>
          <cell r="AH229">
            <v>0</v>
          </cell>
          <cell r="AI229" t="str">
            <v>rata-rata</v>
          </cell>
          <cell r="AJ229">
            <v>0</v>
          </cell>
          <cell r="AK229">
            <v>0</v>
          </cell>
          <cell r="AL229">
            <v>0</v>
          </cell>
          <cell r="AM229">
            <v>0</v>
          </cell>
          <cell r="AN229">
            <v>0</v>
          </cell>
          <cell r="AO229">
            <v>0</v>
          </cell>
          <cell r="AP229" t="str">
            <v>rata-rata</v>
          </cell>
          <cell r="AQ229">
            <v>0</v>
          </cell>
          <cell r="AR229">
            <v>0</v>
          </cell>
          <cell r="AS229">
            <v>0</v>
          </cell>
          <cell r="AT229" t="str">
            <v>rata-rata</v>
          </cell>
          <cell r="AU229">
            <v>0</v>
          </cell>
          <cell r="AV229">
            <v>0</v>
          </cell>
          <cell r="AW229" t="str">
            <v>rata-rata</v>
          </cell>
          <cell r="AX229">
            <v>0</v>
          </cell>
          <cell r="AY229">
            <v>0</v>
          </cell>
          <cell r="AZ229">
            <v>0</v>
          </cell>
        </row>
        <row r="230">
          <cell r="B230">
            <v>0</v>
          </cell>
          <cell r="C230" t="e">
            <v>#N/A</v>
          </cell>
          <cell r="D230" t="str">
            <v>tema 5</v>
          </cell>
          <cell r="E230">
            <v>0</v>
          </cell>
          <cell r="F230">
            <v>0</v>
          </cell>
          <cell r="G230">
            <v>0</v>
          </cell>
          <cell r="H230">
            <v>0</v>
          </cell>
          <cell r="I230" t="str">
            <v>tema 6</v>
          </cell>
          <cell r="J230">
            <v>0</v>
          </cell>
          <cell r="K230">
            <v>0</v>
          </cell>
          <cell r="L230">
            <v>0</v>
          </cell>
          <cell r="M230">
            <v>0</v>
          </cell>
          <cell r="N230">
            <v>0</v>
          </cell>
          <cell r="O230">
            <v>0</v>
          </cell>
          <cell r="P230" t="str">
            <v>tema 6</v>
          </cell>
          <cell r="Q230">
            <v>0</v>
          </cell>
          <cell r="R230">
            <v>0</v>
          </cell>
          <cell r="S230">
            <v>0</v>
          </cell>
          <cell r="T230">
            <v>0</v>
          </cell>
          <cell r="U230">
            <v>0</v>
          </cell>
          <cell r="V230">
            <v>0</v>
          </cell>
          <cell r="W230">
            <v>0</v>
          </cell>
          <cell r="X230" t="str">
            <v>tema 6</v>
          </cell>
          <cell r="Y230">
            <v>0</v>
          </cell>
          <cell r="Z230">
            <v>0</v>
          </cell>
          <cell r="AA230">
            <v>0</v>
          </cell>
          <cell r="AB230">
            <v>0</v>
          </cell>
          <cell r="AC230" t="str">
            <v>tema 5</v>
          </cell>
          <cell r="AD230">
            <v>0</v>
          </cell>
          <cell r="AE230">
            <v>0</v>
          </cell>
          <cell r="AF230">
            <v>0</v>
          </cell>
          <cell r="AG230">
            <v>0</v>
          </cell>
          <cell r="AH230">
            <v>0</v>
          </cell>
          <cell r="AI230" t="str">
            <v>Tema 6</v>
          </cell>
          <cell r="AJ230">
            <v>0</v>
          </cell>
          <cell r="AK230">
            <v>0</v>
          </cell>
          <cell r="AL230">
            <v>0</v>
          </cell>
          <cell r="AM230">
            <v>0</v>
          </cell>
          <cell r="AN230">
            <v>0</v>
          </cell>
          <cell r="AO230">
            <v>0</v>
          </cell>
          <cell r="AP230" t="str">
            <v>tema 5</v>
          </cell>
          <cell r="AQ230">
            <v>0</v>
          </cell>
          <cell r="AR230">
            <v>0</v>
          </cell>
          <cell r="AS230">
            <v>0</v>
          </cell>
          <cell r="AT230" t="str">
            <v>Tema 6</v>
          </cell>
          <cell r="AU230">
            <v>0</v>
          </cell>
          <cell r="AV230">
            <v>0</v>
          </cell>
          <cell r="AW230" t="str">
            <v>Tema 6</v>
          </cell>
          <cell r="AX230">
            <v>0</v>
          </cell>
          <cell r="AY230">
            <v>0</v>
          </cell>
          <cell r="AZ230">
            <v>0</v>
          </cell>
        </row>
        <row r="231">
          <cell r="B231">
            <v>0</v>
          </cell>
          <cell r="C231">
            <v>0</v>
          </cell>
          <cell r="D231" t="str">
            <v>tema 6</v>
          </cell>
          <cell r="E231">
            <v>0</v>
          </cell>
          <cell r="F231">
            <v>0</v>
          </cell>
          <cell r="G231">
            <v>0</v>
          </cell>
          <cell r="H231">
            <v>0</v>
          </cell>
          <cell r="I231" t="str">
            <v>tema 7</v>
          </cell>
          <cell r="J231">
            <v>0</v>
          </cell>
          <cell r="K231">
            <v>0</v>
          </cell>
          <cell r="L231">
            <v>0</v>
          </cell>
          <cell r="M231">
            <v>0</v>
          </cell>
          <cell r="N231">
            <v>0</v>
          </cell>
          <cell r="O231">
            <v>0</v>
          </cell>
          <cell r="P231" t="str">
            <v>tema 7</v>
          </cell>
          <cell r="Q231">
            <v>0</v>
          </cell>
          <cell r="R231">
            <v>0</v>
          </cell>
          <cell r="S231">
            <v>0</v>
          </cell>
          <cell r="T231">
            <v>0</v>
          </cell>
          <cell r="U231">
            <v>0</v>
          </cell>
          <cell r="V231">
            <v>0</v>
          </cell>
          <cell r="W231">
            <v>0</v>
          </cell>
          <cell r="X231" t="str">
            <v>tema 7</v>
          </cell>
          <cell r="Y231">
            <v>0</v>
          </cell>
          <cell r="Z231">
            <v>0</v>
          </cell>
          <cell r="AA231">
            <v>0</v>
          </cell>
          <cell r="AB231">
            <v>0</v>
          </cell>
          <cell r="AC231" t="str">
            <v>tema 6</v>
          </cell>
          <cell r="AD231">
            <v>0</v>
          </cell>
          <cell r="AE231">
            <v>0</v>
          </cell>
          <cell r="AF231">
            <v>0</v>
          </cell>
          <cell r="AG231">
            <v>0</v>
          </cell>
          <cell r="AH231">
            <v>0</v>
          </cell>
          <cell r="AI231" t="str">
            <v>Tema 7</v>
          </cell>
          <cell r="AJ231">
            <v>0</v>
          </cell>
          <cell r="AK231">
            <v>0</v>
          </cell>
          <cell r="AL231">
            <v>0</v>
          </cell>
          <cell r="AM231">
            <v>0</v>
          </cell>
          <cell r="AN231">
            <v>0</v>
          </cell>
          <cell r="AO231">
            <v>0</v>
          </cell>
          <cell r="AP231" t="str">
            <v>tema 6</v>
          </cell>
          <cell r="AQ231">
            <v>0</v>
          </cell>
          <cell r="AR231">
            <v>0</v>
          </cell>
          <cell r="AS231">
            <v>0</v>
          </cell>
          <cell r="AT231" t="str">
            <v>Tema 7</v>
          </cell>
          <cell r="AU231">
            <v>0</v>
          </cell>
          <cell r="AV231">
            <v>0</v>
          </cell>
          <cell r="AW231" t="str">
            <v>Tema 7</v>
          </cell>
          <cell r="AX231">
            <v>0</v>
          </cell>
          <cell r="AY231">
            <v>0</v>
          </cell>
          <cell r="AZ231">
            <v>0</v>
          </cell>
        </row>
        <row r="232">
          <cell r="B232">
            <v>0</v>
          </cell>
          <cell r="C232">
            <v>0</v>
          </cell>
          <cell r="D232" t="str">
            <v>tema 7</v>
          </cell>
          <cell r="E232">
            <v>0</v>
          </cell>
          <cell r="F232">
            <v>0</v>
          </cell>
          <cell r="G232">
            <v>0</v>
          </cell>
          <cell r="H232">
            <v>0</v>
          </cell>
          <cell r="I232" t="str">
            <v>tema 8</v>
          </cell>
          <cell r="J232">
            <v>0</v>
          </cell>
          <cell r="K232">
            <v>0</v>
          </cell>
          <cell r="L232">
            <v>0</v>
          </cell>
          <cell r="M232">
            <v>0</v>
          </cell>
          <cell r="N232">
            <v>0</v>
          </cell>
          <cell r="O232">
            <v>0</v>
          </cell>
          <cell r="P232" t="str">
            <v>tema 8</v>
          </cell>
          <cell r="Q232">
            <v>0</v>
          </cell>
          <cell r="R232">
            <v>0</v>
          </cell>
          <cell r="S232">
            <v>0</v>
          </cell>
          <cell r="T232">
            <v>0</v>
          </cell>
          <cell r="U232">
            <v>0</v>
          </cell>
          <cell r="V232">
            <v>0</v>
          </cell>
          <cell r="W232">
            <v>0</v>
          </cell>
          <cell r="X232" t="str">
            <v>tema 8</v>
          </cell>
          <cell r="Y232">
            <v>0</v>
          </cell>
          <cell r="Z232">
            <v>0</v>
          </cell>
          <cell r="AA232">
            <v>0</v>
          </cell>
          <cell r="AB232">
            <v>0</v>
          </cell>
          <cell r="AC232" t="str">
            <v>tema 7</v>
          </cell>
          <cell r="AD232">
            <v>0</v>
          </cell>
          <cell r="AE232">
            <v>0</v>
          </cell>
          <cell r="AF232">
            <v>0</v>
          </cell>
          <cell r="AG232">
            <v>0</v>
          </cell>
          <cell r="AH232">
            <v>0</v>
          </cell>
          <cell r="AI232" t="str">
            <v>Tema 8</v>
          </cell>
          <cell r="AJ232">
            <v>0</v>
          </cell>
          <cell r="AK232">
            <v>0</v>
          </cell>
          <cell r="AL232">
            <v>0</v>
          </cell>
          <cell r="AM232">
            <v>0</v>
          </cell>
          <cell r="AN232">
            <v>0</v>
          </cell>
          <cell r="AO232">
            <v>0</v>
          </cell>
          <cell r="AP232" t="str">
            <v>tema 7</v>
          </cell>
          <cell r="AQ232">
            <v>0</v>
          </cell>
          <cell r="AR232">
            <v>0</v>
          </cell>
          <cell r="AS232">
            <v>0</v>
          </cell>
          <cell r="AT232" t="str">
            <v>Tema 8</v>
          </cell>
          <cell r="AU232">
            <v>0</v>
          </cell>
          <cell r="AV232">
            <v>0</v>
          </cell>
          <cell r="AW232" t="str">
            <v>Tema 8</v>
          </cell>
          <cell r="AX232">
            <v>0</v>
          </cell>
          <cell r="AY232">
            <v>0</v>
          </cell>
          <cell r="AZ232">
            <v>0</v>
          </cell>
        </row>
        <row r="233">
          <cell r="B233">
            <v>0</v>
          </cell>
          <cell r="C233">
            <v>0</v>
          </cell>
          <cell r="D233" t="str">
            <v>tema 8</v>
          </cell>
          <cell r="E233">
            <v>0</v>
          </cell>
          <cell r="F233">
            <v>0</v>
          </cell>
          <cell r="G233">
            <v>0</v>
          </cell>
          <cell r="H233">
            <v>0</v>
          </cell>
          <cell r="I233" t="str">
            <v>tema 9</v>
          </cell>
          <cell r="J233">
            <v>0</v>
          </cell>
          <cell r="K233">
            <v>0</v>
          </cell>
          <cell r="L233">
            <v>0</v>
          </cell>
          <cell r="M233">
            <v>0</v>
          </cell>
          <cell r="N233">
            <v>0</v>
          </cell>
          <cell r="O233">
            <v>0</v>
          </cell>
          <cell r="P233" t="str">
            <v>tema 9</v>
          </cell>
          <cell r="Q233">
            <v>0</v>
          </cell>
          <cell r="R233">
            <v>0</v>
          </cell>
          <cell r="S233">
            <v>0</v>
          </cell>
          <cell r="T233">
            <v>0</v>
          </cell>
          <cell r="U233">
            <v>0</v>
          </cell>
          <cell r="V233">
            <v>0</v>
          </cell>
          <cell r="W233">
            <v>0</v>
          </cell>
          <cell r="X233" t="str">
            <v>tema 9</v>
          </cell>
          <cell r="Y233">
            <v>0</v>
          </cell>
          <cell r="Z233">
            <v>0</v>
          </cell>
          <cell r="AA233">
            <v>0</v>
          </cell>
          <cell r="AB233">
            <v>0</v>
          </cell>
          <cell r="AC233" t="str">
            <v>tema 8</v>
          </cell>
          <cell r="AD233">
            <v>0</v>
          </cell>
          <cell r="AE233">
            <v>0</v>
          </cell>
          <cell r="AF233">
            <v>0</v>
          </cell>
          <cell r="AG233">
            <v>0</v>
          </cell>
          <cell r="AH233">
            <v>0</v>
          </cell>
          <cell r="AI233" t="str">
            <v>Tema 9</v>
          </cell>
          <cell r="AJ233">
            <v>0</v>
          </cell>
          <cell r="AK233">
            <v>0</v>
          </cell>
          <cell r="AL233">
            <v>0</v>
          </cell>
          <cell r="AM233">
            <v>0</v>
          </cell>
          <cell r="AN233">
            <v>0</v>
          </cell>
          <cell r="AO233">
            <v>0</v>
          </cell>
          <cell r="AP233" t="str">
            <v>tema 8</v>
          </cell>
          <cell r="AQ233">
            <v>0</v>
          </cell>
          <cell r="AR233">
            <v>0</v>
          </cell>
          <cell r="AS233">
            <v>0</v>
          </cell>
          <cell r="AT233" t="str">
            <v>Tema 9</v>
          </cell>
          <cell r="AU233">
            <v>0</v>
          </cell>
          <cell r="AV233">
            <v>0</v>
          </cell>
          <cell r="AW233" t="str">
            <v>Tema 9</v>
          </cell>
          <cell r="AX233">
            <v>0</v>
          </cell>
          <cell r="AY233">
            <v>0</v>
          </cell>
          <cell r="AZ233">
            <v>0</v>
          </cell>
        </row>
        <row r="234">
          <cell r="B234">
            <v>0</v>
          </cell>
          <cell r="C234">
            <v>0</v>
          </cell>
          <cell r="D234">
            <v>0</v>
          </cell>
          <cell r="E234">
            <v>0</v>
          </cell>
          <cell r="F234">
            <v>0</v>
          </cell>
          <cell r="G234">
            <v>0</v>
          </cell>
          <cell r="H234">
            <v>0</v>
          </cell>
          <cell r="I234">
            <v>0</v>
          </cell>
          <cell r="J234">
            <v>0</v>
          </cell>
          <cell r="K234">
            <v>0</v>
          </cell>
          <cell r="L234">
            <v>0</v>
          </cell>
          <cell r="M234">
            <v>0</v>
          </cell>
          <cell r="N234">
            <v>0</v>
          </cell>
          <cell r="O234">
            <v>0</v>
          </cell>
          <cell r="P234">
            <v>0</v>
          </cell>
          <cell r="Q234">
            <v>0</v>
          </cell>
          <cell r="R234">
            <v>0</v>
          </cell>
          <cell r="S234">
            <v>0</v>
          </cell>
          <cell r="T234">
            <v>0</v>
          </cell>
          <cell r="U234">
            <v>0</v>
          </cell>
          <cell r="V234">
            <v>0</v>
          </cell>
          <cell r="W234">
            <v>0</v>
          </cell>
          <cell r="X234">
            <v>0</v>
          </cell>
          <cell r="Y234">
            <v>0</v>
          </cell>
          <cell r="Z234">
            <v>0</v>
          </cell>
          <cell r="AA234">
            <v>0</v>
          </cell>
          <cell r="AB234">
            <v>0</v>
          </cell>
          <cell r="AC234">
            <v>0</v>
          </cell>
          <cell r="AD234">
            <v>0</v>
          </cell>
          <cell r="AE234">
            <v>0</v>
          </cell>
          <cell r="AF234">
            <v>0</v>
          </cell>
          <cell r="AG234">
            <v>0</v>
          </cell>
          <cell r="AH234">
            <v>0</v>
          </cell>
          <cell r="AI234" t="str">
            <v>Tema 10</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v>
          </cell>
          <cell r="AY234">
            <v>0</v>
          </cell>
          <cell r="AZ234">
            <v>0</v>
          </cell>
        </row>
        <row r="235">
          <cell r="B235">
            <v>38</v>
          </cell>
          <cell r="C235">
            <v>0</v>
          </cell>
          <cell r="D235" t="str">
            <v>rata-rata</v>
          </cell>
          <cell r="E235">
            <v>0</v>
          </cell>
          <cell r="F235">
            <v>0</v>
          </cell>
          <cell r="G235">
            <v>0</v>
          </cell>
          <cell r="H235">
            <v>0</v>
          </cell>
          <cell r="I235" t="str">
            <v>rata-rata</v>
          </cell>
          <cell r="J235">
            <v>0</v>
          </cell>
          <cell r="K235">
            <v>0</v>
          </cell>
          <cell r="L235">
            <v>0</v>
          </cell>
          <cell r="M235">
            <v>0</v>
          </cell>
          <cell r="N235">
            <v>0</v>
          </cell>
          <cell r="O235">
            <v>0</v>
          </cell>
          <cell r="P235" t="str">
            <v>rata-rata</v>
          </cell>
          <cell r="Q235">
            <v>0</v>
          </cell>
          <cell r="R235">
            <v>0</v>
          </cell>
          <cell r="S235">
            <v>0</v>
          </cell>
          <cell r="T235">
            <v>0</v>
          </cell>
          <cell r="U235">
            <v>0</v>
          </cell>
          <cell r="V235">
            <v>0</v>
          </cell>
          <cell r="W235">
            <v>0</v>
          </cell>
          <cell r="X235" t="str">
            <v>rata-rata</v>
          </cell>
          <cell r="Y235">
            <v>0</v>
          </cell>
          <cell r="Z235">
            <v>0</v>
          </cell>
          <cell r="AA235">
            <v>0</v>
          </cell>
          <cell r="AB235">
            <v>0</v>
          </cell>
          <cell r="AC235" t="str">
            <v>rata-rata</v>
          </cell>
          <cell r="AD235">
            <v>0</v>
          </cell>
          <cell r="AE235">
            <v>0</v>
          </cell>
          <cell r="AF235">
            <v>0</v>
          </cell>
          <cell r="AG235">
            <v>0</v>
          </cell>
          <cell r="AH235">
            <v>0</v>
          </cell>
          <cell r="AI235" t="str">
            <v>rata-rata</v>
          </cell>
          <cell r="AJ235">
            <v>0</v>
          </cell>
          <cell r="AK235">
            <v>0</v>
          </cell>
          <cell r="AL235">
            <v>0</v>
          </cell>
          <cell r="AM235">
            <v>0</v>
          </cell>
          <cell r="AN235">
            <v>0</v>
          </cell>
          <cell r="AO235">
            <v>0</v>
          </cell>
          <cell r="AP235" t="str">
            <v>rata-rata</v>
          </cell>
          <cell r="AQ235">
            <v>0</v>
          </cell>
          <cell r="AR235">
            <v>0</v>
          </cell>
          <cell r="AS235">
            <v>0</v>
          </cell>
          <cell r="AT235" t="str">
            <v>rata-rata</v>
          </cell>
          <cell r="AU235">
            <v>0</v>
          </cell>
          <cell r="AV235">
            <v>0</v>
          </cell>
          <cell r="AW235" t="str">
            <v>rata-rata</v>
          </cell>
          <cell r="AX235">
            <v>0</v>
          </cell>
          <cell r="AY235">
            <v>0</v>
          </cell>
          <cell r="AZ235">
            <v>0</v>
          </cell>
        </row>
        <row r="236">
          <cell r="B236">
            <v>0</v>
          </cell>
          <cell r="C236" t="e">
            <v>#N/A</v>
          </cell>
          <cell r="D236" t="str">
            <v>tema 5</v>
          </cell>
          <cell r="E236">
            <v>0</v>
          </cell>
          <cell r="F236">
            <v>0</v>
          </cell>
          <cell r="G236">
            <v>0</v>
          </cell>
          <cell r="H236">
            <v>0</v>
          </cell>
          <cell r="I236" t="str">
            <v>tema 6</v>
          </cell>
          <cell r="J236">
            <v>0</v>
          </cell>
          <cell r="K236">
            <v>0</v>
          </cell>
          <cell r="L236">
            <v>0</v>
          </cell>
          <cell r="M236">
            <v>0</v>
          </cell>
          <cell r="N236">
            <v>0</v>
          </cell>
          <cell r="O236">
            <v>0</v>
          </cell>
          <cell r="P236" t="str">
            <v>tema 6</v>
          </cell>
          <cell r="Q236">
            <v>0</v>
          </cell>
          <cell r="R236">
            <v>0</v>
          </cell>
          <cell r="S236">
            <v>0</v>
          </cell>
          <cell r="T236">
            <v>0</v>
          </cell>
          <cell r="U236">
            <v>0</v>
          </cell>
          <cell r="V236">
            <v>0</v>
          </cell>
          <cell r="W236">
            <v>0</v>
          </cell>
          <cell r="X236" t="str">
            <v>tema 6</v>
          </cell>
          <cell r="Y236">
            <v>0</v>
          </cell>
          <cell r="Z236">
            <v>0</v>
          </cell>
          <cell r="AA236">
            <v>0</v>
          </cell>
          <cell r="AB236">
            <v>0</v>
          </cell>
          <cell r="AC236" t="str">
            <v>tema 5</v>
          </cell>
          <cell r="AD236">
            <v>0</v>
          </cell>
          <cell r="AE236">
            <v>0</v>
          </cell>
          <cell r="AF236">
            <v>0</v>
          </cell>
          <cell r="AG236">
            <v>0</v>
          </cell>
          <cell r="AH236">
            <v>0</v>
          </cell>
          <cell r="AI236" t="str">
            <v>Tema 6</v>
          </cell>
          <cell r="AJ236">
            <v>0</v>
          </cell>
          <cell r="AK236">
            <v>0</v>
          </cell>
          <cell r="AL236">
            <v>0</v>
          </cell>
          <cell r="AM236">
            <v>0</v>
          </cell>
          <cell r="AN236">
            <v>0</v>
          </cell>
          <cell r="AO236">
            <v>0</v>
          </cell>
          <cell r="AP236" t="str">
            <v>tema 5</v>
          </cell>
          <cell r="AQ236">
            <v>0</v>
          </cell>
          <cell r="AR236">
            <v>0</v>
          </cell>
          <cell r="AS236">
            <v>0</v>
          </cell>
          <cell r="AT236" t="str">
            <v>Tema 6</v>
          </cell>
          <cell r="AU236">
            <v>0</v>
          </cell>
          <cell r="AV236">
            <v>0</v>
          </cell>
          <cell r="AW236" t="str">
            <v>Tema 6</v>
          </cell>
          <cell r="AX236">
            <v>0</v>
          </cell>
          <cell r="AY236">
            <v>0</v>
          </cell>
          <cell r="AZ236">
            <v>0</v>
          </cell>
        </row>
        <row r="237">
          <cell r="B237">
            <v>0</v>
          </cell>
          <cell r="C237">
            <v>0</v>
          </cell>
          <cell r="D237" t="str">
            <v>tema 6</v>
          </cell>
          <cell r="E237">
            <v>0</v>
          </cell>
          <cell r="F237">
            <v>0</v>
          </cell>
          <cell r="G237">
            <v>0</v>
          </cell>
          <cell r="H237">
            <v>0</v>
          </cell>
          <cell r="I237" t="str">
            <v>tema 7</v>
          </cell>
          <cell r="J237">
            <v>0</v>
          </cell>
          <cell r="K237">
            <v>0</v>
          </cell>
          <cell r="L237">
            <v>0</v>
          </cell>
          <cell r="M237">
            <v>0</v>
          </cell>
          <cell r="N237">
            <v>0</v>
          </cell>
          <cell r="O237">
            <v>0</v>
          </cell>
          <cell r="P237" t="str">
            <v>tema 7</v>
          </cell>
          <cell r="Q237">
            <v>0</v>
          </cell>
          <cell r="R237">
            <v>0</v>
          </cell>
          <cell r="S237">
            <v>0</v>
          </cell>
          <cell r="T237">
            <v>0</v>
          </cell>
          <cell r="U237">
            <v>0</v>
          </cell>
          <cell r="V237">
            <v>0</v>
          </cell>
          <cell r="W237">
            <v>0</v>
          </cell>
          <cell r="X237" t="str">
            <v>tema 7</v>
          </cell>
          <cell r="Y237">
            <v>0</v>
          </cell>
          <cell r="Z237">
            <v>0</v>
          </cell>
          <cell r="AA237">
            <v>0</v>
          </cell>
          <cell r="AB237">
            <v>0</v>
          </cell>
          <cell r="AC237" t="str">
            <v>tema 6</v>
          </cell>
          <cell r="AD237">
            <v>0</v>
          </cell>
          <cell r="AE237">
            <v>0</v>
          </cell>
          <cell r="AF237">
            <v>0</v>
          </cell>
          <cell r="AG237">
            <v>0</v>
          </cell>
          <cell r="AH237">
            <v>0</v>
          </cell>
          <cell r="AI237" t="str">
            <v>Tema 7</v>
          </cell>
          <cell r="AJ237">
            <v>0</v>
          </cell>
          <cell r="AK237">
            <v>0</v>
          </cell>
          <cell r="AL237">
            <v>0</v>
          </cell>
          <cell r="AM237">
            <v>0</v>
          </cell>
          <cell r="AN237">
            <v>0</v>
          </cell>
          <cell r="AO237">
            <v>0</v>
          </cell>
          <cell r="AP237" t="str">
            <v>tema 6</v>
          </cell>
          <cell r="AQ237">
            <v>0</v>
          </cell>
          <cell r="AR237">
            <v>0</v>
          </cell>
          <cell r="AS237">
            <v>0</v>
          </cell>
          <cell r="AT237" t="str">
            <v>Tema 7</v>
          </cell>
          <cell r="AU237">
            <v>0</v>
          </cell>
          <cell r="AV237">
            <v>0</v>
          </cell>
          <cell r="AW237" t="str">
            <v>Tema 7</v>
          </cell>
          <cell r="AX237">
            <v>0</v>
          </cell>
          <cell r="AY237">
            <v>0</v>
          </cell>
          <cell r="AZ237">
            <v>0</v>
          </cell>
        </row>
        <row r="238">
          <cell r="B238">
            <v>0</v>
          </cell>
          <cell r="C238">
            <v>0</v>
          </cell>
          <cell r="D238" t="str">
            <v>tema 7</v>
          </cell>
          <cell r="E238">
            <v>0</v>
          </cell>
          <cell r="F238">
            <v>0</v>
          </cell>
          <cell r="G238">
            <v>0</v>
          </cell>
          <cell r="H238">
            <v>0</v>
          </cell>
          <cell r="I238" t="str">
            <v>tema 8</v>
          </cell>
          <cell r="J238">
            <v>0</v>
          </cell>
          <cell r="K238">
            <v>0</v>
          </cell>
          <cell r="L238">
            <v>0</v>
          </cell>
          <cell r="M238">
            <v>0</v>
          </cell>
          <cell r="N238">
            <v>0</v>
          </cell>
          <cell r="O238">
            <v>0</v>
          </cell>
          <cell r="P238" t="str">
            <v>tema 8</v>
          </cell>
          <cell r="Q238">
            <v>0</v>
          </cell>
          <cell r="R238">
            <v>0</v>
          </cell>
          <cell r="S238">
            <v>0</v>
          </cell>
          <cell r="T238">
            <v>0</v>
          </cell>
          <cell r="U238">
            <v>0</v>
          </cell>
          <cell r="V238">
            <v>0</v>
          </cell>
          <cell r="W238">
            <v>0</v>
          </cell>
          <cell r="X238" t="str">
            <v>tema 8</v>
          </cell>
          <cell r="Y238">
            <v>0</v>
          </cell>
          <cell r="Z238">
            <v>0</v>
          </cell>
          <cell r="AA238">
            <v>0</v>
          </cell>
          <cell r="AB238">
            <v>0</v>
          </cell>
          <cell r="AC238" t="str">
            <v>tema 7</v>
          </cell>
          <cell r="AD238">
            <v>0</v>
          </cell>
          <cell r="AE238">
            <v>0</v>
          </cell>
          <cell r="AF238">
            <v>0</v>
          </cell>
          <cell r="AG238">
            <v>0</v>
          </cell>
          <cell r="AH238">
            <v>0</v>
          </cell>
          <cell r="AI238" t="str">
            <v>Tema 8</v>
          </cell>
          <cell r="AJ238">
            <v>0</v>
          </cell>
          <cell r="AK238">
            <v>0</v>
          </cell>
          <cell r="AL238">
            <v>0</v>
          </cell>
          <cell r="AM238">
            <v>0</v>
          </cell>
          <cell r="AN238">
            <v>0</v>
          </cell>
          <cell r="AO238">
            <v>0</v>
          </cell>
          <cell r="AP238" t="str">
            <v>tema 7</v>
          </cell>
          <cell r="AQ238">
            <v>0</v>
          </cell>
          <cell r="AR238">
            <v>0</v>
          </cell>
          <cell r="AS238">
            <v>0</v>
          </cell>
          <cell r="AT238" t="str">
            <v>Tema 8</v>
          </cell>
          <cell r="AU238">
            <v>0</v>
          </cell>
          <cell r="AV238">
            <v>0</v>
          </cell>
          <cell r="AW238" t="str">
            <v>Tema 8</v>
          </cell>
          <cell r="AX238">
            <v>0</v>
          </cell>
          <cell r="AY238">
            <v>0</v>
          </cell>
          <cell r="AZ238">
            <v>0</v>
          </cell>
        </row>
        <row r="239">
          <cell r="B239">
            <v>0</v>
          </cell>
          <cell r="C239">
            <v>0</v>
          </cell>
          <cell r="D239" t="str">
            <v>tema 8</v>
          </cell>
          <cell r="E239">
            <v>0</v>
          </cell>
          <cell r="F239">
            <v>0</v>
          </cell>
          <cell r="G239">
            <v>0</v>
          </cell>
          <cell r="H239">
            <v>0</v>
          </cell>
          <cell r="I239" t="str">
            <v>tema 9</v>
          </cell>
          <cell r="J239">
            <v>0</v>
          </cell>
          <cell r="K239">
            <v>0</v>
          </cell>
          <cell r="L239">
            <v>0</v>
          </cell>
          <cell r="M239">
            <v>0</v>
          </cell>
          <cell r="N239">
            <v>0</v>
          </cell>
          <cell r="O239">
            <v>0</v>
          </cell>
          <cell r="P239" t="str">
            <v>tema 9</v>
          </cell>
          <cell r="Q239">
            <v>0</v>
          </cell>
          <cell r="R239">
            <v>0</v>
          </cell>
          <cell r="S239">
            <v>0</v>
          </cell>
          <cell r="T239">
            <v>0</v>
          </cell>
          <cell r="U239">
            <v>0</v>
          </cell>
          <cell r="V239">
            <v>0</v>
          </cell>
          <cell r="W239">
            <v>0</v>
          </cell>
          <cell r="X239" t="str">
            <v>tema 9</v>
          </cell>
          <cell r="Y239">
            <v>0</v>
          </cell>
          <cell r="Z239">
            <v>0</v>
          </cell>
          <cell r="AA239">
            <v>0</v>
          </cell>
          <cell r="AB239">
            <v>0</v>
          </cell>
          <cell r="AC239" t="str">
            <v>tema 8</v>
          </cell>
          <cell r="AD239">
            <v>0</v>
          </cell>
          <cell r="AE239">
            <v>0</v>
          </cell>
          <cell r="AF239">
            <v>0</v>
          </cell>
          <cell r="AG239">
            <v>0</v>
          </cell>
          <cell r="AH239">
            <v>0</v>
          </cell>
          <cell r="AI239" t="str">
            <v>Tema 9</v>
          </cell>
          <cell r="AJ239">
            <v>0</v>
          </cell>
          <cell r="AK239">
            <v>0</v>
          </cell>
          <cell r="AL239">
            <v>0</v>
          </cell>
          <cell r="AM239">
            <v>0</v>
          </cell>
          <cell r="AN239">
            <v>0</v>
          </cell>
          <cell r="AO239">
            <v>0</v>
          </cell>
          <cell r="AP239" t="str">
            <v>tema 8</v>
          </cell>
          <cell r="AQ239">
            <v>0</v>
          </cell>
          <cell r="AR239">
            <v>0</v>
          </cell>
          <cell r="AS239">
            <v>0</v>
          </cell>
          <cell r="AT239" t="str">
            <v>Tema 9</v>
          </cell>
          <cell r="AU239">
            <v>0</v>
          </cell>
          <cell r="AV239">
            <v>0</v>
          </cell>
          <cell r="AW239" t="str">
            <v>Tema 9</v>
          </cell>
          <cell r="AX239">
            <v>0</v>
          </cell>
          <cell r="AY239">
            <v>0</v>
          </cell>
          <cell r="AZ239">
            <v>0</v>
          </cell>
        </row>
        <row r="240">
          <cell r="B240">
            <v>0</v>
          </cell>
          <cell r="C240">
            <v>0</v>
          </cell>
          <cell r="D240">
            <v>0</v>
          </cell>
          <cell r="E240">
            <v>0</v>
          </cell>
          <cell r="F240">
            <v>0</v>
          </cell>
          <cell r="G240">
            <v>0</v>
          </cell>
          <cell r="H240">
            <v>0</v>
          </cell>
          <cell r="I240">
            <v>0</v>
          </cell>
          <cell r="J240">
            <v>0</v>
          </cell>
          <cell r="K240">
            <v>0</v>
          </cell>
          <cell r="L240">
            <v>0</v>
          </cell>
          <cell r="M240">
            <v>0</v>
          </cell>
          <cell r="N240">
            <v>0</v>
          </cell>
          <cell r="O240">
            <v>0</v>
          </cell>
          <cell r="P240">
            <v>0</v>
          </cell>
          <cell r="Q240">
            <v>0</v>
          </cell>
          <cell r="R240">
            <v>0</v>
          </cell>
          <cell r="S240">
            <v>0</v>
          </cell>
          <cell r="T240">
            <v>0</v>
          </cell>
          <cell r="U240">
            <v>0</v>
          </cell>
          <cell r="V240">
            <v>0</v>
          </cell>
          <cell r="W240">
            <v>0</v>
          </cell>
          <cell r="X240">
            <v>0</v>
          </cell>
          <cell r="Y240">
            <v>0</v>
          </cell>
          <cell r="Z240">
            <v>0</v>
          </cell>
          <cell r="AA240">
            <v>0</v>
          </cell>
          <cell r="AB240">
            <v>0</v>
          </cell>
          <cell r="AC240">
            <v>0</v>
          </cell>
          <cell r="AD240">
            <v>0</v>
          </cell>
          <cell r="AE240">
            <v>0</v>
          </cell>
          <cell r="AF240">
            <v>0</v>
          </cell>
          <cell r="AG240">
            <v>0</v>
          </cell>
          <cell r="AH240">
            <v>0</v>
          </cell>
          <cell r="AI240" t="str">
            <v>Tema 10</v>
          </cell>
          <cell r="AJ240">
            <v>0</v>
          </cell>
          <cell r="AK240">
            <v>0</v>
          </cell>
          <cell r="AL240">
            <v>0</v>
          </cell>
          <cell r="AM240">
            <v>0</v>
          </cell>
          <cell r="AN240">
            <v>0</v>
          </cell>
          <cell r="AO240">
            <v>0</v>
          </cell>
          <cell r="AP240">
            <v>0</v>
          </cell>
          <cell r="AQ240">
            <v>0</v>
          </cell>
          <cell r="AR240">
            <v>0</v>
          </cell>
          <cell r="AS240">
            <v>0</v>
          </cell>
          <cell r="AT240">
            <v>0</v>
          </cell>
          <cell r="AU240">
            <v>0</v>
          </cell>
          <cell r="AV240">
            <v>0</v>
          </cell>
          <cell r="AW240">
            <v>0</v>
          </cell>
          <cell r="AX240">
            <v>0</v>
          </cell>
          <cell r="AY240">
            <v>0</v>
          </cell>
          <cell r="AZ240">
            <v>0</v>
          </cell>
        </row>
        <row r="241">
          <cell r="B241">
            <v>39</v>
          </cell>
          <cell r="C241">
            <v>0</v>
          </cell>
          <cell r="D241" t="str">
            <v>rata-rata</v>
          </cell>
          <cell r="E241">
            <v>0</v>
          </cell>
          <cell r="F241">
            <v>0</v>
          </cell>
          <cell r="G241">
            <v>0</v>
          </cell>
          <cell r="H241">
            <v>0</v>
          </cell>
          <cell r="I241" t="str">
            <v>rata-rata</v>
          </cell>
          <cell r="J241">
            <v>0</v>
          </cell>
          <cell r="K241">
            <v>0</v>
          </cell>
          <cell r="L241">
            <v>0</v>
          </cell>
          <cell r="M241">
            <v>0</v>
          </cell>
          <cell r="N241">
            <v>0</v>
          </cell>
          <cell r="O241">
            <v>0</v>
          </cell>
          <cell r="P241" t="str">
            <v>rata-rata</v>
          </cell>
          <cell r="Q241">
            <v>0</v>
          </cell>
          <cell r="R241">
            <v>0</v>
          </cell>
          <cell r="S241">
            <v>0</v>
          </cell>
          <cell r="T241">
            <v>0</v>
          </cell>
          <cell r="U241">
            <v>0</v>
          </cell>
          <cell r="V241">
            <v>0</v>
          </cell>
          <cell r="W241">
            <v>0</v>
          </cell>
          <cell r="X241" t="str">
            <v>rata-rata</v>
          </cell>
          <cell r="Y241">
            <v>0</v>
          </cell>
          <cell r="Z241">
            <v>0</v>
          </cell>
          <cell r="AA241">
            <v>0</v>
          </cell>
          <cell r="AB241">
            <v>0</v>
          </cell>
          <cell r="AC241" t="str">
            <v>rata-rata</v>
          </cell>
          <cell r="AD241">
            <v>0</v>
          </cell>
          <cell r="AE241">
            <v>0</v>
          </cell>
          <cell r="AF241">
            <v>0</v>
          </cell>
          <cell r="AG241">
            <v>0</v>
          </cell>
          <cell r="AH241">
            <v>0</v>
          </cell>
          <cell r="AI241" t="str">
            <v>rata-rata</v>
          </cell>
          <cell r="AJ241">
            <v>0</v>
          </cell>
          <cell r="AK241">
            <v>0</v>
          </cell>
          <cell r="AL241">
            <v>0</v>
          </cell>
          <cell r="AM241">
            <v>0</v>
          </cell>
          <cell r="AN241">
            <v>0</v>
          </cell>
          <cell r="AO241">
            <v>0</v>
          </cell>
          <cell r="AP241" t="str">
            <v>rata-rata</v>
          </cell>
          <cell r="AQ241">
            <v>0</v>
          </cell>
          <cell r="AR241">
            <v>0</v>
          </cell>
          <cell r="AS241">
            <v>0</v>
          </cell>
          <cell r="AT241" t="str">
            <v>rata-rata</v>
          </cell>
          <cell r="AU241">
            <v>0</v>
          </cell>
          <cell r="AV241">
            <v>0</v>
          </cell>
          <cell r="AW241" t="str">
            <v>rata-rata</v>
          </cell>
          <cell r="AX241">
            <v>0</v>
          </cell>
          <cell r="AY241">
            <v>0</v>
          </cell>
          <cell r="AZ241">
            <v>0</v>
          </cell>
        </row>
        <row r="242">
          <cell r="B242">
            <v>0</v>
          </cell>
          <cell r="C242" t="e">
            <v>#N/A</v>
          </cell>
          <cell r="D242" t="str">
            <v>tema 5</v>
          </cell>
          <cell r="E242">
            <v>0</v>
          </cell>
          <cell r="F242">
            <v>0</v>
          </cell>
          <cell r="G242">
            <v>0</v>
          </cell>
          <cell r="H242">
            <v>0</v>
          </cell>
          <cell r="I242" t="str">
            <v>tema 6</v>
          </cell>
          <cell r="J242">
            <v>0</v>
          </cell>
          <cell r="K242">
            <v>0</v>
          </cell>
          <cell r="L242">
            <v>0</v>
          </cell>
          <cell r="M242">
            <v>0</v>
          </cell>
          <cell r="N242">
            <v>0</v>
          </cell>
          <cell r="O242">
            <v>0</v>
          </cell>
          <cell r="P242" t="str">
            <v>tema 6</v>
          </cell>
          <cell r="Q242">
            <v>0</v>
          </cell>
          <cell r="R242">
            <v>72.727272727272734</v>
          </cell>
          <cell r="S242">
            <v>0</v>
          </cell>
          <cell r="T242">
            <v>72.727272727272734</v>
          </cell>
          <cell r="U242">
            <v>0</v>
          </cell>
          <cell r="V242">
            <v>0</v>
          </cell>
          <cell r="W242">
            <v>0</v>
          </cell>
          <cell r="X242" t="str">
            <v>tema 6</v>
          </cell>
          <cell r="Y242">
            <v>0</v>
          </cell>
          <cell r="Z242">
            <v>0</v>
          </cell>
          <cell r="AA242">
            <v>0</v>
          </cell>
          <cell r="AB242">
            <v>0</v>
          </cell>
          <cell r="AC242" t="str">
            <v>tema 5</v>
          </cell>
          <cell r="AD242">
            <v>0</v>
          </cell>
          <cell r="AE242">
            <v>0</v>
          </cell>
          <cell r="AF242">
            <v>0</v>
          </cell>
          <cell r="AG242">
            <v>0</v>
          </cell>
          <cell r="AH242">
            <v>0</v>
          </cell>
          <cell r="AI242" t="str">
            <v>Tema 6</v>
          </cell>
          <cell r="AJ242">
            <v>0</v>
          </cell>
          <cell r="AK242">
            <v>0</v>
          </cell>
          <cell r="AL242">
            <v>0</v>
          </cell>
          <cell r="AM242">
            <v>0</v>
          </cell>
          <cell r="AN242">
            <v>0</v>
          </cell>
          <cell r="AO242">
            <v>0</v>
          </cell>
          <cell r="AP242" t="str">
            <v>tema 5</v>
          </cell>
          <cell r="AQ242">
            <v>0</v>
          </cell>
          <cell r="AR242">
            <v>0</v>
          </cell>
          <cell r="AS242">
            <v>0</v>
          </cell>
          <cell r="AT242" t="str">
            <v>Tema 6</v>
          </cell>
          <cell r="AU242">
            <v>0</v>
          </cell>
          <cell r="AV242">
            <v>0</v>
          </cell>
          <cell r="AW242" t="str">
            <v>Tema 6</v>
          </cell>
          <cell r="AX242">
            <v>0</v>
          </cell>
          <cell r="AY242">
            <v>0</v>
          </cell>
          <cell r="AZ242">
            <v>0</v>
          </cell>
        </row>
        <row r="243">
          <cell r="B243">
            <v>0</v>
          </cell>
          <cell r="C243">
            <v>0</v>
          </cell>
          <cell r="D243" t="str">
            <v>tema 6</v>
          </cell>
          <cell r="E243">
            <v>0</v>
          </cell>
          <cell r="F243">
            <v>0</v>
          </cell>
          <cell r="G243">
            <v>0</v>
          </cell>
          <cell r="H243">
            <v>0</v>
          </cell>
          <cell r="I243" t="str">
            <v>tema 7</v>
          </cell>
          <cell r="J243">
            <v>0</v>
          </cell>
          <cell r="K243">
            <v>0</v>
          </cell>
          <cell r="L243">
            <v>0</v>
          </cell>
          <cell r="M243">
            <v>0</v>
          </cell>
          <cell r="N243">
            <v>0</v>
          </cell>
          <cell r="O243">
            <v>0</v>
          </cell>
          <cell r="P243" t="str">
            <v>tema 7</v>
          </cell>
          <cell r="Q243">
            <v>0</v>
          </cell>
          <cell r="R243">
            <v>0</v>
          </cell>
          <cell r="S243">
            <v>0</v>
          </cell>
          <cell r="T243">
            <v>0</v>
          </cell>
          <cell r="U243">
            <v>0</v>
          </cell>
          <cell r="V243">
            <v>0</v>
          </cell>
          <cell r="W243">
            <v>0</v>
          </cell>
          <cell r="X243" t="str">
            <v>tema 7</v>
          </cell>
          <cell r="Y243">
            <v>0</v>
          </cell>
          <cell r="Z243">
            <v>0</v>
          </cell>
          <cell r="AA243">
            <v>0</v>
          </cell>
          <cell r="AB243">
            <v>0</v>
          </cell>
          <cell r="AC243" t="str">
            <v>tema 6</v>
          </cell>
          <cell r="AD243">
            <v>0</v>
          </cell>
          <cell r="AE243">
            <v>0</v>
          </cell>
          <cell r="AF243">
            <v>0</v>
          </cell>
          <cell r="AG243">
            <v>0</v>
          </cell>
          <cell r="AH243">
            <v>0</v>
          </cell>
          <cell r="AI243" t="str">
            <v>Tema 7</v>
          </cell>
          <cell r="AJ243">
            <v>0</v>
          </cell>
          <cell r="AK243">
            <v>0</v>
          </cell>
          <cell r="AL243">
            <v>0</v>
          </cell>
          <cell r="AM243">
            <v>0</v>
          </cell>
          <cell r="AN243">
            <v>0</v>
          </cell>
          <cell r="AO243">
            <v>0</v>
          </cell>
          <cell r="AP243" t="str">
            <v>tema 6</v>
          </cell>
          <cell r="AQ243">
            <v>0</v>
          </cell>
          <cell r="AR243">
            <v>0</v>
          </cell>
          <cell r="AS243">
            <v>0</v>
          </cell>
          <cell r="AT243" t="str">
            <v>Tema 7</v>
          </cell>
          <cell r="AU243">
            <v>0</v>
          </cell>
          <cell r="AV243">
            <v>0</v>
          </cell>
          <cell r="AW243" t="str">
            <v>Tema 7</v>
          </cell>
          <cell r="AX243">
            <v>0</v>
          </cell>
          <cell r="AY243">
            <v>0</v>
          </cell>
          <cell r="AZ243">
            <v>0</v>
          </cell>
        </row>
        <row r="244">
          <cell r="B244">
            <v>0</v>
          </cell>
          <cell r="C244">
            <v>0</v>
          </cell>
          <cell r="D244" t="str">
            <v>tema 7</v>
          </cell>
          <cell r="E244">
            <v>0</v>
          </cell>
          <cell r="F244">
            <v>0</v>
          </cell>
          <cell r="G244">
            <v>0</v>
          </cell>
          <cell r="H244">
            <v>0</v>
          </cell>
          <cell r="I244" t="str">
            <v>tema 8</v>
          </cell>
          <cell r="J244">
            <v>0</v>
          </cell>
          <cell r="K244">
            <v>0</v>
          </cell>
          <cell r="L244">
            <v>0</v>
          </cell>
          <cell r="M244">
            <v>0</v>
          </cell>
          <cell r="N244">
            <v>0</v>
          </cell>
          <cell r="O244">
            <v>0</v>
          </cell>
          <cell r="P244" t="str">
            <v>tema 8</v>
          </cell>
          <cell r="Q244">
            <v>0</v>
          </cell>
          <cell r="R244">
            <v>0</v>
          </cell>
          <cell r="S244">
            <v>0</v>
          </cell>
          <cell r="T244">
            <v>0</v>
          </cell>
          <cell r="U244">
            <v>0</v>
          </cell>
          <cell r="V244">
            <v>0</v>
          </cell>
          <cell r="W244">
            <v>0</v>
          </cell>
          <cell r="X244" t="str">
            <v>tema 8</v>
          </cell>
          <cell r="Y244">
            <v>0</v>
          </cell>
          <cell r="Z244">
            <v>0</v>
          </cell>
          <cell r="AA244">
            <v>0</v>
          </cell>
          <cell r="AB244">
            <v>0</v>
          </cell>
          <cell r="AC244" t="str">
            <v>tema 7</v>
          </cell>
          <cell r="AD244">
            <v>0</v>
          </cell>
          <cell r="AE244">
            <v>0</v>
          </cell>
          <cell r="AF244">
            <v>0</v>
          </cell>
          <cell r="AG244">
            <v>0</v>
          </cell>
          <cell r="AH244">
            <v>0</v>
          </cell>
          <cell r="AI244" t="str">
            <v>Tema 8</v>
          </cell>
          <cell r="AJ244">
            <v>0</v>
          </cell>
          <cell r="AK244">
            <v>0</v>
          </cell>
          <cell r="AL244">
            <v>0</v>
          </cell>
          <cell r="AM244">
            <v>0</v>
          </cell>
          <cell r="AN244">
            <v>0</v>
          </cell>
          <cell r="AO244">
            <v>0</v>
          </cell>
          <cell r="AP244" t="str">
            <v>tema 7</v>
          </cell>
          <cell r="AQ244">
            <v>0</v>
          </cell>
          <cell r="AR244">
            <v>0</v>
          </cell>
          <cell r="AS244">
            <v>0</v>
          </cell>
          <cell r="AT244" t="str">
            <v>Tema 8</v>
          </cell>
          <cell r="AU244">
            <v>0</v>
          </cell>
          <cell r="AV244">
            <v>0</v>
          </cell>
          <cell r="AW244" t="str">
            <v>Tema 8</v>
          </cell>
          <cell r="AX244">
            <v>0</v>
          </cell>
          <cell r="AY244">
            <v>0</v>
          </cell>
          <cell r="AZ244">
            <v>0</v>
          </cell>
        </row>
        <row r="245">
          <cell r="B245">
            <v>0</v>
          </cell>
          <cell r="C245">
            <v>0</v>
          </cell>
          <cell r="D245" t="str">
            <v>tema 8</v>
          </cell>
          <cell r="E245">
            <v>0</v>
          </cell>
          <cell r="F245">
            <v>0</v>
          </cell>
          <cell r="G245">
            <v>0</v>
          </cell>
          <cell r="H245">
            <v>0</v>
          </cell>
          <cell r="I245" t="str">
            <v>tema 9</v>
          </cell>
          <cell r="J245">
            <v>0</v>
          </cell>
          <cell r="K245">
            <v>0</v>
          </cell>
          <cell r="L245">
            <v>0</v>
          </cell>
          <cell r="M245">
            <v>0</v>
          </cell>
          <cell r="N245">
            <v>0</v>
          </cell>
          <cell r="O245">
            <v>0</v>
          </cell>
          <cell r="P245" t="str">
            <v>tema 9</v>
          </cell>
          <cell r="Q245">
            <v>0</v>
          </cell>
          <cell r="R245">
            <v>0</v>
          </cell>
          <cell r="S245">
            <v>0</v>
          </cell>
          <cell r="T245">
            <v>0</v>
          </cell>
          <cell r="U245">
            <v>0</v>
          </cell>
          <cell r="V245">
            <v>0</v>
          </cell>
          <cell r="W245">
            <v>0</v>
          </cell>
          <cell r="X245" t="str">
            <v>tema 9</v>
          </cell>
          <cell r="Y245">
            <v>0</v>
          </cell>
          <cell r="Z245">
            <v>0</v>
          </cell>
          <cell r="AA245">
            <v>0</v>
          </cell>
          <cell r="AB245">
            <v>0</v>
          </cell>
          <cell r="AC245" t="str">
            <v>tema 8</v>
          </cell>
          <cell r="AD245">
            <v>0</v>
          </cell>
          <cell r="AE245">
            <v>0</v>
          </cell>
          <cell r="AF245">
            <v>0</v>
          </cell>
          <cell r="AG245">
            <v>0</v>
          </cell>
          <cell r="AH245">
            <v>0</v>
          </cell>
          <cell r="AI245" t="str">
            <v>Tema 9</v>
          </cell>
          <cell r="AJ245">
            <v>0</v>
          </cell>
          <cell r="AK245">
            <v>0</v>
          </cell>
          <cell r="AL245">
            <v>0</v>
          </cell>
          <cell r="AM245">
            <v>0</v>
          </cell>
          <cell r="AN245">
            <v>0</v>
          </cell>
          <cell r="AO245">
            <v>0</v>
          </cell>
          <cell r="AP245" t="str">
            <v>tema 8</v>
          </cell>
          <cell r="AQ245">
            <v>0</v>
          </cell>
          <cell r="AR245">
            <v>0</v>
          </cell>
          <cell r="AS245">
            <v>0</v>
          </cell>
          <cell r="AT245" t="str">
            <v>Tema 9</v>
          </cell>
          <cell r="AU245">
            <v>0</v>
          </cell>
          <cell r="AV245">
            <v>0</v>
          </cell>
          <cell r="AW245" t="str">
            <v>Tema 9</v>
          </cell>
          <cell r="AX245">
            <v>0</v>
          </cell>
          <cell r="AY245">
            <v>0</v>
          </cell>
          <cell r="AZ245">
            <v>0</v>
          </cell>
        </row>
        <row r="246">
          <cell r="B246">
            <v>0</v>
          </cell>
          <cell r="C246">
            <v>0</v>
          </cell>
          <cell r="D246">
            <v>0</v>
          </cell>
          <cell r="E246">
            <v>0</v>
          </cell>
          <cell r="F246">
            <v>0</v>
          </cell>
          <cell r="G246">
            <v>0</v>
          </cell>
          <cell r="H246">
            <v>0</v>
          </cell>
          <cell r="I246">
            <v>0</v>
          </cell>
          <cell r="J246">
            <v>0</v>
          </cell>
          <cell r="K246">
            <v>0</v>
          </cell>
          <cell r="L246">
            <v>0</v>
          </cell>
          <cell r="M246">
            <v>0</v>
          </cell>
          <cell r="N246">
            <v>0</v>
          </cell>
          <cell r="O246">
            <v>0</v>
          </cell>
          <cell r="P246">
            <v>0</v>
          </cell>
          <cell r="Q246">
            <v>0</v>
          </cell>
          <cell r="R246">
            <v>0</v>
          </cell>
          <cell r="S246">
            <v>0</v>
          </cell>
          <cell r="T246">
            <v>0</v>
          </cell>
          <cell r="U246">
            <v>0</v>
          </cell>
          <cell r="V246">
            <v>0</v>
          </cell>
          <cell r="W246">
            <v>0</v>
          </cell>
          <cell r="X246">
            <v>0</v>
          </cell>
          <cell r="Y246">
            <v>0</v>
          </cell>
          <cell r="Z246">
            <v>0</v>
          </cell>
          <cell r="AA246">
            <v>0</v>
          </cell>
          <cell r="AB246">
            <v>0</v>
          </cell>
          <cell r="AC246">
            <v>0</v>
          </cell>
          <cell r="AD246">
            <v>0</v>
          </cell>
          <cell r="AE246">
            <v>0</v>
          </cell>
          <cell r="AF246">
            <v>0</v>
          </cell>
          <cell r="AG246">
            <v>0</v>
          </cell>
          <cell r="AH246">
            <v>0</v>
          </cell>
          <cell r="AI246" t="str">
            <v>Tema 10</v>
          </cell>
          <cell r="AJ246">
            <v>0</v>
          </cell>
          <cell r="AK246">
            <v>0</v>
          </cell>
          <cell r="AL246">
            <v>0</v>
          </cell>
          <cell r="AM246">
            <v>0</v>
          </cell>
          <cell r="AN246">
            <v>0</v>
          </cell>
          <cell r="AO246">
            <v>0</v>
          </cell>
          <cell r="AP246">
            <v>0</v>
          </cell>
          <cell r="AQ246">
            <v>0</v>
          </cell>
          <cell r="AR246">
            <v>0</v>
          </cell>
          <cell r="AS246">
            <v>0</v>
          </cell>
          <cell r="AT246">
            <v>0</v>
          </cell>
          <cell r="AU246">
            <v>0</v>
          </cell>
          <cell r="AV246">
            <v>0</v>
          </cell>
          <cell r="AW246">
            <v>0</v>
          </cell>
          <cell r="AX246">
            <v>0</v>
          </cell>
          <cell r="AY246">
            <v>0</v>
          </cell>
          <cell r="AZ246">
            <v>0</v>
          </cell>
        </row>
        <row r="247">
          <cell r="B247">
            <v>40</v>
          </cell>
          <cell r="C247">
            <v>0</v>
          </cell>
          <cell r="D247" t="str">
            <v>rata-rata</v>
          </cell>
          <cell r="E247">
            <v>0</v>
          </cell>
          <cell r="F247">
            <v>0</v>
          </cell>
          <cell r="G247">
            <v>0</v>
          </cell>
          <cell r="H247">
            <v>0</v>
          </cell>
          <cell r="I247" t="str">
            <v>rata-rata</v>
          </cell>
          <cell r="J247">
            <v>0</v>
          </cell>
          <cell r="K247">
            <v>0</v>
          </cell>
          <cell r="L247">
            <v>0</v>
          </cell>
          <cell r="M247">
            <v>0</v>
          </cell>
          <cell r="N247">
            <v>0</v>
          </cell>
          <cell r="O247">
            <v>0</v>
          </cell>
          <cell r="P247" t="str">
            <v>rata-rata</v>
          </cell>
          <cell r="Q247">
            <v>0</v>
          </cell>
          <cell r="R247">
            <v>24.242424242424246</v>
          </cell>
          <cell r="S247">
            <v>0</v>
          </cell>
          <cell r="T247">
            <v>24.242424242424246</v>
          </cell>
          <cell r="U247">
            <v>0</v>
          </cell>
          <cell r="V247">
            <v>0</v>
          </cell>
          <cell r="W247">
            <v>0</v>
          </cell>
          <cell r="X247" t="str">
            <v>rata-rata</v>
          </cell>
          <cell r="Y247">
            <v>0</v>
          </cell>
          <cell r="Z247">
            <v>0</v>
          </cell>
          <cell r="AA247">
            <v>0</v>
          </cell>
          <cell r="AB247">
            <v>0</v>
          </cell>
          <cell r="AC247" t="str">
            <v>rata-rata</v>
          </cell>
          <cell r="AD247">
            <v>0</v>
          </cell>
          <cell r="AE247">
            <v>0</v>
          </cell>
          <cell r="AF247">
            <v>0</v>
          </cell>
          <cell r="AG247">
            <v>0</v>
          </cell>
          <cell r="AH247">
            <v>0</v>
          </cell>
          <cell r="AI247" t="str">
            <v>rata-rata</v>
          </cell>
          <cell r="AJ247">
            <v>0</v>
          </cell>
          <cell r="AK247">
            <v>0</v>
          </cell>
          <cell r="AL247">
            <v>0</v>
          </cell>
          <cell r="AM247">
            <v>0</v>
          </cell>
          <cell r="AN247">
            <v>0</v>
          </cell>
          <cell r="AO247">
            <v>0</v>
          </cell>
          <cell r="AP247" t="str">
            <v>rata-rata</v>
          </cell>
          <cell r="AQ247">
            <v>0</v>
          </cell>
          <cell r="AR247">
            <v>0</v>
          </cell>
          <cell r="AS247">
            <v>0</v>
          </cell>
          <cell r="AT247" t="str">
            <v>rata-rata</v>
          </cell>
          <cell r="AU247">
            <v>0</v>
          </cell>
          <cell r="AV247">
            <v>0</v>
          </cell>
          <cell r="AW247" t="str">
            <v>rata-rata</v>
          </cell>
          <cell r="AX247">
            <v>0</v>
          </cell>
          <cell r="AY247">
            <v>0</v>
          </cell>
          <cell r="AZ247">
            <v>0</v>
          </cell>
        </row>
        <row r="248">
          <cell r="B248">
            <v>0</v>
          </cell>
          <cell r="AC248" t="str">
            <v>tema 5</v>
          </cell>
          <cell r="AD248" t="e">
            <v>#NAME?</v>
          </cell>
          <cell r="AE248">
            <v>0</v>
          </cell>
          <cell r="AF248">
            <v>0</v>
          </cell>
          <cell r="AG248">
            <v>0</v>
          </cell>
          <cell r="AH248">
            <v>0</v>
          </cell>
        </row>
      </sheetData>
      <sheetData sheetId="45">
        <row r="9">
          <cell r="A9">
            <v>1</v>
          </cell>
          <cell r="B9" t="str">
            <v>Achmad Zacky</v>
          </cell>
          <cell r="C9" t="str">
            <v>L</v>
          </cell>
          <cell r="D9">
            <v>0</v>
          </cell>
          <cell r="E9">
            <v>1</v>
          </cell>
          <cell r="F9">
            <v>1</v>
          </cell>
          <cell r="G9">
            <v>2</v>
          </cell>
          <cell r="H9">
            <v>2</v>
          </cell>
          <cell r="I9">
            <v>3</v>
          </cell>
          <cell r="J9">
            <v>90</v>
          </cell>
          <cell r="K9">
            <v>1</v>
          </cell>
          <cell r="L9">
            <v>0</v>
          </cell>
          <cell r="M9">
            <v>1</v>
          </cell>
          <cell r="N9">
            <v>2</v>
          </cell>
          <cell r="O9">
            <v>2</v>
          </cell>
          <cell r="P9">
            <v>3</v>
          </cell>
          <cell r="Q9">
            <v>90</v>
          </cell>
          <cell r="R9">
            <v>1</v>
          </cell>
          <cell r="S9">
            <v>1</v>
          </cell>
          <cell r="T9">
            <v>0</v>
          </cell>
          <cell r="U9">
            <v>2</v>
          </cell>
          <cell r="V9">
            <v>1</v>
          </cell>
          <cell r="W9">
            <v>3</v>
          </cell>
          <cell r="X9">
            <v>80</v>
          </cell>
          <cell r="Y9">
            <v>1</v>
          </cell>
          <cell r="Z9">
            <v>1</v>
          </cell>
          <cell r="AA9">
            <v>1</v>
          </cell>
          <cell r="AB9">
            <v>2</v>
          </cell>
          <cell r="AC9">
            <v>3</v>
          </cell>
          <cell r="AD9">
            <v>100</v>
          </cell>
          <cell r="AE9">
            <v>1</v>
          </cell>
          <cell r="AF9">
            <v>1</v>
          </cell>
          <cell r="AG9">
            <v>1</v>
          </cell>
          <cell r="AH9">
            <v>1</v>
          </cell>
          <cell r="AI9">
            <v>2</v>
          </cell>
          <cell r="AJ9">
            <v>3</v>
          </cell>
          <cell r="AK9">
            <v>100</v>
          </cell>
          <cell r="AL9">
            <v>0</v>
          </cell>
          <cell r="AM9">
            <v>1</v>
          </cell>
          <cell r="AN9">
            <v>1</v>
          </cell>
          <cell r="AO9">
            <v>1</v>
          </cell>
          <cell r="AP9">
            <v>2</v>
          </cell>
          <cell r="AQ9">
            <v>2</v>
          </cell>
          <cell r="AR9">
            <v>87.5</v>
          </cell>
          <cell r="AS9">
            <v>16</v>
          </cell>
          <cell r="AT9">
            <v>19</v>
          </cell>
          <cell r="AU9">
            <v>15</v>
          </cell>
          <cell r="AV9">
            <v>90.909090909090907</v>
          </cell>
          <cell r="AW9">
            <v>90</v>
          </cell>
          <cell r="AX9">
            <v>90</v>
          </cell>
          <cell r="AY9">
            <v>80</v>
          </cell>
          <cell r="AZ9">
            <v>100</v>
          </cell>
          <cell r="BA9">
            <v>100</v>
          </cell>
          <cell r="BB9">
            <v>87.5</v>
          </cell>
          <cell r="BC9">
            <v>91.25</v>
          </cell>
          <cell r="BD9" t="str">
            <v>TUNTAS</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t="str">
            <v>Tidak Tuntas</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t="str">
            <v>Tidak Tuntas</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t="str">
            <v>Tidak Tuntas</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t="str">
            <v>Tidak Tuntas</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t="str">
            <v>Tidak Tuntas</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t="str">
            <v>Tidak Tuntas</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t="str">
            <v>Tidak Tuntas</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t="str">
            <v>Tidak Tuntas</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t="str">
            <v>Tidak Tuntas</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t="str">
            <v>Tidak Tuntas</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t="str">
            <v>Tidak Tuntas</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t="str">
            <v>Tidak Tuntas</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t="str">
            <v>Tidak Tuntas</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t="str">
            <v>Tidak Tuntas</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t="str">
            <v>Tidak Tuntas</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t="str">
            <v>Tidak Tuntas</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t="str">
            <v>Tidak Tuntas</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t="str">
            <v>Tidak Tuntas</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t="str">
            <v>Tidak Tuntas</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t="str">
            <v>Tidak Tuntas</v>
          </cell>
        </row>
        <row r="30">
          <cell r="A30">
            <v>22</v>
          </cell>
          <cell r="B30" t="str">
            <v>Sally Savista A</v>
          </cell>
          <cell r="C30">
            <v>0</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t="str">
            <v>Tidak Tuntas</v>
          </cell>
        </row>
        <row r="31">
          <cell r="A31">
            <v>23</v>
          </cell>
          <cell r="B31" t="str">
            <v xml:space="preserve">Tania Kaori Angelita </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t="str">
            <v>Tidak Tuntas</v>
          </cell>
        </row>
        <row r="32">
          <cell r="A32">
            <v>24</v>
          </cell>
          <cell r="B32" t="str">
            <v>Romzy Oka Ramadhani P</v>
          </cell>
          <cell r="C32">
            <v>0</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t="str">
            <v>Tidak Tuntas</v>
          </cell>
        </row>
        <row r="33">
          <cell r="A33">
            <v>25</v>
          </cell>
          <cell r="B33" t="str">
            <v>Larasati Jagadhita P</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t="str">
            <v>Tidak Tuntas</v>
          </cell>
        </row>
        <row r="34">
          <cell r="A34">
            <v>26</v>
          </cell>
          <cell r="B34" t="str">
            <v>Meliana Citra A</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t="str">
            <v>Tidak Tuntas</v>
          </cell>
        </row>
        <row r="35">
          <cell r="A35">
            <v>27</v>
          </cell>
          <cell r="B35" t="str">
            <v>Mohammad Rizky</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t="str">
            <v>Tidak Tuntas</v>
          </cell>
        </row>
        <row r="36">
          <cell r="A36">
            <v>28</v>
          </cell>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t="str">
            <v>Tidak Tuntas</v>
          </cell>
        </row>
        <row r="37">
          <cell r="A37">
            <v>29</v>
          </cell>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t="str">
            <v>Tidak Tuntas</v>
          </cell>
        </row>
        <row r="38">
          <cell r="A38">
            <v>30</v>
          </cell>
          <cell r="B38">
            <v>0</v>
          </cell>
          <cell r="C38">
            <v>0</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t="str">
            <v>Tidak Tuntas</v>
          </cell>
        </row>
        <row r="39">
          <cell r="A39">
            <v>31</v>
          </cell>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t="str">
            <v>Tidak Tuntas</v>
          </cell>
        </row>
        <row r="40">
          <cell r="A40">
            <v>32</v>
          </cell>
          <cell r="B40">
            <v>0</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t="str">
            <v>Tidak Tuntas</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t="str">
            <v>Tidak Tuntas</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t="str">
            <v>Tidak Tuntas</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t="str">
            <v>Tidak Tuntas</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t="str">
            <v>Tidak Tuntas</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t="str">
            <v>Tidak Tuntas</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t="str">
            <v>Tidak Tuntas</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t="str">
            <v>Tidak Tuntas</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t="str">
            <v>Tidak Tuntas</v>
          </cell>
        </row>
      </sheetData>
      <sheetData sheetId="46">
        <row r="10">
          <cell r="A10">
            <v>1</v>
          </cell>
          <cell r="B10" t="str">
            <v>Achmad Zacky</v>
          </cell>
          <cell r="C10" t="str">
            <v>L</v>
          </cell>
          <cell r="D10">
            <v>1</v>
          </cell>
          <cell r="E10">
            <v>0</v>
          </cell>
          <cell r="F10">
            <v>1</v>
          </cell>
          <cell r="G10">
            <v>1</v>
          </cell>
          <cell r="H10">
            <v>1</v>
          </cell>
          <cell r="I10">
            <v>0</v>
          </cell>
          <cell r="J10">
            <v>2</v>
          </cell>
          <cell r="K10">
            <v>2</v>
          </cell>
          <cell r="L10">
            <v>3</v>
          </cell>
          <cell r="M10">
            <v>84.615384615384613</v>
          </cell>
          <cell r="N10">
            <v>4</v>
          </cell>
          <cell r="O10">
            <v>4</v>
          </cell>
          <cell r="P10">
            <v>3</v>
          </cell>
          <cell r="Q10">
            <v>84.615384615384613</v>
          </cell>
        </row>
        <row r="11">
          <cell r="A11">
            <v>2</v>
          </cell>
          <cell r="B11" t="str">
            <v>Angelia Vabel R</v>
          </cell>
          <cell r="C11" t="str">
            <v>L</v>
          </cell>
          <cell r="D11">
            <v>0</v>
          </cell>
          <cell r="E11">
            <v>0</v>
          </cell>
          <cell r="F11">
            <v>0</v>
          </cell>
          <cell r="G11">
            <v>0</v>
          </cell>
          <cell r="H11">
            <v>0</v>
          </cell>
          <cell r="I11">
            <v>0</v>
          </cell>
          <cell r="J11">
            <v>0</v>
          </cell>
          <cell r="K11">
            <v>0</v>
          </cell>
          <cell r="L11">
            <v>0</v>
          </cell>
          <cell r="M11">
            <v>0</v>
          </cell>
          <cell r="N11">
            <v>0</v>
          </cell>
          <cell r="O11">
            <v>0</v>
          </cell>
          <cell r="P11">
            <v>0</v>
          </cell>
          <cell r="Q11">
            <v>0</v>
          </cell>
        </row>
        <row r="12">
          <cell r="A12">
            <v>3</v>
          </cell>
          <cell r="B12" t="str">
            <v>Anggun Dwi P.I</v>
          </cell>
          <cell r="C12" t="str">
            <v>L</v>
          </cell>
          <cell r="D12">
            <v>0</v>
          </cell>
          <cell r="E12">
            <v>0</v>
          </cell>
          <cell r="F12">
            <v>0</v>
          </cell>
          <cell r="G12">
            <v>0</v>
          </cell>
          <cell r="H12">
            <v>0</v>
          </cell>
          <cell r="I12">
            <v>0</v>
          </cell>
          <cell r="J12">
            <v>0</v>
          </cell>
          <cell r="K12">
            <v>0</v>
          </cell>
          <cell r="L12">
            <v>0</v>
          </cell>
          <cell r="M12">
            <v>0</v>
          </cell>
          <cell r="N12">
            <v>0</v>
          </cell>
          <cell r="O12">
            <v>0</v>
          </cell>
          <cell r="P12">
            <v>0</v>
          </cell>
          <cell r="Q12">
            <v>0</v>
          </cell>
        </row>
        <row r="13">
          <cell r="A13">
            <v>4</v>
          </cell>
          <cell r="B13" t="str">
            <v>Antonio Permata A</v>
          </cell>
          <cell r="C13" t="str">
            <v>L</v>
          </cell>
          <cell r="D13">
            <v>0</v>
          </cell>
          <cell r="E13">
            <v>0</v>
          </cell>
          <cell r="F13">
            <v>0</v>
          </cell>
          <cell r="G13">
            <v>0</v>
          </cell>
          <cell r="H13">
            <v>0</v>
          </cell>
          <cell r="I13">
            <v>0</v>
          </cell>
          <cell r="J13">
            <v>0</v>
          </cell>
          <cell r="K13">
            <v>0</v>
          </cell>
          <cell r="L13">
            <v>0</v>
          </cell>
          <cell r="M13">
            <v>0</v>
          </cell>
          <cell r="N13">
            <v>0</v>
          </cell>
          <cell r="O13">
            <v>0</v>
          </cell>
          <cell r="P13">
            <v>0</v>
          </cell>
          <cell r="Q13">
            <v>0</v>
          </cell>
        </row>
        <row r="14">
          <cell r="A14">
            <v>5</v>
          </cell>
          <cell r="B14" t="str">
            <v>Arya Pratama G</v>
          </cell>
          <cell r="C14" t="str">
            <v>P</v>
          </cell>
          <cell r="D14">
            <v>0</v>
          </cell>
          <cell r="E14">
            <v>0</v>
          </cell>
          <cell r="F14">
            <v>0</v>
          </cell>
          <cell r="G14">
            <v>0</v>
          </cell>
          <cell r="H14">
            <v>0</v>
          </cell>
          <cell r="I14">
            <v>0</v>
          </cell>
          <cell r="J14">
            <v>0</v>
          </cell>
          <cell r="K14">
            <v>0</v>
          </cell>
          <cell r="L14">
            <v>0</v>
          </cell>
          <cell r="M14">
            <v>0</v>
          </cell>
          <cell r="N14">
            <v>0</v>
          </cell>
          <cell r="O14">
            <v>0</v>
          </cell>
          <cell r="P14">
            <v>0</v>
          </cell>
          <cell r="Q14">
            <v>0</v>
          </cell>
        </row>
        <row r="15">
          <cell r="A15">
            <v>6</v>
          </cell>
          <cell r="B15" t="str">
            <v>Asyam Hanif Ihsan H</v>
          </cell>
          <cell r="C15" t="str">
            <v>P</v>
          </cell>
          <cell r="D15">
            <v>0</v>
          </cell>
          <cell r="E15">
            <v>0</v>
          </cell>
          <cell r="F15">
            <v>0</v>
          </cell>
          <cell r="G15">
            <v>0</v>
          </cell>
          <cell r="H15">
            <v>0</v>
          </cell>
          <cell r="I15">
            <v>0</v>
          </cell>
          <cell r="J15">
            <v>0</v>
          </cell>
          <cell r="K15">
            <v>0</v>
          </cell>
          <cell r="L15">
            <v>0</v>
          </cell>
          <cell r="M15">
            <v>0</v>
          </cell>
          <cell r="N15">
            <v>0</v>
          </cell>
          <cell r="O15">
            <v>0</v>
          </cell>
          <cell r="P15">
            <v>0</v>
          </cell>
          <cell r="Q15">
            <v>0</v>
          </cell>
        </row>
        <row r="16">
          <cell r="A16">
            <v>7</v>
          </cell>
          <cell r="B16" t="str">
            <v>Athaya Salsabilla Z</v>
          </cell>
          <cell r="C16" t="str">
            <v>L</v>
          </cell>
          <cell r="D16">
            <v>0</v>
          </cell>
          <cell r="E16">
            <v>0</v>
          </cell>
          <cell r="F16">
            <v>0</v>
          </cell>
          <cell r="G16">
            <v>0</v>
          </cell>
          <cell r="H16">
            <v>0</v>
          </cell>
          <cell r="I16">
            <v>0</v>
          </cell>
          <cell r="J16">
            <v>0</v>
          </cell>
          <cell r="K16">
            <v>0</v>
          </cell>
          <cell r="L16">
            <v>0</v>
          </cell>
          <cell r="M16">
            <v>0</v>
          </cell>
          <cell r="N16">
            <v>0</v>
          </cell>
          <cell r="O16">
            <v>0</v>
          </cell>
          <cell r="P16">
            <v>0</v>
          </cell>
          <cell r="Q16">
            <v>0</v>
          </cell>
        </row>
        <row r="17">
          <cell r="A17">
            <v>8</v>
          </cell>
          <cell r="B17" t="str">
            <v>Aulia Dea Rosalinda</v>
          </cell>
          <cell r="C17" t="str">
            <v>L</v>
          </cell>
          <cell r="D17">
            <v>0</v>
          </cell>
          <cell r="E17">
            <v>0</v>
          </cell>
          <cell r="F17">
            <v>0</v>
          </cell>
          <cell r="G17">
            <v>0</v>
          </cell>
          <cell r="H17">
            <v>0</v>
          </cell>
          <cell r="I17">
            <v>0</v>
          </cell>
          <cell r="J17">
            <v>0</v>
          </cell>
          <cell r="K17">
            <v>0</v>
          </cell>
          <cell r="L17">
            <v>0</v>
          </cell>
          <cell r="M17">
            <v>0</v>
          </cell>
          <cell r="N17">
            <v>0</v>
          </cell>
          <cell r="O17">
            <v>0</v>
          </cell>
          <cell r="P17">
            <v>0</v>
          </cell>
          <cell r="Q17">
            <v>0</v>
          </cell>
        </row>
        <row r="18">
          <cell r="A18">
            <v>9</v>
          </cell>
          <cell r="B18" t="str">
            <v>Claudia Gabriella L</v>
          </cell>
          <cell r="C18" t="str">
            <v>L</v>
          </cell>
          <cell r="D18">
            <v>0</v>
          </cell>
          <cell r="E18">
            <v>0</v>
          </cell>
          <cell r="F18">
            <v>0</v>
          </cell>
          <cell r="G18">
            <v>0</v>
          </cell>
          <cell r="H18">
            <v>0</v>
          </cell>
          <cell r="I18">
            <v>0</v>
          </cell>
          <cell r="J18">
            <v>0</v>
          </cell>
          <cell r="K18">
            <v>0</v>
          </cell>
          <cell r="L18">
            <v>0</v>
          </cell>
          <cell r="M18">
            <v>0</v>
          </cell>
          <cell r="N18">
            <v>0</v>
          </cell>
          <cell r="O18">
            <v>0</v>
          </cell>
          <cell r="P18">
            <v>0</v>
          </cell>
          <cell r="Q18">
            <v>0</v>
          </cell>
        </row>
        <row r="19">
          <cell r="A19">
            <v>10</v>
          </cell>
          <cell r="B19" t="str">
            <v xml:space="preserve">Deco Badarus Zaman </v>
          </cell>
          <cell r="C19" t="str">
            <v>L</v>
          </cell>
          <cell r="D19">
            <v>0</v>
          </cell>
          <cell r="E19">
            <v>0</v>
          </cell>
          <cell r="F19">
            <v>0</v>
          </cell>
          <cell r="G19">
            <v>0</v>
          </cell>
          <cell r="H19">
            <v>0</v>
          </cell>
          <cell r="I19">
            <v>0</v>
          </cell>
          <cell r="J19">
            <v>0</v>
          </cell>
          <cell r="K19">
            <v>0</v>
          </cell>
          <cell r="L19">
            <v>0</v>
          </cell>
          <cell r="M19">
            <v>0</v>
          </cell>
          <cell r="N19">
            <v>0</v>
          </cell>
          <cell r="O19">
            <v>0</v>
          </cell>
          <cell r="P19">
            <v>0</v>
          </cell>
          <cell r="Q19">
            <v>0</v>
          </cell>
        </row>
        <row r="20">
          <cell r="A20">
            <v>11</v>
          </cell>
          <cell r="B20" t="str">
            <v>Fania Mutiara Felichia</v>
          </cell>
          <cell r="C20" t="str">
            <v>L</v>
          </cell>
          <cell r="D20">
            <v>0</v>
          </cell>
          <cell r="E20">
            <v>0</v>
          </cell>
          <cell r="F20">
            <v>0</v>
          </cell>
          <cell r="G20">
            <v>0</v>
          </cell>
          <cell r="H20">
            <v>0</v>
          </cell>
          <cell r="I20">
            <v>0</v>
          </cell>
          <cell r="J20">
            <v>0</v>
          </cell>
          <cell r="K20">
            <v>0</v>
          </cell>
          <cell r="L20">
            <v>0</v>
          </cell>
          <cell r="M20">
            <v>0</v>
          </cell>
          <cell r="N20">
            <v>0</v>
          </cell>
          <cell r="O20">
            <v>0</v>
          </cell>
          <cell r="P20">
            <v>0</v>
          </cell>
          <cell r="Q20">
            <v>0</v>
          </cell>
        </row>
        <row r="21">
          <cell r="A21">
            <v>12</v>
          </cell>
          <cell r="B21" t="str">
            <v>Intan Dyah Nowari</v>
          </cell>
          <cell r="C21" t="str">
            <v>L</v>
          </cell>
          <cell r="D21">
            <v>0</v>
          </cell>
          <cell r="E21">
            <v>0</v>
          </cell>
          <cell r="F21">
            <v>0</v>
          </cell>
          <cell r="G21">
            <v>0</v>
          </cell>
          <cell r="H21">
            <v>0</v>
          </cell>
          <cell r="I21">
            <v>0</v>
          </cell>
          <cell r="J21">
            <v>0</v>
          </cell>
          <cell r="K21">
            <v>0</v>
          </cell>
          <cell r="L21">
            <v>0</v>
          </cell>
          <cell r="M21">
            <v>0</v>
          </cell>
          <cell r="N21">
            <v>0</v>
          </cell>
          <cell r="O21">
            <v>0</v>
          </cell>
          <cell r="P21">
            <v>0</v>
          </cell>
          <cell r="Q21">
            <v>0</v>
          </cell>
        </row>
        <row r="22">
          <cell r="A22">
            <v>13</v>
          </cell>
          <cell r="B22" t="str">
            <v>Misyanita Nurfitri S</v>
          </cell>
          <cell r="C22" t="str">
            <v>P</v>
          </cell>
          <cell r="D22">
            <v>0</v>
          </cell>
          <cell r="E22">
            <v>0</v>
          </cell>
          <cell r="F22">
            <v>0</v>
          </cell>
          <cell r="G22">
            <v>0</v>
          </cell>
          <cell r="H22">
            <v>0</v>
          </cell>
          <cell r="I22">
            <v>0</v>
          </cell>
          <cell r="J22">
            <v>0</v>
          </cell>
          <cell r="K22">
            <v>0</v>
          </cell>
          <cell r="L22">
            <v>0</v>
          </cell>
          <cell r="M22">
            <v>0</v>
          </cell>
          <cell r="N22">
            <v>0</v>
          </cell>
          <cell r="O22">
            <v>0</v>
          </cell>
          <cell r="P22">
            <v>0</v>
          </cell>
          <cell r="Q22">
            <v>0</v>
          </cell>
        </row>
        <row r="23">
          <cell r="A23">
            <v>14</v>
          </cell>
          <cell r="B23" t="str">
            <v>Moch Zidane Hita L. U</v>
          </cell>
          <cell r="C23" t="str">
            <v>L</v>
          </cell>
          <cell r="D23">
            <v>0</v>
          </cell>
          <cell r="E23">
            <v>0</v>
          </cell>
          <cell r="F23">
            <v>0</v>
          </cell>
          <cell r="G23">
            <v>0</v>
          </cell>
          <cell r="H23">
            <v>0</v>
          </cell>
          <cell r="I23">
            <v>0</v>
          </cell>
          <cell r="J23">
            <v>0</v>
          </cell>
          <cell r="K23">
            <v>0</v>
          </cell>
          <cell r="L23">
            <v>0</v>
          </cell>
          <cell r="M23">
            <v>0</v>
          </cell>
          <cell r="N23">
            <v>0</v>
          </cell>
          <cell r="O23">
            <v>0</v>
          </cell>
          <cell r="P23">
            <v>0</v>
          </cell>
          <cell r="Q23">
            <v>0</v>
          </cell>
        </row>
        <row r="24">
          <cell r="A24">
            <v>15</v>
          </cell>
          <cell r="B24" t="str">
            <v>Muhammad Ibra Maulana</v>
          </cell>
          <cell r="C24" t="str">
            <v>L</v>
          </cell>
          <cell r="D24">
            <v>0</v>
          </cell>
          <cell r="E24">
            <v>0</v>
          </cell>
          <cell r="F24">
            <v>0</v>
          </cell>
          <cell r="G24">
            <v>0</v>
          </cell>
          <cell r="H24">
            <v>0</v>
          </cell>
          <cell r="I24">
            <v>0</v>
          </cell>
          <cell r="J24">
            <v>0</v>
          </cell>
          <cell r="K24">
            <v>0</v>
          </cell>
          <cell r="L24">
            <v>0</v>
          </cell>
          <cell r="M24">
            <v>0</v>
          </cell>
          <cell r="N24">
            <v>0</v>
          </cell>
          <cell r="O24">
            <v>0</v>
          </cell>
          <cell r="P24">
            <v>0</v>
          </cell>
          <cell r="Q24">
            <v>0</v>
          </cell>
        </row>
        <row r="25">
          <cell r="A25">
            <v>16</v>
          </cell>
          <cell r="B25" t="str">
            <v>Nabilla Shiva Putri</v>
          </cell>
          <cell r="C25" t="str">
            <v>L</v>
          </cell>
          <cell r="D25">
            <v>0</v>
          </cell>
          <cell r="E25">
            <v>0</v>
          </cell>
          <cell r="F25">
            <v>0</v>
          </cell>
          <cell r="G25">
            <v>0</v>
          </cell>
          <cell r="H25">
            <v>0</v>
          </cell>
          <cell r="I25">
            <v>0</v>
          </cell>
          <cell r="J25">
            <v>0</v>
          </cell>
          <cell r="K25">
            <v>0</v>
          </cell>
          <cell r="L25">
            <v>0</v>
          </cell>
          <cell r="M25">
            <v>0</v>
          </cell>
          <cell r="N25">
            <v>0</v>
          </cell>
          <cell r="O25">
            <v>0</v>
          </cell>
          <cell r="P25">
            <v>0</v>
          </cell>
          <cell r="Q25">
            <v>0</v>
          </cell>
        </row>
        <row r="26">
          <cell r="A26">
            <v>17</v>
          </cell>
          <cell r="B26" t="str">
            <v>Naufal Falih F</v>
          </cell>
          <cell r="C26" t="str">
            <v>P</v>
          </cell>
          <cell r="D26">
            <v>0</v>
          </cell>
          <cell r="E26">
            <v>0</v>
          </cell>
          <cell r="F26">
            <v>0</v>
          </cell>
          <cell r="G26">
            <v>0</v>
          </cell>
          <cell r="H26">
            <v>0</v>
          </cell>
          <cell r="I26">
            <v>0</v>
          </cell>
          <cell r="J26">
            <v>0</v>
          </cell>
          <cell r="K26">
            <v>0</v>
          </cell>
          <cell r="L26">
            <v>0</v>
          </cell>
          <cell r="M26">
            <v>0</v>
          </cell>
          <cell r="N26">
            <v>0</v>
          </cell>
          <cell r="O26">
            <v>0</v>
          </cell>
          <cell r="P26">
            <v>0</v>
          </cell>
          <cell r="Q26">
            <v>0</v>
          </cell>
        </row>
        <row r="27">
          <cell r="A27">
            <v>18</v>
          </cell>
          <cell r="B27" t="str">
            <v>Nayla Annora Nobel W</v>
          </cell>
          <cell r="C27" t="str">
            <v>L</v>
          </cell>
          <cell r="D27">
            <v>0</v>
          </cell>
          <cell r="E27">
            <v>0</v>
          </cell>
          <cell r="F27">
            <v>0</v>
          </cell>
          <cell r="G27">
            <v>0</v>
          </cell>
          <cell r="H27">
            <v>0</v>
          </cell>
          <cell r="I27">
            <v>0</v>
          </cell>
          <cell r="J27">
            <v>0</v>
          </cell>
          <cell r="K27">
            <v>0</v>
          </cell>
          <cell r="L27">
            <v>0</v>
          </cell>
          <cell r="M27">
            <v>0</v>
          </cell>
          <cell r="N27">
            <v>0</v>
          </cell>
          <cell r="O27">
            <v>0</v>
          </cell>
          <cell r="P27">
            <v>0</v>
          </cell>
          <cell r="Q27">
            <v>0</v>
          </cell>
        </row>
        <row r="28">
          <cell r="A28">
            <v>19</v>
          </cell>
          <cell r="B28" t="str">
            <v>Raihan Danang P</v>
          </cell>
          <cell r="C28" t="str">
            <v>P</v>
          </cell>
          <cell r="D28">
            <v>0</v>
          </cell>
          <cell r="E28">
            <v>0</v>
          </cell>
          <cell r="F28">
            <v>0</v>
          </cell>
          <cell r="G28">
            <v>0</v>
          </cell>
          <cell r="H28">
            <v>0</v>
          </cell>
          <cell r="I28">
            <v>0</v>
          </cell>
          <cell r="J28">
            <v>0</v>
          </cell>
          <cell r="K28">
            <v>0</v>
          </cell>
          <cell r="L28">
            <v>0</v>
          </cell>
          <cell r="M28">
            <v>0</v>
          </cell>
          <cell r="N28">
            <v>0</v>
          </cell>
          <cell r="O28">
            <v>0</v>
          </cell>
          <cell r="P28">
            <v>0</v>
          </cell>
          <cell r="Q28">
            <v>0</v>
          </cell>
        </row>
        <row r="29">
          <cell r="A29">
            <v>20</v>
          </cell>
          <cell r="B29" t="str">
            <v>Roby Ardiyansyah</v>
          </cell>
          <cell r="C29" t="str">
            <v>P</v>
          </cell>
          <cell r="D29">
            <v>0</v>
          </cell>
          <cell r="E29">
            <v>0</v>
          </cell>
          <cell r="F29">
            <v>0</v>
          </cell>
          <cell r="G29">
            <v>0</v>
          </cell>
          <cell r="H29">
            <v>0</v>
          </cell>
          <cell r="I29">
            <v>0</v>
          </cell>
          <cell r="J29">
            <v>0</v>
          </cell>
          <cell r="K29">
            <v>0</v>
          </cell>
          <cell r="L29">
            <v>0</v>
          </cell>
          <cell r="M29">
            <v>0</v>
          </cell>
          <cell r="N29">
            <v>0</v>
          </cell>
          <cell r="O29">
            <v>0</v>
          </cell>
          <cell r="P29">
            <v>0</v>
          </cell>
          <cell r="Q29">
            <v>0</v>
          </cell>
        </row>
        <row r="30">
          <cell r="A30">
            <v>21</v>
          </cell>
          <cell r="B30" t="str">
            <v>Rojalingga Prana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cell r="Q30">
            <v>0</v>
          </cell>
        </row>
        <row r="31">
          <cell r="A31">
            <v>22</v>
          </cell>
          <cell r="B31" t="str">
            <v>Sally Savista A</v>
          </cell>
          <cell r="C31" t="str">
            <v>L</v>
          </cell>
          <cell r="D31">
            <v>0</v>
          </cell>
          <cell r="E31">
            <v>0</v>
          </cell>
          <cell r="F31">
            <v>0</v>
          </cell>
          <cell r="G31">
            <v>0</v>
          </cell>
          <cell r="H31">
            <v>0</v>
          </cell>
          <cell r="I31">
            <v>0</v>
          </cell>
          <cell r="J31">
            <v>0</v>
          </cell>
          <cell r="K31">
            <v>0</v>
          </cell>
          <cell r="L31">
            <v>0</v>
          </cell>
          <cell r="M31">
            <v>0</v>
          </cell>
          <cell r="N31">
            <v>0</v>
          </cell>
          <cell r="O31">
            <v>0</v>
          </cell>
          <cell r="P31">
            <v>0</v>
          </cell>
          <cell r="Q31">
            <v>0</v>
          </cell>
        </row>
        <row r="32">
          <cell r="A32">
            <v>23</v>
          </cell>
          <cell r="B32" t="str">
            <v xml:space="preserve">Tania Kaori Angelita </v>
          </cell>
          <cell r="C32" t="str">
            <v>P</v>
          </cell>
          <cell r="D32">
            <v>0</v>
          </cell>
          <cell r="E32">
            <v>0</v>
          </cell>
          <cell r="F32">
            <v>0</v>
          </cell>
          <cell r="G32">
            <v>0</v>
          </cell>
          <cell r="H32">
            <v>0</v>
          </cell>
          <cell r="I32">
            <v>0</v>
          </cell>
          <cell r="J32">
            <v>0</v>
          </cell>
          <cell r="K32">
            <v>0</v>
          </cell>
          <cell r="L32">
            <v>0</v>
          </cell>
          <cell r="M32">
            <v>0</v>
          </cell>
          <cell r="N32">
            <v>0</v>
          </cell>
          <cell r="O32">
            <v>0</v>
          </cell>
          <cell r="P32">
            <v>0</v>
          </cell>
          <cell r="Q32">
            <v>0</v>
          </cell>
        </row>
        <row r="33">
          <cell r="A33">
            <v>24</v>
          </cell>
          <cell r="B33" t="str">
            <v>Romzy Oka Ramadhani P</v>
          </cell>
          <cell r="C33" t="str">
            <v>P</v>
          </cell>
          <cell r="D33">
            <v>0</v>
          </cell>
          <cell r="E33">
            <v>0</v>
          </cell>
          <cell r="F33">
            <v>0</v>
          </cell>
          <cell r="G33">
            <v>0</v>
          </cell>
          <cell r="H33">
            <v>0</v>
          </cell>
          <cell r="I33">
            <v>0</v>
          </cell>
          <cell r="J33">
            <v>0</v>
          </cell>
          <cell r="K33">
            <v>0</v>
          </cell>
          <cell r="L33">
            <v>0</v>
          </cell>
          <cell r="M33">
            <v>0</v>
          </cell>
          <cell r="N33">
            <v>0</v>
          </cell>
          <cell r="O33">
            <v>0</v>
          </cell>
          <cell r="P33">
            <v>0</v>
          </cell>
          <cell r="Q33">
            <v>0</v>
          </cell>
        </row>
        <row r="34">
          <cell r="A34">
            <v>25</v>
          </cell>
          <cell r="B34" t="str">
            <v>Larasati Jagadhita P</v>
          </cell>
          <cell r="C34" t="str">
            <v>L</v>
          </cell>
          <cell r="D34">
            <v>0</v>
          </cell>
          <cell r="E34">
            <v>0</v>
          </cell>
          <cell r="F34">
            <v>0</v>
          </cell>
          <cell r="G34">
            <v>0</v>
          </cell>
          <cell r="H34">
            <v>0</v>
          </cell>
          <cell r="I34">
            <v>0</v>
          </cell>
          <cell r="J34">
            <v>0</v>
          </cell>
          <cell r="K34">
            <v>0</v>
          </cell>
          <cell r="L34">
            <v>0</v>
          </cell>
          <cell r="M34">
            <v>0</v>
          </cell>
          <cell r="N34">
            <v>0</v>
          </cell>
          <cell r="O34">
            <v>0</v>
          </cell>
          <cell r="P34">
            <v>0</v>
          </cell>
          <cell r="Q34">
            <v>0</v>
          </cell>
        </row>
        <row r="35">
          <cell r="A35">
            <v>26</v>
          </cell>
          <cell r="B35" t="str">
            <v>Meliana Citra A</v>
          </cell>
          <cell r="C35" t="str">
            <v>P</v>
          </cell>
          <cell r="D35">
            <v>0</v>
          </cell>
          <cell r="E35">
            <v>0</v>
          </cell>
          <cell r="F35">
            <v>0</v>
          </cell>
          <cell r="G35">
            <v>0</v>
          </cell>
          <cell r="H35">
            <v>0</v>
          </cell>
          <cell r="I35">
            <v>0</v>
          </cell>
          <cell r="J35">
            <v>0</v>
          </cell>
          <cell r="K35">
            <v>0</v>
          </cell>
          <cell r="L35">
            <v>0</v>
          </cell>
          <cell r="M35">
            <v>0</v>
          </cell>
          <cell r="N35">
            <v>0</v>
          </cell>
          <cell r="O35">
            <v>0</v>
          </cell>
          <cell r="P35">
            <v>0</v>
          </cell>
          <cell r="Q35">
            <v>0</v>
          </cell>
        </row>
        <row r="36">
          <cell r="A36">
            <v>27</v>
          </cell>
          <cell r="B36" t="str">
            <v>Mohammad Rizky</v>
          </cell>
          <cell r="C36" t="str">
            <v>L</v>
          </cell>
          <cell r="D36">
            <v>0</v>
          </cell>
          <cell r="E36">
            <v>0</v>
          </cell>
          <cell r="F36">
            <v>0</v>
          </cell>
          <cell r="G36">
            <v>0</v>
          </cell>
          <cell r="H36">
            <v>0</v>
          </cell>
          <cell r="I36">
            <v>0</v>
          </cell>
          <cell r="J36">
            <v>0</v>
          </cell>
          <cell r="K36">
            <v>0</v>
          </cell>
          <cell r="L36">
            <v>0</v>
          </cell>
          <cell r="M36">
            <v>0</v>
          </cell>
          <cell r="N36">
            <v>0</v>
          </cell>
          <cell r="O36">
            <v>0</v>
          </cell>
          <cell r="P36">
            <v>0</v>
          </cell>
          <cell r="Q36">
            <v>0</v>
          </cell>
        </row>
        <row r="37">
          <cell r="A37">
            <v>28</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cell r="Q37">
            <v>0</v>
          </cell>
        </row>
        <row r="38">
          <cell r="A38">
            <v>29</v>
          </cell>
          <cell r="B38">
            <v>0</v>
          </cell>
          <cell r="C38" t="str">
            <v>L</v>
          </cell>
          <cell r="D38">
            <v>0</v>
          </cell>
          <cell r="E38">
            <v>0</v>
          </cell>
          <cell r="F38">
            <v>0</v>
          </cell>
          <cell r="G38">
            <v>0</v>
          </cell>
          <cell r="H38">
            <v>0</v>
          </cell>
          <cell r="I38">
            <v>0</v>
          </cell>
          <cell r="J38">
            <v>0</v>
          </cell>
          <cell r="K38">
            <v>0</v>
          </cell>
          <cell r="L38">
            <v>0</v>
          </cell>
          <cell r="M38">
            <v>0</v>
          </cell>
          <cell r="N38">
            <v>0</v>
          </cell>
          <cell r="O38">
            <v>0</v>
          </cell>
          <cell r="P38">
            <v>0</v>
          </cell>
          <cell r="Q38">
            <v>0</v>
          </cell>
        </row>
        <row r="39">
          <cell r="A39">
            <v>30</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cell r="Q39">
            <v>0</v>
          </cell>
        </row>
        <row r="40">
          <cell r="A40">
            <v>31</v>
          </cell>
          <cell r="B40">
            <v>0</v>
          </cell>
          <cell r="C40" t="str">
            <v>P</v>
          </cell>
          <cell r="D40">
            <v>0</v>
          </cell>
          <cell r="E40">
            <v>0</v>
          </cell>
          <cell r="F40">
            <v>0</v>
          </cell>
          <cell r="G40">
            <v>0</v>
          </cell>
          <cell r="H40">
            <v>0</v>
          </cell>
          <cell r="I40">
            <v>0</v>
          </cell>
          <cell r="J40">
            <v>0</v>
          </cell>
          <cell r="K40">
            <v>0</v>
          </cell>
          <cell r="L40">
            <v>0</v>
          </cell>
          <cell r="M40">
            <v>0</v>
          </cell>
          <cell r="N40">
            <v>0</v>
          </cell>
          <cell r="O40">
            <v>0</v>
          </cell>
          <cell r="P40">
            <v>0</v>
          </cell>
          <cell r="Q40">
            <v>0</v>
          </cell>
        </row>
        <row r="41">
          <cell r="A41">
            <v>32</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row>
        <row r="42">
          <cell r="A42">
            <v>33</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row>
        <row r="43">
          <cell r="A43">
            <v>34</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row>
        <row r="44">
          <cell r="A44">
            <v>35</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row>
        <row r="45">
          <cell r="A45">
            <v>36</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row>
        <row r="46">
          <cell r="A46">
            <v>37</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row>
        <row r="47">
          <cell r="A47">
            <v>38</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row>
        <row r="48">
          <cell r="A48">
            <v>39</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row>
        <row r="49">
          <cell r="A49">
            <v>40</v>
          </cell>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row>
      </sheetData>
      <sheetData sheetId="47">
        <row r="8">
          <cell r="A8">
            <v>1</v>
          </cell>
          <cell r="B8" t="str">
            <v>Achmad Zacky</v>
          </cell>
          <cell r="C8" t="str">
            <v>L</v>
          </cell>
          <cell r="D8">
            <v>0</v>
          </cell>
          <cell r="E8">
            <v>1</v>
          </cell>
          <cell r="F8">
            <v>1</v>
          </cell>
          <cell r="G8">
            <v>1</v>
          </cell>
          <cell r="H8">
            <v>0</v>
          </cell>
          <cell r="I8">
            <v>2</v>
          </cell>
          <cell r="J8">
            <v>2</v>
          </cell>
          <cell r="K8">
            <v>2</v>
          </cell>
          <cell r="L8">
            <v>75</v>
          </cell>
          <cell r="M8">
            <v>3</v>
          </cell>
          <cell r="N8">
            <v>4</v>
          </cell>
          <cell r="O8">
            <v>2</v>
          </cell>
          <cell r="P8">
            <v>75</v>
          </cell>
        </row>
        <row r="9">
          <cell r="A9">
            <v>2</v>
          </cell>
          <cell r="B9" t="str">
            <v>Angelia Vabel R</v>
          </cell>
          <cell r="C9" t="str">
            <v>L</v>
          </cell>
          <cell r="D9">
            <v>0</v>
          </cell>
          <cell r="E9">
            <v>0</v>
          </cell>
          <cell r="F9">
            <v>0</v>
          </cell>
          <cell r="G9">
            <v>0</v>
          </cell>
          <cell r="H9">
            <v>0</v>
          </cell>
          <cell r="I9">
            <v>0</v>
          </cell>
          <cell r="J9">
            <v>0</v>
          </cell>
          <cell r="K9">
            <v>0</v>
          </cell>
          <cell r="L9">
            <v>0</v>
          </cell>
          <cell r="M9">
            <v>0</v>
          </cell>
          <cell r="N9">
            <v>0</v>
          </cell>
          <cell r="O9">
            <v>0</v>
          </cell>
          <cell r="P9">
            <v>0</v>
          </cell>
        </row>
        <row r="10">
          <cell r="A10">
            <v>3</v>
          </cell>
          <cell r="B10" t="str">
            <v>Anggun Dwi P.I</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4</v>
          </cell>
          <cell r="B11" t="str">
            <v>Antonio Permata A</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5</v>
          </cell>
          <cell r="B12" t="str">
            <v>Arya Pratama G</v>
          </cell>
          <cell r="C12" t="str">
            <v>P</v>
          </cell>
          <cell r="D12">
            <v>0</v>
          </cell>
          <cell r="E12">
            <v>0</v>
          </cell>
          <cell r="F12">
            <v>0</v>
          </cell>
          <cell r="G12">
            <v>0</v>
          </cell>
          <cell r="H12">
            <v>0</v>
          </cell>
          <cell r="I12">
            <v>0</v>
          </cell>
          <cell r="J12">
            <v>0</v>
          </cell>
          <cell r="K12">
            <v>0</v>
          </cell>
          <cell r="L12">
            <v>0</v>
          </cell>
          <cell r="M12">
            <v>0</v>
          </cell>
          <cell r="N12">
            <v>0</v>
          </cell>
          <cell r="O12">
            <v>0</v>
          </cell>
          <cell r="P12">
            <v>0</v>
          </cell>
        </row>
        <row r="13">
          <cell r="A13">
            <v>6</v>
          </cell>
          <cell r="B13" t="str">
            <v>Asyam Hanif Ihsan H</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7</v>
          </cell>
          <cell r="B14" t="str">
            <v>Athaya Salsabilla Z</v>
          </cell>
          <cell r="C14" t="str">
            <v>L</v>
          </cell>
          <cell r="D14">
            <v>0</v>
          </cell>
          <cell r="E14">
            <v>0</v>
          </cell>
          <cell r="F14">
            <v>0</v>
          </cell>
          <cell r="G14">
            <v>0</v>
          </cell>
          <cell r="H14">
            <v>0</v>
          </cell>
          <cell r="I14">
            <v>0</v>
          </cell>
          <cell r="J14">
            <v>0</v>
          </cell>
          <cell r="K14">
            <v>0</v>
          </cell>
          <cell r="L14">
            <v>0</v>
          </cell>
          <cell r="M14">
            <v>0</v>
          </cell>
          <cell r="N14">
            <v>0</v>
          </cell>
          <cell r="O14">
            <v>0</v>
          </cell>
          <cell r="P14">
            <v>0</v>
          </cell>
        </row>
        <row r="15">
          <cell r="A15">
            <v>8</v>
          </cell>
          <cell r="B15" t="str">
            <v>Aulia Dea Rosalinda</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9</v>
          </cell>
          <cell r="B16" t="str">
            <v>Claudia Gabriella L</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10</v>
          </cell>
          <cell r="B17" t="str">
            <v xml:space="preserve">Deco Badarus Zaman </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11</v>
          </cell>
          <cell r="B18" t="str">
            <v>Fania Mutiara Felichia</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12</v>
          </cell>
          <cell r="B19" t="str">
            <v>Intan Dyah Nowari</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13</v>
          </cell>
          <cell r="B20" t="str">
            <v>Misyanita Nurfitri S</v>
          </cell>
          <cell r="C20" t="str">
            <v>P</v>
          </cell>
          <cell r="D20">
            <v>0</v>
          </cell>
          <cell r="E20">
            <v>0</v>
          </cell>
          <cell r="F20">
            <v>0</v>
          </cell>
          <cell r="G20">
            <v>0</v>
          </cell>
          <cell r="H20">
            <v>0</v>
          </cell>
          <cell r="I20">
            <v>0</v>
          </cell>
          <cell r="J20">
            <v>0</v>
          </cell>
          <cell r="K20">
            <v>0</v>
          </cell>
          <cell r="L20">
            <v>0</v>
          </cell>
          <cell r="M20">
            <v>0</v>
          </cell>
          <cell r="N20">
            <v>0</v>
          </cell>
          <cell r="O20">
            <v>0</v>
          </cell>
          <cell r="P20">
            <v>0</v>
          </cell>
        </row>
        <row r="21">
          <cell r="A21">
            <v>14</v>
          </cell>
          <cell r="B21" t="str">
            <v>Moch Zidane Hita L. U</v>
          </cell>
          <cell r="C21" t="str">
            <v>L</v>
          </cell>
          <cell r="D21">
            <v>0</v>
          </cell>
          <cell r="E21">
            <v>0</v>
          </cell>
          <cell r="F21">
            <v>0</v>
          </cell>
          <cell r="G21">
            <v>0</v>
          </cell>
          <cell r="H21">
            <v>0</v>
          </cell>
          <cell r="I21">
            <v>0</v>
          </cell>
          <cell r="J21">
            <v>0</v>
          </cell>
          <cell r="K21">
            <v>0</v>
          </cell>
          <cell r="L21">
            <v>0</v>
          </cell>
          <cell r="M21">
            <v>0</v>
          </cell>
          <cell r="N21">
            <v>0</v>
          </cell>
          <cell r="O21">
            <v>0</v>
          </cell>
          <cell r="P21">
            <v>0</v>
          </cell>
        </row>
        <row r="22">
          <cell r="A22">
            <v>15</v>
          </cell>
          <cell r="B22" t="str">
            <v>Muhammad Ibra Maulana</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16</v>
          </cell>
          <cell r="B23" t="str">
            <v>Nabilla Shiva Putri</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17</v>
          </cell>
          <cell r="B24" t="str">
            <v>Naufal Falih F</v>
          </cell>
          <cell r="C24" t="str">
            <v>P</v>
          </cell>
          <cell r="D24">
            <v>0</v>
          </cell>
          <cell r="E24">
            <v>0</v>
          </cell>
          <cell r="F24">
            <v>0</v>
          </cell>
          <cell r="G24">
            <v>0</v>
          </cell>
          <cell r="H24">
            <v>0</v>
          </cell>
          <cell r="I24">
            <v>0</v>
          </cell>
          <cell r="J24">
            <v>0</v>
          </cell>
          <cell r="K24">
            <v>0</v>
          </cell>
          <cell r="L24">
            <v>0</v>
          </cell>
          <cell r="M24">
            <v>0</v>
          </cell>
          <cell r="N24">
            <v>0</v>
          </cell>
          <cell r="O24">
            <v>0</v>
          </cell>
          <cell r="P24">
            <v>0</v>
          </cell>
        </row>
        <row r="25">
          <cell r="A25">
            <v>18</v>
          </cell>
          <cell r="B25" t="str">
            <v>Nayla Annora Nobel W</v>
          </cell>
          <cell r="C25" t="str">
            <v>L</v>
          </cell>
          <cell r="D25">
            <v>0</v>
          </cell>
          <cell r="E25">
            <v>0</v>
          </cell>
          <cell r="F25">
            <v>0</v>
          </cell>
          <cell r="G25">
            <v>0</v>
          </cell>
          <cell r="H25">
            <v>0</v>
          </cell>
          <cell r="I25">
            <v>0</v>
          </cell>
          <cell r="J25">
            <v>0</v>
          </cell>
          <cell r="K25">
            <v>0</v>
          </cell>
          <cell r="L25">
            <v>0</v>
          </cell>
          <cell r="M25">
            <v>0</v>
          </cell>
          <cell r="N25">
            <v>0</v>
          </cell>
          <cell r="O25">
            <v>0</v>
          </cell>
          <cell r="P25">
            <v>0</v>
          </cell>
        </row>
        <row r="26">
          <cell r="A26">
            <v>19</v>
          </cell>
          <cell r="B26" t="str">
            <v>Raihan Danang P</v>
          </cell>
          <cell r="C26" t="str">
            <v>P</v>
          </cell>
          <cell r="D26">
            <v>0</v>
          </cell>
          <cell r="E26">
            <v>0</v>
          </cell>
          <cell r="F26">
            <v>0</v>
          </cell>
          <cell r="G26">
            <v>0</v>
          </cell>
          <cell r="H26">
            <v>0</v>
          </cell>
          <cell r="I26">
            <v>0</v>
          </cell>
          <cell r="J26">
            <v>0</v>
          </cell>
          <cell r="K26">
            <v>0</v>
          </cell>
          <cell r="L26">
            <v>0</v>
          </cell>
          <cell r="M26">
            <v>0</v>
          </cell>
          <cell r="N26">
            <v>0</v>
          </cell>
          <cell r="O26">
            <v>0</v>
          </cell>
          <cell r="P26">
            <v>0</v>
          </cell>
        </row>
        <row r="27">
          <cell r="A27">
            <v>20</v>
          </cell>
          <cell r="B27" t="str">
            <v>Roby Ardiyansyah</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21</v>
          </cell>
          <cell r="B28" t="str">
            <v>Rojalingga Prana A</v>
          </cell>
          <cell r="C28" t="str">
            <v>L</v>
          </cell>
          <cell r="D28">
            <v>0</v>
          </cell>
          <cell r="E28">
            <v>0</v>
          </cell>
          <cell r="F28">
            <v>0</v>
          </cell>
          <cell r="G28">
            <v>0</v>
          </cell>
          <cell r="H28">
            <v>0</v>
          </cell>
          <cell r="I28">
            <v>0</v>
          </cell>
          <cell r="J28">
            <v>0</v>
          </cell>
          <cell r="K28">
            <v>0</v>
          </cell>
          <cell r="L28">
            <v>0</v>
          </cell>
          <cell r="M28">
            <v>0</v>
          </cell>
          <cell r="N28">
            <v>0</v>
          </cell>
          <cell r="O28">
            <v>0</v>
          </cell>
          <cell r="P28">
            <v>0</v>
          </cell>
        </row>
        <row r="29">
          <cell r="A29">
            <v>22</v>
          </cell>
          <cell r="B29" t="str">
            <v>Sally Savista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23</v>
          </cell>
          <cell r="B30" t="str">
            <v xml:space="preserve">Tania Kaori Angelita </v>
          </cell>
          <cell r="C30" t="str">
            <v>P</v>
          </cell>
          <cell r="D30">
            <v>0</v>
          </cell>
          <cell r="E30">
            <v>0</v>
          </cell>
          <cell r="F30">
            <v>0</v>
          </cell>
          <cell r="G30">
            <v>0</v>
          </cell>
          <cell r="H30">
            <v>0</v>
          </cell>
          <cell r="I30">
            <v>0</v>
          </cell>
          <cell r="J30">
            <v>0</v>
          </cell>
          <cell r="K30">
            <v>0</v>
          </cell>
          <cell r="L30">
            <v>0</v>
          </cell>
          <cell r="M30">
            <v>0</v>
          </cell>
          <cell r="N30">
            <v>0</v>
          </cell>
          <cell r="O30">
            <v>0</v>
          </cell>
          <cell r="P30">
            <v>0</v>
          </cell>
        </row>
        <row r="31">
          <cell r="A31">
            <v>24</v>
          </cell>
          <cell r="B31" t="str">
            <v>Romzy Oka Ramadhani P</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25</v>
          </cell>
          <cell r="B32" t="str">
            <v>Larasati Jagadhita P</v>
          </cell>
          <cell r="C32" t="str">
            <v>L</v>
          </cell>
          <cell r="D32">
            <v>0</v>
          </cell>
          <cell r="E32">
            <v>0</v>
          </cell>
          <cell r="F32">
            <v>0</v>
          </cell>
          <cell r="G32">
            <v>0</v>
          </cell>
          <cell r="H32">
            <v>0</v>
          </cell>
          <cell r="I32">
            <v>0</v>
          </cell>
          <cell r="J32">
            <v>0</v>
          </cell>
          <cell r="K32">
            <v>0</v>
          </cell>
          <cell r="L32">
            <v>0</v>
          </cell>
          <cell r="M32">
            <v>0</v>
          </cell>
          <cell r="N32">
            <v>0</v>
          </cell>
          <cell r="O32">
            <v>0</v>
          </cell>
          <cell r="P32">
            <v>0</v>
          </cell>
        </row>
        <row r="33">
          <cell r="A33">
            <v>26</v>
          </cell>
          <cell r="B33" t="str">
            <v>Meliana Citra A</v>
          </cell>
          <cell r="C33" t="str">
            <v>P</v>
          </cell>
          <cell r="D33">
            <v>0</v>
          </cell>
          <cell r="E33">
            <v>0</v>
          </cell>
          <cell r="F33">
            <v>0</v>
          </cell>
          <cell r="G33">
            <v>0</v>
          </cell>
          <cell r="H33">
            <v>0</v>
          </cell>
          <cell r="I33">
            <v>0</v>
          </cell>
          <cell r="J33">
            <v>0</v>
          </cell>
          <cell r="K33">
            <v>0</v>
          </cell>
          <cell r="L33">
            <v>0</v>
          </cell>
          <cell r="M33">
            <v>0</v>
          </cell>
          <cell r="N33">
            <v>0</v>
          </cell>
          <cell r="O33">
            <v>0</v>
          </cell>
          <cell r="P33">
            <v>0</v>
          </cell>
        </row>
        <row r="34">
          <cell r="A34">
            <v>27</v>
          </cell>
          <cell r="B34" t="str">
            <v>Mohammad Rizky</v>
          </cell>
          <cell r="C34" t="str">
            <v>L</v>
          </cell>
          <cell r="D34">
            <v>0</v>
          </cell>
          <cell r="E34">
            <v>0</v>
          </cell>
          <cell r="F34">
            <v>0</v>
          </cell>
          <cell r="G34">
            <v>0</v>
          </cell>
          <cell r="H34">
            <v>0</v>
          </cell>
          <cell r="I34">
            <v>0</v>
          </cell>
          <cell r="J34">
            <v>0</v>
          </cell>
          <cell r="K34">
            <v>0</v>
          </cell>
          <cell r="L34">
            <v>0</v>
          </cell>
          <cell r="M34">
            <v>0</v>
          </cell>
          <cell r="N34">
            <v>0</v>
          </cell>
          <cell r="O34">
            <v>0</v>
          </cell>
          <cell r="P34">
            <v>0</v>
          </cell>
        </row>
        <row r="35">
          <cell r="A35">
            <v>28</v>
          </cell>
          <cell r="B35">
            <v>0</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29</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30</v>
          </cell>
          <cell r="B37">
            <v>0</v>
          </cell>
          <cell r="C37" t="str">
            <v>P</v>
          </cell>
          <cell r="D37">
            <v>0</v>
          </cell>
          <cell r="E37">
            <v>0</v>
          </cell>
          <cell r="F37">
            <v>0</v>
          </cell>
          <cell r="G37">
            <v>0</v>
          </cell>
          <cell r="H37">
            <v>0</v>
          </cell>
          <cell r="I37">
            <v>0</v>
          </cell>
          <cell r="J37">
            <v>0</v>
          </cell>
          <cell r="K37">
            <v>0</v>
          </cell>
          <cell r="L37">
            <v>0</v>
          </cell>
          <cell r="M37">
            <v>0</v>
          </cell>
          <cell r="N37">
            <v>0</v>
          </cell>
          <cell r="O37">
            <v>0</v>
          </cell>
          <cell r="P37">
            <v>0</v>
          </cell>
        </row>
        <row r="38">
          <cell r="A38">
            <v>31</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32</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33</v>
          </cell>
          <cell r="B40">
            <v>0</v>
          </cell>
          <cell r="C40" t="str">
            <v>P</v>
          </cell>
          <cell r="D40">
            <v>0</v>
          </cell>
          <cell r="E40">
            <v>0</v>
          </cell>
          <cell r="F40">
            <v>0</v>
          </cell>
          <cell r="G40">
            <v>0</v>
          </cell>
          <cell r="H40">
            <v>0</v>
          </cell>
          <cell r="I40">
            <v>0</v>
          </cell>
          <cell r="J40">
            <v>0</v>
          </cell>
          <cell r="K40">
            <v>0</v>
          </cell>
          <cell r="L40">
            <v>0</v>
          </cell>
          <cell r="M40">
            <v>0</v>
          </cell>
          <cell r="N40">
            <v>0</v>
          </cell>
          <cell r="O40">
            <v>0</v>
          </cell>
          <cell r="P40">
            <v>0</v>
          </cell>
        </row>
        <row r="41">
          <cell r="A41">
            <v>34</v>
          </cell>
          <cell r="B41">
            <v>0</v>
          </cell>
          <cell r="C41" t="str">
            <v>P</v>
          </cell>
          <cell r="D41">
            <v>0</v>
          </cell>
          <cell r="E41">
            <v>0</v>
          </cell>
          <cell r="F41">
            <v>0</v>
          </cell>
          <cell r="G41">
            <v>0</v>
          </cell>
          <cell r="H41">
            <v>0</v>
          </cell>
          <cell r="I41">
            <v>0</v>
          </cell>
          <cell r="J41">
            <v>0</v>
          </cell>
          <cell r="K41">
            <v>0</v>
          </cell>
          <cell r="L41">
            <v>0</v>
          </cell>
          <cell r="M41">
            <v>0</v>
          </cell>
          <cell r="N41">
            <v>0</v>
          </cell>
          <cell r="O41">
            <v>0</v>
          </cell>
          <cell r="P41">
            <v>0</v>
          </cell>
        </row>
        <row r="42">
          <cell r="A42">
            <v>35</v>
          </cell>
          <cell r="B42">
            <v>0</v>
          </cell>
          <cell r="C42" t="str">
            <v>P</v>
          </cell>
          <cell r="D42">
            <v>0</v>
          </cell>
          <cell r="E42">
            <v>0</v>
          </cell>
          <cell r="F42">
            <v>0</v>
          </cell>
          <cell r="G42">
            <v>0</v>
          </cell>
          <cell r="H42">
            <v>0</v>
          </cell>
          <cell r="I42">
            <v>0</v>
          </cell>
          <cell r="J42">
            <v>0</v>
          </cell>
          <cell r="K42">
            <v>0</v>
          </cell>
          <cell r="L42">
            <v>0</v>
          </cell>
          <cell r="M42">
            <v>0</v>
          </cell>
          <cell r="N42">
            <v>0</v>
          </cell>
          <cell r="O42">
            <v>0</v>
          </cell>
          <cell r="P42">
            <v>0</v>
          </cell>
        </row>
        <row r="43">
          <cell r="A43">
            <v>36</v>
          </cell>
          <cell r="B43">
            <v>0</v>
          </cell>
          <cell r="C43" t="str">
            <v>P</v>
          </cell>
          <cell r="D43">
            <v>0</v>
          </cell>
          <cell r="E43">
            <v>0</v>
          </cell>
          <cell r="F43">
            <v>0</v>
          </cell>
          <cell r="G43">
            <v>0</v>
          </cell>
          <cell r="H43">
            <v>0</v>
          </cell>
          <cell r="I43">
            <v>0</v>
          </cell>
          <cell r="J43">
            <v>0</v>
          </cell>
          <cell r="K43">
            <v>0</v>
          </cell>
          <cell r="L43">
            <v>0</v>
          </cell>
          <cell r="M43">
            <v>0</v>
          </cell>
          <cell r="N43">
            <v>0</v>
          </cell>
          <cell r="O43">
            <v>0</v>
          </cell>
          <cell r="P43">
            <v>0</v>
          </cell>
        </row>
        <row r="44">
          <cell r="A44">
            <v>37</v>
          </cell>
          <cell r="B44">
            <v>0</v>
          </cell>
          <cell r="C44" t="str">
            <v>P</v>
          </cell>
          <cell r="D44">
            <v>0</v>
          </cell>
          <cell r="E44">
            <v>0</v>
          </cell>
          <cell r="F44">
            <v>0</v>
          </cell>
          <cell r="G44">
            <v>0</v>
          </cell>
          <cell r="H44">
            <v>0</v>
          </cell>
          <cell r="I44">
            <v>0</v>
          </cell>
          <cell r="J44">
            <v>0</v>
          </cell>
          <cell r="K44">
            <v>0</v>
          </cell>
          <cell r="L44">
            <v>0</v>
          </cell>
          <cell r="M44">
            <v>0</v>
          </cell>
          <cell r="N44">
            <v>0</v>
          </cell>
          <cell r="O44">
            <v>0</v>
          </cell>
          <cell r="P44">
            <v>0</v>
          </cell>
        </row>
        <row r="45">
          <cell r="A45">
            <v>38</v>
          </cell>
          <cell r="B45">
            <v>0</v>
          </cell>
          <cell r="C45" t="str">
            <v>P</v>
          </cell>
          <cell r="D45">
            <v>0</v>
          </cell>
          <cell r="E45">
            <v>0</v>
          </cell>
          <cell r="F45">
            <v>0</v>
          </cell>
          <cell r="G45">
            <v>0</v>
          </cell>
          <cell r="H45">
            <v>0</v>
          </cell>
          <cell r="I45">
            <v>0</v>
          </cell>
          <cell r="J45">
            <v>0</v>
          </cell>
          <cell r="K45">
            <v>0</v>
          </cell>
          <cell r="L45">
            <v>0</v>
          </cell>
          <cell r="M45">
            <v>0</v>
          </cell>
          <cell r="N45">
            <v>0</v>
          </cell>
          <cell r="O45">
            <v>0</v>
          </cell>
          <cell r="P45">
            <v>0</v>
          </cell>
        </row>
        <row r="46">
          <cell r="A46">
            <v>39</v>
          </cell>
          <cell r="B46">
            <v>0</v>
          </cell>
          <cell r="C46" t="str">
            <v>P</v>
          </cell>
          <cell r="D46">
            <v>0</v>
          </cell>
          <cell r="E46">
            <v>0</v>
          </cell>
          <cell r="F46">
            <v>0</v>
          </cell>
          <cell r="G46">
            <v>0</v>
          </cell>
          <cell r="H46">
            <v>0</v>
          </cell>
          <cell r="I46">
            <v>0</v>
          </cell>
          <cell r="J46">
            <v>0</v>
          </cell>
          <cell r="K46">
            <v>0</v>
          </cell>
          <cell r="L46">
            <v>0</v>
          </cell>
          <cell r="M46">
            <v>0</v>
          </cell>
          <cell r="N46">
            <v>0</v>
          </cell>
          <cell r="O46">
            <v>0</v>
          </cell>
          <cell r="P46">
            <v>0</v>
          </cell>
        </row>
        <row r="47">
          <cell r="A47">
            <v>40</v>
          </cell>
          <cell r="B47">
            <v>0</v>
          </cell>
          <cell r="C47" t="str">
            <v>P</v>
          </cell>
          <cell r="D47">
            <v>0</v>
          </cell>
          <cell r="E47">
            <v>0</v>
          </cell>
          <cell r="F47">
            <v>0</v>
          </cell>
          <cell r="G47">
            <v>0</v>
          </cell>
          <cell r="H47">
            <v>0</v>
          </cell>
          <cell r="I47">
            <v>0</v>
          </cell>
          <cell r="J47">
            <v>0</v>
          </cell>
          <cell r="K47">
            <v>0</v>
          </cell>
          <cell r="L47">
            <v>0</v>
          </cell>
          <cell r="M47">
            <v>0</v>
          </cell>
          <cell r="N47">
            <v>0</v>
          </cell>
          <cell r="O47">
            <v>0</v>
          </cell>
          <cell r="P47">
            <v>0</v>
          </cell>
        </row>
      </sheetData>
      <sheetData sheetId="48">
        <row r="8">
          <cell r="A8">
            <v>1</v>
          </cell>
          <cell r="B8" t="str">
            <v>Achmad Zacky</v>
          </cell>
          <cell r="C8" t="str">
            <v>L</v>
          </cell>
          <cell r="D8">
            <v>1</v>
          </cell>
          <cell r="E8">
            <v>1</v>
          </cell>
          <cell r="F8">
            <v>0</v>
          </cell>
          <cell r="G8">
            <v>1</v>
          </cell>
          <cell r="H8">
            <v>0</v>
          </cell>
          <cell r="I8">
            <v>1</v>
          </cell>
          <cell r="J8">
            <v>2</v>
          </cell>
          <cell r="K8">
            <v>2</v>
          </cell>
          <cell r="L8">
            <v>3</v>
          </cell>
          <cell r="M8">
            <v>84.615384615384613</v>
          </cell>
          <cell r="N8">
            <v>4</v>
          </cell>
          <cell r="O8">
            <v>4</v>
          </cell>
          <cell r="P8">
            <v>3</v>
          </cell>
          <cell r="Q8">
            <v>84.615384615384613</v>
          </cell>
        </row>
        <row r="9">
          <cell r="A9">
            <v>2</v>
          </cell>
          <cell r="B9" t="str">
            <v>Angelia Vabel R</v>
          </cell>
          <cell r="C9" t="str">
            <v>L</v>
          </cell>
          <cell r="D9">
            <v>0</v>
          </cell>
          <cell r="E9">
            <v>0</v>
          </cell>
          <cell r="F9">
            <v>0</v>
          </cell>
          <cell r="G9">
            <v>0</v>
          </cell>
          <cell r="H9">
            <v>0</v>
          </cell>
          <cell r="I9">
            <v>0</v>
          </cell>
          <cell r="J9">
            <v>0</v>
          </cell>
          <cell r="K9">
            <v>0</v>
          </cell>
          <cell r="L9">
            <v>0</v>
          </cell>
          <cell r="M9">
            <v>0</v>
          </cell>
          <cell r="N9">
            <v>0</v>
          </cell>
          <cell r="O9">
            <v>0</v>
          </cell>
          <cell r="P9">
            <v>0</v>
          </cell>
          <cell r="Q9">
            <v>0</v>
          </cell>
        </row>
        <row r="10">
          <cell r="A10">
            <v>3</v>
          </cell>
          <cell r="B10" t="str">
            <v>Anggun Dwi P.I</v>
          </cell>
          <cell r="C10" t="str">
            <v>L</v>
          </cell>
          <cell r="D10">
            <v>0</v>
          </cell>
          <cell r="E10">
            <v>0</v>
          </cell>
          <cell r="F10">
            <v>0</v>
          </cell>
          <cell r="G10">
            <v>0</v>
          </cell>
          <cell r="H10">
            <v>0</v>
          </cell>
          <cell r="I10">
            <v>0</v>
          </cell>
          <cell r="J10">
            <v>0</v>
          </cell>
          <cell r="K10">
            <v>0</v>
          </cell>
          <cell r="L10">
            <v>0</v>
          </cell>
          <cell r="M10">
            <v>0</v>
          </cell>
          <cell r="N10">
            <v>0</v>
          </cell>
          <cell r="O10">
            <v>0</v>
          </cell>
          <cell r="P10">
            <v>0</v>
          </cell>
          <cell r="Q10">
            <v>0</v>
          </cell>
        </row>
        <row r="11">
          <cell r="A11">
            <v>4</v>
          </cell>
          <cell r="B11" t="str">
            <v>Antonio Permata A</v>
          </cell>
          <cell r="C11" t="str">
            <v>L</v>
          </cell>
          <cell r="D11">
            <v>0</v>
          </cell>
          <cell r="E11">
            <v>0</v>
          </cell>
          <cell r="F11">
            <v>0</v>
          </cell>
          <cell r="G11">
            <v>0</v>
          </cell>
          <cell r="H11">
            <v>0</v>
          </cell>
          <cell r="I11">
            <v>0</v>
          </cell>
          <cell r="J11">
            <v>0</v>
          </cell>
          <cell r="K11">
            <v>0</v>
          </cell>
          <cell r="L11">
            <v>0</v>
          </cell>
          <cell r="M11">
            <v>0</v>
          </cell>
          <cell r="N11">
            <v>0</v>
          </cell>
          <cell r="O11">
            <v>0</v>
          </cell>
          <cell r="P11">
            <v>0</v>
          </cell>
          <cell r="Q11">
            <v>0</v>
          </cell>
        </row>
        <row r="12">
          <cell r="A12">
            <v>5</v>
          </cell>
          <cell r="B12" t="str">
            <v>Arya Pratama G</v>
          </cell>
          <cell r="C12" t="str">
            <v>P</v>
          </cell>
          <cell r="D12">
            <v>0</v>
          </cell>
          <cell r="E12">
            <v>0</v>
          </cell>
          <cell r="F12">
            <v>0</v>
          </cell>
          <cell r="G12">
            <v>0</v>
          </cell>
          <cell r="H12">
            <v>0</v>
          </cell>
          <cell r="I12">
            <v>0</v>
          </cell>
          <cell r="J12">
            <v>0</v>
          </cell>
          <cell r="K12">
            <v>0</v>
          </cell>
          <cell r="L12">
            <v>0</v>
          </cell>
          <cell r="M12">
            <v>0</v>
          </cell>
          <cell r="N12">
            <v>0</v>
          </cell>
          <cell r="O12">
            <v>0</v>
          </cell>
          <cell r="P12">
            <v>0</v>
          </cell>
          <cell r="Q12">
            <v>0</v>
          </cell>
        </row>
        <row r="13">
          <cell r="A13">
            <v>6</v>
          </cell>
          <cell r="B13" t="str">
            <v>Asyam Hanif Ihsan H</v>
          </cell>
          <cell r="C13" t="str">
            <v>P</v>
          </cell>
          <cell r="D13">
            <v>0</v>
          </cell>
          <cell r="E13">
            <v>0</v>
          </cell>
          <cell r="F13">
            <v>0</v>
          </cell>
          <cell r="G13">
            <v>0</v>
          </cell>
          <cell r="H13">
            <v>0</v>
          </cell>
          <cell r="I13">
            <v>0</v>
          </cell>
          <cell r="J13">
            <v>0</v>
          </cell>
          <cell r="K13">
            <v>0</v>
          </cell>
          <cell r="L13">
            <v>0</v>
          </cell>
          <cell r="M13">
            <v>0</v>
          </cell>
          <cell r="N13">
            <v>0</v>
          </cell>
          <cell r="O13">
            <v>0</v>
          </cell>
          <cell r="P13">
            <v>0</v>
          </cell>
          <cell r="Q13">
            <v>0</v>
          </cell>
        </row>
        <row r="14">
          <cell r="A14">
            <v>7</v>
          </cell>
          <cell r="B14" t="str">
            <v>Athaya Salsabilla Z</v>
          </cell>
          <cell r="C14" t="str">
            <v>L</v>
          </cell>
          <cell r="D14">
            <v>0</v>
          </cell>
          <cell r="E14">
            <v>0</v>
          </cell>
          <cell r="F14">
            <v>0</v>
          </cell>
          <cell r="G14">
            <v>0</v>
          </cell>
          <cell r="H14">
            <v>0</v>
          </cell>
          <cell r="I14">
            <v>0</v>
          </cell>
          <cell r="J14">
            <v>0</v>
          </cell>
          <cell r="K14">
            <v>0</v>
          </cell>
          <cell r="L14">
            <v>0</v>
          </cell>
          <cell r="M14">
            <v>0</v>
          </cell>
          <cell r="N14">
            <v>0</v>
          </cell>
          <cell r="O14">
            <v>0</v>
          </cell>
          <cell r="P14">
            <v>0</v>
          </cell>
          <cell r="Q14">
            <v>0</v>
          </cell>
        </row>
        <row r="15">
          <cell r="A15">
            <v>8</v>
          </cell>
          <cell r="B15" t="str">
            <v>Aulia Dea Rosalinda</v>
          </cell>
          <cell r="C15" t="str">
            <v>L</v>
          </cell>
          <cell r="D15">
            <v>0</v>
          </cell>
          <cell r="E15">
            <v>0</v>
          </cell>
          <cell r="F15">
            <v>0</v>
          </cell>
          <cell r="G15">
            <v>0</v>
          </cell>
          <cell r="H15">
            <v>0</v>
          </cell>
          <cell r="I15">
            <v>0</v>
          </cell>
          <cell r="J15">
            <v>0</v>
          </cell>
          <cell r="K15">
            <v>0</v>
          </cell>
          <cell r="L15">
            <v>0</v>
          </cell>
          <cell r="M15">
            <v>0</v>
          </cell>
          <cell r="N15">
            <v>0</v>
          </cell>
          <cell r="O15">
            <v>0</v>
          </cell>
          <cell r="P15">
            <v>0</v>
          </cell>
          <cell r="Q15">
            <v>0</v>
          </cell>
        </row>
        <row r="16">
          <cell r="A16">
            <v>9</v>
          </cell>
          <cell r="B16" t="str">
            <v>Claudia Gabriella L</v>
          </cell>
          <cell r="C16" t="str">
            <v>L</v>
          </cell>
          <cell r="D16">
            <v>0</v>
          </cell>
          <cell r="E16">
            <v>0</v>
          </cell>
          <cell r="F16">
            <v>0</v>
          </cell>
          <cell r="G16">
            <v>0</v>
          </cell>
          <cell r="H16">
            <v>0</v>
          </cell>
          <cell r="I16">
            <v>0</v>
          </cell>
          <cell r="J16">
            <v>0</v>
          </cell>
          <cell r="K16">
            <v>0</v>
          </cell>
          <cell r="L16">
            <v>0</v>
          </cell>
          <cell r="M16">
            <v>0</v>
          </cell>
          <cell r="N16">
            <v>0</v>
          </cell>
          <cell r="O16">
            <v>0</v>
          </cell>
          <cell r="P16">
            <v>0</v>
          </cell>
          <cell r="Q16">
            <v>0</v>
          </cell>
        </row>
        <row r="17">
          <cell r="A17">
            <v>10</v>
          </cell>
          <cell r="B17" t="str">
            <v xml:space="preserve">Deco Badarus Zaman </v>
          </cell>
          <cell r="C17" t="str">
            <v>L</v>
          </cell>
          <cell r="D17">
            <v>0</v>
          </cell>
          <cell r="E17">
            <v>0</v>
          </cell>
          <cell r="F17">
            <v>0</v>
          </cell>
          <cell r="G17">
            <v>0</v>
          </cell>
          <cell r="H17">
            <v>0</v>
          </cell>
          <cell r="I17">
            <v>0</v>
          </cell>
          <cell r="J17">
            <v>0</v>
          </cell>
          <cell r="K17">
            <v>0</v>
          </cell>
          <cell r="L17">
            <v>0</v>
          </cell>
          <cell r="M17">
            <v>0</v>
          </cell>
          <cell r="N17">
            <v>0</v>
          </cell>
          <cell r="O17">
            <v>0</v>
          </cell>
          <cell r="P17">
            <v>0</v>
          </cell>
          <cell r="Q17">
            <v>0</v>
          </cell>
        </row>
        <row r="18">
          <cell r="A18">
            <v>11</v>
          </cell>
          <cell r="B18" t="str">
            <v>Fania Mutiara Felichia</v>
          </cell>
          <cell r="C18" t="str">
            <v>L</v>
          </cell>
          <cell r="D18">
            <v>0</v>
          </cell>
          <cell r="E18">
            <v>0</v>
          </cell>
          <cell r="F18">
            <v>0</v>
          </cell>
          <cell r="G18">
            <v>0</v>
          </cell>
          <cell r="H18">
            <v>0</v>
          </cell>
          <cell r="I18">
            <v>0</v>
          </cell>
          <cell r="J18">
            <v>0</v>
          </cell>
          <cell r="K18">
            <v>0</v>
          </cell>
          <cell r="L18">
            <v>0</v>
          </cell>
          <cell r="M18">
            <v>0</v>
          </cell>
          <cell r="N18">
            <v>0</v>
          </cell>
          <cell r="O18">
            <v>0</v>
          </cell>
          <cell r="P18">
            <v>0</v>
          </cell>
          <cell r="Q18">
            <v>0</v>
          </cell>
        </row>
        <row r="19">
          <cell r="A19">
            <v>12</v>
          </cell>
          <cell r="B19" t="str">
            <v>Intan Dyah Nowari</v>
          </cell>
          <cell r="C19" t="str">
            <v>L</v>
          </cell>
          <cell r="D19">
            <v>0</v>
          </cell>
          <cell r="E19">
            <v>0</v>
          </cell>
          <cell r="F19">
            <v>0</v>
          </cell>
          <cell r="G19">
            <v>0</v>
          </cell>
          <cell r="H19">
            <v>0</v>
          </cell>
          <cell r="I19">
            <v>0</v>
          </cell>
          <cell r="J19">
            <v>0</v>
          </cell>
          <cell r="K19">
            <v>0</v>
          </cell>
          <cell r="L19">
            <v>0</v>
          </cell>
          <cell r="M19">
            <v>0</v>
          </cell>
          <cell r="N19">
            <v>0</v>
          </cell>
          <cell r="O19">
            <v>0</v>
          </cell>
          <cell r="P19">
            <v>0</v>
          </cell>
          <cell r="Q19">
            <v>0</v>
          </cell>
        </row>
        <row r="20">
          <cell r="A20">
            <v>13</v>
          </cell>
          <cell r="B20" t="str">
            <v>Misyanita Nurfitri S</v>
          </cell>
          <cell r="C20" t="str">
            <v>P</v>
          </cell>
          <cell r="D20">
            <v>0</v>
          </cell>
          <cell r="E20">
            <v>0</v>
          </cell>
          <cell r="F20">
            <v>0</v>
          </cell>
          <cell r="G20">
            <v>0</v>
          </cell>
          <cell r="H20">
            <v>0</v>
          </cell>
          <cell r="I20">
            <v>0</v>
          </cell>
          <cell r="J20">
            <v>0</v>
          </cell>
          <cell r="K20">
            <v>0</v>
          </cell>
          <cell r="L20">
            <v>0</v>
          </cell>
          <cell r="M20">
            <v>0</v>
          </cell>
          <cell r="N20">
            <v>0</v>
          </cell>
          <cell r="O20">
            <v>0</v>
          </cell>
          <cell r="P20">
            <v>0</v>
          </cell>
          <cell r="Q20">
            <v>0</v>
          </cell>
        </row>
        <row r="21">
          <cell r="A21">
            <v>14</v>
          </cell>
          <cell r="B21" t="str">
            <v>Moch Zidane Hita L. U</v>
          </cell>
          <cell r="C21" t="str">
            <v>L</v>
          </cell>
          <cell r="D21">
            <v>0</v>
          </cell>
          <cell r="E21">
            <v>0</v>
          </cell>
          <cell r="F21">
            <v>0</v>
          </cell>
          <cell r="G21">
            <v>0</v>
          </cell>
          <cell r="H21">
            <v>0</v>
          </cell>
          <cell r="I21">
            <v>0</v>
          </cell>
          <cell r="J21">
            <v>0</v>
          </cell>
          <cell r="K21">
            <v>0</v>
          </cell>
          <cell r="L21">
            <v>0</v>
          </cell>
          <cell r="M21">
            <v>0</v>
          </cell>
          <cell r="N21">
            <v>0</v>
          </cell>
          <cell r="O21">
            <v>0</v>
          </cell>
          <cell r="P21">
            <v>0</v>
          </cell>
          <cell r="Q21">
            <v>0</v>
          </cell>
        </row>
        <row r="22">
          <cell r="A22">
            <v>15</v>
          </cell>
          <cell r="B22" t="str">
            <v>Muhammad Ibra Maulana</v>
          </cell>
          <cell r="C22" t="str">
            <v>L</v>
          </cell>
          <cell r="D22">
            <v>0</v>
          </cell>
          <cell r="E22">
            <v>0</v>
          </cell>
          <cell r="F22">
            <v>0</v>
          </cell>
          <cell r="G22">
            <v>0</v>
          </cell>
          <cell r="H22">
            <v>0</v>
          </cell>
          <cell r="I22">
            <v>0</v>
          </cell>
          <cell r="J22">
            <v>0</v>
          </cell>
          <cell r="K22">
            <v>0</v>
          </cell>
          <cell r="L22">
            <v>0</v>
          </cell>
          <cell r="M22">
            <v>0</v>
          </cell>
          <cell r="N22">
            <v>0</v>
          </cell>
          <cell r="O22">
            <v>0</v>
          </cell>
          <cell r="P22">
            <v>0</v>
          </cell>
          <cell r="Q22">
            <v>0</v>
          </cell>
        </row>
        <row r="23">
          <cell r="A23">
            <v>16</v>
          </cell>
          <cell r="B23" t="str">
            <v>Nabilla Shiva Putri</v>
          </cell>
          <cell r="C23" t="str">
            <v>L</v>
          </cell>
          <cell r="D23">
            <v>0</v>
          </cell>
          <cell r="E23">
            <v>0</v>
          </cell>
          <cell r="F23">
            <v>0</v>
          </cell>
          <cell r="G23">
            <v>0</v>
          </cell>
          <cell r="H23">
            <v>0</v>
          </cell>
          <cell r="I23">
            <v>0</v>
          </cell>
          <cell r="J23">
            <v>0</v>
          </cell>
          <cell r="K23">
            <v>0</v>
          </cell>
          <cell r="L23">
            <v>0</v>
          </cell>
          <cell r="M23">
            <v>0</v>
          </cell>
          <cell r="N23">
            <v>0</v>
          </cell>
          <cell r="O23">
            <v>0</v>
          </cell>
          <cell r="P23">
            <v>0</v>
          </cell>
          <cell r="Q23">
            <v>0</v>
          </cell>
        </row>
        <row r="24">
          <cell r="A24">
            <v>17</v>
          </cell>
          <cell r="B24" t="str">
            <v>Naufal Falih F</v>
          </cell>
          <cell r="C24" t="str">
            <v>P</v>
          </cell>
          <cell r="D24">
            <v>0</v>
          </cell>
          <cell r="E24">
            <v>0</v>
          </cell>
          <cell r="F24">
            <v>0</v>
          </cell>
          <cell r="G24">
            <v>0</v>
          </cell>
          <cell r="H24">
            <v>0</v>
          </cell>
          <cell r="I24">
            <v>0</v>
          </cell>
          <cell r="J24">
            <v>0</v>
          </cell>
          <cell r="K24">
            <v>0</v>
          </cell>
          <cell r="L24">
            <v>0</v>
          </cell>
          <cell r="M24">
            <v>0</v>
          </cell>
          <cell r="N24">
            <v>0</v>
          </cell>
          <cell r="O24">
            <v>0</v>
          </cell>
          <cell r="P24">
            <v>0</v>
          </cell>
          <cell r="Q24">
            <v>0</v>
          </cell>
        </row>
        <row r="25">
          <cell r="A25">
            <v>18</v>
          </cell>
          <cell r="B25" t="str">
            <v>Nayla Annora Nobel W</v>
          </cell>
          <cell r="C25" t="str">
            <v>L</v>
          </cell>
          <cell r="D25">
            <v>0</v>
          </cell>
          <cell r="E25">
            <v>0</v>
          </cell>
          <cell r="F25">
            <v>0</v>
          </cell>
          <cell r="G25">
            <v>0</v>
          </cell>
          <cell r="H25">
            <v>0</v>
          </cell>
          <cell r="I25">
            <v>0</v>
          </cell>
          <cell r="J25">
            <v>0</v>
          </cell>
          <cell r="K25">
            <v>0</v>
          </cell>
          <cell r="L25">
            <v>0</v>
          </cell>
          <cell r="M25">
            <v>0</v>
          </cell>
          <cell r="N25">
            <v>0</v>
          </cell>
          <cell r="O25">
            <v>0</v>
          </cell>
          <cell r="P25">
            <v>0</v>
          </cell>
          <cell r="Q25">
            <v>0</v>
          </cell>
        </row>
        <row r="26">
          <cell r="A26">
            <v>19</v>
          </cell>
          <cell r="B26" t="str">
            <v>Raihan Danang P</v>
          </cell>
          <cell r="C26" t="str">
            <v>P</v>
          </cell>
          <cell r="D26">
            <v>0</v>
          </cell>
          <cell r="E26">
            <v>0</v>
          </cell>
          <cell r="F26">
            <v>0</v>
          </cell>
          <cell r="G26">
            <v>0</v>
          </cell>
          <cell r="H26">
            <v>0</v>
          </cell>
          <cell r="I26">
            <v>0</v>
          </cell>
          <cell r="J26">
            <v>0</v>
          </cell>
          <cell r="K26">
            <v>0</v>
          </cell>
          <cell r="L26">
            <v>0</v>
          </cell>
          <cell r="M26">
            <v>0</v>
          </cell>
          <cell r="N26">
            <v>0</v>
          </cell>
          <cell r="O26">
            <v>0</v>
          </cell>
          <cell r="P26">
            <v>0</v>
          </cell>
          <cell r="Q26">
            <v>0</v>
          </cell>
        </row>
        <row r="27">
          <cell r="A27">
            <v>20</v>
          </cell>
          <cell r="B27" t="str">
            <v>Roby Ardiyansyah</v>
          </cell>
          <cell r="C27" t="str">
            <v>P</v>
          </cell>
          <cell r="D27">
            <v>0</v>
          </cell>
          <cell r="E27">
            <v>0</v>
          </cell>
          <cell r="F27">
            <v>0</v>
          </cell>
          <cell r="G27">
            <v>0</v>
          </cell>
          <cell r="H27">
            <v>0</v>
          </cell>
          <cell r="I27">
            <v>0</v>
          </cell>
          <cell r="J27">
            <v>0</v>
          </cell>
          <cell r="K27">
            <v>0</v>
          </cell>
          <cell r="L27">
            <v>0</v>
          </cell>
          <cell r="M27">
            <v>0</v>
          </cell>
          <cell r="N27">
            <v>0</v>
          </cell>
          <cell r="O27">
            <v>0</v>
          </cell>
          <cell r="P27">
            <v>0</v>
          </cell>
          <cell r="Q27">
            <v>0</v>
          </cell>
        </row>
        <row r="28">
          <cell r="A28">
            <v>21</v>
          </cell>
          <cell r="B28" t="str">
            <v>Rojalingga Prana A</v>
          </cell>
          <cell r="C28" t="str">
            <v>L</v>
          </cell>
          <cell r="D28">
            <v>0</v>
          </cell>
          <cell r="E28">
            <v>0</v>
          </cell>
          <cell r="F28">
            <v>0</v>
          </cell>
          <cell r="G28">
            <v>0</v>
          </cell>
          <cell r="H28">
            <v>0</v>
          </cell>
          <cell r="I28">
            <v>0</v>
          </cell>
          <cell r="J28">
            <v>0</v>
          </cell>
          <cell r="K28">
            <v>0</v>
          </cell>
          <cell r="L28">
            <v>0</v>
          </cell>
          <cell r="M28">
            <v>0</v>
          </cell>
          <cell r="N28">
            <v>0</v>
          </cell>
          <cell r="O28">
            <v>0</v>
          </cell>
          <cell r="P28">
            <v>0</v>
          </cell>
          <cell r="Q28">
            <v>0</v>
          </cell>
        </row>
        <row r="29">
          <cell r="A29">
            <v>22</v>
          </cell>
          <cell r="B29" t="str">
            <v>Sally Savista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cell r="Q29">
            <v>0</v>
          </cell>
        </row>
        <row r="30">
          <cell r="A30">
            <v>23</v>
          </cell>
          <cell r="B30" t="str">
            <v xml:space="preserve">Tania Kaori Angelita </v>
          </cell>
          <cell r="C30" t="str">
            <v>P</v>
          </cell>
          <cell r="D30">
            <v>0</v>
          </cell>
          <cell r="E30">
            <v>0</v>
          </cell>
          <cell r="F30">
            <v>0</v>
          </cell>
          <cell r="G30">
            <v>0</v>
          </cell>
          <cell r="H30">
            <v>0</v>
          </cell>
          <cell r="I30">
            <v>0</v>
          </cell>
          <cell r="J30">
            <v>0</v>
          </cell>
          <cell r="K30">
            <v>0</v>
          </cell>
          <cell r="L30">
            <v>0</v>
          </cell>
          <cell r="M30">
            <v>0</v>
          </cell>
          <cell r="N30">
            <v>0</v>
          </cell>
          <cell r="O30">
            <v>0</v>
          </cell>
          <cell r="P30">
            <v>0</v>
          </cell>
          <cell r="Q30">
            <v>0</v>
          </cell>
        </row>
        <row r="31">
          <cell r="A31">
            <v>24</v>
          </cell>
          <cell r="B31" t="str">
            <v>Romzy Oka Ramadhani P</v>
          </cell>
          <cell r="C31" t="str">
            <v>P</v>
          </cell>
          <cell r="D31">
            <v>0</v>
          </cell>
          <cell r="E31">
            <v>0</v>
          </cell>
          <cell r="F31">
            <v>0</v>
          </cell>
          <cell r="G31">
            <v>0</v>
          </cell>
          <cell r="H31">
            <v>0</v>
          </cell>
          <cell r="I31">
            <v>0</v>
          </cell>
          <cell r="J31">
            <v>0</v>
          </cell>
          <cell r="K31">
            <v>0</v>
          </cell>
          <cell r="L31">
            <v>0</v>
          </cell>
          <cell r="M31">
            <v>0</v>
          </cell>
          <cell r="N31">
            <v>0</v>
          </cell>
          <cell r="O31">
            <v>0</v>
          </cell>
          <cell r="P31">
            <v>0</v>
          </cell>
          <cell r="Q31">
            <v>0</v>
          </cell>
        </row>
        <row r="32">
          <cell r="A32">
            <v>25</v>
          </cell>
          <cell r="B32" t="str">
            <v>Larasati Jagadhita P</v>
          </cell>
          <cell r="C32" t="str">
            <v>L</v>
          </cell>
          <cell r="D32">
            <v>0</v>
          </cell>
          <cell r="E32">
            <v>0</v>
          </cell>
          <cell r="F32">
            <v>0</v>
          </cell>
          <cell r="G32">
            <v>0</v>
          </cell>
          <cell r="H32">
            <v>0</v>
          </cell>
          <cell r="I32">
            <v>0</v>
          </cell>
          <cell r="J32">
            <v>0</v>
          </cell>
          <cell r="K32">
            <v>0</v>
          </cell>
          <cell r="L32">
            <v>0</v>
          </cell>
          <cell r="M32">
            <v>0</v>
          </cell>
          <cell r="N32">
            <v>0</v>
          </cell>
          <cell r="O32">
            <v>0</v>
          </cell>
          <cell r="P32">
            <v>0</v>
          </cell>
          <cell r="Q32">
            <v>0</v>
          </cell>
        </row>
        <row r="33">
          <cell r="A33">
            <v>26</v>
          </cell>
          <cell r="B33" t="str">
            <v>Meliana Citra A</v>
          </cell>
          <cell r="C33" t="str">
            <v>P</v>
          </cell>
          <cell r="D33">
            <v>0</v>
          </cell>
          <cell r="E33">
            <v>0</v>
          </cell>
          <cell r="F33">
            <v>0</v>
          </cell>
          <cell r="G33">
            <v>0</v>
          </cell>
          <cell r="H33">
            <v>0</v>
          </cell>
          <cell r="I33">
            <v>0</v>
          </cell>
          <cell r="J33">
            <v>0</v>
          </cell>
          <cell r="K33">
            <v>0</v>
          </cell>
          <cell r="L33">
            <v>0</v>
          </cell>
          <cell r="M33">
            <v>0</v>
          </cell>
          <cell r="N33">
            <v>0</v>
          </cell>
          <cell r="O33">
            <v>0</v>
          </cell>
          <cell r="P33">
            <v>0</v>
          </cell>
          <cell r="Q33">
            <v>0</v>
          </cell>
        </row>
        <row r="34">
          <cell r="A34">
            <v>27</v>
          </cell>
          <cell r="B34" t="str">
            <v>Mohammad Rizky</v>
          </cell>
          <cell r="C34" t="str">
            <v>L</v>
          </cell>
          <cell r="D34">
            <v>0</v>
          </cell>
          <cell r="E34">
            <v>0</v>
          </cell>
          <cell r="F34">
            <v>0</v>
          </cell>
          <cell r="G34">
            <v>0</v>
          </cell>
          <cell r="H34">
            <v>0</v>
          </cell>
          <cell r="I34">
            <v>0</v>
          </cell>
          <cell r="J34">
            <v>0</v>
          </cell>
          <cell r="K34">
            <v>0</v>
          </cell>
          <cell r="L34">
            <v>0</v>
          </cell>
          <cell r="M34">
            <v>0</v>
          </cell>
          <cell r="N34">
            <v>0</v>
          </cell>
          <cell r="O34">
            <v>0</v>
          </cell>
          <cell r="P34">
            <v>0</v>
          </cell>
          <cell r="Q34">
            <v>0</v>
          </cell>
        </row>
        <row r="35">
          <cell r="A35">
            <v>28</v>
          </cell>
          <cell r="B35">
            <v>0</v>
          </cell>
          <cell r="C35" t="str">
            <v>L</v>
          </cell>
          <cell r="D35">
            <v>0</v>
          </cell>
          <cell r="E35">
            <v>0</v>
          </cell>
          <cell r="F35">
            <v>0</v>
          </cell>
          <cell r="G35">
            <v>0</v>
          </cell>
          <cell r="H35">
            <v>0</v>
          </cell>
          <cell r="I35">
            <v>0</v>
          </cell>
          <cell r="J35">
            <v>0</v>
          </cell>
          <cell r="K35">
            <v>0</v>
          </cell>
          <cell r="L35">
            <v>0</v>
          </cell>
          <cell r="M35">
            <v>0</v>
          </cell>
          <cell r="N35">
            <v>0</v>
          </cell>
          <cell r="O35">
            <v>0</v>
          </cell>
          <cell r="P35">
            <v>0</v>
          </cell>
          <cell r="Q35">
            <v>0</v>
          </cell>
        </row>
        <row r="36">
          <cell r="A36">
            <v>29</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cell r="Q36">
            <v>0</v>
          </cell>
        </row>
        <row r="37">
          <cell r="A37">
            <v>30</v>
          </cell>
          <cell r="B37">
            <v>0</v>
          </cell>
          <cell r="C37" t="str">
            <v>P</v>
          </cell>
          <cell r="D37">
            <v>0</v>
          </cell>
          <cell r="E37">
            <v>0</v>
          </cell>
          <cell r="F37">
            <v>0</v>
          </cell>
          <cell r="G37">
            <v>0</v>
          </cell>
          <cell r="H37">
            <v>0</v>
          </cell>
          <cell r="I37">
            <v>0</v>
          </cell>
          <cell r="J37">
            <v>0</v>
          </cell>
          <cell r="K37">
            <v>0</v>
          </cell>
          <cell r="L37">
            <v>0</v>
          </cell>
          <cell r="M37">
            <v>0</v>
          </cell>
          <cell r="N37">
            <v>0</v>
          </cell>
          <cell r="O37">
            <v>0</v>
          </cell>
          <cell r="P37">
            <v>0</v>
          </cell>
          <cell r="Q37">
            <v>0</v>
          </cell>
        </row>
        <row r="38">
          <cell r="A38">
            <v>31</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cell r="Q38">
            <v>0</v>
          </cell>
        </row>
        <row r="39">
          <cell r="A39">
            <v>32</v>
          </cell>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row>
        <row r="40">
          <cell r="A40">
            <v>33</v>
          </cell>
          <cell r="B40">
            <v>0</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row>
        <row r="41">
          <cell r="A41">
            <v>34</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row>
        <row r="42">
          <cell r="A42">
            <v>35</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row>
        <row r="43">
          <cell r="A43">
            <v>36</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row>
        <row r="44">
          <cell r="A44">
            <v>37</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row>
        <row r="45">
          <cell r="A45">
            <v>38</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row>
        <row r="46">
          <cell r="A46">
            <v>39</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row>
        <row r="47">
          <cell r="A47">
            <v>40</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row>
      </sheetData>
      <sheetData sheetId="49">
        <row r="8">
          <cell r="A8">
            <v>1</v>
          </cell>
          <cell r="B8" t="str">
            <v>Achmad Zacky</v>
          </cell>
          <cell r="C8" t="str">
            <v>L</v>
          </cell>
          <cell r="D8">
            <v>1</v>
          </cell>
          <cell r="E8">
            <v>1</v>
          </cell>
          <cell r="F8">
            <v>1</v>
          </cell>
          <cell r="G8">
            <v>1</v>
          </cell>
          <cell r="H8">
            <v>0</v>
          </cell>
          <cell r="I8">
            <v>2</v>
          </cell>
          <cell r="J8">
            <v>2</v>
          </cell>
          <cell r="K8">
            <v>3</v>
          </cell>
          <cell r="L8">
            <v>91.666666666666671</v>
          </cell>
          <cell r="M8">
            <v>4</v>
          </cell>
          <cell r="N8">
            <v>4</v>
          </cell>
          <cell r="O8">
            <v>3</v>
          </cell>
          <cell r="P8">
            <v>91.666666666666671</v>
          </cell>
        </row>
        <row r="9">
          <cell r="A9">
            <v>2</v>
          </cell>
          <cell r="B9" t="str">
            <v>Angelia Vabel R</v>
          </cell>
          <cell r="C9" t="str">
            <v>L</v>
          </cell>
          <cell r="D9">
            <v>0</v>
          </cell>
          <cell r="E9">
            <v>0</v>
          </cell>
          <cell r="F9">
            <v>0</v>
          </cell>
          <cell r="G9">
            <v>0</v>
          </cell>
          <cell r="H9">
            <v>0</v>
          </cell>
          <cell r="I9">
            <v>0</v>
          </cell>
          <cell r="J9">
            <v>0</v>
          </cell>
          <cell r="K9">
            <v>0</v>
          </cell>
          <cell r="L9">
            <v>0</v>
          </cell>
          <cell r="M9">
            <v>0</v>
          </cell>
          <cell r="N9">
            <v>0</v>
          </cell>
          <cell r="O9">
            <v>0</v>
          </cell>
          <cell r="P9">
            <v>0</v>
          </cell>
        </row>
        <row r="10">
          <cell r="A10">
            <v>3</v>
          </cell>
          <cell r="B10" t="str">
            <v>Anggun Dwi P.I</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4</v>
          </cell>
          <cell r="B11" t="str">
            <v>Antonio Permata A</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5</v>
          </cell>
          <cell r="B12" t="str">
            <v>Arya Pratama G</v>
          </cell>
          <cell r="C12" t="str">
            <v>P</v>
          </cell>
          <cell r="D12">
            <v>0</v>
          </cell>
          <cell r="E12">
            <v>0</v>
          </cell>
          <cell r="F12">
            <v>0</v>
          </cell>
          <cell r="G12">
            <v>0</v>
          </cell>
          <cell r="H12">
            <v>0</v>
          </cell>
          <cell r="I12">
            <v>0</v>
          </cell>
          <cell r="J12">
            <v>0</v>
          </cell>
          <cell r="K12">
            <v>0</v>
          </cell>
          <cell r="L12">
            <v>0</v>
          </cell>
          <cell r="M12">
            <v>0</v>
          </cell>
          <cell r="N12">
            <v>0</v>
          </cell>
          <cell r="O12">
            <v>0</v>
          </cell>
          <cell r="P12">
            <v>0</v>
          </cell>
        </row>
        <row r="13">
          <cell r="A13">
            <v>6</v>
          </cell>
          <cell r="B13" t="str">
            <v>Asyam Hanif Ihsan H</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7</v>
          </cell>
          <cell r="B14" t="str">
            <v>Athaya Salsabilla Z</v>
          </cell>
          <cell r="C14" t="str">
            <v>L</v>
          </cell>
          <cell r="D14">
            <v>0</v>
          </cell>
          <cell r="E14">
            <v>0</v>
          </cell>
          <cell r="F14">
            <v>0</v>
          </cell>
          <cell r="G14">
            <v>0</v>
          </cell>
          <cell r="H14">
            <v>0</v>
          </cell>
          <cell r="I14">
            <v>0</v>
          </cell>
          <cell r="J14">
            <v>0</v>
          </cell>
          <cell r="K14">
            <v>0</v>
          </cell>
          <cell r="L14">
            <v>0</v>
          </cell>
          <cell r="M14">
            <v>0</v>
          </cell>
          <cell r="N14">
            <v>0</v>
          </cell>
          <cell r="O14">
            <v>0</v>
          </cell>
          <cell r="P14">
            <v>0</v>
          </cell>
        </row>
        <row r="15">
          <cell r="A15">
            <v>8</v>
          </cell>
          <cell r="B15" t="str">
            <v>Aulia Dea Rosalinda</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9</v>
          </cell>
          <cell r="B16" t="str">
            <v>Claudia Gabriella L</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10</v>
          </cell>
          <cell r="B17" t="str">
            <v xml:space="preserve">Deco Badarus Zaman </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11</v>
          </cell>
          <cell r="B18" t="str">
            <v>Fania Mutiara Felichia</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12</v>
          </cell>
          <cell r="B19" t="str">
            <v>Intan Dyah Nowari</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13</v>
          </cell>
          <cell r="B20" t="str">
            <v>Misyanita Nurfitri S</v>
          </cell>
          <cell r="C20" t="str">
            <v>P</v>
          </cell>
          <cell r="D20">
            <v>0</v>
          </cell>
          <cell r="E20">
            <v>0</v>
          </cell>
          <cell r="F20">
            <v>0</v>
          </cell>
          <cell r="G20">
            <v>0</v>
          </cell>
          <cell r="H20">
            <v>0</v>
          </cell>
          <cell r="I20">
            <v>0</v>
          </cell>
          <cell r="J20">
            <v>0</v>
          </cell>
          <cell r="K20">
            <v>0</v>
          </cell>
          <cell r="L20">
            <v>0</v>
          </cell>
          <cell r="M20">
            <v>0</v>
          </cell>
          <cell r="N20">
            <v>0</v>
          </cell>
          <cell r="O20">
            <v>0</v>
          </cell>
          <cell r="P20">
            <v>0</v>
          </cell>
        </row>
        <row r="21">
          <cell r="A21">
            <v>14</v>
          </cell>
          <cell r="B21" t="str">
            <v>Moch Zidane Hita L. U</v>
          </cell>
          <cell r="C21" t="str">
            <v>L</v>
          </cell>
          <cell r="D21">
            <v>0</v>
          </cell>
          <cell r="E21">
            <v>0</v>
          </cell>
          <cell r="F21">
            <v>0</v>
          </cell>
          <cell r="G21">
            <v>0</v>
          </cell>
          <cell r="H21">
            <v>0</v>
          </cell>
          <cell r="I21">
            <v>0</v>
          </cell>
          <cell r="J21">
            <v>0</v>
          </cell>
          <cell r="K21">
            <v>0</v>
          </cell>
          <cell r="L21">
            <v>0</v>
          </cell>
          <cell r="M21">
            <v>0</v>
          </cell>
          <cell r="N21">
            <v>0</v>
          </cell>
          <cell r="O21">
            <v>0</v>
          </cell>
          <cell r="P21">
            <v>0</v>
          </cell>
        </row>
        <row r="22">
          <cell r="A22">
            <v>15</v>
          </cell>
          <cell r="B22" t="str">
            <v>Muhammad Ibra Maulana</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16</v>
          </cell>
          <cell r="B23" t="str">
            <v>Nabilla Shiva Putri</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17</v>
          </cell>
          <cell r="B24" t="str">
            <v>Naufal Falih F</v>
          </cell>
          <cell r="C24" t="str">
            <v>P</v>
          </cell>
          <cell r="D24">
            <v>0</v>
          </cell>
          <cell r="E24">
            <v>0</v>
          </cell>
          <cell r="F24">
            <v>0</v>
          </cell>
          <cell r="G24">
            <v>0</v>
          </cell>
          <cell r="H24">
            <v>0</v>
          </cell>
          <cell r="I24">
            <v>0</v>
          </cell>
          <cell r="J24">
            <v>0</v>
          </cell>
          <cell r="K24">
            <v>0</v>
          </cell>
          <cell r="L24">
            <v>0</v>
          </cell>
          <cell r="M24">
            <v>0</v>
          </cell>
          <cell r="N24">
            <v>0</v>
          </cell>
          <cell r="O24">
            <v>0</v>
          </cell>
          <cell r="P24">
            <v>0</v>
          </cell>
        </row>
        <row r="25">
          <cell r="A25">
            <v>18</v>
          </cell>
          <cell r="B25" t="str">
            <v>Nayla Annora Nobel W</v>
          </cell>
          <cell r="C25" t="str">
            <v>L</v>
          </cell>
          <cell r="D25">
            <v>0</v>
          </cell>
          <cell r="E25">
            <v>0</v>
          </cell>
          <cell r="F25">
            <v>0</v>
          </cell>
          <cell r="G25">
            <v>0</v>
          </cell>
          <cell r="H25">
            <v>0</v>
          </cell>
          <cell r="I25">
            <v>0</v>
          </cell>
          <cell r="J25">
            <v>0</v>
          </cell>
          <cell r="K25">
            <v>0</v>
          </cell>
          <cell r="L25">
            <v>0</v>
          </cell>
          <cell r="M25">
            <v>0</v>
          </cell>
          <cell r="N25">
            <v>0</v>
          </cell>
          <cell r="O25">
            <v>0</v>
          </cell>
          <cell r="P25">
            <v>0</v>
          </cell>
        </row>
        <row r="26">
          <cell r="A26">
            <v>19</v>
          </cell>
          <cell r="B26" t="str">
            <v>Raihan Danang P</v>
          </cell>
          <cell r="C26" t="str">
            <v>P</v>
          </cell>
          <cell r="D26">
            <v>0</v>
          </cell>
          <cell r="E26">
            <v>0</v>
          </cell>
          <cell r="F26">
            <v>0</v>
          </cell>
          <cell r="G26">
            <v>0</v>
          </cell>
          <cell r="H26">
            <v>0</v>
          </cell>
          <cell r="I26">
            <v>0</v>
          </cell>
          <cell r="J26">
            <v>0</v>
          </cell>
          <cell r="K26">
            <v>0</v>
          </cell>
          <cell r="L26">
            <v>0</v>
          </cell>
          <cell r="M26">
            <v>0</v>
          </cell>
          <cell r="N26">
            <v>0</v>
          </cell>
          <cell r="O26">
            <v>0</v>
          </cell>
          <cell r="P26">
            <v>0</v>
          </cell>
        </row>
        <row r="27">
          <cell r="A27">
            <v>20</v>
          </cell>
          <cell r="B27" t="str">
            <v>Roby Ardiyansyah</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21</v>
          </cell>
          <cell r="B28" t="str">
            <v>Rojalingga Prana A</v>
          </cell>
          <cell r="C28" t="str">
            <v>L</v>
          </cell>
          <cell r="D28">
            <v>0</v>
          </cell>
          <cell r="E28">
            <v>0</v>
          </cell>
          <cell r="F28">
            <v>0</v>
          </cell>
          <cell r="G28">
            <v>0</v>
          </cell>
          <cell r="H28">
            <v>0</v>
          </cell>
          <cell r="I28">
            <v>0</v>
          </cell>
          <cell r="J28">
            <v>0</v>
          </cell>
          <cell r="K28">
            <v>0</v>
          </cell>
          <cell r="L28">
            <v>0</v>
          </cell>
          <cell r="M28">
            <v>0</v>
          </cell>
          <cell r="N28">
            <v>0</v>
          </cell>
          <cell r="O28">
            <v>0</v>
          </cell>
          <cell r="P28">
            <v>0</v>
          </cell>
        </row>
        <row r="29">
          <cell r="A29">
            <v>22</v>
          </cell>
          <cell r="B29" t="str">
            <v>Sally Savista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23</v>
          </cell>
          <cell r="B30" t="str">
            <v xml:space="preserve">Tania Kaori Angelita </v>
          </cell>
          <cell r="C30" t="str">
            <v>P</v>
          </cell>
          <cell r="D30">
            <v>0</v>
          </cell>
          <cell r="E30">
            <v>0</v>
          </cell>
          <cell r="F30">
            <v>0</v>
          </cell>
          <cell r="G30">
            <v>0</v>
          </cell>
          <cell r="H30">
            <v>0</v>
          </cell>
          <cell r="I30">
            <v>0</v>
          </cell>
          <cell r="J30">
            <v>0</v>
          </cell>
          <cell r="K30">
            <v>0</v>
          </cell>
          <cell r="L30">
            <v>0</v>
          </cell>
          <cell r="M30">
            <v>0</v>
          </cell>
          <cell r="N30">
            <v>0</v>
          </cell>
          <cell r="O30">
            <v>0</v>
          </cell>
          <cell r="P30">
            <v>0</v>
          </cell>
        </row>
        <row r="31">
          <cell r="A31">
            <v>24</v>
          </cell>
          <cell r="B31" t="str">
            <v>Romzy Oka Ramadhani P</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25</v>
          </cell>
          <cell r="B32" t="str">
            <v>Larasati Jagadhita P</v>
          </cell>
          <cell r="C32" t="str">
            <v>L</v>
          </cell>
          <cell r="D32">
            <v>0</v>
          </cell>
          <cell r="E32">
            <v>0</v>
          </cell>
          <cell r="F32">
            <v>0</v>
          </cell>
          <cell r="G32">
            <v>0</v>
          </cell>
          <cell r="H32">
            <v>0</v>
          </cell>
          <cell r="I32">
            <v>0</v>
          </cell>
          <cell r="J32">
            <v>0</v>
          </cell>
          <cell r="K32">
            <v>0</v>
          </cell>
          <cell r="L32">
            <v>0</v>
          </cell>
          <cell r="M32">
            <v>0</v>
          </cell>
          <cell r="N32">
            <v>0</v>
          </cell>
          <cell r="O32">
            <v>0</v>
          </cell>
          <cell r="P32">
            <v>0</v>
          </cell>
        </row>
        <row r="33">
          <cell r="A33">
            <v>26</v>
          </cell>
          <cell r="B33" t="str">
            <v>Meliana Citra A</v>
          </cell>
          <cell r="C33" t="str">
            <v>P</v>
          </cell>
          <cell r="D33">
            <v>0</v>
          </cell>
          <cell r="E33">
            <v>0</v>
          </cell>
          <cell r="F33">
            <v>0</v>
          </cell>
          <cell r="G33">
            <v>0</v>
          </cell>
          <cell r="H33">
            <v>0</v>
          </cell>
          <cell r="I33">
            <v>0</v>
          </cell>
          <cell r="J33">
            <v>0</v>
          </cell>
          <cell r="K33">
            <v>0</v>
          </cell>
          <cell r="L33">
            <v>0</v>
          </cell>
          <cell r="M33">
            <v>0</v>
          </cell>
          <cell r="N33">
            <v>0</v>
          </cell>
          <cell r="O33">
            <v>0</v>
          </cell>
          <cell r="P33">
            <v>0</v>
          </cell>
        </row>
        <row r="34">
          <cell r="A34">
            <v>27</v>
          </cell>
          <cell r="B34" t="str">
            <v>Mohammad Rizky</v>
          </cell>
          <cell r="C34" t="str">
            <v>L</v>
          </cell>
          <cell r="D34">
            <v>0</v>
          </cell>
          <cell r="E34">
            <v>0</v>
          </cell>
          <cell r="F34">
            <v>0</v>
          </cell>
          <cell r="G34">
            <v>0</v>
          </cell>
          <cell r="H34">
            <v>0</v>
          </cell>
          <cell r="I34">
            <v>0</v>
          </cell>
          <cell r="J34">
            <v>0</v>
          </cell>
          <cell r="K34">
            <v>0</v>
          </cell>
          <cell r="L34">
            <v>0</v>
          </cell>
          <cell r="M34">
            <v>0</v>
          </cell>
          <cell r="N34">
            <v>0</v>
          </cell>
          <cell r="O34">
            <v>0</v>
          </cell>
          <cell r="P34">
            <v>0</v>
          </cell>
        </row>
        <row r="35">
          <cell r="A35">
            <v>28</v>
          </cell>
          <cell r="B35">
            <v>0</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29</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30</v>
          </cell>
          <cell r="B37">
            <v>0</v>
          </cell>
          <cell r="C37" t="str">
            <v>P</v>
          </cell>
          <cell r="D37">
            <v>0</v>
          </cell>
          <cell r="E37">
            <v>0</v>
          </cell>
          <cell r="F37">
            <v>0</v>
          </cell>
          <cell r="G37">
            <v>0</v>
          </cell>
          <cell r="H37">
            <v>0</v>
          </cell>
          <cell r="I37">
            <v>0</v>
          </cell>
          <cell r="J37">
            <v>0</v>
          </cell>
          <cell r="K37">
            <v>0</v>
          </cell>
          <cell r="L37">
            <v>0</v>
          </cell>
          <cell r="M37">
            <v>0</v>
          </cell>
          <cell r="N37">
            <v>0</v>
          </cell>
          <cell r="O37">
            <v>0</v>
          </cell>
          <cell r="P37">
            <v>0</v>
          </cell>
        </row>
        <row r="38">
          <cell r="A38">
            <v>31</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32</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33</v>
          </cell>
          <cell r="B40">
            <v>0</v>
          </cell>
          <cell r="C40" t="str">
            <v>P</v>
          </cell>
          <cell r="D40">
            <v>0</v>
          </cell>
          <cell r="E40">
            <v>0</v>
          </cell>
          <cell r="F40">
            <v>0</v>
          </cell>
          <cell r="G40">
            <v>0</v>
          </cell>
          <cell r="H40">
            <v>0</v>
          </cell>
          <cell r="I40">
            <v>0</v>
          </cell>
          <cell r="J40">
            <v>0</v>
          </cell>
          <cell r="K40">
            <v>0</v>
          </cell>
          <cell r="L40">
            <v>0</v>
          </cell>
          <cell r="M40">
            <v>0</v>
          </cell>
          <cell r="N40">
            <v>0</v>
          </cell>
          <cell r="O40">
            <v>0</v>
          </cell>
          <cell r="P40">
            <v>0</v>
          </cell>
        </row>
        <row r="41">
          <cell r="A41">
            <v>34</v>
          </cell>
          <cell r="B41">
            <v>0</v>
          </cell>
          <cell r="C41" t="str">
            <v>P</v>
          </cell>
          <cell r="D41">
            <v>0</v>
          </cell>
          <cell r="E41">
            <v>0</v>
          </cell>
          <cell r="F41">
            <v>0</v>
          </cell>
          <cell r="G41">
            <v>0</v>
          </cell>
          <cell r="H41">
            <v>0</v>
          </cell>
          <cell r="I41">
            <v>0</v>
          </cell>
          <cell r="J41">
            <v>0</v>
          </cell>
          <cell r="K41">
            <v>0</v>
          </cell>
          <cell r="L41">
            <v>0</v>
          </cell>
          <cell r="M41">
            <v>0</v>
          </cell>
          <cell r="N41">
            <v>0</v>
          </cell>
          <cell r="O41">
            <v>0</v>
          </cell>
          <cell r="P41">
            <v>0</v>
          </cell>
        </row>
        <row r="42">
          <cell r="A42">
            <v>35</v>
          </cell>
          <cell r="B42">
            <v>0</v>
          </cell>
          <cell r="C42" t="str">
            <v>P</v>
          </cell>
          <cell r="D42">
            <v>0</v>
          </cell>
          <cell r="E42">
            <v>0</v>
          </cell>
          <cell r="F42">
            <v>0</v>
          </cell>
          <cell r="G42">
            <v>0</v>
          </cell>
          <cell r="H42">
            <v>0</v>
          </cell>
          <cell r="I42">
            <v>0</v>
          </cell>
          <cell r="J42">
            <v>0</v>
          </cell>
          <cell r="K42">
            <v>0</v>
          </cell>
          <cell r="L42">
            <v>0</v>
          </cell>
          <cell r="M42">
            <v>0</v>
          </cell>
          <cell r="N42">
            <v>0</v>
          </cell>
          <cell r="O42">
            <v>0</v>
          </cell>
          <cell r="P42">
            <v>0</v>
          </cell>
        </row>
        <row r="43">
          <cell r="A43">
            <v>36</v>
          </cell>
          <cell r="B43">
            <v>0</v>
          </cell>
          <cell r="C43" t="str">
            <v>P</v>
          </cell>
          <cell r="D43">
            <v>0</v>
          </cell>
          <cell r="E43">
            <v>0</v>
          </cell>
          <cell r="F43">
            <v>0</v>
          </cell>
          <cell r="G43">
            <v>0</v>
          </cell>
          <cell r="H43">
            <v>0</v>
          </cell>
          <cell r="I43">
            <v>0</v>
          </cell>
          <cell r="J43">
            <v>0</v>
          </cell>
          <cell r="K43">
            <v>0</v>
          </cell>
          <cell r="L43">
            <v>0</v>
          </cell>
          <cell r="M43">
            <v>0</v>
          </cell>
          <cell r="N43">
            <v>0</v>
          </cell>
          <cell r="O43">
            <v>0</v>
          </cell>
          <cell r="P43">
            <v>0</v>
          </cell>
        </row>
        <row r="44">
          <cell r="A44">
            <v>37</v>
          </cell>
          <cell r="B44">
            <v>0</v>
          </cell>
          <cell r="C44" t="str">
            <v>P</v>
          </cell>
          <cell r="D44">
            <v>0</v>
          </cell>
          <cell r="E44">
            <v>0</v>
          </cell>
          <cell r="F44">
            <v>0</v>
          </cell>
          <cell r="G44">
            <v>0</v>
          </cell>
          <cell r="H44">
            <v>0</v>
          </cell>
          <cell r="I44">
            <v>0</v>
          </cell>
          <cell r="J44">
            <v>0</v>
          </cell>
          <cell r="K44">
            <v>0</v>
          </cell>
          <cell r="L44">
            <v>0</v>
          </cell>
          <cell r="M44">
            <v>0</v>
          </cell>
          <cell r="N44">
            <v>0</v>
          </cell>
          <cell r="O44">
            <v>0</v>
          </cell>
          <cell r="P44">
            <v>0</v>
          </cell>
        </row>
        <row r="45">
          <cell r="A45">
            <v>38</v>
          </cell>
          <cell r="B45">
            <v>0</v>
          </cell>
          <cell r="C45" t="str">
            <v>P</v>
          </cell>
          <cell r="D45">
            <v>0</v>
          </cell>
          <cell r="E45">
            <v>0</v>
          </cell>
          <cell r="F45">
            <v>0</v>
          </cell>
          <cell r="G45">
            <v>0</v>
          </cell>
          <cell r="H45">
            <v>0</v>
          </cell>
          <cell r="I45">
            <v>0</v>
          </cell>
          <cell r="J45">
            <v>0</v>
          </cell>
          <cell r="K45">
            <v>0</v>
          </cell>
          <cell r="L45">
            <v>0</v>
          </cell>
          <cell r="M45">
            <v>0</v>
          </cell>
          <cell r="N45">
            <v>0</v>
          </cell>
          <cell r="O45">
            <v>0</v>
          </cell>
          <cell r="P45">
            <v>0</v>
          </cell>
        </row>
        <row r="46">
          <cell r="A46">
            <v>39</v>
          </cell>
          <cell r="B46">
            <v>0</v>
          </cell>
          <cell r="C46" t="str">
            <v>P</v>
          </cell>
          <cell r="D46">
            <v>0</v>
          </cell>
          <cell r="E46">
            <v>0</v>
          </cell>
          <cell r="F46">
            <v>0</v>
          </cell>
          <cell r="G46">
            <v>0</v>
          </cell>
          <cell r="H46">
            <v>0</v>
          </cell>
          <cell r="I46">
            <v>0</v>
          </cell>
          <cell r="J46">
            <v>0</v>
          </cell>
          <cell r="K46">
            <v>0</v>
          </cell>
          <cell r="L46">
            <v>0</v>
          </cell>
          <cell r="M46">
            <v>0</v>
          </cell>
          <cell r="N46">
            <v>0</v>
          </cell>
          <cell r="O46">
            <v>0</v>
          </cell>
          <cell r="P46">
            <v>0</v>
          </cell>
        </row>
        <row r="47">
          <cell r="A47">
            <v>40</v>
          </cell>
          <cell r="B47">
            <v>0</v>
          </cell>
          <cell r="C47" t="str">
            <v>P</v>
          </cell>
          <cell r="D47">
            <v>0</v>
          </cell>
          <cell r="E47">
            <v>0</v>
          </cell>
          <cell r="F47">
            <v>0</v>
          </cell>
          <cell r="G47">
            <v>0</v>
          </cell>
          <cell r="H47">
            <v>0</v>
          </cell>
          <cell r="I47">
            <v>0</v>
          </cell>
          <cell r="J47">
            <v>0</v>
          </cell>
          <cell r="K47">
            <v>0</v>
          </cell>
          <cell r="L47">
            <v>0</v>
          </cell>
          <cell r="M47">
            <v>0</v>
          </cell>
          <cell r="N47">
            <v>0</v>
          </cell>
          <cell r="O47">
            <v>0</v>
          </cell>
          <cell r="P47">
            <v>0</v>
          </cell>
        </row>
      </sheetData>
      <sheetData sheetId="50">
        <row r="9">
          <cell r="A9">
            <v>1</v>
          </cell>
          <cell r="B9" t="str">
            <v>Achmad Zacky</v>
          </cell>
          <cell r="C9" t="str">
            <v>L</v>
          </cell>
          <cell r="D9">
            <v>1</v>
          </cell>
          <cell r="E9">
            <v>1</v>
          </cell>
          <cell r="F9">
            <v>2</v>
          </cell>
          <cell r="G9">
            <v>2</v>
          </cell>
          <cell r="H9">
            <v>0</v>
          </cell>
          <cell r="I9">
            <v>1</v>
          </cell>
          <cell r="J9">
            <v>1</v>
          </cell>
          <cell r="K9">
            <v>2</v>
          </cell>
          <cell r="L9">
            <v>83.333333333333329</v>
          </cell>
          <cell r="M9">
            <v>6</v>
          </cell>
          <cell r="N9">
            <v>2</v>
          </cell>
          <cell r="O9">
            <v>2</v>
          </cell>
          <cell r="P9">
            <v>83.333333333333329</v>
          </cell>
          <cell r="Q9">
            <v>83.333333333333329</v>
          </cell>
          <cell r="R9">
            <v>83.333333333333329</v>
          </cell>
          <cell r="S9">
            <v>83.333333333333329</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row>
        <row r="36">
          <cell r="A36">
            <v>28</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row>
        <row r="37">
          <cell r="A37">
            <v>29</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row>
        <row r="38">
          <cell r="A38">
            <v>30</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row>
        <row r="40">
          <cell r="A40">
            <v>32</v>
          </cell>
          <cell r="B40">
            <v>0</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row>
      </sheetData>
      <sheetData sheetId="51">
        <row r="9">
          <cell r="A9">
            <v>1</v>
          </cell>
          <cell r="B9" t="str">
            <v>Achmad Zacky</v>
          </cell>
          <cell r="C9" t="str">
            <v>L</v>
          </cell>
          <cell r="D9">
            <v>0</v>
          </cell>
          <cell r="E9">
            <v>1</v>
          </cell>
          <cell r="F9">
            <v>1</v>
          </cell>
          <cell r="G9">
            <v>3</v>
          </cell>
          <cell r="H9">
            <v>0</v>
          </cell>
          <cell r="I9">
            <v>1</v>
          </cell>
          <cell r="J9">
            <v>2</v>
          </cell>
          <cell r="K9">
            <v>3</v>
          </cell>
          <cell r="L9">
            <v>91.666666666666671</v>
          </cell>
          <cell r="M9">
            <v>5</v>
          </cell>
          <cell r="N9">
            <v>3</v>
          </cell>
          <cell r="O9">
            <v>3</v>
          </cell>
          <cell r="P9">
            <v>91.666666666666671</v>
          </cell>
          <cell r="Q9">
            <v>91.666666666666671</v>
          </cell>
          <cell r="R9">
            <v>91.666666666666671</v>
          </cell>
          <cell r="S9">
            <v>91.666666666666671</v>
          </cell>
          <cell r="T9">
            <v>91.666666666666671</v>
          </cell>
          <cell r="U9">
            <v>91.666666666666671</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row>
        <row r="36">
          <cell r="A36">
            <v>28</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row>
        <row r="37">
          <cell r="A37">
            <v>29</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row>
        <row r="38">
          <cell r="A38">
            <v>30</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row>
        <row r="40">
          <cell r="A40">
            <v>32</v>
          </cell>
          <cell r="B40">
            <v>0</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row>
      </sheetData>
      <sheetData sheetId="52">
        <row r="9">
          <cell r="A9">
            <v>1</v>
          </cell>
          <cell r="B9" t="str">
            <v>Achmad Zacky</v>
          </cell>
          <cell r="C9" t="str">
            <v>L</v>
          </cell>
          <cell r="D9">
            <v>1</v>
          </cell>
          <cell r="E9">
            <v>0</v>
          </cell>
          <cell r="F9">
            <v>1</v>
          </cell>
          <cell r="G9">
            <v>0</v>
          </cell>
          <cell r="H9">
            <v>1</v>
          </cell>
          <cell r="I9">
            <v>2</v>
          </cell>
          <cell r="J9">
            <v>2</v>
          </cell>
          <cell r="K9">
            <v>3</v>
          </cell>
          <cell r="L9">
            <v>83.333333333333329</v>
          </cell>
          <cell r="M9">
            <v>3</v>
          </cell>
          <cell r="N9">
            <v>4</v>
          </cell>
          <cell r="O9">
            <v>3</v>
          </cell>
          <cell r="P9">
            <v>83.333333333333329</v>
          </cell>
          <cell r="Q9">
            <v>83.333333333333329</v>
          </cell>
          <cell r="R9">
            <v>83.333333333333329</v>
          </cell>
          <cell r="S9">
            <v>83.333333333333329</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row>
        <row r="36">
          <cell r="A36">
            <v>28</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row>
        <row r="37">
          <cell r="A37">
            <v>29</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row>
        <row r="38">
          <cell r="A38">
            <v>30</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row>
        <row r="40">
          <cell r="A40">
            <v>32</v>
          </cell>
          <cell r="B40">
            <v>0</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row>
      </sheetData>
      <sheetData sheetId="53">
        <row r="9">
          <cell r="A9">
            <v>1</v>
          </cell>
          <cell r="B9" t="str">
            <v>Achmad Zacky</v>
          </cell>
          <cell r="C9" t="str">
            <v>L</v>
          </cell>
          <cell r="D9">
            <v>1</v>
          </cell>
          <cell r="E9">
            <v>0</v>
          </cell>
          <cell r="F9">
            <v>1</v>
          </cell>
          <cell r="G9">
            <v>0</v>
          </cell>
          <cell r="H9">
            <v>1</v>
          </cell>
          <cell r="I9">
            <v>2</v>
          </cell>
          <cell r="J9">
            <v>2</v>
          </cell>
          <cell r="K9">
            <v>3</v>
          </cell>
          <cell r="L9">
            <v>83.333333333333329</v>
          </cell>
          <cell r="M9">
            <v>3</v>
          </cell>
          <cell r="N9">
            <v>4</v>
          </cell>
          <cell r="O9">
            <v>3</v>
          </cell>
          <cell r="P9">
            <v>83.333333333333329</v>
          </cell>
          <cell r="Q9">
            <v>83.333333333333329</v>
          </cell>
          <cell r="R9">
            <v>83.333333333333329</v>
          </cell>
          <cell r="S9">
            <v>83.333333333333329</v>
          </cell>
          <cell r="T9">
            <v>83.333333333333329</v>
          </cell>
          <cell r="U9">
            <v>83.333333333333329</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row>
        <row r="36">
          <cell r="A36">
            <v>28</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row>
        <row r="37">
          <cell r="A37">
            <v>29</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row>
        <row r="38">
          <cell r="A38">
            <v>30</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row>
        <row r="40">
          <cell r="A40">
            <v>32</v>
          </cell>
          <cell r="B40">
            <v>0</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row>
      </sheetData>
      <sheetData sheetId="54">
        <row r="7">
          <cell r="A7">
            <v>1</v>
          </cell>
          <cell r="B7" t="str">
            <v>Achmad Zacky</v>
          </cell>
          <cell r="C7" t="str">
            <v>L</v>
          </cell>
          <cell r="D7">
            <v>1</v>
          </cell>
          <cell r="E7">
            <v>1</v>
          </cell>
          <cell r="F7">
            <v>1</v>
          </cell>
          <cell r="G7">
            <v>1</v>
          </cell>
          <cell r="H7">
            <v>1</v>
          </cell>
          <cell r="I7">
            <v>1</v>
          </cell>
          <cell r="J7">
            <v>2</v>
          </cell>
          <cell r="K7">
            <v>3</v>
          </cell>
          <cell r="L7">
            <v>100</v>
          </cell>
          <cell r="M7">
            <v>4</v>
          </cell>
          <cell r="N7">
            <v>2</v>
          </cell>
          <cell r="O7">
            <v>5</v>
          </cell>
          <cell r="P7">
            <v>100</v>
          </cell>
        </row>
        <row r="8">
          <cell r="A8">
            <v>2</v>
          </cell>
          <cell r="B8" t="str">
            <v>Angelia Vabel R</v>
          </cell>
          <cell r="C8" t="str">
            <v>L</v>
          </cell>
          <cell r="D8">
            <v>0</v>
          </cell>
          <cell r="E8">
            <v>0</v>
          </cell>
          <cell r="F8">
            <v>0</v>
          </cell>
          <cell r="G8">
            <v>0</v>
          </cell>
          <cell r="H8">
            <v>0</v>
          </cell>
          <cell r="I8">
            <v>0</v>
          </cell>
          <cell r="J8">
            <v>0</v>
          </cell>
          <cell r="K8">
            <v>0</v>
          </cell>
          <cell r="L8">
            <v>0</v>
          </cell>
          <cell r="M8">
            <v>0</v>
          </cell>
          <cell r="N8">
            <v>0</v>
          </cell>
          <cell r="O8">
            <v>0</v>
          </cell>
          <cell r="P8">
            <v>0</v>
          </cell>
        </row>
        <row r="9">
          <cell r="A9">
            <v>3</v>
          </cell>
          <cell r="B9" t="str">
            <v>Anggun Dwi P.I</v>
          </cell>
          <cell r="C9" t="str">
            <v>L</v>
          </cell>
          <cell r="D9">
            <v>0</v>
          </cell>
          <cell r="E9">
            <v>0</v>
          </cell>
          <cell r="F9">
            <v>0</v>
          </cell>
          <cell r="G9">
            <v>0</v>
          </cell>
          <cell r="H9">
            <v>0</v>
          </cell>
          <cell r="I9">
            <v>0</v>
          </cell>
          <cell r="J9">
            <v>0</v>
          </cell>
          <cell r="K9">
            <v>0</v>
          </cell>
          <cell r="L9">
            <v>0</v>
          </cell>
          <cell r="M9">
            <v>0</v>
          </cell>
          <cell r="N9">
            <v>0</v>
          </cell>
          <cell r="O9">
            <v>0</v>
          </cell>
          <cell r="P9">
            <v>0</v>
          </cell>
        </row>
        <row r="10">
          <cell r="A10">
            <v>4</v>
          </cell>
          <cell r="B10" t="str">
            <v>Antonio Permata A</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5</v>
          </cell>
          <cell r="B11" t="str">
            <v>Arya Pratama G</v>
          </cell>
          <cell r="C11" t="str">
            <v>P</v>
          </cell>
          <cell r="D11">
            <v>0</v>
          </cell>
          <cell r="E11">
            <v>0</v>
          </cell>
          <cell r="F11">
            <v>0</v>
          </cell>
          <cell r="G11">
            <v>0</v>
          </cell>
          <cell r="H11">
            <v>0</v>
          </cell>
          <cell r="I11">
            <v>0</v>
          </cell>
          <cell r="J11">
            <v>0</v>
          </cell>
          <cell r="K11">
            <v>0</v>
          </cell>
          <cell r="L11">
            <v>0</v>
          </cell>
          <cell r="M11">
            <v>0</v>
          </cell>
          <cell r="N11">
            <v>0</v>
          </cell>
          <cell r="O11">
            <v>0</v>
          </cell>
          <cell r="P11">
            <v>0</v>
          </cell>
        </row>
        <row r="12">
          <cell r="A12">
            <v>6</v>
          </cell>
          <cell r="B12" t="str">
            <v>Asyam Hanif Ihsan H</v>
          </cell>
          <cell r="C12" t="str">
            <v>P</v>
          </cell>
          <cell r="D12">
            <v>0</v>
          </cell>
          <cell r="E12">
            <v>0</v>
          </cell>
          <cell r="F12">
            <v>0</v>
          </cell>
          <cell r="G12">
            <v>0</v>
          </cell>
          <cell r="H12">
            <v>0</v>
          </cell>
          <cell r="I12">
            <v>0</v>
          </cell>
          <cell r="J12">
            <v>0</v>
          </cell>
          <cell r="K12">
            <v>0</v>
          </cell>
          <cell r="L12">
            <v>0</v>
          </cell>
          <cell r="M12">
            <v>0</v>
          </cell>
          <cell r="N12">
            <v>0</v>
          </cell>
          <cell r="O12">
            <v>0</v>
          </cell>
          <cell r="P12">
            <v>0</v>
          </cell>
        </row>
        <row r="13">
          <cell r="A13">
            <v>7</v>
          </cell>
          <cell r="B13" t="str">
            <v>Athaya Salsabilla Z</v>
          </cell>
          <cell r="C13" t="str">
            <v>L</v>
          </cell>
          <cell r="D13">
            <v>0</v>
          </cell>
          <cell r="E13">
            <v>0</v>
          </cell>
          <cell r="F13">
            <v>0</v>
          </cell>
          <cell r="G13">
            <v>0</v>
          </cell>
          <cell r="H13">
            <v>0</v>
          </cell>
          <cell r="I13">
            <v>0</v>
          </cell>
          <cell r="J13">
            <v>0</v>
          </cell>
          <cell r="K13">
            <v>0</v>
          </cell>
          <cell r="L13">
            <v>0</v>
          </cell>
          <cell r="M13">
            <v>0</v>
          </cell>
          <cell r="N13">
            <v>0</v>
          </cell>
          <cell r="O13">
            <v>0</v>
          </cell>
          <cell r="P13">
            <v>0</v>
          </cell>
        </row>
        <row r="14">
          <cell r="A14">
            <v>8</v>
          </cell>
          <cell r="B14" t="str">
            <v>Aulia Dea Rosalinda</v>
          </cell>
          <cell r="C14" t="str">
            <v>L</v>
          </cell>
          <cell r="D14">
            <v>0</v>
          </cell>
          <cell r="E14">
            <v>0</v>
          </cell>
          <cell r="F14">
            <v>0</v>
          </cell>
          <cell r="G14">
            <v>0</v>
          </cell>
          <cell r="H14">
            <v>0</v>
          </cell>
          <cell r="I14">
            <v>0</v>
          </cell>
          <cell r="J14">
            <v>0</v>
          </cell>
          <cell r="K14">
            <v>0</v>
          </cell>
          <cell r="L14">
            <v>0</v>
          </cell>
          <cell r="M14">
            <v>0</v>
          </cell>
          <cell r="N14">
            <v>0</v>
          </cell>
          <cell r="O14">
            <v>0</v>
          </cell>
          <cell r="P14">
            <v>0</v>
          </cell>
        </row>
        <row r="15">
          <cell r="A15">
            <v>9</v>
          </cell>
          <cell r="B15" t="str">
            <v>Claudia Gabriella L</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10</v>
          </cell>
          <cell r="B16" t="str">
            <v xml:space="preserve">Deco Badarus Zaman </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11</v>
          </cell>
          <cell r="B17" t="str">
            <v>Fania Mutiara Felichia</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12</v>
          </cell>
          <cell r="B18" t="str">
            <v>Intan Dyah Nowari</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13</v>
          </cell>
          <cell r="B19" t="str">
            <v>Misyanita Nurfitri S</v>
          </cell>
          <cell r="C19" t="str">
            <v>P</v>
          </cell>
          <cell r="D19">
            <v>0</v>
          </cell>
          <cell r="E19">
            <v>0</v>
          </cell>
          <cell r="F19">
            <v>0</v>
          </cell>
          <cell r="G19">
            <v>0</v>
          </cell>
          <cell r="H19">
            <v>0</v>
          </cell>
          <cell r="I19">
            <v>0</v>
          </cell>
          <cell r="J19">
            <v>0</v>
          </cell>
          <cell r="K19">
            <v>0</v>
          </cell>
          <cell r="L19">
            <v>0</v>
          </cell>
          <cell r="M19">
            <v>0</v>
          </cell>
          <cell r="N19">
            <v>0</v>
          </cell>
          <cell r="O19">
            <v>0</v>
          </cell>
          <cell r="P19">
            <v>0</v>
          </cell>
        </row>
        <row r="20">
          <cell r="A20">
            <v>14</v>
          </cell>
          <cell r="B20" t="str">
            <v>Moch Zidane Hita L. U</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15</v>
          </cell>
          <cell r="B21" t="str">
            <v>Muhammad Ibra Maulana</v>
          </cell>
          <cell r="C21" t="str">
            <v>L</v>
          </cell>
          <cell r="D21">
            <v>0</v>
          </cell>
          <cell r="E21">
            <v>0</v>
          </cell>
          <cell r="F21">
            <v>0</v>
          </cell>
          <cell r="G21">
            <v>0</v>
          </cell>
          <cell r="H21">
            <v>0</v>
          </cell>
          <cell r="I21">
            <v>0</v>
          </cell>
          <cell r="J21">
            <v>0</v>
          </cell>
          <cell r="K21">
            <v>0</v>
          </cell>
          <cell r="L21">
            <v>0</v>
          </cell>
          <cell r="M21">
            <v>0</v>
          </cell>
          <cell r="N21">
            <v>0</v>
          </cell>
          <cell r="O21">
            <v>0</v>
          </cell>
          <cell r="P21">
            <v>0</v>
          </cell>
        </row>
        <row r="22">
          <cell r="A22">
            <v>16</v>
          </cell>
          <cell r="B22" t="str">
            <v>Nabilla Shiva Putri</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17</v>
          </cell>
          <cell r="B23" t="str">
            <v>Naufal Falih F</v>
          </cell>
          <cell r="C23" t="str">
            <v>P</v>
          </cell>
          <cell r="D23">
            <v>0</v>
          </cell>
          <cell r="E23">
            <v>0</v>
          </cell>
          <cell r="F23">
            <v>0</v>
          </cell>
          <cell r="G23">
            <v>0</v>
          </cell>
          <cell r="H23">
            <v>0</v>
          </cell>
          <cell r="I23">
            <v>0</v>
          </cell>
          <cell r="J23">
            <v>0</v>
          </cell>
          <cell r="K23">
            <v>0</v>
          </cell>
          <cell r="L23">
            <v>0</v>
          </cell>
          <cell r="M23">
            <v>0</v>
          </cell>
          <cell r="N23">
            <v>0</v>
          </cell>
          <cell r="O23">
            <v>0</v>
          </cell>
          <cell r="P23">
            <v>0</v>
          </cell>
        </row>
        <row r="24">
          <cell r="A24">
            <v>18</v>
          </cell>
          <cell r="B24" t="str">
            <v>Nayla Annora Nobel W</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19</v>
          </cell>
          <cell r="B25" t="str">
            <v>Raihan Danang P</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20</v>
          </cell>
          <cell r="B26" t="str">
            <v>Roby Ardiyansyah</v>
          </cell>
          <cell r="C26" t="str">
            <v>P</v>
          </cell>
          <cell r="D26">
            <v>0</v>
          </cell>
          <cell r="E26">
            <v>0</v>
          </cell>
          <cell r="F26">
            <v>0</v>
          </cell>
          <cell r="G26">
            <v>0</v>
          </cell>
          <cell r="H26">
            <v>0</v>
          </cell>
          <cell r="I26">
            <v>0</v>
          </cell>
          <cell r="J26">
            <v>0</v>
          </cell>
          <cell r="K26">
            <v>0</v>
          </cell>
          <cell r="L26">
            <v>0</v>
          </cell>
          <cell r="M26">
            <v>0</v>
          </cell>
          <cell r="N26">
            <v>0</v>
          </cell>
          <cell r="O26">
            <v>0</v>
          </cell>
          <cell r="P26">
            <v>0</v>
          </cell>
        </row>
        <row r="27">
          <cell r="A27">
            <v>21</v>
          </cell>
          <cell r="B27" t="str">
            <v>Rojalingga Prana A</v>
          </cell>
          <cell r="C27" t="str">
            <v>L</v>
          </cell>
          <cell r="D27">
            <v>0</v>
          </cell>
          <cell r="E27">
            <v>0</v>
          </cell>
          <cell r="F27">
            <v>0</v>
          </cell>
          <cell r="G27">
            <v>0</v>
          </cell>
          <cell r="H27">
            <v>0</v>
          </cell>
          <cell r="I27">
            <v>0</v>
          </cell>
          <cell r="J27">
            <v>0</v>
          </cell>
          <cell r="K27">
            <v>0</v>
          </cell>
          <cell r="L27">
            <v>0</v>
          </cell>
          <cell r="M27">
            <v>0</v>
          </cell>
          <cell r="N27">
            <v>0</v>
          </cell>
          <cell r="O27">
            <v>0</v>
          </cell>
          <cell r="P27">
            <v>0</v>
          </cell>
        </row>
        <row r="28">
          <cell r="A28">
            <v>22</v>
          </cell>
          <cell r="B28" t="str">
            <v>Sally Savista A</v>
          </cell>
          <cell r="C28" t="str">
            <v>L</v>
          </cell>
          <cell r="D28">
            <v>0</v>
          </cell>
          <cell r="E28">
            <v>0</v>
          </cell>
          <cell r="F28">
            <v>0</v>
          </cell>
          <cell r="G28">
            <v>0</v>
          </cell>
          <cell r="H28">
            <v>0</v>
          </cell>
          <cell r="I28">
            <v>0</v>
          </cell>
          <cell r="J28">
            <v>0</v>
          </cell>
          <cell r="K28">
            <v>0</v>
          </cell>
          <cell r="L28">
            <v>0</v>
          </cell>
          <cell r="M28">
            <v>0</v>
          </cell>
          <cell r="N28">
            <v>0</v>
          </cell>
          <cell r="O28">
            <v>0</v>
          </cell>
          <cell r="P28">
            <v>0</v>
          </cell>
        </row>
        <row r="29">
          <cell r="A29">
            <v>23</v>
          </cell>
          <cell r="B29" t="str">
            <v xml:space="preserve">Tania Kaori Angelita </v>
          </cell>
          <cell r="C29" t="str">
            <v>P</v>
          </cell>
          <cell r="D29">
            <v>0</v>
          </cell>
          <cell r="E29">
            <v>0</v>
          </cell>
          <cell r="F29">
            <v>0</v>
          </cell>
          <cell r="G29">
            <v>0</v>
          </cell>
          <cell r="H29">
            <v>0</v>
          </cell>
          <cell r="I29">
            <v>0</v>
          </cell>
          <cell r="J29">
            <v>0</v>
          </cell>
          <cell r="K29">
            <v>0</v>
          </cell>
          <cell r="L29">
            <v>0</v>
          </cell>
          <cell r="M29">
            <v>0</v>
          </cell>
          <cell r="N29">
            <v>0</v>
          </cell>
          <cell r="O29">
            <v>0</v>
          </cell>
          <cell r="P29">
            <v>0</v>
          </cell>
        </row>
        <row r="30">
          <cell r="A30">
            <v>24</v>
          </cell>
          <cell r="B30" t="str">
            <v>Romzy Oka Ramadhani P</v>
          </cell>
          <cell r="C30" t="str">
            <v>P</v>
          </cell>
          <cell r="D30">
            <v>0</v>
          </cell>
          <cell r="E30">
            <v>0</v>
          </cell>
          <cell r="F30">
            <v>0</v>
          </cell>
          <cell r="G30">
            <v>0</v>
          </cell>
          <cell r="H30">
            <v>0</v>
          </cell>
          <cell r="I30">
            <v>0</v>
          </cell>
          <cell r="J30">
            <v>0</v>
          </cell>
          <cell r="K30">
            <v>0</v>
          </cell>
          <cell r="L30">
            <v>0</v>
          </cell>
          <cell r="M30">
            <v>0</v>
          </cell>
          <cell r="N30">
            <v>0</v>
          </cell>
          <cell r="O30">
            <v>0</v>
          </cell>
          <cell r="P30">
            <v>0</v>
          </cell>
        </row>
        <row r="31">
          <cell r="A31">
            <v>25</v>
          </cell>
          <cell r="B31" t="str">
            <v>Larasati Jagadhita P</v>
          </cell>
          <cell r="C31" t="str">
            <v>L</v>
          </cell>
          <cell r="D31">
            <v>0</v>
          </cell>
          <cell r="E31">
            <v>0</v>
          </cell>
          <cell r="F31">
            <v>0</v>
          </cell>
          <cell r="G31">
            <v>0</v>
          </cell>
          <cell r="H31">
            <v>0</v>
          </cell>
          <cell r="I31">
            <v>0</v>
          </cell>
          <cell r="J31">
            <v>0</v>
          </cell>
          <cell r="K31">
            <v>0</v>
          </cell>
          <cell r="L31">
            <v>0</v>
          </cell>
          <cell r="M31">
            <v>0</v>
          </cell>
          <cell r="N31">
            <v>0</v>
          </cell>
          <cell r="O31">
            <v>0</v>
          </cell>
          <cell r="P31">
            <v>0</v>
          </cell>
        </row>
        <row r="32">
          <cell r="A32">
            <v>26</v>
          </cell>
          <cell r="B32" t="str">
            <v>Meliana Citra A</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27</v>
          </cell>
          <cell r="B33" t="str">
            <v>Mohammad Rizky</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28</v>
          </cell>
          <cell r="B34">
            <v>0</v>
          </cell>
          <cell r="C34" t="str">
            <v>L</v>
          </cell>
          <cell r="D34">
            <v>0</v>
          </cell>
          <cell r="E34">
            <v>0</v>
          </cell>
          <cell r="F34">
            <v>0</v>
          </cell>
          <cell r="G34">
            <v>0</v>
          </cell>
          <cell r="H34">
            <v>0</v>
          </cell>
          <cell r="I34">
            <v>0</v>
          </cell>
          <cell r="J34">
            <v>0</v>
          </cell>
          <cell r="K34">
            <v>0</v>
          </cell>
          <cell r="L34">
            <v>0</v>
          </cell>
          <cell r="M34">
            <v>0</v>
          </cell>
          <cell r="N34">
            <v>0</v>
          </cell>
          <cell r="O34">
            <v>0</v>
          </cell>
          <cell r="P34">
            <v>0</v>
          </cell>
        </row>
        <row r="35">
          <cell r="A35">
            <v>29</v>
          </cell>
          <cell r="B35">
            <v>0</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30</v>
          </cell>
          <cell r="B36">
            <v>0</v>
          </cell>
          <cell r="C36" t="str">
            <v>P</v>
          </cell>
          <cell r="D36">
            <v>0</v>
          </cell>
          <cell r="E36">
            <v>0</v>
          </cell>
          <cell r="F36">
            <v>0</v>
          </cell>
          <cell r="G36">
            <v>0</v>
          </cell>
          <cell r="H36">
            <v>0</v>
          </cell>
          <cell r="I36">
            <v>0</v>
          </cell>
          <cell r="J36">
            <v>0</v>
          </cell>
          <cell r="K36">
            <v>0</v>
          </cell>
          <cell r="L36">
            <v>0</v>
          </cell>
          <cell r="M36">
            <v>0</v>
          </cell>
          <cell r="N36">
            <v>0</v>
          </cell>
          <cell r="O36">
            <v>0</v>
          </cell>
          <cell r="P36">
            <v>0</v>
          </cell>
        </row>
        <row r="37">
          <cell r="A37">
            <v>31</v>
          </cell>
          <cell r="B37">
            <v>0</v>
          </cell>
          <cell r="C37" t="str">
            <v>P</v>
          </cell>
          <cell r="D37">
            <v>0</v>
          </cell>
          <cell r="E37">
            <v>0</v>
          </cell>
          <cell r="F37">
            <v>0</v>
          </cell>
          <cell r="G37">
            <v>0</v>
          </cell>
          <cell r="H37">
            <v>0</v>
          </cell>
          <cell r="I37">
            <v>0</v>
          </cell>
          <cell r="J37">
            <v>0</v>
          </cell>
          <cell r="K37">
            <v>0</v>
          </cell>
          <cell r="L37">
            <v>0</v>
          </cell>
          <cell r="M37">
            <v>0</v>
          </cell>
          <cell r="N37">
            <v>0</v>
          </cell>
          <cell r="O37">
            <v>0</v>
          </cell>
          <cell r="P37">
            <v>0</v>
          </cell>
        </row>
        <row r="38">
          <cell r="A38">
            <v>32</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33</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34</v>
          </cell>
          <cell r="B40">
            <v>0</v>
          </cell>
          <cell r="C40" t="str">
            <v>P</v>
          </cell>
          <cell r="D40">
            <v>0</v>
          </cell>
          <cell r="E40">
            <v>0</v>
          </cell>
          <cell r="F40">
            <v>0</v>
          </cell>
          <cell r="G40">
            <v>0</v>
          </cell>
          <cell r="H40">
            <v>0</v>
          </cell>
          <cell r="I40">
            <v>0</v>
          </cell>
          <cell r="J40">
            <v>0</v>
          </cell>
          <cell r="K40">
            <v>0</v>
          </cell>
          <cell r="L40">
            <v>0</v>
          </cell>
          <cell r="M40">
            <v>0</v>
          </cell>
          <cell r="N40">
            <v>0</v>
          </cell>
          <cell r="O40">
            <v>0</v>
          </cell>
          <cell r="P40">
            <v>0</v>
          </cell>
        </row>
        <row r="41">
          <cell r="A41">
            <v>35</v>
          </cell>
          <cell r="B41">
            <v>0</v>
          </cell>
          <cell r="C41" t="str">
            <v>P</v>
          </cell>
          <cell r="D41">
            <v>0</v>
          </cell>
          <cell r="E41">
            <v>0</v>
          </cell>
          <cell r="F41">
            <v>0</v>
          </cell>
          <cell r="G41">
            <v>0</v>
          </cell>
          <cell r="H41">
            <v>0</v>
          </cell>
          <cell r="I41">
            <v>0</v>
          </cell>
          <cell r="J41">
            <v>0</v>
          </cell>
          <cell r="K41">
            <v>0</v>
          </cell>
          <cell r="L41">
            <v>0</v>
          </cell>
          <cell r="M41">
            <v>0</v>
          </cell>
          <cell r="N41">
            <v>0</v>
          </cell>
          <cell r="O41">
            <v>0</v>
          </cell>
          <cell r="P41">
            <v>0</v>
          </cell>
        </row>
        <row r="42">
          <cell r="A42">
            <v>36</v>
          </cell>
          <cell r="B42">
            <v>0</v>
          </cell>
          <cell r="C42" t="str">
            <v>P</v>
          </cell>
          <cell r="D42">
            <v>0</v>
          </cell>
          <cell r="E42">
            <v>0</v>
          </cell>
          <cell r="F42">
            <v>0</v>
          </cell>
          <cell r="G42">
            <v>0</v>
          </cell>
          <cell r="H42">
            <v>0</v>
          </cell>
          <cell r="I42">
            <v>0</v>
          </cell>
          <cell r="J42">
            <v>0</v>
          </cell>
          <cell r="K42">
            <v>0</v>
          </cell>
          <cell r="L42">
            <v>0</v>
          </cell>
          <cell r="M42">
            <v>0</v>
          </cell>
          <cell r="N42">
            <v>0</v>
          </cell>
          <cell r="O42">
            <v>0</v>
          </cell>
          <cell r="P42">
            <v>0</v>
          </cell>
        </row>
        <row r="43">
          <cell r="A43">
            <v>37</v>
          </cell>
          <cell r="B43">
            <v>0</v>
          </cell>
          <cell r="C43" t="str">
            <v>P</v>
          </cell>
          <cell r="D43">
            <v>0</v>
          </cell>
          <cell r="E43">
            <v>0</v>
          </cell>
          <cell r="F43">
            <v>0</v>
          </cell>
          <cell r="G43">
            <v>0</v>
          </cell>
          <cell r="H43">
            <v>0</v>
          </cell>
          <cell r="I43">
            <v>0</v>
          </cell>
          <cell r="J43">
            <v>0</v>
          </cell>
          <cell r="K43">
            <v>0</v>
          </cell>
          <cell r="L43">
            <v>0</v>
          </cell>
          <cell r="M43">
            <v>0</v>
          </cell>
          <cell r="N43">
            <v>0</v>
          </cell>
          <cell r="O43">
            <v>0</v>
          </cell>
          <cell r="P43">
            <v>0</v>
          </cell>
        </row>
        <row r="44">
          <cell r="A44">
            <v>38</v>
          </cell>
          <cell r="B44">
            <v>0</v>
          </cell>
          <cell r="C44" t="str">
            <v>P</v>
          </cell>
          <cell r="D44">
            <v>0</v>
          </cell>
          <cell r="E44">
            <v>0</v>
          </cell>
          <cell r="F44">
            <v>0</v>
          </cell>
          <cell r="G44">
            <v>0</v>
          </cell>
          <cell r="H44">
            <v>0</v>
          </cell>
          <cell r="I44">
            <v>0</v>
          </cell>
          <cell r="J44">
            <v>0</v>
          </cell>
          <cell r="K44">
            <v>0</v>
          </cell>
          <cell r="L44">
            <v>0</v>
          </cell>
          <cell r="M44">
            <v>0</v>
          </cell>
          <cell r="N44">
            <v>0</v>
          </cell>
          <cell r="O44">
            <v>0</v>
          </cell>
          <cell r="P44">
            <v>0</v>
          </cell>
        </row>
        <row r="45">
          <cell r="A45">
            <v>39</v>
          </cell>
          <cell r="B45">
            <v>0</v>
          </cell>
          <cell r="C45" t="str">
            <v>P</v>
          </cell>
          <cell r="D45">
            <v>0</v>
          </cell>
          <cell r="E45">
            <v>0</v>
          </cell>
          <cell r="F45">
            <v>0</v>
          </cell>
          <cell r="G45">
            <v>0</v>
          </cell>
          <cell r="H45">
            <v>0</v>
          </cell>
          <cell r="I45">
            <v>0</v>
          </cell>
          <cell r="J45">
            <v>0</v>
          </cell>
          <cell r="K45">
            <v>0</v>
          </cell>
          <cell r="L45">
            <v>0</v>
          </cell>
          <cell r="M45">
            <v>0</v>
          </cell>
          <cell r="N45">
            <v>0</v>
          </cell>
          <cell r="O45">
            <v>0</v>
          </cell>
          <cell r="P45">
            <v>0</v>
          </cell>
        </row>
        <row r="46">
          <cell r="A46">
            <v>40</v>
          </cell>
          <cell r="B46">
            <v>0</v>
          </cell>
          <cell r="C46" t="str">
            <v>P</v>
          </cell>
          <cell r="D46">
            <v>1</v>
          </cell>
          <cell r="E46">
            <v>1</v>
          </cell>
          <cell r="F46">
            <v>1</v>
          </cell>
          <cell r="G46">
            <v>1</v>
          </cell>
          <cell r="H46">
            <v>1</v>
          </cell>
          <cell r="I46">
            <v>0</v>
          </cell>
          <cell r="J46">
            <v>1</v>
          </cell>
          <cell r="K46">
            <v>2</v>
          </cell>
          <cell r="L46">
            <v>72.727272727272734</v>
          </cell>
          <cell r="M46">
            <v>4</v>
          </cell>
          <cell r="N46">
            <v>1</v>
          </cell>
          <cell r="O46">
            <v>3</v>
          </cell>
          <cell r="P46">
            <v>72.727272727272734</v>
          </cell>
        </row>
      </sheetData>
      <sheetData sheetId="55">
        <row r="7">
          <cell r="A7">
            <v>1</v>
          </cell>
          <cell r="B7" t="str">
            <v>Achmad Zacky</v>
          </cell>
          <cell r="C7" t="str">
            <v>L</v>
          </cell>
          <cell r="D7">
            <v>1</v>
          </cell>
          <cell r="E7">
            <v>1</v>
          </cell>
          <cell r="F7">
            <v>0</v>
          </cell>
          <cell r="G7">
            <v>1</v>
          </cell>
          <cell r="H7">
            <v>0</v>
          </cell>
          <cell r="I7">
            <v>2</v>
          </cell>
          <cell r="J7">
            <v>3</v>
          </cell>
          <cell r="K7">
            <v>3</v>
          </cell>
          <cell r="L7">
            <v>84.615384615384613</v>
          </cell>
          <cell r="M7">
            <v>3</v>
          </cell>
          <cell r="N7">
            <v>2</v>
          </cell>
          <cell r="O7">
            <v>6</v>
          </cell>
          <cell r="P7">
            <v>84.615384615384613</v>
          </cell>
        </row>
        <row r="8">
          <cell r="A8">
            <v>2</v>
          </cell>
          <cell r="B8" t="str">
            <v>Angelia Vabel R</v>
          </cell>
          <cell r="C8" t="str">
            <v>L</v>
          </cell>
          <cell r="D8">
            <v>0</v>
          </cell>
          <cell r="E8">
            <v>0</v>
          </cell>
          <cell r="F8">
            <v>0</v>
          </cell>
          <cell r="G8">
            <v>0</v>
          </cell>
          <cell r="H8">
            <v>0</v>
          </cell>
          <cell r="I8">
            <v>0</v>
          </cell>
          <cell r="J8">
            <v>0</v>
          </cell>
          <cell r="K8">
            <v>0</v>
          </cell>
          <cell r="L8">
            <v>0</v>
          </cell>
          <cell r="M8">
            <v>0</v>
          </cell>
          <cell r="N8">
            <v>0</v>
          </cell>
          <cell r="O8">
            <v>0</v>
          </cell>
          <cell r="P8">
            <v>0</v>
          </cell>
        </row>
        <row r="9">
          <cell r="A9">
            <v>3</v>
          </cell>
          <cell r="B9" t="str">
            <v>Anggun Dwi P.I</v>
          </cell>
          <cell r="C9" t="str">
            <v>L</v>
          </cell>
          <cell r="D9">
            <v>0</v>
          </cell>
          <cell r="E9">
            <v>0</v>
          </cell>
          <cell r="F9">
            <v>0</v>
          </cell>
          <cell r="G9">
            <v>0</v>
          </cell>
          <cell r="H9">
            <v>0</v>
          </cell>
          <cell r="I9">
            <v>0</v>
          </cell>
          <cell r="J9">
            <v>0</v>
          </cell>
          <cell r="K9">
            <v>0</v>
          </cell>
          <cell r="L9">
            <v>0</v>
          </cell>
          <cell r="M9">
            <v>0</v>
          </cell>
          <cell r="N9">
            <v>0</v>
          </cell>
          <cell r="O9">
            <v>0</v>
          </cell>
          <cell r="P9">
            <v>0</v>
          </cell>
        </row>
        <row r="10">
          <cell r="A10">
            <v>4</v>
          </cell>
          <cell r="B10" t="str">
            <v>Antonio Permata A</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5</v>
          </cell>
          <cell r="B11" t="str">
            <v>Arya Pratama G</v>
          </cell>
          <cell r="C11" t="str">
            <v>P</v>
          </cell>
          <cell r="D11">
            <v>0</v>
          </cell>
          <cell r="E11">
            <v>0</v>
          </cell>
          <cell r="F11">
            <v>0</v>
          </cell>
          <cell r="G11">
            <v>0</v>
          </cell>
          <cell r="H11">
            <v>0</v>
          </cell>
          <cell r="I11">
            <v>0</v>
          </cell>
          <cell r="J11">
            <v>0</v>
          </cell>
          <cell r="K11">
            <v>0</v>
          </cell>
          <cell r="L11">
            <v>0</v>
          </cell>
          <cell r="M11">
            <v>0</v>
          </cell>
          <cell r="N11">
            <v>0</v>
          </cell>
          <cell r="O11">
            <v>0</v>
          </cell>
          <cell r="P11">
            <v>0</v>
          </cell>
        </row>
        <row r="12">
          <cell r="A12">
            <v>6</v>
          </cell>
          <cell r="B12" t="str">
            <v>Asyam Hanif Ihsan H</v>
          </cell>
          <cell r="C12" t="str">
            <v>P</v>
          </cell>
          <cell r="D12">
            <v>0</v>
          </cell>
          <cell r="E12">
            <v>0</v>
          </cell>
          <cell r="F12">
            <v>0</v>
          </cell>
          <cell r="G12">
            <v>0</v>
          </cell>
          <cell r="H12">
            <v>0</v>
          </cell>
          <cell r="I12">
            <v>0</v>
          </cell>
          <cell r="J12">
            <v>0</v>
          </cell>
          <cell r="K12">
            <v>0</v>
          </cell>
          <cell r="L12">
            <v>0</v>
          </cell>
          <cell r="M12">
            <v>0</v>
          </cell>
          <cell r="N12">
            <v>0</v>
          </cell>
          <cell r="O12">
            <v>0</v>
          </cell>
          <cell r="P12">
            <v>0</v>
          </cell>
        </row>
        <row r="13">
          <cell r="A13">
            <v>7</v>
          </cell>
          <cell r="B13" t="str">
            <v>Athaya Salsabilla Z</v>
          </cell>
          <cell r="C13" t="str">
            <v>L</v>
          </cell>
          <cell r="D13">
            <v>0</v>
          </cell>
          <cell r="E13">
            <v>0</v>
          </cell>
          <cell r="F13">
            <v>0</v>
          </cell>
          <cell r="G13">
            <v>0</v>
          </cell>
          <cell r="H13">
            <v>0</v>
          </cell>
          <cell r="I13">
            <v>0</v>
          </cell>
          <cell r="J13">
            <v>0</v>
          </cell>
          <cell r="K13">
            <v>0</v>
          </cell>
          <cell r="L13">
            <v>0</v>
          </cell>
          <cell r="M13">
            <v>0</v>
          </cell>
          <cell r="N13">
            <v>0</v>
          </cell>
          <cell r="O13">
            <v>0</v>
          </cell>
          <cell r="P13">
            <v>0</v>
          </cell>
        </row>
        <row r="14">
          <cell r="A14">
            <v>8</v>
          </cell>
          <cell r="B14" t="str">
            <v>Aulia Dea Rosalinda</v>
          </cell>
          <cell r="C14" t="str">
            <v>L</v>
          </cell>
          <cell r="D14">
            <v>0</v>
          </cell>
          <cell r="E14">
            <v>0</v>
          </cell>
          <cell r="F14">
            <v>0</v>
          </cell>
          <cell r="G14">
            <v>0</v>
          </cell>
          <cell r="H14">
            <v>0</v>
          </cell>
          <cell r="I14">
            <v>0</v>
          </cell>
          <cell r="J14">
            <v>0</v>
          </cell>
          <cell r="K14">
            <v>0</v>
          </cell>
          <cell r="L14">
            <v>0</v>
          </cell>
          <cell r="M14">
            <v>0</v>
          </cell>
          <cell r="N14">
            <v>0</v>
          </cell>
          <cell r="O14">
            <v>0</v>
          </cell>
          <cell r="P14">
            <v>0</v>
          </cell>
        </row>
        <row r="15">
          <cell r="A15">
            <v>9</v>
          </cell>
          <cell r="B15" t="str">
            <v>Claudia Gabriella L</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10</v>
          </cell>
          <cell r="B16" t="str">
            <v xml:space="preserve">Deco Badarus Zaman </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11</v>
          </cell>
          <cell r="B17" t="str">
            <v>Fania Mutiara Felichia</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12</v>
          </cell>
          <cell r="B18" t="str">
            <v>Intan Dyah Nowari</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13</v>
          </cell>
          <cell r="B19" t="str">
            <v>Misyanita Nurfitri S</v>
          </cell>
          <cell r="C19" t="str">
            <v>P</v>
          </cell>
          <cell r="D19">
            <v>0</v>
          </cell>
          <cell r="E19">
            <v>0</v>
          </cell>
          <cell r="F19">
            <v>0</v>
          </cell>
          <cell r="G19">
            <v>0</v>
          </cell>
          <cell r="H19">
            <v>0</v>
          </cell>
          <cell r="I19">
            <v>0</v>
          </cell>
          <cell r="J19">
            <v>0</v>
          </cell>
          <cell r="K19">
            <v>0</v>
          </cell>
          <cell r="L19">
            <v>0</v>
          </cell>
          <cell r="M19">
            <v>0</v>
          </cell>
          <cell r="N19">
            <v>0</v>
          </cell>
          <cell r="O19">
            <v>0</v>
          </cell>
          <cell r="P19">
            <v>0</v>
          </cell>
        </row>
        <row r="20">
          <cell r="A20">
            <v>14</v>
          </cell>
          <cell r="B20" t="str">
            <v>Moch Zidane Hita L. U</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15</v>
          </cell>
          <cell r="B21" t="str">
            <v>Muhammad Ibra Maulana</v>
          </cell>
          <cell r="C21" t="str">
            <v>L</v>
          </cell>
          <cell r="D21">
            <v>0</v>
          </cell>
          <cell r="E21">
            <v>0</v>
          </cell>
          <cell r="F21">
            <v>0</v>
          </cell>
          <cell r="G21">
            <v>0</v>
          </cell>
          <cell r="H21">
            <v>0</v>
          </cell>
          <cell r="I21">
            <v>0</v>
          </cell>
          <cell r="J21">
            <v>0</v>
          </cell>
          <cell r="K21">
            <v>0</v>
          </cell>
          <cell r="L21">
            <v>0</v>
          </cell>
          <cell r="M21">
            <v>0</v>
          </cell>
          <cell r="N21">
            <v>0</v>
          </cell>
          <cell r="O21">
            <v>0</v>
          </cell>
          <cell r="P21">
            <v>0</v>
          </cell>
        </row>
        <row r="22">
          <cell r="A22">
            <v>16</v>
          </cell>
          <cell r="B22" t="str">
            <v>Nabilla Shiva Putri</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17</v>
          </cell>
          <cell r="B23" t="str">
            <v>Naufal Falih F</v>
          </cell>
          <cell r="C23" t="str">
            <v>P</v>
          </cell>
          <cell r="D23">
            <v>0</v>
          </cell>
          <cell r="E23">
            <v>0</v>
          </cell>
          <cell r="F23">
            <v>0</v>
          </cell>
          <cell r="G23">
            <v>0</v>
          </cell>
          <cell r="H23">
            <v>0</v>
          </cell>
          <cell r="I23">
            <v>0</v>
          </cell>
          <cell r="J23">
            <v>0</v>
          </cell>
          <cell r="K23">
            <v>0</v>
          </cell>
          <cell r="L23">
            <v>0</v>
          </cell>
          <cell r="M23">
            <v>0</v>
          </cell>
          <cell r="N23">
            <v>0</v>
          </cell>
          <cell r="O23">
            <v>0</v>
          </cell>
          <cell r="P23">
            <v>0</v>
          </cell>
        </row>
        <row r="24">
          <cell r="A24">
            <v>18</v>
          </cell>
          <cell r="B24" t="str">
            <v>Nayla Annora Nobel W</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19</v>
          </cell>
          <cell r="B25" t="str">
            <v>Raihan Danang P</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20</v>
          </cell>
          <cell r="B26" t="str">
            <v>Roby Ardiyansyah</v>
          </cell>
          <cell r="C26" t="str">
            <v>P</v>
          </cell>
          <cell r="D26">
            <v>0</v>
          </cell>
          <cell r="E26">
            <v>0</v>
          </cell>
          <cell r="F26">
            <v>0</v>
          </cell>
          <cell r="G26">
            <v>0</v>
          </cell>
          <cell r="H26">
            <v>0</v>
          </cell>
          <cell r="I26">
            <v>0</v>
          </cell>
          <cell r="J26">
            <v>0</v>
          </cell>
          <cell r="K26">
            <v>0</v>
          </cell>
          <cell r="L26">
            <v>0</v>
          </cell>
          <cell r="M26">
            <v>0</v>
          </cell>
          <cell r="N26">
            <v>0</v>
          </cell>
          <cell r="O26">
            <v>0</v>
          </cell>
          <cell r="P26">
            <v>0</v>
          </cell>
        </row>
        <row r="27">
          <cell r="A27">
            <v>21</v>
          </cell>
          <cell r="B27" t="str">
            <v>Rojalingga Prana A</v>
          </cell>
          <cell r="C27" t="str">
            <v>L</v>
          </cell>
          <cell r="D27">
            <v>0</v>
          </cell>
          <cell r="E27">
            <v>0</v>
          </cell>
          <cell r="F27">
            <v>0</v>
          </cell>
          <cell r="G27">
            <v>0</v>
          </cell>
          <cell r="H27">
            <v>0</v>
          </cell>
          <cell r="I27">
            <v>0</v>
          </cell>
          <cell r="J27">
            <v>0</v>
          </cell>
          <cell r="K27">
            <v>0</v>
          </cell>
          <cell r="L27">
            <v>0</v>
          </cell>
          <cell r="M27">
            <v>0</v>
          </cell>
          <cell r="N27">
            <v>0</v>
          </cell>
          <cell r="O27">
            <v>0</v>
          </cell>
          <cell r="P27">
            <v>0</v>
          </cell>
        </row>
        <row r="28">
          <cell r="A28">
            <v>22</v>
          </cell>
          <cell r="B28" t="str">
            <v>Sally Savista A</v>
          </cell>
          <cell r="C28" t="str">
            <v>L</v>
          </cell>
          <cell r="D28">
            <v>0</v>
          </cell>
          <cell r="E28">
            <v>0</v>
          </cell>
          <cell r="F28">
            <v>0</v>
          </cell>
          <cell r="G28">
            <v>0</v>
          </cell>
          <cell r="H28">
            <v>0</v>
          </cell>
          <cell r="I28">
            <v>0</v>
          </cell>
          <cell r="J28">
            <v>0</v>
          </cell>
          <cell r="K28">
            <v>0</v>
          </cell>
          <cell r="L28">
            <v>0</v>
          </cell>
          <cell r="M28">
            <v>0</v>
          </cell>
          <cell r="N28">
            <v>0</v>
          </cell>
          <cell r="O28">
            <v>0</v>
          </cell>
          <cell r="P28">
            <v>0</v>
          </cell>
        </row>
        <row r="29">
          <cell r="A29">
            <v>23</v>
          </cell>
          <cell r="B29" t="str">
            <v xml:space="preserve">Tania Kaori Angelita </v>
          </cell>
          <cell r="C29" t="str">
            <v>P</v>
          </cell>
          <cell r="D29">
            <v>0</v>
          </cell>
          <cell r="E29">
            <v>0</v>
          </cell>
          <cell r="F29">
            <v>0</v>
          </cell>
          <cell r="G29">
            <v>0</v>
          </cell>
          <cell r="H29">
            <v>0</v>
          </cell>
          <cell r="I29">
            <v>0</v>
          </cell>
          <cell r="J29">
            <v>0</v>
          </cell>
          <cell r="K29">
            <v>0</v>
          </cell>
          <cell r="L29">
            <v>0</v>
          </cell>
          <cell r="M29">
            <v>0</v>
          </cell>
          <cell r="N29">
            <v>0</v>
          </cell>
          <cell r="O29">
            <v>0</v>
          </cell>
          <cell r="P29">
            <v>0</v>
          </cell>
        </row>
        <row r="30">
          <cell r="A30">
            <v>24</v>
          </cell>
          <cell r="B30" t="str">
            <v>Romzy Oka Ramadhani P</v>
          </cell>
          <cell r="C30" t="str">
            <v>P</v>
          </cell>
          <cell r="D30">
            <v>0</v>
          </cell>
          <cell r="E30">
            <v>0</v>
          </cell>
          <cell r="F30">
            <v>0</v>
          </cell>
          <cell r="G30">
            <v>0</v>
          </cell>
          <cell r="H30">
            <v>0</v>
          </cell>
          <cell r="I30">
            <v>0</v>
          </cell>
          <cell r="J30">
            <v>0</v>
          </cell>
          <cell r="K30">
            <v>0</v>
          </cell>
          <cell r="L30">
            <v>0</v>
          </cell>
          <cell r="M30">
            <v>0</v>
          </cell>
          <cell r="N30">
            <v>0</v>
          </cell>
          <cell r="O30">
            <v>0</v>
          </cell>
          <cell r="P30">
            <v>0</v>
          </cell>
        </row>
        <row r="31">
          <cell r="A31">
            <v>25</v>
          </cell>
          <cell r="B31" t="str">
            <v>Larasati Jagadhita P</v>
          </cell>
          <cell r="C31" t="str">
            <v>L</v>
          </cell>
          <cell r="D31">
            <v>0</v>
          </cell>
          <cell r="E31">
            <v>0</v>
          </cell>
          <cell r="F31">
            <v>0</v>
          </cell>
          <cell r="G31">
            <v>0</v>
          </cell>
          <cell r="H31">
            <v>0</v>
          </cell>
          <cell r="I31">
            <v>0</v>
          </cell>
          <cell r="J31">
            <v>0</v>
          </cell>
          <cell r="K31">
            <v>0</v>
          </cell>
          <cell r="L31">
            <v>0</v>
          </cell>
          <cell r="M31">
            <v>0</v>
          </cell>
          <cell r="N31">
            <v>0</v>
          </cell>
          <cell r="O31">
            <v>0</v>
          </cell>
          <cell r="P31">
            <v>0</v>
          </cell>
        </row>
        <row r="32">
          <cell r="A32">
            <v>26</v>
          </cell>
          <cell r="B32" t="str">
            <v>Meliana Citra A</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27</v>
          </cell>
          <cell r="B33" t="str">
            <v>Mohammad Rizky</v>
          </cell>
          <cell r="C33" t="str">
            <v>P</v>
          </cell>
          <cell r="D33">
            <v>0</v>
          </cell>
          <cell r="E33">
            <v>0</v>
          </cell>
          <cell r="F33">
            <v>0</v>
          </cell>
          <cell r="G33">
            <v>0</v>
          </cell>
          <cell r="H33">
            <v>0</v>
          </cell>
          <cell r="I33">
            <v>0</v>
          </cell>
          <cell r="J33">
            <v>0</v>
          </cell>
          <cell r="K33">
            <v>0</v>
          </cell>
          <cell r="L33">
            <v>0</v>
          </cell>
          <cell r="M33">
            <v>0</v>
          </cell>
          <cell r="N33">
            <v>0</v>
          </cell>
          <cell r="O33">
            <v>0</v>
          </cell>
          <cell r="P33">
            <v>0</v>
          </cell>
        </row>
        <row r="34">
          <cell r="A34">
            <v>28</v>
          </cell>
          <cell r="B34">
            <v>0</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29</v>
          </cell>
          <cell r="B35">
            <v>0</v>
          </cell>
          <cell r="C35" t="str">
            <v>P</v>
          </cell>
          <cell r="D35">
            <v>0</v>
          </cell>
          <cell r="E35">
            <v>0</v>
          </cell>
          <cell r="F35">
            <v>0</v>
          </cell>
          <cell r="G35">
            <v>0</v>
          </cell>
          <cell r="H35">
            <v>0</v>
          </cell>
          <cell r="I35">
            <v>0</v>
          </cell>
          <cell r="J35">
            <v>0</v>
          </cell>
          <cell r="K35">
            <v>0</v>
          </cell>
          <cell r="L35">
            <v>0</v>
          </cell>
          <cell r="M35">
            <v>0</v>
          </cell>
          <cell r="N35">
            <v>0</v>
          </cell>
          <cell r="O35">
            <v>0</v>
          </cell>
          <cell r="P35">
            <v>0</v>
          </cell>
        </row>
        <row r="36">
          <cell r="A36">
            <v>30</v>
          </cell>
          <cell r="B36">
            <v>0</v>
          </cell>
          <cell r="C36" t="str">
            <v>P</v>
          </cell>
          <cell r="D36">
            <v>0</v>
          </cell>
          <cell r="E36">
            <v>0</v>
          </cell>
          <cell r="F36">
            <v>0</v>
          </cell>
          <cell r="G36">
            <v>0</v>
          </cell>
          <cell r="H36">
            <v>0</v>
          </cell>
          <cell r="I36">
            <v>0</v>
          </cell>
          <cell r="J36">
            <v>0</v>
          </cell>
          <cell r="K36">
            <v>0</v>
          </cell>
          <cell r="L36">
            <v>0</v>
          </cell>
          <cell r="M36">
            <v>0</v>
          </cell>
          <cell r="N36">
            <v>0</v>
          </cell>
          <cell r="O36">
            <v>0</v>
          </cell>
          <cell r="P36">
            <v>0</v>
          </cell>
        </row>
        <row r="37">
          <cell r="A37">
            <v>31</v>
          </cell>
          <cell r="B37">
            <v>0</v>
          </cell>
          <cell r="C37" t="str">
            <v>P</v>
          </cell>
          <cell r="D37">
            <v>0</v>
          </cell>
          <cell r="E37">
            <v>0</v>
          </cell>
          <cell r="F37">
            <v>0</v>
          </cell>
          <cell r="G37">
            <v>0</v>
          </cell>
          <cell r="H37">
            <v>0</v>
          </cell>
          <cell r="I37">
            <v>0</v>
          </cell>
          <cell r="J37">
            <v>0</v>
          </cell>
          <cell r="K37">
            <v>0</v>
          </cell>
          <cell r="L37">
            <v>0</v>
          </cell>
          <cell r="M37">
            <v>0</v>
          </cell>
          <cell r="N37">
            <v>0</v>
          </cell>
          <cell r="O37">
            <v>0</v>
          </cell>
          <cell r="P37">
            <v>0</v>
          </cell>
        </row>
        <row r="38">
          <cell r="A38">
            <v>32</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33</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34</v>
          </cell>
          <cell r="B40">
            <v>0</v>
          </cell>
          <cell r="C40" t="str">
            <v>P</v>
          </cell>
          <cell r="D40">
            <v>0</v>
          </cell>
          <cell r="E40">
            <v>0</v>
          </cell>
          <cell r="F40">
            <v>0</v>
          </cell>
          <cell r="G40">
            <v>0</v>
          </cell>
          <cell r="H40">
            <v>0</v>
          </cell>
          <cell r="I40">
            <v>0</v>
          </cell>
          <cell r="J40">
            <v>0</v>
          </cell>
          <cell r="K40">
            <v>0</v>
          </cell>
          <cell r="L40">
            <v>0</v>
          </cell>
          <cell r="M40">
            <v>0</v>
          </cell>
          <cell r="N40">
            <v>0</v>
          </cell>
          <cell r="O40">
            <v>0</v>
          </cell>
          <cell r="P40">
            <v>0</v>
          </cell>
        </row>
        <row r="41">
          <cell r="A41">
            <v>35</v>
          </cell>
          <cell r="B41">
            <v>0</v>
          </cell>
          <cell r="C41" t="str">
            <v>P</v>
          </cell>
          <cell r="D41">
            <v>0</v>
          </cell>
          <cell r="E41">
            <v>0</v>
          </cell>
          <cell r="F41">
            <v>0</v>
          </cell>
          <cell r="G41">
            <v>0</v>
          </cell>
          <cell r="H41">
            <v>0</v>
          </cell>
          <cell r="I41">
            <v>0</v>
          </cell>
          <cell r="J41">
            <v>0</v>
          </cell>
          <cell r="K41">
            <v>0</v>
          </cell>
          <cell r="L41">
            <v>0</v>
          </cell>
          <cell r="M41">
            <v>0</v>
          </cell>
          <cell r="N41">
            <v>0</v>
          </cell>
          <cell r="O41">
            <v>0</v>
          </cell>
          <cell r="P41">
            <v>0</v>
          </cell>
        </row>
        <row r="42">
          <cell r="A42">
            <v>36</v>
          </cell>
          <cell r="B42">
            <v>0</v>
          </cell>
          <cell r="C42" t="str">
            <v>P</v>
          </cell>
          <cell r="D42">
            <v>0</v>
          </cell>
          <cell r="E42">
            <v>0</v>
          </cell>
          <cell r="F42">
            <v>0</v>
          </cell>
          <cell r="G42">
            <v>0</v>
          </cell>
          <cell r="H42">
            <v>0</v>
          </cell>
          <cell r="I42">
            <v>0</v>
          </cell>
          <cell r="J42">
            <v>0</v>
          </cell>
          <cell r="K42">
            <v>0</v>
          </cell>
          <cell r="L42">
            <v>0</v>
          </cell>
          <cell r="M42">
            <v>0</v>
          </cell>
          <cell r="N42">
            <v>0</v>
          </cell>
          <cell r="O42">
            <v>0</v>
          </cell>
          <cell r="P42">
            <v>0</v>
          </cell>
        </row>
        <row r="43">
          <cell r="A43">
            <v>37</v>
          </cell>
          <cell r="B43">
            <v>0</v>
          </cell>
          <cell r="C43" t="str">
            <v>P</v>
          </cell>
          <cell r="D43">
            <v>0</v>
          </cell>
          <cell r="E43">
            <v>0</v>
          </cell>
          <cell r="F43">
            <v>0</v>
          </cell>
          <cell r="G43">
            <v>0</v>
          </cell>
          <cell r="H43">
            <v>0</v>
          </cell>
          <cell r="I43">
            <v>0</v>
          </cell>
          <cell r="J43">
            <v>0</v>
          </cell>
          <cell r="K43">
            <v>0</v>
          </cell>
          <cell r="L43">
            <v>0</v>
          </cell>
          <cell r="M43">
            <v>0</v>
          </cell>
          <cell r="N43">
            <v>0</v>
          </cell>
          <cell r="O43">
            <v>0</v>
          </cell>
          <cell r="P43">
            <v>0</v>
          </cell>
        </row>
        <row r="44">
          <cell r="A44">
            <v>38</v>
          </cell>
          <cell r="B44">
            <v>0</v>
          </cell>
          <cell r="C44" t="str">
            <v>P</v>
          </cell>
          <cell r="D44">
            <v>0</v>
          </cell>
          <cell r="E44">
            <v>0</v>
          </cell>
          <cell r="F44">
            <v>0</v>
          </cell>
          <cell r="G44">
            <v>0</v>
          </cell>
          <cell r="H44">
            <v>0</v>
          </cell>
          <cell r="I44">
            <v>0</v>
          </cell>
          <cell r="J44">
            <v>0</v>
          </cell>
          <cell r="K44">
            <v>0</v>
          </cell>
          <cell r="L44">
            <v>0</v>
          </cell>
          <cell r="M44">
            <v>0</v>
          </cell>
          <cell r="N44">
            <v>0</v>
          </cell>
          <cell r="O44">
            <v>0</v>
          </cell>
          <cell r="P44">
            <v>0</v>
          </cell>
        </row>
        <row r="45">
          <cell r="A45">
            <v>39</v>
          </cell>
          <cell r="B45">
            <v>0</v>
          </cell>
          <cell r="C45" t="str">
            <v>P</v>
          </cell>
          <cell r="D45">
            <v>0</v>
          </cell>
          <cell r="E45">
            <v>0</v>
          </cell>
          <cell r="F45">
            <v>0</v>
          </cell>
          <cell r="G45">
            <v>0</v>
          </cell>
          <cell r="H45">
            <v>0</v>
          </cell>
          <cell r="I45">
            <v>0</v>
          </cell>
          <cell r="J45">
            <v>0</v>
          </cell>
          <cell r="K45">
            <v>0</v>
          </cell>
          <cell r="L45">
            <v>0</v>
          </cell>
          <cell r="M45">
            <v>0</v>
          </cell>
          <cell r="N45">
            <v>0</v>
          </cell>
          <cell r="O45">
            <v>0</v>
          </cell>
          <cell r="P45">
            <v>0</v>
          </cell>
        </row>
        <row r="46">
          <cell r="A46">
            <v>40</v>
          </cell>
          <cell r="B46">
            <v>0</v>
          </cell>
          <cell r="C46" t="str">
            <v>P</v>
          </cell>
          <cell r="D46">
            <v>0</v>
          </cell>
          <cell r="E46">
            <v>0</v>
          </cell>
          <cell r="F46">
            <v>0</v>
          </cell>
          <cell r="G46">
            <v>0</v>
          </cell>
          <cell r="H46">
            <v>0</v>
          </cell>
          <cell r="I46">
            <v>0</v>
          </cell>
          <cell r="J46">
            <v>0</v>
          </cell>
          <cell r="K46">
            <v>0</v>
          </cell>
          <cell r="L46">
            <v>0</v>
          </cell>
          <cell r="M46">
            <v>0</v>
          </cell>
          <cell r="N46">
            <v>0</v>
          </cell>
          <cell r="O46">
            <v>0</v>
          </cell>
          <cell r="P46">
            <v>0</v>
          </cell>
        </row>
      </sheetData>
      <sheetData sheetId="56">
        <row r="7">
          <cell r="A7">
            <v>1</v>
          </cell>
          <cell r="B7" t="str">
            <v>Achmad Zacky</v>
          </cell>
          <cell r="C7" t="str">
            <v>L</v>
          </cell>
          <cell r="D7">
            <v>1</v>
          </cell>
          <cell r="E7">
            <v>1</v>
          </cell>
          <cell r="F7">
            <v>0</v>
          </cell>
          <cell r="G7">
            <v>0</v>
          </cell>
          <cell r="H7">
            <v>2</v>
          </cell>
          <cell r="I7">
            <v>2</v>
          </cell>
          <cell r="J7">
            <v>3</v>
          </cell>
          <cell r="K7">
            <v>1</v>
          </cell>
          <cell r="L7">
            <v>71.428571428571431</v>
          </cell>
          <cell r="M7">
            <v>2</v>
          </cell>
          <cell r="N7">
            <v>4</v>
          </cell>
          <cell r="O7">
            <v>4</v>
          </cell>
          <cell r="P7">
            <v>71.428571428571431</v>
          </cell>
        </row>
        <row r="8">
          <cell r="A8">
            <v>2</v>
          </cell>
          <cell r="B8" t="str">
            <v>Angelia Vabel R</v>
          </cell>
          <cell r="C8" t="str">
            <v>L</v>
          </cell>
          <cell r="D8">
            <v>0</v>
          </cell>
          <cell r="E8">
            <v>0</v>
          </cell>
          <cell r="F8">
            <v>0</v>
          </cell>
          <cell r="G8">
            <v>0</v>
          </cell>
          <cell r="H8">
            <v>0</v>
          </cell>
          <cell r="I8">
            <v>0</v>
          </cell>
          <cell r="J8">
            <v>0</v>
          </cell>
          <cell r="K8">
            <v>0</v>
          </cell>
          <cell r="L8">
            <v>0</v>
          </cell>
          <cell r="M8">
            <v>0</v>
          </cell>
          <cell r="N8">
            <v>0</v>
          </cell>
          <cell r="O8">
            <v>0</v>
          </cell>
          <cell r="P8">
            <v>0</v>
          </cell>
        </row>
        <row r="9">
          <cell r="A9">
            <v>3</v>
          </cell>
          <cell r="B9" t="str">
            <v>Anggun Dwi P.I</v>
          </cell>
          <cell r="C9" t="str">
            <v>L</v>
          </cell>
          <cell r="D9">
            <v>0</v>
          </cell>
          <cell r="E9">
            <v>0</v>
          </cell>
          <cell r="F9">
            <v>0</v>
          </cell>
          <cell r="G9">
            <v>0</v>
          </cell>
          <cell r="H9">
            <v>0</v>
          </cell>
          <cell r="I9">
            <v>0</v>
          </cell>
          <cell r="J9">
            <v>0</v>
          </cell>
          <cell r="K9">
            <v>0</v>
          </cell>
          <cell r="L9">
            <v>0</v>
          </cell>
          <cell r="M9">
            <v>0</v>
          </cell>
          <cell r="N9">
            <v>0</v>
          </cell>
          <cell r="O9">
            <v>0</v>
          </cell>
          <cell r="P9">
            <v>0</v>
          </cell>
        </row>
        <row r="10">
          <cell r="A10">
            <v>4</v>
          </cell>
          <cell r="B10" t="str">
            <v>Antonio Permata A</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5</v>
          </cell>
          <cell r="B11" t="str">
            <v>Arya Pratama G</v>
          </cell>
          <cell r="C11" t="str">
            <v>P</v>
          </cell>
          <cell r="D11">
            <v>0</v>
          </cell>
          <cell r="E11">
            <v>0</v>
          </cell>
          <cell r="F11">
            <v>0</v>
          </cell>
          <cell r="G11">
            <v>0</v>
          </cell>
          <cell r="H11">
            <v>0</v>
          </cell>
          <cell r="I11">
            <v>0</v>
          </cell>
          <cell r="J11">
            <v>0</v>
          </cell>
          <cell r="K11">
            <v>0</v>
          </cell>
          <cell r="L11">
            <v>0</v>
          </cell>
          <cell r="M11">
            <v>0</v>
          </cell>
          <cell r="N11">
            <v>0</v>
          </cell>
          <cell r="O11">
            <v>0</v>
          </cell>
          <cell r="P11">
            <v>0</v>
          </cell>
        </row>
        <row r="12">
          <cell r="A12">
            <v>6</v>
          </cell>
          <cell r="B12" t="str">
            <v>Asyam Hanif Ihsan H</v>
          </cell>
          <cell r="C12" t="str">
            <v>P</v>
          </cell>
          <cell r="D12">
            <v>0</v>
          </cell>
          <cell r="E12">
            <v>0</v>
          </cell>
          <cell r="F12">
            <v>0</v>
          </cell>
          <cell r="G12">
            <v>0</v>
          </cell>
          <cell r="H12">
            <v>0</v>
          </cell>
          <cell r="I12">
            <v>0</v>
          </cell>
          <cell r="J12">
            <v>0</v>
          </cell>
          <cell r="K12">
            <v>0</v>
          </cell>
          <cell r="L12">
            <v>0</v>
          </cell>
          <cell r="M12">
            <v>0</v>
          </cell>
          <cell r="N12">
            <v>0</v>
          </cell>
          <cell r="O12">
            <v>0</v>
          </cell>
          <cell r="P12">
            <v>0</v>
          </cell>
        </row>
        <row r="13">
          <cell r="A13">
            <v>7</v>
          </cell>
          <cell r="B13" t="str">
            <v>Athaya Salsabilla Z</v>
          </cell>
          <cell r="C13" t="str">
            <v>L</v>
          </cell>
          <cell r="D13">
            <v>0</v>
          </cell>
          <cell r="E13">
            <v>0</v>
          </cell>
          <cell r="F13">
            <v>0</v>
          </cell>
          <cell r="G13">
            <v>0</v>
          </cell>
          <cell r="H13">
            <v>0</v>
          </cell>
          <cell r="I13">
            <v>0</v>
          </cell>
          <cell r="J13">
            <v>0</v>
          </cell>
          <cell r="K13">
            <v>0</v>
          </cell>
          <cell r="L13">
            <v>0</v>
          </cell>
          <cell r="M13">
            <v>0</v>
          </cell>
          <cell r="N13">
            <v>0</v>
          </cell>
          <cell r="O13">
            <v>0</v>
          </cell>
          <cell r="P13">
            <v>0</v>
          </cell>
        </row>
        <row r="14">
          <cell r="A14">
            <v>8</v>
          </cell>
          <cell r="B14" t="str">
            <v>Aulia Dea Rosalinda</v>
          </cell>
          <cell r="C14" t="str">
            <v>L</v>
          </cell>
          <cell r="D14">
            <v>0</v>
          </cell>
          <cell r="E14">
            <v>0</v>
          </cell>
          <cell r="F14">
            <v>0</v>
          </cell>
          <cell r="G14">
            <v>0</v>
          </cell>
          <cell r="H14">
            <v>0</v>
          </cell>
          <cell r="I14">
            <v>0</v>
          </cell>
          <cell r="J14">
            <v>0</v>
          </cell>
          <cell r="K14">
            <v>0</v>
          </cell>
          <cell r="L14">
            <v>0</v>
          </cell>
          <cell r="M14">
            <v>0</v>
          </cell>
          <cell r="N14">
            <v>0</v>
          </cell>
          <cell r="O14">
            <v>0</v>
          </cell>
          <cell r="P14">
            <v>0</v>
          </cell>
        </row>
        <row r="15">
          <cell r="A15">
            <v>9</v>
          </cell>
          <cell r="B15" t="str">
            <v>Claudia Gabriella L</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10</v>
          </cell>
          <cell r="B16" t="str">
            <v xml:space="preserve">Deco Badarus Zaman </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11</v>
          </cell>
          <cell r="B17" t="str">
            <v>Fania Mutiara Felichia</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12</v>
          </cell>
          <cell r="B18" t="str">
            <v>Intan Dyah Nowari</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13</v>
          </cell>
          <cell r="B19" t="str">
            <v>Misyanita Nurfitri S</v>
          </cell>
          <cell r="C19" t="str">
            <v>P</v>
          </cell>
          <cell r="D19">
            <v>0</v>
          </cell>
          <cell r="E19">
            <v>0</v>
          </cell>
          <cell r="F19">
            <v>0</v>
          </cell>
          <cell r="G19">
            <v>0</v>
          </cell>
          <cell r="H19">
            <v>0</v>
          </cell>
          <cell r="I19">
            <v>0</v>
          </cell>
          <cell r="J19">
            <v>0</v>
          </cell>
          <cell r="K19">
            <v>0</v>
          </cell>
          <cell r="L19">
            <v>0</v>
          </cell>
          <cell r="M19">
            <v>0</v>
          </cell>
          <cell r="N19">
            <v>0</v>
          </cell>
          <cell r="O19">
            <v>0</v>
          </cell>
          <cell r="P19">
            <v>0</v>
          </cell>
        </row>
        <row r="20">
          <cell r="A20">
            <v>14</v>
          </cell>
          <cell r="B20" t="str">
            <v>Moch Zidane Hita L. U</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15</v>
          </cell>
          <cell r="B21" t="str">
            <v>Muhammad Ibra Maulana</v>
          </cell>
          <cell r="C21" t="str">
            <v>L</v>
          </cell>
          <cell r="D21">
            <v>0</v>
          </cell>
          <cell r="E21">
            <v>0</v>
          </cell>
          <cell r="F21">
            <v>0</v>
          </cell>
          <cell r="G21">
            <v>0</v>
          </cell>
          <cell r="H21">
            <v>0</v>
          </cell>
          <cell r="I21">
            <v>0</v>
          </cell>
          <cell r="J21">
            <v>0</v>
          </cell>
          <cell r="K21">
            <v>0</v>
          </cell>
          <cell r="L21">
            <v>0</v>
          </cell>
          <cell r="M21">
            <v>0</v>
          </cell>
          <cell r="N21">
            <v>0</v>
          </cell>
          <cell r="O21">
            <v>0</v>
          </cell>
          <cell r="P21">
            <v>0</v>
          </cell>
        </row>
        <row r="22">
          <cell r="A22">
            <v>16</v>
          </cell>
          <cell r="B22" t="str">
            <v>Nabilla Shiva Putri</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17</v>
          </cell>
          <cell r="B23" t="str">
            <v>Naufal Falih F</v>
          </cell>
          <cell r="C23" t="str">
            <v>P</v>
          </cell>
          <cell r="D23">
            <v>0</v>
          </cell>
          <cell r="E23">
            <v>0</v>
          </cell>
          <cell r="F23">
            <v>0</v>
          </cell>
          <cell r="G23">
            <v>0</v>
          </cell>
          <cell r="H23">
            <v>0</v>
          </cell>
          <cell r="I23">
            <v>0</v>
          </cell>
          <cell r="J23">
            <v>0</v>
          </cell>
          <cell r="K23">
            <v>0</v>
          </cell>
          <cell r="L23">
            <v>0</v>
          </cell>
          <cell r="M23">
            <v>0</v>
          </cell>
          <cell r="N23">
            <v>0</v>
          </cell>
          <cell r="O23">
            <v>0</v>
          </cell>
          <cell r="P23">
            <v>0</v>
          </cell>
        </row>
        <row r="24">
          <cell r="A24">
            <v>18</v>
          </cell>
          <cell r="B24" t="str">
            <v>Nayla Annora Nobel W</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19</v>
          </cell>
          <cell r="B25" t="str">
            <v>Raihan Danang P</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20</v>
          </cell>
          <cell r="B26" t="str">
            <v>Roby Ardiyansyah</v>
          </cell>
          <cell r="C26" t="str">
            <v>P</v>
          </cell>
          <cell r="D26">
            <v>0</v>
          </cell>
          <cell r="E26">
            <v>0</v>
          </cell>
          <cell r="F26">
            <v>0</v>
          </cell>
          <cell r="G26">
            <v>0</v>
          </cell>
          <cell r="H26">
            <v>0</v>
          </cell>
          <cell r="I26">
            <v>0</v>
          </cell>
          <cell r="J26">
            <v>0</v>
          </cell>
          <cell r="K26">
            <v>0</v>
          </cell>
          <cell r="L26">
            <v>0</v>
          </cell>
          <cell r="M26">
            <v>0</v>
          </cell>
          <cell r="N26">
            <v>0</v>
          </cell>
          <cell r="O26">
            <v>0</v>
          </cell>
          <cell r="P26">
            <v>0</v>
          </cell>
        </row>
        <row r="27">
          <cell r="A27">
            <v>21</v>
          </cell>
          <cell r="B27" t="str">
            <v>Rojalingga Prana A</v>
          </cell>
          <cell r="C27" t="str">
            <v>L</v>
          </cell>
          <cell r="D27">
            <v>0</v>
          </cell>
          <cell r="E27">
            <v>0</v>
          </cell>
          <cell r="F27">
            <v>0</v>
          </cell>
          <cell r="G27">
            <v>0</v>
          </cell>
          <cell r="H27">
            <v>0</v>
          </cell>
          <cell r="I27">
            <v>0</v>
          </cell>
          <cell r="J27">
            <v>0</v>
          </cell>
          <cell r="K27">
            <v>0</v>
          </cell>
          <cell r="L27">
            <v>0</v>
          </cell>
          <cell r="M27">
            <v>0</v>
          </cell>
          <cell r="N27">
            <v>0</v>
          </cell>
          <cell r="O27">
            <v>0</v>
          </cell>
          <cell r="P27">
            <v>0</v>
          </cell>
        </row>
        <row r="28">
          <cell r="A28">
            <v>22</v>
          </cell>
          <cell r="B28" t="str">
            <v>Sally Savista A</v>
          </cell>
          <cell r="C28" t="str">
            <v>L</v>
          </cell>
          <cell r="D28">
            <v>0</v>
          </cell>
          <cell r="E28">
            <v>0</v>
          </cell>
          <cell r="F28">
            <v>0</v>
          </cell>
          <cell r="G28">
            <v>0</v>
          </cell>
          <cell r="H28">
            <v>0</v>
          </cell>
          <cell r="I28">
            <v>0</v>
          </cell>
          <cell r="J28">
            <v>0</v>
          </cell>
          <cell r="K28">
            <v>0</v>
          </cell>
          <cell r="L28">
            <v>0</v>
          </cell>
          <cell r="M28">
            <v>0</v>
          </cell>
          <cell r="N28">
            <v>0</v>
          </cell>
          <cell r="O28">
            <v>0</v>
          </cell>
          <cell r="P28">
            <v>0</v>
          </cell>
        </row>
        <row r="29">
          <cell r="A29">
            <v>23</v>
          </cell>
          <cell r="B29" t="str">
            <v xml:space="preserve">Tania Kaori Angelita </v>
          </cell>
          <cell r="C29" t="str">
            <v>P</v>
          </cell>
          <cell r="D29">
            <v>0</v>
          </cell>
          <cell r="E29">
            <v>0</v>
          </cell>
          <cell r="F29">
            <v>0</v>
          </cell>
          <cell r="G29">
            <v>0</v>
          </cell>
          <cell r="H29">
            <v>0</v>
          </cell>
          <cell r="I29">
            <v>0</v>
          </cell>
          <cell r="J29">
            <v>0</v>
          </cell>
          <cell r="K29">
            <v>0</v>
          </cell>
          <cell r="L29">
            <v>0</v>
          </cell>
          <cell r="M29">
            <v>0</v>
          </cell>
          <cell r="N29">
            <v>0</v>
          </cell>
          <cell r="O29">
            <v>0</v>
          </cell>
          <cell r="P29">
            <v>0</v>
          </cell>
        </row>
        <row r="30">
          <cell r="A30">
            <v>24</v>
          </cell>
          <cell r="B30" t="str">
            <v>Romzy Oka Ramadhani P</v>
          </cell>
          <cell r="C30" t="str">
            <v>P</v>
          </cell>
          <cell r="D30">
            <v>0</v>
          </cell>
          <cell r="E30">
            <v>0</v>
          </cell>
          <cell r="F30">
            <v>0</v>
          </cell>
          <cell r="G30">
            <v>0</v>
          </cell>
          <cell r="H30">
            <v>0</v>
          </cell>
          <cell r="I30">
            <v>0</v>
          </cell>
          <cell r="J30">
            <v>0</v>
          </cell>
          <cell r="K30">
            <v>0</v>
          </cell>
          <cell r="L30">
            <v>0</v>
          </cell>
          <cell r="M30">
            <v>0</v>
          </cell>
          <cell r="N30">
            <v>0</v>
          </cell>
          <cell r="O30">
            <v>0</v>
          </cell>
          <cell r="P30">
            <v>0</v>
          </cell>
        </row>
        <row r="31">
          <cell r="A31">
            <v>25</v>
          </cell>
          <cell r="B31" t="str">
            <v>Larasati Jagadhita P</v>
          </cell>
          <cell r="C31" t="str">
            <v>L</v>
          </cell>
          <cell r="D31">
            <v>0</v>
          </cell>
          <cell r="E31">
            <v>0</v>
          </cell>
          <cell r="F31">
            <v>0</v>
          </cell>
          <cell r="G31">
            <v>0</v>
          </cell>
          <cell r="H31">
            <v>0</v>
          </cell>
          <cell r="I31">
            <v>0</v>
          </cell>
          <cell r="J31">
            <v>0</v>
          </cell>
          <cell r="K31">
            <v>0</v>
          </cell>
          <cell r="L31">
            <v>0</v>
          </cell>
          <cell r="M31">
            <v>0</v>
          </cell>
          <cell r="N31">
            <v>0</v>
          </cell>
          <cell r="O31">
            <v>0</v>
          </cell>
          <cell r="P31">
            <v>0</v>
          </cell>
        </row>
        <row r="32">
          <cell r="A32">
            <v>26</v>
          </cell>
          <cell r="B32" t="str">
            <v>Meliana Citra A</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27</v>
          </cell>
          <cell r="B33" t="str">
            <v>Mohammad Rizky</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28</v>
          </cell>
          <cell r="B34">
            <v>0</v>
          </cell>
          <cell r="C34" t="str">
            <v>L</v>
          </cell>
          <cell r="D34">
            <v>0</v>
          </cell>
          <cell r="E34">
            <v>0</v>
          </cell>
          <cell r="F34">
            <v>0</v>
          </cell>
          <cell r="G34">
            <v>0</v>
          </cell>
          <cell r="H34">
            <v>0</v>
          </cell>
          <cell r="I34">
            <v>0</v>
          </cell>
          <cell r="J34">
            <v>0</v>
          </cell>
          <cell r="K34">
            <v>0</v>
          </cell>
          <cell r="L34">
            <v>0</v>
          </cell>
          <cell r="M34">
            <v>0</v>
          </cell>
          <cell r="N34">
            <v>0</v>
          </cell>
          <cell r="O34">
            <v>0</v>
          </cell>
          <cell r="P34">
            <v>0</v>
          </cell>
        </row>
        <row r="35">
          <cell r="A35">
            <v>29</v>
          </cell>
          <cell r="B35">
            <v>0</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30</v>
          </cell>
          <cell r="B36">
            <v>0</v>
          </cell>
          <cell r="C36" t="str">
            <v>P</v>
          </cell>
          <cell r="D36">
            <v>0</v>
          </cell>
          <cell r="E36">
            <v>0</v>
          </cell>
          <cell r="F36">
            <v>0</v>
          </cell>
          <cell r="G36">
            <v>0</v>
          </cell>
          <cell r="H36">
            <v>0</v>
          </cell>
          <cell r="I36">
            <v>0</v>
          </cell>
          <cell r="J36">
            <v>0</v>
          </cell>
          <cell r="K36">
            <v>0</v>
          </cell>
          <cell r="L36">
            <v>0</v>
          </cell>
          <cell r="M36">
            <v>0</v>
          </cell>
          <cell r="N36">
            <v>0</v>
          </cell>
          <cell r="O36">
            <v>0</v>
          </cell>
          <cell r="P36">
            <v>0</v>
          </cell>
        </row>
        <row r="37">
          <cell r="A37">
            <v>31</v>
          </cell>
          <cell r="B37">
            <v>0</v>
          </cell>
          <cell r="C37" t="str">
            <v>P</v>
          </cell>
          <cell r="D37">
            <v>0</v>
          </cell>
          <cell r="E37">
            <v>0</v>
          </cell>
          <cell r="F37">
            <v>0</v>
          </cell>
          <cell r="G37">
            <v>0</v>
          </cell>
          <cell r="H37">
            <v>0</v>
          </cell>
          <cell r="I37">
            <v>0</v>
          </cell>
          <cell r="J37">
            <v>0</v>
          </cell>
          <cell r="K37">
            <v>0</v>
          </cell>
          <cell r="L37">
            <v>0</v>
          </cell>
          <cell r="M37">
            <v>0</v>
          </cell>
          <cell r="N37">
            <v>0</v>
          </cell>
          <cell r="O37">
            <v>0</v>
          </cell>
          <cell r="P37">
            <v>0</v>
          </cell>
        </row>
        <row r="38">
          <cell r="A38">
            <v>32</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33</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34</v>
          </cell>
          <cell r="B40">
            <v>0</v>
          </cell>
          <cell r="C40" t="str">
            <v>P</v>
          </cell>
          <cell r="D40">
            <v>0</v>
          </cell>
          <cell r="E40">
            <v>0</v>
          </cell>
          <cell r="F40">
            <v>0</v>
          </cell>
          <cell r="G40">
            <v>0</v>
          </cell>
          <cell r="H40">
            <v>0</v>
          </cell>
          <cell r="I40">
            <v>0</v>
          </cell>
          <cell r="J40">
            <v>0</v>
          </cell>
          <cell r="K40">
            <v>0</v>
          </cell>
          <cell r="L40">
            <v>0</v>
          </cell>
          <cell r="M40">
            <v>0</v>
          </cell>
          <cell r="N40">
            <v>0</v>
          </cell>
          <cell r="O40">
            <v>0</v>
          </cell>
          <cell r="P40">
            <v>0</v>
          </cell>
        </row>
        <row r="41">
          <cell r="A41">
            <v>35</v>
          </cell>
          <cell r="B41">
            <v>0</v>
          </cell>
          <cell r="C41" t="str">
            <v>P</v>
          </cell>
          <cell r="D41">
            <v>0</v>
          </cell>
          <cell r="E41">
            <v>0</v>
          </cell>
          <cell r="F41">
            <v>0</v>
          </cell>
          <cell r="G41">
            <v>0</v>
          </cell>
          <cell r="H41">
            <v>0</v>
          </cell>
          <cell r="I41">
            <v>0</v>
          </cell>
          <cell r="J41">
            <v>0</v>
          </cell>
          <cell r="K41">
            <v>0</v>
          </cell>
          <cell r="L41">
            <v>0</v>
          </cell>
          <cell r="M41">
            <v>0</v>
          </cell>
          <cell r="N41">
            <v>0</v>
          </cell>
          <cell r="O41">
            <v>0</v>
          </cell>
          <cell r="P41">
            <v>0</v>
          </cell>
        </row>
        <row r="42">
          <cell r="A42">
            <v>36</v>
          </cell>
          <cell r="B42">
            <v>0</v>
          </cell>
          <cell r="C42" t="str">
            <v>P</v>
          </cell>
          <cell r="D42">
            <v>0</v>
          </cell>
          <cell r="E42">
            <v>0</v>
          </cell>
          <cell r="F42">
            <v>0</v>
          </cell>
          <cell r="G42">
            <v>0</v>
          </cell>
          <cell r="H42">
            <v>0</v>
          </cell>
          <cell r="I42">
            <v>0</v>
          </cell>
          <cell r="J42">
            <v>0</v>
          </cell>
          <cell r="K42">
            <v>0</v>
          </cell>
          <cell r="L42">
            <v>0</v>
          </cell>
          <cell r="M42">
            <v>0</v>
          </cell>
          <cell r="N42">
            <v>0</v>
          </cell>
          <cell r="O42">
            <v>0</v>
          </cell>
          <cell r="P42">
            <v>0</v>
          </cell>
        </row>
        <row r="43">
          <cell r="A43">
            <v>37</v>
          </cell>
          <cell r="B43">
            <v>0</v>
          </cell>
          <cell r="C43" t="str">
            <v>P</v>
          </cell>
          <cell r="D43">
            <v>0</v>
          </cell>
          <cell r="E43">
            <v>0</v>
          </cell>
          <cell r="F43">
            <v>0</v>
          </cell>
          <cell r="G43">
            <v>0</v>
          </cell>
          <cell r="H43">
            <v>0</v>
          </cell>
          <cell r="I43">
            <v>0</v>
          </cell>
          <cell r="J43">
            <v>0</v>
          </cell>
          <cell r="K43">
            <v>0</v>
          </cell>
          <cell r="L43">
            <v>0</v>
          </cell>
          <cell r="M43">
            <v>0</v>
          </cell>
          <cell r="N43">
            <v>0</v>
          </cell>
          <cell r="O43">
            <v>0</v>
          </cell>
          <cell r="P43">
            <v>0</v>
          </cell>
        </row>
        <row r="44">
          <cell r="A44">
            <v>38</v>
          </cell>
          <cell r="B44">
            <v>0</v>
          </cell>
          <cell r="C44" t="str">
            <v>P</v>
          </cell>
          <cell r="D44">
            <v>0</v>
          </cell>
          <cell r="E44">
            <v>0</v>
          </cell>
          <cell r="F44">
            <v>0</v>
          </cell>
          <cell r="G44">
            <v>0</v>
          </cell>
          <cell r="H44">
            <v>0</v>
          </cell>
          <cell r="I44">
            <v>0</v>
          </cell>
          <cell r="J44">
            <v>0</v>
          </cell>
          <cell r="K44">
            <v>0</v>
          </cell>
          <cell r="L44">
            <v>0</v>
          </cell>
          <cell r="M44">
            <v>0</v>
          </cell>
          <cell r="N44">
            <v>0</v>
          </cell>
          <cell r="O44">
            <v>0</v>
          </cell>
          <cell r="P44">
            <v>0</v>
          </cell>
        </row>
        <row r="45">
          <cell r="A45">
            <v>39</v>
          </cell>
          <cell r="B45">
            <v>0</v>
          </cell>
          <cell r="C45" t="str">
            <v>P</v>
          </cell>
          <cell r="D45">
            <v>0</v>
          </cell>
          <cell r="E45">
            <v>0</v>
          </cell>
          <cell r="F45">
            <v>0</v>
          </cell>
          <cell r="G45">
            <v>0</v>
          </cell>
          <cell r="H45">
            <v>0</v>
          </cell>
          <cell r="I45">
            <v>0</v>
          </cell>
          <cell r="J45">
            <v>0</v>
          </cell>
          <cell r="K45">
            <v>0</v>
          </cell>
          <cell r="L45">
            <v>0</v>
          </cell>
          <cell r="M45">
            <v>0</v>
          </cell>
          <cell r="N45">
            <v>0</v>
          </cell>
          <cell r="O45">
            <v>0</v>
          </cell>
          <cell r="P45">
            <v>0</v>
          </cell>
        </row>
        <row r="46">
          <cell r="A46">
            <v>40</v>
          </cell>
          <cell r="B46">
            <v>0</v>
          </cell>
          <cell r="C46" t="str">
            <v>P</v>
          </cell>
          <cell r="D46">
            <v>0</v>
          </cell>
          <cell r="E46">
            <v>0</v>
          </cell>
          <cell r="F46">
            <v>0</v>
          </cell>
          <cell r="G46">
            <v>0</v>
          </cell>
          <cell r="H46">
            <v>0</v>
          </cell>
          <cell r="I46">
            <v>0</v>
          </cell>
          <cell r="J46">
            <v>0</v>
          </cell>
          <cell r="K46">
            <v>0</v>
          </cell>
          <cell r="L46">
            <v>0</v>
          </cell>
          <cell r="M46">
            <v>0</v>
          </cell>
          <cell r="N46">
            <v>0</v>
          </cell>
          <cell r="O46">
            <v>0</v>
          </cell>
          <cell r="P46">
            <v>0</v>
          </cell>
        </row>
      </sheetData>
      <sheetData sheetId="57">
        <row r="7">
          <cell r="A7">
            <v>1</v>
          </cell>
          <cell r="B7" t="str">
            <v>Achmad Zacky</v>
          </cell>
          <cell r="C7" t="str">
            <v>L</v>
          </cell>
          <cell r="D7">
            <v>1</v>
          </cell>
          <cell r="E7">
            <v>1</v>
          </cell>
          <cell r="F7">
            <v>1</v>
          </cell>
          <cell r="G7">
            <v>0</v>
          </cell>
          <cell r="H7">
            <v>2</v>
          </cell>
          <cell r="I7">
            <v>2</v>
          </cell>
          <cell r="J7">
            <v>2</v>
          </cell>
          <cell r="K7">
            <v>2</v>
          </cell>
          <cell r="L7">
            <v>78.571428571428569</v>
          </cell>
          <cell r="M7">
            <v>3</v>
          </cell>
          <cell r="N7">
            <v>4</v>
          </cell>
          <cell r="O7">
            <v>4</v>
          </cell>
          <cell r="P7">
            <v>78.571428571428569</v>
          </cell>
        </row>
        <row r="8">
          <cell r="A8">
            <v>2</v>
          </cell>
          <cell r="B8" t="str">
            <v>Angelia Vabel R</v>
          </cell>
          <cell r="C8" t="str">
            <v>L</v>
          </cell>
          <cell r="D8">
            <v>0</v>
          </cell>
          <cell r="E8">
            <v>0</v>
          </cell>
          <cell r="F8">
            <v>0</v>
          </cell>
          <cell r="G8">
            <v>0</v>
          </cell>
          <cell r="H8">
            <v>0</v>
          </cell>
          <cell r="I8">
            <v>0</v>
          </cell>
          <cell r="J8">
            <v>0</v>
          </cell>
          <cell r="K8">
            <v>0</v>
          </cell>
          <cell r="L8">
            <v>0</v>
          </cell>
          <cell r="M8">
            <v>0</v>
          </cell>
          <cell r="N8">
            <v>0</v>
          </cell>
          <cell r="O8">
            <v>0</v>
          </cell>
          <cell r="P8">
            <v>0</v>
          </cell>
        </row>
        <row r="9">
          <cell r="A9">
            <v>3</v>
          </cell>
          <cell r="B9" t="str">
            <v>Anggun Dwi P.I</v>
          </cell>
          <cell r="C9" t="str">
            <v>L</v>
          </cell>
          <cell r="D9">
            <v>0</v>
          </cell>
          <cell r="E9">
            <v>0</v>
          </cell>
          <cell r="F9">
            <v>0</v>
          </cell>
          <cell r="G9">
            <v>0</v>
          </cell>
          <cell r="H9">
            <v>0</v>
          </cell>
          <cell r="I9">
            <v>0</v>
          </cell>
          <cell r="J9">
            <v>0</v>
          </cell>
          <cell r="K9">
            <v>0</v>
          </cell>
          <cell r="L9">
            <v>0</v>
          </cell>
          <cell r="M9">
            <v>0</v>
          </cell>
          <cell r="N9">
            <v>0</v>
          </cell>
          <cell r="O9">
            <v>0</v>
          </cell>
          <cell r="P9">
            <v>0</v>
          </cell>
        </row>
        <row r="10">
          <cell r="A10">
            <v>4</v>
          </cell>
          <cell r="B10" t="str">
            <v>Antonio Permata A</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5</v>
          </cell>
          <cell r="B11" t="str">
            <v>Arya Pratama G</v>
          </cell>
          <cell r="C11" t="str">
            <v>P</v>
          </cell>
          <cell r="D11">
            <v>0</v>
          </cell>
          <cell r="E11">
            <v>0</v>
          </cell>
          <cell r="F11">
            <v>0</v>
          </cell>
          <cell r="G11">
            <v>0</v>
          </cell>
          <cell r="H11">
            <v>0</v>
          </cell>
          <cell r="I11">
            <v>0</v>
          </cell>
          <cell r="J11">
            <v>0</v>
          </cell>
          <cell r="K11">
            <v>0</v>
          </cell>
          <cell r="L11">
            <v>0</v>
          </cell>
          <cell r="M11">
            <v>0</v>
          </cell>
          <cell r="N11">
            <v>0</v>
          </cell>
          <cell r="O11">
            <v>0</v>
          </cell>
          <cell r="P11">
            <v>0</v>
          </cell>
        </row>
        <row r="12">
          <cell r="A12">
            <v>6</v>
          </cell>
          <cell r="B12" t="str">
            <v>Asyam Hanif Ihsan H</v>
          </cell>
          <cell r="C12" t="str">
            <v>P</v>
          </cell>
          <cell r="D12">
            <v>0</v>
          </cell>
          <cell r="E12">
            <v>0</v>
          </cell>
          <cell r="F12">
            <v>0</v>
          </cell>
          <cell r="G12">
            <v>0</v>
          </cell>
          <cell r="H12">
            <v>0</v>
          </cell>
          <cell r="I12">
            <v>0</v>
          </cell>
          <cell r="J12">
            <v>0</v>
          </cell>
          <cell r="K12">
            <v>0</v>
          </cell>
          <cell r="L12">
            <v>0</v>
          </cell>
          <cell r="M12">
            <v>0</v>
          </cell>
          <cell r="N12">
            <v>0</v>
          </cell>
          <cell r="O12">
            <v>0</v>
          </cell>
          <cell r="P12">
            <v>0</v>
          </cell>
        </row>
        <row r="13">
          <cell r="A13">
            <v>7</v>
          </cell>
          <cell r="B13" t="str">
            <v>Athaya Salsabilla Z</v>
          </cell>
          <cell r="C13" t="str">
            <v>L</v>
          </cell>
          <cell r="D13">
            <v>0</v>
          </cell>
          <cell r="E13">
            <v>0</v>
          </cell>
          <cell r="F13">
            <v>0</v>
          </cell>
          <cell r="G13">
            <v>0</v>
          </cell>
          <cell r="H13">
            <v>0</v>
          </cell>
          <cell r="I13">
            <v>0</v>
          </cell>
          <cell r="J13">
            <v>0</v>
          </cell>
          <cell r="K13">
            <v>0</v>
          </cell>
          <cell r="L13">
            <v>0</v>
          </cell>
          <cell r="M13">
            <v>0</v>
          </cell>
          <cell r="N13">
            <v>0</v>
          </cell>
          <cell r="O13">
            <v>0</v>
          </cell>
          <cell r="P13">
            <v>0</v>
          </cell>
        </row>
        <row r="14">
          <cell r="A14">
            <v>8</v>
          </cell>
          <cell r="B14" t="str">
            <v>Aulia Dea Rosalinda</v>
          </cell>
          <cell r="C14" t="str">
            <v>L</v>
          </cell>
          <cell r="D14">
            <v>0</v>
          </cell>
          <cell r="E14">
            <v>0</v>
          </cell>
          <cell r="F14">
            <v>0</v>
          </cell>
          <cell r="G14">
            <v>0</v>
          </cell>
          <cell r="H14">
            <v>0</v>
          </cell>
          <cell r="I14">
            <v>0</v>
          </cell>
          <cell r="J14">
            <v>0</v>
          </cell>
          <cell r="K14">
            <v>0</v>
          </cell>
          <cell r="L14">
            <v>0</v>
          </cell>
          <cell r="M14">
            <v>0</v>
          </cell>
          <cell r="N14">
            <v>0</v>
          </cell>
          <cell r="O14">
            <v>0</v>
          </cell>
          <cell r="P14">
            <v>0</v>
          </cell>
        </row>
        <row r="15">
          <cell r="A15">
            <v>9</v>
          </cell>
          <cell r="B15" t="str">
            <v>Claudia Gabriella L</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10</v>
          </cell>
          <cell r="B16" t="str">
            <v xml:space="preserve">Deco Badarus Zaman </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11</v>
          </cell>
          <cell r="B17" t="str">
            <v>Fania Mutiara Felichia</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12</v>
          </cell>
          <cell r="B18" t="str">
            <v>Intan Dyah Nowari</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13</v>
          </cell>
          <cell r="B19" t="str">
            <v>Misyanita Nurfitri S</v>
          </cell>
          <cell r="C19" t="str">
            <v>P</v>
          </cell>
          <cell r="D19">
            <v>0</v>
          </cell>
          <cell r="E19">
            <v>0</v>
          </cell>
          <cell r="F19">
            <v>0</v>
          </cell>
          <cell r="G19">
            <v>0</v>
          </cell>
          <cell r="H19">
            <v>0</v>
          </cell>
          <cell r="I19">
            <v>0</v>
          </cell>
          <cell r="J19">
            <v>0</v>
          </cell>
          <cell r="K19">
            <v>0</v>
          </cell>
          <cell r="L19">
            <v>0</v>
          </cell>
          <cell r="M19">
            <v>0</v>
          </cell>
          <cell r="N19">
            <v>0</v>
          </cell>
          <cell r="O19">
            <v>0</v>
          </cell>
          <cell r="P19">
            <v>0</v>
          </cell>
        </row>
        <row r="20">
          <cell r="A20">
            <v>14</v>
          </cell>
          <cell r="B20" t="str">
            <v>Moch Zidane Hita L. U</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15</v>
          </cell>
          <cell r="B21" t="str">
            <v>Muhammad Ibra Maulana</v>
          </cell>
          <cell r="C21" t="str">
            <v>L</v>
          </cell>
          <cell r="D21">
            <v>0</v>
          </cell>
          <cell r="E21">
            <v>0</v>
          </cell>
          <cell r="F21">
            <v>0</v>
          </cell>
          <cell r="G21">
            <v>0</v>
          </cell>
          <cell r="H21">
            <v>0</v>
          </cell>
          <cell r="I21">
            <v>0</v>
          </cell>
          <cell r="J21">
            <v>0</v>
          </cell>
          <cell r="K21">
            <v>0</v>
          </cell>
          <cell r="L21">
            <v>0</v>
          </cell>
          <cell r="M21">
            <v>0</v>
          </cell>
          <cell r="N21">
            <v>0</v>
          </cell>
          <cell r="O21">
            <v>0</v>
          </cell>
          <cell r="P21">
            <v>0</v>
          </cell>
        </row>
        <row r="22">
          <cell r="A22">
            <v>16</v>
          </cell>
          <cell r="B22" t="str">
            <v>Nabilla Shiva Putri</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17</v>
          </cell>
          <cell r="B23" t="str">
            <v>Naufal Falih F</v>
          </cell>
          <cell r="C23" t="str">
            <v>P</v>
          </cell>
          <cell r="D23">
            <v>0</v>
          </cell>
          <cell r="E23">
            <v>0</v>
          </cell>
          <cell r="F23">
            <v>0</v>
          </cell>
          <cell r="G23">
            <v>0</v>
          </cell>
          <cell r="H23">
            <v>0</v>
          </cell>
          <cell r="I23">
            <v>0</v>
          </cell>
          <cell r="J23">
            <v>0</v>
          </cell>
          <cell r="K23">
            <v>0</v>
          </cell>
          <cell r="L23">
            <v>0</v>
          </cell>
          <cell r="M23">
            <v>0</v>
          </cell>
          <cell r="N23">
            <v>0</v>
          </cell>
          <cell r="O23">
            <v>0</v>
          </cell>
          <cell r="P23">
            <v>0</v>
          </cell>
        </row>
        <row r="24">
          <cell r="A24">
            <v>18</v>
          </cell>
          <cell r="B24" t="str">
            <v>Nayla Annora Nobel W</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19</v>
          </cell>
          <cell r="B25" t="str">
            <v>Raihan Danang P</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20</v>
          </cell>
          <cell r="B26" t="str">
            <v>Roby Ardiyansyah</v>
          </cell>
          <cell r="C26" t="str">
            <v>P</v>
          </cell>
          <cell r="D26">
            <v>0</v>
          </cell>
          <cell r="E26">
            <v>0</v>
          </cell>
          <cell r="F26">
            <v>0</v>
          </cell>
          <cell r="G26">
            <v>0</v>
          </cell>
          <cell r="H26">
            <v>0</v>
          </cell>
          <cell r="I26">
            <v>0</v>
          </cell>
          <cell r="J26">
            <v>0</v>
          </cell>
          <cell r="K26">
            <v>0</v>
          </cell>
          <cell r="L26">
            <v>0</v>
          </cell>
          <cell r="M26">
            <v>0</v>
          </cell>
          <cell r="N26">
            <v>0</v>
          </cell>
          <cell r="O26">
            <v>0</v>
          </cell>
          <cell r="P26">
            <v>0</v>
          </cell>
        </row>
        <row r="27">
          <cell r="A27">
            <v>21</v>
          </cell>
          <cell r="B27" t="str">
            <v>Rojalingga Prana A</v>
          </cell>
          <cell r="C27" t="str">
            <v>L</v>
          </cell>
          <cell r="D27">
            <v>0</v>
          </cell>
          <cell r="E27">
            <v>0</v>
          </cell>
          <cell r="F27">
            <v>0</v>
          </cell>
          <cell r="G27">
            <v>0</v>
          </cell>
          <cell r="H27">
            <v>0</v>
          </cell>
          <cell r="I27">
            <v>0</v>
          </cell>
          <cell r="J27">
            <v>0</v>
          </cell>
          <cell r="K27">
            <v>0</v>
          </cell>
          <cell r="L27">
            <v>0</v>
          </cell>
          <cell r="M27">
            <v>0</v>
          </cell>
          <cell r="N27">
            <v>0</v>
          </cell>
          <cell r="O27">
            <v>0</v>
          </cell>
          <cell r="P27">
            <v>0</v>
          </cell>
        </row>
        <row r="28">
          <cell r="A28">
            <v>22</v>
          </cell>
          <cell r="B28" t="str">
            <v>Sally Savista A</v>
          </cell>
          <cell r="C28" t="str">
            <v>L</v>
          </cell>
          <cell r="D28">
            <v>0</v>
          </cell>
          <cell r="E28">
            <v>0</v>
          </cell>
          <cell r="F28">
            <v>0</v>
          </cell>
          <cell r="G28">
            <v>0</v>
          </cell>
          <cell r="H28">
            <v>0</v>
          </cell>
          <cell r="I28">
            <v>0</v>
          </cell>
          <cell r="J28">
            <v>0</v>
          </cell>
          <cell r="K28">
            <v>0</v>
          </cell>
          <cell r="L28">
            <v>0</v>
          </cell>
          <cell r="M28">
            <v>0</v>
          </cell>
          <cell r="N28">
            <v>0</v>
          </cell>
          <cell r="O28">
            <v>0</v>
          </cell>
          <cell r="P28">
            <v>0</v>
          </cell>
        </row>
        <row r="29">
          <cell r="A29">
            <v>23</v>
          </cell>
          <cell r="B29" t="str">
            <v xml:space="preserve">Tania Kaori Angelita </v>
          </cell>
          <cell r="C29" t="str">
            <v>P</v>
          </cell>
          <cell r="D29">
            <v>0</v>
          </cell>
          <cell r="E29">
            <v>0</v>
          </cell>
          <cell r="F29">
            <v>0</v>
          </cell>
          <cell r="G29">
            <v>0</v>
          </cell>
          <cell r="H29">
            <v>0</v>
          </cell>
          <cell r="I29">
            <v>0</v>
          </cell>
          <cell r="J29">
            <v>0</v>
          </cell>
          <cell r="K29">
            <v>0</v>
          </cell>
          <cell r="L29">
            <v>0</v>
          </cell>
          <cell r="M29">
            <v>0</v>
          </cell>
          <cell r="N29">
            <v>0</v>
          </cell>
          <cell r="O29">
            <v>0</v>
          </cell>
          <cell r="P29">
            <v>0</v>
          </cell>
        </row>
        <row r="30">
          <cell r="A30">
            <v>24</v>
          </cell>
          <cell r="B30" t="str">
            <v>Romzy Oka Ramadhani P</v>
          </cell>
          <cell r="C30" t="str">
            <v>P</v>
          </cell>
          <cell r="D30">
            <v>0</v>
          </cell>
          <cell r="E30">
            <v>0</v>
          </cell>
          <cell r="F30">
            <v>0</v>
          </cell>
          <cell r="G30">
            <v>0</v>
          </cell>
          <cell r="H30">
            <v>0</v>
          </cell>
          <cell r="I30">
            <v>0</v>
          </cell>
          <cell r="J30">
            <v>0</v>
          </cell>
          <cell r="K30">
            <v>0</v>
          </cell>
          <cell r="L30">
            <v>0</v>
          </cell>
          <cell r="M30">
            <v>0</v>
          </cell>
          <cell r="N30">
            <v>0</v>
          </cell>
          <cell r="O30">
            <v>0</v>
          </cell>
          <cell r="P30">
            <v>0</v>
          </cell>
        </row>
        <row r="31">
          <cell r="A31">
            <v>25</v>
          </cell>
          <cell r="B31" t="str">
            <v>Larasati Jagadhita P</v>
          </cell>
          <cell r="C31" t="str">
            <v>L</v>
          </cell>
          <cell r="D31">
            <v>0</v>
          </cell>
          <cell r="E31">
            <v>0</v>
          </cell>
          <cell r="F31">
            <v>0</v>
          </cell>
          <cell r="G31">
            <v>0</v>
          </cell>
          <cell r="H31">
            <v>0</v>
          </cell>
          <cell r="I31">
            <v>0</v>
          </cell>
          <cell r="J31">
            <v>0</v>
          </cell>
          <cell r="K31">
            <v>0</v>
          </cell>
          <cell r="L31">
            <v>0</v>
          </cell>
          <cell r="M31">
            <v>0</v>
          </cell>
          <cell r="N31">
            <v>0</v>
          </cell>
          <cell r="O31">
            <v>0</v>
          </cell>
          <cell r="P31">
            <v>0</v>
          </cell>
        </row>
        <row r="32">
          <cell r="A32">
            <v>26</v>
          </cell>
          <cell r="B32" t="str">
            <v>Meliana Citra A</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27</v>
          </cell>
          <cell r="B33" t="str">
            <v>Mohammad Rizky</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28</v>
          </cell>
          <cell r="B34">
            <v>0</v>
          </cell>
          <cell r="C34" t="str">
            <v>L</v>
          </cell>
          <cell r="D34">
            <v>0</v>
          </cell>
          <cell r="E34">
            <v>0</v>
          </cell>
          <cell r="F34">
            <v>0</v>
          </cell>
          <cell r="G34">
            <v>0</v>
          </cell>
          <cell r="H34">
            <v>0</v>
          </cell>
          <cell r="I34">
            <v>0</v>
          </cell>
          <cell r="J34">
            <v>0</v>
          </cell>
          <cell r="K34">
            <v>0</v>
          </cell>
          <cell r="L34">
            <v>0</v>
          </cell>
          <cell r="M34">
            <v>0</v>
          </cell>
          <cell r="N34">
            <v>0</v>
          </cell>
          <cell r="O34">
            <v>0</v>
          </cell>
          <cell r="P34">
            <v>0</v>
          </cell>
        </row>
        <row r="35">
          <cell r="A35">
            <v>29</v>
          </cell>
          <cell r="B35">
            <v>0</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30</v>
          </cell>
          <cell r="B36">
            <v>0</v>
          </cell>
          <cell r="C36" t="str">
            <v>P</v>
          </cell>
          <cell r="D36">
            <v>0</v>
          </cell>
          <cell r="E36">
            <v>0</v>
          </cell>
          <cell r="F36">
            <v>0</v>
          </cell>
          <cell r="G36">
            <v>0</v>
          </cell>
          <cell r="H36">
            <v>0</v>
          </cell>
          <cell r="I36">
            <v>0</v>
          </cell>
          <cell r="J36">
            <v>0</v>
          </cell>
          <cell r="K36">
            <v>0</v>
          </cell>
          <cell r="L36">
            <v>0</v>
          </cell>
          <cell r="M36">
            <v>0</v>
          </cell>
          <cell r="N36">
            <v>0</v>
          </cell>
          <cell r="O36">
            <v>0</v>
          </cell>
          <cell r="P36">
            <v>0</v>
          </cell>
        </row>
        <row r="37">
          <cell r="A37">
            <v>31</v>
          </cell>
          <cell r="B37">
            <v>0</v>
          </cell>
          <cell r="C37" t="str">
            <v>P</v>
          </cell>
          <cell r="D37">
            <v>0</v>
          </cell>
          <cell r="E37">
            <v>0</v>
          </cell>
          <cell r="F37">
            <v>0</v>
          </cell>
          <cell r="G37">
            <v>0</v>
          </cell>
          <cell r="H37">
            <v>0</v>
          </cell>
          <cell r="I37">
            <v>0</v>
          </cell>
          <cell r="J37">
            <v>0</v>
          </cell>
          <cell r="K37">
            <v>0</v>
          </cell>
          <cell r="L37">
            <v>0</v>
          </cell>
          <cell r="M37">
            <v>0</v>
          </cell>
          <cell r="N37">
            <v>0</v>
          </cell>
          <cell r="O37">
            <v>0</v>
          </cell>
          <cell r="P37">
            <v>0</v>
          </cell>
        </row>
        <row r="38">
          <cell r="A38">
            <v>32</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33</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34</v>
          </cell>
          <cell r="B40">
            <v>0</v>
          </cell>
          <cell r="C40" t="str">
            <v>P</v>
          </cell>
          <cell r="D40">
            <v>0</v>
          </cell>
          <cell r="E40">
            <v>0</v>
          </cell>
          <cell r="F40">
            <v>0</v>
          </cell>
          <cell r="G40">
            <v>0</v>
          </cell>
          <cell r="H40">
            <v>0</v>
          </cell>
          <cell r="I40">
            <v>0</v>
          </cell>
          <cell r="J40">
            <v>0</v>
          </cell>
          <cell r="K40">
            <v>0</v>
          </cell>
          <cell r="L40">
            <v>0</v>
          </cell>
          <cell r="M40">
            <v>0</v>
          </cell>
          <cell r="N40">
            <v>0</v>
          </cell>
          <cell r="O40">
            <v>0</v>
          </cell>
          <cell r="P40">
            <v>0</v>
          </cell>
        </row>
        <row r="41">
          <cell r="A41">
            <v>35</v>
          </cell>
          <cell r="B41">
            <v>0</v>
          </cell>
          <cell r="C41" t="str">
            <v>P</v>
          </cell>
          <cell r="D41">
            <v>0</v>
          </cell>
          <cell r="E41">
            <v>0</v>
          </cell>
          <cell r="F41">
            <v>0</v>
          </cell>
          <cell r="G41">
            <v>0</v>
          </cell>
          <cell r="H41">
            <v>0</v>
          </cell>
          <cell r="I41">
            <v>0</v>
          </cell>
          <cell r="J41">
            <v>0</v>
          </cell>
          <cell r="K41">
            <v>0</v>
          </cell>
          <cell r="L41">
            <v>0</v>
          </cell>
          <cell r="M41">
            <v>0</v>
          </cell>
          <cell r="N41">
            <v>0</v>
          </cell>
          <cell r="O41">
            <v>0</v>
          </cell>
          <cell r="P41">
            <v>0</v>
          </cell>
        </row>
        <row r="42">
          <cell r="A42">
            <v>36</v>
          </cell>
          <cell r="B42">
            <v>0</v>
          </cell>
          <cell r="C42" t="str">
            <v>P</v>
          </cell>
          <cell r="D42">
            <v>0</v>
          </cell>
          <cell r="E42">
            <v>0</v>
          </cell>
          <cell r="F42">
            <v>0</v>
          </cell>
          <cell r="G42">
            <v>0</v>
          </cell>
          <cell r="H42">
            <v>0</v>
          </cell>
          <cell r="I42">
            <v>0</v>
          </cell>
          <cell r="J42">
            <v>0</v>
          </cell>
          <cell r="K42">
            <v>0</v>
          </cell>
          <cell r="L42">
            <v>0</v>
          </cell>
          <cell r="M42">
            <v>0</v>
          </cell>
          <cell r="N42">
            <v>0</v>
          </cell>
          <cell r="O42">
            <v>0</v>
          </cell>
          <cell r="P42">
            <v>0</v>
          </cell>
        </row>
        <row r="43">
          <cell r="A43">
            <v>37</v>
          </cell>
          <cell r="B43">
            <v>0</v>
          </cell>
          <cell r="C43" t="str">
            <v>P</v>
          </cell>
          <cell r="D43">
            <v>0</v>
          </cell>
          <cell r="E43">
            <v>0</v>
          </cell>
          <cell r="F43">
            <v>0</v>
          </cell>
          <cell r="G43">
            <v>0</v>
          </cell>
          <cell r="H43">
            <v>0</v>
          </cell>
          <cell r="I43">
            <v>0</v>
          </cell>
          <cell r="J43">
            <v>0</v>
          </cell>
          <cell r="K43">
            <v>0</v>
          </cell>
          <cell r="L43">
            <v>0</v>
          </cell>
          <cell r="M43">
            <v>0</v>
          </cell>
          <cell r="N43">
            <v>0</v>
          </cell>
          <cell r="O43">
            <v>0</v>
          </cell>
          <cell r="P43">
            <v>0</v>
          </cell>
        </row>
        <row r="44">
          <cell r="A44">
            <v>38</v>
          </cell>
          <cell r="B44">
            <v>0</v>
          </cell>
          <cell r="C44" t="str">
            <v>P</v>
          </cell>
          <cell r="D44">
            <v>0</v>
          </cell>
          <cell r="E44">
            <v>0</v>
          </cell>
          <cell r="F44">
            <v>0</v>
          </cell>
          <cell r="G44">
            <v>0</v>
          </cell>
          <cell r="H44">
            <v>0</v>
          </cell>
          <cell r="I44">
            <v>0</v>
          </cell>
          <cell r="J44">
            <v>0</v>
          </cell>
          <cell r="K44">
            <v>0</v>
          </cell>
          <cell r="L44">
            <v>0</v>
          </cell>
          <cell r="M44">
            <v>0</v>
          </cell>
          <cell r="N44">
            <v>0</v>
          </cell>
          <cell r="O44">
            <v>0</v>
          </cell>
          <cell r="P44">
            <v>0</v>
          </cell>
        </row>
        <row r="45">
          <cell r="A45">
            <v>39</v>
          </cell>
          <cell r="B45">
            <v>0</v>
          </cell>
          <cell r="C45" t="str">
            <v>P</v>
          </cell>
          <cell r="D45">
            <v>0</v>
          </cell>
          <cell r="E45">
            <v>0</v>
          </cell>
          <cell r="F45">
            <v>0</v>
          </cell>
          <cell r="G45">
            <v>0</v>
          </cell>
          <cell r="H45">
            <v>0</v>
          </cell>
          <cell r="I45">
            <v>0</v>
          </cell>
          <cell r="J45">
            <v>0</v>
          </cell>
          <cell r="K45">
            <v>0</v>
          </cell>
          <cell r="L45">
            <v>0</v>
          </cell>
          <cell r="M45">
            <v>0</v>
          </cell>
          <cell r="N45">
            <v>0</v>
          </cell>
          <cell r="O45">
            <v>0</v>
          </cell>
          <cell r="P45">
            <v>0</v>
          </cell>
        </row>
        <row r="46">
          <cell r="A46">
            <v>40</v>
          </cell>
          <cell r="B46">
            <v>0</v>
          </cell>
          <cell r="C46" t="str">
            <v>P</v>
          </cell>
          <cell r="D46">
            <v>0</v>
          </cell>
          <cell r="E46">
            <v>0</v>
          </cell>
          <cell r="F46">
            <v>0</v>
          </cell>
          <cell r="G46">
            <v>0</v>
          </cell>
          <cell r="H46">
            <v>0</v>
          </cell>
          <cell r="I46">
            <v>0</v>
          </cell>
          <cell r="J46">
            <v>0</v>
          </cell>
          <cell r="K46">
            <v>0</v>
          </cell>
          <cell r="L46">
            <v>0</v>
          </cell>
          <cell r="M46">
            <v>0</v>
          </cell>
          <cell r="N46">
            <v>0</v>
          </cell>
          <cell r="O46">
            <v>0</v>
          </cell>
          <cell r="P46">
            <v>0</v>
          </cell>
        </row>
      </sheetData>
      <sheetData sheetId="58">
        <row r="9">
          <cell r="A9">
            <v>1</v>
          </cell>
          <cell r="B9" t="str">
            <v>Achmad Zacky</v>
          </cell>
          <cell r="C9" t="str">
            <v>L</v>
          </cell>
          <cell r="D9">
            <v>0</v>
          </cell>
          <cell r="E9">
            <v>0</v>
          </cell>
          <cell r="F9">
            <v>1</v>
          </cell>
          <cell r="G9">
            <v>1</v>
          </cell>
          <cell r="H9">
            <v>0</v>
          </cell>
          <cell r="I9">
            <v>1</v>
          </cell>
          <cell r="J9">
            <v>1</v>
          </cell>
          <cell r="K9">
            <v>2</v>
          </cell>
          <cell r="L9">
            <v>66.666666666666671</v>
          </cell>
          <cell r="M9">
            <v>2</v>
          </cell>
          <cell r="N9">
            <v>2</v>
          </cell>
          <cell r="O9">
            <v>2</v>
          </cell>
          <cell r="P9">
            <v>66.666666666666671</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28</v>
          </cell>
          <cell r="B36" t="e">
            <v>#N/A</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29</v>
          </cell>
          <cell r="B37" t="e">
            <v>#N/A</v>
          </cell>
          <cell r="C37" t="str">
            <v>L</v>
          </cell>
          <cell r="D37">
            <v>0</v>
          </cell>
          <cell r="E37">
            <v>0</v>
          </cell>
          <cell r="F37">
            <v>0</v>
          </cell>
          <cell r="G37">
            <v>0</v>
          </cell>
          <cell r="H37">
            <v>0</v>
          </cell>
          <cell r="I37">
            <v>0</v>
          </cell>
          <cell r="J37">
            <v>0</v>
          </cell>
          <cell r="K37">
            <v>0</v>
          </cell>
          <cell r="L37">
            <v>0</v>
          </cell>
          <cell r="M37">
            <v>0</v>
          </cell>
          <cell r="N37">
            <v>0</v>
          </cell>
          <cell r="O37">
            <v>0</v>
          </cell>
          <cell r="P37">
            <v>0</v>
          </cell>
        </row>
        <row r="38">
          <cell r="A38">
            <v>30</v>
          </cell>
          <cell r="B38" t="e">
            <v>#N/A</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31</v>
          </cell>
          <cell r="B39" t="e">
            <v>#N/A</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32</v>
          </cell>
          <cell r="B40" t="e">
            <v>#N/A</v>
          </cell>
          <cell r="C40" t="str">
            <v>P</v>
          </cell>
          <cell r="D40">
            <v>0</v>
          </cell>
          <cell r="E40">
            <v>0</v>
          </cell>
          <cell r="F40">
            <v>0</v>
          </cell>
          <cell r="G40">
            <v>0</v>
          </cell>
          <cell r="H40">
            <v>0</v>
          </cell>
          <cell r="I40">
            <v>0</v>
          </cell>
          <cell r="J40">
            <v>0</v>
          </cell>
          <cell r="K40">
            <v>0</v>
          </cell>
          <cell r="L40">
            <v>0</v>
          </cell>
          <cell r="M40">
            <v>0</v>
          </cell>
          <cell r="N40">
            <v>0</v>
          </cell>
          <cell r="O40">
            <v>0</v>
          </cell>
          <cell r="P40">
            <v>0</v>
          </cell>
        </row>
        <row r="41">
          <cell r="A41">
            <v>33</v>
          </cell>
          <cell r="B41" t="e">
            <v>#N/A</v>
          </cell>
          <cell r="C41" t="str">
            <v>P</v>
          </cell>
          <cell r="D41">
            <v>0</v>
          </cell>
          <cell r="E41">
            <v>0</v>
          </cell>
          <cell r="F41">
            <v>0</v>
          </cell>
          <cell r="G41">
            <v>0</v>
          </cell>
          <cell r="H41">
            <v>0</v>
          </cell>
          <cell r="I41">
            <v>0</v>
          </cell>
          <cell r="J41">
            <v>0</v>
          </cell>
          <cell r="K41">
            <v>0</v>
          </cell>
          <cell r="L41">
            <v>0</v>
          </cell>
          <cell r="M41">
            <v>0</v>
          </cell>
          <cell r="N41">
            <v>0</v>
          </cell>
          <cell r="O41">
            <v>0</v>
          </cell>
          <cell r="P41">
            <v>0</v>
          </cell>
        </row>
        <row r="42">
          <cell r="A42">
            <v>34</v>
          </cell>
          <cell r="B42" t="e">
            <v>#N/A</v>
          </cell>
          <cell r="C42" t="str">
            <v>P</v>
          </cell>
          <cell r="D42">
            <v>0</v>
          </cell>
          <cell r="E42">
            <v>0</v>
          </cell>
          <cell r="F42">
            <v>0</v>
          </cell>
          <cell r="G42">
            <v>0</v>
          </cell>
          <cell r="H42">
            <v>0</v>
          </cell>
          <cell r="I42">
            <v>0</v>
          </cell>
          <cell r="J42">
            <v>0</v>
          </cell>
          <cell r="K42">
            <v>0</v>
          </cell>
          <cell r="L42">
            <v>0</v>
          </cell>
          <cell r="M42">
            <v>0</v>
          </cell>
          <cell r="N42">
            <v>0</v>
          </cell>
          <cell r="O42">
            <v>0</v>
          </cell>
          <cell r="P42">
            <v>0</v>
          </cell>
        </row>
        <row r="43">
          <cell r="A43">
            <v>35</v>
          </cell>
          <cell r="B43" t="e">
            <v>#N/A</v>
          </cell>
          <cell r="C43" t="str">
            <v>P</v>
          </cell>
          <cell r="D43">
            <v>0</v>
          </cell>
          <cell r="E43">
            <v>0</v>
          </cell>
          <cell r="F43">
            <v>0</v>
          </cell>
          <cell r="G43">
            <v>0</v>
          </cell>
          <cell r="H43">
            <v>0</v>
          </cell>
          <cell r="I43">
            <v>0</v>
          </cell>
          <cell r="J43">
            <v>0</v>
          </cell>
          <cell r="K43">
            <v>0</v>
          </cell>
          <cell r="L43">
            <v>0</v>
          </cell>
          <cell r="M43">
            <v>0</v>
          </cell>
          <cell r="N43">
            <v>0</v>
          </cell>
          <cell r="O43">
            <v>0</v>
          </cell>
          <cell r="P43">
            <v>0</v>
          </cell>
        </row>
        <row r="44">
          <cell r="A44">
            <v>36</v>
          </cell>
          <cell r="B44" t="e">
            <v>#N/A</v>
          </cell>
          <cell r="C44" t="str">
            <v>P</v>
          </cell>
          <cell r="D44">
            <v>0</v>
          </cell>
          <cell r="E44">
            <v>0</v>
          </cell>
          <cell r="F44">
            <v>0</v>
          </cell>
          <cell r="G44">
            <v>0</v>
          </cell>
          <cell r="H44">
            <v>0</v>
          </cell>
          <cell r="I44">
            <v>0</v>
          </cell>
          <cell r="J44">
            <v>0</v>
          </cell>
          <cell r="K44">
            <v>0</v>
          </cell>
          <cell r="L44">
            <v>0</v>
          </cell>
          <cell r="M44">
            <v>0</v>
          </cell>
          <cell r="N44">
            <v>0</v>
          </cell>
          <cell r="O44">
            <v>0</v>
          </cell>
          <cell r="P44">
            <v>0</v>
          </cell>
        </row>
        <row r="45">
          <cell r="A45">
            <v>37</v>
          </cell>
          <cell r="B45" t="e">
            <v>#N/A</v>
          </cell>
          <cell r="C45" t="str">
            <v>P</v>
          </cell>
          <cell r="D45">
            <v>0</v>
          </cell>
          <cell r="E45">
            <v>0</v>
          </cell>
          <cell r="F45">
            <v>0</v>
          </cell>
          <cell r="G45">
            <v>0</v>
          </cell>
          <cell r="H45">
            <v>0</v>
          </cell>
          <cell r="I45">
            <v>0</v>
          </cell>
          <cell r="J45">
            <v>0</v>
          </cell>
          <cell r="K45">
            <v>0</v>
          </cell>
          <cell r="L45">
            <v>0</v>
          </cell>
          <cell r="M45">
            <v>0</v>
          </cell>
          <cell r="N45">
            <v>0</v>
          </cell>
          <cell r="O45">
            <v>0</v>
          </cell>
          <cell r="P45">
            <v>0</v>
          </cell>
        </row>
        <row r="46">
          <cell r="A46">
            <v>38</v>
          </cell>
          <cell r="B46" t="e">
            <v>#N/A</v>
          </cell>
          <cell r="C46" t="str">
            <v>P</v>
          </cell>
          <cell r="D46">
            <v>0</v>
          </cell>
          <cell r="E46">
            <v>0</v>
          </cell>
          <cell r="F46">
            <v>0</v>
          </cell>
          <cell r="G46">
            <v>0</v>
          </cell>
          <cell r="H46">
            <v>0</v>
          </cell>
          <cell r="I46">
            <v>0</v>
          </cell>
          <cell r="J46">
            <v>0</v>
          </cell>
          <cell r="K46">
            <v>0</v>
          </cell>
          <cell r="L46">
            <v>0</v>
          </cell>
          <cell r="M46">
            <v>0</v>
          </cell>
          <cell r="N46">
            <v>0</v>
          </cell>
          <cell r="O46">
            <v>0</v>
          </cell>
          <cell r="P46">
            <v>0</v>
          </cell>
        </row>
        <row r="47">
          <cell r="A47">
            <v>39</v>
          </cell>
          <cell r="B47" t="e">
            <v>#N/A</v>
          </cell>
          <cell r="C47" t="str">
            <v>P</v>
          </cell>
          <cell r="D47">
            <v>0</v>
          </cell>
          <cell r="E47">
            <v>0</v>
          </cell>
          <cell r="F47">
            <v>0</v>
          </cell>
          <cell r="G47">
            <v>0</v>
          </cell>
          <cell r="H47">
            <v>0</v>
          </cell>
          <cell r="I47">
            <v>0</v>
          </cell>
          <cell r="J47">
            <v>0</v>
          </cell>
          <cell r="K47">
            <v>0</v>
          </cell>
          <cell r="L47">
            <v>0</v>
          </cell>
          <cell r="M47">
            <v>0</v>
          </cell>
          <cell r="N47">
            <v>0</v>
          </cell>
          <cell r="O47">
            <v>0</v>
          </cell>
          <cell r="P47">
            <v>0</v>
          </cell>
        </row>
        <row r="48">
          <cell r="A48">
            <v>40</v>
          </cell>
          <cell r="B48" t="e">
            <v>#N/A</v>
          </cell>
          <cell r="C48" t="str">
            <v>P</v>
          </cell>
          <cell r="D48">
            <v>0</v>
          </cell>
          <cell r="E48">
            <v>0</v>
          </cell>
          <cell r="F48">
            <v>0</v>
          </cell>
          <cell r="G48">
            <v>0</v>
          </cell>
          <cell r="H48">
            <v>0</v>
          </cell>
          <cell r="I48">
            <v>0</v>
          </cell>
          <cell r="J48">
            <v>0</v>
          </cell>
          <cell r="K48">
            <v>0</v>
          </cell>
          <cell r="L48">
            <v>0</v>
          </cell>
          <cell r="M48">
            <v>0</v>
          </cell>
          <cell r="N48">
            <v>0</v>
          </cell>
          <cell r="O48">
            <v>0</v>
          </cell>
          <cell r="P48">
            <v>0</v>
          </cell>
        </row>
      </sheetData>
      <sheetData sheetId="59">
        <row r="9">
          <cell r="A9">
            <v>1</v>
          </cell>
          <cell r="B9" t="str">
            <v>Achmad Zacky</v>
          </cell>
          <cell r="C9" t="str">
            <v>L</v>
          </cell>
          <cell r="D9">
            <v>1</v>
          </cell>
          <cell r="E9">
            <v>1</v>
          </cell>
          <cell r="F9">
            <v>1</v>
          </cell>
          <cell r="G9">
            <v>0</v>
          </cell>
          <cell r="H9">
            <v>0</v>
          </cell>
          <cell r="I9">
            <v>2</v>
          </cell>
          <cell r="J9">
            <v>2</v>
          </cell>
          <cell r="K9">
            <v>3</v>
          </cell>
          <cell r="L9">
            <v>83.333333333333329</v>
          </cell>
          <cell r="M9">
            <v>3</v>
          </cell>
          <cell r="N9">
            <v>4</v>
          </cell>
          <cell r="O9">
            <v>3</v>
          </cell>
          <cell r="P9">
            <v>83.333333333333329</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28</v>
          </cell>
          <cell r="B36" t="e">
            <v>#N/A</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29</v>
          </cell>
          <cell r="B37" t="e">
            <v>#N/A</v>
          </cell>
          <cell r="C37" t="str">
            <v>L</v>
          </cell>
          <cell r="D37">
            <v>0</v>
          </cell>
          <cell r="E37">
            <v>0</v>
          </cell>
          <cell r="F37">
            <v>0</v>
          </cell>
          <cell r="G37">
            <v>0</v>
          </cell>
          <cell r="H37">
            <v>0</v>
          </cell>
          <cell r="I37">
            <v>0</v>
          </cell>
          <cell r="J37">
            <v>0</v>
          </cell>
          <cell r="K37">
            <v>0</v>
          </cell>
          <cell r="L37">
            <v>0</v>
          </cell>
          <cell r="M37">
            <v>0</v>
          </cell>
          <cell r="N37">
            <v>0</v>
          </cell>
          <cell r="O37">
            <v>0</v>
          </cell>
          <cell r="P37">
            <v>0</v>
          </cell>
        </row>
        <row r="38">
          <cell r="A38">
            <v>30</v>
          </cell>
          <cell r="B38" t="e">
            <v>#N/A</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31</v>
          </cell>
          <cell r="B39" t="e">
            <v>#N/A</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32</v>
          </cell>
          <cell r="B40" t="e">
            <v>#N/A</v>
          </cell>
          <cell r="C40" t="str">
            <v>P</v>
          </cell>
          <cell r="D40">
            <v>0</v>
          </cell>
          <cell r="E40">
            <v>0</v>
          </cell>
          <cell r="F40">
            <v>0</v>
          </cell>
          <cell r="G40">
            <v>0</v>
          </cell>
          <cell r="H40">
            <v>0</v>
          </cell>
          <cell r="I40">
            <v>0</v>
          </cell>
          <cell r="J40">
            <v>0</v>
          </cell>
          <cell r="K40">
            <v>0</v>
          </cell>
          <cell r="L40">
            <v>0</v>
          </cell>
          <cell r="M40">
            <v>0</v>
          </cell>
          <cell r="N40">
            <v>0</v>
          </cell>
          <cell r="O40">
            <v>0</v>
          </cell>
          <cell r="P40">
            <v>0</v>
          </cell>
        </row>
        <row r="41">
          <cell r="A41">
            <v>33</v>
          </cell>
          <cell r="B41" t="e">
            <v>#N/A</v>
          </cell>
          <cell r="C41" t="str">
            <v>P</v>
          </cell>
          <cell r="D41">
            <v>0</v>
          </cell>
          <cell r="E41">
            <v>0</v>
          </cell>
          <cell r="F41">
            <v>0</v>
          </cell>
          <cell r="G41">
            <v>0</v>
          </cell>
          <cell r="H41">
            <v>0</v>
          </cell>
          <cell r="I41">
            <v>0</v>
          </cell>
          <cell r="J41">
            <v>0</v>
          </cell>
          <cell r="K41">
            <v>0</v>
          </cell>
          <cell r="L41">
            <v>0</v>
          </cell>
          <cell r="M41">
            <v>0</v>
          </cell>
          <cell r="N41">
            <v>0</v>
          </cell>
          <cell r="O41">
            <v>0</v>
          </cell>
          <cell r="P41">
            <v>0</v>
          </cell>
        </row>
        <row r="42">
          <cell r="A42">
            <v>34</v>
          </cell>
          <cell r="B42" t="e">
            <v>#N/A</v>
          </cell>
          <cell r="C42" t="str">
            <v>P</v>
          </cell>
          <cell r="D42">
            <v>0</v>
          </cell>
          <cell r="E42">
            <v>0</v>
          </cell>
          <cell r="F42">
            <v>0</v>
          </cell>
          <cell r="G42">
            <v>0</v>
          </cell>
          <cell r="H42">
            <v>0</v>
          </cell>
          <cell r="I42">
            <v>0</v>
          </cell>
          <cell r="J42">
            <v>0</v>
          </cell>
          <cell r="K42">
            <v>0</v>
          </cell>
          <cell r="L42">
            <v>0</v>
          </cell>
          <cell r="M42">
            <v>0</v>
          </cell>
          <cell r="N42">
            <v>0</v>
          </cell>
          <cell r="O42">
            <v>0</v>
          </cell>
          <cell r="P42">
            <v>0</v>
          </cell>
        </row>
        <row r="43">
          <cell r="A43">
            <v>35</v>
          </cell>
          <cell r="B43" t="e">
            <v>#N/A</v>
          </cell>
          <cell r="C43" t="str">
            <v>P</v>
          </cell>
          <cell r="D43">
            <v>0</v>
          </cell>
          <cell r="E43">
            <v>0</v>
          </cell>
          <cell r="F43">
            <v>0</v>
          </cell>
          <cell r="G43">
            <v>0</v>
          </cell>
          <cell r="H43">
            <v>0</v>
          </cell>
          <cell r="I43">
            <v>0</v>
          </cell>
          <cell r="J43">
            <v>0</v>
          </cell>
          <cell r="K43">
            <v>0</v>
          </cell>
          <cell r="L43">
            <v>0</v>
          </cell>
          <cell r="M43">
            <v>0</v>
          </cell>
          <cell r="N43">
            <v>0</v>
          </cell>
          <cell r="O43">
            <v>0</v>
          </cell>
          <cell r="P43">
            <v>0</v>
          </cell>
        </row>
        <row r="44">
          <cell r="A44">
            <v>36</v>
          </cell>
          <cell r="B44" t="e">
            <v>#N/A</v>
          </cell>
          <cell r="C44" t="str">
            <v>P</v>
          </cell>
          <cell r="D44">
            <v>0</v>
          </cell>
          <cell r="E44">
            <v>0</v>
          </cell>
          <cell r="F44">
            <v>0</v>
          </cell>
          <cell r="G44">
            <v>0</v>
          </cell>
          <cell r="H44">
            <v>0</v>
          </cell>
          <cell r="I44">
            <v>0</v>
          </cell>
          <cell r="J44">
            <v>0</v>
          </cell>
          <cell r="K44">
            <v>0</v>
          </cell>
          <cell r="L44">
            <v>0</v>
          </cell>
          <cell r="M44">
            <v>0</v>
          </cell>
          <cell r="N44">
            <v>0</v>
          </cell>
          <cell r="O44">
            <v>0</v>
          </cell>
          <cell r="P44">
            <v>0</v>
          </cell>
        </row>
        <row r="45">
          <cell r="A45">
            <v>37</v>
          </cell>
          <cell r="B45" t="e">
            <v>#N/A</v>
          </cell>
          <cell r="C45" t="str">
            <v>P</v>
          </cell>
          <cell r="D45">
            <v>0</v>
          </cell>
          <cell r="E45">
            <v>0</v>
          </cell>
          <cell r="F45">
            <v>0</v>
          </cell>
          <cell r="G45">
            <v>0</v>
          </cell>
          <cell r="H45">
            <v>0</v>
          </cell>
          <cell r="I45">
            <v>0</v>
          </cell>
          <cell r="J45">
            <v>0</v>
          </cell>
          <cell r="K45">
            <v>0</v>
          </cell>
          <cell r="L45">
            <v>0</v>
          </cell>
          <cell r="M45">
            <v>0</v>
          </cell>
          <cell r="N45">
            <v>0</v>
          </cell>
          <cell r="O45">
            <v>0</v>
          </cell>
          <cell r="P45">
            <v>0</v>
          </cell>
        </row>
        <row r="46">
          <cell r="A46">
            <v>38</v>
          </cell>
          <cell r="B46" t="e">
            <v>#N/A</v>
          </cell>
          <cell r="C46" t="str">
            <v>P</v>
          </cell>
          <cell r="D46">
            <v>0</v>
          </cell>
          <cell r="E46">
            <v>0</v>
          </cell>
          <cell r="F46">
            <v>0</v>
          </cell>
          <cell r="G46">
            <v>0</v>
          </cell>
          <cell r="H46">
            <v>0</v>
          </cell>
          <cell r="I46">
            <v>0</v>
          </cell>
          <cell r="J46">
            <v>0</v>
          </cell>
          <cell r="K46">
            <v>0</v>
          </cell>
          <cell r="L46">
            <v>0</v>
          </cell>
          <cell r="M46">
            <v>0</v>
          </cell>
          <cell r="N46">
            <v>0</v>
          </cell>
          <cell r="O46">
            <v>0</v>
          </cell>
          <cell r="P46">
            <v>0</v>
          </cell>
        </row>
        <row r="47">
          <cell r="A47">
            <v>39</v>
          </cell>
          <cell r="B47" t="e">
            <v>#N/A</v>
          </cell>
          <cell r="C47" t="str">
            <v>P</v>
          </cell>
          <cell r="D47">
            <v>0</v>
          </cell>
          <cell r="E47">
            <v>0</v>
          </cell>
          <cell r="F47">
            <v>0</v>
          </cell>
          <cell r="G47">
            <v>0</v>
          </cell>
          <cell r="H47">
            <v>0</v>
          </cell>
          <cell r="I47">
            <v>0</v>
          </cell>
          <cell r="J47">
            <v>0</v>
          </cell>
          <cell r="K47">
            <v>0</v>
          </cell>
          <cell r="L47">
            <v>0</v>
          </cell>
          <cell r="M47">
            <v>0</v>
          </cell>
          <cell r="N47">
            <v>0</v>
          </cell>
          <cell r="O47">
            <v>0</v>
          </cell>
          <cell r="P47">
            <v>0</v>
          </cell>
        </row>
        <row r="48">
          <cell r="A48">
            <v>40</v>
          </cell>
          <cell r="B48" t="e">
            <v>#N/A</v>
          </cell>
          <cell r="C48" t="str">
            <v>P</v>
          </cell>
          <cell r="D48">
            <v>0</v>
          </cell>
          <cell r="E48">
            <v>0</v>
          </cell>
          <cell r="F48">
            <v>0</v>
          </cell>
          <cell r="G48">
            <v>0</v>
          </cell>
          <cell r="H48">
            <v>0</v>
          </cell>
          <cell r="I48">
            <v>0</v>
          </cell>
          <cell r="J48">
            <v>0</v>
          </cell>
          <cell r="K48">
            <v>0</v>
          </cell>
          <cell r="L48">
            <v>0</v>
          </cell>
          <cell r="M48">
            <v>0</v>
          </cell>
          <cell r="N48">
            <v>0</v>
          </cell>
          <cell r="O48">
            <v>0</v>
          </cell>
          <cell r="P48">
            <v>0</v>
          </cell>
        </row>
      </sheetData>
      <sheetData sheetId="60">
        <row r="9">
          <cell r="A9">
            <v>1</v>
          </cell>
          <cell r="B9" t="str">
            <v>Achmad Zacky</v>
          </cell>
          <cell r="C9" t="str">
            <v>L</v>
          </cell>
          <cell r="D9">
            <v>1</v>
          </cell>
          <cell r="E9">
            <v>0</v>
          </cell>
          <cell r="F9">
            <v>1</v>
          </cell>
          <cell r="G9">
            <v>1</v>
          </cell>
          <cell r="H9">
            <v>0</v>
          </cell>
          <cell r="I9">
            <v>2</v>
          </cell>
          <cell r="J9">
            <v>2</v>
          </cell>
          <cell r="K9">
            <v>2</v>
          </cell>
          <cell r="L9">
            <v>75</v>
          </cell>
          <cell r="M9">
            <v>3</v>
          </cell>
          <cell r="N9">
            <v>4</v>
          </cell>
          <cell r="O9">
            <v>2</v>
          </cell>
          <cell r="P9">
            <v>75</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28</v>
          </cell>
          <cell r="B36" t="e">
            <v>#N/A</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29</v>
          </cell>
          <cell r="B37" t="e">
            <v>#N/A</v>
          </cell>
          <cell r="C37" t="str">
            <v>L</v>
          </cell>
          <cell r="D37">
            <v>0</v>
          </cell>
          <cell r="E37">
            <v>0</v>
          </cell>
          <cell r="F37">
            <v>0</v>
          </cell>
          <cell r="G37">
            <v>0</v>
          </cell>
          <cell r="H37">
            <v>0</v>
          </cell>
          <cell r="I37">
            <v>0</v>
          </cell>
          <cell r="J37">
            <v>0</v>
          </cell>
          <cell r="K37">
            <v>0</v>
          </cell>
          <cell r="L37">
            <v>0</v>
          </cell>
          <cell r="M37">
            <v>0</v>
          </cell>
          <cell r="N37">
            <v>0</v>
          </cell>
          <cell r="O37">
            <v>0</v>
          </cell>
          <cell r="P37">
            <v>0</v>
          </cell>
        </row>
        <row r="38">
          <cell r="A38">
            <v>30</v>
          </cell>
          <cell r="B38" t="e">
            <v>#N/A</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31</v>
          </cell>
          <cell r="B39" t="e">
            <v>#N/A</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32</v>
          </cell>
          <cell r="B40" t="e">
            <v>#N/A</v>
          </cell>
          <cell r="C40" t="str">
            <v>P</v>
          </cell>
          <cell r="D40">
            <v>0</v>
          </cell>
          <cell r="E40">
            <v>0</v>
          </cell>
          <cell r="F40">
            <v>0</v>
          </cell>
          <cell r="G40">
            <v>0</v>
          </cell>
          <cell r="H40">
            <v>0</v>
          </cell>
          <cell r="I40">
            <v>0</v>
          </cell>
          <cell r="J40">
            <v>0</v>
          </cell>
          <cell r="K40">
            <v>0</v>
          </cell>
          <cell r="L40">
            <v>0</v>
          </cell>
          <cell r="M40">
            <v>0</v>
          </cell>
          <cell r="N40">
            <v>0</v>
          </cell>
          <cell r="O40">
            <v>0</v>
          </cell>
          <cell r="P40">
            <v>0</v>
          </cell>
        </row>
        <row r="41">
          <cell r="A41">
            <v>33</v>
          </cell>
          <cell r="B41" t="e">
            <v>#N/A</v>
          </cell>
          <cell r="C41" t="str">
            <v>P</v>
          </cell>
          <cell r="D41">
            <v>0</v>
          </cell>
          <cell r="E41">
            <v>0</v>
          </cell>
          <cell r="F41">
            <v>0</v>
          </cell>
          <cell r="G41">
            <v>0</v>
          </cell>
          <cell r="H41">
            <v>0</v>
          </cell>
          <cell r="I41">
            <v>0</v>
          </cell>
          <cell r="J41">
            <v>0</v>
          </cell>
          <cell r="K41">
            <v>0</v>
          </cell>
          <cell r="L41">
            <v>0</v>
          </cell>
          <cell r="M41">
            <v>0</v>
          </cell>
          <cell r="N41">
            <v>0</v>
          </cell>
          <cell r="O41">
            <v>0</v>
          </cell>
          <cell r="P41">
            <v>0</v>
          </cell>
        </row>
        <row r="42">
          <cell r="A42">
            <v>34</v>
          </cell>
          <cell r="B42" t="e">
            <v>#N/A</v>
          </cell>
          <cell r="C42" t="str">
            <v>P</v>
          </cell>
          <cell r="D42">
            <v>0</v>
          </cell>
          <cell r="E42">
            <v>0</v>
          </cell>
          <cell r="F42">
            <v>0</v>
          </cell>
          <cell r="G42">
            <v>0</v>
          </cell>
          <cell r="H42">
            <v>0</v>
          </cell>
          <cell r="I42">
            <v>0</v>
          </cell>
          <cell r="J42">
            <v>0</v>
          </cell>
          <cell r="K42">
            <v>0</v>
          </cell>
          <cell r="L42">
            <v>0</v>
          </cell>
          <cell r="M42">
            <v>0</v>
          </cell>
          <cell r="N42">
            <v>0</v>
          </cell>
          <cell r="O42">
            <v>0</v>
          </cell>
          <cell r="P42">
            <v>0</v>
          </cell>
        </row>
        <row r="43">
          <cell r="A43">
            <v>35</v>
          </cell>
          <cell r="B43" t="e">
            <v>#N/A</v>
          </cell>
          <cell r="C43" t="str">
            <v>P</v>
          </cell>
          <cell r="D43">
            <v>0</v>
          </cell>
          <cell r="E43">
            <v>0</v>
          </cell>
          <cell r="F43">
            <v>0</v>
          </cell>
          <cell r="G43">
            <v>0</v>
          </cell>
          <cell r="H43">
            <v>0</v>
          </cell>
          <cell r="I43">
            <v>0</v>
          </cell>
          <cell r="J43">
            <v>0</v>
          </cell>
          <cell r="K43">
            <v>0</v>
          </cell>
          <cell r="L43">
            <v>0</v>
          </cell>
          <cell r="M43">
            <v>0</v>
          </cell>
          <cell r="N43">
            <v>0</v>
          </cell>
          <cell r="O43">
            <v>0</v>
          </cell>
          <cell r="P43">
            <v>0</v>
          </cell>
        </row>
        <row r="44">
          <cell r="A44">
            <v>36</v>
          </cell>
          <cell r="B44" t="e">
            <v>#N/A</v>
          </cell>
          <cell r="C44" t="str">
            <v>P</v>
          </cell>
          <cell r="D44">
            <v>0</v>
          </cell>
          <cell r="E44">
            <v>0</v>
          </cell>
          <cell r="F44">
            <v>0</v>
          </cell>
          <cell r="G44">
            <v>0</v>
          </cell>
          <cell r="H44">
            <v>0</v>
          </cell>
          <cell r="I44">
            <v>0</v>
          </cell>
          <cell r="J44">
            <v>0</v>
          </cell>
          <cell r="K44">
            <v>0</v>
          </cell>
          <cell r="L44">
            <v>0</v>
          </cell>
          <cell r="M44">
            <v>0</v>
          </cell>
          <cell r="N44">
            <v>0</v>
          </cell>
          <cell r="O44">
            <v>0</v>
          </cell>
          <cell r="P44">
            <v>0</v>
          </cell>
        </row>
        <row r="45">
          <cell r="A45">
            <v>37</v>
          </cell>
          <cell r="B45" t="e">
            <v>#N/A</v>
          </cell>
          <cell r="C45" t="str">
            <v>P</v>
          </cell>
          <cell r="D45">
            <v>0</v>
          </cell>
          <cell r="E45">
            <v>0</v>
          </cell>
          <cell r="F45">
            <v>0</v>
          </cell>
          <cell r="G45">
            <v>0</v>
          </cell>
          <cell r="H45">
            <v>0</v>
          </cell>
          <cell r="I45">
            <v>0</v>
          </cell>
          <cell r="J45">
            <v>0</v>
          </cell>
          <cell r="K45">
            <v>0</v>
          </cell>
          <cell r="L45">
            <v>0</v>
          </cell>
          <cell r="M45">
            <v>0</v>
          </cell>
          <cell r="N45">
            <v>0</v>
          </cell>
          <cell r="O45">
            <v>0</v>
          </cell>
          <cell r="P45">
            <v>0</v>
          </cell>
        </row>
        <row r="46">
          <cell r="A46">
            <v>38</v>
          </cell>
          <cell r="B46" t="e">
            <v>#N/A</v>
          </cell>
          <cell r="C46" t="str">
            <v>P</v>
          </cell>
          <cell r="D46">
            <v>0</v>
          </cell>
          <cell r="E46">
            <v>0</v>
          </cell>
          <cell r="F46">
            <v>0</v>
          </cell>
          <cell r="G46">
            <v>0</v>
          </cell>
          <cell r="H46">
            <v>0</v>
          </cell>
          <cell r="I46">
            <v>0</v>
          </cell>
          <cell r="J46">
            <v>0</v>
          </cell>
          <cell r="K46">
            <v>0</v>
          </cell>
          <cell r="L46">
            <v>0</v>
          </cell>
          <cell r="M46">
            <v>0</v>
          </cell>
          <cell r="N46">
            <v>0</v>
          </cell>
          <cell r="O46">
            <v>0</v>
          </cell>
          <cell r="P46">
            <v>0</v>
          </cell>
        </row>
        <row r="47">
          <cell r="A47">
            <v>39</v>
          </cell>
          <cell r="B47" t="e">
            <v>#N/A</v>
          </cell>
          <cell r="C47" t="str">
            <v>P</v>
          </cell>
          <cell r="D47">
            <v>0</v>
          </cell>
          <cell r="E47">
            <v>0</v>
          </cell>
          <cell r="F47">
            <v>0</v>
          </cell>
          <cell r="G47">
            <v>0</v>
          </cell>
          <cell r="H47">
            <v>0</v>
          </cell>
          <cell r="I47">
            <v>0</v>
          </cell>
          <cell r="J47">
            <v>0</v>
          </cell>
          <cell r="K47">
            <v>0</v>
          </cell>
          <cell r="L47">
            <v>0</v>
          </cell>
          <cell r="M47">
            <v>0</v>
          </cell>
          <cell r="N47">
            <v>0</v>
          </cell>
          <cell r="O47">
            <v>0</v>
          </cell>
          <cell r="P47">
            <v>0</v>
          </cell>
        </row>
        <row r="48">
          <cell r="A48">
            <v>40</v>
          </cell>
          <cell r="B48" t="e">
            <v>#N/A</v>
          </cell>
          <cell r="C48" t="str">
            <v>P</v>
          </cell>
          <cell r="D48">
            <v>0</v>
          </cell>
          <cell r="E48">
            <v>0</v>
          </cell>
          <cell r="F48">
            <v>0</v>
          </cell>
          <cell r="G48">
            <v>0</v>
          </cell>
          <cell r="H48">
            <v>0</v>
          </cell>
          <cell r="I48">
            <v>0</v>
          </cell>
          <cell r="J48">
            <v>0</v>
          </cell>
          <cell r="K48">
            <v>0</v>
          </cell>
          <cell r="L48">
            <v>0</v>
          </cell>
          <cell r="M48">
            <v>0</v>
          </cell>
          <cell r="N48">
            <v>0</v>
          </cell>
          <cell r="O48">
            <v>0</v>
          </cell>
          <cell r="P48">
            <v>0</v>
          </cell>
        </row>
      </sheetData>
      <sheetData sheetId="61">
        <row r="9">
          <cell r="A9">
            <v>1</v>
          </cell>
          <cell r="B9" t="str">
            <v>Achmad Zacky</v>
          </cell>
          <cell r="C9" t="str">
            <v>L</v>
          </cell>
          <cell r="D9">
            <v>0</v>
          </cell>
          <cell r="E9">
            <v>1</v>
          </cell>
          <cell r="F9">
            <v>1</v>
          </cell>
          <cell r="G9">
            <v>1</v>
          </cell>
          <cell r="H9">
            <v>1</v>
          </cell>
          <cell r="I9">
            <v>0</v>
          </cell>
          <cell r="J9">
            <v>2</v>
          </cell>
          <cell r="K9">
            <v>3</v>
          </cell>
          <cell r="L9">
            <v>81.818181818181813</v>
          </cell>
          <cell r="M9">
            <v>4</v>
          </cell>
          <cell r="N9">
            <v>2</v>
          </cell>
          <cell r="O9">
            <v>3</v>
          </cell>
          <cell r="P9">
            <v>81.818181818181813</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28</v>
          </cell>
          <cell r="B36" t="e">
            <v>#N/A</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29</v>
          </cell>
          <cell r="B37" t="e">
            <v>#N/A</v>
          </cell>
          <cell r="C37" t="str">
            <v>L</v>
          </cell>
          <cell r="D37">
            <v>0</v>
          </cell>
          <cell r="E37">
            <v>0</v>
          </cell>
          <cell r="F37">
            <v>0</v>
          </cell>
          <cell r="G37">
            <v>0</v>
          </cell>
          <cell r="H37">
            <v>0</v>
          </cell>
          <cell r="I37">
            <v>0</v>
          </cell>
          <cell r="J37">
            <v>0</v>
          </cell>
          <cell r="K37">
            <v>0</v>
          </cell>
          <cell r="L37">
            <v>0</v>
          </cell>
          <cell r="M37">
            <v>0</v>
          </cell>
          <cell r="N37">
            <v>0</v>
          </cell>
          <cell r="O37">
            <v>0</v>
          </cell>
          <cell r="P37">
            <v>0</v>
          </cell>
        </row>
        <row r="38">
          <cell r="A38">
            <v>30</v>
          </cell>
          <cell r="B38" t="e">
            <v>#N/A</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31</v>
          </cell>
          <cell r="B39" t="e">
            <v>#N/A</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32</v>
          </cell>
          <cell r="B40" t="e">
            <v>#N/A</v>
          </cell>
          <cell r="D40">
            <v>0</v>
          </cell>
          <cell r="E40">
            <v>0</v>
          </cell>
          <cell r="F40">
            <v>0</v>
          </cell>
          <cell r="G40">
            <v>0</v>
          </cell>
          <cell r="H40">
            <v>0</v>
          </cell>
          <cell r="I40">
            <v>0</v>
          </cell>
          <cell r="J40">
            <v>0</v>
          </cell>
          <cell r="K40">
            <v>0</v>
          </cell>
          <cell r="L40">
            <v>0</v>
          </cell>
          <cell r="M40">
            <v>0</v>
          </cell>
          <cell r="N40">
            <v>0</v>
          </cell>
          <cell r="O40">
            <v>0</v>
          </cell>
          <cell r="P40">
            <v>0</v>
          </cell>
        </row>
        <row r="41">
          <cell r="A41">
            <v>33</v>
          </cell>
          <cell r="B41" t="e">
            <v>#N/A</v>
          </cell>
          <cell r="C41">
            <v>0</v>
          </cell>
          <cell r="D41">
            <v>0</v>
          </cell>
          <cell r="E41">
            <v>0</v>
          </cell>
          <cell r="F41">
            <v>0</v>
          </cell>
          <cell r="G41">
            <v>0</v>
          </cell>
          <cell r="H41">
            <v>0</v>
          </cell>
          <cell r="I41">
            <v>0</v>
          </cell>
          <cell r="J41">
            <v>0</v>
          </cell>
          <cell r="K41">
            <v>0</v>
          </cell>
          <cell r="L41">
            <v>0</v>
          </cell>
          <cell r="M41">
            <v>0</v>
          </cell>
          <cell r="N41">
            <v>0</v>
          </cell>
          <cell r="O41">
            <v>0</v>
          </cell>
          <cell r="P41">
            <v>0</v>
          </cell>
        </row>
        <row r="42">
          <cell r="A42">
            <v>34</v>
          </cell>
          <cell r="B42" t="e">
            <v>#N/A</v>
          </cell>
          <cell r="C42">
            <v>0</v>
          </cell>
          <cell r="D42">
            <v>0</v>
          </cell>
          <cell r="E42">
            <v>0</v>
          </cell>
          <cell r="F42">
            <v>0</v>
          </cell>
          <cell r="G42">
            <v>0</v>
          </cell>
          <cell r="H42">
            <v>0</v>
          </cell>
          <cell r="I42">
            <v>0</v>
          </cell>
          <cell r="J42">
            <v>0</v>
          </cell>
          <cell r="K42">
            <v>0</v>
          </cell>
          <cell r="L42">
            <v>0</v>
          </cell>
          <cell r="M42">
            <v>0</v>
          </cell>
          <cell r="N42">
            <v>0</v>
          </cell>
          <cell r="O42">
            <v>0</v>
          </cell>
          <cell r="P42">
            <v>0</v>
          </cell>
        </row>
        <row r="43">
          <cell r="A43">
            <v>35</v>
          </cell>
          <cell r="B43" t="e">
            <v>#N/A</v>
          </cell>
          <cell r="C43">
            <v>0</v>
          </cell>
          <cell r="D43">
            <v>0</v>
          </cell>
          <cell r="E43">
            <v>0</v>
          </cell>
          <cell r="F43">
            <v>0</v>
          </cell>
          <cell r="G43">
            <v>0</v>
          </cell>
          <cell r="H43">
            <v>0</v>
          </cell>
          <cell r="I43">
            <v>0</v>
          </cell>
          <cell r="J43">
            <v>0</v>
          </cell>
          <cell r="K43">
            <v>0</v>
          </cell>
          <cell r="L43">
            <v>0</v>
          </cell>
          <cell r="M43">
            <v>0</v>
          </cell>
          <cell r="N43">
            <v>0</v>
          </cell>
          <cell r="O43">
            <v>0</v>
          </cell>
          <cell r="P43">
            <v>0</v>
          </cell>
        </row>
        <row r="44">
          <cell r="A44">
            <v>36</v>
          </cell>
          <cell r="B44" t="e">
            <v>#N/A</v>
          </cell>
          <cell r="C44">
            <v>0</v>
          </cell>
          <cell r="D44">
            <v>0</v>
          </cell>
          <cell r="E44">
            <v>0</v>
          </cell>
          <cell r="F44">
            <v>0</v>
          </cell>
          <cell r="G44">
            <v>0</v>
          </cell>
          <cell r="H44">
            <v>0</v>
          </cell>
          <cell r="I44">
            <v>0</v>
          </cell>
          <cell r="J44">
            <v>0</v>
          </cell>
          <cell r="K44">
            <v>0</v>
          </cell>
          <cell r="L44">
            <v>0</v>
          </cell>
          <cell r="M44">
            <v>0</v>
          </cell>
          <cell r="N44">
            <v>0</v>
          </cell>
          <cell r="O44">
            <v>0</v>
          </cell>
          <cell r="P44">
            <v>0</v>
          </cell>
        </row>
        <row r="45">
          <cell r="A45">
            <v>37</v>
          </cell>
          <cell r="B45" t="e">
            <v>#N/A</v>
          </cell>
          <cell r="C45">
            <v>0</v>
          </cell>
          <cell r="D45">
            <v>0</v>
          </cell>
          <cell r="E45">
            <v>0</v>
          </cell>
          <cell r="F45">
            <v>0</v>
          </cell>
          <cell r="G45">
            <v>0</v>
          </cell>
          <cell r="H45">
            <v>0</v>
          </cell>
          <cell r="I45">
            <v>0</v>
          </cell>
          <cell r="J45">
            <v>0</v>
          </cell>
          <cell r="K45">
            <v>0</v>
          </cell>
          <cell r="L45">
            <v>0</v>
          </cell>
          <cell r="M45">
            <v>0</v>
          </cell>
          <cell r="N45">
            <v>0</v>
          </cell>
          <cell r="O45">
            <v>0</v>
          </cell>
          <cell r="P45">
            <v>0</v>
          </cell>
        </row>
        <row r="46">
          <cell r="A46">
            <v>38</v>
          </cell>
          <cell r="B46" t="e">
            <v>#N/A</v>
          </cell>
          <cell r="C46">
            <v>0</v>
          </cell>
          <cell r="D46">
            <v>0</v>
          </cell>
          <cell r="E46">
            <v>0</v>
          </cell>
          <cell r="F46">
            <v>0</v>
          </cell>
          <cell r="G46">
            <v>0</v>
          </cell>
          <cell r="H46">
            <v>0</v>
          </cell>
          <cell r="I46">
            <v>0</v>
          </cell>
          <cell r="J46">
            <v>0</v>
          </cell>
          <cell r="K46">
            <v>0</v>
          </cell>
          <cell r="L46">
            <v>0</v>
          </cell>
          <cell r="M46">
            <v>0</v>
          </cell>
          <cell r="N46">
            <v>0</v>
          </cell>
          <cell r="O46">
            <v>0</v>
          </cell>
          <cell r="P46">
            <v>0</v>
          </cell>
        </row>
        <row r="47">
          <cell r="A47">
            <v>39</v>
          </cell>
          <cell r="B47" t="e">
            <v>#N/A</v>
          </cell>
          <cell r="C47">
            <v>0</v>
          </cell>
          <cell r="D47">
            <v>0</v>
          </cell>
          <cell r="E47">
            <v>0</v>
          </cell>
          <cell r="F47">
            <v>0</v>
          </cell>
          <cell r="G47">
            <v>0</v>
          </cell>
          <cell r="H47">
            <v>0</v>
          </cell>
          <cell r="I47">
            <v>0</v>
          </cell>
          <cell r="J47">
            <v>0</v>
          </cell>
          <cell r="K47">
            <v>0</v>
          </cell>
          <cell r="L47">
            <v>0</v>
          </cell>
          <cell r="M47">
            <v>0</v>
          </cell>
          <cell r="N47">
            <v>0</v>
          </cell>
          <cell r="O47">
            <v>0</v>
          </cell>
          <cell r="P47">
            <v>0</v>
          </cell>
        </row>
        <row r="48">
          <cell r="A48">
            <v>40</v>
          </cell>
          <cell r="B48" t="e">
            <v>#N/A</v>
          </cell>
          <cell r="C48">
            <v>0</v>
          </cell>
          <cell r="D48">
            <v>0</v>
          </cell>
          <cell r="E48">
            <v>0</v>
          </cell>
          <cell r="F48">
            <v>0</v>
          </cell>
          <cell r="G48">
            <v>0</v>
          </cell>
          <cell r="H48">
            <v>0</v>
          </cell>
          <cell r="I48">
            <v>0</v>
          </cell>
          <cell r="J48">
            <v>0</v>
          </cell>
          <cell r="K48">
            <v>0</v>
          </cell>
          <cell r="L48">
            <v>0</v>
          </cell>
          <cell r="M48">
            <v>0</v>
          </cell>
          <cell r="N48">
            <v>0</v>
          </cell>
          <cell r="O48">
            <v>0</v>
          </cell>
          <cell r="P48">
            <v>0</v>
          </cell>
        </row>
      </sheetData>
      <sheetData sheetId="62"/>
      <sheetData sheetId="63"/>
      <sheetData sheetId="64"/>
      <sheetData sheetId="65"/>
      <sheetData sheetId="66">
        <row r="9">
          <cell r="A9">
            <v>1</v>
          </cell>
          <cell r="B9" t="str">
            <v>Achmad Zacky</v>
          </cell>
          <cell r="C9" t="str">
            <v>L</v>
          </cell>
          <cell r="D9">
            <v>1</v>
          </cell>
          <cell r="E9">
            <v>0</v>
          </cell>
          <cell r="F9">
            <v>1</v>
          </cell>
          <cell r="G9">
            <v>1</v>
          </cell>
          <cell r="H9">
            <v>1</v>
          </cell>
          <cell r="I9">
            <v>2</v>
          </cell>
          <cell r="J9">
            <v>0</v>
          </cell>
          <cell r="K9">
            <v>3</v>
          </cell>
          <cell r="L9">
            <v>81.818181818181813</v>
          </cell>
          <cell r="M9">
            <v>6</v>
          </cell>
          <cell r="N9">
            <v>0</v>
          </cell>
          <cell r="O9">
            <v>3</v>
          </cell>
          <cell r="P9">
            <v>81.818181818181813</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28</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29</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row>
        <row r="38">
          <cell r="A38">
            <v>30</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32</v>
          </cell>
          <cell r="B40">
            <v>0</v>
          </cell>
          <cell r="D40">
            <v>0</v>
          </cell>
          <cell r="E40">
            <v>0</v>
          </cell>
          <cell r="F40">
            <v>0</v>
          </cell>
          <cell r="G40">
            <v>0</v>
          </cell>
          <cell r="H40">
            <v>0</v>
          </cell>
          <cell r="I40">
            <v>0</v>
          </cell>
          <cell r="J40">
            <v>0</v>
          </cell>
          <cell r="K40">
            <v>0</v>
          </cell>
          <cell r="L40">
            <v>0</v>
          </cell>
          <cell r="M40">
            <v>0</v>
          </cell>
          <cell r="N40">
            <v>0</v>
          </cell>
          <cell r="O40">
            <v>0</v>
          </cell>
          <cell r="P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row>
      </sheetData>
      <sheetData sheetId="67">
        <row r="9">
          <cell r="A9">
            <v>1</v>
          </cell>
          <cell r="B9" t="str">
            <v>Achmad Zacky</v>
          </cell>
          <cell r="C9" t="str">
            <v>L</v>
          </cell>
          <cell r="D9">
            <v>1</v>
          </cell>
          <cell r="E9">
            <v>1</v>
          </cell>
          <cell r="F9">
            <v>1</v>
          </cell>
          <cell r="G9">
            <v>1</v>
          </cell>
          <cell r="H9">
            <v>1</v>
          </cell>
          <cell r="I9">
            <v>0</v>
          </cell>
          <cell r="J9">
            <v>2</v>
          </cell>
          <cell r="K9">
            <v>3</v>
          </cell>
          <cell r="L9">
            <v>90.909090909090907</v>
          </cell>
          <cell r="M9">
            <v>7</v>
          </cell>
          <cell r="N9">
            <v>0</v>
          </cell>
          <cell r="O9">
            <v>3</v>
          </cell>
          <cell r="P9">
            <v>90.909090909090907</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28</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29</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row>
        <row r="38">
          <cell r="A38">
            <v>30</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32</v>
          </cell>
          <cell r="B40">
            <v>0</v>
          </cell>
          <cell r="D40">
            <v>0</v>
          </cell>
          <cell r="E40">
            <v>0</v>
          </cell>
          <cell r="F40">
            <v>0</v>
          </cell>
          <cell r="G40">
            <v>0</v>
          </cell>
          <cell r="H40">
            <v>0</v>
          </cell>
          <cell r="I40">
            <v>0</v>
          </cell>
          <cell r="J40">
            <v>0</v>
          </cell>
          <cell r="K40">
            <v>0</v>
          </cell>
          <cell r="L40">
            <v>0</v>
          </cell>
          <cell r="M40">
            <v>0</v>
          </cell>
          <cell r="N40">
            <v>0</v>
          </cell>
          <cell r="O40">
            <v>0</v>
          </cell>
          <cell r="P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row>
      </sheetData>
      <sheetData sheetId="68">
        <row r="9">
          <cell r="A9">
            <v>1</v>
          </cell>
          <cell r="B9" t="str">
            <v>Achmad Zacky</v>
          </cell>
          <cell r="C9" t="str">
            <v>L</v>
          </cell>
          <cell r="D9">
            <v>1</v>
          </cell>
          <cell r="E9">
            <v>0</v>
          </cell>
          <cell r="F9">
            <v>1</v>
          </cell>
          <cell r="G9">
            <v>1</v>
          </cell>
          <cell r="H9">
            <v>1</v>
          </cell>
          <cell r="I9">
            <v>2</v>
          </cell>
          <cell r="J9">
            <v>0</v>
          </cell>
          <cell r="K9">
            <v>3</v>
          </cell>
          <cell r="L9">
            <v>81.818181818181813</v>
          </cell>
          <cell r="M9">
            <v>4</v>
          </cell>
          <cell r="N9">
            <v>2</v>
          </cell>
          <cell r="O9">
            <v>3</v>
          </cell>
          <cell r="P9">
            <v>81.818181818181813</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28</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29</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row>
        <row r="38">
          <cell r="A38">
            <v>30</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32</v>
          </cell>
          <cell r="B40">
            <v>0</v>
          </cell>
          <cell r="D40">
            <v>0</v>
          </cell>
          <cell r="E40">
            <v>0</v>
          </cell>
          <cell r="F40">
            <v>0</v>
          </cell>
          <cell r="G40">
            <v>0</v>
          </cell>
          <cell r="H40">
            <v>0</v>
          </cell>
          <cell r="I40">
            <v>0</v>
          </cell>
          <cell r="J40">
            <v>0</v>
          </cell>
          <cell r="K40">
            <v>0</v>
          </cell>
          <cell r="L40">
            <v>0</v>
          </cell>
          <cell r="M40">
            <v>0</v>
          </cell>
          <cell r="N40">
            <v>0</v>
          </cell>
          <cell r="O40">
            <v>0</v>
          </cell>
          <cell r="P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row>
      </sheetData>
      <sheetData sheetId="69">
        <row r="9">
          <cell r="A9">
            <v>1</v>
          </cell>
          <cell r="B9" t="str">
            <v>Achmad Zacky</v>
          </cell>
          <cell r="C9" t="str">
            <v>L</v>
          </cell>
          <cell r="D9">
            <v>1</v>
          </cell>
          <cell r="E9">
            <v>0</v>
          </cell>
          <cell r="F9">
            <v>1</v>
          </cell>
          <cell r="G9">
            <v>1</v>
          </cell>
          <cell r="H9">
            <v>1</v>
          </cell>
          <cell r="I9">
            <v>2</v>
          </cell>
          <cell r="J9">
            <v>0</v>
          </cell>
          <cell r="K9">
            <v>3</v>
          </cell>
          <cell r="L9">
            <v>81.818181818181813</v>
          </cell>
          <cell r="M9">
            <v>4</v>
          </cell>
          <cell r="N9">
            <v>2</v>
          </cell>
          <cell r="O9">
            <v>3</v>
          </cell>
          <cell r="P9">
            <v>81.818181818181813</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28</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29</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row>
        <row r="38">
          <cell r="A38">
            <v>30</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32</v>
          </cell>
          <cell r="B40">
            <v>0</v>
          </cell>
          <cell r="D40">
            <v>0</v>
          </cell>
          <cell r="E40">
            <v>0</v>
          </cell>
          <cell r="F40">
            <v>0</v>
          </cell>
          <cell r="G40">
            <v>0</v>
          </cell>
          <cell r="H40">
            <v>0</v>
          </cell>
          <cell r="I40">
            <v>0</v>
          </cell>
          <cell r="J40">
            <v>0</v>
          </cell>
          <cell r="K40">
            <v>0</v>
          </cell>
          <cell r="L40">
            <v>0</v>
          </cell>
          <cell r="M40">
            <v>0</v>
          </cell>
          <cell r="N40">
            <v>0</v>
          </cell>
          <cell r="O40">
            <v>0</v>
          </cell>
          <cell r="P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row>
      </sheetData>
      <sheetData sheetId="70">
        <row r="9">
          <cell r="A9">
            <v>1</v>
          </cell>
          <cell r="B9" t="str">
            <v>Achmad Zacky</v>
          </cell>
          <cell r="C9" t="str">
            <v>L</v>
          </cell>
          <cell r="D9">
            <v>1</v>
          </cell>
          <cell r="E9">
            <v>0</v>
          </cell>
          <cell r="F9">
            <v>1</v>
          </cell>
          <cell r="G9">
            <v>1</v>
          </cell>
          <cell r="H9">
            <v>1</v>
          </cell>
          <cell r="I9">
            <v>2</v>
          </cell>
          <cell r="J9">
            <v>0</v>
          </cell>
          <cell r="K9">
            <v>3</v>
          </cell>
          <cell r="L9">
            <v>81.818181818181813</v>
          </cell>
          <cell r="M9">
            <v>6</v>
          </cell>
          <cell r="N9">
            <v>0</v>
          </cell>
          <cell r="O9">
            <v>3</v>
          </cell>
          <cell r="P9">
            <v>81.818181818181813</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28</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29</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row>
        <row r="38">
          <cell r="A38">
            <v>30</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32</v>
          </cell>
          <cell r="B40">
            <v>0</v>
          </cell>
          <cell r="D40">
            <v>0</v>
          </cell>
          <cell r="E40">
            <v>0</v>
          </cell>
          <cell r="F40">
            <v>0</v>
          </cell>
          <cell r="G40">
            <v>0</v>
          </cell>
          <cell r="H40">
            <v>0</v>
          </cell>
          <cell r="I40">
            <v>0</v>
          </cell>
          <cell r="J40">
            <v>0</v>
          </cell>
          <cell r="K40">
            <v>0</v>
          </cell>
          <cell r="L40">
            <v>0</v>
          </cell>
          <cell r="M40">
            <v>0</v>
          </cell>
          <cell r="N40">
            <v>0</v>
          </cell>
          <cell r="O40">
            <v>0</v>
          </cell>
          <cell r="P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row>
      </sheetData>
      <sheetData sheetId="71">
        <row r="9">
          <cell r="A9">
            <v>1</v>
          </cell>
          <cell r="B9" t="str">
            <v>Achmad Zacky</v>
          </cell>
          <cell r="C9" t="str">
            <v>L</v>
          </cell>
          <cell r="D9">
            <v>1</v>
          </cell>
          <cell r="E9">
            <v>1</v>
          </cell>
          <cell r="F9">
            <v>0</v>
          </cell>
          <cell r="G9">
            <v>1</v>
          </cell>
          <cell r="H9">
            <v>1</v>
          </cell>
          <cell r="I9">
            <v>1</v>
          </cell>
          <cell r="J9">
            <v>2</v>
          </cell>
          <cell r="K9">
            <v>3</v>
          </cell>
          <cell r="L9">
            <v>90.909090909090907</v>
          </cell>
          <cell r="M9">
            <v>5</v>
          </cell>
          <cell r="N9">
            <v>2</v>
          </cell>
          <cell r="O9">
            <v>3</v>
          </cell>
          <cell r="P9">
            <v>90.909090909090907</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28</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29</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row>
        <row r="38">
          <cell r="A38">
            <v>30</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32</v>
          </cell>
          <cell r="B40">
            <v>0</v>
          </cell>
          <cell r="D40">
            <v>0</v>
          </cell>
          <cell r="E40">
            <v>0</v>
          </cell>
          <cell r="F40">
            <v>0</v>
          </cell>
          <cell r="G40">
            <v>0</v>
          </cell>
          <cell r="H40">
            <v>0</v>
          </cell>
          <cell r="I40">
            <v>0</v>
          </cell>
          <cell r="J40">
            <v>0</v>
          </cell>
          <cell r="K40">
            <v>0</v>
          </cell>
          <cell r="L40">
            <v>0</v>
          </cell>
          <cell r="M40">
            <v>0</v>
          </cell>
          <cell r="N40">
            <v>0</v>
          </cell>
          <cell r="O40">
            <v>0</v>
          </cell>
          <cell r="P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row>
      </sheetData>
      <sheetData sheetId="72"/>
      <sheetData sheetId="73">
        <row r="9">
          <cell r="A9">
            <v>1</v>
          </cell>
          <cell r="B9" t="str">
            <v>Achmad Zacky</v>
          </cell>
          <cell r="C9" t="str">
            <v>L</v>
          </cell>
          <cell r="D9">
            <v>0</v>
          </cell>
          <cell r="E9">
            <v>0</v>
          </cell>
          <cell r="F9">
            <v>1</v>
          </cell>
          <cell r="G9">
            <v>1</v>
          </cell>
          <cell r="H9">
            <v>1</v>
          </cell>
          <cell r="I9">
            <v>1</v>
          </cell>
          <cell r="J9">
            <v>0</v>
          </cell>
          <cell r="K9">
            <v>3</v>
          </cell>
          <cell r="L9">
            <v>63.636363636363633</v>
          </cell>
          <cell r="M9">
            <v>4</v>
          </cell>
          <cell r="N9">
            <v>0</v>
          </cell>
          <cell r="O9">
            <v>3</v>
          </cell>
          <cell r="P9">
            <v>63.636363636363633</v>
          </cell>
        </row>
        <row r="10">
          <cell r="A10">
            <v>2</v>
          </cell>
          <cell r="B10" t="str">
            <v>Angelia Vabel R</v>
          </cell>
          <cell r="C10" t="str">
            <v>L</v>
          </cell>
          <cell r="D10">
            <v>0</v>
          </cell>
          <cell r="E10">
            <v>0</v>
          </cell>
          <cell r="F10">
            <v>0</v>
          </cell>
          <cell r="G10">
            <v>0</v>
          </cell>
          <cell r="H10">
            <v>0</v>
          </cell>
          <cell r="I10">
            <v>0</v>
          </cell>
          <cell r="J10">
            <v>0</v>
          </cell>
          <cell r="K10">
            <v>0</v>
          </cell>
          <cell r="L10">
            <v>0</v>
          </cell>
          <cell r="M10">
            <v>0</v>
          </cell>
          <cell r="N10">
            <v>0</v>
          </cell>
          <cell r="O10">
            <v>0</v>
          </cell>
          <cell r="P10">
            <v>0</v>
          </cell>
        </row>
        <row r="11">
          <cell r="A11">
            <v>3</v>
          </cell>
          <cell r="B11" t="str">
            <v>Anggun Dwi P.I</v>
          </cell>
          <cell r="C11" t="str">
            <v>L</v>
          </cell>
          <cell r="D11">
            <v>0</v>
          </cell>
          <cell r="E11">
            <v>0</v>
          </cell>
          <cell r="F11">
            <v>0</v>
          </cell>
          <cell r="G11">
            <v>0</v>
          </cell>
          <cell r="H11">
            <v>0</v>
          </cell>
          <cell r="I11">
            <v>0</v>
          </cell>
          <cell r="J11">
            <v>0</v>
          </cell>
          <cell r="K11">
            <v>0</v>
          </cell>
          <cell r="L11">
            <v>0</v>
          </cell>
          <cell r="M11">
            <v>0</v>
          </cell>
          <cell r="N11">
            <v>0</v>
          </cell>
          <cell r="O11">
            <v>0</v>
          </cell>
          <cell r="P11">
            <v>0</v>
          </cell>
        </row>
        <row r="12">
          <cell r="A12">
            <v>4</v>
          </cell>
          <cell r="B12" t="str">
            <v>Antonio Permata A</v>
          </cell>
          <cell r="C12" t="str">
            <v>L</v>
          </cell>
          <cell r="D12">
            <v>0</v>
          </cell>
          <cell r="E12">
            <v>0</v>
          </cell>
          <cell r="F12">
            <v>0</v>
          </cell>
          <cell r="G12">
            <v>0</v>
          </cell>
          <cell r="H12">
            <v>0</v>
          </cell>
          <cell r="I12">
            <v>0</v>
          </cell>
          <cell r="J12">
            <v>0</v>
          </cell>
          <cell r="K12">
            <v>0</v>
          </cell>
          <cell r="L12">
            <v>0</v>
          </cell>
          <cell r="M12">
            <v>0</v>
          </cell>
          <cell r="N12">
            <v>0</v>
          </cell>
          <cell r="O12">
            <v>0</v>
          </cell>
          <cell r="P12">
            <v>0</v>
          </cell>
        </row>
        <row r="13">
          <cell r="A13">
            <v>5</v>
          </cell>
          <cell r="B13" t="str">
            <v>Arya Pratama G</v>
          </cell>
          <cell r="C13" t="str">
            <v>P</v>
          </cell>
          <cell r="D13">
            <v>0</v>
          </cell>
          <cell r="E13">
            <v>0</v>
          </cell>
          <cell r="F13">
            <v>0</v>
          </cell>
          <cell r="G13">
            <v>0</v>
          </cell>
          <cell r="H13">
            <v>0</v>
          </cell>
          <cell r="I13">
            <v>0</v>
          </cell>
          <cell r="J13">
            <v>0</v>
          </cell>
          <cell r="K13">
            <v>0</v>
          </cell>
          <cell r="L13">
            <v>0</v>
          </cell>
          <cell r="M13">
            <v>0</v>
          </cell>
          <cell r="N13">
            <v>0</v>
          </cell>
          <cell r="O13">
            <v>0</v>
          </cell>
          <cell r="P13">
            <v>0</v>
          </cell>
        </row>
        <row r="14">
          <cell r="A14">
            <v>6</v>
          </cell>
          <cell r="B14" t="str">
            <v>Asyam Hanif Ihsan H</v>
          </cell>
          <cell r="C14" t="str">
            <v>P</v>
          </cell>
          <cell r="D14">
            <v>0</v>
          </cell>
          <cell r="E14">
            <v>0</v>
          </cell>
          <cell r="F14">
            <v>0</v>
          </cell>
          <cell r="G14">
            <v>0</v>
          </cell>
          <cell r="H14">
            <v>0</v>
          </cell>
          <cell r="I14">
            <v>0</v>
          </cell>
          <cell r="J14">
            <v>0</v>
          </cell>
          <cell r="K14">
            <v>0</v>
          </cell>
          <cell r="L14">
            <v>0</v>
          </cell>
          <cell r="M14">
            <v>0</v>
          </cell>
          <cell r="N14">
            <v>0</v>
          </cell>
          <cell r="O14">
            <v>0</v>
          </cell>
          <cell r="P14">
            <v>0</v>
          </cell>
        </row>
        <row r="15">
          <cell r="A15">
            <v>7</v>
          </cell>
          <cell r="B15" t="str">
            <v>Athaya Salsabilla Z</v>
          </cell>
          <cell r="C15" t="str">
            <v>L</v>
          </cell>
          <cell r="D15">
            <v>0</v>
          </cell>
          <cell r="E15">
            <v>0</v>
          </cell>
          <cell r="F15">
            <v>0</v>
          </cell>
          <cell r="G15">
            <v>0</v>
          </cell>
          <cell r="H15">
            <v>0</v>
          </cell>
          <cell r="I15">
            <v>0</v>
          </cell>
          <cell r="J15">
            <v>0</v>
          </cell>
          <cell r="K15">
            <v>0</v>
          </cell>
          <cell r="L15">
            <v>0</v>
          </cell>
          <cell r="M15">
            <v>0</v>
          </cell>
          <cell r="N15">
            <v>0</v>
          </cell>
          <cell r="O15">
            <v>0</v>
          </cell>
          <cell r="P15">
            <v>0</v>
          </cell>
        </row>
        <row r="16">
          <cell r="A16">
            <v>8</v>
          </cell>
          <cell r="B16" t="str">
            <v>Aulia Dea Rosalinda</v>
          </cell>
          <cell r="C16" t="str">
            <v>L</v>
          </cell>
          <cell r="D16">
            <v>0</v>
          </cell>
          <cell r="E16">
            <v>0</v>
          </cell>
          <cell r="F16">
            <v>0</v>
          </cell>
          <cell r="G16">
            <v>0</v>
          </cell>
          <cell r="H16">
            <v>0</v>
          </cell>
          <cell r="I16">
            <v>0</v>
          </cell>
          <cell r="J16">
            <v>0</v>
          </cell>
          <cell r="K16">
            <v>0</v>
          </cell>
          <cell r="L16">
            <v>0</v>
          </cell>
          <cell r="M16">
            <v>0</v>
          </cell>
          <cell r="N16">
            <v>0</v>
          </cell>
          <cell r="O16">
            <v>0</v>
          </cell>
          <cell r="P16">
            <v>0</v>
          </cell>
        </row>
        <row r="17">
          <cell r="A17">
            <v>9</v>
          </cell>
          <cell r="B17" t="str">
            <v>Claudia Gabriella L</v>
          </cell>
          <cell r="C17" t="str">
            <v>L</v>
          </cell>
          <cell r="D17">
            <v>0</v>
          </cell>
          <cell r="E17">
            <v>0</v>
          </cell>
          <cell r="F17">
            <v>0</v>
          </cell>
          <cell r="G17">
            <v>0</v>
          </cell>
          <cell r="H17">
            <v>0</v>
          </cell>
          <cell r="I17">
            <v>0</v>
          </cell>
          <cell r="J17">
            <v>0</v>
          </cell>
          <cell r="K17">
            <v>0</v>
          </cell>
          <cell r="L17">
            <v>0</v>
          </cell>
          <cell r="M17">
            <v>0</v>
          </cell>
          <cell r="N17">
            <v>0</v>
          </cell>
          <cell r="O17">
            <v>0</v>
          </cell>
          <cell r="P17">
            <v>0</v>
          </cell>
        </row>
        <row r="18">
          <cell r="A18">
            <v>10</v>
          </cell>
          <cell r="B18" t="str">
            <v xml:space="preserve">Deco Badarus Zaman </v>
          </cell>
          <cell r="C18" t="str">
            <v>L</v>
          </cell>
          <cell r="D18">
            <v>0</v>
          </cell>
          <cell r="E18">
            <v>0</v>
          </cell>
          <cell r="F18">
            <v>0</v>
          </cell>
          <cell r="G18">
            <v>0</v>
          </cell>
          <cell r="H18">
            <v>0</v>
          </cell>
          <cell r="I18">
            <v>0</v>
          </cell>
          <cell r="J18">
            <v>0</v>
          </cell>
          <cell r="K18">
            <v>0</v>
          </cell>
          <cell r="L18">
            <v>0</v>
          </cell>
          <cell r="M18">
            <v>0</v>
          </cell>
          <cell r="N18">
            <v>0</v>
          </cell>
          <cell r="O18">
            <v>0</v>
          </cell>
          <cell r="P18">
            <v>0</v>
          </cell>
        </row>
        <row r="19">
          <cell r="A19">
            <v>11</v>
          </cell>
          <cell r="B19" t="str">
            <v>Fania Mutiara Felichia</v>
          </cell>
          <cell r="C19" t="str">
            <v>L</v>
          </cell>
          <cell r="D19">
            <v>0</v>
          </cell>
          <cell r="E19">
            <v>0</v>
          </cell>
          <cell r="F19">
            <v>0</v>
          </cell>
          <cell r="G19">
            <v>0</v>
          </cell>
          <cell r="H19">
            <v>0</v>
          </cell>
          <cell r="I19">
            <v>0</v>
          </cell>
          <cell r="J19">
            <v>0</v>
          </cell>
          <cell r="K19">
            <v>0</v>
          </cell>
          <cell r="L19">
            <v>0</v>
          </cell>
          <cell r="M19">
            <v>0</v>
          </cell>
          <cell r="N19">
            <v>0</v>
          </cell>
          <cell r="O19">
            <v>0</v>
          </cell>
          <cell r="P19">
            <v>0</v>
          </cell>
        </row>
        <row r="20">
          <cell r="A20">
            <v>12</v>
          </cell>
          <cell r="B20" t="str">
            <v>Intan Dyah Nowari</v>
          </cell>
          <cell r="C20" t="str">
            <v>L</v>
          </cell>
          <cell r="D20">
            <v>0</v>
          </cell>
          <cell r="E20">
            <v>0</v>
          </cell>
          <cell r="F20">
            <v>0</v>
          </cell>
          <cell r="G20">
            <v>0</v>
          </cell>
          <cell r="H20">
            <v>0</v>
          </cell>
          <cell r="I20">
            <v>0</v>
          </cell>
          <cell r="J20">
            <v>0</v>
          </cell>
          <cell r="K20">
            <v>0</v>
          </cell>
          <cell r="L20">
            <v>0</v>
          </cell>
          <cell r="M20">
            <v>0</v>
          </cell>
          <cell r="N20">
            <v>0</v>
          </cell>
          <cell r="O20">
            <v>0</v>
          </cell>
          <cell r="P20">
            <v>0</v>
          </cell>
        </row>
        <row r="21">
          <cell r="A21">
            <v>13</v>
          </cell>
          <cell r="B21" t="str">
            <v>Misyanita Nurfitri S</v>
          </cell>
          <cell r="C21" t="str">
            <v>P</v>
          </cell>
          <cell r="D21">
            <v>0</v>
          </cell>
          <cell r="E21">
            <v>0</v>
          </cell>
          <cell r="F21">
            <v>0</v>
          </cell>
          <cell r="G21">
            <v>0</v>
          </cell>
          <cell r="H21">
            <v>0</v>
          </cell>
          <cell r="I21">
            <v>0</v>
          </cell>
          <cell r="J21">
            <v>0</v>
          </cell>
          <cell r="K21">
            <v>0</v>
          </cell>
          <cell r="L21">
            <v>0</v>
          </cell>
          <cell r="M21">
            <v>0</v>
          </cell>
          <cell r="N21">
            <v>0</v>
          </cell>
          <cell r="O21">
            <v>0</v>
          </cell>
          <cell r="P21">
            <v>0</v>
          </cell>
        </row>
        <row r="22">
          <cell r="A22">
            <v>14</v>
          </cell>
          <cell r="B22" t="str">
            <v>Moch Zidane Hita L. U</v>
          </cell>
          <cell r="C22" t="str">
            <v>L</v>
          </cell>
          <cell r="D22">
            <v>0</v>
          </cell>
          <cell r="E22">
            <v>0</v>
          </cell>
          <cell r="F22">
            <v>0</v>
          </cell>
          <cell r="G22">
            <v>0</v>
          </cell>
          <cell r="H22">
            <v>0</v>
          </cell>
          <cell r="I22">
            <v>0</v>
          </cell>
          <cell r="J22">
            <v>0</v>
          </cell>
          <cell r="K22">
            <v>0</v>
          </cell>
          <cell r="L22">
            <v>0</v>
          </cell>
          <cell r="M22">
            <v>0</v>
          </cell>
          <cell r="N22">
            <v>0</v>
          </cell>
          <cell r="O22">
            <v>0</v>
          </cell>
          <cell r="P22">
            <v>0</v>
          </cell>
        </row>
        <row r="23">
          <cell r="A23">
            <v>15</v>
          </cell>
          <cell r="B23" t="str">
            <v>Muhammad Ibra Maulana</v>
          </cell>
          <cell r="C23" t="str">
            <v>L</v>
          </cell>
          <cell r="D23">
            <v>0</v>
          </cell>
          <cell r="E23">
            <v>0</v>
          </cell>
          <cell r="F23">
            <v>0</v>
          </cell>
          <cell r="G23">
            <v>0</v>
          </cell>
          <cell r="H23">
            <v>0</v>
          </cell>
          <cell r="I23">
            <v>0</v>
          </cell>
          <cell r="J23">
            <v>0</v>
          </cell>
          <cell r="K23">
            <v>0</v>
          </cell>
          <cell r="L23">
            <v>0</v>
          </cell>
          <cell r="M23">
            <v>0</v>
          </cell>
          <cell r="N23">
            <v>0</v>
          </cell>
          <cell r="O23">
            <v>0</v>
          </cell>
          <cell r="P23">
            <v>0</v>
          </cell>
        </row>
        <row r="24">
          <cell r="A24">
            <v>16</v>
          </cell>
          <cell r="B24" t="str">
            <v>Nabilla Shiva Putri</v>
          </cell>
          <cell r="C24" t="str">
            <v>L</v>
          </cell>
          <cell r="D24">
            <v>0</v>
          </cell>
          <cell r="E24">
            <v>0</v>
          </cell>
          <cell r="F24">
            <v>0</v>
          </cell>
          <cell r="G24">
            <v>0</v>
          </cell>
          <cell r="H24">
            <v>0</v>
          </cell>
          <cell r="I24">
            <v>0</v>
          </cell>
          <cell r="J24">
            <v>0</v>
          </cell>
          <cell r="K24">
            <v>0</v>
          </cell>
          <cell r="L24">
            <v>0</v>
          </cell>
          <cell r="M24">
            <v>0</v>
          </cell>
          <cell r="N24">
            <v>0</v>
          </cell>
          <cell r="O24">
            <v>0</v>
          </cell>
          <cell r="P24">
            <v>0</v>
          </cell>
        </row>
        <row r="25">
          <cell r="A25">
            <v>17</v>
          </cell>
          <cell r="B25" t="str">
            <v>Naufal Falih F</v>
          </cell>
          <cell r="C25" t="str">
            <v>P</v>
          </cell>
          <cell r="D25">
            <v>0</v>
          </cell>
          <cell r="E25">
            <v>0</v>
          </cell>
          <cell r="F25">
            <v>0</v>
          </cell>
          <cell r="G25">
            <v>0</v>
          </cell>
          <cell r="H25">
            <v>0</v>
          </cell>
          <cell r="I25">
            <v>0</v>
          </cell>
          <cell r="J25">
            <v>0</v>
          </cell>
          <cell r="K25">
            <v>0</v>
          </cell>
          <cell r="L25">
            <v>0</v>
          </cell>
          <cell r="M25">
            <v>0</v>
          </cell>
          <cell r="N25">
            <v>0</v>
          </cell>
          <cell r="O25">
            <v>0</v>
          </cell>
          <cell r="P25">
            <v>0</v>
          </cell>
        </row>
        <row r="26">
          <cell r="A26">
            <v>18</v>
          </cell>
          <cell r="B26" t="str">
            <v>Nayla Annora Nobel W</v>
          </cell>
          <cell r="C26" t="str">
            <v>L</v>
          </cell>
          <cell r="D26">
            <v>0</v>
          </cell>
          <cell r="E26">
            <v>0</v>
          </cell>
          <cell r="F26">
            <v>0</v>
          </cell>
          <cell r="G26">
            <v>0</v>
          </cell>
          <cell r="H26">
            <v>0</v>
          </cell>
          <cell r="I26">
            <v>0</v>
          </cell>
          <cell r="J26">
            <v>0</v>
          </cell>
          <cell r="K26">
            <v>0</v>
          </cell>
          <cell r="L26">
            <v>0</v>
          </cell>
          <cell r="M26">
            <v>0</v>
          </cell>
          <cell r="N26">
            <v>0</v>
          </cell>
          <cell r="O26">
            <v>0</v>
          </cell>
          <cell r="P26">
            <v>0</v>
          </cell>
        </row>
        <row r="27">
          <cell r="A27">
            <v>19</v>
          </cell>
          <cell r="B27" t="str">
            <v>Raihan Danang P</v>
          </cell>
          <cell r="C27" t="str">
            <v>P</v>
          </cell>
          <cell r="D27">
            <v>0</v>
          </cell>
          <cell r="E27">
            <v>0</v>
          </cell>
          <cell r="F27">
            <v>0</v>
          </cell>
          <cell r="G27">
            <v>0</v>
          </cell>
          <cell r="H27">
            <v>0</v>
          </cell>
          <cell r="I27">
            <v>0</v>
          </cell>
          <cell r="J27">
            <v>0</v>
          </cell>
          <cell r="K27">
            <v>0</v>
          </cell>
          <cell r="L27">
            <v>0</v>
          </cell>
          <cell r="M27">
            <v>0</v>
          </cell>
          <cell r="N27">
            <v>0</v>
          </cell>
          <cell r="O27">
            <v>0</v>
          </cell>
          <cell r="P27">
            <v>0</v>
          </cell>
        </row>
        <row r="28">
          <cell r="A28">
            <v>20</v>
          </cell>
          <cell r="B28" t="str">
            <v>Roby Ardiyansyah</v>
          </cell>
          <cell r="C28" t="str">
            <v>P</v>
          </cell>
          <cell r="D28">
            <v>0</v>
          </cell>
          <cell r="E28">
            <v>0</v>
          </cell>
          <cell r="F28">
            <v>0</v>
          </cell>
          <cell r="G28">
            <v>0</v>
          </cell>
          <cell r="H28">
            <v>0</v>
          </cell>
          <cell r="I28">
            <v>0</v>
          </cell>
          <cell r="J28">
            <v>0</v>
          </cell>
          <cell r="K28">
            <v>0</v>
          </cell>
          <cell r="L28">
            <v>0</v>
          </cell>
          <cell r="M28">
            <v>0</v>
          </cell>
          <cell r="N28">
            <v>0</v>
          </cell>
          <cell r="O28">
            <v>0</v>
          </cell>
          <cell r="P28">
            <v>0</v>
          </cell>
        </row>
        <row r="29">
          <cell r="A29">
            <v>21</v>
          </cell>
          <cell r="B29" t="str">
            <v>Rojalingga Prana A</v>
          </cell>
          <cell r="C29" t="str">
            <v>L</v>
          </cell>
          <cell r="D29">
            <v>0</v>
          </cell>
          <cell r="E29">
            <v>0</v>
          </cell>
          <cell r="F29">
            <v>0</v>
          </cell>
          <cell r="G29">
            <v>0</v>
          </cell>
          <cell r="H29">
            <v>0</v>
          </cell>
          <cell r="I29">
            <v>0</v>
          </cell>
          <cell r="J29">
            <v>0</v>
          </cell>
          <cell r="K29">
            <v>0</v>
          </cell>
          <cell r="L29">
            <v>0</v>
          </cell>
          <cell r="M29">
            <v>0</v>
          </cell>
          <cell r="N29">
            <v>0</v>
          </cell>
          <cell r="O29">
            <v>0</v>
          </cell>
          <cell r="P29">
            <v>0</v>
          </cell>
        </row>
        <row r="30">
          <cell r="A30">
            <v>22</v>
          </cell>
          <cell r="B30" t="str">
            <v>Sally Savista A</v>
          </cell>
          <cell r="C30" t="str">
            <v>L</v>
          </cell>
          <cell r="D30">
            <v>0</v>
          </cell>
          <cell r="E30">
            <v>0</v>
          </cell>
          <cell r="F30">
            <v>0</v>
          </cell>
          <cell r="G30">
            <v>0</v>
          </cell>
          <cell r="H30">
            <v>0</v>
          </cell>
          <cell r="I30">
            <v>0</v>
          </cell>
          <cell r="J30">
            <v>0</v>
          </cell>
          <cell r="K30">
            <v>0</v>
          </cell>
          <cell r="L30">
            <v>0</v>
          </cell>
          <cell r="M30">
            <v>0</v>
          </cell>
          <cell r="N30">
            <v>0</v>
          </cell>
          <cell r="O30">
            <v>0</v>
          </cell>
          <cell r="P30">
            <v>0</v>
          </cell>
        </row>
        <row r="31">
          <cell r="A31">
            <v>23</v>
          </cell>
          <cell r="B31" t="str">
            <v xml:space="preserve">Tania Kaori Angelita </v>
          </cell>
          <cell r="C31" t="str">
            <v>P</v>
          </cell>
          <cell r="D31">
            <v>0</v>
          </cell>
          <cell r="E31">
            <v>0</v>
          </cell>
          <cell r="F31">
            <v>0</v>
          </cell>
          <cell r="G31">
            <v>0</v>
          </cell>
          <cell r="H31">
            <v>0</v>
          </cell>
          <cell r="I31">
            <v>0</v>
          </cell>
          <cell r="J31">
            <v>0</v>
          </cell>
          <cell r="K31">
            <v>0</v>
          </cell>
          <cell r="L31">
            <v>0</v>
          </cell>
          <cell r="M31">
            <v>0</v>
          </cell>
          <cell r="N31">
            <v>0</v>
          </cell>
          <cell r="O31">
            <v>0</v>
          </cell>
          <cell r="P31">
            <v>0</v>
          </cell>
        </row>
        <row r="32">
          <cell r="A32">
            <v>24</v>
          </cell>
          <cell r="B32" t="str">
            <v>Romzy Oka Ramadhani P</v>
          </cell>
          <cell r="C32" t="str">
            <v>P</v>
          </cell>
          <cell r="D32">
            <v>0</v>
          </cell>
          <cell r="E32">
            <v>0</v>
          </cell>
          <cell r="F32">
            <v>0</v>
          </cell>
          <cell r="G32">
            <v>0</v>
          </cell>
          <cell r="H32">
            <v>0</v>
          </cell>
          <cell r="I32">
            <v>0</v>
          </cell>
          <cell r="J32">
            <v>0</v>
          </cell>
          <cell r="K32">
            <v>0</v>
          </cell>
          <cell r="L32">
            <v>0</v>
          </cell>
          <cell r="M32">
            <v>0</v>
          </cell>
          <cell r="N32">
            <v>0</v>
          </cell>
          <cell r="O32">
            <v>0</v>
          </cell>
          <cell r="P32">
            <v>0</v>
          </cell>
        </row>
        <row r="33">
          <cell r="A33">
            <v>25</v>
          </cell>
          <cell r="B33" t="str">
            <v>Larasati Jagadhita P</v>
          </cell>
          <cell r="C33" t="str">
            <v>L</v>
          </cell>
          <cell r="D33">
            <v>0</v>
          </cell>
          <cell r="E33">
            <v>0</v>
          </cell>
          <cell r="F33">
            <v>0</v>
          </cell>
          <cell r="G33">
            <v>0</v>
          </cell>
          <cell r="H33">
            <v>0</v>
          </cell>
          <cell r="I33">
            <v>0</v>
          </cell>
          <cell r="J33">
            <v>0</v>
          </cell>
          <cell r="K33">
            <v>0</v>
          </cell>
          <cell r="L33">
            <v>0</v>
          </cell>
          <cell r="M33">
            <v>0</v>
          </cell>
          <cell r="N33">
            <v>0</v>
          </cell>
          <cell r="O33">
            <v>0</v>
          </cell>
          <cell r="P33">
            <v>0</v>
          </cell>
        </row>
        <row r="34">
          <cell r="A34">
            <v>26</v>
          </cell>
          <cell r="B34" t="str">
            <v>Meliana Citra A</v>
          </cell>
          <cell r="C34" t="str">
            <v>P</v>
          </cell>
          <cell r="D34">
            <v>0</v>
          </cell>
          <cell r="E34">
            <v>0</v>
          </cell>
          <cell r="F34">
            <v>0</v>
          </cell>
          <cell r="G34">
            <v>0</v>
          </cell>
          <cell r="H34">
            <v>0</v>
          </cell>
          <cell r="I34">
            <v>0</v>
          </cell>
          <cell r="J34">
            <v>0</v>
          </cell>
          <cell r="K34">
            <v>0</v>
          </cell>
          <cell r="L34">
            <v>0</v>
          </cell>
          <cell r="M34">
            <v>0</v>
          </cell>
          <cell r="N34">
            <v>0</v>
          </cell>
          <cell r="O34">
            <v>0</v>
          </cell>
          <cell r="P34">
            <v>0</v>
          </cell>
        </row>
        <row r="35">
          <cell r="A35">
            <v>27</v>
          </cell>
          <cell r="B35" t="str">
            <v>Mohammad Rizky</v>
          </cell>
          <cell r="C35" t="str">
            <v>L</v>
          </cell>
          <cell r="D35">
            <v>0</v>
          </cell>
          <cell r="E35">
            <v>0</v>
          </cell>
          <cell r="F35">
            <v>0</v>
          </cell>
          <cell r="G35">
            <v>0</v>
          </cell>
          <cell r="H35">
            <v>0</v>
          </cell>
          <cell r="I35">
            <v>0</v>
          </cell>
          <cell r="J35">
            <v>0</v>
          </cell>
          <cell r="K35">
            <v>0</v>
          </cell>
          <cell r="L35">
            <v>0</v>
          </cell>
          <cell r="M35">
            <v>0</v>
          </cell>
          <cell r="N35">
            <v>0</v>
          </cell>
          <cell r="O35">
            <v>0</v>
          </cell>
          <cell r="P35">
            <v>0</v>
          </cell>
        </row>
        <row r="36">
          <cell r="A36">
            <v>28</v>
          </cell>
          <cell r="B36">
            <v>0</v>
          </cell>
          <cell r="C36" t="str">
            <v>L</v>
          </cell>
          <cell r="D36">
            <v>0</v>
          </cell>
          <cell r="E36">
            <v>0</v>
          </cell>
          <cell r="F36">
            <v>0</v>
          </cell>
          <cell r="G36">
            <v>0</v>
          </cell>
          <cell r="H36">
            <v>0</v>
          </cell>
          <cell r="I36">
            <v>0</v>
          </cell>
          <cell r="J36">
            <v>0</v>
          </cell>
          <cell r="K36">
            <v>0</v>
          </cell>
          <cell r="L36">
            <v>0</v>
          </cell>
          <cell r="M36">
            <v>0</v>
          </cell>
          <cell r="N36">
            <v>0</v>
          </cell>
          <cell r="O36">
            <v>0</v>
          </cell>
          <cell r="P36">
            <v>0</v>
          </cell>
        </row>
        <row r="37">
          <cell r="A37">
            <v>29</v>
          </cell>
          <cell r="B37">
            <v>0</v>
          </cell>
          <cell r="C37" t="str">
            <v>L</v>
          </cell>
          <cell r="D37">
            <v>0</v>
          </cell>
          <cell r="E37">
            <v>0</v>
          </cell>
          <cell r="F37">
            <v>0</v>
          </cell>
          <cell r="G37">
            <v>0</v>
          </cell>
          <cell r="H37">
            <v>0</v>
          </cell>
          <cell r="I37">
            <v>0</v>
          </cell>
          <cell r="J37">
            <v>0</v>
          </cell>
          <cell r="K37">
            <v>0</v>
          </cell>
          <cell r="L37">
            <v>0</v>
          </cell>
          <cell r="M37">
            <v>0</v>
          </cell>
          <cell r="N37">
            <v>0</v>
          </cell>
          <cell r="O37">
            <v>0</v>
          </cell>
          <cell r="P37">
            <v>0</v>
          </cell>
        </row>
        <row r="38">
          <cell r="A38">
            <v>30</v>
          </cell>
          <cell r="B38">
            <v>0</v>
          </cell>
          <cell r="C38" t="str">
            <v>P</v>
          </cell>
          <cell r="D38">
            <v>0</v>
          </cell>
          <cell r="E38">
            <v>0</v>
          </cell>
          <cell r="F38">
            <v>0</v>
          </cell>
          <cell r="G38">
            <v>0</v>
          </cell>
          <cell r="H38">
            <v>0</v>
          </cell>
          <cell r="I38">
            <v>0</v>
          </cell>
          <cell r="J38">
            <v>0</v>
          </cell>
          <cell r="K38">
            <v>0</v>
          </cell>
          <cell r="L38">
            <v>0</v>
          </cell>
          <cell r="M38">
            <v>0</v>
          </cell>
          <cell r="N38">
            <v>0</v>
          </cell>
          <cell r="O38">
            <v>0</v>
          </cell>
          <cell r="P38">
            <v>0</v>
          </cell>
        </row>
        <row r="39">
          <cell r="A39">
            <v>31</v>
          </cell>
          <cell r="B39">
            <v>0</v>
          </cell>
          <cell r="C39" t="str">
            <v>P</v>
          </cell>
          <cell r="D39">
            <v>0</v>
          </cell>
          <cell r="E39">
            <v>0</v>
          </cell>
          <cell r="F39">
            <v>0</v>
          </cell>
          <cell r="G39">
            <v>0</v>
          </cell>
          <cell r="H39">
            <v>0</v>
          </cell>
          <cell r="I39">
            <v>0</v>
          </cell>
          <cell r="J39">
            <v>0</v>
          </cell>
          <cell r="K39">
            <v>0</v>
          </cell>
          <cell r="L39">
            <v>0</v>
          </cell>
          <cell r="M39">
            <v>0</v>
          </cell>
          <cell r="N39">
            <v>0</v>
          </cell>
          <cell r="O39">
            <v>0</v>
          </cell>
          <cell r="P39">
            <v>0</v>
          </cell>
        </row>
        <row r="40">
          <cell r="A40">
            <v>32</v>
          </cell>
          <cell r="B40">
            <v>0</v>
          </cell>
          <cell r="D40">
            <v>0</v>
          </cell>
          <cell r="E40">
            <v>0</v>
          </cell>
          <cell r="F40">
            <v>0</v>
          </cell>
          <cell r="G40">
            <v>0</v>
          </cell>
          <cell r="H40">
            <v>0</v>
          </cell>
          <cell r="I40">
            <v>0</v>
          </cell>
          <cell r="J40">
            <v>0</v>
          </cell>
          <cell r="K40">
            <v>0</v>
          </cell>
          <cell r="L40">
            <v>0</v>
          </cell>
          <cell r="M40">
            <v>0</v>
          </cell>
          <cell r="N40">
            <v>0</v>
          </cell>
          <cell r="O40">
            <v>0</v>
          </cell>
          <cell r="P40">
            <v>0</v>
          </cell>
        </row>
        <row r="41">
          <cell r="A41">
            <v>33</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row>
        <row r="42">
          <cell r="A42">
            <v>34</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row>
        <row r="43">
          <cell r="A43">
            <v>35</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row>
        <row r="44">
          <cell r="A44">
            <v>36</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row>
        <row r="45">
          <cell r="A45">
            <v>37</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row>
        <row r="46">
          <cell r="A46">
            <v>38</v>
          </cell>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row>
        <row r="47">
          <cell r="A47">
            <v>39</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row>
        <row r="48">
          <cell r="A48">
            <v>40</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row>
      </sheetData>
      <sheetData sheetId="74"/>
      <sheetData sheetId="75"/>
      <sheetData sheetId="76"/>
      <sheetData sheetId="77">
        <row r="6">
          <cell r="A6">
            <v>1</v>
          </cell>
          <cell r="B6" t="str">
            <v>Achmad Zacky</v>
          </cell>
          <cell r="C6" t="str">
            <v>Juara 2 Porda Renang Tingkat Jatim</v>
          </cell>
          <cell r="D6" t="str">
            <v>Juara 2 Kata Kota Malang</v>
          </cell>
          <cell r="E6" t="str">
            <v>Juara Marathon O2SN Kota</v>
          </cell>
          <cell r="F6" t="str">
            <v>Juara 3 Catur O2SN Kota Malang</v>
          </cell>
        </row>
        <row r="7">
          <cell r="A7">
            <v>2</v>
          </cell>
          <cell r="B7" t="str">
            <v>Angelia Vabel R</v>
          </cell>
          <cell r="C7">
            <v>0</v>
          </cell>
          <cell r="D7">
            <v>0</v>
          </cell>
          <cell r="E7">
            <v>0</v>
          </cell>
          <cell r="F7">
            <v>0</v>
          </cell>
        </row>
        <row r="8">
          <cell r="A8">
            <v>3</v>
          </cell>
          <cell r="B8" t="str">
            <v>Anggun Dwi P.I</v>
          </cell>
          <cell r="C8">
            <v>0</v>
          </cell>
          <cell r="D8">
            <v>0</v>
          </cell>
          <cell r="E8">
            <v>0</v>
          </cell>
          <cell r="F8">
            <v>0</v>
          </cell>
        </row>
        <row r="9">
          <cell r="A9">
            <v>4</v>
          </cell>
          <cell r="B9" t="str">
            <v>Antonio Permata A</v>
          </cell>
          <cell r="C9">
            <v>0</v>
          </cell>
          <cell r="D9">
            <v>0</v>
          </cell>
          <cell r="E9">
            <v>0</v>
          </cell>
          <cell r="F9">
            <v>0</v>
          </cell>
        </row>
        <row r="10">
          <cell r="A10">
            <v>5</v>
          </cell>
          <cell r="B10" t="str">
            <v>Arya Pratama G</v>
          </cell>
          <cell r="C10">
            <v>0</v>
          </cell>
          <cell r="D10">
            <v>0</v>
          </cell>
          <cell r="E10">
            <v>0</v>
          </cell>
          <cell r="F10">
            <v>0</v>
          </cell>
        </row>
        <row r="11">
          <cell r="A11">
            <v>6</v>
          </cell>
          <cell r="B11" t="str">
            <v>Asyam Hanif Ihsan H</v>
          </cell>
          <cell r="C11">
            <v>0</v>
          </cell>
          <cell r="D11">
            <v>0</v>
          </cell>
          <cell r="E11">
            <v>0</v>
          </cell>
          <cell r="F11">
            <v>0</v>
          </cell>
        </row>
        <row r="12">
          <cell r="A12">
            <v>7</v>
          </cell>
          <cell r="B12" t="str">
            <v>Athaya Salsabilla Z</v>
          </cell>
          <cell r="C12">
            <v>0</v>
          </cell>
          <cell r="D12">
            <v>0</v>
          </cell>
          <cell r="E12">
            <v>0</v>
          </cell>
          <cell r="F12">
            <v>0</v>
          </cell>
        </row>
        <row r="13">
          <cell r="A13">
            <v>8</v>
          </cell>
          <cell r="B13" t="str">
            <v>Aulia Dea Rosalinda</v>
          </cell>
          <cell r="C13">
            <v>0</v>
          </cell>
          <cell r="D13">
            <v>0</v>
          </cell>
          <cell r="E13">
            <v>0</v>
          </cell>
          <cell r="F13">
            <v>0</v>
          </cell>
        </row>
        <row r="14">
          <cell r="A14">
            <v>9</v>
          </cell>
          <cell r="B14" t="str">
            <v>Claudia Gabriella L</v>
          </cell>
          <cell r="C14">
            <v>0</v>
          </cell>
          <cell r="D14">
            <v>0</v>
          </cell>
          <cell r="E14">
            <v>0</v>
          </cell>
          <cell r="F14">
            <v>0</v>
          </cell>
        </row>
        <row r="15">
          <cell r="A15">
            <v>10</v>
          </cell>
          <cell r="B15" t="str">
            <v xml:space="preserve">Deco Badarus Zaman </v>
          </cell>
          <cell r="C15">
            <v>0</v>
          </cell>
          <cell r="D15">
            <v>0</v>
          </cell>
          <cell r="E15">
            <v>0</v>
          </cell>
          <cell r="F15">
            <v>0</v>
          </cell>
        </row>
        <row r="16">
          <cell r="A16">
            <v>11</v>
          </cell>
          <cell r="B16" t="str">
            <v>Fania Mutiara Felichia</v>
          </cell>
          <cell r="C16">
            <v>0</v>
          </cell>
          <cell r="D16">
            <v>0</v>
          </cell>
          <cell r="E16">
            <v>0</v>
          </cell>
          <cell r="F16">
            <v>0</v>
          </cell>
        </row>
        <row r="17">
          <cell r="A17">
            <v>12</v>
          </cell>
          <cell r="B17" t="str">
            <v>Intan Dyah Nowari</v>
          </cell>
          <cell r="C17">
            <v>0</v>
          </cell>
          <cell r="D17">
            <v>0</v>
          </cell>
          <cell r="E17">
            <v>0</v>
          </cell>
          <cell r="F17">
            <v>0</v>
          </cell>
        </row>
        <row r="18">
          <cell r="A18">
            <v>13</v>
          </cell>
          <cell r="B18" t="str">
            <v>Misyanita Nurfitri S</v>
          </cell>
          <cell r="C18">
            <v>0</v>
          </cell>
          <cell r="D18">
            <v>0</v>
          </cell>
          <cell r="E18">
            <v>0</v>
          </cell>
          <cell r="F18">
            <v>0</v>
          </cell>
        </row>
        <row r="19">
          <cell r="A19">
            <v>14</v>
          </cell>
          <cell r="B19" t="str">
            <v>Moch Zidane Hita L. U</v>
          </cell>
          <cell r="C19">
            <v>0</v>
          </cell>
          <cell r="D19">
            <v>0</v>
          </cell>
          <cell r="E19">
            <v>0</v>
          </cell>
          <cell r="F19">
            <v>0</v>
          </cell>
        </row>
        <row r="20">
          <cell r="A20">
            <v>15</v>
          </cell>
          <cell r="B20" t="str">
            <v>Muhammad Ibra Maulana</v>
          </cell>
          <cell r="C20">
            <v>0</v>
          </cell>
          <cell r="D20">
            <v>0</v>
          </cell>
          <cell r="E20">
            <v>0</v>
          </cell>
          <cell r="F20">
            <v>0</v>
          </cell>
        </row>
        <row r="21">
          <cell r="A21">
            <v>16</v>
          </cell>
          <cell r="B21" t="str">
            <v>Nabilla Shiva Putri</v>
          </cell>
          <cell r="C21">
            <v>0</v>
          </cell>
          <cell r="D21">
            <v>0</v>
          </cell>
          <cell r="E21">
            <v>0</v>
          </cell>
          <cell r="F21">
            <v>0</v>
          </cell>
        </row>
        <row r="22">
          <cell r="A22">
            <v>17</v>
          </cell>
          <cell r="B22" t="str">
            <v>Naufal Falih F</v>
          </cell>
          <cell r="C22">
            <v>0</v>
          </cell>
          <cell r="D22">
            <v>0</v>
          </cell>
          <cell r="E22">
            <v>0</v>
          </cell>
          <cell r="F22">
            <v>0</v>
          </cell>
        </row>
        <row r="23">
          <cell r="A23">
            <v>18</v>
          </cell>
          <cell r="B23" t="str">
            <v>Nayla Annora Nobel W</v>
          </cell>
          <cell r="C23">
            <v>0</v>
          </cell>
          <cell r="D23">
            <v>0</v>
          </cell>
          <cell r="E23">
            <v>0</v>
          </cell>
          <cell r="F23">
            <v>0</v>
          </cell>
        </row>
        <row r="24">
          <cell r="A24">
            <v>19</v>
          </cell>
          <cell r="B24" t="str">
            <v>Raihan Danang P</v>
          </cell>
          <cell r="C24">
            <v>0</v>
          </cell>
          <cell r="D24">
            <v>0</v>
          </cell>
          <cell r="E24">
            <v>0</v>
          </cell>
          <cell r="F24">
            <v>0</v>
          </cell>
        </row>
        <row r="25">
          <cell r="A25">
            <v>20</v>
          </cell>
          <cell r="B25" t="str">
            <v>Roby Ardiyansyah</v>
          </cell>
          <cell r="C25">
            <v>0</v>
          </cell>
          <cell r="D25">
            <v>0</v>
          </cell>
          <cell r="E25">
            <v>0</v>
          </cell>
          <cell r="F25">
            <v>0</v>
          </cell>
        </row>
        <row r="26">
          <cell r="A26">
            <v>21</v>
          </cell>
          <cell r="B26" t="str">
            <v>Rojalingga Prana A</v>
          </cell>
          <cell r="C26">
            <v>0</v>
          </cell>
          <cell r="D26">
            <v>0</v>
          </cell>
          <cell r="E26">
            <v>0</v>
          </cell>
          <cell r="F26">
            <v>0</v>
          </cell>
        </row>
        <row r="27">
          <cell r="A27">
            <v>22</v>
          </cell>
          <cell r="B27" t="str">
            <v>Sally Savista A</v>
          </cell>
          <cell r="C27">
            <v>0</v>
          </cell>
          <cell r="D27">
            <v>0</v>
          </cell>
          <cell r="E27">
            <v>0</v>
          </cell>
          <cell r="F27">
            <v>0</v>
          </cell>
        </row>
        <row r="28">
          <cell r="A28">
            <v>23</v>
          </cell>
          <cell r="B28" t="str">
            <v xml:space="preserve">Tania Kaori Angelita </v>
          </cell>
          <cell r="C28">
            <v>0</v>
          </cell>
          <cell r="D28">
            <v>0</v>
          </cell>
          <cell r="E28">
            <v>0</v>
          </cell>
          <cell r="F28">
            <v>0</v>
          </cell>
        </row>
        <row r="29">
          <cell r="A29">
            <v>24</v>
          </cell>
          <cell r="B29" t="str">
            <v>Romzy Oka Ramadhani P</v>
          </cell>
          <cell r="C29">
            <v>0</v>
          </cell>
          <cell r="D29">
            <v>0</v>
          </cell>
          <cell r="E29">
            <v>0</v>
          </cell>
          <cell r="F29">
            <v>0</v>
          </cell>
        </row>
        <row r="30">
          <cell r="A30">
            <v>25</v>
          </cell>
          <cell r="B30" t="str">
            <v>Larasati Jagadhita P</v>
          </cell>
          <cell r="C30">
            <v>0</v>
          </cell>
          <cell r="D30">
            <v>0</v>
          </cell>
          <cell r="E30">
            <v>0</v>
          </cell>
          <cell r="F30">
            <v>0</v>
          </cell>
        </row>
        <row r="31">
          <cell r="A31">
            <v>26</v>
          </cell>
          <cell r="B31" t="str">
            <v>Meliana Citra A</v>
          </cell>
          <cell r="C31">
            <v>0</v>
          </cell>
          <cell r="D31">
            <v>0</v>
          </cell>
          <cell r="E31">
            <v>0</v>
          </cell>
          <cell r="F31">
            <v>0</v>
          </cell>
        </row>
        <row r="32">
          <cell r="A32">
            <v>27</v>
          </cell>
          <cell r="B32" t="str">
            <v>Mohammad Rizky</v>
          </cell>
          <cell r="C32">
            <v>0</v>
          </cell>
          <cell r="D32">
            <v>0</v>
          </cell>
          <cell r="E32">
            <v>0</v>
          </cell>
          <cell r="F32">
            <v>0</v>
          </cell>
        </row>
        <row r="33">
          <cell r="A33">
            <v>28</v>
          </cell>
          <cell r="B33" t="e">
            <v>#N/A</v>
          </cell>
          <cell r="C33">
            <v>0</v>
          </cell>
          <cell r="D33">
            <v>0</v>
          </cell>
          <cell r="E33">
            <v>0</v>
          </cell>
          <cell r="F33">
            <v>0</v>
          </cell>
        </row>
        <row r="34">
          <cell r="A34">
            <v>29</v>
          </cell>
          <cell r="B34" t="e">
            <v>#N/A</v>
          </cell>
          <cell r="C34">
            <v>0</v>
          </cell>
          <cell r="D34">
            <v>0</v>
          </cell>
          <cell r="E34">
            <v>0</v>
          </cell>
          <cell r="F34">
            <v>0</v>
          </cell>
        </row>
        <row r="35">
          <cell r="A35">
            <v>30</v>
          </cell>
          <cell r="B35" t="e">
            <v>#N/A</v>
          </cell>
          <cell r="C35">
            <v>0</v>
          </cell>
          <cell r="D35">
            <v>0</v>
          </cell>
          <cell r="E35">
            <v>0</v>
          </cell>
          <cell r="F35">
            <v>0</v>
          </cell>
        </row>
        <row r="36">
          <cell r="A36">
            <v>31</v>
          </cell>
          <cell r="B36" t="e">
            <v>#N/A</v>
          </cell>
          <cell r="C36">
            <v>0</v>
          </cell>
          <cell r="D36">
            <v>0</v>
          </cell>
          <cell r="E36">
            <v>0</v>
          </cell>
          <cell r="F36">
            <v>0</v>
          </cell>
        </row>
        <row r="37">
          <cell r="A37">
            <v>32</v>
          </cell>
          <cell r="B37" t="e">
            <v>#N/A</v>
          </cell>
          <cell r="C37">
            <v>0</v>
          </cell>
          <cell r="D37">
            <v>0</v>
          </cell>
          <cell r="E37">
            <v>0</v>
          </cell>
          <cell r="F37">
            <v>0</v>
          </cell>
        </row>
        <row r="38">
          <cell r="A38">
            <v>33</v>
          </cell>
          <cell r="B38" t="e">
            <v>#N/A</v>
          </cell>
          <cell r="C38">
            <v>0</v>
          </cell>
          <cell r="D38">
            <v>0</v>
          </cell>
          <cell r="E38">
            <v>0</v>
          </cell>
          <cell r="F38">
            <v>0</v>
          </cell>
        </row>
        <row r="39">
          <cell r="A39">
            <v>34</v>
          </cell>
          <cell r="B39" t="e">
            <v>#N/A</v>
          </cell>
          <cell r="C39">
            <v>0</v>
          </cell>
          <cell r="D39">
            <v>0</v>
          </cell>
          <cell r="E39">
            <v>0</v>
          </cell>
          <cell r="F39">
            <v>0</v>
          </cell>
        </row>
        <row r="40">
          <cell r="A40">
            <v>35</v>
          </cell>
          <cell r="B40" t="e">
            <v>#N/A</v>
          </cell>
          <cell r="C40">
            <v>0</v>
          </cell>
          <cell r="D40">
            <v>0</v>
          </cell>
          <cell r="E40">
            <v>0</v>
          </cell>
          <cell r="F40">
            <v>0</v>
          </cell>
        </row>
        <row r="41">
          <cell r="A41">
            <v>36</v>
          </cell>
          <cell r="B41" t="e">
            <v>#N/A</v>
          </cell>
          <cell r="C41">
            <v>0</v>
          </cell>
          <cell r="D41">
            <v>0</v>
          </cell>
          <cell r="E41">
            <v>0</v>
          </cell>
          <cell r="F41">
            <v>0</v>
          </cell>
        </row>
        <row r="42">
          <cell r="A42">
            <v>37</v>
          </cell>
          <cell r="B42" t="e">
            <v>#N/A</v>
          </cell>
          <cell r="C42">
            <v>0</v>
          </cell>
          <cell r="D42">
            <v>0</v>
          </cell>
          <cell r="E42">
            <v>0</v>
          </cell>
          <cell r="F42">
            <v>0</v>
          </cell>
        </row>
        <row r="43">
          <cell r="A43">
            <v>38</v>
          </cell>
          <cell r="B43" t="e">
            <v>#N/A</v>
          </cell>
          <cell r="C43">
            <v>0</v>
          </cell>
          <cell r="D43">
            <v>0</v>
          </cell>
          <cell r="E43">
            <v>0</v>
          </cell>
          <cell r="F43">
            <v>0</v>
          </cell>
        </row>
        <row r="44">
          <cell r="A44">
            <v>39</v>
          </cell>
          <cell r="B44" t="e">
            <v>#N/A</v>
          </cell>
          <cell r="C44">
            <v>0</v>
          </cell>
          <cell r="D44">
            <v>0</v>
          </cell>
          <cell r="E44">
            <v>0</v>
          </cell>
          <cell r="F44">
            <v>0</v>
          </cell>
        </row>
        <row r="45">
          <cell r="A45">
            <v>40</v>
          </cell>
          <cell r="B45" t="e">
            <v>#N/A</v>
          </cell>
          <cell r="C45">
            <v>0</v>
          </cell>
          <cell r="D45">
            <v>0</v>
          </cell>
          <cell r="E45">
            <v>0</v>
          </cell>
          <cell r="F45">
            <v>0</v>
          </cell>
        </row>
        <row r="46">
          <cell r="A46">
            <v>0</v>
          </cell>
          <cell r="B46">
            <v>0</v>
          </cell>
          <cell r="C46">
            <v>0</v>
          </cell>
          <cell r="D46">
            <v>0</v>
          </cell>
          <cell r="E46">
            <v>0</v>
          </cell>
          <cell r="F46">
            <v>0</v>
          </cell>
        </row>
      </sheetData>
      <sheetData sheetId="78">
        <row r="15">
          <cell r="A15">
            <v>1</v>
          </cell>
          <cell r="B15" t="str">
            <v>Achmad Zacky</v>
          </cell>
          <cell r="C15">
            <v>4</v>
          </cell>
          <cell r="D15">
            <v>4</v>
          </cell>
          <cell r="E15">
            <v>3</v>
          </cell>
          <cell r="F15">
            <v>2</v>
          </cell>
          <cell r="G15">
            <v>0</v>
          </cell>
          <cell r="H15" t="str">
            <v xml:space="preserve"> Sangat baik dalam ketaatan beribadah,berperilaku syukur,    Baik dalam   berdo'a sebelum melakukan kegiatan,   Dengan bimbingan dan pendampingan yang lebih, akan mampu meningkatkan sikap    toleransi beragama,  </v>
          </cell>
        </row>
        <row r="16">
          <cell r="A16">
            <v>2</v>
          </cell>
          <cell r="B16" t="str">
            <v>Angelia Vabel R</v>
          </cell>
          <cell r="C16">
            <v>4</v>
          </cell>
          <cell r="D16">
            <v>4</v>
          </cell>
          <cell r="E16">
            <v>4</v>
          </cell>
          <cell r="F16">
            <v>3</v>
          </cell>
          <cell r="G16">
            <v>0</v>
          </cell>
          <cell r="H16" t="str">
            <v xml:space="preserve"> Sangat baik dalam ketaatan beribadah,berperilaku syukur,berdo'a sebelum melakukan kegiatan,   Baik dalam    toleransi beragama,               </v>
          </cell>
        </row>
        <row r="17">
          <cell r="A17">
            <v>3</v>
          </cell>
          <cell r="B17" t="str">
            <v>Anggun Dwi P.I</v>
          </cell>
          <cell r="C17">
            <v>0</v>
          </cell>
          <cell r="D17">
            <v>0</v>
          </cell>
          <cell r="E17">
            <v>0</v>
          </cell>
          <cell r="F17">
            <v>0</v>
          </cell>
          <cell r="G17">
            <v>0</v>
          </cell>
          <cell r="H17" t="str">
            <v/>
          </cell>
        </row>
        <row r="18">
          <cell r="A18">
            <v>4</v>
          </cell>
          <cell r="B18" t="str">
            <v>Antonio Permata A</v>
          </cell>
          <cell r="C18">
            <v>0</v>
          </cell>
          <cell r="D18">
            <v>0</v>
          </cell>
          <cell r="E18">
            <v>0</v>
          </cell>
          <cell r="F18">
            <v>0</v>
          </cell>
          <cell r="G18">
            <v>0</v>
          </cell>
          <cell r="H18" t="str">
            <v/>
          </cell>
        </row>
        <row r="19">
          <cell r="A19">
            <v>5</v>
          </cell>
          <cell r="B19" t="str">
            <v>Arya Pratama G</v>
          </cell>
          <cell r="C19">
            <v>0</v>
          </cell>
          <cell r="D19">
            <v>0</v>
          </cell>
          <cell r="E19">
            <v>0</v>
          </cell>
          <cell r="F19">
            <v>0</v>
          </cell>
          <cell r="G19">
            <v>0</v>
          </cell>
          <cell r="H19" t="str">
            <v/>
          </cell>
        </row>
        <row r="20">
          <cell r="A20">
            <v>6</v>
          </cell>
          <cell r="B20" t="str">
            <v>Asyam Hanif Ihsan H</v>
          </cell>
          <cell r="C20">
            <v>0</v>
          </cell>
          <cell r="D20">
            <v>0</v>
          </cell>
          <cell r="E20">
            <v>0</v>
          </cell>
          <cell r="F20">
            <v>0</v>
          </cell>
          <cell r="G20">
            <v>0</v>
          </cell>
          <cell r="H20" t="str">
            <v/>
          </cell>
        </row>
        <row r="21">
          <cell r="A21">
            <v>7</v>
          </cell>
          <cell r="B21" t="str">
            <v>Athaya Salsabilla Z</v>
          </cell>
          <cell r="C21">
            <v>0</v>
          </cell>
          <cell r="D21">
            <v>0</v>
          </cell>
          <cell r="E21">
            <v>0</v>
          </cell>
          <cell r="F21">
            <v>0</v>
          </cell>
          <cell r="G21">
            <v>0</v>
          </cell>
          <cell r="H21" t="str">
            <v/>
          </cell>
        </row>
        <row r="22">
          <cell r="A22">
            <v>8</v>
          </cell>
          <cell r="B22" t="str">
            <v>Aulia Dea Rosalinda</v>
          </cell>
          <cell r="C22">
            <v>0</v>
          </cell>
          <cell r="D22">
            <v>0</v>
          </cell>
          <cell r="E22">
            <v>0</v>
          </cell>
          <cell r="F22">
            <v>0</v>
          </cell>
          <cell r="G22">
            <v>0</v>
          </cell>
          <cell r="H22" t="str">
            <v/>
          </cell>
        </row>
        <row r="23">
          <cell r="A23">
            <v>9</v>
          </cell>
          <cell r="B23" t="str">
            <v>Claudia Gabriella L</v>
          </cell>
          <cell r="C23">
            <v>0</v>
          </cell>
          <cell r="D23">
            <v>0</v>
          </cell>
          <cell r="E23">
            <v>0</v>
          </cell>
          <cell r="F23">
            <v>0</v>
          </cell>
          <cell r="G23">
            <v>0</v>
          </cell>
          <cell r="H23" t="str">
            <v/>
          </cell>
        </row>
        <row r="24">
          <cell r="A24">
            <v>10</v>
          </cell>
          <cell r="B24" t="str">
            <v xml:space="preserve">Deco Badarus Zaman </v>
          </cell>
          <cell r="C24">
            <v>0</v>
          </cell>
          <cell r="D24">
            <v>0</v>
          </cell>
          <cell r="E24">
            <v>0</v>
          </cell>
          <cell r="F24">
            <v>0</v>
          </cell>
          <cell r="G24">
            <v>0</v>
          </cell>
          <cell r="H24" t="str">
            <v/>
          </cell>
        </row>
        <row r="25">
          <cell r="A25">
            <v>11</v>
          </cell>
          <cell r="B25" t="str">
            <v>Fania Mutiara Felichia</v>
          </cell>
          <cell r="C25">
            <v>0</v>
          </cell>
          <cell r="D25">
            <v>0</v>
          </cell>
          <cell r="E25">
            <v>0</v>
          </cell>
          <cell r="F25">
            <v>0</v>
          </cell>
          <cell r="G25">
            <v>0</v>
          </cell>
          <cell r="H25" t="str">
            <v/>
          </cell>
        </row>
        <row r="26">
          <cell r="A26">
            <v>12</v>
          </cell>
          <cell r="B26" t="str">
            <v>Intan Dyah Nowari</v>
          </cell>
          <cell r="C26">
            <v>0</v>
          </cell>
          <cell r="D26">
            <v>0</v>
          </cell>
          <cell r="E26">
            <v>0</v>
          </cell>
          <cell r="F26">
            <v>0</v>
          </cell>
          <cell r="G26">
            <v>0</v>
          </cell>
          <cell r="H26" t="str">
            <v/>
          </cell>
        </row>
        <row r="27">
          <cell r="A27">
            <v>13</v>
          </cell>
          <cell r="B27" t="str">
            <v>Misyanita Nurfitri S</v>
          </cell>
          <cell r="C27">
            <v>0</v>
          </cell>
          <cell r="D27">
            <v>0</v>
          </cell>
          <cell r="E27">
            <v>0</v>
          </cell>
          <cell r="F27">
            <v>0</v>
          </cell>
          <cell r="G27">
            <v>0</v>
          </cell>
          <cell r="H27" t="str">
            <v/>
          </cell>
        </row>
        <row r="28">
          <cell r="A28">
            <v>14</v>
          </cell>
          <cell r="B28" t="str">
            <v>Moch Zidane Hita L. U</v>
          </cell>
          <cell r="C28">
            <v>0</v>
          </cell>
          <cell r="D28">
            <v>0</v>
          </cell>
          <cell r="E28">
            <v>0</v>
          </cell>
          <cell r="F28">
            <v>0</v>
          </cell>
          <cell r="G28">
            <v>0</v>
          </cell>
          <cell r="H28" t="str">
            <v/>
          </cell>
        </row>
        <row r="29">
          <cell r="A29">
            <v>15</v>
          </cell>
          <cell r="B29" t="str">
            <v>Muhammad Ibra Maulana</v>
          </cell>
          <cell r="C29">
            <v>0</v>
          </cell>
          <cell r="D29">
            <v>0</v>
          </cell>
          <cell r="E29">
            <v>0</v>
          </cell>
          <cell r="F29">
            <v>0</v>
          </cell>
          <cell r="G29">
            <v>0</v>
          </cell>
          <cell r="H29" t="str">
            <v/>
          </cell>
        </row>
        <row r="30">
          <cell r="A30">
            <v>16</v>
          </cell>
          <cell r="B30" t="str">
            <v>Nabilla Shiva Putri</v>
          </cell>
          <cell r="C30">
            <v>0</v>
          </cell>
          <cell r="D30">
            <v>0</v>
          </cell>
          <cell r="E30">
            <v>0</v>
          </cell>
          <cell r="F30">
            <v>0</v>
          </cell>
          <cell r="G30">
            <v>0</v>
          </cell>
          <cell r="H30" t="str">
            <v/>
          </cell>
        </row>
        <row r="31">
          <cell r="A31">
            <v>17</v>
          </cell>
          <cell r="B31" t="str">
            <v>Naufal Falih F</v>
          </cell>
          <cell r="C31">
            <v>0</v>
          </cell>
          <cell r="D31">
            <v>0</v>
          </cell>
          <cell r="E31">
            <v>0</v>
          </cell>
          <cell r="F31">
            <v>0</v>
          </cell>
          <cell r="G31">
            <v>0</v>
          </cell>
          <cell r="H31" t="str">
            <v/>
          </cell>
        </row>
        <row r="32">
          <cell r="A32">
            <v>18</v>
          </cell>
          <cell r="B32" t="str">
            <v>Nayla Annora Nobel W</v>
          </cell>
          <cell r="C32">
            <v>0</v>
          </cell>
          <cell r="D32">
            <v>0</v>
          </cell>
          <cell r="E32">
            <v>0</v>
          </cell>
          <cell r="F32">
            <v>0</v>
          </cell>
          <cell r="G32">
            <v>0</v>
          </cell>
          <cell r="H32" t="str">
            <v/>
          </cell>
        </row>
        <row r="33">
          <cell r="A33">
            <v>19</v>
          </cell>
          <cell r="B33" t="str">
            <v>Raihan Danang P</v>
          </cell>
          <cell r="C33">
            <v>0</v>
          </cell>
          <cell r="D33">
            <v>0</v>
          </cell>
          <cell r="E33">
            <v>0</v>
          </cell>
          <cell r="F33">
            <v>0</v>
          </cell>
          <cell r="G33">
            <v>0</v>
          </cell>
          <cell r="H33" t="str">
            <v/>
          </cell>
        </row>
        <row r="34">
          <cell r="A34">
            <v>20</v>
          </cell>
          <cell r="B34" t="str">
            <v>Roby Ardiyansyah</v>
          </cell>
          <cell r="C34">
            <v>0</v>
          </cell>
          <cell r="D34">
            <v>0</v>
          </cell>
          <cell r="E34">
            <v>0</v>
          </cell>
          <cell r="F34">
            <v>0</v>
          </cell>
          <cell r="G34">
            <v>0</v>
          </cell>
          <cell r="H34" t="str">
            <v/>
          </cell>
        </row>
        <row r="35">
          <cell r="A35">
            <v>21</v>
          </cell>
          <cell r="B35" t="str">
            <v>Rojalingga Prana A</v>
          </cell>
          <cell r="C35">
            <v>0</v>
          </cell>
          <cell r="D35">
            <v>0</v>
          </cell>
          <cell r="E35">
            <v>0</v>
          </cell>
          <cell r="F35">
            <v>0</v>
          </cell>
          <cell r="G35">
            <v>0</v>
          </cell>
          <cell r="H35" t="str">
            <v/>
          </cell>
        </row>
        <row r="36">
          <cell r="A36">
            <v>22</v>
          </cell>
          <cell r="B36" t="str">
            <v>Sally Savista A</v>
          </cell>
          <cell r="C36">
            <v>0</v>
          </cell>
          <cell r="D36">
            <v>0</v>
          </cell>
          <cell r="E36">
            <v>0</v>
          </cell>
          <cell r="F36">
            <v>0</v>
          </cell>
          <cell r="G36">
            <v>0</v>
          </cell>
          <cell r="H36" t="str">
            <v/>
          </cell>
        </row>
        <row r="37">
          <cell r="A37">
            <v>23</v>
          </cell>
          <cell r="B37" t="str">
            <v xml:space="preserve">Tania Kaori Angelita </v>
          </cell>
          <cell r="C37">
            <v>0</v>
          </cell>
          <cell r="D37">
            <v>0</v>
          </cell>
          <cell r="E37">
            <v>0</v>
          </cell>
          <cell r="F37">
            <v>0</v>
          </cell>
          <cell r="G37">
            <v>0</v>
          </cell>
          <cell r="H37" t="str">
            <v/>
          </cell>
        </row>
        <row r="38">
          <cell r="A38">
            <v>24</v>
          </cell>
          <cell r="B38" t="str">
            <v>Romzy Oka Ramadhani P</v>
          </cell>
          <cell r="C38">
            <v>0</v>
          </cell>
          <cell r="D38">
            <v>0</v>
          </cell>
          <cell r="E38">
            <v>0</v>
          </cell>
          <cell r="F38">
            <v>0</v>
          </cell>
          <cell r="G38">
            <v>0</v>
          </cell>
          <cell r="H38" t="str">
            <v/>
          </cell>
        </row>
        <row r="39">
          <cell r="A39">
            <v>25</v>
          </cell>
          <cell r="B39" t="str">
            <v>Larasati Jagadhita P</v>
          </cell>
          <cell r="C39">
            <v>0</v>
          </cell>
          <cell r="D39">
            <v>0</v>
          </cell>
          <cell r="E39">
            <v>0</v>
          </cell>
          <cell r="F39">
            <v>0</v>
          </cell>
          <cell r="G39">
            <v>0</v>
          </cell>
          <cell r="H39" t="str">
            <v/>
          </cell>
        </row>
        <row r="40">
          <cell r="A40">
            <v>26</v>
          </cell>
          <cell r="B40" t="str">
            <v>Meliana Citra A</v>
          </cell>
          <cell r="C40">
            <v>0</v>
          </cell>
          <cell r="D40">
            <v>0</v>
          </cell>
          <cell r="E40">
            <v>0</v>
          </cell>
          <cell r="F40">
            <v>0</v>
          </cell>
          <cell r="G40">
            <v>0</v>
          </cell>
          <cell r="H40" t="str">
            <v/>
          </cell>
        </row>
        <row r="41">
          <cell r="A41">
            <v>27</v>
          </cell>
          <cell r="B41">
            <v>0</v>
          </cell>
          <cell r="C41">
            <v>0</v>
          </cell>
          <cell r="D41">
            <v>0</v>
          </cell>
          <cell r="E41">
            <v>0</v>
          </cell>
          <cell r="F41">
            <v>0</v>
          </cell>
          <cell r="G41">
            <v>0</v>
          </cell>
          <cell r="H41" t="str">
            <v/>
          </cell>
        </row>
        <row r="42">
          <cell r="A42">
            <v>28</v>
          </cell>
          <cell r="B42">
            <v>0</v>
          </cell>
          <cell r="C42">
            <v>0</v>
          </cell>
          <cell r="D42">
            <v>0</v>
          </cell>
          <cell r="E42">
            <v>0</v>
          </cell>
          <cell r="F42">
            <v>0</v>
          </cell>
          <cell r="G42">
            <v>0</v>
          </cell>
          <cell r="H42" t="str">
            <v/>
          </cell>
        </row>
        <row r="43">
          <cell r="A43">
            <v>29</v>
          </cell>
          <cell r="B43">
            <v>0</v>
          </cell>
          <cell r="C43">
            <v>0</v>
          </cell>
          <cell r="D43">
            <v>0</v>
          </cell>
          <cell r="E43">
            <v>0</v>
          </cell>
          <cell r="F43">
            <v>0</v>
          </cell>
          <cell r="G43">
            <v>0</v>
          </cell>
          <cell r="H43" t="str">
            <v/>
          </cell>
        </row>
        <row r="44">
          <cell r="A44">
            <v>30</v>
          </cell>
          <cell r="B44">
            <v>0</v>
          </cell>
          <cell r="C44">
            <v>0</v>
          </cell>
          <cell r="D44">
            <v>0</v>
          </cell>
          <cell r="E44">
            <v>0</v>
          </cell>
          <cell r="F44">
            <v>0</v>
          </cell>
          <cell r="G44">
            <v>0</v>
          </cell>
          <cell r="H44" t="str">
            <v/>
          </cell>
        </row>
        <row r="45">
          <cell r="A45">
            <v>31</v>
          </cell>
          <cell r="B45">
            <v>0</v>
          </cell>
          <cell r="C45">
            <v>0</v>
          </cell>
          <cell r="D45">
            <v>0</v>
          </cell>
          <cell r="E45">
            <v>0</v>
          </cell>
          <cell r="F45">
            <v>0</v>
          </cell>
          <cell r="G45">
            <v>0</v>
          </cell>
          <cell r="H45" t="str">
            <v/>
          </cell>
        </row>
        <row r="46">
          <cell r="A46">
            <v>32</v>
          </cell>
          <cell r="B46">
            <v>0</v>
          </cell>
          <cell r="C46">
            <v>0</v>
          </cell>
          <cell r="D46">
            <v>0</v>
          </cell>
          <cell r="E46">
            <v>0</v>
          </cell>
          <cell r="F46">
            <v>0</v>
          </cell>
          <cell r="G46">
            <v>0</v>
          </cell>
          <cell r="H46" t="str">
            <v/>
          </cell>
        </row>
        <row r="47">
          <cell r="A47">
            <v>33</v>
          </cell>
          <cell r="B47">
            <v>0</v>
          </cell>
          <cell r="C47">
            <v>0</v>
          </cell>
          <cell r="D47">
            <v>0</v>
          </cell>
          <cell r="E47">
            <v>0</v>
          </cell>
          <cell r="F47">
            <v>0</v>
          </cell>
          <cell r="G47">
            <v>0</v>
          </cell>
          <cell r="H47" t="str">
            <v/>
          </cell>
        </row>
        <row r="48">
          <cell r="A48">
            <v>34</v>
          </cell>
          <cell r="B48">
            <v>0</v>
          </cell>
          <cell r="C48">
            <v>0</v>
          </cell>
          <cell r="D48">
            <v>0</v>
          </cell>
          <cell r="E48">
            <v>0</v>
          </cell>
          <cell r="F48">
            <v>0</v>
          </cell>
          <cell r="G48">
            <v>0</v>
          </cell>
          <cell r="H48" t="str">
            <v/>
          </cell>
        </row>
        <row r="49">
          <cell r="A49">
            <v>35</v>
          </cell>
          <cell r="B49">
            <v>0</v>
          </cell>
          <cell r="C49">
            <v>0</v>
          </cell>
          <cell r="D49">
            <v>0</v>
          </cell>
          <cell r="E49">
            <v>0</v>
          </cell>
          <cell r="F49">
            <v>0</v>
          </cell>
          <cell r="G49">
            <v>0</v>
          </cell>
          <cell r="H49" t="str">
            <v/>
          </cell>
        </row>
        <row r="50">
          <cell r="A50">
            <v>36</v>
          </cell>
          <cell r="B50">
            <v>0</v>
          </cell>
          <cell r="C50">
            <v>0</v>
          </cell>
          <cell r="D50">
            <v>0</v>
          </cell>
          <cell r="E50">
            <v>0</v>
          </cell>
          <cell r="F50">
            <v>0</v>
          </cell>
          <cell r="G50">
            <v>0</v>
          </cell>
          <cell r="H50" t="str">
            <v/>
          </cell>
        </row>
        <row r="51">
          <cell r="A51">
            <v>37</v>
          </cell>
          <cell r="B51">
            <v>0</v>
          </cell>
          <cell r="C51">
            <v>0</v>
          </cell>
          <cell r="D51">
            <v>0</v>
          </cell>
          <cell r="E51">
            <v>0</v>
          </cell>
          <cell r="F51">
            <v>0</v>
          </cell>
          <cell r="G51">
            <v>0</v>
          </cell>
          <cell r="H51" t="str">
            <v/>
          </cell>
        </row>
        <row r="52">
          <cell r="A52">
            <v>38</v>
          </cell>
          <cell r="B52">
            <v>0</v>
          </cell>
          <cell r="C52">
            <v>0</v>
          </cell>
          <cell r="D52">
            <v>0</v>
          </cell>
          <cell r="E52">
            <v>0</v>
          </cell>
          <cell r="F52">
            <v>0</v>
          </cell>
          <cell r="G52">
            <v>0</v>
          </cell>
          <cell r="H52" t="str">
            <v/>
          </cell>
        </row>
        <row r="53">
          <cell r="A53">
            <v>39</v>
          </cell>
          <cell r="B53">
            <v>0</v>
          </cell>
          <cell r="C53">
            <v>0</v>
          </cell>
          <cell r="D53">
            <v>0</v>
          </cell>
          <cell r="E53">
            <v>0</v>
          </cell>
          <cell r="F53">
            <v>0</v>
          </cell>
          <cell r="G53">
            <v>0</v>
          </cell>
          <cell r="H53" t="str">
            <v/>
          </cell>
        </row>
        <row r="54">
          <cell r="A54">
            <v>40</v>
          </cell>
          <cell r="B54">
            <v>0</v>
          </cell>
          <cell r="C54">
            <v>0</v>
          </cell>
          <cell r="D54">
            <v>0</v>
          </cell>
          <cell r="E54">
            <v>0</v>
          </cell>
          <cell r="F54">
            <v>0</v>
          </cell>
          <cell r="G54">
            <v>0</v>
          </cell>
          <cell r="H54" t="str">
            <v/>
          </cell>
        </row>
      </sheetData>
      <sheetData sheetId="79"/>
      <sheetData sheetId="80">
        <row r="6">
          <cell r="A6">
            <v>1</v>
          </cell>
          <cell r="B6" t="str">
            <v>Achmad Zacky</v>
          </cell>
          <cell r="C6">
            <v>321</v>
          </cell>
          <cell r="D6">
            <v>78</v>
          </cell>
          <cell r="E6">
            <v>76</v>
          </cell>
          <cell r="F6">
            <v>75</v>
          </cell>
          <cell r="G6">
            <v>67</v>
          </cell>
          <cell r="H6">
            <v>76</v>
          </cell>
          <cell r="I6">
            <v>78</v>
          </cell>
          <cell r="J6">
            <v>75</v>
          </cell>
          <cell r="K6">
            <v>67</v>
          </cell>
          <cell r="L6">
            <v>101.44444444444444</v>
          </cell>
          <cell r="M6">
            <v>1</v>
          </cell>
        </row>
        <row r="7">
          <cell r="A7">
            <v>2</v>
          </cell>
          <cell r="B7" t="str">
            <v>Angelia Vabel R</v>
          </cell>
          <cell r="C7">
            <v>0</v>
          </cell>
          <cell r="D7">
            <v>0</v>
          </cell>
          <cell r="E7">
            <v>0</v>
          </cell>
          <cell r="F7">
            <v>0</v>
          </cell>
          <cell r="G7">
            <v>0</v>
          </cell>
          <cell r="H7">
            <v>0</v>
          </cell>
          <cell r="I7">
            <v>0</v>
          </cell>
          <cell r="J7">
            <v>0</v>
          </cell>
          <cell r="K7">
            <v>0</v>
          </cell>
          <cell r="L7">
            <v>0</v>
          </cell>
          <cell r="M7">
            <v>2</v>
          </cell>
        </row>
        <row r="8">
          <cell r="A8">
            <v>3</v>
          </cell>
          <cell r="B8" t="str">
            <v>Anggun Dwi P.I</v>
          </cell>
          <cell r="C8">
            <v>0</v>
          </cell>
          <cell r="D8">
            <v>0</v>
          </cell>
          <cell r="E8">
            <v>0</v>
          </cell>
          <cell r="F8">
            <v>0</v>
          </cell>
          <cell r="G8">
            <v>0</v>
          </cell>
          <cell r="H8">
            <v>0</v>
          </cell>
          <cell r="I8">
            <v>0</v>
          </cell>
          <cell r="J8">
            <v>0</v>
          </cell>
          <cell r="K8">
            <v>0</v>
          </cell>
          <cell r="L8">
            <v>0</v>
          </cell>
          <cell r="M8">
            <v>2</v>
          </cell>
        </row>
        <row r="9">
          <cell r="A9">
            <v>4</v>
          </cell>
          <cell r="B9" t="str">
            <v>Antonio Permata A</v>
          </cell>
          <cell r="C9">
            <v>0</v>
          </cell>
          <cell r="D9">
            <v>0</v>
          </cell>
          <cell r="E9">
            <v>0</v>
          </cell>
          <cell r="F9">
            <v>0</v>
          </cell>
          <cell r="G9">
            <v>0</v>
          </cell>
          <cell r="H9">
            <v>0</v>
          </cell>
          <cell r="I9">
            <v>0</v>
          </cell>
          <cell r="J9">
            <v>0</v>
          </cell>
          <cell r="K9">
            <v>0</v>
          </cell>
          <cell r="L9">
            <v>0</v>
          </cell>
          <cell r="M9">
            <v>2</v>
          </cell>
        </row>
        <row r="10">
          <cell r="A10">
            <v>5</v>
          </cell>
          <cell r="B10" t="str">
            <v>Arya Pratama G</v>
          </cell>
          <cell r="C10">
            <v>0</v>
          </cell>
          <cell r="D10">
            <v>0</v>
          </cell>
          <cell r="E10">
            <v>0</v>
          </cell>
          <cell r="F10">
            <v>0</v>
          </cell>
          <cell r="G10">
            <v>0</v>
          </cell>
          <cell r="H10">
            <v>0</v>
          </cell>
          <cell r="I10">
            <v>0</v>
          </cell>
          <cell r="J10">
            <v>0</v>
          </cell>
          <cell r="K10">
            <v>0</v>
          </cell>
          <cell r="L10">
            <v>0</v>
          </cell>
          <cell r="M10">
            <v>2</v>
          </cell>
        </row>
        <row r="11">
          <cell r="A11">
            <v>6</v>
          </cell>
          <cell r="B11" t="str">
            <v>Asyam Hanif Ihsan H</v>
          </cell>
          <cell r="C11">
            <v>0</v>
          </cell>
          <cell r="D11">
            <v>0</v>
          </cell>
          <cell r="E11">
            <v>0</v>
          </cell>
          <cell r="F11">
            <v>0</v>
          </cell>
          <cell r="G11">
            <v>0</v>
          </cell>
          <cell r="H11">
            <v>0</v>
          </cell>
          <cell r="I11">
            <v>0</v>
          </cell>
          <cell r="J11">
            <v>0</v>
          </cell>
          <cell r="K11">
            <v>0</v>
          </cell>
          <cell r="L11">
            <v>0</v>
          </cell>
          <cell r="M11">
            <v>2</v>
          </cell>
        </row>
        <row r="12">
          <cell r="A12">
            <v>7</v>
          </cell>
          <cell r="B12" t="str">
            <v>Athaya Salsabilla Z</v>
          </cell>
          <cell r="C12">
            <v>0</v>
          </cell>
          <cell r="D12">
            <v>0</v>
          </cell>
          <cell r="E12">
            <v>0</v>
          </cell>
          <cell r="F12">
            <v>0</v>
          </cell>
          <cell r="G12">
            <v>0</v>
          </cell>
          <cell r="H12">
            <v>0</v>
          </cell>
          <cell r="I12">
            <v>0</v>
          </cell>
          <cell r="J12">
            <v>0</v>
          </cell>
          <cell r="K12">
            <v>0</v>
          </cell>
          <cell r="L12">
            <v>0</v>
          </cell>
          <cell r="M12">
            <v>2</v>
          </cell>
        </row>
        <row r="13">
          <cell r="A13">
            <v>8</v>
          </cell>
          <cell r="B13" t="str">
            <v>Aulia Dea Rosalinda</v>
          </cell>
          <cell r="C13">
            <v>0</v>
          </cell>
          <cell r="D13">
            <v>0</v>
          </cell>
          <cell r="E13">
            <v>0</v>
          </cell>
          <cell r="F13">
            <v>0</v>
          </cell>
          <cell r="G13">
            <v>0</v>
          </cell>
          <cell r="H13">
            <v>0</v>
          </cell>
          <cell r="I13">
            <v>0</v>
          </cell>
          <cell r="J13">
            <v>0</v>
          </cell>
          <cell r="K13">
            <v>0</v>
          </cell>
          <cell r="L13">
            <v>0</v>
          </cell>
          <cell r="M13">
            <v>2</v>
          </cell>
        </row>
        <row r="14">
          <cell r="A14">
            <v>9</v>
          </cell>
          <cell r="B14" t="str">
            <v>Claudia Gabriella L</v>
          </cell>
          <cell r="C14">
            <v>0</v>
          </cell>
          <cell r="D14">
            <v>0</v>
          </cell>
          <cell r="E14">
            <v>0</v>
          </cell>
          <cell r="F14">
            <v>0</v>
          </cell>
          <cell r="G14">
            <v>0</v>
          </cell>
          <cell r="H14">
            <v>0</v>
          </cell>
          <cell r="I14">
            <v>0</v>
          </cell>
          <cell r="J14">
            <v>0</v>
          </cell>
          <cell r="K14">
            <v>0</v>
          </cell>
          <cell r="L14">
            <v>0</v>
          </cell>
          <cell r="M14">
            <v>2</v>
          </cell>
        </row>
        <row r="15">
          <cell r="A15">
            <v>10</v>
          </cell>
          <cell r="B15" t="str">
            <v xml:space="preserve">Deco Badarus Zaman </v>
          </cell>
          <cell r="C15">
            <v>0</v>
          </cell>
          <cell r="D15">
            <v>0</v>
          </cell>
          <cell r="E15">
            <v>0</v>
          </cell>
          <cell r="F15">
            <v>0</v>
          </cell>
          <cell r="G15">
            <v>0</v>
          </cell>
          <cell r="H15">
            <v>0</v>
          </cell>
          <cell r="I15">
            <v>0</v>
          </cell>
          <cell r="J15">
            <v>0</v>
          </cell>
          <cell r="K15">
            <v>0</v>
          </cell>
          <cell r="L15">
            <v>0</v>
          </cell>
          <cell r="M15">
            <v>2</v>
          </cell>
        </row>
        <row r="16">
          <cell r="A16">
            <v>11</v>
          </cell>
          <cell r="B16" t="str">
            <v>Fania Mutiara Felichia</v>
          </cell>
          <cell r="C16">
            <v>0</v>
          </cell>
          <cell r="D16">
            <v>0</v>
          </cell>
          <cell r="E16">
            <v>0</v>
          </cell>
          <cell r="F16">
            <v>0</v>
          </cell>
          <cell r="G16">
            <v>0</v>
          </cell>
          <cell r="H16">
            <v>0</v>
          </cell>
          <cell r="I16">
            <v>0</v>
          </cell>
          <cell r="J16">
            <v>0</v>
          </cell>
          <cell r="K16">
            <v>0</v>
          </cell>
          <cell r="L16">
            <v>0</v>
          </cell>
          <cell r="M16">
            <v>2</v>
          </cell>
        </row>
        <row r="17">
          <cell r="A17">
            <v>12</v>
          </cell>
          <cell r="B17" t="str">
            <v>Intan Dyah Nowari</v>
          </cell>
          <cell r="C17">
            <v>0</v>
          </cell>
          <cell r="D17">
            <v>0</v>
          </cell>
          <cell r="E17">
            <v>0</v>
          </cell>
          <cell r="F17">
            <v>0</v>
          </cell>
          <cell r="G17">
            <v>0</v>
          </cell>
          <cell r="H17">
            <v>0</v>
          </cell>
          <cell r="I17">
            <v>0</v>
          </cell>
          <cell r="J17">
            <v>0</v>
          </cell>
          <cell r="K17">
            <v>0</v>
          </cell>
          <cell r="L17">
            <v>0</v>
          </cell>
          <cell r="M17">
            <v>2</v>
          </cell>
        </row>
        <row r="18">
          <cell r="A18">
            <v>13</v>
          </cell>
          <cell r="B18" t="str">
            <v>Misyanita Nurfitri S</v>
          </cell>
          <cell r="C18">
            <v>0</v>
          </cell>
          <cell r="D18">
            <v>0</v>
          </cell>
          <cell r="E18">
            <v>0</v>
          </cell>
          <cell r="F18">
            <v>0</v>
          </cell>
          <cell r="G18">
            <v>0</v>
          </cell>
          <cell r="H18">
            <v>0</v>
          </cell>
          <cell r="I18">
            <v>0</v>
          </cell>
          <cell r="J18">
            <v>0</v>
          </cell>
          <cell r="K18">
            <v>0</v>
          </cell>
          <cell r="L18">
            <v>0</v>
          </cell>
          <cell r="M18">
            <v>2</v>
          </cell>
        </row>
        <row r="19">
          <cell r="A19">
            <v>14</v>
          </cell>
          <cell r="B19" t="str">
            <v>Moch Zidane Hita L. U</v>
          </cell>
          <cell r="C19">
            <v>0</v>
          </cell>
          <cell r="D19">
            <v>0</v>
          </cell>
          <cell r="E19">
            <v>0</v>
          </cell>
          <cell r="F19">
            <v>0</v>
          </cell>
          <cell r="G19">
            <v>0</v>
          </cell>
          <cell r="H19">
            <v>0</v>
          </cell>
          <cell r="I19">
            <v>0</v>
          </cell>
          <cell r="J19">
            <v>0</v>
          </cell>
          <cell r="K19">
            <v>0</v>
          </cell>
          <cell r="L19">
            <v>0</v>
          </cell>
          <cell r="M19">
            <v>2</v>
          </cell>
        </row>
        <row r="20">
          <cell r="A20">
            <v>15</v>
          </cell>
          <cell r="B20" t="str">
            <v>Muhammad Ibra Maulana</v>
          </cell>
          <cell r="C20">
            <v>0</v>
          </cell>
          <cell r="D20">
            <v>0</v>
          </cell>
          <cell r="E20">
            <v>0</v>
          </cell>
          <cell r="F20">
            <v>0</v>
          </cell>
          <cell r="G20">
            <v>0</v>
          </cell>
          <cell r="H20">
            <v>0</v>
          </cell>
          <cell r="I20">
            <v>0</v>
          </cell>
          <cell r="J20">
            <v>0</v>
          </cell>
          <cell r="K20">
            <v>0</v>
          </cell>
          <cell r="L20">
            <v>0</v>
          </cell>
          <cell r="M20">
            <v>2</v>
          </cell>
        </row>
        <row r="21">
          <cell r="A21">
            <v>16</v>
          </cell>
          <cell r="B21" t="str">
            <v>Nabilla Shiva Putri</v>
          </cell>
          <cell r="C21">
            <v>0</v>
          </cell>
          <cell r="D21">
            <v>0</v>
          </cell>
          <cell r="E21">
            <v>0</v>
          </cell>
          <cell r="F21">
            <v>0</v>
          </cell>
          <cell r="G21">
            <v>0</v>
          </cell>
          <cell r="H21">
            <v>0</v>
          </cell>
          <cell r="I21">
            <v>0</v>
          </cell>
          <cell r="J21">
            <v>0</v>
          </cell>
          <cell r="K21">
            <v>0</v>
          </cell>
          <cell r="L21">
            <v>0</v>
          </cell>
          <cell r="M21">
            <v>2</v>
          </cell>
        </row>
        <row r="22">
          <cell r="A22">
            <v>17</v>
          </cell>
          <cell r="B22" t="str">
            <v>Naufal Falih F</v>
          </cell>
          <cell r="C22">
            <v>0</v>
          </cell>
          <cell r="D22">
            <v>0</v>
          </cell>
          <cell r="E22">
            <v>0</v>
          </cell>
          <cell r="F22">
            <v>0</v>
          </cell>
          <cell r="G22">
            <v>0</v>
          </cell>
          <cell r="H22">
            <v>0</v>
          </cell>
          <cell r="I22">
            <v>0</v>
          </cell>
          <cell r="J22">
            <v>0</v>
          </cell>
          <cell r="K22">
            <v>0</v>
          </cell>
          <cell r="L22">
            <v>0</v>
          </cell>
          <cell r="M22">
            <v>2</v>
          </cell>
        </row>
        <row r="23">
          <cell r="A23">
            <v>18</v>
          </cell>
          <cell r="B23" t="str">
            <v>Nayla Annora Nobel W</v>
          </cell>
          <cell r="C23">
            <v>0</v>
          </cell>
          <cell r="D23">
            <v>0</v>
          </cell>
          <cell r="E23">
            <v>0</v>
          </cell>
          <cell r="F23">
            <v>0</v>
          </cell>
          <cell r="G23">
            <v>0</v>
          </cell>
          <cell r="H23">
            <v>0</v>
          </cell>
          <cell r="I23">
            <v>0</v>
          </cell>
          <cell r="J23">
            <v>0</v>
          </cell>
          <cell r="K23">
            <v>0</v>
          </cell>
          <cell r="L23">
            <v>0</v>
          </cell>
          <cell r="M23">
            <v>2</v>
          </cell>
        </row>
        <row r="24">
          <cell r="A24">
            <v>19</v>
          </cell>
          <cell r="B24" t="str">
            <v>Raihan Danang P</v>
          </cell>
          <cell r="C24">
            <v>0</v>
          </cell>
          <cell r="D24">
            <v>0</v>
          </cell>
          <cell r="E24">
            <v>0</v>
          </cell>
          <cell r="F24">
            <v>0</v>
          </cell>
          <cell r="G24">
            <v>0</v>
          </cell>
          <cell r="H24">
            <v>0</v>
          </cell>
          <cell r="I24">
            <v>0</v>
          </cell>
          <cell r="J24">
            <v>0</v>
          </cell>
          <cell r="K24">
            <v>0</v>
          </cell>
          <cell r="L24">
            <v>0</v>
          </cell>
          <cell r="M24">
            <v>2</v>
          </cell>
        </row>
        <row r="25">
          <cell r="A25">
            <v>20</v>
          </cell>
          <cell r="B25" t="str">
            <v>Roby Ardiyansyah</v>
          </cell>
          <cell r="C25">
            <v>0</v>
          </cell>
          <cell r="D25">
            <v>0</v>
          </cell>
          <cell r="E25">
            <v>0</v>
          </cell>
          <cell r="F25">
            <v>0</v>
          </cell>
          <cell r="G25">
            <v>0</v>
          </cell>
          <cell r="H25">
            <v>0</v>
          </cell>
          <cell r="I25">
            <v>0</v>
          </cell>
          <cell r="J25">
            <v>0</v>
          </cell>
          <cell r="K25">
            <v>0</v>
          </cell>
          <cell r="L25">
            <v>0</v>
          </cell>
          <cell r="M25">
            <v>2</v>
          </cell>
        </row>
        <row r="26">
          <cell r="A26">
            <v>21</v>
          </cell>
          <cell r="B26" t="str">
            <v>Rojalingga Prana A</v>
          </cell>
          <cell r="C26">
            <v>0</v>
          </cell>
          <cell r="D26">
            <v>0</v>
          </cell>
          <cell r="E26">
            <v>0</v>
          </cell>
          <cell r="F26">
            <v>0</v>
          </cell>
          <cell r="G26">
            <v>0</v>
          </cell>
          <cell r="H26">
            <v>0</v>
          </cell>
          <cell r="I26">
            <v>0</v>
          </cell>
          <cell r="J26">
            <v>0</v>
          </cell>
          <cell r="K26">
            <v>0</v>
          </cell>
          <cell r="L26">
            <v>0</v>
          </cell>
          <cell r="M26">
            <v>2</v>
          </cell>
        </row>
        <row r="27">
          <cell r="A27">
            <v>22</v>
          </cell>
          <cell r="B27" t="str">
            <v>Sally Savista A</v>
          </cell>
          <cell r="C27">
            <v>0</v>
          </cell>
          <cell r="D27">
            <v>0</v>
          </cell>
          <cell r="E27">
            <v>0</v>
          </cell>
          <cell r="F27">
            <v>0</v>
          </cell>
          <cell r="G27">
            <v>0</v>
          </cell>
          <cell r="H27">
            <v>0</v>
          </cell>
          <cell r="I27">
            <v>0</v>
          </cell>
          <cell r="J27">
            <v>0</v>
          </cell>
          <cell r="K27">
            <v>0</v>
          </cell>
          <cell r="L27">
            <v>0</v>
          </cell>
          <cell r="M27">
            <v>2</v>
          </cell>
        </row>
        <row r="28">
          <cell r="A28">
            <v>23</v>
          </cell>
          <cell r="B28" t="str">
            <v xml:space="preserve">Tania Kaori Angelita </v>
          </cell>
          <cell r="C28">
            <v>0</v>
          </cell>
          <cell r="D28">
            <v>0</v>
          </cell>
          <cell r="E28">
            <v>0</v>
          </cell>
          <cell r="F28">
            <v>0</v>
          </cell>
          <cell r="G28">
            <v>0</v>
          </cell>
          <cell r="H28">
            <v>0</v>
          </cell>
          <cell r="I28">
            <v>0</v>
          </cell>
          <cell r="J28">
            <v>0</v>
          </cell>
          <cell r="K28">
            <v>0</v>
          </cell>
          <cell r="L28">
            <v>0</v>
          </cell>
          <cell r="M28">
            <v>2</v>
          </cell>
        </row>
        <row r="29">
          <cell r="A29">
            <v>24</v>
          </cell>
          <cell r="B29" t="str">
            <v>Romzy Oka Ramadhani P</v>
          </cell>
          <cell r="C29">
            <v>0</v>
          </cell>
          <cell r="D29">
            <v>0</v>
          </cell>
          <cell r="E29">
            <v>0</v>
          </cell>
          <cell r="F29">
            <v>0</v>
          </cell>
          <cell r="G29">
            <v>0</v>
          </cell>
          <cell r="H29">
            <v>0</v>
          </cell>
          <cell r="I29">
            <v>0</v>
          </cell>
          <cell r="J29">
            <v>0</v>
          </cell>
          <cell r="K29">
            <v>0</v>
          </cell>
          <cell r="L29">
            <v>0</v>
          </cell>
          <cell r="M29">
            <v>2</v>
          </cell>
        </row>
        <row r="30">
          <cell r="A30">
            <v>25</v>
          </cell>
          <cell r="B30" t="str">
            <v>Larasati Jagadhita P</v>
          </cell>
          <cell r="C30">
            <v>0</v>
          </cell>
          <cell r="D30">
            <v>0</v>
          </cell>
          <cell r="E30">
            <v>0</v>
          </cell>
          <cell r="F30">
            <v>0</v>
          </cell>
          <cell r="G30">
            <v>0</v>
          </cell>
          <cell r="H30">
            <v>0</v>
          </cell>
          <cell r="I30">
            <v>0</v>
          </cell>
          <cell r="J30">
            <v>0</v>
          </cell>
          <cell r="K30">
            <v>0</v>
          </cell>
          <cell r="L30">
            <v>0</v>
          </cell>
          <cell r="M30">
            <v>2</v>
          </cell>
        </row>
        <row r="31">
          <cell r="A31">
            <v>26</v>
          </cell>
          <cell r="B31" t="str">
            <v>Meliana Citra A</v>
          </cell>
          <cell r="C31">
            <v>0</v>
          </cell>
          <cell r="D31">
            <v>0</v>
          </cell>
          <cell r="E31">
            <v>0</v>
          </cell>
          <cell r="F31">
            <v>0</v>
          </cell>
          <cell r="G31">
            <v>0</v>
          </cell>
          <cell r="H31">
            <v>0</v>
          </cell>
          <cell r="I31">
            <v>0</v>
          </cell>
          <cell r="J31">
            <v>0</v>
          </cell>
          <cell r="K31">
            <v>0</v>
          </cell>
          <cell r="L31">
            <v>0</v>
          </cell>
          <cell r="M31">
            <v>2</v>
          </cell>
        </row>
        <row r="32">
          <cell r="A32">
            <v>27</v>
          </cell>
          <cell r="B32" t="str">
            <v>Mohammad Rizky</v>
          </cell>
          <cell r="C32">
            <v>0</v>
          </cell>
          <cell r="D32">
            <v>0</v>
          </cell>
          <cell r="E32">
            <v>0</v>
          </cell>
          <cell r="F32">
            <v>0</v>
          </cell>
          <cell r="G32">
            <v>0</v>
          </cell>
          <cell r="H32">
            <v>0</v>
          </cell>
          <cell r="I32">
            <v>0</v>
          </cell>
          <cell r="J32">
            <v>0</v>
          </cell>
          <cell r="K32">
            <v>0</v>
          </cell>
          <cell r="L32">
            <v>0</v>
          </cell>
          <cell r="M32">
            <v>2</v>
          </cell>
        </row>
        <row r="33">
          <cell r="A33">
            <v>28</v>
          </cell>
          <cell r="B33" t="e">
            <v>#N/A</v>
          </cell>
          <cell r="C33">
            <v>0</v>
          </cell>
          <cell r="D33">
            <v>0</v>
          </cell>
          <cell r="E33">
            <v>0</v>
          </cell>
          <cell r="F33">
            <v>0</v>
          </cell>
          <cell r="G33">
            <v>0</v>
          </cell>
          <cell r="H33">
            <v>0</v>
          </cell>
          <cell r="I33">
            <v>0</v>
          </cell>
          <cell r="J33">
            <v>0</v>
          </cell>
          <cell r="K33">
            <v>0</v>
          </cell>
          <cell r="L33">
            <v>0</v>
          </cell>
          <cell r="M33">
            <v>2</v>
          </cell>
        </row>
        <row r="34">
          <cell r="A34">
            <v>29</v>
          </cell>
          <cell r="B34" t="e">
            <v>#N/A</v>
          </cell>
          <cell r="C34">
            <v>0</v>
          </cell>
          <cell r="D34">
            <v>0</v>
          </cell>
          <cell r="E34">
            <v>0</v>
          </cell>
          <cell r="F34">
            <v>0</v>
          </cell>
          <cell r="G34">
            <v>0</v>
          </cell>
          <cell r="H34">
            <v>0</v>
          </cell>
          <cell r="I34">
            <v>0</v>
          </cell>
          <cell r="J34">
            <v>0</v>
          </cell>
          <cell r="K34">
            <v>0</v>
          </cell>
          <cell r="L34">
            <v>0</v>
          </cell>
          <cell r="M34">
            <v>2</v>
          </cell>
        </row>
        <row r="35">
          <cell r="A35">
            <v>30</v>
          </cell>
          <cell r="B35" t="e">
            <v>#N/A</v>
          </cell>
          <cell r="C35">
            <v>0</v>
          </cell>
          <cell r="D35">
            <v>0</v>
          </cell>
          <cell r="E35">
            <v>0</v>
          </cell>
          <cell r="F35">
            <v>0</v>
          </cell>
          <cell r="G35">
            <v>0</v>
          </cell>
          <cell r="H35">
            <v>0</v>
          </cell>
          <cell r="I35">
            <v>0</v>
          </cell>
          <cell r="J35">
            <v>0</v>
          </cell>
          <cell r="K35">
            <v>0</v>
          </cell>
          <cell r="L35">
            <v>0</v>
          </cell>
          <cell r="M35">
            <v>2</v>
          </cell>
        </row>
        <row r="36">
          <cell r="A36">
            <v>31</v>
          </cell>
          <cell r="B36" t="e">
            <v>#N/A</v>
          </cell>
          <cell r="C36">
            <v>0</v>
          </cell>
          <cell r="D36">
            <v>0</v>
          </cell>
          <cell r="E36">
            <v>0</v>
          </cell>
          <cell r="F36">
            <v>0</v>
          </cell>
          <cell r="G36">
            <v>0</v>
          </cell>
          <cell r="H36">
            <v>0</v>
          </cell>
          <cell r="I36">
            <v>0</v>
          </cell>
          <cell r="J36">
            <v>0</v>
          </cell>
          <cell r="K36">
            <v>0</v>
          </cell>
          <cell r="L36">
            <v>0</v>
          </cell>
          <cell r="M36">
            <v>2</v>
          </cell>
        </row>
        <row r="37">
          <cell r="A37">
            <v>32</v>
          </cell>
          <cell r="B37" t="e">
            <v>#N/A</v>
          </cell>
          <cell r="C37">
            <v>0</v>
          </cell>
          <cell r="D37">
            <v>0</v>
          </cell>
          <cell r="E37">
            <v>0</v>
          </cell>
          <cell r="F37">
            <v>0</v>
          </cell>
          <cell r="G37">
            <v>0</v>
          </cell>
          <cell r="H37">
            <v>0</v>
          </cell>
          <cell r="I37">
            <v>0</v>
          </cell>
          <cell r="J37">
            <v>0</v>
          </cell>
          <cell r="K37">
            <v>0</v>
          </cell>
          <cell r="L37">
            <v>0</v>
          </cell>
          <cell r="M37">
            <v>2</v>
          </cell>
        </row>
        <row r="38">
          <cell r="A38">
            <v>33</v>
          </cell>
          <cell r="B38" t="e">
            <v>#N/A</v>
          </cell>
          <cell r="C38">
            <v>0</v>
          </cell>
          <cell r="D38">
            <v>0</v>
          </cell>
          <cell r="E38">
            <v>0</v>
          </cell>
          <cell r="F38">
            <v>0</v>
          </cell>
          <cell r="G38">
            <v>0</v>
          </cell>
          <cell r="H38">
            <v>0</v>
          </cell>
          <cell r="I38">
            <v>0</v>
          </cell>
          <cell r="J38">
            <v>0</v>
          </cell>
          <cell r="K38">
            <v>0</v>
          </cell>
          <cell r="L38">
            <v>0</v>
          </cell>
          <cell r="M38">
            <v>2</v>
          </cell>
        </row>
        <row r="39">
          <cell r="A39">
            <v>34</v>
          </cell>
          <cell r="B39" t="e">
            <v>#N/A</v>
          </cell>
          <cell r="C39">
            <v>0</v>
          </cell>
          <cell r="D39">
            <v>0</v>
          </cell>
          <cell r="E39">
            <v>0</v>
          </cell>
          <cell r="F39">
            <v>0</v>
          </cell>
          <cell r="G39">
            <v>0</v>
          </cell>
          <cell r="H39">
            <v>0</v>
          </cell>
          <cell r="I39">
            <v>0</v>
          </cell>
          <cell r="J39">
            <v>0</v>
          </cell>
          <cell r="K39">
            <v>0</v>
          </cell>
          <cell r="L39">
            <v>0</v>
          </cell>
          <cell r="M39">
            <v>2</v>
          </cell>
        </row>
        <row r="40">
          <cell r="A40">
            <v>35</v>
          </cell>
          <cell r="B40" t="e">
            <v>#N/A</v>
          </cell>
          <cell r="C40">
            <v>0</v>
          </cell>
          <cell r="D40">
            <v>0</v>
          </cell>
          <cell r="E40">
            <v>0</v>
          </cell>
          <cell r="F40">
            <v>0</v>
          </cell>
          <cell r="G40">
            <v>0</v>
          </cell>
          <cell r="H40">
            <v>0</v>
          </cell>
          <cell r="I40">
            <v>0</v>
          </cell>
          <cell r="J40">
            <v>0</v>
          </cell>
          <cell r="K40">
            <v>0</v>
          </cell>
          <cell r="L40">
            <v>0</v>
          </cell>
          <cell r="M40">
            <v>2</v>
          </cell>
        </row>
        <row r="41">
          <cell r="A41">
            <v>36</v>
          </cell>
          <cell r="B41" t="e">
            <v>#N/A</v>
          </cell>
          <cell r="C41">
            <v>0</v>
          </cell>
          <cell r="D41">
            <v>0</v>
          </cell>
          <cell r="E41">
            <v>0</v>
          </cell>
          <cell r="F41">
            <v>0</v>
          </cell>
          <cell r="G41">
            <v>0</v>
          </cell>
          <cell r="H41">
            <v>0</v>
          </cell>
          <cell r="I41">
            <v>0</v>
          </cell>
          <cell r="J41">
            <v>0</v>
          </cell>
          <cell r="K41">
            <v>0</v>
          </cell>
          <cell r="L41">
            <v>0</v>
          </cell>
          <cell r="M41">
            <v>2</v>
          </cell>
        </row>
        <row r="42">
          <cell r="A42">
            <v>37</v>
          </cell>
          <cell r="B42" t="e">
            <v>#N/A</v>
          </cell>
          <cell r="C42">
            <v>0</v>
          </cell>
          <cell r="D42">
            <v>0</v>
          </cell>
          <cell r="E42">
            <v>0</v>
          </cell>
          <cell r="F42">
            <v>0</v>
          </cell>
          <cell r="G42">
            <v>0</v>
          </cell>
          <cell r="H42">
            <v>0</v>
          </cell>
          <cell r="I42">
            <v>0</v>
          </cell>
          <cell r="J42">
            <v>0</v>
          </cell>
          <cell r="K42">
            <v>0</v>
          </cell>
          <cell r="L42">
            <v>0</v>
          </cell>
          <cell r="M42">
            <v>2</v>
          </cell>
        </row>
        <row r="43">
          <cell r="A43">
            <v>38</v>
          </cell>
          <cell r="B43" t="e">
            <v>#N/A</v>
          </cell>
          <cell r="C43">
            <v>0</v>
          </cell>
          <cell r="D43">
            <v>0</v>
          </cell>
          <cell r="E43">
            <v>0</v>
          </cell>
          <cell r="F43">
            <v>0</v>
          </cell>
          <cell r="G43">
            <v>0</v>
          </cell>
          <cell r="H43">
            <v>0</v>
          </cell>
          <cell r="I43">
            <v>0</v>
          </cell>
          <cell r="J43">
            <v>0</v>
          </cell>
          <cell r="K43">
            <v>0</v>
          </cell>
          <cell r="L43">
            <v>0</v>
          </cell>
          <cell r="M43">
            <v>2</v>
          </cell>
        </row>
        <row r="44">
          <cell r="A44">
            <v>39</v>
          </cell>
          <cell r="B44" t="e">
            <v>#N/A</v>
          </cell>
          <cell r="C44">
            <v>0</v>
          </cell>
          <cell r="D44">
            <v>0</v>
          </cell>
          <cell r="E44">
            <v>0</v>
          </cell>
          <cell r="F44">
            <v>0</v>
          </cell>
          <cell r="G44">
            <v>0</v>
          </cell>
          <cell r="H44">
            <v>0</v>
          </cell>
          <cell r="I44">
            <v>0</v>
          </cell>
          <cell r="J44">
            <v>0</v>
          </cell>
          <cell r="K44">
            <v>0</v>
          </cell>
          <cell r="L44">
            <v>0</v>
          </cell>
          <cell r="M44">
            <v>2</v>
          </cell>
        </row>
        <row r="45">
          <cell r="A45">
            <v>40</v>
          </cell>
          <cell r="B45" t="e">
            <v>#N/A</v>
          </cell>
          <cell r="C45">
            <v>0</v>
          </cell>
          <cell r="D45">
            <v>0</v>
          </cell>
          <cell r="E45">
            <v>0</v>
          </cell>
          <cell r="F45">
            <v>0</v>
          </cell>
          <cell r="G45">
            <v>0</v>
          </cell>
          <cell r="H45">
            <v>0</v>
          </cell>
          <cell r="I45">
            <v>0</v>
          </cell>
          <cell r="J45">
            <v>0</v>
          </cell>
          <cell r="K45">
            <v>0</v>
          </cell>
          <cell r="L45">
            <v>0</v>
          </cell>
          <cell r="M45">
            <v>2</v>
          </cell>
        </row>
      </sheetData>
      <sheetData sheetId="81"/>
      <sheetData sheetId="82">
        <row r="6">
          <cell r="A6">
            <v>1</v>
          </cell>
          <cell r="B6" t="str">
            <v>Achmad Zacky</v>
          </cell>
          <cell r="C6">
            <v>0</v>
          </cell>
          <cell r="D6">
            <v>70</v>
          </cell>
          <cell r="E6">
            <v>69</v>
          </cell>
          <cell r="F6">
            <v>0</v>
          </cell>
          <cell r="G6">
            <v>0</v>
          </cell>
          <cell r="H6">
            <v>0</v>
          </cell>
          <cell r="I6">
            <v>0</v>
          </cell>
          <cell r="J6">
            <v>0</v>
          </cell>
          <cell r="K6">
            <v>0</v>
          </cell>
          <cell r="L6">
            <v>15.444444444444445</v>
          </cell>
          <cell r="M6">
            <v>1</v>
          </cell>
        </row>
        <row r="7">
          <cell r="A7">
            <v>2</v>
          </cell>
          <cell r="B7" t="str">
            <v>Angelia Vabel R</v>
          </cell>
          <cell r="C7">
            <v>0</v>
          </cell>
          <cell r="D7">
            <v>0</v>
          </cell>
          <cell r="E7">
            <v>0</v>
          </cell>
          <cell r="F7">
            <v>0</v>
          </cell>
          <cell r="G7">
            <v>0</v>
          </cell>
          <cell r="H7">
            <v>0</v>
          </cell>
          <cell r="I7">
            <v>0</v>
          </cell>
          <cell r="J7">
            <v>0</v>
          </cell>
          <cell r="K7">
            <v>0</v>
          </cell>
          <cell r="L7">
            <v>0</v>
          </cell>
          <cell r="M7">
            <v>22</v>
          </cell>
        </row>
        <row r="8">
          <cell r="A8">
            <v>3</v>
          </cell>
          <cell r="B8" t="str">
            <v>Anggun Dwi P.I</v>
          </cell>
          <cell r="C8">
            <v>0</v>
          </cell>
          <cell r="D8">
            <v>0</v>
          </cell>
          <cell r="E8">
            <v>69</v>
          </cell>
          <cell r="F8">
            <v>0</v>
          </cell>
          <cell r="G8">
            <v>0</v>
          </cell>
          <cell r="H8">
            <v>0</v>
          </cell>
          <cell r="I8">
            <v>0</v>
          </cell>
          <cell r="J8">
            <v>0</v>
          </cell>
          <cell r="K8">
            <v>0</v>
          </cell>
          <cell r="L8">
            <v>7.666666666666667</v>
          </cell>
          <cell r="M8">
            <v>2</v>
          </cell>
        </row>
        <row r="9">
          <cell r="A9">
            <v>4</v>
          </cell>
          <cell r="B9" t="str">
            <v>Antonio Permata A</v>
          </cell>
          <cell r="C9">
            <v>0</v>
          </cell>
          <cell r="D9">
            <v>0</v>
          </cell>
          <cell r="E9">
            <v>0</v>
          </cell>
          <cell r="F9">
            <v>0</v>
          </cell>
          <cell r="G9">
            <v>0</v>
          </cell>
          <cell r="H9">
            <v>0</v>
          </cell>
          <cell r="I9">
            <v>0</v>
          </cell>
          <cell r="J9">
            <v>0</v>
          </cell>
          <cell r="K9">
            <v>0</v>
          </cell>
          <cell r="L9">
            <v>0</v>
          </cell>
          <cell r="M9">
            <v>22</v>
          </cell>
        </row>
        <row r="10">
          <cell r="A10">
            <v>5</v>
          </cell>
          <cell r="B10" t="str">
            <v>Arya Pratama G</v>
          </cell>
          <cell r="C10">
            <v>0</v>
          </cell>
          <cell r="D10">
            <v>0</v>
          </cell>
          <cell r="E10">
            <v>69</v>
          </cell>
          <cell r="F10">
            <v>0</v>
          </cell>
          <cell r="G10">
            <v>0</v>
          </cell>
          <cell r="H10">
            <v>0</v>
          </cell>
          <cell r="I10">
            <v>0</v>
          </cell>
          <cell r="J10">
            <v>0</v>
          </cell>
          <cell r="K10">
            <v>0</v>
          </cell>
          <cell r="L10">
            <v>7.666666666666667</v>
          </cell>
          <cell r="M10">
            <v>2</v>
          </cell>
        </row>
        <row r="11">
          <cell r="A11">
            <v>6</v>
          </cell>
          <cell r="B11" t="str">
            <v>Asyam Hanif Ihsan H</v>
          </cell>
          <cell r="C11">
            <v>0</v>
          </cell>
          <cell r="D11">
            <v>0</v>
          </cell>
          <cell r="E11">
            <v>0</v>
          </cell>
          <cell r="F11">
            <v>0</v>
          </cell>
          <cell r="G11">
            <v>0</v>
          </cell>
          <cell r="H11">
            <v>0</v>
          </cell>
          <cell r="I11">
            <v>0</v>
          </cell>
          <cell r="J11">
            <v>0</v>
          </cell>
          <cell r="K11">
            <v>0</v>
          </cell>
          <cell r="L11">
            <v>0</v>
          </cell>
          <cell r="M11">
            <v>22</v>
          </cell>
        </row>
        <row r="12">
          <cell r="A12">
            <v>7</v>
          </cell>
          <cell r="B12" t="str">
            <v>Athaya Salsabilla Z</v>
          </cell>
          <cell r="C12">
            <v>0</v>
          </cell>
          <cell r="D12">
            <v>0</v>
          </cell>
          <cell r="E12">
            <v>69</v>
          </cell>
          <cell r="F12">
            <v>0</v>
          </cell>
          <cell r="G12">
            <v>0</v>
          </cell>
          <cell r="H12">
            <v>0</v>
          </cell>
          <cell r="I12">
            <v>0</v>
          </cell>
          <cell r="J12">
            <v>0</v>
          </cell>
          <cell r="K12">
            <v>0</v>
          </cell>
          <cell r="L12">
            <v>7.666666666666667</v>
          </cell>
          <cell r="M12">
            <v>2</v>
          </cell>
        </row>
        <row r="13">
          <cell r="A13">
            <v>8</v>
          </cell>
          <cell r="B13" t="str">
            <v>Aulia Dea Rosalinda</v>
          </cell>
          <cell r="C13">
            <v>0</v>
          </cell>
          <cell r="D13">
            <v>0</v>
          </cell>
          <cell r="E13">
            <v>0</v>
          </cell>
          <cell r="F13">
            <v>0</v>
          </cell>
          <cell r="G13">
            <v>0</v>
          </cell>
          <cell r="H13">
            <v>0</v>
          </cell>
          <cell r="I13">
            <v>0</v>
          </cell>
          <cell r="J13">
            <v>0</v>
          </cell>
          <cell r="K13">
            <v>0</v>
          </cell>
          <cell r="L13">
            <v>0</v>
          </cell>
          <cell r="M13">
            <v>22</v>
          </cell>
        </row>
        <row r="14">
          <cell r="A14">
            <v>9</v>
          </cell>
          <cell r="B14" t="str">
            <v>Claudia Gabriella L</v>
          </cell>
          <cell r="C14">
            <v>0</v>
          </cell>
          <cell r="D14">
            <v>0</v>
          </cell>
          <cell r="E14">
            <v>69</v>
          </cell>
          <cell r="F14">
            <v>0</v>
          </cell>
          <cell r="G14">
            <v>0</v>
          </cell>
          <cell r="H14">
            <v>0</v>
          </cell>
          <cell r="I14">
            <v>0</v>
          </cell>
          <cell r="J14">
            <v>0</v>
          </cell>
          <cell r="K14">
            <v>0</v>
          </cell>
          <cell r="L14">
            <v>7.666666666666667</v>
          </cell>
          <cell r="M14">
            <v>2</v>
          </cell>
        </row>
        <row r="15">
          <cell r="A15">
            <v>10</v>
          </cell>
          <cell r="B15" t="str">
            <v xml:space="preserve">Deco Badarus Zaman </v>
          </cell>
          <cell r="C15">
            <v>0</v>
          </cell>
          <cell r="D15">
            <v>0</v>
          </cell>
          <cell r="E15">
            <v>0</v>
          </cell>
          <cell r="F15">
            <v>0</v>
          </cell>
          <cell r="G15">
            <v>0</v>
          </cell>
          <cell r="H15">
            <v>0</v>
          </cell>
          <cell r="I15">
            <v>0</v>
          </cell>
          <cell r="J15">
            <v>0</v>
          </cell>
          <cell r="K15">
            <v>0</v>
          </cell>
          <cell r="L15">
            <v>0</v>
          </cell>
          <cell r="M15">
            <v>22</v>
          </cell>
        </row>
        <row r="16">
          <cell r="A16">
            <v>11</v>
          </cell>
          <cell r="B16" t="str">
            <v>Fania Mutiara Felichia</v>
          </cell>
          <cell r="C16">
            <v>0</v>
          </cell>
          <cell r="D16">
            <v>0</v>
          </cell>
          <cell r="E16">
            <v>69</v>
          </cell>
          <cell r="F16">
            <v>0</v>
          </cell>
          <cell r="G16">
            <v>0</v>
          </cell>
          <cell r="H16">
            <v>0</v>
          </cell>
          <cell r="I16">
            <v>0</v>
          </cell>
          <cell r="J16">
            <v>0</v>
          </cell>
          <cell r="K16">
            <v>0</v>
          </cell>
          <cell r="L16">
            <v>7.666666666666667</v>
          </cell>
          <cell r="M16">
            <v>2</v>
          </cell>
        </row>
        <row r="17">
          <cell r="A17">
            <v>12</v>
          </cell>
          <cell r="B17" t="str">
            <v>Intan Dyah Nowari</v>
          </cell>
          <cell r="C17">
            <v>0</v>
          </cell>
          <cell r="D17">
            <v>0</v>
          </cell>
          <cell r="E17">
            <v>0</v>
          </cell>
          <cell r="F17">
            <v>0</v>
          </cell>
          <cell r="G17">
            <v>0</v>
          </cell>
          <cell r="H17">
            <v>0</v>
          </cell>
          <cell r="I17">
            <v>0</v>
          </cell>
          <cell r="J17">
            <v>0</v>
          </cell>
          <cell r="K17">
            <v>0</v>
          </cell>
          <cell r="L17">
            <v>0</v>
          </cell>
          <cell r="M17">
            <v>22</v>
          </cell>
        </row>
        <row r="18">
          <cell r="A18">
            <v>13</v>
          </cell>
          <cell r="B18" t="str">
            <v>Misyanita Nurfitri S</v>
          </cell>
          <cell r="C18">
            <v>0</v>
          </cell>
          <cell r="D18">
            <v>0</v>
          </cell>
          <cell r="E18">
            <v>69</v>
          </cell>
          <cell r="F18">
            <v>0</v>
          </cell>
          <cell r="G18">
            <v>0</v>
          </cell>
          <cell r="H18">
            <v>0</v>
          </cell>
          <cell r="I18">
            <v>0</v>
          </cell>
          <cell r="J18">
            <v>0</v>
          </cell>
          <cell r="K18">
            <v>0</v>
          </cell>
          <cell r="L18">
            <v>7.666666666666667</v>
          </cell>
          <cell r="M18">
            <v>2</v>
          </cell>
        </row>
        <row r="19">
          <cell r="A19">
            <v>14</v>
          </cell>
          <cell r="B19" t="str">
            <v>Moch Zidane Hita L. U</v>
          </cell>
          <cell r="C19">
            <v>0</v>
          </cell>
          <cell r="D19">
            <v>0</v>
          </cell>
          <cell r="E19">
            <v>0</v>
          </cell>
          <cell r="F19">
            <v>0</v>
          </cell>
          <cell r="G19">
            <v>0</v>
          </cell>
          <cell r="H19">
            <v>0</v>
          </cell>
          <cell r="I19">
            <v>0</v>
          </cell>
          <cell r="J19">
            <v>0</v>
          </cell>
          <cell r="K19">
            <v>0</v>
          </cell>
          <cell r="L19">
            <v>0</v>
          </cell>
          <cell r="M19">
            <v>22</v>
          </cell>
        </row>
        <row r="20">
          <cell r="A20">
            <v>15</v>
          </cell>
          <cell r="B20" t="str">
            <v>Muhammad Ibra Maulana</v>
          </cell>
          <cell r="C20">
            <v>0</v>
          </cell>
          <cell r="D20">
            <v>0</v>
          </cell>
          <cell r="E20">
            <v>69</v>
          </cell>
          <cell r="F20">
            <v>0</v>
          </cell>
          <cell r="G20">
            <v>0</v>
          </cell>
          <cell r="H20">
            <v>0</v>
          </cell>
          <cell r="I20">
            <v>0</v>
          </cell>
          <cell r="J20">
            <v>0</v>
          </cell>
          <cell r="K20">
            <v>0</v>
          </cell>
          <cell r="L20">
            <v>7.666666666666667</v>
          </cell>
          <cell r="M20">
            <v>2</v>
          </cell>
        </row>
        <row r="21">
          <cell r="A21">
            <v>16</v>
          </cell>
          <cell r="B21" t="str">
            <v>Nabilla Shiva Putri</v>
          </cell>
          <cell r="C21">
            <v>0</v>
          </cell>
          <cell r="D21">
            <v>0</v>
          </cell>
          <cell r="E21">
            <v>69</v>
          </cell>
          <cell r="F21">
            <v>0</v>
          </cell>
          <cell r="G21">
            <v>0</v>
          </cell>
          <cell r="H21">
            <v>0</v>
          </cell>
          <cell r="I21">
            <v>0</v>
          </cell>
          <cell r="J21">
            <v>0</v>
          </cell>
          <cell r="K21">
            <v>0</v>
          </cell>
          <cell r="L21">
            <v>7.666666666666667</v>
          </cell>
          <cell r="M21">
            <v>2</v>
          </cell>
        </row>
        <row r="22">
          <cell r="A22">
            <v>17</v>
          </cell>
          <cell r="B22" t="str">
            <v>Naufal Falih F</v>
          </cell>
          <cell r="C22">
            <v>0</v>
          </cell>
          <cell r="D22">
            <v>0</v>
          </cell>
          <cell r="E22">
            <v>0</v>
          </cell>
          <cell r="F22">
            <v>0</v>
          </cell>
          <cell r="G22">
            <v>0</v>
          </cell>
          <cell r="H22">
            <v>0</v>
          </cell>
          <cell r="I22">
            <v>0</v>
          </cell>
          <cell r="J22">
            <v>0</v>
          </cell>
          <cell r="K22">
            <v>0</v>
          </cell>
          <cell r="L22">
            <v>0</v>
          </cell>
          <cell r="M22">
            <v>22</v>
          </cell>
        </row>
        <row r="23">
          <cell r="A23">
            <v>18</v>
          </cell>
          <cell r="B23" t="str">
            <v>Nayla Annora Nobel W</v>
          </cell>
          <cell r="C23">
            <v>0</v>
          </cell>
          <cell r="D23">
            <v>0</v>
          </cell>
          <cell r="E23">
            <v>69</v>
          </cell>
          <cell r="F23">
            <v>0</v>
          </cell>
          <cell r="G23">
            <v>0</v>
          </cell>
          <cell r="H23">
            <v>0</v>
          </cell>
          <cell r="I23">
            <v>0</v>
          </cell>
          <cell r="J23">
            <v>0</v>
          </cell>
          <cell r="K23">
            <v>0</v>
          </cell>
          <cell r="L23">
            <v>7.666666666666667</v>
          </cell>
          <cell r="M23">
            <v>2</v>
          </cell>
        </row>
        <row r="24">
          <cell r="A24">
            <v>19</v>
          </cell>
          <cell r="B24" t="str">
            <v>Raihan Danang P</v>
          </cell>
          <cell r="C24">
            <v>0</v>
          </cell>
          <cell r="D24">
            <v>0</v>
          </cell>
          <cell r="E24">
            <v>0</v>
          </cell>
          <cell r="F24">
            <v>0</v>
          </cell>
          <cell r="G24">
            <v>0</v>
          </cell>
          <cell r="H24">
            <v>0</v>
          </cell>
          <cell r="I24">
            <v>0</v>
          </cell>
          <cell r="J24">
            <v>0</v>
          </cell>
          <cell r="K24">
            <v>0</v>
          </cell>
          <cell r="L24">
            <v>0</v>
          </cell>
          <cell r="M24">
            <v>22</v>
          </cell>
        </row>
        <row r="25">
          <cell r="A25">
            <v>20</v>
          </cell>
          <cell r="B25" t="str">
            <v>Roby Ardiyansyah</v>
          </cell>
          <cell r="C25">
            <v>0</v>
          </cell>
          <cell r="D25">
            <v>0</v>
          </cell>
          <cell r="E25">
            <v>69</v>
          </cell>
          <cell r="F25">
            <v>0</v>
          </cell>
          <cell r="G25">
            <v>0</v>
          </cell>
          <cell r="H25">
            <v>0</v>
          </cell>
          <cell r="I25">
            <v>0</v>
          </cell>
          <cell r="J25">
            <v>0</v>
          </cell>
          <cell r="K25">
            <v>0</v>
          </cell>
          <cell r="L25">
            <v>7.666666666666667</v>
          </cell>
          <cell r="M25">
            <v>2</v>
          </cell>
        </row>
        <row r="26">
          <cell r="A26">
            <v>21</v>
          </cell>
          <cell r="B26" t="str">
            <v>Rojalingga Prana A</v>
          </cell>
          <cell r="C26">
            <v>0</v>
          </cell>
          <cell r="D26">
            <v>0</v>
          </cell>
          <cell r="E26">
            <v>0</v>
          </cell>
          <cell r="F26">
            <v>0</v>
          </cell>
          <cell r="G26">
            <v>0</v>
          </cell>
          <cell r="H26">
            <v>0</v>
          </cell>
          <cell r="I26">
            <v>0</v>
          </cell>
          <cell r="J26">
            <v>0</v>
          </cell>
          <cell r="K26">
            <v>0</v>
          </cell>
          <cell r="L26">
            <v>0</v>
          </cell>
          <cell r="M26">
            <v>22</v>
          </cell>
        </row>
        <row r="27">
          <cell r="A27">
            <v>22</v>
          </cell>
          <cell r="B27" t="str">
            <v>Sally Savista A</v>
          </cell>
          <cell r="C27">
            <v>0</v>
          </cell>
          <cell r="D27">
            <v>0</v>
          </cell>
          <cell r="E27">
            <v>69</v>
          </cell>
          <cell r="F27">
            <v>0</v>
          </cell>
          <cell r="G27">
            <v>0</v>
          </cell>
          <cell r="H27">
            <v>0</v>
          </cell>
          <cell r="I27">
            <v>0</v>
          </cell>
          <cell r="J27">
            <v>0</v>
          </cell>
          <cell r="K27">
            <v>0</v>
          </cell>
          <cell r="L27">
            <v>7.666666666666667</v>
          </cell>
          <cell r="M27">
            <v>2</v>
          </cell>
        </row>
        <row r="28">
          <cell r="A28">
            <v>23</v>
          </cell>
          <cell r="B28" t="str">
            <v xml:space="preserve">Tania Kaori Angelita </v>
          </cell>
          <cell r="C28">
            <v>0</v>
          </cell>
          <cell r="D28">
            <v>0</v>
          </cell>
          <cell r="E28">
            <v>0</v>
          </cell>
          <cell r="F28">
            <v>0</v>
          </cell>
          <cell r="G28">
            <v>0</v>
          </cell>
          <cell r="H28">
            <v>0</v>
          </cell>
          <cell r="I28">
            <v>0</v>
          </cell>
          <cell r="J28">
            <v>0</v>
          </cell>
          <cell r="K28">
            <v>0</v>
          </cell>
          <cell r="L28">
            <v>0</v>
          </cell>
          <cell r="M28">
            <v>22</v>
          </cell>
        </row>
        <row r="29">
          <cell r="A29">
            <v>24</v>
          </cell>
          <cell r="B29" t="str">
            <v>Romzy Oka Ramadhani P</v>
          </cell>
          <cell r="C29">
            <v>0</v>
          </cell>
          <cell r="D29">
            <v>0</v>
          </cell>
          <cell r="E29">
            <v>69</v>
          </cell>
          <cell r="F29">
            <v>0</v>
          </cell>
          <cell r="G29">
            <v>0</v>
          </cell>
          <cell r="H29">
            <v>0</v>
          </cell>
          <cell r="I29">
            <v>0</v>
          </cell>
          <cell r="J29">
            <v>0</v>
          </cell>
          <cell r="K29">
            <v>0</v>
          </cell>
          <cell r="L29">
            <v>7.666666666666667</v>
          </cell>
          <cell r="M29">
            <v>2</v>
          </cell>
        </row>
        <row r="30">
          <cell r="A30">
            <v>25</v>
          </cell>
          <cell r="B30" t="str">
            <v>Larasati Jagadhita P</v>
          </cell>
          <cell r="C30">
            <v>0</v>
          </cell>
          <cell r="D30">
            <v>0</v>
          </cell>
          <cell r="E30">
            <v>0</v>
          </cell>
          <cell r="F30">
            <v>0</v>
          </cell>
          <cell r="G30">
            <v>0</v>
          </cell>
          <cell r="H30">
            <v>0</v>
          </cell>
          <cell r="I30">
            <v>0</v>
          </cell>
          <cell r="J30">
            <v>0</v>
          </cell>
          <cell r="K30">
            <v>0</v>
          </cell>
          <cell r="L30">
            <v>0</v>
          </cell>
          <cell r="M30">
            <v>22</v>
          </cell>
        </row>
        <row r="31">
          <cell r="A31">
            <v>26</v>
          </cell>
          <cell r="B31" t="str">
            <v>Meliana Citra A</v>
          </cell>
          <cell r="C31">
            <v>0</v>
          </cell>
          <cell r="D31">
            <v>0</v>
          </cell>
          <cell r="E31">
            <v>69</v>
          </cell>
          <cell r="F31">
            <v>0</v>
          </cell>
          <cell r="G31">
            <v>0</v>
          </cell>
          <cell r="H31">
            <v>0</v>
          </cell>
          <cell r="I31">
            <v>0</v>
          </cell>
          <cell r="J31">
            <v>0</v>
          </cell>
          <cell r="K31">
            <v>0</v>
          </cell>
          <cell r="L31">
            <v>7.666666666666667</v>
          </cell>
          <cell r="M31">
            <v>2</v>
          </cell>
        </row>
        <row r="32">
          <cell r="A32">
            <v>27</v>
          </cell>
          <cell r="B32" t="str">
            <v>Mohammad Rizky</v>
          </cell>
          <cell r="C32">
            <v>0</v>
          </cell>
          <cell r="D32">
            <v>0</v>
          </cell>
          <cell r="E32">
            <v>0</v>
          </cell>
          <cell r="F32">
            <v>0</v>
          </cell>
          <cell r="G32">
            <v>0</v>
          </cell>
          <cell r="H32">
            <v>0</v>
          </cell>
          <cell r="I32">
            <v>0</v>
          </cell>
          <cell r="J32">
            <v>0</v>
          </cell>
          <cell r="K32">
            <v>0</v>
          </cell>
          <cell r="L32">
            <v>0</v>
          </cell>
          <cell r="M32">
            <v>22</v>
          </cell>
        </row>
        <row r="33">
          <cell r="A33">
            <v>28</v>
          </cell>
          <cell r="B33" t="e">
            <v>#N/A</v>
          </cell>
          <cell r="C33">
            <v>0</v>
          </cell>
          <cell r="D33">
            <v>0</v>
          </cell>
          <cell r="E33">
            <v>69</v>
          </cell>
          <cell r="F33">
            <v>0</v>
          </cell>
          <cell r="G33">
            <v>0</v>
          </cell>
          <cell r="H33">
            <v>0</v>
          </cell>
          <cell r="I33">
            <v>0</v>
          </cell>
          <cell r="J33">
            <v>0</v>
          </cell>
          <cell r="K33">
            <v>0</v>
          </cell>
          <cell r="L33">
            <v>7.666666666666667</v>
          </cell>
          <cell r="M33">
            <v>2</v>
          </cell>
        </row>
        <row r="34">
          <cell r="A34">
            <v>29</v>
          </cell>
          <cell r="B34" t="e">
            <v>#N/A</v>
          </cell>
          <cell r="C34">
            <v>0</v>
          </cell>
          <cell r="D34">
            <v>0</v>
          </cell>
          <cell r="E34">
            <v>0</v>
          </cell>
          <cell r="F34">
            <v>0</v>
          </cell>
          <cell r="G34">
            <v>0</v>
          </cell>
          <cell r="H34">
            <v>0</v>
          </cell>
          <cell r="I34">
            <v>0</v>
          </cell>
          <cell r="J34">
            <v>0</v>
          </cell>
          <cell r="K34">
            <v>0</v>
          </cell>
          <cell r="L34">
            <v>0</v>
          </cell>
          <cell r="M34">
            <v>22</v>
          </cell>
        </row>
        <row r="35">
          <cell r="A35">
            <v>30</v>
          </cell>
          <cell r="B35" t="e">
            <v>#N/A</v>
          </cell>
          <cell r="C35">
            <v>0</v>
          </cell>
          <cell r="D35">
            <v>0</v>
          </cell>
          <cell r="E35">
            <v>69</v>
          </cell>
          <cell r="F35">
            <v>0</v>
          </cell>
          <cell r="G35">
            <v>0</v>
          </cell>
          <cell r="H35">
            <v>0</v>
          </cell>
          <cell r="I35">
            <v>0</v>
          </cell>
          <cell r="J35">
            <v>0</v>
          </cell>
          <cell r="K35">
            <v>0</v>
          </cell>
          <cell r="L35">
            <v>7.666666666666667</v>
          </cell>
          <cell r="M35">
            <v>2</v>
          </cell>
        </row>
        <row r="36">
          <cell r="A36">
            <v>31</v>
          </cell>
          <cell r="B36" t="e">
            <v>#N/A</v>
          </cell>
          <cell r="C36">
            <v>0</v>
          </cell>
          <cell r="D36">
            <v>0</v>
          </cell>
          <cell r="E36">
            <v>69</v>
          </cell>
          <cell r="F36">
            <v>0</v>
          </cell>
          <cell r="G36">
            <v>0</v>
          </cell>
          <cell r="H36">
            <v>0</v>
          </cell>
          <cell r="I36">
            <v>0</v>
          </cell>
          <cell r="J36">
            <v>0</v>
          </cell>
          <cell r="K36">
            <v>0</v>
          </cell>
          <cell r="L36">
            <v>7.666666666666667</v>
          </cell>
          <cell r="M36">
            <v>2</v>
          </cell>
        </row>
        <row r="37">
          <cell r="A37">
            <v>32</v>
          </cell>
          <cell r="B37" t="e">
            <v>#N/A</v>
          </cell>
          <cell r="C37">
            <v>0</v>
          </cell>
          <cell r="D37">
            <v>0</v>
          </cell>
          <cell r="E37">
            <v>0</v>
          </cell>
          <cell r="F37">
            <v>0</v>
          </cell>
          <cell r="G37">
            <v>0</v>
          </cell>
          <cell r="H37">
            <v>0</v>
          </cell>
          <cell r="I37">
            <v>0</v>
          </cell>
          <cell r="J37">
            <v>0</v>
          </cell>
          <cell r="K37">
            <v>0</v>
          </cell>
          <cell r="L37">
            <v>0</v>
          </cell>
          <cell r="M37">
            <v>22</v>
          </cell>
        </row>
        <row r="38">
          <cell r="A38">
            <v>33</v>
          </cell>
          <cell r="B38" t="e">
            <v>#N/A</v>
          </cell>
          <cell r="C38">
            <v>0</v>
          </cell>
          <cell r="D38">
            <v>0</v>
          </cell>
          <cell r="E38">
            <v>69</v>
          </cell>
          <cell r="F38">
            <v>0</v>
          </cell>
          <cell r="G38">
            <v>0</v>
          </cell>
          <cell r="H38">
            <v>0</v>
          </cell>
          <cell r="I38">
            <v>0</v>
          </cell>
          <cell r="J38">
            <v>0</v>
          </cell>
          <cell r="K38">
            <v>0</v>
          </cell>
          <cell r="L38">
            <v>7.666666666666667</v>
          </cell>
          <cell r="M38">
            <v>2</v>
          </cell>
        </row>
        <row r="39">
          <cell r="A39">
            <v>34</v>
          </cell>
          <cell r="B39" t="e">
            <v>#N/A</v>
          </cell>
          <cell r="C39">
            <v>0</v>
          </cell>
          <cell r="D39">
            <v>0</v>
          </cell>
          <cell r="E39">
            <v>0</v>
          </cell>
          <cell r="F39">
            <v>0</v>
          </cell>
          <cell r="G39">
            <v>0</v>
          </cell>
          <cell r="H39">
            <v>0</v>
          </cell>
          <cell r="I39">
            <v>0</v>
          </cell>
          <cell r="J39">
            <v>0</v>
          </cell>
          <cell r="K39">
            <v>0</v>
          </cell>
          <cell r="L39">
            <v>0</v>
          </cell>
          <cell r="M39">
            <v>22</v>
          </cell>
        </row>
        <row r="40">
          <cell r="A40">
            <v>35</v>
          </cell>
          <cell r="B40" t="e">
            <v>#N/A</v>
          </cell>
          <cell r="C40">
            <v>0</v>
          </cell>
          <cell r="D40">
            <v>0</v>
          </cell>
          <cell r="E40">
            <v>69</v>
          </cell>
          <cell r="F40">
            <v>0</v>
          </cell>
          <cell r="G40">
            <v>0</v>
          </cell>
          <cell r="H40">
            <v>0</v>
          </cell>
          <cell r="I40">
            <v>0</v>
          </cell>
          <cell r="J40">
            <v>0</v>
          </cell>
          <cell r="K40">
            <v>0</v>
          </cell>
          <cell r="L40">
            <v>7.666666666666667</v>
          </cell>
          <cell r="M40">
            <v>2</v>
          </cell>
        </row>
        <row r="41">
          <cell r="A41">
            <v>36</v>
          </cell>
          <cell r="B41" t="e">
            <v>#N/A</v>
          </cell>
          <cell r="C41">
            <v>0</v>
          </cell>
          <cell r="D41">
            <v>0</v>
          </cell>
          <cell r="E41">
            <v>0</v>
          </cell>
          <cell r="F41">
            <v>0</v>
          </cell>
          <cell r="G41">
            <v>0</v>
          </cell>
          <cell r="H41">
            <v>0</v>
          </cell>
          <cell r="I41">
            <v>0</v>
          </cell>
          <cell r="J41">
            <v>0</v>
          </cell>
          <cell r="K41">
            <v>0</v>
          </cell>
          <cell r="L41">
            <v>0</v>
          </cell>
          <cell r="M41">
            <v>22</v>
          </cell>
        </row>
        <row r="42">
          <cell r="A42">
            <v>37</v>
          </cell>
          <cell r="B42" t="e">
            <v>#N/A</v>
          </cell>
          <cell r="C42">
            <v>0</v>
          </cell>
          <cell r="D42">
            <v>0</v>
          </cell>
          <cell r="E42">
            <v>69</v>
          </cell>
          <cell r="F42">
            <v>0</v>
          </cell>
          <cell r="G42">
            <v>0</v>
          </cell>
          <cell r="H42">
            <v>0</v>
          </cell>
          <cell r="I42">
            <v>0</v>
          </cell>
          <cell r="J42">
            <v>0</v>
          </cell>
          <cell r="K42">
            <v>0</v>
          </cell>
          <cell r="L42">
            <v>7.666666666666667</v>
          </cell>
          <cell r="M42">
            <v>2</v>
          </cell>
        </row>
        <row r="43">
          <cell r="A43">
            <v>38</v>
          </cell>
          <cell r="B43" t="e">
            <v>#N/A</v>
          </cell>
          <cell r="C43">
            <v>0</v>
          </cell>
          <cell r="D43">
            <v>0</v>
          </cell>
          <cell r="E43">
            <v>0</v>
          </cell>
          <cell r="F43">
            <v>0</v>
          </cell>
          <cell r="G43">
            <v>0</v>
          </cell>
          <cell r="H43">
            <v>0</v>
          </cell>
          <cell r="I43">
            <v>0</v>
          </cell>
          <cell r="J43">
            <v>0</v>
          </cell>
          <cell r="K43">
            <v>0</v>
          </cell>
          <cell r="L43">
            <v>0</v>
          </cell>
          <cell r="M43">
            <v>22</v>
          </cell>
        </row>
        <row r="44">
          <cell r="A44">
            <v>39</v>
          </cell>
          <cell r="B44" t="e">
            <v>#N/A</v>
          </cell>
          <cell r="C44">
            <v>0</v>
          </cell>
          <cell r="D44">
            <v>0</v>
          </cell>
          <cell r="E44">
            <v>69</v>
          </cell>
          <cell r="F44">
            <v>0</v>
          </cell>
          <cell r="G44">
            <v>0</v>
          </cell>
          <cell r="H44">
            <v>0</v>
          </cell>
          <cell r="I44">
            <v>0</v>
          </cell>
          <cell r="J44">
            <v>0</v>
          </cell>
          <cell r="K44">
            <v>0</v>
          </cell>
          <cell r="L44">
            <v>7.666666666666667</v>
          </cell>
          <cell r="M44">
            <v>2</v>
          </cell>
        </row>
        <row r="45">
          <cell r="A45">
            <v>40</v>
          </cell>
          <cell r="B45" t="e">
            <v>#N/A</v>
          </cell>
          <cell r="C45">
            <v>0</v>
          </cell>
          <cell r="D45">
            <v>0</v>
          </cell>
          <cell r="E45">
            <v>0</v>
          </cell>
          <cell r="F45">
            <v>0</v>
          </cell>
          <cell r="G45">
            <v>0</v>
          </cell>
          <cell r="H45">
            <v>0</v>
          </cell>
          <cell r="I45">
            <v>0</v>
          </cell>
          <cell r="J45">
            <v>0</v>
          </cell>
          <cell r="K45">
            <v>0</v>
          </cell>
          <cell r="L45">
            <v>0</v>
          </cell>
          <cell r="M45">
            <v>22</v>
          </cell>
        </row>
      </sheetData>
      <sheetData sheetId="83"/>
      <sheetData sheetId="84"/>
      <sheetData sheetId="85"/>
      <sheetData sheetId="86"/>
      <sheetData sheetId="87"/>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FTAR SISWA (4)"/>
      <sheetName val="DAFTAR SISWA (3)"/>
      <sheetName val="Sheet6"/>
      <sheetName val="DATA SISWA ALL (2)"/>
      <sheetName val="Sheet3"/>
      <sheetName val="DAFTAR SISWA (2)"/>
      <sheetName val="KARTU PSRTA (3)"/>
      <sheetName val="DATA SISWA (2)"/>
      <sheetName val="Sheet1"/>
      <sheetName val="KARTU PSRTA (2)"/>
      <sheetName val="KARTU PSRTA"/>
      <sheetName val="Data Siswa"/>
      <sheetName val="Sheet2"/>
      <sheetName val="Sheet4"/>
    </sheetNames>
    <sheetDataSet>
      <sheetData sheetId="0"/>
      <sheetData sheetId="1"/>
      <sheetData sheetId="2"/>
      <sheetData sheetId="3"/>
      <sheetData sheetId="4"/>
      <sheetData sheetId="5"/>
      <sheetData sheetId="6"/>
      <sheetData sheetId="7"/>
      <sheetData sheetId="8"/>
      <sheetData sheetId="9"/>
      <sheetData sheetId="10">
        <row r="11">
          <cell r="C11" t="str">
            <v>ZEINA RINITA AGUSTINA</v>
          </cell>
        </row>
        <row r="14">
          <cell r="E14">
            <v>5782</v>
          </cell>
        </row>
        <row r="36">
          <cell r="E36">
            <v>5820</v>
          </cell>
        </row>
        <row r="58">
          <cell r="E58">
            <v>5821</v>
          </cell>
        </row>
        <row r="80">
          <cell r="E80">
            <v>5822</v>
          </cell>
        </row>
        <row r="102">
          <cell r="E102">
            <v>5823</v>
          </cell>
        </row>
      </sheetData>
      <sheetData sheetId="11">
        <row r="4">
          <cell r="B4" t="str">
            <v>AHMAD WILDAN SHOBUR</v>
          </cell>
          <cell r="C4" t="str">
            <v>Pekalongan ,04  Januari  2008</v>
          </cell>
          <cell r="D4" t="str">
            <v>Islam</v>
          </cell>
          <cell r="E4">
            <v>5770</v>
          </cell>
          <cell r="F4" t="str">
            <v xml:space="preserve">Pegumengang Mas </v>
          </cell>
          <cell r="G4">
            <v>0</v>
          </cell>
        </row>
        <row r="5">
          <cell r="B5" t="str">
            <v>BAGUS ANNIZAR HAKY AHMAD</v>
          </cell>
          <cell r="C5" t="str">
            <v>PEKALONGAN ,28  Juli  2008</v>
          </cell>
          <cell r="D5" t="str">
            <v>Islam</v>
          </cell>
          <cell r="E5">
            <v>5708</v>
          </cell>
          <cell r="F5" t="str">
            <v>Kertijayan</v>
          </cell>
          <cell r="G5">
            <v>0</v>
          </cell>
        </row>
        <row r="6">
          <cell r="B6" t="str">
            <v>ELMA AULIA NAFI'A</v>
          </cell>
          <cell r="C6" t="str">
            <v>Pekalongan ,27  Desember  2007</v>
          </cell>
          <cell r="D6" t="str">
            <v>Islam</v>
          </cell>
          <cell r="E6">
            <v>5675</v>
          </cell>
          <cell r="F6" t="str">
            <v>Simbang Wetan</v>
          </cell>
          <cell r="G6">
            <v>0</v>
          </cell>
        </row>
        <row r="7">
          <cell r="B7" t="str">
            <v>IFFA JASMINE</v>
          </cell>
          <cell r="C7" t="str">
            <v>Batang ,29  Maret  2008</v>
          </cell>
          <cell r="D7" t="str">
            <v>Islam</v>
          </cell>
          <cell r="E7">
            <v>5707</v>
          </cell>
          <cell r="F7" t="str">
            <v>Gapuro</v>
          </cell>
          <cell r="G7">
            <v>0</v>
          </cell>
        </row>
        <row r="8">
          <cell r="B8" t="str">
            <v>M ARSYADANI RAMADHAN</v>
          </cell>
          <cell r="C8" t="str">
            <v>Pekalongan ,14  Juni  2008</v>
          </cell>
          <cell r="D8" t="str">
            <v>Islam</v>
          </cell>
          <cell r="E8">
            <v>5776</v>
          </cell>
          <cell r="F8" t="str">
            <v>Jajar Wayang</v>
          </cell>
          <cell r="G8">
            <v>0</v>
          </cell>
        </row>
        <row r="9">
          <cell r="B9" t="str">
            <v>M. SADAM ARAFI GAHAERI</v>
          </cell>
          <cell r="C9" t="str">
            <v>Pekalongan ,07  Februari  2008</v>
          </cell>
          <cell r="D9" t="str">
            <v>Islam</v>
          </cell>
          <cell r="E9">
            <v>5677</v>
          </cell>
          <cell r="F9" t="str">
            <v>Kuripan Kidul</v>
          </cell>
          <cell r="G9">
            <v>0</v>
          </cell>
        </row>
        <row r="10">
          <cell r="B10" t="str">
            <v>M SYARIFUL FAZA</v>
          </cell>
          <cell r="C10" t="str">
            <v>PEKALONGAN ,16  Maret  2008</v>
          </cell>
          <cell r="D10" t="str">
            <v>Islam</v>
          </cell>
          <cell r="E10">
            <v>5681</v>
          </cell>
          <cell r="F10" t="str">
            <v>Simbang Wetan</v>
          </cell>
          <cell r="G10">
            <v>0</v>
          </cell>
        </row>
        <row r="11">
          <cell r="B11" t="str">
            <v>M. YUSUF HIDAYATULLAH</v>
          </cell>
          <cell r="C11" t="str">
            <v>PEKALONGAN ,22  Oktober  2008</v>
          </cell>
          <cell r="D11" t="str">
            <v>Islam</v>
          </cell>
          <cell r="E11">
            <v>5697</v>
          </cell>
          <cell r="F11" t="str">
            <v>Simbang Kulon</v>
          </cell>
          <cell r="G11">
            <v>0</v>
          </cell>
        </row>
        <row r="12">
          <cell r="B12" t="str">
            <v>MOH LUTFI MAULANA</v>
          </cell>
          <cell r="C12" t="str">
            <v>PEKALONGAN ,23  Oktober  2006</v>
          </cell>
          <cell r="D12" t="str">
            <v>Islam</v>
          </cell>
          <cell r="E12">
            <v>5688</v>
          </cell>
          <cell r="F12" t="str">
            <v>Jenggot</v>
          </cell>
          <cell r="G12">
            <v>0</v>
          </cell>
        </row>
        <row r="13">
          <cell r="B13" t="str">
            <v>MOH. ARIF MAULANA</v>
          </cell>
          <cell r="C13" t="str">
            <v>PEKALONGAN ,20  Maret  2008</v>
          </cell>
          <cell r="D13" t="str">
            <v>Islam</v>
          </cell>
          <cell r="E13">
            <v>5704</v>
          </cell>
          <cell r="F13" t="str">
            <v>Kuripan Kidul</v>
          </cell>
          <cell r="G13">
            <v>0</v>
          </cell>
        </row>
        <row r="14">
          <cell r="E14">
            <v>5772</v>
          </cell>
          <cell r="G14">
            <v>0</v>
          </cell>
        </row>
        <row r="15">
          <cell r="E15">
            <v>5698</v>
          </cell>
          <cell r="G15">
            <v>0</v>
          </cell>
        </row>
        <row r="16">
          <cell r="E16">
            <v>5703</v>
          </cell>
          <cell r="G16">
            <v>0</v>
          </cell>
        </row>
        <row r="17">
          <cell r="E17">
            <v>5713</v>
          </cell>
          <cell r="G17">
            <v>0</v>
          </cell>
        </row>
        <row r="18">
          <cell r="E18">
            <v>5695</v>
          </cell>
          <cell r="G18">
            <v>0</v>
          </cell>
        </row>
        <row r="19">
          <cell r="E19">
            <v>5691</v>
          </cell>
          <cell r="G19">
            <v>0</v>
          </cell>
        </row>
        <row r="20">
          <cell r="E20">
            <v>5700</v>
          </cell>
          <cell r="G20">
            <v>0</v>
          </cell>
        </row>
        <row r="21">
          <cell r="E21">
            <v>5701</v>
          </cell>
          <cell r="G21">
            <v>0</v>
          </cell>
        </row>
        <row r="22">
          <cell r="E22">
            <v>5680</v>
          </cell>
          <cell r="G22">
            <v>0</v>
          </cell>
        </row>
        <row r="23">
          <cell r="E23">
            <v>5696</v>
          </cell>
          <cell r="G23">
            <v>0</v>
          </cell>
        </row>
        <row r="24">
          <cell r="E24">
            <v>5685</v>
          </cell>
          <cell r="G24">
            <v>0</v>
          </cell>
        </row>
        <row r="25">
          <cell r="E25">
            <v>5690</v>
          </cell>
          <cell r="G25">
            <v>0</v>
          </cell>
        </row>
        <row r="26">
          <cell r="E26">
            <v>5768</v>
          </cell>
          <cell r="G26">
            <v>0</v>
          </cell>
        </row>
        <row r="27">
          <cell r="E27">
            <v>5709</v>
          </cell>
          <cell r="G27">
            <v>0</v>
          </cell>
        </row>
        <row r="28">
          <cell r="E28">
            <v>5774</v>
          </cell>
          <cell r="G28">
            <v>0</v>
          </cell>
        </row>
        <row r="29">
          <cell r="E29">
            <v>5694</v>
          </cell>
          <cell r="G29">
            <v>0</v>
          </cell>
        </row>
        <row r="30">
          <cell r="E30">
            <v>5773</v>
          </cell>
          <cell r="G30">
            <v>0</v>
          </cell>
        </row>
        <row r="31">
          <cell r="E31">
            <v>5771</v>
          </cell>
          <cell r="G31">
            <v>0</v>
          </cell>
        </row>
        <row r="32">
          <cell r="E32">
            <v>5683</v>
          </cell>
          <cell r="G32">
            <v>0</v>
          </cell>
        </row>
        <row r="33">
          <cell r="E33">
            <v>5699</v>
          </cell>
          <cell r="G33">
            <v>0</v>
          </cell>
        </row>
        <row r="34">
          <cell r="E34">
            <v>5711</v>
          </cell>
          <cell r="G34">
            <v>0</v>
          </cell>
        </row>
        <row r="35">
          <cell r="E35">
            <v>5679</v>
          </cell>
          <cell r="G35">
            <v>0</v>
          </cell>
        </row>
        <row r="36">
          <cell r="E36">
            <v>5682</v>
          </cell>
          <cell r="G36">
            <v>0</v>
          </cell>
        </row>
        <row r="37">
          <cell r="E37">
            <v>5684</v>
          </cell>
          <cell r="G37">
            <v>0</v>
          </cell>
        </row>
        <row r="38">
          <cell r="E38">
            <v>5775</v>
          </cell>
          <cell r="G38">
            <v>0</v>
          </cell>
        </row>
        <row r="39">
          <cell r="E39">
            <v>5705</v>
          </cell>
          <cell r="G39">
            <v>0</v>
          </cell>
        </row>
        <row r="40">
          <cell r="E40">
            <v>5767</v>
          </cell>
          <cell r="G40">
            <v>0</v>
          </cell>
        </row>
        <row r="41">
          <cell r="E41">
            <v>5687</v>
          </cell>
          <cell r="G41">
            <v>0</v>
          </cell>
        </row>
        <row r="42">
          <cell r="E42">
            <v>5676</v>
          </cell>
          <cell r="F42" t="str">
            <v>Simbang Wetan</v>
          </cell>
          <cell r="G42">
            <v>0</v>
          </cell>
        </row>
        <row r="43">
          <cell r="E43">
            <v>5686</v>
          </cell>
          <cell r="F43" t="str">
            <v>Kradenan</v>
          </cell>
          <cell r="G43">
            <v>0</v>
          </cell>
        </row>
        <row r="44">
          <cell r="E44">
            <v>5769</v>
          </cell>
          <cell r="F44" t="str">
            <v xml:space="preserve">Ambokembang </v>
          </cell>
          <cell r="G44">
            <v>0</v>
          </cell>
        </row>
        <row r="45">
          <cell r="E45">
            <v>5693</v>
          </cell>
          <cell r="F45" t="str">
            <v>Simbang Wetan</v>
          </cell>
          <cell r="G45">
            <v>0</v>
          </cell>
        </row>
        <row r="46">
          <cell r="E46">
            <v>5714</v>
          </cell>
          <cell r="F46" t="str">
            <v>Simbang Wetan</v>
          </cell>
          <cell r="G46">
            <v>0</v>
          </cell>
        </row>
        <row r="47">
          <cell r="E47">
            <v>5766</v>
          </cell>
          <cell r="F47" t="str">
            <v xml:space="preserve">Jajar Wayang </v>
          </cell>
          <cell r="G47">
            <v>0</v>
          </cell>
        </row>
        <row r="48">
          <cell r="E48">
            <v>5727</v>
          </cell>
          <cell r="F48" t="str">
            <v>SIMBANG WETAN</v>
          </cell>
          <cell r="G48">
            <v>0</v>
          </cell>
        </row>
        <row r="49">
          <cell r="E49">
            <v>5718</v>
          </cell>
          <cell r="F49" t="str">
            <v>JENGGOT</v>
          </cell>
          <cell r="G49">
            <v>0</v>
          </cell>
        </row>
        <row r="50">
          <cell r="E50">
            <v>5746</v>
          </cell>
          <cell r="F50" t="str">
            <v>SIMBANG WETAN</v>
          </cell>
          <cell r="G50">
            <v>0</v>
          </cell>
        </row>
        <row r="51">
          <cell r="E51">
            <v>5747</v>
          </cell>
          <cell r="F51" t="str">
            <v>SIMBANG WETAN</v>
          </cell>
          <cell r="G51">
            <v>0</v>
          </cell>
        </row>
        <row r="52">
          <cell r="E52">
            <v>5764</v>
          </cell>
          <cell r="F52" t="str">
            <v xml:space="preserve">Simbang Wetan </v>
          </cell>
          <cell r="G52">
            <v>0</v>
          </cell>
        </row>
        <row r="53">
          <cell r="E53">
            <v>5735</v>
          </cell>
          <cell r="F53" t="str">
            <v>SIMBANG WETAN</v>
          </cell>
          <cell r="G53">
            <v>0</v>
          </cell>
        </row>
        <row r="54">
          <cell r="E54">
            <v>5733</v>
          </cell>
          <cell r="F54" t="str">
            <v>SIMBANG WETAN</v>
          </cell>
          <cell r="G54">
            <v>0</v>
          </cell>
        </row>
        <row r="55">
          <cell r="E55">
            <v>5749</v>
          </cell>
          <cell r="F55" t="str">
            <v>SIMBANG KULON</v>
          </cell>
          <cell r="G55">
            <v>0</v>
          </cell>
        </row>
        <row r="56">
          <cell r="E56">
            <v>5744</v>
          </cell>
          <cell r="F56" t="str">
            <v>SIMBANG WETAN</v>
          </cell>
          <cell r="G56">
            <v>0</v>
          </cell>
        </row>
        <row r="57">
          <cell r="E57">
            <v>5757</v>
          </cell>
          <cell r="F57" t="str">
            <v>SIMBANG WETAN</v>
          </cell>
          <cell r="G57">
            <v>0</v>
          </cell>
        </row>
        <row r="58">
          <cell r="E58">
            <v>5732</v>
          </cell>
          <cell r="F58" t="str">
            <v>SIMBANG WETAN</v>
          </cell>
          <cell r="G58">
            <v>0</v>
          </cell>
        </row>
        <row r="59">
          <cell r="E59">
            <v>5724</v>
          </cell>
          <cell r="F59" t="str">
            <v>SIMBANG WETAN</v>
          </cell>
          <cell r="G59">
            <v>0</v>
          </cell>
        </row>
        <row r="60">
          <cell r="E60">
            <v>5737</v>
          </cell>
          <cell r="F60" t="str">
            <v>SIMBANG WETAN</v>
          </cell>
          <cell r="G60">
            <v>0</v>
          </cell>
        </row>
        <row r="61">
          <cell r="E61">
            <v>5730</v>
          </cell>
          <cell r="F61" t="str">
            <v>SIMBANG WETAN</v>
          </cell>
          <cell r="G61">
            <v>0</v>
          </cell>
        </row>
        <row r="62">
          <cell r="E62">
            <v>5721</v>
          </cell>
          <cell r="F62" t="str">
            <v>JENGGOT</v>
          </cell>
          <cell r="G62">
            <v>0</v>
          </cell>
        </row>
        <row r="63">
          <cell r="E63">
            <v>5759</v>
          </cell>
          <cell r="F63" t="str">
            <v>Simbang Wetan</v>
          </cell>
          <cell r="G63">
            <v>0</v>
          </cell>
        </row>
        <row r="64">
          <cell r="E64">
            <v>5725</v>
          </cell>
          <cell r="F64" t="str">
            <v>SIMBANG WETAN</v>
          </cell>
          <cell r="G64">
            <v>0</v>
          </cell>
        </row>
        <row r="65">
          <cell r="E65">
            <v>5728</v>
          </cell>
          <cell r="F65" t="str">
            <v>SIMBANG KULON</v>
          </cell>
          <cell r="G65">
            <v>0</v>
          </cell>
        </row>
        <row r="66">
          <cell r="E66">
            <v>5745</v>
          </cell>
          <cell r="F66" t="str">
            <v>JENGGOT</v>
          </cell>
          <cell r="G66">
            <v>0</v>
          </cell>
        </row>
        <row r="67">
          <cell r="E67">
            <v>5743</v>
          </cell>
          <cell r="F67" t="str">
            <v>SIMBANG WETAN</v>
          </cell>
          <cell r="G67">
            <v>0</v>
          </cell>
        </row>
        <row r="68">
          <cell r="E68">
            <v>5739</v>
          </cell>
          <cell r="F68" t="str">
            <v>SIMBANG WETAN</v>
          </cell>
          <cell r="G68">
            <v>0</v>
          </cell>
        </row>
        <row r="69">
          <cell r="E69">
            <v>5731</v>
          </cell>
          <cell r="F69" t="str">
            <v>SIMBANG WETAN</v>
          </cell>
          <cell r="G69">
            <v>0</v>
          </cell>
        </row>
        <row r="70">
          <cell r="E70">
            <v>5763</v>
          </cell>
          <cell r="F70" t="str">
            <v>Simbang Wetan</v>
          </cell>
          <cell r="G70">
            <v>0</v>
          </cell>
        </row>
        <row r="71">
          <cell r="E71">
            <v>5738</v>
          </cell>
          <cell r="F71" t="str">
            <v>SIMBANG WETAN</v>
          </cell>
          <cell r="G71">
            <v>0</v>
          </cell>
        </row>
        <row r="72">
          <cell r="E72">
            <v>5741</v>
          </cell>
          <cell r="F72" t="str">
            <v>WATUSALAM</v>
          </cell>
          <cell r="G72">
            <v>0</v>
          </cell>
        </row>
        <row r="73">
          <cell r="E73">
            <v>5754</v>
          </cell>
          <cell r="F73" t="str">
            <v>SIMBANG KULON</v>
          </cell>
          <cell r="G73">
            <v>0</v>
          </cell>
        </row>
        <row r="74">
          <cell r="E74">
            <v>5717</v>
          </cell>
          <cell r="F74" t="str">
            <v>JENGGOT</v>
          </cell>
          <cell r="G74">
            <v>0</v>
          </cell>
        </row>
        <row r="75">
          <cell r="E75">
            <v>5758</v>
          </cell>
          <cell r="F75" t="str">
            <v>SIMBANG WETAN</v>
          </cell>
          <cell r="G75">
            <v>0</v>
          </cell>
        </row>
        <row r="76">
          <cell r="E76">
            <v>5722</v>
          </cell>
          <cell r="F76" t="str">
            <v>SIMBANG KULON</v>
          </cell>
          <cell r="G76">
            <v>0</v>
          </cell>
        </row>
        <row r="77">
          <cell r="E77">
            <v>5765</v>
          </cell>
          <cell r="F77" t="str">
            <v>SIMBANG KULON</v>
          </cell>
          <cell r="G77">
            <v>0</v>
          </cell>
        </row>
        <row r="78">
          <cell r="E78">
            <v>5742</v>
          </cell>
          <cell r="F78" t="str">
            <v>SIMBANG WETAN</v>
          </cell>
          <cell r="G78">
            <v>0</v>
          </cell>
        </row>
        <row r="79">
          <cell r="E79">
            <v>5752</v>
          </cell>
          <cell r="F79" t="str">
            <v>SIMBANG WETAN</v>
          </cell>
          <cell r="G79">
            <v>0</v>
          </cell>
        </row>
        <row r="80">
          <cell r="E80">
            <v>5751</v>
          </cell>
          <cell r="F80" t="str">
            <v>SIMBANG WETAN</v>
          </cell>
          <cell r="G80">
            <v>0</v>
          </cell>
        </row>
        <row r="81">
          <cell r="E81">
            <v>5716</v>
          </cell>
          <cell r="F81" t="str">
            <v>JENGGOT</v>
          </cell>
          <cell r="G81">
            <v>0</v>
          </cell>
        </row>
        <row r="82">
          <cell r="E82">
            <v>5723</v>
          </cell>
          <cell r="F82" t="str">
            <v>SIMBANG KULON</v>
          </cell>
          <cell r="G82">
            <v>0</v>
          </cell>
        </row>
        <row r="83">
          <cell r="E83">
            <v>5762</v>
          </cell>
          <cell r="F83" t="str">
            <v>Jenggot</v>
          </cell>
          <cell r="G83">
            <v>0</v>
          </cell>
        </row>
        <row r="84">
          <cell r="E84">
            <v>5761</v>
          </cell>
          <cell r="F84" t="str">
            <v>SIMBANG WETAN</v>
          </cell>
          <cell r="G84">
            <v>0</v>
          </cell>
        </row>
        <row r="85">
          <cell r="E85">
            <v>5753</v>
          </cell>
          <cell r="F85" t="str">
            <v>SIMBANG KULON</v>
          </cell>
          <cell r="G85">
            <v>0</v>
          </cell>
        </row>
        <row r="86">
          <cell r="E86">
            <v>5715</v>
          </cell>
          <cell r="F86" t="str">
            <v>JENGGOT</v>
          </cell>
          <cell r="G86">
            <v>0</v>
          </cell>
        </row>
        <row r="87">
          <cell r="E87">
            <v>5729</v>
          </cell>
          <cell r="F87" t="str">
            <v>SIMBANG WETAN</v>
          </cell>
          <cell r="G87">
            <v>0</v>
          </cell>
        </row>
        <row r="88">
          <cell r="E88">
            <v>5755</v>
          </cell>
          <cell r="F88" t="str">
            <v>JENGGOT</v>
          </cell>
          <cell r="G88">
            <v>0</v>
          </cell>
        </row>
        <row r="89">
          <cell r="E89">
            <v>5726</v>
          </cell>
          <cell r="F89" t="str">
            <v>SIMBANG WETAN</v>
          </cell>
          <cell r="G89">
            <v>0</v>
          </cell>
        </row>
        <row r="90">
          <cell r="E90">
            <v>5756</v>
          </cell>
          <cell r="F90" t="str">
            <v>JENGGOT</v>
          </cell>
          <cell r="G90">
            <v>0</v>
          </cell>
        </row>
        <row r="91">
          <cell r="E91">
            <v>5760</v>
          </cell>
          <cell r="F91" t="str">
            <v>SIMBANG KULON</v>
          </cell>
          <cell r="G91">
            <v>0</v>
          </cell>
        </row>
        <row r="92">
          <cell r="E92">
            <v>5720</v>
          </cell>
          <cell r="F92" t="str">
            <v>SIMBANG WETAN</v>
          </cell>
          <cell r="G92">
            <v>0</v>
          </cell>
        </row>
        <row r="93">
          <cell r="E93">
            <v>5740</v>
          </cell>
          <cell r="F93" t="str">
            <v xml:space="preserve">KERTOHARJO </v>
          </cell>
          <cell r="G93">
            <v>0</v>
          </cell>
        </row>
        <row r="94">
          <cell r="E94">
            <v>5719</v>
          </cell>
          <cell r="F94" t="str">
            <v>KRAMAT SARI</v>
          </cell>
          <cell r="G94">
            <v>0</v>
          </cell>
        </row>
        <row r="95">
          <cell r="E95">
            <v>5748</v>
          </cell>
          <cell r="F95" t="str">
            <v>SIMBANG KULON</v>
          </cell>
          <cell r="G95">
            <v>0</v>
          </cell>
        </row>
        <row r="96">
          <cell r="E96">
            <v>5786</v>
          </cell>
          <cell r="F96" t="str">
            <v>SIMBANG WETAN</v>
          </cell>
          <cell r="G96">
            <v>0</v>
          </cell>
        </row>
        <row r="97">
          <cell r="E97">
            <v>5792</v>
          </cell>
          <cell r="F97" t="str">
            <v>WATUSALAM</v>
          </cell>
          <cell r="G97">
            <v>0</v>
          </cell>
        </row>
        <row r="98">
          <cell r="E98">
            <v>5778</v>
          </cell>
          <cell r="F98" t="str">
            <v>JENGGOT</v>
          </cell>
          <cell r="G98">
            <v>0</v>
          </cell>
        </row>
        <row r="99">
          <cell r="E99">
            <v>5812</v>
          </cell>
          <cell r="F99" t="str">
            <v>SIMBANG WETAN</v>
          </cell>
          <cell r="G99">
            <v>0</v>
          </cell>
        </row>
        <row r="100">
          <cell r="E100">
            <v>5813</v>
          </cell>
          <cell r="F100" t="str">
            <v>SIMBANG WETAN</v>
          </cell>
          <cell r="G100">
            <v>0</v>
          </cell>
        </row>
        <row r="101">
          <cell r="E101">
            <v>5819</v>
          </cell>
          <cell r="F101" t="str">
            <v>SIMBANG KULON</v>
          </cell>
          <cell r="G101">
            <v>0</v>
          </cell>
        </row>
        <row r="102">
          <cell r="E102">
            <v>5800</v>
          </cell>
          <cell r="F102" t="str">
            <v>JENGGOT</v>
          </cell>
          <cell r="G102">
            <v>0</v>
          </cell>
        </row>
        <row r="103">
          <cell r="E103">
            <v>5816</v>
          </cell>
          <cell r="F103" t="str">
            <v>KRADENAN</v>
          </cell>
          <cell r="G103">
            <v>0</v>
          </cell>
        </row>
        <row r="104">
          <cell r="E104">
            <v>5789</v>
          </cell>
          <cell r="F104" t="str">
            <v>SIMBANG WETAN</v>
          </cell>
          <cell r="G104">
            <v>0</v>
          </cell>
        </row>
        <row r="105">
          <cell r="E105">
            <v>5799</v>
          </cell>
          <cell r="F105" t="str">
            <v>SIMBANG WETAN</v>
          </cell>
          <cell r="G105">
            <v>0</v>
          </cell>
        </row>
        <row r="106">
          <cell r="E106">
            <v>5783</v>
          </cell>
          <cell r="F106" t="str">
            <v>SIMBANG WETAN</v>
          </cell>
          <cell r="G106">
            <v>0</v>
          </cell>
        </row>
        <row r="107">
          <cell r="E107">
            <v>5809</v>
          </cell>
          <cell r="F107" t="str">
            <v>SIMBANG WETAN</v>
          </cell>
          <cell r="G107">
            <v>0</v>
          </cell>
        </row>
        <row r="108">
          <cell r="E108">
            <v>5796</v>
          </cell>
          <cell r="F108" t="str">
            <v>WATUSALAM</v>
          </cell>
          <cell r="G108">
            <v>0</v>
          </cell>
        </row>
        <row r="109">
          <cell r="E109">
            <v>5779</v>
          </cell>
          <cell r="F109" t="str">
            <v>SIMBANG KULON</v>
          </cell>
          <cell r="G109">
            <v>0</v>
          </cell>
        </row>
        <row r="110">
          <cell r="E110">
            <v>5794</v>
          </cell>
          <cell r="F110" t="str">
            <v>SIMBANG KULON</v>
          </cell>
          <cell r="G110">
            <v>0</v>
          </cell>
        </row>
        <row r="111">
          <cell r="E111">
            <v>5795</v>
          </cell>
          <cell r="F111" t="str">
            <v>SIMBANG KULON</v>
          </cell>
          <cell r="G111">
            <v>0</v>
          </cell>
        </row>
        <row r="112">
          <cell r="E112">
            <v>5785</v>
          </cell>
          <cell r="F112" t="str">
            <v>SIMBANG WETAN</v>
          </cell>
          <cell r="G112">
            <v>0</v>
          </cell>
        </row>
        <row r="113">
          <cell r="E113">
            <v>5806</v>
          </cell>
          <cell r="F113" t="str">
            <v xml:space="preserve">WATUSALAM </v>
          </cell>
          <cell r="G113">
            <v>0</v>
          </cell>
        </row>
        <row r="114">
          <cell r="E114">
            <v>5780</v>
          </cell>
          <cell r="F114" t="str">
            <v>SIMBANG KULON</v>
          </cell>
          <cell r="G114">
            <v>0</v>
          </cell>
        </row>
        <row r="115">
          <cell r="E115">
            <v>5781</v>
          </cell>
          <cell r="F115" t="str">
            <v>SIMBANG WETAN</v>
          </cell>
          <cell r="G115">
            <v>0</v>
          </cell>
        </row>
        <row r="116">
          <cell r="E116">
            <v>5784</v>
          </cell>
          <cell r="F116" t="str">
            <v>SIMBANG WETAN</v>
          </cell>
          <cell r="G116">
            <v>0</v>
          </cell>
        </row>
        <row r="117">
          <cell r="E117">
            <v>5798</v>
          </cell>
          <cell r="F117" t="str">
            <v>SIMBANG WETAN</v>
          </cell>
          <cell r="G117">
            <v>0</v>
          </cell>
        </row>
        <row r="118">
          <cell r="E118">
            <v>5808</v>
          </cell>
          <cell r="F118" t="str">
            <v>JENGGOT</v>
          </cell>
          <cell r="G118">
            <v>0</v>
          </cell>
        </row>
        <row r="119">
          <cell r="E119">
            <v>5811</v>
          </cell>
          <cell r="F119" t="str">
            <v>JENGGOT</v>
          </cell>
          <cell r="G119">
            <v>0</v>
          </cell>
        </row>
        <row r="120">
          <cell r="E120">
            <v>5777</v>
          </cell>
          <cell r="F120" t="str">
            <v>SIMBANG WETAN</v>
          </cell>
          <cell r="G120">
            <v>0</v>
          </cell>
        </row>
        <row r="121">
          <cell r="E121">
            <v>5787</v>
          </cell>
          <cell r="F121" t="str">
            <v>SIMBANG KULON</v>
          </cell>
          <cell r="G121">
            <v>0</v>
          </cell>
        </row>
        <row r="122">
          <cell r="E122">
            <v>5790</v>
          </cell>
          <cell r="F122" t="str">
            <v>SIMBANG WETAN</v>
          </cell>
          <cell r="G122">
            <v>0</v>
          </cell>
        </row>
        <row r="123">
          <cell r="E123">
            <v>5804</v>
          </cell>
          <cell r="F123" t="str">
            <v>SIMBANG WETAN</v>
          </cell>
          <cell r="G123">
            <v>0</v>
          </cell>
        </row>
        <row r="124">
          <cell r="E124">
            <v>5818</v>
          </cell>
          <cell r="F124" t="str">
            <v>SIMBANG WETAN</v>
          </cell>
          <cell r="G124">
            <v>0</v>
          </cell>
        </row>
        <row r="125">
          <cell r="E125">
            <v>5815</v>
          </cell>
          <cell r="F125" t="str">
            <v>SIMBANG WETAN</v>
          </cell>
          <cell r="G125">
            <v>0</v>
          </cell>
        </row>
        <row r="126">
          <cell r="E126">
            <v>5814</v>
          </cell>
          <cell r="F126" t="str">
            <v>SIMBANG WETAN</v>
          </cell>
          <cell r="G126">
            <v>0</v>
          </cell>
        </row>
        <row r="127">
          <cell r="E127">
            <v>5791</v>
          </cell>
          <cell r="F127" t="str">
            <v>SIMBANG WETAN</v>
          </cell>
          <cell r="G127">
            <v>0</v>
          </cell>
        </row>
        <row r="128">
          <cell r="E128">
            <v>5801</v>
          </cell>
          <cell r="F128" t="str">
            <v>SIMBANG WETAN</v>
          </cell>
          <cell r="G128">
            <v>0</v>
          </cell>
        </row>
        <row r="129">
          <cell r="E129">
            <v>5805</v>
          </cell>
          <cell r="F129" t="str">
            <v>KEBONSARI</v>
          </cell>
          <cell r="G129">
            <v>0</v>
          </cell>
        </row>
        <row r="130">
          <cell r="E130">
            <v>5810</v>
          </cell>
          <cell r="F130" t="str">
            <v>JENGGOT</v>
          </cell>
          <cell r="G130">
            <v>0</v>
          </cell>
        </row>
        <row r="131">
          <cell r="E131">
            <v>5793</v>
          </cell>
          <cell r="F131" t="str">
            <v>SIMBANG KULON</v>
          </cell>
          <cell r="G131">
            <v>0</v>
          </cell>
        </row>
        <row r="132">
          <cell r="E132">
            <v>5803</v>
          </cell>
          <cell r="F132" t="str">
            <v>WATUSALAM</v>
          </cell>
          <cell r="G132">
            <v>0</v>
          </cell>
        </row>
        <row r="133">
          <cell r="E133">
            <v>5788</v>
          </cell>
          <cell r="F133" t="str">
            <v>JENGGOT</v>
          </cell>
          <cell r="G133">
            <v>0</v>
          </cell>
        </row>
        <row r="134">
          <cell r="E134">
            <v>5802</v>
          </cell>
          <cell r="F134" t="str">
            <v xml:space="preserve">Podosari </v>
          </cell>
          <cell r="G134">
            <v>0</v>
          </cell>
        </row>
        <row r="135">
          <cell r="E135">
            <v>5797</v>
          </cell>
          <cell r="F135" t="str">
            <v>SIMBANG WETAN</v>
          </cell>
          <cell r="G135">
            <v>0</v>
          </cell>
        </row>
        <row r="136">
          <cell r="E136">
            <v>5807</v>
          </cell>
          <cell r="F136" t="str">
            <v>SIMBANG WETAN</v>
          </cell>
          <cell r="G136">
            <v>0</v>
          </cell>
        </row>
        <row r="137">
          <cell r="E137">
            <v>5817</v>
          </cell>
          <cell r="F137" t="str">
            <v>KALIBELUK</v>
          </cell>
          <cell r="G137">
            <v>0</v>
          </cell>
        </row>
        <row r="138">
          <cell r="E138">
            <v>5782</v>
          </cell>
          <cell r="F138" t="str">
            <v>SIMBANG WETAN</v>
          </cell>
          <cell r="G138">
            <v>0</v>
          </cell>
        </row>
        <row r="139">
          <cell r="E139">
            <v>5820</v>
          </cell>
          <cell r="F139" t="str">
            <v>JENGGOT</v>
          </cell>
          <cell r="G139">
            <v>0</v>
          </cell>
        </row>
        <row r="140">
          <cell r="E140">
            <v>5821</v>
          </cell>
          <cell r="F140" t="str">
            <v xml:space="preserve">Simbang Wetan </v>
          </cell>
          <cell r="G140">
            <v>0</v>
          </cell>
        </row>
        <row r="141">
          <cell r="E141">
            <v>5822</v>
          </cell>
          <cell r="F141" t="str">
            <v>Watusalam</v>
          </cell>
          <cell r="G141">
            <v>0</v>
          </cell>
        </row>
        <row r="142">
          <cell r="E142">
            <v>5823</v>
          </cell>
          <cell r="F142" t="str">
            <v>Samborejo</v>
          </cell>
          <cell r="G142">
            <v>0</v>
          </cell>
        </row>
        <row r="143">
          <cell r="E143">
            <v>0</v>
          </cell>
          <cell r="F143" t="str">
            <v/>
          </cell>
          <cell r="G143">
            <v>0</v>
          </cell>
        </row>
        <row r="144">
          <cell r="E144">
            <v>0</v>
          </cell>
          <cell r="F144" t="str">
            <v/>
          </cell>
          <cell r="G144">
            <v>0</v>
          </cell>
        </row>
        <row r="145">
          <cell r="E145">
            <v>0</v>
          </cell>
          <cell r="F145" t="str">
            <v/>
          </cell>
          <cell r="G145">
            <v>0</v>
          </cell>
        </row>
        <row r="146">
          <cell r="E146">
            <v>0</v>
          </cell>
          <cell r="F146" t="str">
            <v/>
          </cell>
          <cell r="G146">
            <v>0</v>
          </cell>
        </row>
        <row r="147">
          <cell r="E147">
            <v>0</v>
          </cell>
          <cell r="F147" t="str">
            <v/>
          </cell>
          <cell r="G147">
            <v>0</v>
          </cell>
        </row>
      </sheetData>
      <sheetData sheetId="12"/>
      <sheetData sheetId="1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BSERVASI 92 (5)"/>
      <sheetName val="PD 92 (5)"/>
      <sheetName val="PAT 92 (5)"/>
      <sheetName val="JURNAL 92 (5)"/>
      <sheetName val="SIKAP 92 (5)"/>
      <sheetName val="PENGETAHUAN 92 (5)"/>
      <sheetName val="KETERAMPILAN 92 (5)"/>
      <sheetName val="DAFTAR NILAI RAPORT 92 (5)"/>
      <sheetName val="OBSERVASI 91 (5)"/>
      <sheetName val="PD 91 (5)"/>
      <sheetName val="PAT 91 (5)"/>
      <sheetName val="JURNAL 91 (5)"/>
      <sheetName val="SIKAP 91 (5)"/>
      <sheetName val="PENGETAHUAN 91 (5)"/>
      <sheetName val="KETERAMPILAN 91 (5)"/>
      <sheetName val="DAFTAR NILAI RAPORT 91 (5)"/>
      <sheetName val="DATA MAPEL 91 (5)"/>
      <sheetName val="OBSERVASI 92 (4)"/>
      <sheetName val="PD 92 (4)"/>
      <sheetName val="PAT 92 (4)"/>
      <sheetName val="JURNAL 92 (4)"/>
      <sheetName val="SIKAP 92 (4)"/>
      <sheetName val="PENGETAHUAN 92 (4)"/>
      <sheetName val="KETERAMPILAN 92 (4)"/>
      <sheetName val="DAFTAR NILAI RAPORT 92 (4)"/>
      <sheetName val="OBSERVASI 91 (4)"/>
      <sheetName val="PD 91 (4)"/>
      <sheetName val="PAT 91 (4)"/>
      <sheetName val="JURNAL 91 (4)"/>
      <sheetName val="SIKAP 91 (4)"/>
      <sheetName val="PENGETAHUAN 91 (4)"/>
      <sheetName val="KETERAMPILAN 91 (4)"/>
      <sheetName val="DAFTAR NILAI RAPORT 91 (4)"/>
      <sheetName val="DATA MAPEL 91 (4)"/>
      <sheetName val="OBSERVASI 92 (3)"/>
      <sheetName val="PD 92 (3)"/>
      <sheetName val="PAT 92 (3)"/>
      <sheetName val="JURNAL 92 (3)"/>
      <sheetName val="SIKAP 92 (3)"/>
      <sheetName val="PENGETAHUAN 92 (3)"/>
      <sheetName val="KETERAMPILAN 92 (3)"/>
      <sheetName val="DAFTAR NILAI RAPORT 92 (3)"/>
      <sheetName val="OBSERVASI 91 (3)"/>
      <sheetName val="PD 91 (3)"/>
      <sheetName val="PAT 91 (3)"/>
      <sheetName val="JURNAL 91 (3)"/>
      <sheetName val="SIKAP 91 (3)"/>
      <sheetName val="PENGETAHUAN 91 (3)"/>
      <sheetName val="KETERAMPILAN 91 (3)"/>
      <sheetName val="DAFTAR NILAI RAPORT 91 (3)"/>
      <sheetName val="DATA MAPEL 91 (3)"/>
      <sheetName val="OBSERVASI 92 (2)"/>
      <sheetName val="PD 92 (2)"/>
      <sheetName val="PAT 92 (2)"/>
      <sheetName val="JURNAL 92 (2)"/>
      <sheetName val="SIKAP 92 (2)"/>
      <sheetName val="PENGETAHUAN 92 (2)"/>
      <sheetName val="KETERAMPILAN 92 (2)"/>
      <sheetName val="DAFTAR NILAI RAPORT 92 (2)"/>
      <sheetName val="OBSERVASI 91 (2)"/>
      <sheetName val="PD 91 (2)"/>
      <sheetName val="PAT 91 (2)"/>
      <sheetName val="JURNAL 91 (2)"/>
      <sheetName val="SIKAP 91 (2)"/>
      <sheetName val="PENGETAHUAN 91 (2)"/>
      <sheetName val="KETERAMPILAN 91 (2)"/>
      <sheetName val="DAFTAR NILAI RAPORT 91 (2)"/>
      <sheetName val="DATA MAPEL 91 (2)"/>
      <sheetName val="OBSERVASI 92"/>
      <sheetName val="PD 92"/>
      <sheetName val="PAT 92"/>
      <sheetName val="JURNAL 92"/>
      <sheetName val="SIKAP 92"/>
      <sheetName val="PENGETAHUAN 92"/>
      <sheetName val="KETERAMPILAN 92"/>
      <sheetName val="DAFTAR NILAI RAPORT 92"/>
      <sheetName val="OBSERVASI 91"/>
      <sheetName val="PD 91"/>
      <sheetName val="PAT 91"/>
      <sheetName val="JURNAL 91"/>
      <sheetName val="SIKAP 91"/>
      <sheetName val="PENGETAHUAN 91"/>
      <sheetName val="KETERAMPILAN 91"/>
      <sheetName val="DAFTAR NILAI RAPORT 91"/>
      <sheetName val="DATA MAPEL 91"/>
      <sheetName val="OBSERVASI 82 (5)"/>
      <sheetName val="PD 82 (5)"/>
      <sheetName val="PAT 82 (5)"/>
      <sheetName val="JURNAL 82 (5)"/>
      <sheetName val="SIKAP 82 (5)"/>
      <sheetName val="PENGETAHUAN 82 (5)"/>
      <sheetName val="KETERAMPILAN 82 (5)"/>
      <sheetName val="DAFTAR NILAI RAPORT 82 (5)"/>
      <sheetName val="OBSERVASI 81 (5)"/>
      <sheetName val="PD 81 (5)"/>
      <sheetName val="PAT 81 (5)"/>
      <sheetName val="JURNAL 81 (5)"/>
      <sheetName val="SIKAP 81 (5)"/>
      <sheetName val="PENGETAHUAN 81 (5)"/>
      <sheetName val="KETERAMPILAN 81 (5)"/>
      <sheetName val="DAFTAR NILAI RAPORT 81 (5)"/>
      <sheetName val="DATA MAPEL 81 (5)"/>
      <sheetName val="OBSERVASI 82 (4)"/>
      <sheetName val="PD 82 (4)"/>
      <sheetName val="PAT 82 (4)"/>
      <sheetName val="JURNAL 82 (4)"/>
      <sheetName val="SIKAP 82 (4)"/>
      <sheetName val="PENGETAHUAN 82 (4)"/>
      <sheetName val="KETERAMPILAN 82 (4)"/>
      <sheetName val="DAFTAR NILAI RAPORT 82 (4)"/>
      <sheetName val="OBSERVASI 81 (4)"/>
      <sheetName val="PD 81 (4)"/>
      <sheetName val="PAT 81 (4)"/>
      <sheetName val="JURNAL 81 (4)"/>
      <sheetName val="SIKAP 81 (4)"/>
      <sheetName val="PENGETAHUAN 81 (4)"/>
      <sheetName val="KETERAMPILAN 81 (4)"/>
      <sheetName val="DAFTAR NILAI RAPORT 81 (4)"/>
      <sheetName val="DATA MAPEL 81 (4)"/>
      <sheetName val="OBSERVASI 82 (3)"/>
      <sheetName val="PD 82 (3)"/>
      <sheetName val="PAT 82 (3)"/>
      <sheetName val="JURNAL 82 (3)"/>
      <sheetName val="SIKAP 82 (3)"/>
      <sheetName val="PENGETAHUAN 82 (3)"/>
      <sheetName val="KETERAMPILAN 82 (3)"/>
      <sheetName val="DAFTAR NILAI RAPORT 82 (3)"/>
      <sheetName val="OBSERVASI 81 (3)"/>
      <sheetName val="PD 81 (3)"/>
      <sheetName val="PAT 81 (3)"/>
      <sheetName val="JURNAL 81 (3)"/>
      <sheetName val="SIKAP 81 (3)"/>
      <sheetName val="PENGETAHUAN 81 (3)"/>
      <sheetName val="KETERAMPILAN 81 (3)"/>
      <sheetName val="DAFTAR NILAI RAPORT 81 (3)"/>
      <sheetName val="DATA MAPEL 81 (3)"/>
      <sheetName val="OBSERVASI 82 (2)"/>
      <sheetName val="PD 82 (2)"/>
      <sheetName val="PAT 82 (2)"/>
      <sheetName val="JURNAL 82 (2)"/>
      <sheetName val="SIKAP 82 (2)"/>
      <sheetName val="PENGETAHUAN 82 (2)"/>
      <sheetName val="KETERAMPILAN 82 (2)"/>
      <sheetName val="DAFTAR NILAI RAPORT 82 (2)"/>
      <sheetName val="OBSERVASI 81 (2)"/>
      <sheetName val="PD 81 (2)"/>
      <sheetName val="PAT 81 (2)"/>
      <sheetName val="JURNAL 81 (2)"/>
      <sheetName val="SIKAP 81 (2)"/>
      <sheetName val="PENGETAHUAN 81 (2)"/>
      <sheetName val="KETERAMPILAN 81 (2)"/>
      <sheetName val="DAFTAR NILAI RAPORT 81 (2)"/>
      <sheetName val="DATA MAPEL 81 (2)"/>
      <sheetName val="OBSERVASI 82"/>
      <sheetName val="PD 82"/>
      <sheetName val="PAT 82"/>
      <sheetName val="JURNAL 82"/>
      <sheetName val="SIKAP 82"/>
      <sheetName val="PENGETAHUAN 82"/>
      <sheetName val="KETERAMPILAN 82"/>
      <sheetName val="DAFTAR NILAI RAPORT 82"/>
      <sheetName val="OBSERVASI 81"/>
      <sheetName val="PD 81"/>
      <sheetName val="PAT 81"/>
      <sheetName val="JURNAL 81"/>
      <sheetName val="SIKAP 81"/>
      <sheetName val="PENGETAHUAN 81"/>
      <sheetName val="KETERAMPILAN 81"/>
      <sheetName val="DAFTAR NILAI RAPORT 81"/>
      <sheetName val="DATA MAPEL 81"/>
      <sheetName val="OBSERVASI 72 (5)"/>
      <sheetName val="PD 72 (5)"/>
      <sheetName val="PAT 72 (5)"/>
      <sheetName val="JURNAL 72 (5)"/>
      <sheetName val="SIKAP 72 (5)"/>
      <sheetName val="PENGETAHUAN 72 (5)"/>
      <sheetName val="KETERAMPILAN 72 (5)"/>
      <sheetName val="DAFTAR NILAI RAPORT 72 (5)"/>
      <sheetName val="OBSERVASI 71 (5)"/>
      <sheetName val="PD 71 (5)"/>
      <sheetName val="PAT 71 (5)"/>
      <sheetName val="JURNAL 71 (5)"/>
      <sheetName val="SIKAP 71 (5)"/>
      <sheetName val="PENGETAHUAN 71 (5)"/>
      <sheetName val="KETERAMPILAN 71 (5)"/>
      <sheetName val="DAFTAR NILAI RAPORT 71 (5)"/>
      <sheetName val="DATA MAPEL 71 (5)"/>
      <sheetName val="OBSERVASI 72 (4)"/>
      <sheetName val="PD 72 (4)"/>
      <sheetName val="PAT 72 (4)"/>
      <sheetName val="JURNAL 72 (4)"/>
      <sheetName val="SIKAP 72 (4)"/>
      <sheetName val="PENGETAHUAN 72 (4)"/>
      <sheetName val="KETERAMPILAN 72 (4)"/>
      <sheetName val="DAFTAR NILAI RAPORT 72 (4)"/>
      <sheetName val="OBSERVASI 71 (4)"/>
      <sheetName val="PD 71 (4)"/>
      <sheetName val="PAT 71 (4)"/>
      <sheetName val="JURNAL 71 (4)"/>
      <sheetName val="SIKAP 71 (4)"/>
      <sheetName val="PENGETAHUAN 71 (4)"/>
      <sheetName val="KETERAMPILAN 71 (4)"/>
      <sheetName val="DAFTAR NILAI RAPORT 71 (4)"/>
      <sheetName val="DATA MAPEL 71 (4)"/>
      <sheetName val="OBSERVASI 72 (3)"/>
      <sheetName val="PD 72 (3)"/>
      <sheetName val="PAT 72 (3)"/>
      <sheetName val="JURNAL 72 (3)"/>
      <sheetName val="SIKAP 72 (3)"/>
      <sheetName val="PENGETAHUAN 72 (3)"/>
      <sheetName val="KETERAMPILAN 72 (3)"/>
      <sheetName val="DAFTAR NILAI RAPORT 72 (3)"/>
      <sheetName val="OBSERVASI 71 (3)"/>
      <sheetName val="PD 71 (3)"/>
      <sheetName val="PAT 71 (3)"/>
      <sheetName val="JURNAL 71 (3)"/>
      <sheetName val="SIKAP 71 (3)"/>
      <sheetName val="PENGETAHUAN 71 (3)"/>
      <sheetName val="KETERAMPILAN 71 (3)"/>
      <sheetName val="DAFTAR NILAI RAPORT 71 (3)"/>
      <sheetName val="DATA MAPEL 71 (3)"/>
      <sheetName val="OBSERVASI 72 (2)"/>
      <sheetName val="PD 72 (2)"/>
      <sheetName val="PAT 72 (2)"/>
      <sheetName val="JURNAL 72 (2)"/>
      <sheetName val="SIKAP 72 (2)"/>
      <sheetName val="PENGETAHUAN 72 (2)"/>
      <sheetName val="KETERAMPILAN 72 (2)"/>
      <sheetName val="DAFTAR NILAI RAPORT 72 (2)"/>
      <sheetName val="OBSERVASI 71 (2)"/>
      <sheetName val="PD 71 (2)"/>
      <sheetName val="PAT 71 (2)"/>
      <sheetName val="JURNAL 71 (2)"/>
      <sheetName val="SIKAP 71 (2)"/>
      <sheetName val="PENGETAHUAN 71 (2)"/>
      <sheetName val="KETERAMPILAN 71 (2)"/>
      <sheetName val="DAFTAR NILAI RAPORT 71 (2)"/>
      <sheetName val="DATA MAPEL 71 (2)"/>
      <sheetName val="OBSERVASI 72"/>
      <sheetName val="PD 72"/>
      <sheetName val="PAT 72"/>
      <sheetName val="JURNAL 72"/>
      <sheetName val="SIKAP 72"/>
      <sheetName val="PENGETAHUAN 72"/>
      <sheetName val="KETERAMPILAN 72"/>
      <sheetName val="DAFTAR NILAI RAPORT 72"/>
      <sheetName val="OBSERVASI 71"/>
      <sheetName val="PD 71"/>
      <sheetName val="PAT 71"/>
      <sheetName val="JURNAL 71"/>
      <sheetName val="SIKAP 71"/>
      <sheetName val="PENGETAHUAN 71"/>
      <sheetName val="KETERAMPILAN 71"/>
      <sheetName val="DAFTAR NILAI RAPORT 71"/>
      <sheetName val="DATA MAPEL 71"/>
      <sheetName val="DATA SISWA"/>
      <sheetName val="MATERI POKOK"/>
      <sheetName val="LOGO SEKOLAH"/>
      <sheetName val="MENU UTAMA"/>
      <sheetName val="DATA MAPEL"/>
      <sheetName val="Kartu"/>
      <sheetName val="Sheet58"/>
      <sheetName val="Sheet1"/>
      <sheetName val="MENU LEGER"/>
      <sheetName val="DATA SISWA (2)"/>
      <sheetName val="1"/>
      <sheetName val="Hal.1"/>
      <sheetName val="Hal.2"/>
      <sheetName val="Hal.3"/>
      <sheetName val="Hal.4"/>
      <sheetName val="Hal.5"/>
      <sheetName val="Hal.6"/>
      <sheetName val="Hal.7"/>
      <sheetName val="Hal.8"/>
      <sheetName val="Hal.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ad Pel"/>
      <sheetName val="Jdwl Pengws"/>
      <sheetName val="Dftr hdr siswa"/>
      <sheetName val="Dftr Hdr Pengawas"/>
      <sheetName val="Dftr Psrt Per Ruang"/>
      <sheetName val="DENAH RUANG PSRTA UTS Genap"/>
      <sheetName val="DENAH RUANG KHUSUS"/>
      <sheetName val="DENAH RUANG PSRTA"/>
      <sheetName val="KARTU PSRTA"/>
      <sheetName val="NO MEJA"/>
      <sheetName val="Jadwal Ulangan"/>
      <sheetName val="Rekap Psrt Per Ruang"/>
      <sheetName val="DATA SISWA"/>
      <sheetName val="DAFTAR PTK"/>
      <sheetName val="MENU UTAMA"/>
      <sheetName val="C0VER RUANG"/>
      <sheetName val="C0VER BUKU PANDUAN"/>
      <sheetName val="C0VER DAFTR HDR PSRT"/>
      <sheetName val="C0VER DFTR HDR PNGWS"/>
      <sheetName val="Sheet19"/>
      <sheetName val="KARTU PESERTA 8"/>
      <sheetName val="KARTU PESERTA 9"/>
      <sheetName val="DATA PESERTA UJIAN"/>
      <sheetName val="KARTU PESERTA 7"/>
      <sheetName val="C0VER"/>
      <sheetName val="C0VER (2)"/>
      <sheetName val="C0VER (3)"/>
      <sheetName val="C0VER (4)"/>
      <sheetName val="Denah Tmpt ddk Ujian"/>
      <sheetName val="Jadwal UKK"/>
      <sheetName val="9D (2)"/>
      <sheetName val="9B (2)"/>
      <sheetName val="9C (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3">
          <cell r="B3" t="str">
            <v>TAHUN PELAJARAN  2013 / 2014</v>
          </cell>
        </row>
      </sheetData>
      <sheetData sheetId="13">
        <row r="7">
          <cell r="B7">
            <v>1</v>
          </cell>
        </row>
      </sheetData>
      <sheetData sheetId="14">
        <row r="9">
          <cell r="R9" t="str">
            <v>2013 / 2014</v>
          </cell>
        </row>
      </sheetData>
      <sheetData sheetId="15"/>
      <sheetData sheetId="16"/>
      <sheetData sheetId="17"/>
      <sheetData sheetId="18"/>
      <sheetData sheetId="19"/>
      <sheetData sheetId="20">
        <row r="12">
          <cell r="B12">
            <v>3</v>
          </cell>
        </row>
      </sheetData>
      <sheetData sheetId="21">
        <row r="84">
          <cell r="B84">
            <v>6</v>
          </cell>
        </row>
      </sheetData>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me"/>
      <sheetName val="Data Induk"/>
      <sheetName val="Data Siswa"/>
      <sheetName val="Cover Hal 1"/>
      <sheetName val="Cover Hal 2"/>
      <sheetName val="Ekstra dan Hadir"/>
      <sheetName val="Raport"/>
      <sheetName val="Raport New"/>
      <sheetName val="Leger"/>
      <sheetName val="DKN"/>
      <sheetName val="PAI (Fiqih)"/>
      <sheetName val="SKI"/>
      <sheetName val="PKn"/>
      <sheetName val="Indonesia"/>
      <sheetName val="MTK"/>
      <sheetName val="IPA"/>
      <sheetName val="IPS"/>
      <sheetName val="Inggris"/>
      <sheetName val="SBK"/>
      <sheetName val="PJOK"/>
      <sheetName val="Prakarya"/>
      <sheetName val="Jawa"/>
      <sheetName val="Hadits"/>
      <sheetName val="Aqidah"/>
      <sheetName val="Arab"/>
      <sheetName val="Aswaj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FTAR KOREKTOR"/>
      <sheetName val="LABEL SOAL"/>
      <sheetName val="Dftr hdr siswa (2)"/>
      <sheetName val="Jad Pel"/>
      <sheetName val="Dftr hdr siswa"/>
      <sheetName val="Dftr Hdr Pengawas"/>
      <sheetName val="Dftr Psrt Per Ruang"/>
      <sheetName val="DENAH RUANG PSRTA UTS Genap"/>
      <sheetName val="DENAH RUANG KHUSUS"/>
      <sheetName val="DENAH RUANG PSRTA"/>
      <sheetName val="KARTU PSRTA"/>
      <sheetName val="NO MEJA"/>
      <sheetName val="Jadwal Ulangan"/>
      <sheetName val="Rekap Psrt Per Ruang"/>
      <sheetName val="Jdwl Pengws"/>
      <sheetName val="DAFTAR PTK"/>
      <sheetName val="DATA SISWA"/>
      <sheetName val="MENU UTAMA"/>
      <sheetName val="C0VER RUANG"/>
      <sheetName val="C0VER BUKU PANDUAN"/>
      <sheetName val="C0VER DAFTR HDR PSRT"/>
      <sheetName val="C0VER DFTR HDR PNGWS"/>
      <sheetName val="KOREKSI"/>
      <sheetName val="Vakasi"/>
      <sheetName val="Pgwsn"/>
      <sheetName val="LPJ"/>
      <sheetName val="Lemburan"/>
      <sheetName val="Guru"/>
      <sheetName val="DENAH TMPT DDK UJIAN"/>
      <sheetName val="MENU"/>
      <sheetName val="DATA PESERTA UJIAN DG FOTO"/>
      <sheetName val="KARTU"/>
      <sheetName val="PETUNJUK"/>
      <sheetName val="Sheet19"/>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16">
          <cell r="E16">
            <v>0</v>
          </cell>
        </row>
      </sheetData>
      <sheetData sheetId="16"/>
      <sheetData sheetId="17"/>
      <sheetData sheetId="18"/>
      <sheetData sheetId="19"/>
      <sheetData sheetId="20"/>
      <sheetData sheetId="21"/>
      <sheetData sheetId="22"/>
      <sheetData sheetId="23"/>
      <sheetData sheetId="24"/>
      <sheetData sheetId="25"/>
      <sheetData sheetId="26"/>
      <sheetData sheetId="27"/>
      <sheetData sheetId="28">
        <row r="3">
          <cell r="EN3">
            <v>5</v>
          </cell>
        </row>
        <row r="4">
          <cell r="EN4">
            <v>4</v>
          </cell>
        </row>
        <row r="5">
          <cell r="EN5">
            <v>3</v>
          </cell>
        </row>
        <row r="6">
          <cell r="EK6">
            <v>19</v>
          </cell>
          <cell r="EL6">
            <v>12</v>
          </cell>
          <cell r="EM6">
            <v>9</v>
          </cell>
          <cell r="EN6">
            <v>2</v>
          </cell>
        </row>
        <row r="7">
          <cell r="EK7">
            <v>20</v>
          </cell>
          <cell r="EL7">
            <v>11</v>
          </cell>
          <cell r="EM7">
            <v>10</v>
          </cell>
          <cell r="EN7">
            <v>1</v>
          </cell>
        </row>
      </sheetData>
      <sheetData sheetId="29"/>
      <sheetData sheetId="30">
        <row r="6">
          <cell r="G6">
            <v>0</v>
          </cell>
        </row>
        <row r="7">
          <cell r="G7">
            <v>0</v>
          </cell>
        </row>
        <row r="8">
          <cell r="G8">
            <v>0</v>
          </cell>
        </row>
        <row r="9">
          <cell r="G9">
            <v>0</v>
          </cell>
        </row>
        <row r="10">
          <cell r="G10">
            <v>0</v>
          </cell>
        </row>
        <row r="11">
          <cell r="G11">
            <v>0</v>
          </cell>
        </row>
        <row r="12">
          <cell r="G12">
            <v>0</v>
          </cell>
        </row>
        <row r="13">
          <cell r="G13">
            <v>0</v>
          </cell>
        </row>
        <row r="14">
          <cell r="G14">
            <v>0</v>
          </cell>
        </row>
        <row r="15">
          <cell r="G15">
            <v>0</v>
          </cell>
        </row>
        <row r="16">
          <cell r="G16">
            <v>0</v>
          </cell>
        </row>
        <row r="17">
          <cell r="G17">
            <v>0</v>
          </cell>
        </row>
        <row r="18">
          <cell r="G18">
            <v>0</v>
          </cell>
        </row>
        <row r="19">
          <cell r="G19">
            <v>0</v>
          </cell>
        </row>
        <row r="20">
          <cell r="G20">
            <v>0</v>
          </cell>
        </row>
        <row r="21">
          <cell r="G21">
            <v>0</v>
          </cell>
        </row>
        <row r="22">
          <cell r="G22">
            <v>0</v>
          </cell>
        </row>
        <row r="23">
          <cell r="G23">
            <v>0</v>
          </cell>
        </row>
        <row r="24">
          <cell r="G24">
            <v>0</v>
          </cell>
        </row>
        <row r="25">
          <cell r="G25">
            <v>0</v>
          </cell>
        </row>
        <row r="26">
          <cell r="G26">
            <v>0</v>
          </cell>
        </row>
        <row r="27">
          <cell r="G27">
            <v>0</v>
          </cell>
        </row>
        <row r="28">
          <cell r="G28">
            <v>0</v>
          </cell>
        </row>
        <row r="29">
          <cell r="G29">
            <v>0</v>
          </cell>
        </row>
        <row r="30">
          <cell r="G30">
            <v>0</v>
          </cell>
        </row>
        <row r="31">
          <cell r="G31">
            <v>0</v>
          </cell>
        </row>
        <row r="32">
          <cell r="G32">
            <v>0</v>
          </cell>
        </row>
        <row r="33">
          <cell r="G33">
            <v>0</v>
          </cell>
        </row>
        <row r="34">
          <cell r="G34">
            <v>0</v>
          </cell>
        </row>
        <row r="35">
          <cell r="G35">
            <v>0</v>
          </cell>
        </row>
        <row r="36">
          <cell r="G36">
            <v>0</v>
          </cell>
        </row>
        <row r="37">
          <cell r="G37">
            <v>0</v>
          </cell>
        </row>
        <row r="38">
          <cell r="G38">
            <v>0</v>
          </cell>
        </row>
        <row r="39">
          <cell r="G39">
            <v>0</v>
          </cell>
        </row>
        <row r="40">
          <cell r="G40">
            <v>0</v>
          </cell>
        </row>
        <row r="41">
          <cell r="G41">
            <v>0</v>
          </cell>
        </row>
        <row r="42">
          <cell r="G42">
            <v>0</v>
          </cell>
        </row>
        <row r="43">
          <cell r="G43">
            <v>0</v>
          </cell>
        </row>
        <row r="44">
          <cell r="G44">
            <v>0</v>
          </cell>
        </row>
        <row r="45">
          <cell r="G45">
            <v>0</v>
          </cell>
        </row>
        <row r="46">
          <cell r="G46">
            <v>0</v>
          </cell>
        </row>
        <row r="47">
          <cell r="G47">
            <v>0</v>
          </cell>
        </row>
        <row r="48">
          <cell r="G48">
            <v>0</v>
          </cell>
        </row>
        <row r="49">
          <cell r="G49">
            <v>0</v>
          </cell>
        </row>
        <row r="50">
          <cell r="G50">
            <v>0</v>
          </cell>
        </row>
        <row r="51">
          <cell r="G51">
            <v>0</v>
          </cell>
        </row>
        <row r="52">
          <cell r="G52">
            <v>0</v>
          </cell>
        </row>
        <row r="53">
          <cell r="G53">
            <v>0</v>
          </cell>
        </row>
        <row r="54">
          <cell r="G54">
            <v>0</v>
          </cell>
        </row>
        <row r="55">
          <cell r="G55">
            <v>0</v>
          </cell>
        </row>
        <row r="56">
          <cell r="G56">
            <v>0</v>
          </cell>
        </row>
        <row r="57">
          <cell r="G57">
            <v>0</v>
          </cell>
        </row>
        <row r="58">
          <cell r="G58">
            <v>0</v>
          </cell>
        </row>
        <row r="59">
          <cell r="G59">
            <v>0</v>
          </cell>
        </row>
        <row r="60">
          <cell r="G60">
            <v>0</v>
          </cell>
        </row>
        <row r="61">
          <cell r="G61">
            <v>0</v>
          </cell>
        </row>
        <row r="62">
          <cell r="G62">
            <v>0</v>
          </cell>
        </row>
        <row r="63">
          <cell r="G63">
            <v>0</v>
          </cell>
        </row>
        <row r="64">
          <cell r="G64">
            <v>0</v>
          </cell>
        </row>
        <row r="65">
          <cell r="G65">
            <v>0</v>
          </cell>
        </row>
        <row r="66">
          <cell r="G66">
            <v>0</v>
          </cell>
        </row>
        <row r="67">
          <cell r="G67">
            <v>0</v>
          </cell>
        </row>
        <row r="68">
          <cell r="G68">
            <v>0</v>
          </cell>
        </row>
        <row r="69">
          <cell r="G69">
            <v>0</v>
          </cell>
        </row>
        <row r="70">
          <cell r="G70">
            <v>0</v>
          </cell>
        </row>
        <row r="71">
          <cell r="G71">
            <v>0</v>
          </cell>
        </row>
        <row r="72">
          <cell r="G72">
            <v>0</v>
          </cell>
        </row>
        <row r="73">
          <cell r="G73">
            <v>0</v>
          </cell>
        </row>
        <row r="74">
          <cell r="G74">
            <v>0</v>
          </cell>
        </row>
        <row r="75">
          <cell r="G75">
            <v>0</v>
          </cell>
        </row>
        <row r="76">
          <cell r="G76">
            <v>0</v>
          </cell>
        </row>
        <row r="77">
          <cell r="G77">
            <v>0</v>
          </cell>
        </row>
        <row r="78">
          <cell r="G78">
            <v>0</v>
          </cell>
        </row>
        <row r="79">
          <cell r="G79">
            <v>0</v>
          </cell>
        </row>
        <row r="80">
          <cell r="G80">
            <v>0</v>
          </cell>
        </row>
        <row r="81">
          <cell r="G81">
            <v>0</v>
          </cell>
        </row>
        <row r="82">
          <cell r="G82">
            <v>0</v>
          </cell>
        </row>
        <row r="83">
          <cell r="G83">
            <v>0</v>
          </cell>
        </row>
        <row r="84">
          <cell r="G84">
            <v>0</v>
          </cell>
        </row>
        <row r="85">
          <cell r="G85">
            <v>0</v>
          </cell>
        </row>
        <row r="86">
          <cell r="G86">
            <v>0</v>
          </cell>
        </row>
        <row r="87">
          <cell r="G87">
            <v>0</v>
          </cell>
        </row>
        <row r="88">
          <cell r="G88">
            <v>0</v>
          </cell>
        </row>
        <row r="89">
          <cell r="G89">
            <v>0</v>
          </cell>
        </row>
        <row r="90">
          <cell r="G90">
            <v>0</v>
          </cell>
        </row>
        <row r="91">
          <cell r="G91">
            <v>0</v>
          </cell>
        </row>
        <row r="92">
          <cell r="G92">
            <v>0</v>
          </cell>
        </row>
        <row r="93">
          <cell r="G93">
            <v>0</v>
          </cell>
        </row>
        <row r="94">
          <cell r="G94">
            <v>0</v>
          </cell>
        </row>
        <row r="95">
          <cell r="G95">
            <v>0</v>
          </cell>
        </row>
        <row r="96">
          <cell r="G96">
            <v>0</v>
          </cell>
        </row>
        <row r="97">
          <cell r="G97">
            <v>0</v>
          </cell>
        </row>
        <row r="98">
          <cell r="G98">
            <v>0</v>
          </cell>
        </row>
        <row r="99">
          <cell r="G99">
            <v>0</v>
          </cell>
        </row>
        <row r="100">
          <cell r="G100">
            <v>0</v>
          </cell>
        </row>
        <row r="101">
          <cell r="G101">
            <v>0</v>
          </cell>
        </row>
        <row r="102">
          <cell r="G102">
            <v>0</v>
          </cell>
        </row>
        <row r="103">
          <cell r="G103">
            <v>0</v>
          </cell>
        </row>
        <row r="104">
          <cell r="G104">
            <v>0</v>
          </cell>
        </row>
        <row r="105">
          <cell r="G105">
            <v>0</v>
          </cell>
        </row>
        <row r="106">
          <cell r="G106">
            <v>0</v>
          </cell>
        </row>
        <row r="107">
          <cell r="G107">
            <v>0</v>
          </cell>
        </row>
        <row r="108">
          <cell r="G108">
            <v>0</v>
          </cell>
        </row>
        <row r="109">
          <cell r="G109">
            <v>0</v>
          </cell>
        </row>
        <row r="110">
          <cell r="G110">
            <v>0</v>
          </cell>
        </row>
        <row r="111">
          <cell r="G111">
            <v>0</v>
          </cell>
        </row>
        <row r="112">
          <cell r="G112">
            <v>0</v>
          </cell>
        </row>
        <row r="113">
          <cell r="G113">
            <v>0</v>
          </cell>
        </row>
        <row r="114">
          <cell r="G114">
            <v>0</v>
          </cell>
        </row>
        <row r="115">
          <cell r="G115">
            <v>0</v>
          </cell>
        </row>
        <row r="116">
          <cell r="G116">
            <v>0</v>
          </cell>
        </row>
        <row r="117">
          <cell r="G117">
            <v>0</v>
          </cell>
        </row>
        <row r="118">
          <cell r="G118">
            <v>0</v>
          </cell>
        </row>
        <row r="119">
          <cell r="G119">
            <v>0</v>
          </cell>
        </row>
        <row r="120">
          <cell r="G120">
            <v>0</v>
          </cell>
        </row>
        <row r="121">
          <cell r="G121">
            <v>0</v>
          </cell>
        </row>
        <row r="122">
          <cell r="G122">
            <v>0</v>
          </cell>
        </row>
        <row r="123">
          <cell r="G123">
            <v>0</v>
          </cell>
        </row>
        <row r="124">
          <cell r="G124">
            <v>0</v>
          </cell>
        </row>
        <row r="125">
          <cell r="G125">
            <v>0</v>
          </cell>
        </row>
        <row r="126">
          <cell r="G126">
            <v>0</v>
          </cell>
        </row>
        <row r="127">
          <cell r="G127">
            <v>0</v>
          </cell>
        </row>
        <row r="128">
          <cell r="G128">
            <v>0</v>
          </cell>
        </row>
        <row r="129">
          <cell r="G129">
            <v>0</v>
          </cell>
        </row>
        <row r="130">
          <cell r="G130">
            <v>0</v>
          </cell>
        </row>
        <row r="131">
          <cell r="G131">
            <v>0</v>
          </cell>
        </row>
        <row r="132">
          <cell r="G132">
            <v>0</v>
          </cell>
        </row>
        <row r="133">
          <cell r="G133">
            <v>0</v>
          </cell>
        </row>
        <row r="134">
          <cell r="G134">
            <v>0</v>
          </cell>
        </row>
        <row r="135">
          <cell r="G135">
            <v>0</v>
          </cell>
        </row>
        <row r="136">
          <cell r="G136">
            <v>0</v>
          </cell>
        </row>
        <row r="137">
          <cell r="G137">
            <v>0</v>
          </cell>
        </row>
        <row r="138">
          <cell r="G138">
            <v>0</v>
          </cell>
        </row>
        <row r="139">
          <cell r="G139">
            <v>0</v>
          </cell>
        </row>
        <row r="140">
          <cell r="G140">
            <v>0</v>
          </cell>
        </row>
        <row r="141">
          <cell r="G141">
            <v>0</v>
          </cell>
        </row>
        <row r="142">
          <cell r="G142">
            <v>0</v>
          </cell>
        </row>
        <row r="143">
          <cell r="G143">
            <v>0</v>
          </cell>
        </row>
        <row r="144">
          <cell r="G144">
            <v>0</v>
          </cell>
        </row>
        <row r="145">
          <cell r="G145">
            <v>0</v>
          </cell>
        </row>
        <row r="146">
          <cell r="G146">
            <v>0</v>
          </cell>
        </row>
        <row r="147">
          <cell r="G147">
            <v>0</v>
          </cell>
        </row>
        <row r="148">
          <cell r="G148">
            <v>0</v>
          </cell>
        </row>
        <row r="149">
          <cell r="G149">
            <v>0</v>
          </cell>
        </row>
        <row r="150">
          <cell r="G150">
            <v>0</v>
          </cell>
        </row>
      </sheetData>
      <sheetData sheetId="31">
        <row r="8">
          <cell r="U8">
            <v>19</v>
          </cell>
          <cell r="W8">
            <v>20</v>
          </cell>
          <cell r="Y8">
            <v>21</v>
          </cell>
        </row>
        <row r="10">
          <cell r="U10">
            <v>22</v>
          </cell>
          <cell r="W10">
            <v>23</v>
          </cell>
          <cell r="Y10">
            <v>24</v>
          </cell>
        </row>
        <row r="12">
          <cell r="U12">
            <v>25</v>
          </cell>
          <cell r="W12">
            <v>26</v>
          </cell>
          <cell r="Y12">
            <v>27</v>
          </cell>
        </row>
      </sheetData>
      <sheetData sheetId="32"/>
      <sheetData sheetId="33"/>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RTU (3)"/>
      <sheetName val="KARTU (2)"/>
      <sheetName val="MENU"/>
      <sheetName val="DATA SISWA........"/>
      <sheetName val="DATA PESERTA UJIAN DG FOTO"/>
      <sheetName val="Macro1"/>
      <sheetName val="KARTU"/>
      <sheetName val="PETUNJUK"/>
      <sheetName val="Sheet4"/>
      <sheetName val="NR SMT 1"/>
      <sheetName val="NR SMT 2"/>
      <sheetName val="NR SMT 3"/>
      <sheetName val="NR SMT 4"/>
      <sheetName val="NR SMT 5"/>
      <sheetName val="NR SMT 6"/>
      <sheetName val="Sheet1"/>
      <sheetName val="NR SMT 1-5 UN"/>
      <sheetName val="NR SMT 1-5 ALL"/>
      <sheetName val="NR SMT 1-6 ALL"/>
      <sheetName val="smt1"/>
      <sheetName val="smt2"/>
      <sheetName val="smt3"/>
      <sheetName val="smt4"/>
      <sheetName val="smt5"/>
      <sheetName val="smt6"/>
      <sheetName val="Sheet6"/>
      <sheetName val="smt1 (2)"/>
      <sheetName val="smt2 (2)"/>
      <sheetName val="smt3 (2)"/>
      <sheetName val="smt4 (2)"/>
      <sheetName val="smt5 (2)"/>
      <sheetName val="Sheet2"/>
    </sheetNames>
    <sheetDataSet>
      <sheetData sheetId="0">
        <row r="48">
          <cell r="G48">
            <v>2</v>
          </cell>
        </row>
      </sheetData>
      <sheetData sheetId="1"/>
      <sheetData sheetId="2"/>
      <sheetData sheetId="3"/>
      <sheetData sheetId="4"/>
      <sheetData sheetId="5"/>
      <sheetData sheetId="6"/>
      <sheetData sheetId="7"/>
      <sheetData sheetId="8"/>
      <sheetData sheetId="9">
        <row r="48">
          <cell r="G48">
            <v>71</v>
          </cell>
        </row>
      </sheetData>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ME"/>
      <sheetName val="DataSiswa"/>
      <sheetName val="Biodata"/>
      <sheetName val="about"/>
      <sheetName val="Cover"/>
      <sheetName val="DataSiswa lulus"/>
      <sheetName val="Sikap Spiritual"/>
      <sheetName val="Sikap Sosial"/>
      <sheetName val="SPIRIT"/>
      <sheetName val="SOSIAL"/>
      <sheetName val="lulus"/>
      <sheetName val="keluar"/>
      <sheetName val="masuk"/>
      <sheetName val="Exskul"/>
      <sheetName val="prestasi"/>
      <sheetName val="deskripsi Ekskul"/>
      <sheetName val="NILAI"/>
      <sheetName val="Absen"/>
      <sheetName val="Sikap anta MAPEL"/>
      <sheetName val="1.QH"/>
      <sheetName val="PKn"/>
      <sheetName val="B.INDO"/>
      <sheetName val="MTK"/>
      <sheetName val="IPA"/>
      <sheetName val="IPS"/>
      <sheetName val="B.ING"/>
      <sheetName val="SBK"/>
      <sheetName val="PJOK"/>
      <sheetName val="PRAKARYA"/>
      <sheetName val="MULOK1"/>
      <sheetName val="MULOK2"/>
      <sheetName val="MULOK3"/>
      <sheetName val="MULOK4"/>
      <sheetName val="MULOK5"/>
      <sheetName val="Ketuntasan"/>
      <sheetName val="DataUMUM"/>
      <sheetName val="Deskripsi"/>
      <sheetName val="RAPORT UTS"/>
      <sheetName val="RAPORT 53"/>
      <sheetName val="RAPORT UKK"/>
      <sheetName val="Kon"/>
      <sheetName val="RAPORT KKM multi"/>
      <sheetName val="LEGER"/>
      <sheetName val="RANK"/>
      <sheetName val="SERAH TERIMA"/>
      <sheetName val="Photo"/>
      <sheetName val="RENTANG NILAI"/>
      <sheetName val="Sheet1"/>
      <sheetName val="catatan walas"/>
      <sheetName val="Petunjuk"/>
      <sheetName val="HELP"/>
      <sheetName val="PRINT"/>
      <sheetName val="Sheet2"/>
    </sheetNames>
    <sheetDataSet>
      <sheetData sheetId="0"/>
      <sheetData sheetId="1"/>
      <sheetData sheetId="2">
        <row r="5">
          <cell r="N5">
            <v>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ow r="6">
          <cell r="C6">
            <v>1</v>
          </cell>
        </row>
        <row r="7">
          <cell r="C7">
            <v>2</v>
          </cell>
        </row>
        <row r="8">
          <cell r="C8">
            <v>3</v>
          </cell>
        </row>
        <row r="9">
          <cell r="C9">
            <v>4</v>
          </cell>
        </row>
        <row r="10">
          <cell r="C10">
            <v>5</v>
          </cell>
        </row>
        <row r="11">
          <cell r="C11">
            <v>6</v>
          </cell>
        </row>
        <row r="12">
          <cell r="C12">
            <v>7</v>
          </cell>
        </row>
        <row r="13">
          <cell r="C13">
            <v>8</v>
          </cell>
        </row>
        <row r="14">
          <cell r="C14">
            <v>9</v>
          </cell>
        </row>
        <row r="15">
          <cell r="C15">
            <v>10</v>
          </cell>
        </row>
        <row r="16">
          <cell r="C16">
            <v>11</v>
          </cell>
        </row>
        <row r="17">
          <cell r="C17">
            <v>12</v>
          </cell>
        </row>
        <row r="18">
          <cell r="C18">
            <v>13</v>
          </cell>
        </row>
        <row r="19">
          <cell r="C19">
            <v>14</v>
          </cell>
        </row>
        <row r="20">
          <cell r="C20">
            <v>15</v>
          </cell>
        </row>
        <row r="21">
          <cell r="C21">
            <v>16</v>
          </cell>
        </row>
        <row r="22">
          <cell r="C22">
            <v>17</v>
          </cell>
        </row>
        <row r="23">
          <cell r="C23">
            <v>18</v>
          </cell>
        </row>
        <row r="24">
          <cell r="C24">
            <v>19</v>
          </cell>
        </row>
        <row r="25">
          <cell r="C25">
            <v>20</v>
          </cell>
        </row>
        <row r="26">
          <cell r="C26">
            <v>21</v>
          </cell>
        </row>
        <row r="27">
          <cell r="C27">
            <v>22</v>
          </cell>
        </row>
        <row r="28">
          <cell r="C28">
            <v>23</v>
          </cell>
        </row>
        <row r="29">
          <cell r="C29">
            <v>24</v>
          </cell>
        </row>
        <row r="30">
          <cell r="C30">
            <v>25</v>
          </cell>
        </row>
        <row r="31">
          <cell r="C31">
            <v>26</v>
          </cell>
        </row>
        <row r="32">
          <cell r="C32">
            <v>27</v>
          </cell>
        </row>
        <row r="33">
          <cell r="C33">
            <v>28</v>
          </cell>
        </row>
        <row r="34">
          <cell r="C34">
            <v>29</v>
          </cell>
        </row>
        <row r="35">
          <cell r="C35">
            <v>30</v>
          </cell>
        </row>
        <row r="36">
          <cell r="C36">
            <v>31</v>
          </cell>
        </row>
        <row r="37">
          <cell r="C37">
            <v>32</v>
          </cell>
        </row>
        <row r="38">
          <cell r="C38">
            <v>33</v>
          </cell>
        </row>
        <row r="39">
          <cell r="C39">
            <v>34</v>
          </cell>
        </row>
        <row r="40">
          <cell r="C40">
            <v>35</v>
          </cell>
        </row>
        <row r="41">
          <cell r="C41">
            <v>36</v>
          </cell>
        </row>
        <row r="42">
          <cell r="C42">
            <v>37</v>
          </cell>
        </row>
        <row r="43">
          <cell r="C43">
            <v>38</v>
          </cell>
        </row>
        <row r="44">
          <cell r="C44">
            <v>39</v>
          </cell>
        </row>
        <row r="45">
          <cell r="C45">
            <v>40</v>
          </cell>
        </row>
        <row r="46">
          <cell r="C46">
            <v>41</v>
          </cell>
        </row>
        <row r="47">
          <cell r="C47">
            <v>42</v>
          </cell>
        </row>
        <row r="48">
          <cell r="C48">
            <v>43</v>
          </cell>
        </row>
        <row r="49">
          <cell r="C49">
            <v>44</v>
          </cell>
        </row>
        <row r="50">
          <cell r="C50">
            <v>45</v>
          </cell>
        </row>
        <row r="51">
          <cell r="C51">
            <v>46</v>
          </cell>
        </row>
        <row r="52">
          <cell r="C52">
            <v>47</v>
          </cell>
        </row>
        <row r="53">
          <cell r="C53">
            <v>48</v>
          </cell>
        </row>
        <row r="54">
          <cell r="C54">
            <v>49</v>
          </cell>
        </row>
        <row r="55">
          <cell r="C55">
            <v>50</v>
          </cell>
        </row>
      </sheetData>
      <sheetData sheetId="46"/>
      <sheetData sheetId="47"/>
      <sheetData sheetId="48"/>
      <sheetData sheetId="49"/>
      <sheetData sheetId="50"/>
      <sheetData sheetId="51"/>
      <sheetData sheetId="52"/>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Data"/>
      <sheetName val="Absen-Ekstra"/>
      <sheetName val="Identitas-Rapor"/>
      <sheetName val="Rapor1"/>
      <sheetName val="Rapor2"/>
      <sheetName val="Buku1"/>
      <sheetName val="Leger Nilai"/>
      <sheetName val="Agama-Non"/>
      <sheetName val="Agama"/>
      <sheetName val="PKn"/>
      <sheetName val="B.Ind"/>
      <sheetName val="MTK"/>
      <sheetName val="IPA"/>
      <sheetName val="IPS"/>
      <sheetName val="B.Ing"/>
      <sheetName val="PJOK"/>
      <sheetName val="Informatika"/>
      <sheetName val="Pilihan"/>
      <sheetName val="Mulok"/>
      <sheetName val="Mat"/>
      <sheetName val="sklh"/>
      <sheetName val="Data2"/>
      <sheetName val="Blangko"/>
      <sheetName val="PA-Non"/>
      <sheetName val="PA"/>
      <sheetName val="BInd"/>
      <sheetName val="SEJ"/>
      <sheetName val="BIng"/>
      <sheetName val="SB"/>
      <sheetName val="PJS"/>
      <sheetName val="Pky"/>
      <sheetName val="Mlk1"/>
      <sheetName val="Ml2"/>
      <sheetName val="PM1"/>
      <sheetName val="PM2"/>
      <sheetName val="PM3"/>
      <sheetName val="PM4"/>
      <sheetName val="PM5"/>
      <sheetName val="PM6"/>
      <sheetName val="PD1"/>
      <sheetName val="PD2"/>
      <sheetName val="Sikap"/>
      <sheetName val="AbEk"/>
      <sheetName val="Casi"/>
      <sheetName val="NTS"/>
      <sheetName val="KKM-1"/>
      <sheetName val="Multi-KKM"/>
      <sheetName val="SKS"/>
      <sheetName val="Hal-1.2"/>
      <sheetName val="Hal-3"/>
      <sheetName val="DKN"/>
      <sheetName val="Leger"/>
      <sheetName val="Grafik"/>
      <sheetName val="Help"/>
    </sheetNames>
    <sheetDataSet>
      <sheetData sheetId="0"/>
      <sheetData sheetId="1">
        <row r="2">
          <cell r="A2">
            <v>1</v>
          </cell>
        </row>
        <row r="54">
          <cell r="F54">
            <v>0</v>
          </cell>
          <cell r="H54">
            <v>0</v>
          </cell>
          <cell r="I54">
            <v>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ow r="4">
          <cell r="A4">
            <v>0</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Input Setting"/>
      <sheetName val="Input Jadwal"/>
      <sheetName val="Cetak"/>
    </sheetNames>
    <sheetDataSet>
      <sheetData sheetId="0" refreshError="1"/>
      <sheetData sheetId="1" refreshError="1"/>
      <sheetData sheetId="2" refreshError="1"/>
      <sheetData sheetId="3"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bsensi dan Ekstra. (2)"/>
      <sheetName val="Sikap. (2)"/>
      <sheetName val="Rank urut. (2)"/>
      <sheetName val="Peringkat. (2)"/>
      <sheetName val="Konversi nilai. (2)"/>
      <sheetName val="B. JAWA. (2)"/>
      <sheetName val="PRAKARYA (2)"/>
      <sheetName val="PENJAS. (2)"/>
      <sheetName val="SENI BDY. (2)"/>
      <sheetName val="I P S. (2)"/>
      <sheetName val="I P A. (2)"/>
      <sheetName val="M T K. (2)"/>
      <sheetName val="B. INGG. (2)"/>
      <sheetName val="B. INDO. (2)"/>
      <sheetName val="PKn. (2)"/>
      <sheetName val="B H Q (2)"/>
      <sheetName val="ASWAJA (2)"/>
      <sheetName val="B. ARAB (2)"/>
      <sheetName val="S K I (2)"/>
      <sheetName val="FIQIH (2)"/>
      <sheetName val="A K A (2)"/>
      <sheetName val="QURDITS (2)"/>
      <sheetName val="Absensi dan Ekstra."/>
      <sheetName val="Sikap."/>
      <sheetName val="Rank urut."/>
      <sheetName val="Peringkat."/>
      <sheetName val="Konversi nilai."/>
      <sheetName val="B. JAWA."/>
      <sheetName val="PRAKARYA."/>
      <sheetName val="PENJAS."/>
      <sheetName val="SENI BDY."/>
      <sheetName val="I P S."/>
      <sheetName val="I P A."/>
      <sheetName val="M T K."/>
      <sheetName val="B. INGG."/>
      <sheetName val="B. INDO."/>
      <sheetName val="PKn."/>
      <sheetName val="B H Q"/>
      <sheetName val="ASWAJA"/>
      <sheetName val="B. ARAB"/>
      <sheetName val="S K I"/>
      <sheetName val="FIQIH"/>
      <sheetName val="A K A"/>
      <sheetName val="QURDITS"/>
      <sheetName val="pai"/>
      <sheetName val="DATA LEGER"/>
      <sheetName val="RAPORT"/>
      <sheetName val="Rumus Deskripsi 9E2"/>
      <sheetName val="rumus cari KD khusus 9E2"/>
      <sheetName val="DAFTAR NILAI 9E2"/>
      <sheetName val="Sikap 9E2"/>
      <sheetName val="Keterampilan 9E2"/>
      <sheetName val="Pengetahuan 9E2"/>
      <sheetName val="DATA MAPEL 9E"/>
      <sheetName val="Pengetahuan 9E1"/>
      <sheetName val="Keterampilan 9E1"/>
      <sheetName val="Sikap 9E1"/>
      <sheetName val="DAFTAR NILAI 9E1"/>
      <sheetName val="Rumus Deskripsi 9E1"/>
      <sheetName val="rumus cari KD khusus 9E1"/>
      <sheetName val="Rumus Deskripsi 9D2"/>
      <sheetName val="rumus cari KD khusus 9D2"/>
      <sheetName val="DAFTAR NILAI 9D2"/>
      <sheetName val="Sikap 9D2"/>
      <sheetName val="Keterampilan 9D2"/>
      <sheetName val="Pengetahuan 9D2"/>
      <sheetName val="DATA MAPEL 9D"/>
      <sheetName val="Pengetahuan 9D1"/>
      <sheetName val="Keterampilan 9D1"/>
      <sheetName val="Sikap 9D1"/>
      <sheetName val="DAFTAR NILAI 9D1"/>
      <sheetName val="Rumus Deskripsi 9D1"/>
      <sheetName val="rumus cari KD khusus 9D1"/>
      <sheetName val="Rumus Deskripsi 9C2"/>
      <sheetName val="rumus cari KD khusus 9C2"/>
      <sheetName val="DAFTAR NILAI 9C2"/>
      <sheetName val="Sikap 9C2"/>
      <sheetName val="Keterampilan 9C2"/>
      <sheetName val="Pengetahuan 9C2"/>
      <sheetName val="DATA MAPEL 9C"/>
      <sheetName val="Pengetahuan 9C1"/>
      <sheetName val="Keterampilan 9C1"/>
      <sheetName val="Sikap 9C1"/>
      <sheetName val="DAFTAR NILAI 9C1"/>
      <sheetName val="Rumus Deskripsi 9C1"/>
      <sheetName val="rumus cari KD khusus 9C1"/>
      <sheetName val="Rumus Deskripsi 9B2"/>
      <sheetName val="rumus cari KD khusus 9B2"/>
      <sheetName val="DAFTAR NILAI 9B2"/>
      <sheetName val="Sikap 9B2"/>
      <sheetName val="Keterampilan 9B2"/>
      <sheetName val="Pengetahuan 9B2"/>
      <sheetName val="DATA MAPEL 9B"/>
      <sheetName val="Pengetahuan 9B1"/>
      <sheetName val="Keterampilan 9B1"/>
      <sheetName val="Sikap 9B1"/>
      <sheetName val="DAFTAR NILAI 9B1"/>
      <sheetName val="Rumus Deskripsi 9B1"/>
      <sheetName val="rumus cari KD khusus 9B1"/>
      <sheetName val="Rumus Deskripsi 9A2"/>
      <sheetName val="rumus cari KD khusus 9A2"/>
      <sheetName val="DAFTAR NILAI 9A2"/>
      <sheetName val="Sikap 9A2"/>
      <sheetName val="Keterampilan 9A2"/>
      <sheetName val="Pengetahuan 9A2"/>
      <sheetName val="DATA MAPEL 9A"/>
      <sheetName val="Pengetahuan 9A1"/>
      <sheetName val="Keterampilan 9A1"/>
      <sheetName val="Sikap 9A1"/>
      <sheetName val="DAFTAR NILAI 9A1"/>
      <sheetName val="Rumus Deskripsi 9A1"/>
      <sheetName val="rumus cari KD khusus 9A1"/>
      <sheetName val="Rumus Deskripsi 8E2"/>
      <sheetName val="rumus cari KD khusus 8E2"/>
      <sheetName val="DAFTAR NILAI 8E2"/>
      <sheetName val="Sikap 8E2"/>
      <sheetName val="Keterampilan 8E2"/>
      <sheetName val="Pengetahuan 8E2"/>
      <sheetName val="DATA MAPEL 8E"/>
      <sheetName val="Pengetahuan 8E1"/>
      <sheetName val="Keterampilan 8E1"/>
      <sheetName val="Sikap 8E1"/>
      <sheetName val="DAFTAR NILAI 8E1"/>
      <sheetName val="Rumus Deskripsi 8E1"/>
      <sheetName val="rumus cari KD khusus 8E1"/>
      <sheetName val="Rumus Deskripsi 8D2"/>
      <sheetName val="rumus cari KD khusus 8D2"/>
      <sheetName val="DAFTAR NILAI 8D2"/>
      <sheetName val="Sikap 8D2"/>
      <sheetName val="Keterampilan 8D2"/>
      <sheetName val="Pengetahuan 8D2"/>
      <sheetName val="DATA MAPEL 8D"/>
      <sheetName val="Pengetahuan 8D1"/>
      <sheetName val="Keterampilan 8D1"/>
      <sheetName val="Sikap 8D1"/>
      <sheetName val="DAFTAR NILAI 8D1"/>
      <sheetName val="Rumus Deskripsi 8D1"/>
      <sheetName val="rumus cari KD khusus 8D1"/>
      <sheetName val="Rumus Deskripsi 8C2"/>
      <sheetName val="rumus cari KD khusus 8C2"/>
      <sheetName val="DAFTAR NILAI 8C2"/>
      <sheetName val="Sikap 8C2"/>
      <sheetName val="Keterampilan 8C2"/>
      <sheetName val="Pengetahuan 8C2"/>
      <sheetName val="DATA MAPEL 8C"/>
      <sheetName val="Pengetahuan 8C1"/>
      <sheetName val="Keterampilan 8C1"/>
      <sheetName val="Sikap 8C1"/>
      <sheetName val="DAFTAR NILAI 8C1"/>
      <sheetName val="Rumus Deskripsi 8C1"/>
      <sheetName val="rumus cari KD khusus 8C1"/>
      <sheetName val="Rumus Deskripsi 8B2"/>
      <sheetName val="rumus cari KD khusus 8B2"/>
      <sheetName val="DAFTAR NILAI 8B2"/>
      <sheetName val="Sikap 8B2"/>
      <sheetName val="Keterampilan 8B2"/>
      <sheetName val="Pengetahuan 8B2"/>
      <sheetName val="DATA MAPEL 8B"/>
      <sheetName val="Pengetahuan 8B1"/>
      <sheetName val="Keterampilan 8B1"/>
      <sheetName val="Sikap 8B1"/>
      <sheetName val="DAFTAR NILAI 8B1"/>
      <sheetName val="Rumus Deskripsi 8B1"/>
      <sheetName val="rumus cari KD khusus 8B1"/>
      <sheetName val="Rumus Deskripsi 8A2"/>
      <sheetName val="rumus cari KD khusus 8A2"/>
      <sheetName val="DAFTAR NILAI 8A2"/>
      <sheetName val="Sikap 8A2"/>
      <sheetName val="Keterampilan 8A2"/>
      <sheetName val="Pengetahuan 8A2"/>
      <sheetName val="DATA MAPEL 8A"/>
      <sheetName val="Pengetahuan 8A1"/>
      <sheetName val="Keterampilan 8A1"/>
      <sheetName val="Sikap 8A1"/>
      <sheetName val="DAFTAR NILAI 8A1"/>
      <sheetName val="Rumus Deskripsi 8A1"/>
      <sheetName val="rumus cari KD khusus 8A1"/>
      <sheetName val="Rumus Deskripsi 7E2"/>
      <sheetName val="rumus cari KD khusus 7E2"/>
      <sheetName val="DAFTAR NILAI 7E2"/>
      <sheetName val="Sikap 7E2"/>
      <sheetName val="Keterampilan 7E2)"/>
      <sheetName val="Pengetahuan 7E2"/>
      <sheetName val="DATA MAPEL 7E"/>
      <sheetName val="Pengetahuan 7E1"/>
      <sheetName val="Keterampilan 7E1"/>
      <sheetName val="Sikap 7E1"/>
      <sheetName val="DAFTAR NILAI 7E1"/>
      <sheetName val="Rumus Deskripsi 7E1"/>
      <sheetName val="rumus cari KD khusus 7E1"/>
      <sheetName val="Rumus Deskripsi 7D2"/>
      <sheetName val="rumus cari KD khusus 7D2"/>
      <sheetName val="DAFTAR NILAI 7D2"/>
      <sheetName val="Sikap 7D2"/>
      <sheetName val="Keterampilan 7D2"/>
      <sheetName val="Pengetahuan 7D2"/>
      <sheetName val="DATA MAPEL 7D"/>
      <sheetName val="Pengetahuan 7D1"/>
      <sheetName val="Keterampilan 7D1"/>
      <sheetName val="Sikap 7D1"/>
      <sheetName val="DAFTAR NILAI 7D1"/>
      <sheetName val="Rumus Deskripsi 7D1"/>
      <sheetName val="rumus cari KD khusus 7D1"/>
      <sheetName val="Rumus Deskripsi 7C2"/>
      <sheetName val="rumus cari KD khusus 7C2"/>
      <sheetName val="DAFTAR NILAI 7C2"/>
      <sheetName val="Sikap 7C2"/>
      <sheetName val="Keterampilan 7C2"/>
      <sheetName val="Pengetahuan 7C2"/>
      <sheetName val="DATA MAPEL 7C"/>
      <sheetName val="Pengetahuan 7C1"/>
      <sheetName val="Keterampilan 7C1"/>
      <sheetName val="Sikap 7C1"/>
      <sheetName val="DAFTAR NILAI 7C1"/>
      <sheetName val="Rumus Deskripsi 7C1"/>
      <sheetName val="rumus cari KD khusus 7C1"/>
      <sheetName val="Rumus Deskripsi 7B2"/>
      <sheetName val="rumus cari KD khusus 7B2"/>
      <sheetName val="DAFTAR NILAI 7B2"/>
      <sheetName val="Sikap 7B2"/>
      <sheetName val="Keterampilan 7B2"/>
      <sheetName val="Pengetahuan 7B2"/>
      <sheetName val="DATA MAPEL 7B"/>
      <sheetName val="Pengetahuan 7B1"/>
      <sheetName val="Keterampilan 7B1"/>
      <sheetName val="Sikap 7B1"/>
      <sheetName val="DAFTAR NILAI 7B1"/>
      <sheetName val="Rumus Deskripsi 7B1"/>
      <sheetName val="rumus cari KD khusus 7B1"/>
      <sheetName val="Rumus Deskripsi 7A2"/>
      <sheetName val="rumus cari KD khusus 7A2"/>
      <sheetName val="DAFTAR NILAI 7A2"/>
      <sheetName val="Sikap 7A2"/>
      <sheetName val="Keterampilan 7A2"/>
      <sheetName val="Pengetahuan 7A2"/>
      <sheetName val="DATA MAPEL 7A"/>
      <sheetName val="Pengetahuan 7A1"/>
      <sheetName val="Keterampilan 7A1"/>
      <sheetName val="Sikap 7A1"/>
      <sheetName val="DAFTAR NILAI 7A1"/>
      <sheetName val="Rumus Deskripsi 7A1"/>
      <sheetName val="rumus cari KD khusus 7A1"/>
      <sheetName val="DATA SISWA"/>
      <sheetName val="MATERI POKOK"/>
      <sheetName val="MATERI"/>
      <sheetName val="PETUNJUK"/>
      <sheetName val="MENU UTAMA"/>
      <sheetName val="Sheet46"/>
      <sheetName val="Sheet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row r="21">
          <cell r="M21">
            <v>10</v>
          </cell>
        </row>
      </sheetData>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gama"/>
      <sheetName val="PKn"/>
      <sheetName val="Ind"/>
      <sheetName val="Mat"/>
      <sheetName val="IPA"/>
      <sheetName val="IPS"/>
      <sheetName val="Ing"/>
      <sheetName val="Seni"/>
      <sheetName val="Pjas"/>
      <sheetName val="Prak"/>
      <sheetName val="Jawa"/>
      <sheetName val="Ekstra"/>
      <sheetName val="Sikap"/>
      <sheetName val="Raport"/>
      <sheetName val="Raport 2"/>
      <sheetName val="Deskripsi"/>
      <sheetName val="Peringkat"/>
      <sheetName val="Sheet1"/>
    </sheetNames>
    <sheetDataSet>
      <sheetData sheetId="0">
        <row r="6">
          <cell r="A6">
            <v>1</v>
          </cell>
        </row>
      </sheetData>
      <sheetData sheetId="1">
        <row r="6">
          <cell r="A6">
            <v>1</v>
          </cell>
        </row>
      </sheetData>
      <sheetData sheetId="2">
        <row r="6">
          <cell r="A6">
            <v>1</v>
          </cell>
        </row>
      </sheetData>
      <sheetData sheetId="3">
        <row r="6">
          <cell r="A6">
            <v>1</v>
          </cell>
        </row>
      </sheetData>
      <sheetData sheetId="4">
        <row r="6">
          <cell r="A6">
            <v>1</v>
          </cell>
        </row>
      </sheetData>
      <sheetData sheetId="5">
        <row r="6">
          <cell r="A6">
            <v>1</v>
          </cell>
        </row>
      </sheetData>
      <sheetData sheetId="6">
        <row r="6">
          <cell r="A6">
            <v>1</v>
          </cell>
        </row>
      </sheetData>
      <sheetData sheetId="7">
        <row r="6">
          <cell r="A6">
            <v>1</v>
          </cell>
        </row>
      </sheetData>
      <sheetData sheetId="8">
        <row r="6">
          <cell r="A6">
            <v>1</v>
          </cell>
        </row>
      </sheetData>
      <sheetData sheetId="9">
        <row r="6">
          <cell r="A6">
            <v>1</v>
          </cell>
        </row>
      </sheetData>
      <sheetData sheetId="10">
        <row r="6">
          <cell r="A6">
            <v>1</v>
          </cell>
        </row>
      </sheetData>
      <sheetData sheetId="11">
        <row r="6">
          <cell r="A6">
            <v>1</v>
          </cell>
        </row>
      </sheetData>
      <sheetData sheetId="12">
        <row r="5">
          <cell r="A5">
            <v>1</v>
          </cell>
        </row>
      </sheetData>
      <sheetData sheetId="13">
        <row r="1">
          <cell r="L1">
            <v>1</v>
          </cell>
        </row>
      </sheetData>
      <sheetData sheetId="14"/>
      <sheetData sheetId="15">
        <row r="1">
          <cell r="J1">
            <v>1</v>
          </cell>
        </row>
      </sheetData>
      <sheetData sheetId="16"/>
      <sheetData sheetId="17"/>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BSERVASI 92"/>
      <sheetName val="PD 92"/>
      <sheetName val="PAT 92"/>
      <sheetName val="JURNAL 92"/>
      <sheetName val="DAFTAR NILAI RAPORT 92"/>
      <sheetName val="SIKAP 92"/>
      <sheetName val="KETERAMPILAN 92"/>
      <sheetName val="PENGETAHUAN 92"/>
      <sheetName val="OBSERVASI 91"/>
      <sheetName val="PD 91"/>
      <sheetName val="PAT 91"/>
      <sheetName val="JURNAL 91"/>
      <sheetName val="DAFTAR NILAI RAPORT 91"/>
      <sheetName val="SIKAP 91"/>
      <sheetName val="KETERAMPILAN 91"/>
      <sheetName val="PENGETAHUAN 91"/>
      <sheetName val="DATA MAPEL 91"/>
      <sheetName val="OBSERVASI 82 (5)"/>
      <sheetName val="PD 82 (5)"/>
      <sheetName val="PAT 82 (5)"/>
      <sheetName val="JURNAL 82 (5)"/>
      <sheetName val="DAFTAR NILAI RAPORT 82 (5)"/>
      <sheetName val="SIKAP 82 (5)"/>
      <sheetName val="KETERAMPILAN 82 (5)"/>
      <sheetName val="PENGETAHUAN 82 (5)"/>
      <sheetName val="OBSERVASI 81 (5)"/>
      <sheetName val="PD 81 (5)"/>
      <sheetName val="PAT 81 (5)"/>
      <sheetName val="JURNAL 81 (5)"/>
      <sheetName val="DAFTAR NILAI RAPORT 81 (5)"/>
      <sheetName val="SIKAP 81 (5)"/>
      <sheetName val="KETERAMPILAN 81 (5)"/>
      <sheetName val="PENGETAHUAN 81 (5)"/>
      <sheetName val="DATA MAPEL 81 (5)"/>
      <sheetName val="OBSERVASI 82 (4)"/>
      <sheetName val="PD 82 (4)"/>
      <sheetName val="PAT 82 (4)"/>
      <sheetName val="JURNAL 82 (4)"/>
      <sheetName val="DAFTAR NILAI RAPORT 82 (4)"/>
      <sheetName val="SIKAP 82 (4)"/>
      <sheetName val="KETERAMPILAN 82 (4)"/>
      <sheetName val="PENGETAHUAN 82 (4)"/>
      <sheetName val="OBSERVASI 81 (4)"/>
      <sheetName val="PD 81 (4)"/>
      <sheetName val="PAT 81 (4)"/>
      <sheetName val="JURNAL 81 (4)"/>
      <sheetName val="DAFTAR NILAI RAPORT 81 (4)"/>
      <sheetName val="SIKAP 81 (4)"/>
      <sheetName val="KETERAMPILAN 81 (4)"/>
      <sheetName val="PENGETAHUAN 81 (4)"/>
      <sheetName val="DATA MAPEL 81 (4)"/>
      <sheetName val="OBSERVASI 82 (3)"/>
      <sheetName val="PD 82 (3)"/>
      <sheetName val="PAT 82 (3)"/>
      <sheetName val="JURNAL 82 (3)"/>
      <sheetName val="DAFTAR NILAI RAPORT 82 (3)"/>
      <sheetName val="SIKAP 82 (3)"/>
      <sheetName val="KETERAMPILAN 82 (3)"/>
      <sheetName val="PENGETAHUAN 82 (3)"/>
      <sheetName val="OBSERVASI 81 (3)"/>
      <sheetName val="PD 81 (3)"/>
      <sheetName val="PAT 81 (3)"/>
      <sheetName val="JURNAL 81 (3)"/>
      <sheetName val="DAFTAR NILAI RAPORT 81 (3)"/>
      <sheetName val="SIKAP 81 (3)"/>
      <sheetName val="KETERAMPILAN 81 (3)"/>
      <sheetName val="PENGETAHUAN 81 (3)"/>
      <sheetName val="DATA MAPEL 81 (3)"/>
      <sheetName val="OBSERVASI 82 (2)"/>
      <sheetName val="PD 82 (2)"/>
      <sheetName val="PAT 82 (2)"/>
      <sheetName val="JURNAL 82 (2)"/>
      <sheetName val="DAFTAR NILAI RAPORT 82 (2)"/>
      <sheetName val="SIKAP 82 (2)"/>
      <sheetName val="KETERAMPILAN 82 (2)"/>
      <sheetName val="PENGETAHUAN 82 (2)"/>
      <sheetName val="OBSERVASI 81 (2)"/>
      <sheetName val="PD 81 (2)"/>
      <sheetName val="PAT 81 (2)"/>
      <sheetName val="JURNAL 81 (2)"/>
      <sheetName val="DAFTAR NILAI RAPORT 81 (2)"/>
      <sheetName val="SIKAP 81 (2)"/>
      <sheetName val="KETERAMPILAN 81 (2)"/>
      <sheetName val="PENGETAHUAN 81 (2)"/>
      <sheetName val="DATA MAPEL 81 (2)"/>
      <sheetName val="OBSERVASI 82"/>
      <sheetName val="PD 82"/>
      <sheetName val="PAT 82"/>
      <sheetName val="JURNAL 82"/>
      <sheetName val="DAFTAR NILAI RAPORT 82"/>
      <sheetName val="SIKAP 82"/>
      <sheetName val="KETERAMPILAN 82"/>
      <sheetName val="PENGETAHUAN 82"/>
      <sheetName val="OBSERVASI 81"/>
      <sheetName val="PD 81"/>
      <sheetName val="PAT 81"/>
      <sheetName val="JURNAL 81"/>
      <sheetName val="DAFTAR NILAI RAPORT 81"/>
      <sheetName val="SIKAP 81"/>
      <sheetName val="KETERAMPILAN 81"/>
      <sheetName val="PENGETAHUAN 81"/>
      <sheetName val="DATA MAPEL 81"/>
      <sheetName val="OBSERVASI 72 (5)"/>
      <sheetName val="PD 72 (5)"/>
      <sheetName val="PAT 72 (5)"/>
      <sheetName val="JURNAL 72 (5)"/>
      <sheetName val="DAFTAR NILAI RAPORT 72 (5)"/>
      <sheetName val="SIKAP 72 (5)"/>
      <sheetName val="KETERAMPILAN 72 (5)"/>
      <sheetName val="PENGETAHUAN 72 (5)"/>
      <sheetName val="OBSERVASI 71 (5)"/>
      <sheetName val="PD 71 (5)"/>
      <sheetName val="PAT 71 (5)"/>
      <sheetName val="JURNAL 71 (5)"/>
      <sheetName val="DAFTAR NILAI RAPORT 71 (5)"/>
      <sheetName val="SIKAP 71 (5)"/>
      <sheetName val="KETERAMPILAN 71 (5)"/>
      <sheetName val="PENGETAHUAN 71 (5)"/>
      <sheetName val="DATA MAPEL 71 (5)"/>
      <sheetName val="OBSERVASI 72 (4)"/>
      <sheetName val="PD 72 (4)"/>
      <sheetName val="PAT 72 (4)"/>
      <sheetName val="JURNAL 72 (4)"/>
      <sheetName val="DAFTAR NILAI RAPORT 72 (4)"/>
      <sheetName val="SIKAP 72 (4)"/>
      <sheetName val="KETERAMPILAN 72 (4)"/>
      <sheetName val="PENGETAHUAN 72 (4)"/>
      <sheetName val="OBSERVASI 71 (4)"/>
      <sheetName val="PD 71 (4)"/>
      <sheetName val="PAT 71 (4)"/>
      <sheetName val="JURNAL 71 (4)"/>
      <sheetName val="DAFTAR NILAI RAPORT 71 (4)"/>
      <sheetName val="SIKAP 71 (4)"/>
      <sheetName val="KETERAMPILAN 71 (4)"/>
      <sheetName val="PENGETAHUAN 71 (4)"/>
      <sheetName val="DATA MAPEL 71 (4)"/>
      <sheetName val="OBSERVASI 72 (3)"/>
      <sheetName val="PD 72 (3)"/>
      <sheetName val="PAT 72 (3)"/>
      <sheetName val="JURNAL 72 (3)"/>
      <sheetName val="DAFTAR NILAI RAPORT 72 (3)"/>
      <sheetName val="SIKAP 72 (3)"/>
      <sheetName val="KETERAMPILAN 72 (3)"/>
      <sheetName val="PENGETAHUAN 72 (3)"/>
      <sheetName val="OBSERVASI 71 (3)"/>
      <sheetName val="PD 71 (3)"/>
      <sheetName val="PAT 71 (3)"/>
      <sheetName val="JURNAL 71 (3)"/>
      <sheetName val="DAFTAR NILAI RAPORT 71 (3)"/>
      <sheetName val="SIKAP 71 (3)"/>
      <sheetName val="KETERAMPILAN 71 (3)"/>
      <sheetName val="PENGETAHUAN 71 (3)"/>
      <sheetName val="DATA MAPEL 71 (3)"/>
      <sheetName val="OBSERVASI 72 (2)"/>
      <sheetName val="PD 72 (2)"/>
      <sheetName val="PAT 72 (2)"/>
      <sheetName val="JURNAL 72 (2)"/>
      <sheetName val="SIKAP 72 (2)"/>
      <sheetName val="KETERAMPILAN 72 (2)"/>
      <sheetName val="DAFTAR NILAI RAPORT 72 (2)"/>
      <sheetName val="PENGETAHUAN 72 (2)"/>
      <sheetName val="OBSERVASI 71 (2)"/>
      <sheetName val="PD 71 (2)"/>
      <sheetName val="PAT 71 (2)"/>
      <sheetName val="JURNAL 71 (2)"/>
      <sheetName val="SIKAP 71 (2)"/>
      <sheetName val="KETERAMPILAN 71 (2)"/>
      <sheetName val="DAFTAR NILAI RAPORT 71 (2)"/>
      <sheetName val="PENGETAHUAN 71 (2)"/>
      <sheetName val="DATA MAPEL 71 (2)"/>
      <sheetName val="OBSERVASI 72"/>
      <sheetName val="PD 72"/>
      <sheetName val="PAT 72"/>
      <sheetName val="JURNAL 72"/>
      <sheetName val="DAFTAR NILAI RAPORT 72"/>
      <sheetName val="SIKAP 72"/>
      <sheetName val="KETERAMPILAN 72"/>
      <sheetName val="PENGETAHUAN 72"/>
      <sheetName val="OBSERVASI 71"/>
      <sheetName val="PD 71"/>
      <sheetName val="PAT 71"/>
      <sheetName val="JURNAL 71"/>
      <sheetName val="DAFTAR NILAI RAPORT 71"/>
      <sheetName val="SIKAP 71"/>
      <sheetName val="KETERAMPILAN 71"/>
      <sheetName val="PENGETAHUAN 71"/>
      <sheetName val="DATA MAPEL 71"/>
      <sheetName val="MENU UTAMA"/>
      <sheetName val="DATA SISWA"/>
      <sheetName val="MATERI POKOK"/>
      <sheetName val="MATERI"/>
      <sheetName val="LOGO SEKOLAH"/>
      <sheetName val="Kartu"/>
      <sheetName val="MENU LEGER"/>
      <sheetName val="DATA SISWA LEGER"/>
      <sheetName val="DESKRIPSI"/>
      <sheetName val="ABSENSI 1"/>
      <sheetName val="EKSTRA 1"/>
      <sheetName val="LEGER 1"/>
      <sheetName val="RAPORT 1"/>
      <sheetName val="Daftar Ranking smt 1"/>
      <sheetName val="Daftar Ranking smt 2"/>
      <sheetName val="RAPORT 2"/>
      <sheetName val="LEGER 2"/>
      <sheetName val="EKSTRA 2"/>
      <sheetName val="ABSENSI 2"/>
      <sheetName val="AQIDAH"/>
      <sheetName val="QURDITS"/>
      <sheetName val="FIQIH"/>
      <sheetName val="SKI"/>
      <sheetName val="B. ARAB"/>
      <sheetName val="ASWAJA"/>
      <sheetName val="BHQ"/>
      <sheetName val="PKn"/>
      <sheetName val="B. INDONESIA"/>
      <sheetName val="MATEMATIKA"/>
      <sheetName val="IPA"/>
      <sheetName val="IPS"/>
      <sheetName val="B. INGGRIS"/>
      <sheetName val="SENI BUDAYA"/>
      <sheetName val="PJOK"/>
      <sheetName val="PRAKARYA"/>
      <sheetName val="B. JAWA"/>
      <sheetName val="AQIDAH (2)"/>
      <sheetName val="QURDITS (2)"/>
      <sheetName val="FIQIH (2)"/>
      <sheetName val="SKI (2)"/>
      <sheetName val="B. ARAB (2)"/>
      <sheetName val="ASWAJA (2)"/>
      <sheetName val="BHQ (2)"/>
      <sheetName val="PKn (2)"/>
      <sheetName val="B. INDONESIA (2)"/>
      <sheetName val="MATEMATIKA (2)"/>
      <sheetName val="IPA (2)"/>
      <sheetName val="IPS (2)"/>
      <sheetName val="B. INGGRIS (2)"/>
      <sheetName val="SENI BUDAYA (2)"/>
      <sheetName val="PJOK (2)"/>
      <sheetName val="PRAKARYA (2)"/>
      <sheetName val="B. JAWA (2)"/>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row r="5">
          <cell r="H5">
            <v>0</v>
          </cell>
        </row>
      </sheetData>
      <sheetData sheetId="192">
        <row r="5">
          <cell r="G5">
            <v>2</v>
          </cell>
        </row>
        <row r="11">
          <cell r="B11">
            <v>1</v>
          </cell>
          <cell r="G11">
            <v>1</v>
          </cell>
        </row>
      </sheetData>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elas"/>
      <sheetName val="Tabel"/>
      <sheetName val="Siswa"/>
      <sheetName val=" "/>
      <sheetName val="PerSiswa"/>
      <sheetName val="PerKelas"/>
      <sheetName val="LapAll"/>
      <sheetName val="Sheet1"/>
    </sheetNames>
    <sheetDataSet>
      <sheetData sheetId="0"/>
      <sheetData sheetId="1"/>
      <sheetData sheetId="2"/>
      <sheetData sheetId="3"/>
      <sheetData sheetId="4">
        <row r="15">
          <cell r="A15" t="str">
            <v>Ahmad</v>
          </cell>
        </row>
        <row r="16">
          <cell r="A16" t="str">
            <v>Hadi</v>
          </cell>
        </row>
        <row r="17">
          <cell r="A17">
            <v>0</v>
          </cell>
        </row>
        <row r="18">
          <cell r="A18">
            <v>0</v>
          </cell>
        </row>
        <row r="19">
          <cell r="A19">
            <v>0</v>
          </cell>
        </row>
        <row r="20">
          <cell r="A20">
            <v>0</v>
          </cell>
        </row>
        <row r="21">
          <cell r="A21">
            <v>0</v>
          </cell>
        </row>
        <row r="22">
          <cell r="A22">
            <v>0</v>
          </cell>
        </row>
        <row r="23">
          <cell r="A23">
            <v>0</v>
          </cell>
        </row>
        <row r="24">
          <cell r="A24">
            <v>0</v>
          </cell>
        </row>
        <row r="25">
          <cell r="A25">
            <v>0</v>
          </cell>
        </row>
      </sheetData>
      <sheetData sheetId="5"/>
      <sheetData sheetId="6"/>
      <sheetData sheetId="7"/>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LIKASI RAPORT K13 SMP  seri 1"/>
      <sheetName val="SPIRIT"/>
      <sheetName val="SOSIAL"/>
      <sheetName val="HOME"/>
      <sheetName val="DataSiswa"/>
      <sheetName val="Biodata"/>
      <sheetName val="about"/>
      <sheetName val="Cover"/>
      <sheetName val="DataSiswa lulus"/>
      <sheetName val="Sikap Spiritual"/>
      <sheetName val="Sikap Sosial"/>
      <sheetName val="lulus"/>
      <sheetName val="keluar"/>
      <sheetName val="masuk"/>
      <sheetName val="Exskul"/>
      <sheetName val="prestasi"/>
      <sheetName val="deskripsi Ekskul"/>
      <sheetName val="NILAI"/>
      <sheetName val="Absen"/>
      <sheetName val="Sikap anta MAPEL"/>
      <sheetName val="1.QH"/>
      <sheetName val="PKn"/>
      <sheetName val="B.INDO"/>
      <sheetName val="MTK"/>
      <sheetName val="IPA"/>
      <sheetName val="IPS"/>
      <sheetName val="B.ING"/>
      <sheetName val="SBK"/>
      <sheetName val="PJOK"/>
      <sheetName val="PRAKARYA"/>
      <sheetName val="MULOK1"/>
      <sheetName val="MULOK2"/>
      <sheetName val="MULOK3"/>
      <sheetName val="MULOK4"/>
      <sheetName val="MULOK5"/>
      <sheetName val="Ketuntasan"/>
      <sheetName val="DataUMUM"/>
      <sheetName val="Deskripsi"/>
      <sheetName val="RAPORT UTS"/>
      <sheetName val="RAPORT 53"/>
      <sheetName val="RAPORT UKK"/>
      <sheetName val="Kon"/>
      <sheetName val="RAPORT KKM multi"/>
      <sheetName val="LEGER"/>
      <sheetName val="RANK"/>
      <sheetName val="SERAH TERIMA"/>
      <sheetName val="Photo"/>
      <sheetName val="RENTANG NILAI"/>
      <sheetName val="Sheet1"/>
      <sheetName val="catatan walas"/>
      <sheetName val="Petunjuk"/>
      <sheetName val="HELP"/>
      <sheetName val="PRINT"/>
      <sheetName val="Sheet2"/>
    </sheetNames>
    <sheetDataSet>
      <sheetData sheetId="0" refreshError="1"/>
      <sheetData sheetId="1"/>
      <sheetData sheetId="2"/>
      <sheetData sheetId="3"/>
      <sheetData sheetId="4"/>
      <sheetData sheetId="5">
        <row r="5">
          <cell r="N5">
            <v>2</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ow r="6">
          <cell r="C6">
            <v>1</v>
          </cell>
        </row>
        <row r="7">
          <cell r="C7">
            <v>2</v>
          </cell>
        </row>
        <row r="8">
          <cell r="C8">
            <v>3</v>
          </cell>
        </row>
        <row r="9">
          <cell r="C9">
            <v>4</v>
          </cell>
        </row>
        <row r="10">
          <cell r="C10">
            <v>5</v>
          </cell>
        </row>
        <row r="11">
          <cell r="C11">
            <v>6</v>
          </cell>
        </row>
        <row r="12">
          <cell r="C12">
            <v>7</v>
          </cell>
        </row>
        <row r="13">
          <cell r="C13">
            <v>8</v>
          </cell>
        </row>
        <row r="14">
          <cell r="C14">
            <v>9</v>
          </cell>
        </row>
        <row r="15">
          <cell r="C15">
            <v>10</v>
          </cell>
        </row>
        <row r="16">
          <cell r="C16">
            <v>11</v>
          </cell>
        </row>
        <row r="17">
          <cell r="C17">
            <v>12</v>
          </cell>
        </row>
        <row r="18">
          <cell r="C18">
            <v>13</v>
          </cell>
        </row>
        <row r="19">
          <cell r="C19">
            <v>14</v>
          </cell>
        </row>
        <row r="20">
          <cell r="C20">
            <v>15</v>
          </cell>
        </row>
        <row r="21">
          <cell r="C21">
            <v>16</v>
          </cell>
        </row>
        <row r="22">
          <cell r="C22">
            <v>17</v>
          </cell>
        </row>
        <row r="23">
          <cell r="C23">
            <v>18</v>
          </cell>
        </row>
        <row r="24">
          <cell r="C24">
            <v>19</v>
          </cell>
        </row>
        <row r="25">
          <cell r="C25">
            <v>20</v>
          </cell>
        </row>
        <row r="26">
          <cell r="C26">
            <v>21</v>
          </cell>
        </row>
        <row r="27">
          <cell r="C27">
            <v>22</v>
          </cell>
        </row>
        <row r="28">
          <cell r="C28">
            <v>23</v>
          </cell>
        </row>
        <row r="29">
          <cell r="C29">
            <v>24</v>
          </cell>
        </row>
        <row r="30">
          <cell r="C30">
            <v>25</v>
          </cell>
        </row>
        <row r="31">
          <cell r="C31">
            <v>26</v>
          </cell>
        </row>
        <row r="32">
          <cell r="C32">
            <v>27</v>
          </cell>
        </row>
        <row r="33">
          <cell r="C33">
            <v>28</v>
          </cell>
        </row>
        <row r="34">
          <cell r="C34">
            <v>29</v>
          </cell>
        </row>
        <row r="35">
          <cell r="C35">
            <v>30</v>
          </cell>
        </row>
        <row r="36">
          <cell r="C36">
            <v>31</v>
          </cell>
        </row>
        <row r="37">
          <cell r="C37">
            <v>32</v>
          </cell>
        </row>
        <row r="38">
          <cell r="C38">
            <v>33</v>
          </cell>
        </row>
        <row r="39">
          <cell r="C39">
            <v>34</v>
          </cell>
        </row>
        <row r="40">
          <cell r="C40">
            <v>35</v>
          </cell>
        </row>
        <row r="41">
          <cell r="C41">
            <v>36</v>
          </cell>
        </row>
        <row r="42">
          <cell r="C42">
            <v>37</v>
          </cell>
        </row>
        <row r="43">
          <cell r="C43">
            <v>38</v>
          </cell>
        </row>
        <row r="44">
          <cell r="C44">
            <v>39</v>
          </cell>
        </row>
        <row r="45">
          <cell r="C45">
            <v>40</v>
          </cell>
        </row>
        <row r="46">
          <cell r="C46">
            <v>41</v>
          </cell>
        </row>
        <row r="47">
          <cell r="C47">
            <v>42</v>
          </cell>
        </row>
        <row r="48">
          <cell r="C48">
            <v>43</v>
          </cell>
        </row>
        <row r="49">
          <cell r="C49">
            <v>44</v>
          </cell>
        </row>
        <row r="50">
          <cell r="C50">
            <v>45</v>
          </cell>
        </row>
        <row r="51">
          <cell r="C51">
            <v>46</v>
          </cell>
        </row>
        <row r="52">
          <cell r="C52">
            <v>47</v>
          </cell>
        </row>
        <row r="53">
          <cell r="C53">
            <v>48</v>
          </cell>
        </row>
        <row r="54">
          <cell r="C54">
            <v>49</v>
          </cell>
        </row>
        <row r="55">
          <cell r="C55">
            <v>50</v>
          </cell>
        </row>
      </sheetData>
      <sheetData sheetId="47"/>
      <sheetData sheetId="48"/>
      <sheetData sheetId="49"/>
      <sheetData sheetId="50"/>
      <sheetData sheetId="51"/>
      <sheetData sheetId="52"/>
      <sheetData sheetId="53"/>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UTAMA"/>
      <sheetName val="DATA"/>
      <sheetName val="PETUNJUK"/>
      <sheetName val="ANALISIS "/>
      <sheetName val="PROFIL"/>
      <sheetName val="ANALISIS"/>
      <sheetName val="Sheet1"/>
      <sheetName val="Sheet2"/>
      <sheetName val="Sheet3"/>
      <sheetName val="Sheet4"/>
      <sheetName val="Sheet5"/>
      <sheetName val="Sheet6"/>
      <sheetName val="Sheet7"/>
      <sheetName val="Sheet8"/>
      <sheetName val="Sheet9"/>
      <sheetName val="Sheet1 "/>
      <sheetName val="DATA SISWA"/>
      <sheetName val="MATERI"/>
      <sheetName val="DAFTAR NILAI RAPORT 71"/>
    </sheetNames>
    <sheetDataSet>
      <sheetData sheetId="0">
        <row r="15">
          <cell r="I15" t="str">
            <v>Muhamad Nihajatuzaen, S.Ag</v>
          </cell>
        </row>
      </sheetData>
      <sheetData sheetId="1" refreshError="1"/>
      <sheetData sheetId="2" refreshError="1"/>
      <sheetData sheetId="3" refreshError="1"/>
      <sheetData sheetId="4">
        <row r="17">
          <cell r="F17" t="str">
            <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PIRIT"/>
      <sheetName val="SOSIAL"/>
      <sheetName val="HOME"/>
      <sheetName val="DataSiswa"/>
      <sheetName val="DataGuru"/>
      <sheetName val="Biodata"/>
      <sheetName val="Photo"/>
      <sheetName val="PRINT"/>
      <sheetName val="catatan walas"/>
      <sheetName val="Sikap anta MAPEL"/>
      <sheetName val="Sikap Spiritual"/>
      <sheetName val="Sikap Sosial"/>
      <sheetName val="RAPORT tunggal"/>
      <sheetName val="RAPORT multi"/>
      <sheetName val="RAPORT"/>
      <sheetName val="Deskripsi"/>
      <sheetName val="about"/>
      <sheetName val="DataSiswa lulus"/>
      <sheetName val="lulus"/>
      <sheetName val="keluar"/>
      <sheetName val="masuk"/>
      <sheetName val="NILAI"/>
      <sheetName val="Exskul"/>
      <sheetName val="prestasi"/>
      <sheetName val="deskripsi Ekskul"/>
      <sheetName val="Absen"/>
      <sheetName val="Ketuntasan"/>
      <sheetName val="LEGER"/>
      <sheetName val="1.QH"/>
      <sheetName val="2.AA"/>
      <sheetName val="FIQIH"/>
      <sheetName val="4.SKI"/>
      <sheetName val="5.B.ARAB"/>
      <sheetName val="PKn"/>
      <sheetName val="B.INDO"/>
      <sheetName val="MTK"/>
      <sheetName val="SN"/>
      <sheetName val="B.ING"/>
      <sheetName val="SBK"/>
      <sheetName val="PJOK"/>
      <sheetName val="PRAKARYA"/>
      <sheetName val="MULOK1"/>
      <sheetName val="MULOK2"/>
      <sheetName val="MINAT1"/>
      <sheetName val="MINAT2"/>
      <sheetName val="MINAT4"/>
      <sheetName val="MINAT3"/>
      <sheetName val="LINMIN1"/>
      <sheetName val="LINMIN2"/>
      <sheetName val="LINMIN3"/>
      <sheetName val="LINMIN4"/>
      <sheetName val="RANK"/>
      <sheetName val="SERAH TERIMA"/>
      <sheetName val="Kon"/>
      <sheetName val="HELP"/>
      <sheetName val="RENTANG NILAI"/>
      <sheetName val="Sheet1"/>
      <sheetName val="Sheet2"/>
    </sheetNames>
    <sheetDataSet>
      <sheetData sheetId="0"/>
      <sheetData sheetId="1"/>
      <sheetData sheetId="2" refreshError="1"/>
      <sheetData sheetId="3"/>
      <sheetData sheetId="4" refreshError="1"/>
      <sheetData sheetId="5">
        <row r="6">
          <cell r="O6">
            <v>10</v>
          </cell>
        </row>
      </sheetData>
      <sheetData sheetId="6">
        <row r="6">
          <cell r="C6">
            <v>1</v>
          </cell>
        </row>
        <row r="7">
          <cell r="C7">
            <v>2</v>
          </cell>
        </row>
        <row r="8">
          <cell r="C8">
            <v>3</v>
          </cell>
        </row>
        <row r="9">
          <cell r="C9">
            <v>4</v>
          </cell>
        </row>
        <row r="10">
          <cell r="C10">
            <v>5</v>
          </cell>
        </row>
        <row r="11">
          <cell r="C11">
            <v>6</v>
          </cell>
        </row>
        <row r="12">
          <cell r="C12">
            <v>7</v>
          </cell>
        </row>
        <row r="13">
          <cell r="C13">
            <v>8</v>
          </cell>
        </row>
        <row r="14">
          <cell r="C14">
            <v>9</v>
          </cell>
        </row>
        <row r="15">
          <cell r="C15">
            <v>10</v>
          </cell>
        </row>
        <row r="16">
          <cell r="C16">
            <v>11</v>
          </cell>
        </row>
        <row r="17">
          <cell r="C17">
            <v>12</v>
          </cell>
        </row>
        <row r="18">
          <cell r="C18">
            <v>13</v>
          </cell>
        </row>
        <row r="19">
          <cell r="C19">
            <v>14</v>
          </cell>
        </row>
        <row r="20">
          <cell r="C20">
            <v>15</v>
          </cell>
        </row>
        <row r="21">
          <cell r="C21">
            <v>16</v>
          </cell>
        </row>
        <row r="22">
          <cell r="C22">
            <v>17</v>
          </cell>
        </row>
        <row r="23">
          <cell r="C23">
            <v>18</v>
          </cell>
        </row>
        <row r="24">
          <cell r="C24">
            <v>19</v>
          </cell>
        </row>
        <row r="25">
          <cell r="C25">
            <v>20</v>
          </cell>
        </row>
        <row r="26">
          <cell r="C26">
            <v>21</v>
          </cell>
        </row>
        <row r="27">
          <cell r="C27">
            <v>22</v>
          </cell>
        </row>
        <row r="28">
          <cell r="C28">
            <v>23</v>
          </cell>
        </row>
        <row r="29">
          <cell r="C29">
            <v>24</v>
          </cell>
        </row>
        <row r="30">
          <cell r="C30">
            <v>25</v>
          </cell>
        </row>
        <row r="31">
          <cell r="C31">
            <v>26</v>
          </cell>
        </row>
        <row r="32">
          <cell r="C32">
            <v>27</v>
          </cell>
        </row>
        <row r="33">
          <cell r="C33">
            <v>28</v>
          </cell>
        </row>
        <row r="34">
          <cell r="C34">
            <v>29</v>
          </cell>
        </row>
        <row r="35">
          <cell r="C35">
            <v>30</v>
          </cell>
        </row>
        <row r="36">
          <cell r="C36">
            <v>31</v>
          </cell>
        </row>
        <row r="37">
          <cell r="C37">
            <v>32</v>
          </cell>
        </row>
        <row r="38">
          <cell r="C38">
            <v>33</v>
          </cell>
        </row>
        <row r="39">
          <cell r="C39">
            <v>34</v>
          </cell>
        </row>
        <row r="40">
          <cell r="C40">
            <v>35</v>
          </cell>
        </row>
        <row r="41">
          <cell r="C41">
            <v>36</v>
          </cell>
        </row>
        <row r="42">
          <cell r="C42">
            <v>37</v>
          </cell>
        </row>
        <row r="43">
          <cell r="C43">
            <v>38</v>
          </cell>
        </row>
        <row r="44">
          <cell r="C44">
            <v>39</v>
          </cell>
        </row>
        <row r="45">
          <cell r="C45">
            <v>40</v>
          </cell>
        </row>
        <row r="46">
          <cell r="C46">
            <v>41</v>
          </cell>
        </row>
        <row r="47">
          <cell r="C47">
            <v>42</v>
          </cell>
        </row>
        <row r="48">
          <cell r="C48">
            <v>43</v>
          </cell>
        </row>
        <row r="49">
          <cell r="C49">
            <v>44</v>
          </cell>
        </row>
        <row r="50">
          <cell r="C50">
            <v>45</v>
          </cell>
        </row>
        <row r="51">
          <cell r="C51">
            <v>46</v>
          </cell>
        </row>
        <row r="52">
          <cell r="C52">
            <v>47</v>
          </cell>
        </row>
        <row r="53">
          <cell r="C53">
            <v>48</v>
          </cell>
        </row>
        <row r="54">
          <cell r="C54">
            <v>49</v>
          </cell>
        </row>
        <row r="55">
          <cell r="C55">
            <v>50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PIRIT"/>
      <sheetName val="SOSIAL"/>
      <sheetName val="HOME"/>
      <sheetName val="about"/>
      <sheetName val="Cover"/>
      <sheetName val="DataSiswa lulus"/>
      <sheetName val="lulus"/>
      <sheetName val="keluar"/>
      <sheetName val="masuk"/>
      <sheetName val="DataSiswa"/>
      <sheetName val="Exskul"/>
      <sheetName val="prestasi"/>
      <sheetName val="deskripsi Ekskul"/>
      <sheetName val="NILAI"/>
      <sheetName val="Absen"/>
      <sheetName val="PERKEMBANGAN"/>
      <sheetName val="Sikap anta MAPEL"/>
      <sheetName val="1.QH"/>
      <sheetName val="2.AA"/>
      <sheetName val="FIQIH"/>
      <sheetName val="4.SKI"/>
      <sheetName val="5.B.ARAB"/>
      <sheetName val="PKn"/>
      <sheetName val="B.INDO"/>
      <sheetName val="MTK"/>
      <sheetName val="IPA"/>
      <sheetName val="IPS"/>
      <sheetName val="SBK"/>
      <sheetName val="PJOK"/>
      <sheetName val="MULOK1"/>
      <sheetName val="MULOK2"/>
      <sheetName val="MULOK3"/>
      <sheetName val="DataUMUM"/>
      <sheetName val="Deskripsi"/>
      <sheetName val="RAPORT 1"/>
      <sheetName val="RAPORT kelas 1-3"/>
      <sheetName val="catatan walas"/>
      <sheetName val="Biodata"/>
      <sheetName val="Kon"/>
      <sheetName val="LEGER"/>
      <sheetName val="RANK"/>
      <sheetName val="SERAH TERIMA"/>
      <sheetName val="Photo"/>
      <sheetName val="RENTANG NILAI"/>
      <sheetName val="Sheet1"/>
      <sheetName val="Petunjuk"/>
      <sheetName val="HELP"/>
      <sheetName val="PRINT"/>
      <sheetName val="Sheet2"/>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5">
          <cell r="N5">
            <v>5</v>
          </cell>
        </row>
      </sheetData>
      <sheetData sheetId="38" refreshError="1"/>
      <sheetData sheetId="39" refreshError="1"/>
      <sheetData sheetId="40" refreshError="1"/>
      <sheetData sheetId="41" refreshError="1"/>
      <sheetData sheetId="42">
        <row r="6">
          <cell r="C6">
            <v>1</v>
          </cell>
        </row>
        <row r="7">
          <cell r="C7">
            <v>2</v>
          </cell>
        </row>
        <row r="8">
          <cell r="C8">
            <v>3</v>
          </cell>
        </row>
        <row r="9">
          <cell r="C9">
            <v>4</v>
          </cell>
        </row>
        <row r="10">
          <cell r="C10">
            <v>5</v>
          </cell>
        </row>
        <row r="11">
          <cell r="C11">
            <v>6</v>
          </cell>
        </row>
        <row r="12">
          <cell r="C12">
            <v>7</v>
          </cell>
        </row>
        <row r="13">
          <cell r="C13">
            <v>8</v>
          </cell>
        </row>
        <row r="14">
          <cell r="C14">
            <v>9</v>
          </cell>
        </row>
        <row r="15">
          <cell r="C15">
            <v>10</v>
          </cell>
        </row>
        <row r="16">
          <cell r="C16">
            <v>11</v>
          </cell>
        </row>
        <row r="17">
          <cell r="C17">
            <v>12</v>
          </cell>
        </row>
        <row r="18">
          <cell r="C18">
            <v>13</v>
          </cell>
        </row>
        <row r="19">
          <cell r="C19">
            <v>14</v>
          </cell>
        </row>
        <row r="20">
          <cell r="C20">
            <v>15</v>
          </cell>
        </row>
        <row r="21">
          <cell r="C21">
            <v>16</v>
          </cell>
        </row>
        <row r="22">
          <cell r="C22">
            <v>17</v>
          </cell>
        </row>
        <row r="23">
          <cell r="C23">
            <v>18</v>
          </cell>
        </row>
        <row r="24">
          <cell r="C24">
            <v>19</v>
          </cell>
        </row>
        <row r="25">
          <cell r="C25">
            <v>20</v>
          </cell>
        </row>
        <row r="26">
          <cell r="C26">
            <v>21</v>
          </cell>
        </row>
        <row r="27">
          <cell r="C27">
            <v>22</v>
          </cell>
        </row>
        <row r="28">
          <cell r="C28">
            <v>23</v>
          </cell>
        </row>
        <row r="29">
          <cell r="C29">
            <v>24</v>
          </cell>
        </row>
        <row r="30">
          <cell r="C30">
            <v>25</v>
          </cell>
        </row>
        <row r="31">
          <cell r="C31">
            <v>26</v>
          </cell>
        </row>
        <row r="32">
          <cell r="C32">
            <v>27</v>
          </cell>
        </row>
        <row r="33">
          <cell r="C33">
            <v>28</v>
          </cell>
        </row>
        <row r="34">
          <cell r="C34">
            <v>29</v>
          </cell>
        </row>
        <row r="35">
          <cell r="C35">
            <v>30</v>
          </cell>
        </row>
        <row r="36">
          <cell r="C36">
            <v>31</v>
          </cell>
        </row>
        <row r="37">
          <cell r="C37">
            <v>32</v>
          </cell>
        </row>
        <row r="38">
          <cell r="C38">
            <v>33</v>
          </cell>
        </row>
        <row r="39">
          <cell r="C39">
            <v>34</v>
          </cell>
        </row>
        <row r="40">
          <cell r="C40">
            <v>35</v>
          </cell>
        </row>
        <row r="41">
          <cell r="C41">
            <v>36</v>
          </cell>
        </row>
        <row r="42">
          <cell r="C42">
            <v>37</v>
          </cell>
        </row>
        <row r="43">
          <cell r="C43">
            <v>38</v>
          </cell>
        </row>
        <row r="44">
          <cell r="C44">
            <v>39</v>
          </cell>
        </row>
        <row r="45">
          <cell r="C45">
            <v>40</v>
          </cell>
        </row>
        <row r="46">
          <cell r="C46">
            <v>41</v>
          </cell>
        </row>
        <row r="47">
          <cell r="C47">
            <v>42</v>
          </cell>
        </row>
        <row r="48">
          <cell r="C48">
            <v>43</v>
          </cell>
        </row>
        <row r="49">
          <cell r="C49">
            <v>44</v>
          </cell>
        </row>
        <row r="50">
          <cell r="C50">
            <v>45</v>
          </cell>
        </row>
        <row r="51">
          <cell r="C51">
            <v>46</v>
          </cell>
        </row>
        <row r="52">
          <cell r="C52">
            <v>47</v>
          </cell>
        </row>
        <row r="53">
          <cell r="C53">
            <v>48</v>
          </cell>
        </row>
        <row r="54">
          <cell r="C54">
            <v>49</v>
          </cell>
        </row>
        <row r="55">
          <cell r="C55">
            <v>50</v>
          </cell>
        </row>
      </sheetData>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dtsiswa"/>
      <sheetName val="dtsekolah"/>
      <sheetName val="dtesku"/>
      <sheetName val="UTagm"/>
      <sheetName val="UT_pkn"/>
      <sheetName val="UT_bhs ind"/>
      <sheetName val="UT_mat"/>
      <sheetName val="UHT_IPA"/>
      <sheetName val="UHT_IPS"/>
      <sheetName val="UT_PJOK"/>
      <sheetName val="UT_Sbdp"/>
      <sheetName val="UT_MULOK"/>
      <sheetName val="agmki3"/>
      <sheetName val="pknki_3"/>
      <sheetName val="biki_3"/>
      <sheetName val="Mat_ki3"/>
      <sheetName val="ipa_3"/>
      <sheetName val="IPS_3"/>
      <sheetName val="sbdp_ki3"/>
      <sheetName val="pjok_ki3"/>
      <sheetName val="mulok_ki3"/>
      <sheetName val="agki_4"/>
      <sheetName val="pkn_ki4"/>
      <sheetName val="BI_ki4"/>
      <sheetName val="mat_ki4"/>
      <sheetName val="IPS_KI4"/>
      <sheetName val="IPA_KI4"/>
      <sheetName val="Sbdp_ki4"/>
      <sheetName val="pjok_ki4"/>
      <sheetName val="mulok_ki4"/>
      <sheetName val="des_agm"/>
      <sheetName val="des_pkn"/>
      <sheetName val="des_BI"/>
      <sheetName val="des_ipa"/>
      <sheetName val="des_ips"/>
      <sheetName val="des_mat"/>
      <sheetName val="des_sbdp"/>
      <sheetName val="des_pjok"/>
      <sheetName val="des_mulok"/>
      <sheetName val="kd all"/>
      <sheetName val="kdki3l"/>
      <sheetName val="kdki4"/>
      <sheetName val="RAPOT"/>
      <sheetName val="REKAPALL"/>
      <sheetName val="an_agm1"/>
      <sheetName val="an_pkn5"/>
      <sheetName val="an_pkn6"/>
      <sheetName val="an_pkn7"/>
      <sheetName val="an_pkn8"/>
      <sheetName val="an_bi5"/>
      <sheetName val="an_bi6"/>
      <sheetName val="an_bi7"/>
      <sheetName val="an_bi8"/>
      <sheetName val="an_mat5"/>
      <sheetName val="an_mat6"/>
      <sheetName val="an_mat7"/>
      <sheetName val="an_mat8"/>
      <sheetName val="an_sbdp5"/>
      <sheetName val="an_sbdp6"/>
      <sheetName val="an_sbdp7"/>
      <sheetName val="an_sbdp8"/>
      <sheetName val="an_pjok5"/>
      <sheetName val="an_pjok6"/>
      <sheetName val="an_pjok7"/>
      <sheetName val="an_pjok8"/>
      <sheetName val="an_IPA6"/>
      <sheetName val="an_IPA7"/>
      <sheetName val="an_IPA8"/>
      <sheetName val="an_IPA9"/>
      <sheetName val="an_IPs6"/>
      <sheetName val="an_IPs7"/>
      <sheetName val="an_IPs8"/>
      <sheetName val="an_IPs9"/>
      <sheetName val="an_mulok"/>
      <sheetName val="LEDGER"/>
      <sheetName val="PETUNJUK"/>
      <sheetName val="prestasi"/>
      <sheetName val="SPIRITUAL"/>
      <sheetName val="SOSIAL"/>
      <sheetName val="REKAP 1"/>
      <sheetName val="hasil"/>
      <sheetName val="REKAP KI4"/>
      <sheetName val="HASIL2"/>
      <sheetName val="KAT"/>
      <sheetName val="KRTS"/>
      <sheetName val="HINDU"/>
      <sheetName val="BUDHA"/>
      <sheetName val="RAPOT KARTIKA 6_smt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row r="15">
          <cell r="A15">
            <v>1</v>
          </cell>
          <cell r="B15" t="str">
            <v>Amatera Yohana</v>
          </cell>
          <cell r="C15">
            <v>4</v>
          </cell>
          <cell r="D15">
            <v>3</v>
          </cell>
          <cell r="E15">
            <v>4</v>
          </cell>
          <cell r="F15">
            <v>2</v>
          </cell>
          <cell r="G15">
            <v>0</v>
          </cell>
          <cell r="H15" t="str">
            <v xml:space="preserve"> Sangat baik dalam ketaatan beribadah, berdo'a sebelum melakukan kegiatan,   Baik dalam  berperilaku syukur,    Dengan bimbingan dan pendampingan yang lebih, akan mampu meningkatkan sikap    toleransi beragama,  </v>
          </cell>
        </row>
        <row r="16">
          <cell r="A16">
            <v>2</v>
          </cell>
          <cell r="B16" t="str">
            <v>Bayu Anggara</v>
          </cell>
          <cell r="C16">
            <v>4</v>
          </cell>
          <cell r="D16">
            <v>4</v>
          </cell>
          <cell r="E16">
            <v>4</v>
          </cell>
          <cell r="F16">
            <v>3</v>
          </cell>
          <cell r="G16">
            <v>0</v>
          </cell>
          <cell r="H16" t="str">
            <v xml:space="preserve"> Sangat baik dalam ketaatan beribadah,berperilaku syukur,berdo'a sebelum melakukan kegiatan,   Baik dalam    toleransi beragama,               </v>
          </cell>
        </row>
        <row r="17">
          <cell r="A17">
            <v>3</v>
          </cell>
          <cell r="B17" t="str">
            <v>Deril Fransiska A</v>
          </cell>
          <cell r="C17">
            <v>0</v>
          </cell>
          <cell r="D17">
            <v>0</v>
          </cell>
          <cell r="E17">
            <v>0</v>
          </cell>
          <cell r="F17">
            <v>0</v>
          </cell>
          <cell r="G17">
            <v>0</v>
          </cell>
          <cell r="H17" t="str">
            <v/>
          </cell>
        </row>
        <row r="18">
          <cell r="A18">
            <v>4</v>
          </cell>
          <cell r="B18" t="str">
            <v>Dhika Wahyu N</v>
          </cell>
          <cell r="C18">
            <v>0</v>
          </cell>
          <cell r="D18">
            <v>0</v>
          </cell>
          <cell r="E18">
            <v>0</v>
          </cell>
          <cell r="F18">
            <v>0</v>
          </cell>
          <cell r="G18">
            <v>0</v>
          </cell>
          <cell r="H18" t="str">
            <v/>
          </cell>
        </row>
        <row r="19">
          <cell r="A19">
            <v>5</v>
          </cell>
          <cell r="B19" t="str">
            <v>Fajar Nurmansyah</v>
          </cell>
          <cell r="C19">
            <v>0</v>
          </cell>
          <cell r="D19">
            <v>0</v>
          </cell>
          <cell r="E19">
            <v>0</v>
          </cell>
          <cell r="F19">
            <v>0</v>
          </cell>
          <cell r="G19">
            <v>0</v>
          </cell>
          <cell r="H19" t="str">
            <v/>
          </cell>
        </row>
        <row r="20">
          <cell r="A20">
            <v>6</v>
          </cell>
          <cell r="B20" t="str">
            <v>Fachrizal Putra</v>
          </cell>
          <cell r="C20">
            <v>0</v>
          </cell>
          <cell r="D20">
            <v>0</v>
          </cell>
          <cell r="E20">
            <v>0</v>
          </cell>
          <cell r="F20">
            <v>0</v>
          </cell>
          <cell r="G20">
            <v>0</v>
          </cell>
          <cell r="H20" t="str">
            <v/>
          </cell>
        </row>
        <row r="21">
          <cell r="A21">
            <v>7</v>
          </cell>
          <cell r="B21" t="str">
            <v>Febriana Amalia</v>
          </cell>
          <cell r="C21">
            <v>0</v>
          </cell>
          <cell r="D21">
            <v>0</v>
          </cell>
          <cell r="E21">
            <v>0</v>
          </cell>
          <cell r="F21">
            <v>0</v>
          </cell>
          <cell r="G21">
            <v>0</v>
          </cell>
          <cell r="H21" t="str">
            <v/>
          </cell>
        </row>
        <row r="22">
          <cell r="A22">
            <v>8</v>
          </cell>
          <cell r="B22" t="str">
            <v>Izza Sani Rusyada</v>
          </cell>
          <cell r="C22">
            <v>0</v>
          </cell>
          <cell r="D22">
            <v>0</v>
          </cell>
          <cell r="E22">
            <v>0</v>
          </cell>
          <cell r="F22">
            <v>0</v>
          </cell>
          <cell r="G22">
            <v>0</v>
          </cell>
          <cell r="H22" t="str">
            <v/>
          </cell>
        </row>
        <row r="23">
          <cell r="A23">
            <v>9</v>
          </cell>
          <cell r="B23" t="str">
            <v>Juventiar Arif Pahlevi</v>
          </cell>
          <cell r="C23">
            <v>0</v>
          </cell>
          <cell r="D23">
            <v>0</v>
          </cell>
          <cell r="E23">
            <v>0</v>
          </cell>
          <cell r="F23">
            <v>0</v>
          </cell>
          <cell r="G23">
            <v>0</v>
          </cell>
          <cell r="H23" t="str">
            <v/>
          </cell>
        </row>
        <row r="24">
          <cell r="A24">
            <v>10</v>
          </cell>
          <cell r="B24" t="str">
            <v>Marcelino Arya S.R</v>
          </cell>
          <cell r="C24">
            <v>0</v>
          </cell>
          <cell r="D24">
            <v>0</v>
          </cell>
          <cell r="E24">
            <v>0</v>
          </cell>
          <cell r="F24">
            <v>0</v>
          </cell>
          <cell r="G24">
            <v>0</v>
          </cell>
          <cell r="H24" t="str">
            <v/>
          </cell>
        </row>
        <row r="25">
          <cell r="A25">
            <v>11</v>
          </cell>
          <cell r="B25" t="str">
            <v>M. Dafa Sinatria</v>
          </cell>
          <cell r="C25">
            <v>0</v>
          </cell>
          <cell r="D25">
            <v>0</v>
          </cell>
          <cell r="E25">
            <v>0</v>
          </cell>
          <cell r="F25">
            <v>0</v>
          </cell>
          <cell r="G25">
            <v>0</v>
          </cell>
          <cell r="H25" t="str">
            <v/>
          </cell>
        </row>
        <row r="26">
          <cell r="A26">
            <v>12</v>
          </cell>
          <cell r="B26" t="str">
            <v>Mochammad Bagaskara</v>
          </cell>
          <cell r="C26">
            <v>0</v>
          </cell>
          <cell r="D26">
            <v>0</v>
          </cell>
          <cell r="E26">
            <v>0</v>
          </cell>
          <cell r="F26">
            <v>0</v>
          </cell>
          <cell r="G26">
            <v>0</v>
          </cell>
          <cell r="H26" t="str">
            <v/>
          </cell>
        </row>
        <row r="27">
          <cell r="A27">
            <v>13</v>
          </cell>
          <cell r="B27" t="str">
            <v>Naura Paramahita N</v>
          </cell>
          <cell r="C27">
            <v>0</v>
          </cell>
          <cell r="D27">
            <v>0</v>
          </cell>
          <cell r="E27">
            <v>0</v>
          </cell>
          <cell r="F27">
            <v>0</v>
          </cell>
          <cell r="G27">
            <v>0</v>
          </cell>
          <cell r="H27" t="str">
            <v/>
          </cell>
        </row>
        <row r="28">
          <cell r="A28">
            <v>14</v>
          </cell>
          <cell r="B28" t="str">
            <v>Nuril Yanabillah W</v>
          </cell>
          <cell r="C28">
            <v>0</v>
          </cell>
          <cell r="D28">
            <v>0</v>
          </cell>
          <cell r="E28">
            <v>0</v>
          </cell>
          <cell r="F28">
            <v>0</v>
          </cell>
          <cell r="G28">
            <v>0</v>
          </cell>
          <cell r="H28" t="str">
            <v/>
          </cell>
        </row>
        <row r="29">
          <cell r="A29">
            <v>15</v>
          </cell>
          <cell r="B29" t="str">
            <v>Rafael Bagaskara</v>
          </cell>
          <cell r="C29">
            <v>0</v>
          </cell>
          <cell r="D29">
            <v>0</v>
          </cell>
          <cell r="E29">
            <v>0</v>
          </cell>
          <cell r="F29">
            <v>0</v>
          </cell>
          <cell r="G29">
            <v>0</v>
          </cell>
          <cell r="H29" t="str">
            <v/>
          </cell>
        </row>
        <row r="30">
          <cell r="A30">
            <v>16</v>
          </cell>
          <cell r="B30" t="str">
            <v>Rafifah Fairuz K</v>
          </cell>
          <cell r="C30">
            <v>0</v>
          </cell>
          <cell r="D30">
            <v>0</v>
          </cell>
          <cell r="E30">
            <v>0</v>
          </cell>
          <cell r="F30">
            <v>0</v>
          </cell>
          <cell r="G30">
            <v>0</v>
          </cell>
          <cell r="H30" t="str">
            <v/>
          </cell>
        </row>
        <row r="31">
          <cell r="A31">
            <v>17</v>
          </cell>
          <cell r="B31" t="str">
            <v>Rendy Putra Kusuma</v>
          </cell>
          <cell r="C31">
            <v>0</v>
          </cell>
          <cell r="D31">
            <v>0</v>
          </cell>
          <cell r="E31">
            <v>0</v>
          </cell>
          <cell r="F31">
            <v>0</v>
          </cell>
          <cell r="G31">
            <v>0</v>
          </cell>
          <cell r="H31" t="str">
            <v/>
          </cell>
        </row>
        <row r="32">
          <cell r="A32">
            <v>18</v>
          </cell>
          <cell r="B32" t="str">
            <v>Rahhagagel W</v>
          </cell>
          <cell r="C32">
            <v>0</v>
          </cell>
          <cell r="D32">
            <v>0</v>
          </cell>
          <cell r="E32">
            <v>0</v>
          </cell>
          <cell r="F32">
            <v>0</v>
          </cell>
          <cell r="G32">
            <v>0</v>
          </cell>
          <cell r="H32" t="str">
            <v/>
          </cell>
        </row>
        <row r="33">
          <cell r="A33">
            <v>19</v>
          </cell>
          <cell r="B33" t="str">
            <v>Ruben Bimantara P.A</v>
          </cell>
          <cell r="C33">
            <v>0</v>
          </cell>
          <cell r="D33">
            <v>0</v>
          </cell>
          <cell r="E33">
            <v>0</v>
          </cell>
          <cell r="F33">
            <v>0</v>
          </cell>
          <cell r="G33">
            <v>0</v>
          </cell>
          <cell r="H33" t="str">
            <v/>
          </cell>
        </row>
        <row r="34">
          <cell r="A34">
            <v>20</v>
          </cell>
          <cell r="B34" t="str">
            <v>Sapta Andhika</v>
          </cell>
          <cell r="C34">
            <v>0</v>
          </cell>
          <cell r="D34">
            <v>0</v>
          </cell>
          <cell r="E34">
            <v>0</v>
          </cell>
          <cell r="F34">
            <v>0</v>
          </cell>
          <cell r="G34">
            <v>0</v>
          </cell>
          <cell r="H34" t="str">
            <v/>
          </cell>
        </row>
        <row r="35">
          <cell r="A35">
            <v>21</v>
          </cell>
          <cell r="B35" t="str">
            <v>Tsarisyah Tirta</v>
          </cell>
          <cell r="C35">
            <v>0</v>
          </cell>
          <cell r="D35">
            <v>0</v>
          </cell>
          <cell r="E35">
            <v>0</v>
          </cell>
          <cell r="F35">
            <v>0</v>
          </cell>
          <cell r="G35">
            <v>0</v>
          </cell>
          <cell r="H35" t="str">
            <v/>
          </cell>
        </row>
        <row r="36">
          <cell r="A36">
            <v>22</v>
          </cell>
          <cell r="B36" t="str">
            <v>Vito Nur Ramadhan</v>
          </cell>
          <cell r="C36">
            <v>0</v>
          </cell>
          <cell r="D36">
            <v>0</v>
          </cell>
          <cell r="E36">
            <v>0</v>
          </cell>
          <cell r="F36">
            <v>0</v>
          </cell>
          <cell r="G36">
            <v>0</v>
          </cell>
          <cell r="H36" t="str">
            <v/>
          </cell>
        </row>
        <row r="37">
          <cell r="A37">
            <v>23</v>
          </cell>
          <cell r="B37" t="str">
            <v>Yardan Yanabillah</v>
          </cell>
          <cell r="C37">
            <v>0</v>
          </cell>
          <cell r="D37">
            <v>0</v>
          </cell>
          <cell r="E37">
            <v>0</v>
          </cell>
          <cell r="F37">
            <v>0</v>
          </cell>
          <cell r="G37">
            <v>0</v>
          </cell>
          <cell r="H37" t="str">
            <v/>
          </cell>
        </row>
        <row r="38">
          <cell r="A38">
            <v>24</v>
          </cell>
          <cell r="B38" t="str">
            <v>Gesang Wicaksana S</v>
          </cell>
          <cell r="C38">
            <v>0</v>
          </cell>
          <cell r="D38">
            <v>0</v>
          </cell>
          <cell r="E38">
            <v>0</v>
          </cell>
          <cell r="F38">
            <v>0</v>
          </cell>
          <cell r="G38">
            <v>0</v>
          </cell>
          <cell r="H38" t="str">
            <v/>
          </cell>
        </row>
        <row r="39">
          <cell r="A39">
            <v>25</v>
          </cell>
          <cell r="B39" t="str">
            <v>Mahendra Alifian W</v>
          </cell>
          <cell r="C39">
            <v>0</v>
          </cell>
          <cell r="D39">
            <v>0</v>
          </cell>
          <cell r="E39">
            <v>0</v>
          </cell>
          <cell r="F39">
            <v>0</v>
          </cell>
          <cell r="G39">
            <v>0</v>
          </cell>
          <cell r="H39" t="str">
            <v/>
          </cell>
        </row>
        <row r="40">
          <cell r="A40">
            <v>26</v>
          </cell>
          <cell r="B40" t="str">
            <v>Marcelino Yovito Arbi</v>
          </cell>
          <cell r="C40">
            <v>0</v>
          </cell>
          <cell r="D40">
            <v>0</v>
          </cell>
          <cell r="E40">
            <v>0</v>
          </cell>
          <cell r="F40">
            <v>0</v>
          </cell>
          <cell r="G40">
            <v>0</v>
          </cell>
          <cell r="H40" t="str">
            <v/>
          </cell>
        </row>
        <row r="41">
          <cell r="A41">
            <v>27</v>
          </cell>
          <cell r="B41" t="str">
            <v>Nadia Ekasari</v>
          </cell>
          <cell r="C41">
            <v>0</v>
          </cell>
          <cell r="D41">
            <v>0</v>
          </cell>
          <cell r="E41">
            <v>0</v>
          </cell>
          <cell r="F41">
            <v>0</v>
          </cell>
          <cell r="G41">
            <v>0</v>
          </cell>
          <cell r="H41" t="str">
            <v/>
          </cell>
        </row>
        <row r="42">
          <cell r="A42">
            <v>28</v>
          </cell>
          <cell r="B42" t="str">
            <v>Namira Amanda Putri</v>
          </cell>
          <cell r="C42">
            <v>0</v>
          </cell>
          <cell r="D42">
            <v>0</v>
          </cell>
          <cell r="E42">
            <v>0</v>
          </cell>
          <cell r="F42">
            <v>0</v>
          </cell>
          <cell r="G42">
            <v>0</v>
          </cell>
          <cell r="H42" t="str">
            <v/>
          </cell>
        </row>
        <row r="43">
          <cell r="A43">
            <v>29</v>
          </cell>
          <cell r="B43" t="str">
            <v>Agung Tyo Kuswara</v>
          </cell>
          <cell r="C43">
            <v>0</v>
          </cell>
          <cell r="D43">
            <v>0</v>
          </cell>
          <cell r="E43">
            <v>0</v>
          </cell>
          <cell r="F43">
            <v>0</v>
          </cell>
          <cell r="G43">
            <v>0</v>
          </cell>
          <cell r="H43" t="str">
            <v/>
          </cell>
        </row>
        <row r="44">
          <cell r="A44">
            <v>30</v>
          </cell>
          <cell r="B44" t="str">
            <v>Kentza Loasandria Lukito</v>
          </cell>
          <cell r="C44">
            <v>0</v>
          </cell>
          <cell r="D44">
            <v>0</v>
          </cell>
          <cell r="E44">
            <v>0</v>
          </cell>
          <cell r="F44">
            <v>0</v>
          </cell>
          <cell r="G44">
            <v>0</v>
          </cell>
          <cell r="H44" t="str">
            <v/>
          </cell>
        </row>
        <row r="45">
          <cell r="A45">
            <v>31</v>
          </cell>
          <cell r="B45">
            <v>0</v>
          </cell>
          <cell r="C45">
            <v>0</v>
          </cell>
          <cell r="D45">
            <v>0</v>
          </cell>
          <cell r="E45">
            <v>0</v>
          </cell>
          <cell r="F45">
            <v>0</v>
          </cell>
          <cell r="G45">
            <v>0</v>
          </cell>
          <cell r="H45" t="str">
            <v/>
          </cell>
        </row>
        <row r="46">
          <cell r="A46">
            <v>32</v>
          </cell>
          <cell r="B46">
            <v>0</v>
          </cell>
          <cell r="C46">
            <v>0</v>
          </cell>
          <cell r="D46">
            <v>0</v>
          </cell>
          <cell r="E46">
            <v>0</v>
          </cell>
          <cell r="F46">
            <v>0</v>
          </cell>
          <cell r="G46">
            <v>0</v>
          </cell>
          <cell r="H46" t="str">
            <v/>
          </cell>
        </row>
        <row r="47">
          <cell r="A47">
            <v>33</v>
          </cell>
          <cell r="B47">
            <v>0</v>
          </cell>
          <cell r="C47">
            <v>0</v>
          </cell>
          <cell r="D47">
            <v>0</v>
          </cell>
          <cell r="E47">
            <v>0</v>
          </cell>
          <cell r="F47">
            <v>0</v>
          </cell>
          <cell r="G47">
            <v>0</v>
          </cell>
          <cell r="H47" t="str">
            <v/>
          </cell>
        </row>
        <row r="48">
          <cell r="A48">
            <v>34</v>
          </cell>
          <cell r="B48">
            <v>0</v>
          </cell>
          <cell r="C48">
            <v>0</v>
          </cell>
          <cell r="D48">
            <v>0</v>
          </cell>
          <cell r="E48">
            <v>0</v>
          </cell>
          <cell r="F48">
            <v>0</v>
          </cell>
          <cell r="G48">
            <v>0</v>
          </cell>
          <cell r="H48" t="str">
            <v/>
          </cell>
        </row>
        <row r="49">
          <cell r="A49">
            <v>35</v>
          </cell>
          <cell r="B49">
            <v>0</v>
          </cell>
          <cell r="C49">
            <v>0</v>
          </cell>
          <cell r="D49">
            <v>0</v>
          </cell>
          <cell r="E49">
            <v>0</v>
          </cell>
          <cell r="F49">
            <v>0</v>
          </cell>
          <cell r="G49">
            <v>0</v>
          </cell>
          <cell r="H49" t="str">
            <v/>
          </cell>
        </row>
        <row r="50">
          <cell r="A50">
            <v>36</v>
          </cell>
          <cell r="B50">
            <v>0</v>
          </cell>
          <cell r="C50">
            <v>0</v>
          </cell>
          <cell r="D50">
            <v>0</v>
          </cell>
          <cell r="E50">
            <v>0</v>
          </cell>
          <cell r="F50">
            <v>0</v>
          </cell>
          <cell r="G50">
            <v>0</v>
          </cell>
          <cell r="H50" t="str">
            <v/>
          </cell>
        </row>
        <row r="51">
          <cell r="A51">
            <v>37</v>
          </cell>
          <cell r="B51">
            <v>0</v>
          </cell>
          <cell r="C51">
            <v>0</v>
          </cell>
          <cell r="D51">
            <v>0</v>
          </cell>
          <cell r="E51">
            <v>0</v>
          </cell>
          <cell r="F51">
            <v>0</v>
          </cell>
          <cell r="G51">
            <v>0</v>
          </cell>
          <cell r="H51" t="str">
            <v/>
          </cell>
        </row>
        <row r="52">
          <cell r="A52">
            <v>38</v>
          </cell>
          <cell r="B52">
            <v>0</v>
          </cell>
          <cell r="C52">
            <v>0</v>
          </cell>
          <cell r="D52">
            <v>0</v>
          </cell>
          <cell r="E52">
            <v>0</v>
          </cell>
          <cell r="F52">
            <v>0</v>
          </cell>
          <cell r="G52">
            <v>0</v>
          </cell>
          <cell r="H52" t="str">
            <v/>
          </cell>
        </row>
        <row r="53">
          <cell r="A53">
            <v>39</v>
          </cell>
          <cell r="B53">
            <v>0</v>
          </cell>
          <cell r="C53">
            <v>0</v>
          </cell>
          <cell r="D53">
            <v>0</v>
          </cell>
          <cell r="E53">
            <v>0</v>
          </cell>
          <cell r="F53">
            <v>0</v>
          </cell>
          <cell r="G53">
            <v>0</v>
          </cell>
          <cell r="H53" t="str">
            <v/>
          </cell>
        </row>
        <row r="54">
          <cell r="A54">
            <v>40</v>
          </cell>
          <cell r="B54">
            <v>0</v>
          </cell>
          <cell r="C54">
            <v>0</v>
          </cell>
          <cell r="D54">
            <v>0</v>
          </cell>
          <cell r="E54">
            <v>0</v>
          </cell>
          <cell r="F54">
            <v>0</v>
          </cell>
          <cell r="G54">
            <v>0</v>
          </cell>
          <cell r="H54" t="str">
            <v/>
          </cell>
        </row>
      </sheetData>
      <sheetData sheetId="79"/>
      <sheetData sheetId="80"/>
      <sheetData sheetId="81"/>
      <sheetData sheetId="82"/>
      <sheetData sheetId="83"/>
      <sheetData sheetId="84"/>
      <sheetData sheetId="85"/>
      <sheetData sheetId="86"/>
      <sheetData sheetId="87"/>
      <sheetData sheetId="8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KA"/>
    </sheetNames>
    <sheetDataSet>
      <sheetData sheetId="0">
        <row r="9">
          <cell r="G9">
            <v>82</v>
          </cell>
          <cell r="H9">
            <v>84</v>
          </cell>
          <cell r="I9">
            <v>0</v>
          </cell>
          <cell r="J9">
            <v>0</v>
          </cell>
          <cell r="K9">
            <v>0</v>
          </cell>
          <cell r="L9">
            <v>0</v>
          </cell>
          <cell r="M9">
            <v>0</v>
          </cell>
          <cell r="N9">
            <v>0</v>
          </cell>
          <cell r="O9">
            <v>85</v>
          </cell>
          <cell r="P9">
            <v>88</v>
          </cell>
          <cell r="Q9">
            <v>80</v>
          </cell>
          <cell r="R9">
            <v>80</v>
          </cell>
          <cell r="S9">
            <v>80</v>
          </cell>
          <cell r="T9">
            <v>0</v>
          </cell>
          <cell r="U9">
            <v>0</v>
          </cell>
          <cell r="V9">
            <v>0</v>
          </cell>
          <cell r="W9">
            <v>83</v>
          </cell>
          <cell r="X9">
            <v>82.6</v>
          </cell>
          <cell r="Y9">
            <v>77</v>
          </cell>
        </row>
        <row r="10">
          <cell r="G10">
            <v>85</v>
          </cell>
          <cell r="H10">
            <v>88</v>
          </cell>
          <cell r="I10">
            <v>0</v>
          </cell>
          <cell r="J10">
            <v>0</v>
          </cell>
          <cell r="K10">
            <v>0</v>
          </cell>
          <cell r="L10">
            <v>0</v>
          </cell>
          <cell r="M10">
            <v>0</v>
          </cell>
          <cell r="N10">
            <v>0</v>
          </cell>
          <cell r="O10">
            <v>90</v>
          </cell>
          <cell r="P10">
            <v>92</v>
          </cell>
          <cell r="Q10">
            <v>85</v>
          </cell>
          <cell r="R10">
            <v>90</v>
          </cell>
          <cell r="S10">
            <v>90</v>
          </cell>
          <cell r="T10">
            <v>0</v>
          </cell>
          <cell r="U10">
            <v>0</v>
          </cell>
          <cell r="V10">
            <v>0</v>
          </cell>
          <cell r="W10">
            <v>86.5</v>
          </cell>
          <cell r="X10">
            <v>89.4</v>
          </cell>
          <cell r="Y10">
            <v>77</v>
          </cell>
        </row>
        <row r="11">
          <cell r="G11">
            <v>85</v>
          </cell>
          <cell r="H11">
            <v>84</v>
          </cell>
          <cell r="I11">
            <v>0</v>
          </cell>
          <cell r="J11">
            <v>0</v>
          </cell>
          <cell r="K11">
            <v>0</v>
          </cell>
          <cell r="L11">
            <v>0</v>
          </cell>
          <cell r="M11">
            <v>0</v>
          </cell>
          <cell r="N11">
            <v>0</v>
          </cell>
          <cell r="O11">
            <v>90</v>
          </cell>
          <cell r="P11">
            <v>92</v>
          </cell>
          <cell r="Q11">
            <v>85</v>
          </cell>
          <cell r="R11">
            <v>87</v>
          </cell>
          <cell r="S11">
            <v>88</v>
          </cell>
          <cell r="T11">
            <v>0</v>
          </cell>
          <cell r="U11">
            <v>0</v>
          </cell>
          <cell r="V11">
            <v>0</v>
          </cell>
          <cell r="W11">
            <v>84.5</v>
          </cell>
          <cell r="X11">
            <v>88.4</v>
          </cell>
          <cell r="Y11">
            <v>78</v>
          </cell>
        </row>
        <row r="12">
          <cell r="G12">
            <v>84</v>
          </cell>
          <cell r="H12">
            <v>86</v>
          </cell>
          <cell r="I12">
            <v>0</v>
          </cell>
          <cell r="J12">
            <v>0</v>
          </cell>
          <cell r="K12">
            <v>0</v>
          </cell>
          <cell r="L12">
            <v>0</v>
          </cell>
          <cell r="M12">
            <v>0</v>
          </cell>
          <cell r="N12">
            <v>0</v>
          </cell>
          <cell r="O12">
            <v>85</v>
          </cell>
          <cell r="P12">
            <v>85</v>
          </cell>
          <cell r="Q12">
            <v>86</v>
          </cell>
          <cell r="R12">
            <v>84</v>
          </cell>
          <cell r="S12">
            <v>80</v>
          </cell>
          <cell r="T12">
            <v>0</v>
          </cell>
          <cell r="U12">
            <v>0</v>
          </cell>
          <cell r="V12">
            <v>0</v>
          </cell>
          <cell r="W12">
            <v>85</v>
          </cell>
          <cell r="X12">
            <v>84</v>
          </cell>
          <cell r="Y12">
            <v>80</v>
          </cell>
        </row>
        <row r="13">
          <cell r="G13">
            <v>84</v>
          </cell>
          <cell r="H13">
            <v>87</v>
          </cell>
          <cell r="I13">
            <v>0</v>
          </cell>
          <cell r="J13">
            <v>0</v>
          </cell>
          <cell r="K13">
            <v>0</v>
          </cell>
          <cell r="L13">
            <v>0</v>
          </cell>
          <cell r="M13">
            <v>0</v>
          </cell>
          <cell r="N13">
            <v>0</v>
          </cell>
          <cell r="O13">
            <v>90</v>
          </cell>
          <cell r="P13">
            <v>85</v>
          </cell>
          <cell r="Q13">
            <v>85</v>
          </cell>
          <cell r="R13">
            <v>82</v>
          </cell>
          <cell r="S13">
            <v>90</v>
          </cell>
          <cell r="T13">
            <v>0</v>
          </cell>
          <cell r="U13">
            <v>0</v>
          </cell>
          <cell r="V13">
            <v>0</v>
          </cell>
          <cell r="W13">
            <v>85.5</v>
          </cell>
          <cell r="X13">
            <v>86.4</v>
          </cell>
          <cell r="Y13">
            <v>78</v>
          </cell>
        </row>
        <row r="14">
          <cell r="G14">
            <v>83</v>
          </cell>
          <cell r="H14">
            <v>85</v>
          </cell>
          <cell r="I14">
            <v>0</v>
          </cell>
          <cell r="J14">
            <v>0</v>
          </cell>
          <cell r="K14">
            <v>0</v>
          </cell>
          <cell r="L14">
            <v>0</v>
          </cell>
          <cell r="M14">
            <v>0</v>
          </cell>
          <cell r="N14">
            <v>0</v>
          </cell>
          <cell r="O14">
            <v>80</v>
          </cell>
          <cell r="P14">
            <v>85</v>
          </cell>
          <cell r="Q14">
            <v>80</v>
          </cell>
          <cell r="R14">
            <v>83</v>
          </cell>
          <cell r="S14">
            <v>85</v>
          </cell>
          <cell r="T14">
            <v>0</v>
          </cell>
          <cell r="U14">
            <v>0</v>
          </cell>
          <cell r="V14">
            <v>0</v>
          </cell>
          <cell r="W14">
            <v>84</v>
          </cell>
          <cell r="X14">
            <v>82.6</v>
          </cell>
          <cell r="Y14">
            <v>77</v>
          </cell>
        </row>
        <row r="15">
          <cell r="G15">
            <v>85</v>
          </cell>
          <cell r="H15">
            <v>85</v>
          </cell>
          <cell r="I15">
            <v>0</v>
          </cell>
          <cell r="J15">
            <v>0</v>
          </cell>
          <cell r="K15">
            <v>0</v>
          </cell>
          <cell r="L15">
            <v>0</v>
          </cell>
          <cell r="M15">
            <v>0</v>
          </cell>
          <cell r="N15">
            <v>0</v>
          </cell>
          <cell r="O15">
            <v>85</v>
          </cell>
          <cell r="P15">
            <v>86</v>
          </cell>
          <cell r="Q15">
            <v>80</v>
          </cell>
          <cell r="R15">
            <v>84</v>
          </cell>
          <cell r="S15">
            <v>95</v>
          </cell>
          <cell r="T15">
            <v>0</v>
          </cell>
          <cell r="U15">
            <v>0</v>
          </cell>
          <cell r="V15">
            <v>0</v>
          </cell>
          <cell r="W15">
            <v>85</v>
          </cell>
          <cell r="X15">
            <v>86</v>
          </cell>
          <cell r="Y15">
            <v>76</v>
          </cell>
        </row>
        <row r="16">
          <cell r="G16">
            <v>78</v>
          </cell>
          <cell r="H16">
            <v>79</v>
          </cell>
          <cell r="I16">
            <v>0</v>
          </cell>
          <cell r="J16">
            <v>0</v>
          </cell>
          <cell r="K16">
            <v>0</v>
          </cell>
          <cell r="L16">
            <v>0</v>
          </cell>
          <cell r="M16">
            <v>0</v>
          </cell>
          <cell r="N16">
            <v>0</v>
          </cell>
          <cell r="O16">
            <v>76</v>
          </cell>
          <cell r="P16">
            <v>79</v>
          </cell>
          <cell r="Q16">
            <v>76</v>
          </cell>
          <cell r="R16">
            <v>77</v>
          </cell>
          <cell r="S16">
            <v>80</v>
          </cell>
          <cell r="T16">
            <v>0</v>
          </cell>
          <cell r="U16">
            <v>0</v>
          </cell>
          <cell r="V16">
            <v>0</v>
          </cell>
          <cell r="W16">
            <v>78.5</v>
          </cell>
          <cell r="X16">
            <v>77.599999999999994</v>
          </cell>
          <cell r="Y16">
            <v>75</v>
          </cell>
        </row>
        <row r="17">
          <cell r="G17">
            <v>85</v>
          </cell>
          <cell r="H17">
            <v>88</v>
          </cell>
          <cell r="I17">
            <v>0</v>
          </cell>
          <cell r="J17">
            <v>0</v>
          </cell>
          <cell r="K17">
            <v>0</v>
          </cell>
          <cell r="L17">
            <v>0</v>
          </cell>
          <cell r="M17">
            <v>0</v>
          </cell>
          <cell r="N17">
            <v>0</v>
          </cell>
          <cell r="O17">
            <v>85</v>
          </cell>
          <cell r="P17">
            <v>88</v>
          </cell>
          <cell r="Q17">
            <v>85</v>
          </cell>
          <cell r="R17">
            <v>85</v>
          </cell>
          <cell r="S17">
            <v>90</v>
          </cell>
          <cell r="T17">
            <v>0</v>
          </cell>
          <cell r="U17">
            <v>0</v>
          </cell>
          <cell r="V17">
            <v>0</v>
          </cell>
          <cell r="W17">
            <v>86.5</v>
          </cell>
          <cell r="X17">
            <v>86.6</v>
          </cell>
          <cell r="Y17">
            <v>77</v>
          </cell>
        </row>
        <row r="18">
          <cell r="G18">
            <v>74</v>
          </cell>
          <cell r="H18">
            <v>74</v>
          </cell>
          <cell r="I18">
            <v>0</v>
          </cell>
          <cell r="J18">
            <v>0</v>
          </cell>
          <cell r="K18">
            <v>0</v>
          </cell>
          <cell r="L18">
            <v>0</v>
          </cell>
          <cell r="M18">
            <v>0</v>
          </cell>
          <cell r="N18">
            <v>0</v>
          </cell>
          <cell r="O18">
            <v>74</v>
          </cell>
          <cell r="P18">
            <v>74</v>
          </cell>
          <cell r="Q18">
            <v>74</v>
          </cell>
          <cell r="R18">
            <v>74</v>
          </cell>
          <cell r="S18">
            <v>75</v>
          </cell>
          <cell r="T18">
            <v>0</v>
          </cell>
          <cell r="U18">
            <v>0</v>
          </cell>
          <cell r="V18">
            <v>0</v>
          </cell>
          <cell r="W18">
            <v>74</v>
          </cell>
          <cell r="X18">
            <v>74.2</v>
          </cell>
          <cell r="Y18">
            <v>74</v>
          </cell>
        </row>
        <row r="19">
          <cell r="G19">
            <v>80</v>
          </cell>
          <cell r="H19">
            <v>82</v>
          </cell>
          <cell r="I19">
            <v>0</v>
          </cell>
          <cell r="J19">
            <v>0</v>
          </cell>
          <cell r="K19">
            <v>0</v>
          </cell>
          <cell r="L19">
            <v>0</v>
          </cell>
          <cell r="M19">
            <v>0</v>
          </cell>
          <cell r="N19">
            <v>0</v>
          </cell>
          <cell r="O19">
            <v>80</v>
          </cell>
          <cell r="P19">
            <v>85</v>
          </cell>
          <cell r="Q19">
            <v>80</v>
          </cell>
          <cell r="R19">
            <v>84</v>
          </cell>
          <cell r="S19">
            <v>80</v>
          </cell>
          <cell r="T19">
            <v>0</v>
          </cell>
          <cell r="U19">
            <v>0</v>
          </cell>
          <cell r="V19">
            <v>0</v>
          </cell>
          <cell r="W19">
            <v>81</v>
          </cell>
          <cell r="X19">
            <v>81.8</v>
          </cell>
          <cell r="Y19">
            <v>79</v>
          </cell>
        </row>
        <row r="20">
          <cell r="G20">
            <v>80</v>
          </cell>
          <cell r="H20">
            <v>82</v>
          </cell>
          <cell r="I20">
            <v>0</v>
          </cell>
          <cell r="J20">
            <v>0</v>
          </cell>
          <cell r="K20">
            <v>0</v>
          </cell>
          <cell r="L20">
            <v>0</v>
          </cell>
          <cell r="M20">
            <v>0</v>
          </cell>
          <cell r="N20">
            <v>0</v>
          </cell>
          <cell r="O20">
            <v>80</v>
          </cell>
          <cell r="P20">
            <v>84</v>
          </cell>
          <cell r="Q20">
            <v>80</v>
          </cell>
          <cell r="R20">
            <v>82</v>
          </cell>
          <cell r="S20">
            <v>80</v>
          </cell>
          <cell r="T20">
            <v>0</v>
          </cell>
          <cell r="U20">
            <v>0</v>
          </cell>
          <cell r="V20">
            <v>0</v>
          </cell>
          <cell r="W20">
            <v>81</v>
          </cell>
          <cell r="X20">
            <v>81.2</v>
          </cell>
          <cell r="Y20">
            <v>78</v>
          </cell>
        </row>
        <row r="21">
          <cell r="G21">
            <v>85</v>
          </cell>
          <cell r="H21">
            <v>88</v>
          </cell>
          <cell r="I21">
            <v>0</v>
          </cell>
          <cell r="J21">
            <v>0</v>
          </cell>
          <cell r="K21">
            <v>0</v>
          </cell>
          <cell r="L21">
            <v>0</v>
          </cell>
          <cell r="M21">
            <v>0</v>
          </cell>
          <cell r="N21">
            <v>0</v>
          </cell>
          <cell r="O21">
            <v>85</v>
          </cell>
          <cell r="P21">
            <v>85</v>
          </cell>
          <cell r="Q21">
            <v>85</v>
          </cell>
          <cell r="R21">
            <v>88</v>
          </cell>
          <cell r="S21">
            <v>88</v>
          </cell>
          <cell r="T21">
            <v>0</v>
          </cell>
          <cell r="U21">
            <v>0</v>
          </cell>
          <cell r="V21">
            <v>0</v>
          </cell>
          <cell r="W21">
            <v>86.5</v>
          </cell>
          <cell r="X21">
            <v>86.2</v>
          </cell>
          <cell r="Y21">
            <v>79</v>
          </cell>
        </row>
        <row r="22">
          <cell r="G22">
            <v>80</v>
          </cell>
          <cell r="H22">
            <v>85</v>
          </cell>
          <cell r="I22">
            <v>0</v>
          </cell>
          <cell r="J22">
            <v>0</v>
          </cell>
          <cell r="K22">
            <v>0</v>
          </cell>
          <cell r="L22">
            <v>0</v>
          </cell>
          <cell r="M22">
            <v>0</v>
          </cell>
          <cell r="N22">
            <v>0</v>
          </cell>
          <cell r="O22">
            <v>82</v>
          </cell>
          <cell r="P22">
            <v>85</v>
          </cell>
          <cell r="Q22">
            <v>86</v>
          </cell>
          <cell r="R22">
            <v>84</v>
          </cell>
          <cell r="S22">
            <v>84</v>
          </cell>
          <cell r="T22">
            <v>0</v>
          </cell>
          <cell r="U22">
            <v>0</v>
          </cell>
          <cell r="V22">
            <v>0</v>
          </cell>
          <cell r="W22">
            <v>82.5</v>
          </cell>
          <cell r="X22">
            <v>84.2</v>
          </cell>
          <cell r="Y22">
            <v>77</v>
          </cell>
        </row>
        <row r="23">
          <cell r="G23">
            <v>80</v>
          </cell>
          <cell r="H23">
            <v>82</v>
          </cell>
          <cell r="I23">
            <v>0</v>
          </cell>
          <cell r="J23">
            <v>0</v>
          </cell>
          <cell r="K23">
            <v>0</v>
          </cell>
          <cell r="L23">
            <v>0</v>
          </cell>
          <cell r="M23">
            <v>0</v>
          </cell>
          <cell r="N23">
            <v>0</v>
          </cell>
          <cell r="O23">
            <v>80</v>
          </cell>
          <cell r="P23">
            <v>80</v>
          </cell>
          <cell r="Q23">
            <v>80</v>
          </cell>
          <cell r="R23">
            <v>84</v>
          </cell>
          <cell r="S23">
            <v>84</v>
          </cell>
          <cell r="T23">
            <v>0</v>
          </cell>
          <cell r="U23">
            <v>0</v>
          </cell>
          <cell r="V23">
            <v>0</v>
          </cell>
          <cell r="W23">
            <v>81</v>
          </cell>
          <cell r="X23">
            <v>81.599999999999994</v>
          </cell>
          <cell r="Y23">
            <v>77</v>
          </cell>
        </row>
        <row r="24">
          <cell r="G24">
            <v>76</v>
          </cell>
          <cell r="H24">
            <v>77</v>
          </cell>
          <cell r="I24">
            <v>0</v>
          </cell>
          <cell r="J24">
            <v>0</v>
          </cell>
          <cell r="K24">
            <v>0</v>
          </cell>
          <cell r="L24">
            <v>0</v>
          </cell>
          <cell r="M24">
            <v>0</v>
          </cell>
          <cell r="N24">
            <v>0</v>
          </cell>
          <cell r="O24">
            <v>77</v>
          </cell>
          <cell r="P24">
            <v>76</v>
          </cell>
          <cell r="Q24">
            <v>78</v>
          </cell>
          <cell r="R24">
            <v>76</v>
          </cell>
          <cell r="S24">
            <v>80</v>
          </cell>
          <cell r="T24">
            <v>0</v>
          </cell>
          <cell r="U24">
            <v>0</v>
          </cell>
          <cell r="V24">
            <v>0</v>
          </cell>
          <cell r="W24">
            <v>76.5</v>
          </cell>
          <cell r="X24">
            <v>77.400000000000006</v>
          </cell>
          <cell r="Y24">
            <v>75</v>
          </cell>
        </row>
        <row r="25">
          <cell r="G25">
            <v>85</v>
          </cell>
          <cell r="H25">
            <v>86</v>
          </cell>
          <cell r="I25">
            <v>0</v>
          </cell>
          <cell r="J25">
            <v>0</v>
          </cell>
          <cell r="K25">
            <v>0</v>
          </cell>
          <cell r="L25">
            <v>0</v>
          </cell>
          <cell r="M25">
            <v>0</v>
          </cell>
          <cell r="N25">
            <v>0</v>
          </cell>
          <cell r="O25">
            <v>85</v>
          </cell>
          <cell r="P25">
            <v>86</v>
          </cell>
          <cell r="Q25">
            <v>85</v>
          </cell>
          <cell r="R25">
            <v>85</v>
          </cell>
          <cell r="S25">
            <v>85</v>
          </cell>
          <cell r="T25">
            <v>0</v>
          </cell>
          <cell r="U25">
            <v>0</v>
          </cell>
          <cell r="V25">
            <v>0</v>
          </cell>
          <cell r="W25">
            <v>85.5</v>
          </cell>
          <cell r="X25">
            <v>85.2</v>
          </cell>
          <cell r="Y25">
            <v>80</v>
          </cell>
        </row>
        <row r="26">
          <cell r="G26">
            <v>80</v>
          </cell>
          <cell r="H26">
            <v>82</v>
          </cell>
          <cell r="I26">
            <v>0</v>
          </cell>
          <cell r="J26">
            <v>0</v>
          </cell>
          <cell r="K26">
            <v>0</v>
          </cell>
          <cell r="L26">
            <v>0</v>
          </cell>
          <cell r="M26">
            <v>0</v>
          </cell>
          <cell r="N26">
            <v>0</v>
          </cell>
          <cell r="O26">
            <v>80</v>
          </cell>
          <cell r="P26">
            <v>84</v>
          </cell>
          <cell r="Q26">
            <v>80</v>
          </cell>
          <cell r="R26">
            <v>84</v>
          </cell>
          <cell r="S26">
            <v>82</v>
          </cell>
          <cell r="T26">
            <v>0</v>
          </cell>
          <cell r="U26">
            <v>0</v>
          </cell>
          <cell r="V26">
            <v>0</v>
          </cell>
          <cell r="W26">
            <v>81</v>
          </cell>
          <cell r="X26">
            <v>82</v>
          </cell>
          <cell r="Y26">
            <v>76</v>
          </cell>
        </row>
        <row r="27">
          <cell r="G27">
            <v>80</v>
          </cell>
          <cell r="H27">
            <v>82</v>
          </cell>
          <cell r="I27">
            <v>0</v>
          </cell>
          <cell r="J27">
            <v>0</v>
          </cell>
          <cell r="K27">
            <v>0</v>
          </cell>
          <cell r="L27">
            <v>0</v>
          </cell>
          <cell r="M27">
            <v>0</v>
          </cell>
          <cell r="N27">
            <v>0</v>
          </cell>
          <cell r="O27">
            <v>80</v>
          </cell>
          <cell r="P27">
            <v>85</v>
          </cell>
          <cell r="Q27">
            <v>80</v>
          </cell>
          <cell r="R27">
            <v>82</v>
          </cell>
          <cell r="S27">
            <v>82</v>
          </cell>
          <cell r="T27">
            <v>0</v>
          </cell>
          <cell r="U27">
            <v>0</v>
          </cell>
          <cell r="V27">
            <v>0</v>
          </cell>
          <cell r="W27">
            <v>81</v>
          </cell>
          <cell r="X27">
            <v>81.8</v>
          </cell>
          <cell r="Y27">
            <v>80</v>
          </cell>
        </row>
        <row r="28">
          <cell r="G28">
            <v>85</v>
          </cell>
          <cell r="H28">
            <v>90</v>
          </cell>
          <cell r="I28">
            <v>0</v>
          </cell>
          <cell r="J28">
            <v>0</v>
          </cell>
          <cell r="K28">
            <v>0</v>
          </cell>
          <cell r="L28">
            <v>0</v>
          </cell>
          <cell r="M28">
            <v>0</v>
          </cell>
          <cell r="N28">
            <v>0</v>
          </cell>
          <cell r="O28">
            <v>90</v>
          </cell>
          <cell r="P28">
            <v>92</v>
          </cell>
          <cell r="Q28">
            <v>90</v>
          </cell>
          <cell r="R28">
            <v>88</v>
          </cell>
          <cell r="S28">
            <v>85</v>
          </cell>
          <cell r="T28">
            <v>0</v>
          </cell>
          <cell r="U28">
            <v>0</v>
          </cell>
          <cell r="V28">
            <v>0</v>
          </cell>
          <cell r="W28">
            <v>87.5</v>
          </cell>
          <cell r="X28">
            <v>89</v>
          </cell>
          <cell r="Y28">
            <v>76</v>
          </cell>
        </row>
        <row r="29">
          <cell r="G29">
            <v>80</v>
          </cell>
          <cell r="H29">
            <v>87</v>
          </cell>
          <cell r="I29">
            <v>0</v>
          </cell>
          <cell r="J29">
            <v>0</v>
          </cell>
          <cell r="K29">
            <v>0</v>
          </cell>
          <cell r="L29">
            <v>0</v>
          </cell>
          <cell r="M29">
            <v>0</v>
          </cell>
          <cell r="N29">
            <v>0</v>
          </cell>
          <cell r="O29">
            <v>85</v>
          </cell>
          <cell r="P29">
            <v>87</v>
          </cell>
          <cell r="Q29">
            <v>85</v>
          </cell>
          <cell r="R29">
            <v>85</v>
          </cell>
          <cell r="S29">
            <v>87</v>
          </cell>
          <cell r="T29">
            <v>0</v>
          </cell>
          <cell r="U29">
            <v>0</v>
          </cell>
          <cell r="V29">
            <v>0</v>
          </cell>
          <cell r="W29">
            <v>83.5</v>
          </cell>
          <cell r="X29">
            <v>85.8</v>
          </cell>
          <cell r="Y29">
            <v>77</v>
          </cell>
        </row>
        <row r="30">
          <cell r="G30">
            <v>76</v>
          </cell>
          <cell r="H30">
            <v>78</v>
          </cell>
          <cell r="I30">
            <v>0</v>
          </cell>
          <cell r="J30">
            <v>0</v>
          </cell>
          <cell r="K30">
            <v>0</v>
          </cell>
          <cell r="L30">
            <v>0</v>
          </cell>
          <cell r="M30">
            <v>0</v>
          </cell>
          <cell r="N30">
            <v>0</v>
          </cell>
          <cell r="O30">
            <v>79</v>
          </cell>
          <cell r="P30">
            <v>77</v>
          </cell>
          <cell r="Q30">
            <v>78</v>
          </cell>
          <cell r="R30">
            <v>77</v>
          </cell>
          <cell r="S30">
            <v>78</v>
          </cell>
          <cell r="T30">
            <v>0</v>
          </cell>
          <cell r="U30">
            <v>0</v>
          </cell>
          <cell r="V30">
            <v>0</v>
          </cell>
          <cell r="W30">
            <v>77</v>
          </cell>
          <cell r="X30">
            <v>77.8</v>
          </cell>
          <cell r="Y30">
            <v>74</v>
          </cell>
        </row>
        <row r="31">
          <cell r="G31">
            <v>80</v>
          </cell>
          <cell r="H31">
            <v>83</v>
          </cell>
          <cell r="I31">
            <v>0</v>
          </cell>
          <cell r="J31">
            <v>0</v>
          </cell>
          <cell r="K31">
            <v>0</v>
          </cell>
          <cell r="L31">
            <v>0</v>
          </cell>
          <cell r="M31">
            <v>0</v>
          </cell>
          <cell r="N31">
            <v>0</v>
          </cell>
          <cell r="O31">
            <v>85</v>
          </cell>
          <cell r="P31">
            <v>85</v>
          </cell>
          <cell r="Q31">
            <v>80</v>
          </cell>
          <cell r="R31">
            <v>84</v>
          </cell>
          <cell r="S31">
            <v>80</v>
          </cell>
          <cell r="T31">
            <v>0</v>
          </cell>
          <cell r="U31">
            <v>0</v>
          </cell>
          <cell r="V31">
            <v>0</v>
          </cell>
          <cell r="W31">
            <v>81.5</v>
          </cell>
          <cell r="X31">
            <v>82.8</v>
          </cell>
          <cell r="Y31">
            <v>75</v>
          </cell>
        </row>
        <row r="32">
          <cell r="G32">
            <v>84</v>
          </cell>
          <cell r="H32">
            <v>86</v>
          </cell>
          <cell r="I32">
            <v>0</v>
          </cell>
          <cell r="J32">
            <v>0</v>
          </cell>
          <cell r="K32">
            <v>0</v>
          </cell>
          <cell r="L32">
            <v>0</v>
          </cell>
          <cell r="M32">
            <v>0</v>
          </cell>
          <cell r="N32">
            <v>0</v>
          </cell>
          <cell r="O32">
            <v>84</v>
          </cell>
          <cell r="P32">
            <v>86</v>
          </cell>
          <cell r="Q32">
            <v>82</v>
          </cell>
          <cell r="R32">
            <v>86</v>
          </cell>
          <cell r="S32">
            <v>85</v>
          </cell>
          <cell r="T32">
            <v>0</v>
          </cell>
          <cell r="U32">
            <v>0</v>
          </cell>
          <cell r="V32">
            <v>0</v>
          </cell>
          <cell r="W32">
            <v>85</v>
          </cell>
          <cell r="X32">
            <v>84.6</v>
          </cell>
          <cell r="Y32">
            <v>75</v>
          </cell>
        </row>
        <row r="33">
          <cell r="G33">
            <v>84</v>
          </cell>
          <cell r="H33">
            <v>87</v>
          </cell>
          <cell r="I33">
            <v>0</v>
          </cell>
          <cell r="J33">
            <v>0</v>
          </cell>
          <cell r="K33">
            <v>0</v>
          </cell>
          <cell r="L33">
            <v>0</v>
          </cell>
          <cell r="M33">
            <v>0</v>
          </cell>
          <cell r="N33">
            <v>0</v>
          </cell>
          <cell r="O33">
            <v>84</v>
          </cell>
          <cell r="P33">
            <v>87</v>
          </cell>
          <cell r="Q33">
            <v>82</v>
          </cell>
          <cell r="R33">
            <v>85</v>
          </cell>
          <cell r="S33">
            <v>85</v>
          </cell>
          <cell r="T33">
            <v>0</v>
          </cell>
          <cell r="U33">
            <v>0</v>
          </cell>
          <cell r="V33">
            <v>0</v>
          </cell>
          <cell r="W33">
            <v>85.5</v>
          </cell>
          <cell r="X33">
            <v>84.6</v>
          </cell>
          <cell r="Y33">
            <v>76</v>
          </cell>
        </row>
        <row r="34">
          <cell r="G34">
            <v>85</v>
          </cell>
          <cell r="H34">
            <v>87</v>
          </cell>
          <cell r="I34">
            <v>0</v>
          </cell>
          <cell r="J34">
            <v>0</v>
          </cell>
          <cell r="K34">
            <v>0</v>
          </cell>
          <cell r="L34">
            <v>0</v>
          </cell>
          <cell r="M34">
            <v>0</v>
          </cell>
          <cell r="N34">
            <v>0</v>
          </cell>
          <cell r="O34">
            <v>85</v>
          </cell>
          <cell r="P34">
            <v>89</v>
          </cell>
          <cell r="Q34">
            <v>85</v>
          </cell>
          <cell r="R34">
            <v>89</v>
          </cell>
          <cell r="S34">
            <v>88</v>
          </cell>
          <cell r="T34">
            <v>0</v>
          </cell>
          <cell r="U34">
            <v>0</v>
          </cell>
          <cell r="V34">
            <v>0</v>
          </cell>
          <cell r="W34">
            <v>86</v>
          </cell>
          <cell r="X34">
            <v>87.2</v>
          </cell>
          <cell r="Y34">
            <v>82</v>
          </cell>
        </row>
        <row r="35">
          <cell r="G35">
            <v>80</v>
          </cell>
          <cell r="H35">
            <v>84</v>
          </cell>
          <cell r="I35">
            <v>0</v>
          </cell>
          <cell r="J35">
            <v>0</v>
          </cell>
          <cell r="K35">
            <v>0</v>
          </cell>
          <cell r="L35">
            <v>0</v>
          </cell>
          <cell r="M35">
            <v>0</v>
          </cell>
          <cell r="N35">
            <v>0</v>
          </cell>
          <cell r="O35">
            <v>85</v>
          </cell>
          <cell r="P35">
            <v>84</v>
          </cell>
          <cell r="Q35">
            <v>84</v>
          </cell>
          <cell r="R35">
            <v>86</v>
          </cell>
          <cell r="S35">
            <v>85</v>
          </cell>
          <cell r="T35">
            <v>0</v>
          </cell>
          <cell r="U35">
            <v>0</v>
          </cell>
          <cell r="V35">
            <v>0</v>
          </cell>
          <cell r="W35">
            <v>82</v>
          </cell>
          <cell r="X35">
            <v>84.8</v>
          </cell>
          <cell r="Y35">
            <v>76</v>
          </cell>
        </row>
        <row r="36">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t="e">
            <v>#DIV/0!</v>
          </cell>
          <cell r="X36" t="e">
            <v>#DIV/0!</v>
          </cell>
          <cell r="Y36">
            <v>0</v>
          </cell>
        </row>
        <row r="37">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t="e">
            <v>#DIV/0!</v>
          </cell>
          <cell r="X37" t="e">
            <v>#DIV/0!</v>
          </cell>
          <cell r="Y37">
            <v>0</v>
          </cell>
        </row>
        <row r="38">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t="e">
            <v>#DIV/0!</v>
          </cell>
          <cell r="X38" t="e">
            <v>#DIV/0!</v>
          </cell>
          <cell r="Y38">
            <v>0</v>
          </cell>
        </row>
        <row r="39">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t="e">
            <v>#DIV/0!</v>
          </cell>
          <cell r="X39" t="e">
            <v>#DIV/0!</v>
          </cell>
          <cell r="Y39">
            <v>0</v>
          </cell>
        </row>
        <row r="40">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t="e">
            <v>#DIV/0!</v>
          </cell>
          <cell r="X40" t="e">
            <v>#DIV/0!</v>
          </cell>
          <cell r="Y40">
            <v>0</v>
          </cell>
        </row>
        <row r="41">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t="e">
            <v>#DIV/0!</v>
          </cell>
          <cell r="X41" t="e">
            <v>#DIV/0!</v>
          </cell>
          <cell r="Y41">
            <v>0</v>
          </cell>
        </row>
        <row r="42">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t="e">
            <v>#DIV/0!</v>
          </cell>
          <cell r="X42" t="e">
            <v>#DIV/0!</v>
          </cell>
          <cell r="Y42">
            <v>0</v>
          </cell>
        </row>
        <row r="43">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t="e">
            <v>#DIV/0!</v>
          </cell>
          <cell r="X43" t="e">
            <v>#DIV/0!</v>
          </cell>
          <cell r="Y43">
            <v>0</v>
          </cell>
        </row>
        <row r="44">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t="e">
            <v>#DIV/0!</v>
          </cell>
          <cell r="X44" t="e">
            <v>#DIV/0!</v>
          </cell>
          <cell r="Y44">
            <v>0</v>
          </cell>
        </row>
        <row r="45">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t="e">
            <v>#DIV/0!</v>
          </cell>
          <cell r="X45" t="e">
            <v>#DIV/0!</v>
          </cell>
          <cell r="Y45">
            <v>0</v>
          </cell>
        </row>
        <row r="46">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t="e">
            <v>#DIV/0!</v>
          </cell>
          <cell r="X46" t="e">
            <v>#DIV/0!</v>
          </cell>
          <cell r="Y46">
            <v>0</v>
          </cell>
        </row>
        <row r="47">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t="e">
            <v>#DIV/0!</v>
          </cell>
          <cell r="X47" t="e">
            <v>#DIV/0!</v>
          </cell>
          <cell r="Y47">
            <v>0</v>
          </cell>
        </row>
        <row r="48">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t="e">
            <v>#DIV/0!</v>
          </cell>
          <cell r="X48" t="e">
            <v>#DIV/0!</v>
          </cell>
          <cell r="Y48">
            <v>0</v>
          </cell>
        </row>
        <row r="49">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t="e">
            <v>#DIV/0!</v>
          </cell>
          <cell r="X49" t="e">
            <v>#DIV/0!</v>
          </cell>
          <cell r="Y49">
            <v>0</v>
          </cell>
        </row>
        <row r="50">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t="e">
            <v>#DIV/0!</v>
          </cell>
          <cell r="X50" t="e">
            <v>#DIV/0!</v>
          </cell>
          <cell r="Y50">
            <v>0</v>
          </cell>
        </row>
        <row r="51">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Y51">
            <v>0</v>
          </cell>
        </row>
        <row r="52">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Y52">
            <v>0</v>
          </cell>
        </row>
        <row r="53">
          <cell r="G53">
            <v>0</v>
          </cell>
          <cell r="H53">
            <v>0</v>
          </cell>
          <cell r="I53">
            <v>0</v>
          </cell>
          <cell r="J53">
            <v>0</v>
          </cell>
          <cell r="K53">
            <v>0</v>
          </cell>
          <cell r="L53">
            <v>0</v>
          </cell>
          <cell r="M53">
            <v>0</v>
          </cell>
          <cell r="N53">
            <v>0</v>
          </cell>
          <cell r="O53">
            <v>0</v>
          </cell>
          <cell r="P53">
            <v>0</v>
          </cell>
          <cell r="Q53">
            <v>0</v>
          </cell>
          <cell r="R53">
            <v>0</v>
          </cell>
          <cell r="S53">
            <v>0</v>
          </cell>
          <cell r="T53">
            <v>0</v>
          </cell>
          <cell r="U53" t="str">
            <v>Pegandon,        Desember  2023</v>
          </cell>
          <cell r="V53">
            <v>0</v>
          </cell>
          <cell r="Y53">
            <v>0</v>
          </cell>
        </row>
        <row r="54">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Guru Mata Pelajaran</v>
          </cell>
          <cell r="V54">
            <v>0</v>
          </cell>
          <cell r="Y54">
            <v>0</v>
          </cell>
        </row>
        <row r="55">
          <cell r="G55">
            <v>0</v>
          </cell>
          <cell r="H55">
            <v>0</v>
          </cell>
          <cell r="I55">
            <v>0</v>
          </cell>
          <cell r="J55">
            <v>0</v>
          </cell>
          <cell r="K55">
            <v>0</v>
          </cell>
          <cell r="L55">
            <v>0</v>
          </cell>
          <cell r="M55">
            <v>0</v>
          </cell>
          <cell r="N55">
            <v>0</v>
          </cell>
          <cell r="O55">
            <v>0</v>
          </cell>
          <cell r="P55">
            <v>0</v>
          </cell>
          <cell r="Q55">
            <v>0</v>
          </cell>
          <cell r="R55">
            <v>0</v>
          </cell>
          <cell r="S55">
            <v>0</v>
          </cell>
          <cell r="T55">
            <v>0</v>
          </cell>
          <cell r="U55">
            <v>0</v>
          </cell>
          <cell r="V55">
            <v>0</v>
          </cell>
          <cell r="Y55">
            <v>0</v>
          </cell>
        </row>
        <row r="56">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Y56">
            <v>0</v>
          </cell>
        </row>
        <row r="57">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Y57">
            <v>0</v>
          </cell>
        </row>
        <row r="58">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Y58">
            <v>0</v>
          </cell>
        </row>
        <row r="63">
          <cell r="I63" t="str">
            <v xml:space="preserve">Menganalisis tugas dan sifat malaikat Allah serta makhluk gaib lainnya dan Menyajikan hasil analisis keterkaitan sifat malaikat dan syaitan dengan perilaku manusia. </v>
          </cell>
        </row>
        <row r="64">
          <cell r="I64" t="str">
            <v>Memahami pengertian , dalial, ciri-ciri dan dampak negatif sifat riya' dan nifaq serta Menyajikan contoh cara menghindari perilaku riya dan nifaq.</v>
          </cell>
        </row>
        <row r="65">
          <cell r="I65" t="str">
            <v>Menerapkan adab membaca Al- Qur'an dan adab berdo'a serta mempraktekannya.</v>
          </cell>
        </row>
        <row r="66">
          <cell r="I66" t="str">
            <v>Menganalisis  kisah keteladanan Nabi Ibrahim a.s serta menyajikan hasil analisis sifat keteladanan Nabi Ibrahim a.s.</v>
          </cell>
        </row>
        <row r="67">
          <cell r="I67">
            <v>0</v>
          </cell>
        </row>
        <row r="68">
          <cell r="I68">
            <v>0</v>
          </cell>
        </row>
        <row r="69">
          <cell r="I69">
            <v>0</v>
          </cell>
        </row>
        <row r="70">
          <cell r="I70">
            <v>0</v>
          </cell>
        </row>
      </sheetData>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H"/>
    </sheetNames>
    <sheetDataSet>
      <sheetData sheetId="0">
        <row r="9">
          <cell r="G9">
            <v>75</v>
          </cell>
          <cell r="H9">
            <v>78</v>
          </cell>
          <cell r="I9">
            <v>82.8125</v>
          </cell>
          <cell r="J9">
            <v>0</v>
          </cell>
          <cell r="K9">
            <v>0</v>
          </cell>
          <cell r="L9">
            <v>0</v>
          </cell>
          <cell r="M9">
            <v>0</v>
          </cell>
          <cell r="N9">
            <v>0</v>
          </cell>
          <cell r="O9">
            <v>79.25</v>
          </cell>
          <cell r="P9">
            <v>90</v>
          </cell>
          <cell r="Q9">
            <v>74</v>
          </cell>
          <cell r="R9">
            <v>88</v>
          </cell>
          <cell r="S9">
            <v>0</v>
          </cell>
          <cell r="T9">
            <v>0</v>
          </cell>
          <cell r="U9">
            <v>0</v>
          </cell>
          <cell r="V9">
            <v>0</v>
          </cell>
          <cell r="W9">
            <v>78.604166666666671</v>
          </cell>
          <cell r="X9">
            <v>82.8125</v>
          </cell>
          <cell r="Y9">
            <v>71</v>
          </cell>
        </row>
        <row r="10">
          <cell r="G10">
            <v>82</v>
          </cell>
          <cell r="H10">
            <v>88</v>
          </cell>
          <cell r="I10">
            <v>82.9375</v>
          </cell>
          <cell r="J10">
            <v>0</v>
          </cell>
          <cell r="K10">
            <v>0</v>
          </cell>
          <cell r="L10">
            <v>0</v>
          </cell>
          <cell r="M10">
            <v>0</v>
          </cell>
          <cell r="N10">
            <v>0</v>
          </cell>
          <cell r="O10">
            <v>83.75</v>
          </cell>
          <cell r="P10">
            <v>90</v>
          </cell>
          <cell r="Q10">
            <v>74</v>
          </cell>
          <cell r="R10">
            <v>84</v>
          </cell>
          <cell r="S10">
            <v>0</v>
          </cell>
          <cell r="T10">
            <v>0</v>
          </cell>
          <cell r="U10">
            <v>0</v>
          </cell>
          <cell r="V10">
            <v>0</v>
          </cell>
          <cell r="W10">
            <v>84.3125</v>
          </cell>
          <cell r="X10">
            <v>82.9375</v>
          </cell>
          <cell r="Y10">
            <v>67</v>
          </cell>
        </row>
        <row r="11">
          <cell r="G11">
            <v>82</v>
          </cell>
          <cell r="H11">
            <v>80</v>
          </cell>
          <cell r="I11">
            <v>82.0625</v>
          </cell>
          <cell r="J11">
            <v>0</v>
          </cell>
          <cell r="K11">
            <v>0</v>
          </cell>
          <cell r="L11">
            <v>0</v>
          </cell>
          <cell r="M11">
            <v>0</v>
          </cell>
          <cell r="N11">
            <v>0</v>
          </cell>
          <cell r="O11">
            <v>83.25</v>
          </cell>
          <cell r="P11">
            <v>90</v>
          </cell>
          <cell r="Q11">
            <v>74</v>
          </cell>
          <cell r="R11">
            <v>81</v>
          </cell>
          <cell r="S11">
            <v>0</v>
          </cell>
          <cell r="T11">
            <v>0</v>
          </cell>
          <cell r="U11">
            <v>0</v>
          </cell>
          <cell r="V11">
            <v>0</v>
          </cell>
          <cell r="W11">
            <v>81.354166666666671</v>
          </cell>
          <cell r="X11">
            <v>82.0625</v>
          </cell>
          <cell r="Y11">
            <v>70</v>
          </cell>
        </row>
        <row r="12">
          <cell r="G12">
            <v>88</v>
          </cell>
          <cell r="H12">
            <v>90</v>
          </cell>
          <cell r="I12">
            <v>82</v>
          </cell>
          <cell r="J12">
            <v>0</v>
          </cell>
          <cell r="K12">
            <v>0</v>
          </cell>
          <cell r="L12">
            <v>0</v>
          </cell>
          <cell r="M12">
            <v>0</v>
          </cell>
          <cell r="N12">
            <v>0</v>
          </cell>
          <cell r="O12">
            <v>85</v>
          </cell>
          <cell r="P12">
            <v>90</v>
          </cell>
          <cell r="Q12">
            <v>75</v>
          </cell>
          <cell r="R12">
            <v>78</v>
          </cell>
          <cell r="S12">
            <v>0</v>
          </cell>
          <cell r="T12">
            <v>0</v>
          </cell>
          <cell r="U12">
            <v>0</v>
          </cell>
          <cell r="V12">
            <v>0</v>
          </cell>
          <cell r="W12">
            <v>86.666666666666671</v>
          </cell>
          <cell r="X12">
            <v>82</v>
          </cell>
          <cell r="Y12">
            <v>68</v>
          </cell>
        </row>
        <row r="13">
          <cell r="G13">
            <v>80</v>
          </cell>
          <cell r="H13">
            <v>78</v>
          </cell>
          <cell r="I13">
            <v>85.25</v>
          </cell>
          <cell r="J13">
            <v>0</v>
          </cell>
          <cell r="K13">
            <v>0</v>
          </cell>
          <cell r="L13">
            <v>0</v>
          </cell>
          <cell r="M13">
            <v>0</v>
          </cell>
          <cell r="N13">
            <v>0</v>
          </cell>
          <cell r="O13">
            <v>85</v>
          </cell>
          <cell r="P13">
            <v>95</v>
          </cell>
          <cell r="Q13">
            <v>75</v>
          </cell>
          <cell r="R13">
            <v>86</v>
          </cell>
          <cell r="S13">
            <v>0</v>
          </cell>
          <cell r="T13">
            <v>0</v>
          </cell>
          <cell r="U13">
            <v>0</v>
          </cell>
          <cell r="V13">
            <v>0</v>
          </cell>
          <cell r="W13">
            <v>81.083333333333329</v>
          </cell>
          <cell r="X13">
            <v>85.25</v>
          </cell>
          <cell r="Y13">
            <v>72</v>
          </cell>
        </row>
        <row r="14">
          <cell r="G14">
            <v>90</v>
          </cell>
          <cell r="H14">
            <v>98</v>
          </cell>
          <cell r="I14">
            <v>84.5</v>
          </cell>
          <cell r="J14">
            <v>0</v>
          </cell>
          <cell r="K14">
            <v>0</v>
          </cell>
          <cell r="L14">
            <v>0</v>
          </cell>
          <cell r="M14">
            <v>0</v>
          </cell>
          <cell r="N14">
            <v>0</v>
          </cell>
          <cell r="O14">
            <v>91</v>
          </cell>
          <cell r="P14">
            <v>95</v>
          </cell>
          <cell r="Q14">
            <v>75</v>
          </cell>
          <cell r="R14">
            <v>77</v>
          </cell>
          <cell r="S14">
            <v>0</v>
          </cell>
          <cell r="T14">
            <v>0</v>
          </cell>
          <cell r="U14">
            <v>0</v>
          </cell>
          <cell r="V14">
            <v>0</v>
          </cell>
          <cell r="W14">
            <v>90.833333333333329</v>
          </cell>
          <cell r="X14">
            <v>84.5</v>
          </cell>
          <cell r="Y14">
            <v>87</v>
          </cell>
        </row>
        <row r="15">
          <cell r="G15">
            <v>85</v>
          </cell>
          <cell r="H15">
            <v>90</v>
          </cell>
          <cell r="I15">
            <v>85.625</v>
          </cell>
          <cell r="J15">
            <v>0</v>
          </cell>
          <cell r="K15">
            <v>0</v>
          </cell>
          <cell r="L15">
            <v>0</v>
          </cell>
          <cell r="M15">
            <v>0</v>
          </cell>
          <cell r="N15">
            <v>0</v>
          </cell>
          <cell r="O15">
            <v>85.5</v>
          </cell>
          <cell r="P15">
            <v>95</v>
          </cell>
          <cell r="Q15">
            <v>75</v>
          </cell>
          <cell r="R15">
            <v>87</v>
          </cell>
          <cell r="S15">
            <v>0</v>
          </cell>
          <cell r="T15">
            <v>0</v>
          </cell>
          <cell r="U15">
            <v>0</v>
          </cell>
          <cell r="V15">
            <v>0</v>
          </cell>
          <cell r="W15">
            <v>86.875</v>
          </cell>
          <cell r="X15">
            <v>85.625</v>
          </cell>
          <cell r="Y15">
            <v>87</v>
          </cell>
        </row>
        <row r="16">
          <cell r="G16">
            <v>85</v>
          </cell>
          <cell r="H16">
            <v>90</v>
          </cell>
          <cell r="I16">
            <v>83.125</v>
          </cell>
          <cell r="J16">
            <v>0</v>
          </cell>
          <cell r="K16">
            <v>0</v>
          </cell>
          <cell r="L16">
            <v>0</v>
          </cell>
          <cell r="M16">
            <v>0</v>
          </cell>
          <cell r="N16">
            <v>0</v>
          </cell>
          <cell r="O16">
            <v>90.5</v>
          </cell>
          <cell r="P16">
            <v>90</v>
          </cell>
          <cell r="Q16">
            <v>77</v>
          </cell>
          <cell r="R16">
            <v>75</v>
          </cell>
          <cell r="S16">
            <v>0</v>
          </cell>
          <cell r="T16">
            <v>0</v>
          </cell>
          <cell r="U16">
            <v>0</v>
          </cell>
          <cell r="V16">
            <v>0</v>
          </cell>
          <cell r="W16">
            <v>86.041666666666671</v>
          </cell>
          <cell r="X16">
            <v>83.125</v>
          </cell>
          <cell r="Y16">
            <v>75</v>
          </cell>
        </row>
        <row r="17">
          <cell r="G17">
            <v>88</v>
          </cell>
          <cell r="H17">
            <v>85</v>
          </cell>
          <cell r="I17">
            <v>81.3125</v>
          </cell>
          <cell r="J17">
            <v>0</v>
          </cell>
          <cell r="K17">
            <v>0</v>
          </cell>
          <cell r="L17">
            <v>0</v>
          </cell>
          <cell r="M17">
            <v>0</v>
          </cell>
          <cell r="N17">
            <v>0</v>
          </cell>
          <cell r="O17">
            <v>84.25</v>
          </cell>
          <cell r="P17">
            <v>90</v>
          </cell>
          <cell r="Q17">
            <v>75</v>
          </cell>
          <cell r="R17">
            <v>76</v>
          </cell>
          <cell r="S17">
            <v>0</v>
          </cell>
          <cell r="T17">
            <v>0</v>
          </cell>
          <cell r="U17">
            <v>0</v>
          </cell>
          <cell r="V17">
            <v>0</v>
          </cell>
          <cell r="W17">
            <v>84.770833333333329</v>
          </cell>
          <cell r="X17">
            <v>81.3125</v>
          </cell>
          <cell r="Y17">
            <v>68</v>
          </cell>
        </row>
        <row r="18">
          <cell r="G18">
            <v>90</v>
          </cell>
          <cell r="H18">
            <v>96</v>
          </cell>
          <cell r="I18">
            <v>86.875</v>
          </cell>
          <cell r="J18">
            <v>0</v>
          </cell>
          <cell r="K18">
            <v>0</v>
          </cell>
          <cell r="L18">
            <v>0</v>
          </cell>
          <cell r="M18">
            <v>0</v>
          </cell>
          <cell r="N18">
            <v>0</v>
          </cell>
          <cell r="O18">
            <v>90.5</v>
          </cell>
          <cell r="P18">
            <v>95</v>
          </cell>
          <cell r="Q18">
            <v>75</v>
          </cell>
          <cell r="R18">
            <v>87</v>
          </cell>
          <cell r="S18">
            <v>0</v>
          </cell>
          <cell r="T18">
            <v>0</v>
          </cell>
          <cell r="U18">
            <v>0</v>
          </cell>
          <cell r="V18">
            <v>0</v>
          </cell>
          <cell r="W18">
            <v>90.958333333333329</v>
          </cell>
          <cell r="X18">
            <v>86.875</v>
          </cell>
          <cell r="Y18">
            <v>90</v>
          </cell>
        </row>
        <row r="19">
          <cell r="G19">
            <v>90</v>
          </cell>
          <cell r="H19">
            <v>80</v>
          </cell>
          <cell r="I19">
            <v>85.8125</v>
          </cell>
          <cell r="J19">
            <v>0</v>
          </cell>
          <cell r="K19">
            <v>0</v>
          </cell>
          <cell r="L19">
            <v>0</v>
          </cell>
          <cell r="M19">
            <v>0</v>
          </cell>
          <cell r="N19">
            <v>0</v>
          </cell>
          <cell r="O19">
            <v>85.25</v>
          </cell>
          <cell r="P19">
            <v>95</v>
          </cell>
          <cell r="Q19">
            <v>79</v>
          </cell>
          <cell r="R19">
            <v>84</v>
          </cell>
          <cell r="S19">
            <v>0</v>
          </cell>
          <cell r="T19">
            <v>0</v>
          </cell>
          <cell r="U19">
            <v>0</v>
          </cell>
          <cell r="V19">
            <v>0</v>
          </cell>
          <cell r="W19">
            <v>85.270833333333329</v>
          </cell>
          <cell r="X19">
            <v>85.8125</v>
          </cell>
          <cell r="Y19">
            <v>78</v>
          </cell>
        </row>
        <row r="20">
          <cell r="G20">
            <v>90</v>
          </cell>
          <cell r="H20">
            <v>96</v>
          </cell>
          <cell r="I20">
            <v>94.125</v>
          </cell>
          <cell r="J20">
            <v>0</v>
          </cell>
          <cell r="K20">
            <v>0</v>
          </cell>
          <cell r="L20">
            <v>0</v>
          </cell>
          <cell r="M20">
            <v>0</v>
          </cell>
          <cell r="N20">
            <v>0</v>
          </cell>
          <cell r="O20">
            <v>91.5</v>
          </cell>
          <cell r="P20">
            <v>95</v>
          </cell>
          <cell r="Q20">
            <v>90</v>
          </cell>
          <cell r="R20">
            <v>100</v>
          </cell>
          <cell r="S20">
            <v>0</v>
          </cell>
          <cell r="T20">
            <v>0</v>
          </cell>
          <cell r="U20">
            <v>0</v>
          </cell>
          <cell r="V20">
            <v>0</v>
          </cell>
          <cell r="W20">
            <v>93.375</v>
          </cell>
          <cell r="X20">
            <v>94.125</v>
          </cell>
          <cell r="Y20">
            <v>95</v>
          </cell>
        </row>
        <row r="21">
          <cell r="G21">
            <v>95</v>
          </cell>
          <cell r="H21">
            <v>90</v>
          </cell>
          <cell r="I21">
            <v>84.25</v>
          </cell>
          <cell r="J21">
            <v>0</v>
          </cell>
          <cell r="K21">
            <v>0</v>
          </cell>
          <cell r="L21">
            <v>0</v>
          </cell>
          <cell r="M21">
            <v>0</v>
          </cell>
          <cell r="N21">
            <v>0</v>
          </cell>
          <cell r="O21">
            <v>90</v>
          </cell>
          <cell r="P21">
            <v>90</v>
          </cell>
          <cell r="Q21">
            <v>77</v>
          </cell>
          <cell r="R21">
            <v>80</v>
          </cell>
          <cell r="S21">
            <v>0</v>
          </cell>
          <cell r="T21">
            <v>0</v>
          </cell>
          <cell r="U21">
            <v>0</v>
          </cell>
          <cell r="V21">
            <v>0</v>
          </cell>
          <cell r="W21">
            <v>89.75</v>
          </cell>
          <cell r="X21">
            <v>84.25</v>
          </cell>
          <cell r="Y21">
            <v>78</v>
          </cell>
        </row>
        <row r="22">
          <cell r="G22">
            <v>90</v>
          </cell>
          <cell r="H22">
            <v>85</v>
          </cell>
          <cell r="I22">
            <v>81.5</v>
          </cell>
          <cell r="J22">
            <v>0</v>
          </cell>
          <cell r="K22">
            <v>0</v>
          </cell>
          <cell r="L22">
            <v>0</v>
          </cell>
          <cell r="M22">
            <v>0</v>
          </cell>
          <cell r="N22">
            <v>0</v>
          </cell>
          <cell r="O22">
            <v>82</v>
          </cell>
          <cell r="P22">
            <v>92</v>
          </cell>
          <cell r="Q22">
            <v>74</v>
          </cell>
          <cell r="R22">
            <v>78</v>
          </cell>
          <cell r="S22">
            <v>0</v>
          </cell>
          <cell r="T22">
            <v>0</v>
          </cell>
          <cell r="U22">
            <v>0</v>
          </cell>
          <cell r="V22">
            <v>0</v>
          </cell>
          <cell r="W22">
            <v>85.5</v>
          </cell>
          <cell r="X22">
            <v>81.5</v>
          </cell>
          <cell r="Y22">
            <v>74</v>
          </cell>
        </row>
        <row r="23">
          <cell r="G23">
            <v>90</v>
          </cell>
          <cell r="H23">
            <v>80</v>
          </cell>
          <cell r="I23">
            <v>83.75</v>
          </cell>
          <cell r="J23">
            <v>0</v>
          </cell>
          <cell r="K23">
            <v>0</v>
          </cell>
          <cell r="L23">
            <v>0</v>
          </cell>
          <cell r="M23">
            <v>0</v>
          </cell>
          <cell r="N23">
            <v>0</v>
          </cell>
          <cell r="O23">
            <v>88</v>
          </cell>
          <cell r="P23">
            <v>94</v>
          </cell>
          <cell r="Q23">
            <v>75</v>
          </cell>
          <cell r="R23">
            <v>78</v>
          </cell>
          <cell r="S23">
            <v>0</v>
          </cell>
          <cell r="T23">
            <v>0</v>
          </cell>
          <cell r="U23">
            <v>0</v>
          </cell>
          <cell r="V23">
            <v>0</v>
          </cell>
          <cell r="W23">
            <v>84.583333333333329</v>
          </cell>
          <cell r="X23">
            <v>83.75</v>
          </cell>
          <cell r="Y23">
            <v>88</v>
          </cell>
        </row>
        <row r="24">
          <cell r="G24">
            <v>88</v>
          </cell>
          <cell r="H24">
            <v>85</v>
          </cell>
          <cell r="I24">
            <v>81.875</v>
          </cell>
          <cell r="J24">
            <v>0</v>
          </cell>
          <cell r="K24">
            <v>0</v>
          </cell>
          <cell r="L24">
            <v>0</v>
          </cell>
          <cell r="M24">
            <v>0</v>
          </cell>
          <cell r="N24">
            <v>0</v>
          </cell>
          <cell r="O24">
            <v>86.5</v>
          </cell>
          <cell r="P24">
            <v>90</v>
          </cell>
          <cell r="Q24">
            <v>75</v>
          </cell>
          <cell r="R24">
            <v>76</v>
          </cell>
          <cell r="S24">
            <v>0</v>
          </cell>
          <cell r="T24">
            <v>0</v>
          </cell>
          <cell r="U24">
            <v>0</v>
          </cell>
          <cell r="V24">
            <v>0</v>
          </cell>
          <cell r="W24">
            <v>84.958333333333329</v>
          </cell>
          <cell r="X24">
            <v>81.875</v>
          </cell>
          <cell r="Y24">
            <v>74</v>
          </cell>
        </row>
        <row r="25">
          <cell r="G25">
            <v>86</v>
          </cell>
          <cell r="H25">
            <v>80</v>
          </cell>
          <cell r="I25">
            <v>84.8125</v>
          </cell>
          <cell r="J25">
            <v>0</v>
          </cell>
          <cell r="K25">
            <v>0</v>
          </cell>
          <cell r="L25">
            <v>0</v>
          </cell>
          <cell r="M25">
            <v>0</v>
          </cell>
          <cell r="N25">
            <v>0</v>
          </cell>
          <cell r="O25">
            <v>83.25</v>
          </cell>
          <cell r="P25">
            <v>90</v>
          </cell>
          <cell r="Q25">
            <v>80</v>
          </cell>
          <cell r="R25">
            <v>86</v>
          </cell>
          <cell r="S25">
            <v>0</v>
          </cell>
          <cell r="T25">
            <v>0</v>
          </cell>
          <cell r="U25">
            <v>0</v>
          </cell>
          <cell r="V25">
            <v>0</v>
          </cell>
          <cell r="W25">
            <v>83.604166666666671</v>
          </cell>
          <cell r="X25">
            <v>84.8125</v>
          </cell>
          <cell r="Y25">
            <v>74</v>
          </cell>
        </row>
        <row r="26">
          <cell r="G26">
            <v>92</v>
          </cell>
          <cell r="H26">
            <v>90</v>
          </cell>
          <cell r="I26">
            <v>81.875</v>
          </cell>
          <cell r="J26">
            <v>0</v>
          </cell>
          <cell r="K26">
            <v>0</v>
          </cell>
          <cell r="L26">
            <v>0</v>
          </cell>
          <cell r="M26">
            <v>0</v>
          </cell>
          <cell r="N26">
            <v>0</v>
          </cell>
          <cell r="O26">
            <v>91.5</v>
          </cell>
          <cell r="P26">
            <v>78</v>
          </cell>
          <cell r="Q26">
            <v>80</v>
          </cell>
          <cell r="R26">
            <v>78</v>
          </cell>
          <cell r="S26">
            <v>0</v>
          </cell>
          <cell r="T26">
            <v>0</v>
          </cell>
          <cell r="U26">
            <v>0</v>
          </cell>
          <cell r="V26">
            <v>0</v>
          </cell>
          <cell r="W26">
            <v>87.958333333333329</v>
          </cell>
          <cell r="X26">
            <v>81.875</v>
          </cell>
          <cell r="Y26">
            <v>76</v>
          </cell>
        </row>
        <row r="27">
          <cell r="G27">
            <v>82</v>
          </cell>
          <cell r="H27">
            <v>92</v>
          </cell>
          <cell r="I27">
            <v>82.6875</v>
          </cell>
          <cell r="J27">
            <v>0</v>
          </cell>
          <cell r="K27">
            <v>0</v>
          </cell>
          <cell r="L27">
            <v>0</v>
          </cell>
          <cell r="M27">
            <v>0</v>
          </cell>
          <cell r="N27">
            <v>0</v>
          </cell>
          <cell r="O27">
            <v>84.75</v>
          </cell>
          <cell r="P27">
            <v>90</v>
          </cell>
          <cell r="Q27">
            <v>82</v>
          </cell>
          <cell r="R27">
            <v>74</v>
          </cell>
          <cell r="S27">
            <v>0</v>
          </cell>
          <cell r="T27">
            <v>0</v>
          </cell>
          <cell r="U27">
            <v>0</v>
          </cell>
          <cell r="V27">
            <v>0</v>
          </cell>
          <cell r="W27">
            <v>85.5625</v>
          </cell>
          <cell r="X27">
            <v>82.6875</v>
          </cell>
          <cell r="Y27">
            <v>80</v>
          </cell>
        </row>
        <row r="28">
          <cell r="G28">
            <v>91</v>
          </cell>
          <cell r="H28">
            <v>90</v>
          </cell>
          <cell r="I28">
            <v>83</v>
          </cell>
          <cell r="J28">
            <v>0</v>
          </cell>
          <cell r="K28">
            <v>0</v>
          </cell>
          <cell r="L28">
            <v>0</v>
          </cell>
          <cell r="M28">
            <v>0</v>
          </cell>
          <cell r="N28">
            <v>0</v>
          </cell>
          <cell r="O28">
            <v>90</v>
          </cell>
          <cell r="P28">
            <v>90</v>
          </cell>
          <cell r="Q28">
            <v>74</v>
          </cell>
          <cell r="R28">
            <v>78</v>
          </cell>
          <cell r="S28">
            <v>0</v>
          </cell>
          <cell r="T28">
            <v>0</v>
          </cell>
          <cell r="U28">
            <v>0</v>
          </cell>
          <cell r="V28">
            <v>0</v>
          </cell>
          <cell r="W28">
            <v>88</v>
          </cell>
          <cell r="X28">
            <v>83</v>
          </cell>
          <cell r="Y28">
            <v>78</v>
          </cell>
        </row>
        <row r="29">
          <cell r="G29">
            <v>83</v>
          </cell>
          <cell r="H29">
            <v>78</v>
          </cell>
          <cell r="I29">
            <v>85.5</v>
          </cell>
          <cell r="J29">
            <v>0</v>
          </cell>
          <cell r="K29">
            <v>0</v>
          </cell>
          <cell r="L29">
            <v>0</v>
          </cell>
          <cell r="M29">
            <v>0</v>
          </cell>
          <cell r="N29">
            <v>0</v>
          </cell>
          <cell r="O29">
            <v>82</v>
          </cell>
          <cell r="P29">
            <v>90</v>
          </cell>
          <cell r="Q29">
            <v>88</v>
          </cell>
          <cell r="R29">
            <v>82</v>
          </cell>
          <cell r="S29">
            <v>0</v>
          </cell>
          <cell r="T29">
            <v>0</v>
          </cell>
          <cell r="U29">
            <v>0</v>
          </cell>
          <cell r="V29">
            <v>0</v>
          </cell>
          <cell r="W29">
            <v>82.166666666666671</v>
          </cell>
          <cell r="X29">
            <v>85.5</v>
          </cell>
          <cell r="Y29">
            <v>74</v>
          </cell>
        </row>
        <row r="30">
          <cell r="G30">
            <v>92</v>
          </cell>
          <cell r="H30">
            <v>95</v>
          </cell>
          <cell r="I30">
            <v>86.625</v>
          </cell>
          <cell r="J30">
            <v>0</v>
          </cell>
          <cell r="K30">
            <v>0</v>
          </cell>
          <cell r="L30">
            <v>0</v>
          </cell>
          <cell r="M30">
            <v>0</v>
          </cell>
          <cell r="N30">
            <v>0</v>
          </cell>
          <cell r="O30">
            <v>86.5</v>
          </cell>
          <cell r="P30">
            <v>90</v>
          </cell>
          <cell r="Q30">
            <v>82</v>
          </cell>
          <cell r="R30">
            <v>88</v>
          </cell>
          <cell r="S30">
            <v>0</v>
          </cell>
          <cell r="T30">
            <v>0</v>
          </cell>
          <cell r="U30">
            <v>0</v>
          </cell>
          <cell r="V30">
            <v>0</v>
          </cell>
          <cell r="W30">
            <v>91.208333333333329</v>
          </cell>
          <cell r="X30">
            <v>86.625</v>
          </cell>
          <cell r="Y30">
            <v>85</v>
          </cell>
        </row>
        <row r="31">
          <cell r="G31">
            <v>88</v>
          </cell>
          <cell r="H31">
            <v>85</v>
          </cell>
          <cell r="I31">
            <v>82.75</v>
          </cell>
          <cell r="J31">
            <v>0</v>
          </cell>
          <cell r="K31">
            <v>0</v>
          </cell>
          <cell r="L31">
            <v>0</v>
          </cell>
          <cell r="M31">
            <v>0</v>
          </cell>
          <cell r="N31">
            <v>0</v>
          </cell>
          <cell r="O31">
            <v>86</v>
          </cell>
          <cell r="P31">
            <v>90</v>
          </cell>
          <cell r="Q31">
            <v>75</v>
          </cell>
          <cell r="R31">
            <v>80</v>
          </cell>
          <cell r="S31">
            <v>0</v>
          </cell>
          <cell r="T31">
            <v>0</v>
          </cell>
          <cell r="U31">
            <v>0</v>
          </cell>
          <cell r="V31">
            <v>0</v>
          </cell>
          <cell r="W31">
            <v>85.25</v>
          </cell>
          <cell r="X31">
            <v>82.75</v>
          </cell>
          <cell r="Y31">
            <v>83</v>
          </cell>
        </row>
        <row r="32">
          <cell r="G32">
            <v>96</v>
          </cell>
          <cell r="H32">
            <v>90</v>
          </cell>
          <cell r="I32">
            <v>81.9375</v>
          </cell>
          <cell r="J32">
            <v>0</v>
          </cell>
          <cell r="K32">
            <v>0</v>
          </cell>
          <cell r="L32">
            <v>0</v>
          </cell>
          <cell r="M32">
            <v>0</v>
          </cell>
          <cell r="N32">
            <v>0</v>
          </cell>
          <cell r="O32">
            <v>84.75</v>
          </cell>
          <cell r="P32">
            <v>90</v>
          </cell>
          <cell r="Q32">
            <v>77</v>
          </cell>
          <cell r="R32">
            <v>76</v>
          </cell>
          <cell r="S32">
            <v>0</v>
          </cell>
          <cell r="T32">
            <v>0</v>
          </cell>
          <cell r="U32">
            <v>0</v>
          </cell>
          <cell r="V32">
            <v>0</v>
          </cell>
          <cell r="W32">
            <v>89.3125</v>
          </cell>
          <cell r="X32">
            <v>81.9375</v>
          </cell>
          <cell r="Y32">
            <v>76</v>
          </cell>
        </row>
        <row r="33">
          <cell r="G33">
            <v>82</v>
          </cell>
          <cell r="H33">
            <v>75</v>
          </cell>
          <cell r="I33">
            <v>85.375</v>
          </cell>
          <cell r="J33">
            <v>0</v>
          </cell>
          <cell r="K33">
            <v>0</v>
          </cell>
          <cell r="L33">
            <v>0</v>
          </cell>
          <cell r="M33">
            <v>0</v>
          </cell>
          <cell r="N33">
            <v>0</v>
          </cell>
          <cell r="O33">
            <v>81.5</v>
          </cell>
          <cell r="P33">
            <v>90</v>
          </cell>
          <cell r="Q33">
            <v>80</v>
          </cell>
          <cell r="R33">
            <v>90</v>
          </cell>
          <cell r="S33">
            <v>0</v>
          </cell>
          <cell r="T33">
            <v>0</v>
          </cell>
          <cell r="U33">
            <v>0</v>
          </cell>
          <cell r="V33">
            <v>0</v>
          </cell>
          <cell r="W33">
            <v>80.791666666666671</v>
          </cell>
          <cell r="X33">
            <v>85.375</v>
          </cell>
          <cell r="Y33">
            <v>70</v>
          </cell>
        </row>
        <row r="34">
          <cell r="G34">
            <v>90</v>
          </cell>
          <cell r="H34">
            <v>80</v>
          </cell>
          <cell r="I34">
            <v>85.3125</v>
          </cell>
          <cell r="J34">
            <v>0</v>
          </cell>
          <cell r="K34">
            <v>0</v>
          </cell>
          <cell r="L34">
            <v>0</v>
          </cell>
          <cell r="M34">
            <v>0</v>
          </cell>
          <cell r="N34">
            <v>0</v>
          </cell>
          <cell r="O34">
            <v>84.25</v>
          </cell>
          <cell r="P34">
            <v>90</v>
          </cell>
          <cell r="Q34">
            <v>77</v>
          </cell>
          <cell r="R34">
            <v>90</v>
          </cell>
          <cell r="S34">
            <v>0</v>
          </cell>
          <cell r="T34">
            <v>0</v>
          </cell>
          <cell r="U34">
            <v>0</v>
          </cell>
          <cell r="V34">
            <v>0</v>
          </cell>
          <cell r="W34">
            <v>85.104166666666671</v>
          </cell>
          <cell r="X34">
            <v>85.3125</v>
          </cell>
          <cell r="Y34">
            <v>71</v>
          </cell>
        </row>
        <row r="35">
          <cell r="G35">
            <v>90</v>
          </cell>
          <cell r="H35">
            <v>95</v>
          </cell>
          <cell r="I35">
            <v>84.875</v>
          </cell>
          <cell r="J35">
            <v>0</v>
          </cell>
          <cell r="K35">
            <v>0</v>
          </cell>
          <cell r="L35">
            <v>0</v>
          </cell>
          <cell r="M35">
            <v>0</v>
          </cell>
          <cell r="N35">
            <v>0</v>
          </cell>
          <cell r="O35">
            <v>88.5</v>
          </cell>
          <cell r="P35">
            <v>90</v>
          </cell>
          <cell r="Q35">
            <v>75</v>
          </cell>
          <cell r="R35">
            <v>86</v>
          </cell>
          <cell r="S35">
            <v>0</v>
          </cell>
          <cell r="T35">
            <v>0</v>
          </cell>
          <cell r="U35">
            <v>0</v>
          </cell>
          <cell r="V35">
            <v>0</v>
          </cell>
          <cell r="W35">
            <v>89.958333333333329</v>
          </cell>
          <cell r="X35">
            <v>84.875</v>
          </cell>
          <cell r="Y35">
            <v>73</v>
          </cell>
        </row>
        <row r="36">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t="e">
            <v>#DIV/0!</v>
          </cell>
          <cell r="X36" t="e">
            <v>#DIV/0!</v>
          </cell>
          <cell r="Y36">
            <v>0</v>
          </cell>
        </row>
        <row r="37">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t="e">
            <v>#DIV/0!</v>
          </cell>
          <cell r="X37" t="e">
            <v>#DIV/0!</v>
          </cell>
          <cell r="Y37">
            <v>0</v>
          </cell>
        </row>
        <row r="38">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t="e">
            <v>#DIV/0!</v>
          </cell>
          <cell r="X38" t="e">
            <v>#DIV/0!</v>
          </cell>
          <cell r="Y38">
            <v>0</v>
          </cell>
        </row>
        <row r="39">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t="e">
            <v>#DIV/0!</v>
          </cell>
          <cell r="X39" t="e">
            <v>#DIV/0!</v>
          </cell>
          <cell r="Y39">
            <v>0</v>
          </cell>
        </row>
        <row r="40">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t="e">
            <v>#DIV/0!</v>
          </cell>
          <cell r="X40" t="e">
            <v>#DIV/0!</v>
          </cell>
          <cell r="Y40">
            <v>0</v>
          </cell>
        </row>
        <row r="41">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t="e">
            <v>#DIV/0!</v>
          </cell>
          <cell r="X41" t="e">
            <v>#DIV/0!</v>
          </cell>
          <cell r="Y41">
            <v>0</v>
          </cell>
        </row>
        <row r="42">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t="e">
            <v>#DIV/0!</v>
          </cell>
          <cell r="X42" t="e">
            <v>#DIV/0!</v>
          </cell>
          <cell r="Y42">
            <v>0</v>
          </cell>
        </row>
        <row r="43">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t="e">
            <v>#DIV/0!</v>
          </cell>
          <cell r="X43" t="e">
            <v>#DIV/0!</v>
          </cell>
          <cell r="Y43">
            <v>0</v>
          </cell>
        </row>
        <row r="44">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t="e">
            <v>#DIV/0!</v>
          </cell>
          <cell r="X44" t="e">
            <v>#DIV/0!</v>
          </cell>
          <cell r="Y44">
            <v>0</v>
          </cell>
        </row>
        <row r="45">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t="e">
            <v>#DIV/0!</v>
          </cell>
          <cell r="X45" t="e">
            <v>#DIV/0!</v>
          </cell>
          <cell r="Y45">
            <v>0</v>
          </cell>
        </row>
        <row r="46">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t="e">
            <v>#DIV/0!</v>
          </cell>
          <cell r="X46" t="e">
            <v>#DIV/0!</v>
          </cell>
          <cell r="Y46">
            <v>0</v>
          </cell>
        </row>
        <row r="47">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t="e">
            <v>#DIV/0!</v>
          </cell>
          <cell r="X47" t="e">
            <v>#DIV/0!</v>
          </cell>
          <cell r="Y47">
            <v>0</v>
          </cell>
        </row>
        <row r="48">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t="e">
            <v>#DIV/0!</v>
          </cell>
          <cell r="X48" t="e">
            <v>#DIV/0!</v>
          </cell>
          <cell r="Y48">
            <v>0</v>
          </cell>
        </row>
        <row r="49">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t="e">
            <v>#DIV/0!</v>
          </cell>
          <cell r="X49" t="e">
            <v>#DIV/0!</v>
          </cell>
          <cell r="Y49">
            <v>0</v>
          </cell>
        </row>
        <row r="50">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t="e">
            <v>#DIV/0!</v>
          </cell>
          <cell r="X50" t="e">
            <v>#DIV/0!</v>
          </cell>
          <cell r="Y50">
            <v>0</v>
          </cell>
        </row>
        <row r="51">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Y51">
            <v>0</v>
          </cell>
        </row>
        <row r="52">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Y52">
            <v>0</v>
          </cell>
        </row>
        <row r="53">
          <cell r="G53">
            <v>0</v>
          </cell>
          <cell r="H53">
            <v>0</v>
          </cell>
          <cell r="I53">
            <v>0</v>
          </cell>
          <cell r="J53">
            <v>0</v>
          </cell>
          <cell r="K53">
            <v>0</v>
          </cell>
          <cell r="L53">
            <v>0</v>
          </cell>
          <cell r="M53">
            <v>0</v>
          </cell>
          <cell r="N53">
            <v>0</v>
          </cell>
          <cell r="O53">
            <v>0</v>
          </cell>
          <cell r="P53">
            <v>0</v>
          </cell>
          <cell r="Q53">
            <v>0</v>
          </cell>
          <cell r="R53">
            <v>0</v>
          </cell>
          <cell r="S53">
            <v>0</v>
          </cell>
          <cell r="T53">
            <v>0</v>
          </cell>
          <cell r="U53" t="str">
            <v>Pegandon,        Desember  2023</v>
          </cell>
          <cell r="V53">
            <v>0</v>
          </cell>
          <cell r="Y53">
            <v>0</v>
          </cell>
        </row>
        <row r="54">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Guru Mata Pelajaran</v>
          </cell>
          <cell r="V54">
            <v>0</v>
          </cell>
          <cell r="Y54">
            <v>0</v>
          </cell>
        </row>
        <row r="63">
          <cell r="I63" t="str">
            <v>Memahami serta mampu mempraktikkan hukum bacaan mad thobi'I, mad wajib muttashil, dan mad jais munfashil dalam surat pendek pilihan</v>
          </cell>
        </row>
        <row r="64">
          <cell r="I64" t="str">
            <v xml:space="preserve">memahai isi kandungan surat Al Balad, Surat Az Zumar, surat Al Baqarah ayat 153 serta mampu mengamalkan nilai positif dan menghindari nili-nilai negatif sebagaimana keterangan dalam surat dan ayat tersebut </v>
          </cell>
        </row>
        <row r="65">
          <cell r="I65" t="str">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ell>
        </row>
        <row r="66">
          <cell r="I66">
            <v>0</v>
          </cell>
        </row>
        <row r="67">
          <cell r="I67">
            <v>0</v>
          </cell>
        </row>
        <row r="68">
          <cell r="I68">
            <v>0</v>
          </cell>
        </row>
        <row r="69">
          <cell r="I69">
            <v>0</v>
          </cell>
        </row>
        <row r="70">
          <cell r="I70">
            <v>0</v>
          </cell>
        </row>
      </sheetData>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QH"/>
    </sheetNames>
    <sheetDataSet>
      <sheetData sheetId="0">
        <row r="9">
          <cell r="G9">
            <v>80</v>
          </cell>
          <cell r="H9">
            <v>85</v>
          </cell>
          <cell r="I9">
            <v>0</v>
          </cell>
          <cell r="J9">
            <v>0</v>
          </cell>
          <cell r="K9">
            <v>0</v>
          </cell>
          <cell r="L9">
            <v>0</v>
          </cell>
          <cell r="M9">
            <v>0</v>
          </cell>
          <cell r="N9">
            <v>0</v>
          </cell>
          <cell r="O9">
            <v>90</v>
          </cell>
          <cell r="P9">
            <v>90</v>
          </cell>
          <cell r="Q9">
            <v>80</v>
          </cell>
          <cell r="R9">
            <v>79</v>
          </cell>
          <cell r="S9">
            <v>80</v>
          </cell>
          <cell r="T9">
            <v>0</v>
          </cell>
          <cell r="U9">
            <v>0</v>
          </cell>
          <cell r="V9">
            <v>0</v>
          </cell>
          <cell r="W9">
            <v>82.5</v>
          </cell>
          <cell r="X9">
            <v>83.8</v>
          </cell>
          <cell r="Y9">
            <v>76</v>
          </cell>
        </row>
        <row r="10">
          <cell r="G10">
            <v>90</v>
          </cell>
          <cell r="H10">
            <v>92</v>
          </cell>
          <cell r="I10">
            <v>0</v>
          </cell>
          <cell r="J10">
            <v>0</v>
          </cell>
          <cell r="K10">
            <v>0</v>
          </cell>
          <cell r="L10">
            <v>0</v>
          </cell>
          <cell r="M10">
            <v>0</v>
          </cell>
          <cell r="N10">
            <v>0</v>
          </cell>
          <cell r="O10">
            <v>90</v>
          </cell>
          <cell r="P10">
            <v>90</v>
          </cell>
          <cell r="Q10">
            <v>88</v>
          </cell>
          <cell r="R10">
            <v>90</v>
          </cell>
          <cell r="S10">
            <v>85</v>
          </cell>
          <cell r="T10">
            <v>0</v>
          </cell>
          <cell r="U10">
            <v>0</v>
          </cell>
          <cell r="V10">
            <v>0</v>
          </cell>
          <cell r="W10">
            <v>91</v>
          </cell>
          <cell r="X10">
            <v>88.6</v>
          </cell>
          <cell r="Y10">
            <v>84</v>
          </cell>
        </row>
        <row r="11">
          <cell r="G11">
            <v>85</v>
          </cell>
          <cell r="H11">
            <v>86</v>
          </cell>
          <cell r="I11">
            <v>0</v>
          </cell>
          <cell r="J11">
            <v>0</v>
          </cell>
          <cell r="K11">
            <v>0</v>
          </cell>
          <cell r="L11">
            <v>0</v>
          </cell>
          <cell r="M11">
            <v>0</v>
          </cell>
          <cell r="N11">
            <v>0</v>
          </cell>
          <cell r="O11">
            <v>95</v>
          </cell>
          <cell r="P11">
            <v>90</v>
          </cell>
          <cell r="Q11">
            <v>85</v>
          </cell>
          <cell r="R11">
            <v>87</v>
          </cell>
          <cell r="S11">
            <v>85</v>
          </cell>
          <cell r="T11">
            <v>0</v>
          </cell>
          <cell r="U11">
            <v>0</v>
          </cell>
          <cell r="V11">
            <v>0</v>
          </cell>
          <cell r="W11">
            <v>85.5</v>
          </cell>
          <cell r="X11">
            <v>88.4</v>
          </cell>
          <cell r="Y11">
            <v>82</v>
          </cell>
        </row>
        <row r="12">
          <cell r="G12">
            <v>80</v>
          </cell>
          <cell r="H12">
            <v>80</v>
          </cell>
          <cell r="I12">
            <v>0</v>
          </cell>
          <cell r="J12">
            <v>0</v>
          </cell>
          <cell r="K12">
            <v>0</v>
          </cell>
          <cell r="L12">
            <v>0</v>
          </cell>
          <cell r="M12">
            <v>0</v>
          </cell>
          <cell r="N12">
            <v>0</v>
          </cell>
          <cell r="O12">
            <v>85</v>
          </cell>
          <cell r="P12">
            <v>95</v>
          </cell>
          <cell r="Q12">
            <v>85</v>
          </cell>
          <cell r="R12">
            <v>80</v>
          </cell>
          <cell r="S12">
            <v>80</v>
          </cell>
          <cell r="T12">
            <v>0</v>
          </cell>
          <cell r="U12">
            <v>0</v>
          </cell>
          <cell r="V12">
            <v>0</v>
          </cell>
          <cell r="W12">
            <v>80</v>
          </cell>
          <cell r="X12">
            <v>85</v>
          </cell>
          <cell r="Y12">
            <v>86</v>
          </cell>
        </row>
        <row r="13">
          <cell r="G13">
            <v>85</v>
          </cell>
          <cell r="H13">
            <v>83</v>
          </cell>
          <cell r="I13">
            <v>0</v>
          </cell>
          <cell r="J13">
            <v>0</v>
          </cell>
          <cell r="K13">
            <v>0</v>
          </cell>
          <cell r="L13">
            <v>0</v>
          </cell>
          <cell r="M13">
            <v>0</v>
          </cell>
          <cell r="N13">
            <v>0</v>
          </cell>
          <cell r="O13">
            <v>95</v>
          </cell>
          <cell r="P13">
            <v>85</v>
          </cell>
          <cell r="Q13">
            <v>80</v>
          </cell>
          <cell r="R13">
            <v>86</v>
          </cell>
          <cell r="S13">
            <v>80</v>
          </cell>
          <cell r="T13">
            <v>0</v>
          </cell>
          <cell r="U13">
            <v>0</v>
          </cell>
          <cell r="V13">
            <v>0</v>
          </cell>
          <cell r="W13">
            <v>84</v>
          </cell>
          <cell r="X13">
            <v>85.2</v>
          </cell>
          <cell r="Y13">
            <v>80</v>
          </cell>
        </row>
        <row r="14">
          <cell r="G14">
            <v>83</v>
          </cell>
          <cell r="H14">
            <v>80</v>
          </cell>
          <cell r="I14">
            <v>0</v>
          </cell>
          <cell r="J14">
            <v>0</v>
          </cell>
          <cell r="K14">
            <v>0</v>
          </cell>
          <cell r="L14">
            <v>0</v>
          </cell>
          <cell r="M14">
            <v>0</v>
          </cell>
          <cell r="N14">
            <v>0</v>
          </cell>
          <cell r="O14">
            <v>95</v>
          </cell>
          <cell r="P14">
            <v>80</v>
          </cell>
          <cell r="Q14">
            <v>83</v>
          </cell>
          <cell r="R14">
            <v>80</v>
          </cell>
          <cell r="S14">
            <v>80</v>
          </cell>
          <cell r="T14">
            <v>0</v>
          </cell>
          <cell r="U14">
            <v>0</v>
          </cell>
          <cell r="V14">
            <v>0</v>
          </cell>
          <cell r="W14">
            <v>81.5</v>
          </cell>
          <cell r="X14">
            <v>83.6</v>
          </cell>
          <cell r="Y14">
            <v>80</v>
          </cell>
        </row>
        <row r="15">
          <cell r="G15">
            <v>84</v>
          </cell>
          <cell r="H15">
            <v>80</v>
          </cell>
          <cell r="I15">
            <v>0</v>
          </cell>
          <cell r="J15">
            <v>0</v>
          </cell>
          <cell r="K15">
            <v>0</v>
          </cell>
          <cell r="L15">
            <v>0</v>
          </cell>
          <cell r="M15">
            <v>0</v>
          </cell>
          <cell r="N15">
            <v>0</v>
          </cell>
          <cell r="O15">
            <v>95</v>
          </cell>
          <cell r="P15">
            <v>80</v>
          </cell>
          <cell r="Q15">
            <v>85</v>
          </cell>
          <cell r="R15">
            <v>80</v>
          </cell>
          <cell r="S15">
            <v>80</v>
          </cell>
          <cell r="T15">
            <v>0</v>
          </cell>
          <cell r="U15">
            <v>0</v>
          </cell>
          <cell r="V15">
            <v>0</v>
          </cell>
          <cell r="W15">
            <v>82</v>
          </cell>
          <cell r="X15">
            <v>84</v>
          </cell>
          <cell r="Y15">
            <v>79</v>
          </cell>
        </row>
        <row r="16">
          <cell r="G16">
            <v>78</v>
          </cell>
          <cell r="H16">
            <v>77</v>
          </cell>
          <cell r="I16">
            <v>0</v>
          </cell>
          <cell r="J16">
            <v>0</v>
          </cell>
          <cell r="K16">
            <v>0</v>
          </cell>
          <cell r="L16">
            <v>0</v>
          </cell>
          <cell r="M16">
            <v>0</v>
          </cell>
          <cell r="N16">
            <v>0</v>
          </cell>
          <cell r="O16">
            <v>85</v>
          </cell>
          <cell r="P16">
            <v>74</v>
          </cell>
          <cell r="Q16">
            <v>75</v>
          </cell>
          <cell r="R16">
            <v>77</v>
          </cell>
          <cell r="S16">
            <v>75</v>
          </cell>
          <cell r="T16">
            <v>0</v>
          </cell>
          <cell r="U16">
            <v>0</v>
          </cell>
          <cell r="V16">
            <v>0</v>
          </cell>
          <cell r="W16">
            <v>77.5</v>
          </cell>
          <cell r="X16">
            <v>77.2</v>
          </cell>
          <cell r="Y16">
            <v>76</v>
          </cell>
        </row>
        <row r="17">
          <cell r="G17">
            <v>90</v>
          </cell>
          <cell r="H17">
            <v>89</v>
          </cell>
          <cell r="I17">
            <v>0</v>
          </cell>
          <cell r="J17">
            <v>0</v>
          </cell>
          <cell r="K17">
            <v>0</v>
          </cell>
          <cell r="L17">
            <v>0</v>
          </cell>
          <cell r="M17">
            <v>0</v>
          </cell>
          <cell r="N17">
            <v>0</v>
          </cell>
          <cell r="O17">
            <v>85</v>
          </cell>
          <cell r="P17">
            <v>90</v>
          </cell>
          <cell r="Q17">
            <v>90</v>
          </cell>
          <cell r="R17">
            <v>85</v>
          </cell>
          <cell r="S17">
            <v>85</v>
          </cell>
          <cell r="T17">
            <v>0</v>
          </cell>
          <cell r="U17">
            <v>0</v>
          </cell>
          <cell r="V17">
            <v>0</v>
          </cell>
          <cell r="W17">
            <v>89.5</v>
          </cell>
          <cell r="X17">
            <v>87</v>
          </cell>
          <cell r="Y17">
            <v>78</v>
          </cell>
        </row>
        <row r="18">
          <cell r="G18">
            <v>74</v>
          </cell>
          <cell r="H18">
            <v>74</v>
          </cell>
          <cell r="I18">
            <v>0</v>
          </cell>
          <cell r="J18">
            <v>0</v>
          </cell>
          <cell r="K18">
            <v>0</v>
          </cell>
          <cell r="L18">
            <v>0</v>
          </cell>
          <cell r="M18">
            <v>0</v>
          </cell>
          <cell r="N18">
            <v>0</v>
          </cell>
          <cell r="O18">
            <v>74</v>
          </cell>
          <cell r="P18">
            <v>74</v>
          </cell>
          <cell r="Q18">
            <v>75</v>
          </cell>
          <cell r="R18">
            <v>75</v>
          </cell>
          <cell r="S18">
            <v>74</v>
          </cell>
          <cell r="T18">
            <v>0</v>
          </cell>
          <cell r="U18">
            <v>0</v>
          </cell>
          <cell r="V18">
            <v>0</v>
          </cell>
          <cell r="W18">
            <v>74</v>
          </cell>
          <cell r="X18">
            <v>74.400000000000006</v>
          </cell>
          <cell r="Y18">
            <v>74</v>
          </cell>
        </row>
        <row r="19">
          <cell r="G19">
            <v>85</v>
          </cell>
          <cell r="H19">
            <v>85</v>
          </cell>
          <cell r="I19">
            <v>0</v>
          </cell>
          <cell r="J19">
            <v>0</v>
          </cell>
          <cell r="K19">
            <v>0</v>
          </cell>
          <cell r="L19">
            <v>0</v>
          </cell>
          <cell r="M19">
            <v>0</v>
          </cell>
          <cell r="N19">
            <v>0</v>
          </cell>
          <cell r="O19">
            <v>85</v>
          </cell>
          <cell r="P19">
            <v>80</v>
          </cell>
          <cell r="Q19">
            <v>80</v>
          </cell>
          <cell r="R19">
            <v>82</v>
          </cell>
          <cell r="S19">
            <v>80</v>
          </cell>
          <cell r="T19">
            <v>0</v>
          </cell>
          <cell r="U19">
            <v>0</v>
          </cell>
          <cell r="V19">
            <v>0</v>
          </cell>
          <cell r="W19">
            <v>85</v>
          </cell>
          <cell r="X19">
            <v>81.400000000000006</v>
          </cell>
          <cell r="Y19">
            <v>78</v>
          </cell>
        </row>
        <row r="20">
          <cell r="G20">
            <v>83</v>
          </cell>
          <cell r="H20">
            <v>84</v>
          </cell>
          <cell r="I20">
            <v>0</v>
          </cell>
          <cell r="J20">
            <v>0</v>
          </cell>
          <cell r="K20">
            <v>0</v>
          </cell>
          <cell r="L20">
            <v>0</v>
          </cell>
          <cell r="M20">
            <v>0</v>
          </cell>
          <cell r="N20">
            <v>0</v>
          </cell>
          <cell r="O20">
            <v>80</v>
          </cell>
          <cell r="P20">
            <v>80</v>
          </cell>
          <cell r="Q20">
            <v>80</v>
          </cell>
          <cell r="R20">
            <v>84</v>
          </cell>
          <cell r="S20">
            <v>90</v>
          </cell>
          <cell r="T20">
            <v>0</v>
          </cell>
          <cell r="U20">
            <v>0</v>
          </cell>
          <cell r="V20">
            <v>0</v>
          </cell>
          <cell r="W20">
            <v>83.5</v>
          </cell>
          <cell r="X20">
            <v>82.8</v>
          </cell>
          <cell r="Y20">
            <v>79</v>
          </cell>
        </row>
        <row r="21">
          <cell r="G21">
            <v>92</v>
          </cell>
          <cell r="H21">
            <v>93</v>
          </cell>
          <cell r="I21">
            <v>0</v>
          </cell>
          <cell r="J21">
            <v>0</v>
          </cell>
          <cell r="K21">
            <v>0</v>
          </cell>
          <cell r="L21">
            <v>0</v>
          </cell>
          <cell r="M21">
            <v>0</v>
          </cell>
          <cell r="N21">
            <v>0</v>
          </cell>
          <cell r="O21">
            <v>85</v>
          </cell>
          <cell r="P21">
            <v>80</v>
          </cell>
          <cell r="Q21">
            <v>90</v>
          </cell>
          <cell r="R21">
            <v>93</v>
          </cell>
          <cell r="S21">
            <v>90</v>
          </cell>
          <cell r="T21">
            <v>0</v>
          </cell>
          <cell r="U21">
            <v>0</v>
          </cell>
          <cell r="V21">
            <v>0</v>
          </cell>
          <cell r="W21">
            <v>92.5</v>
          </cell>
          <cell r="X21">
            <v>87.6</v>
          </cell>
          <cell r="Y21">
            <v>79</v>
          </cell>
        </row>
        <row r="22">
          <cell r="G22">
            <v>80</v>
          </cell>
          <cell r="H22">
            <v>85</v>
          </cell>
          <cell r="I22">
            <v>0</v>
          </cell>
          <cell r="J22">
            <v>0</v>
          </cell>
          <cell r="K22">
            <v>0</v>
          </cell>
          <cell r="L22">
            <v>0</v>
          </cell>
          <cell r="M22">
            <v>0</v>
          </cell>
          <cell r="N22">
            <v>0</v>
          </cell>
          <cell r="O22">
            <v>85</v>
          </cell>
          <cell r="P22">
            <v>80</v>
          </cell>
          <cell r="Q22">
            <v>85</v>
          </cell>
          <cell r="R22">
            <v>82</v>
          </cell>
          <cell r="S22">
            <v>85</v>
          </cell>
          <cell r="T22">
            <v>0</v>
          </cell>
          <cell r="U22">
            <v>0</v>
          </cell>
          <cell r="V22">
            <v>0</v>
          </cell>
          <cell r="W22">
            <v>82.5</v>
          </cell>
          <cell r="X22">
            <v>83.4</v>
          </cell>
          <cell r="Y22">
            <v>80</v>
          </cell>
        </row>
        <row r="23">
          <cell r="G23">
            <v>80</v>
          </cell>
          <cell r="H23">
            <v>80</v>
          </cell>
          <cell r="I23">
            <v>0</v>
          </cell>
          <cell r="J23">
            <v>0</v>
          </cell>
          <cell r="K23">
            <v>0</v>
          </cell>
          <cell r="L23">
            <v>0</v>
          </cell>
          <cell r="M23">
            <v>0</v>
          </cell>
          <cell r="N23">
            <v>0</v>
          </cell>
          <cell r="O23">
            <v>80</v>
          </cell>
          <cell r="P23">
            <v>85</v>
          </cell>
          <cell r="Q23">
            <v>80</v>
          </cell>
          <cell r="R23">
            <v>79</v>
          </cell>
          <cell r="S23">
            <v>80</v>
          </cell>
          <cell r="T23">
            <v>0</v>
          </cell>
          <cell r="U23">
            <v>0</v>
          </cell>
          <cell r="V23">
            <v>0</v>
          </cell>
          <cell r="W23">
            <v>80</v>
          </cell>
          <cell r="X23">
            <v>80.8</v>
          </cell>
          <cell r="Y23">
            <v>80</v>
          </cell>
        </row>
        <row r="24">
          <cell r="G24">
            <v>79</v>
          </cell>
          <cell r="H24">
            <v>78</v>
          </cell>
          <cell r="I24">
            <v>0</v>
          </cell>
          <cell r="J24">
            <v>0</v>
          </cell>
          <cell r="K24">
            <v>0</v>
          </cell>
          <cell r="L24">
            <v>0</v>
          </cell>
          <cell r="M24">
            <v>0</v>
          </cell>
          <cell r="N24">
            <v>0</v>
          </cell>
          <cell r="O24">
            <v>80</v>
          </cell>
          <cell r="P24">
            <v>80</v>
          </cell>
          <cell r="Q24">
            <v>78</v>
          </cell>
          <cell r="R24">
            <v>77</v>
          </cell>
          <cell r="S24">
            <v>78</v>
          </cell>
          <cell r="T24">
            <v>0</v>
          </cell>
          <cell r="U24">
            <v>0</v>
          </cell>
          <cell r="V24">
            <v>0</v>
          </cell>
          <cell r="W24">
            <v>78.5</v>
          </cell>
          <cell r="X24">
            <v>78.599999999999994</v>
          </cell>
          <cell r="Y24">
            <v>75</v>
          </cell>
        </row>
        <row r="25">
          <cell r="G25">
            <v>88</v>
          </cell>
          <cell r="H25">
            <v>89</v>
          </cell>
          <cell r="I25">
            <v>0</v>
          </cell>
          <cell r="J25">
            <v>0</v>
          </cell>
          <cell r="K25">
            <v>0</v>
          </cell>
          <cell r="L25">
            <v>0</v>
          </cell>
          <cell r="M25">
            <v>0</v>
          </cell>
          <cell r="N25">
            <v>0</v>
          </cell>
          <cell r="O25">
            <v>85</v>
          </cell>
          <cell r="P25">
            <v>90</v>
          </cell>
          <cell r="Q25">
            <v>85</v>
          </cell>
          <cell r="R25">
            <v>88</v>
          </cell>
          <cell r="S25">
            <v>85</v>
          </cell>
          <cell r="T25">
            <v>0</v>
          </cell>
          <cell r="U25">
            <v>0</v>
          </cell>
          <cell r="V25">
            <v>0</v>
          </cell>
          <cell r="W25">
            <v>88.5</v>
          </cell>
          <cell r="X25">
            <v>86.6</v>
          </cell>
          <cell r="Y25">
            <v>79</v>
          </cell>
        </row>
        <row r="26">
          <cell r="G26">
            <v>83</v>
          </cell>
          <cell r="H26">
            <v>85</v>
          </cell>
          <cell r="I26">
            <v>0</v>
          </cell>
          <cell r="J26">
            <v>0</v>
          </cell>
          <cell r="K26">
            <v>0</v>
          </cell>
          <cell r="L26">
            <v>0</v>
          </cell>
          <cell r="M26">
            <v>0</v>
          </cell>
          <cell r="N26">
            <v>0</v>
          </cell>
          <cell r="O26">
            <v>80</v>
          </cell>
          <cell r="P26">
            <v>90</v>
          </cell>
          <cell r="Q26">
            <v>83</v>
          </cell>
          <cell r="R26">
            <v>85</v>
          </cell>
          <cell r="S26">
            <v>80</v>
          </cell>
          <cell r="T26">
            <v>0</v>
          </cell>
          <cell r="U26">
            <v>0</v>
          </cell>
          <cell r="V26">
            <v>0</v>
          </cell>
          <cell r="W26">
            <v>84</v>
          </cell>
          <cell r="X26">
            <v>83.6</v>
          </cell>
          <cell r="Y26">
            <v>75</v>
          </cell>
        </row>
        <row r="27">
          <cell r="G27">
            <v>80</v>
          </cell>
          <cell r="H27">
            <v>85</v>
          </cell>
          <cell r="I27">
            <v>0</v>
          </cell>
          <cell r="J27">
            <v>0</v>
          </cell>
          <cell r="K27">
            <v>0</v>
          </cell>
          <cell r="L27">
            <v>0</v>
          </cell>
          <cell r="M27">
            <v>0</v>
          </cell>
          <cell r="N27">
            <v>0</v>
          </cell>
          <cell r="O27">
            <v>85</v>
          </cell>
          <cell r="P27">
            <v>90</v>
          </cell>
          <cell r="Q27">
            <v>85</v>
          </cell>
          <cell r="R27">
            <v>87</v>
          </cell>
          <cell r="S27">
            <v>80</v>
          </cell>
          <cell r="T27">
            <v>0</v>
          </cell>
          <cell r="U27">
            <v>0</v>
          </cell>
          <cell r="V27">
            <v>0</v>
          </cell>
          <cell r="W27">
            <v>82.5</v>
          </cell>
          <cell r="X27">
            <v>85.4</v>
          </cell>
          <cell r="Y27">
            <v>88</v>
          </cell>
        </row>
        <row r="28">
          <cell r="G28">
            <v>95</v>
          </cell>
          <cell r="H28">
            <v>95</v>
          </cell>
          <cell r="I28">
            <v>0</v>
          </cell>
          <cell r="J28">
            <v>0</v>
          </cell>
          <cell r="K28">
            <v>0</v>
          </cell>
          <cell r="L28">
            <v>0</v>
          </cell>
          <cell r="M28">
            <v>0</v>
          </cell>
          <cell r="N28">
            <v>0</v>
          </cell>
          <cell r="O28">
            <v>95</v>
          </cell>
          <cell r="P28">
            <v>90</v>
          </cell>
          <cell r="Q28">
            <v>90</v>
          </cell>
          <cell r="R28">
            <v>95</v>
          </cell>
          <cell r="S28">
            <v>90</v>
          </cell>
          <cell r="T28">
            <v>0</v>
          </cell>
          <cell r="U28">
            <v>0</v>
          </cell>
          <cell r="V28">
            <v>0</v>
          </cell>
          <cell r="W28">
            <v>95</v>
          </cell>
          <cell r="X28">
            <v>92</v>
          </cell>
          <cell r="Y28">
            <v>78</v>
          </cell>
        </row>
        <row r="29">
          <cell r="G29">
            <v>90</v>
          </cell>
          <cell r="H29">
            <v>93</v>
          </cell>
          <cell r="I29">
            <v>0</v>
          </cell>
          <cell r="J29">
            <v>0</v>
          </cell>
          <cell r="K29">
            <v>0</v>
          </cell>
          <cell r="L29">
            <v>0</v>
          </cell>
          <cell r="M29">
            <v>0</v>
          </cell>
          <cell r="N29">
            <v>0</v>
          </cell>
          <cell r="O29">
            <v>90</v>
          </cell>
          <cell r="P29">
            <v>80</v>
          </cell>
          <cell r="Q29">
            <v>88</v>
          </cell>
          <cell r="R29">
            <v>90</v>
          </cell>
          <cell r="S29">
            <v>95</v>
          </cell>
          <cell r="T29">
            <v>0</v>
          </cell>
          <cell r="U29">
            <v>0</v>
          </cell>
          <cell r="V29">
            <v>0</v>
          </cell>
          <cell r="W29">
            <v>91.5</v>
          </cell>
          <cell r="X29">
            <v>88.6</v>
          </cell>
          <cell r="Y29">
            <v>84</v>
          </cell>
        </row>
        <row r="30">
          <cell r="G30">
            <v>77</v>
          </cell>
          <cell r="H30">
            <v>78</v>
          </cell>
          <cell r="I30">
            <v>0</v>
          </cell>
          <cell r="J30">
            <v>0</v>
          </cell>
          <cell r="K30">
            <v>0</v>
          </cell>
          <cell r="L30">
            <v>0</v>
          </cell>
          <cell r="M30">
            <v>0</v>
          </cell>
          <cell r="N30">
            <v>0</v>
          </cell>
          <cell r="O30">
            <v>85</v>
          </cell>
          <cell r="P30">
            <v>80</v>
          </cell>
          <cell r="Q30">
            <v>79</v>
          </cell>
          <cell r="R30">
            <v>78</v>
          </cell>
          <cell r="S30">
            <v>77</v>
          </cell>
          <cell r="T30">
            <v>0</v>
          </cell>
          <cell r="U30">
            <v>0</v>
          </cell>
          <cell r="V30">
            <v>0</v>
          </cell>
          <cell r="W30">
            <v>77.5</v>
          </cell>
          <cell r="X30">
            <v>79.8</v>
          </cell>
          <cell r="Y30">
            <v>74</v>
          </cell>
        </row>
        <row r="31">
          <cell r="G31">
            <v>80</v>
          </cell>
          <cell r="H31">
            <v>82</v>
          </cell>
          <cell r="I31">
            <v>0</v>
          </cell>
          <cell r="J31">
            <v>0</v>
          </cell>
          <cell r="K31">
            <v>0</v>
          </cell>
          <cell r="L31">
            <v>0</v>
          </cell>
          <cell r="M31">
            <v>0</v>
          </cell>
          <cell r="N31">
            <v>0</v>
          </cell>
          <cell r="O31">
            <v>95</v>
          </cell>
          <cell r="P31">
            <v>85</v>
          </cell>
          <cell r="Q31">
            <v>80</v>
          </cell>
          <cell r="R31">
            <v>84</v>
          </cell>
          <cell r="S31">
            <v>78</v>
          </cell>
          <cell r="T31">
            <v>0</v>
          </cell>
          <cell r="U31">
            <v>0</v>
          </cell>
          <cell r="V31">
            <v>0</v>
          </cell>
          <cell r="W31">
            <v>81</v>
          </cell>
          <cell r="X31">
            <v>84.4</v>
          </cell>
          <cell r="Y31">
            <v>78</v>
          </cell>
        </row>
        <row r="32">
          <cell r="G32">
            <v>85</v>
          </cell>
          <cell r="H32">
            <v>86</v>
          </cell>
          <cell r="I32">
            <v>0</v>
          </cell>
          <cell r="J32">
            <v>0</v>
          </cell>
          <cell r="K32">
            <v>0</v>
          </cell>
          <cell r="L32">
            <v>0</v>
          </cell>
          <cell r="M32">
            <v>0</v>
          </cell>
          <cell r="N32">
            <v>0</v>
          </cell>
          <cell r="O32">
            <v>85</v>
          </cell>
          <cell r="P32">
            <v>90</v>
          </cell>
          <cell r="Q32">
            <v>80</v>
          </cell>
          <cell r="R32">
            <v>84</v>
          </cell>
          <cell r="S32">
            <v>80</v>
          </cell>
          <cell r="T32">
            <v>0</v>
          </cell>
          <cell r="U32">
            <v>0</v>
          </cell>
          <cell r="V32">
            <v>0</v>
          </cell>
          <cell r="W32">
            <v>85.5</v>
          </cell>
          <cell r="X32">
            <v>83.8</v>
          </cell>
          <cell r="Y32">
            <v>77</v>
          </cell>
        </row>
        <row r="33">
          <cell r="G33">
            <v>80</v>
          </cell>
          <cell r="H33">
            <v>88</v>
          </cell>
          <cell r="I33">
            <v>0</v>
          </cell>
          <cell r="J33">
            <v>0</v>
          </cell>
          <cell r="K33">
            <v>0</v>
          </cell>
          <cell r="L33">
            <v>0</v>
          </cell>
          <cell r="M33">
            <v>0</v>
          </cell>
          <cell r="N33">
            <v>0</v>
          </cell>
          <cell r="O33">
            <v>85</v>
          </cell>
          <cell r="P33">
            <v>90</v>
          </cell>
          <cell r="Q33">
            <v>83</v>
          </cell>
          <cell r="R33">
            <v>85</v>
          </cell>
          <cell r="S33">
            <v>80</v>
          </cell>
          <cell r="T33">
            <v>0</v>
          </cell>
          <cell r="U33">
            <v>0</v>
          </cell>
          <cell r="V33">
            <v>0</v>
          </cell>
          <cell r="W33">
            <v>84</v>
          </cell>
          <cell r="X33">
            <v>84.6</v>
          </cell>
          <cell r="Y33">
            <v>80</v>
          </cell>
        </row>
        <row r="34">
          <cell r="G34">
            <v>90</v>
          </cell>
          <cell r="H34">
            <v>92</v>
          </cell>
          <cell r="I34">
            <v>0</v>
          </cell>
          <cell r="J34">
            <v>0</v>
          </cell>
          <cell r="K34">
            <v>0</v>
          </cell>
          <cell r="L34">
            <v>0</v>
          </cell>
          <cell r="M34">
            <v>0</v>
          </cell>
          <cell r="N34">
            <v>0</v>
          </cell>
          <cell r="O34">
            <v>90</v>
          </cell>
          <cell r="P34">
            <v>95</v>
          </cell>
          <cell r="Q34">
            <v>88</v>
          </cell>
          <cell r="R34">
            <v>90</v>
          </cell>
          <cell r="S34">
            <v>95</v>
          </cell>
          <cell r="T34">
            <v>0</v>
          </cell>
          <cell r="U34">
            <v>0</v>
          </cell>
          <cell r="V34">
            <v>0</v>
          </cell>
          <cell r="W34">
            <v>91</v>
          </cell>
          <cell r="X34">
            <v>91.6</v>
          </cell>
          <cell r="Y34">
            <v>79</v>
          </cell>
        </row>
        <row r="35">
          <cell r="G35">
            <v>88</v>
          </cell>
          <cell r="H35">
            <v>87</v>
          </cell>
          <cell r="I35">
            <v>0</v>
          </cell>
          <cell r="J35">
            <v>0</v>
          </cell>
          <cell r="K35">
            <v>0</v>
          </cell>
          <cell r="L35">
            <v>0</v>
          </cell>
          <cell r="M35">
            <v>0</v>
          </cell>
          <cell r="N35">
            <v>0</v>
          </cell>
          <cell r="O35">
            <v>80</v>
          </cell>
          <cell r="P35">
            <v>85</v>
          </cell>
          <cell r="Q35">
            <v>84</v>
          </cell>
          <cell r="R35">
            <v>86</v>
          </cell>
          <cell r="S35">
            <v>80</v>
          </cell>
          <cell r="T35">
            <v>0</v>
          </cell>
          <cell r="U35">
            <v>0</v>
          </cell>
          <cell r="V35">
            <v>0</v>
          </cell>
          <cell r="W35">
            <v>87.5</v>
          </cell>
          <cell r="X35">
            <v>83</v>
          </cell>
          <cell r="Y35">
            <v>77</v>
          </cell>
        </row>
        <row r="36">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t="e">
            <v>#DIV/0!</v>
          </cell>
          <cell r="X36" t="e">
            <v>#DIV/0!</v>
          </cell>
          <cell r="Y36">
            <v>0</v>
          </cell>
        </row>
        <row r="37">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t="e">
            <v>#DIV/0!</v>
          </cell>
          <cell r="X37" t="e">
            <v>#DIV/0!</v>
          </cell>
          <cell r="Y37">
            <v>0</v>
          </cell>
        </row>
        <row r="38">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t="e">
            <v>#DIV/0!</v>
          </cell>
          <cell r="X38" t="e">
            <v>#DIV/0!</v>
          </cell>
          <cell r="Y38">
            <v>0</v>
          </cell>
        </row>
        <row r="39">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t="e">
            <v>#DIV/0!</v>
          </cell>
          <cell r="X39" t="e">
            <v>#DIV/0!</v>
          </cell>
          <cell r="Y39">
            <v>0</v>
          </cell>
        </row>
        <row r="40">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t="e">
            <v>#DIV/0!</v>
          </cell>
          <cell r="X40" t="e">
            <v>#DIV/0!</v>
          </cell>
          <cell r="Y40">
            <v>0</v>
          </cell>
        </row>
        <row r="41">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t="e">
            <v>#DIV/0!</v>
          </cell>
          <cell r="X41" t="e">
            <v>#DIV/0!</v>
          </cell>
          <cell r="Y41">
            <v>0</v>
          </cell>
        </row>
        <row r="42">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t="e">
            <v>#DIV/0!</v>
          </cell>
          <cell r="X42" t="e">
            <v>#DIV/0!</v>
          </cell>
          <cell r="Y42">
            <v>0</v>
          </cell>
        </row>
        <row r="43">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t="e">
            <v>#DIV/0!</v>
          </cell>
          <cell r="X43" t="e">
            <v>#DIV/0!</v>
          </cell>
          <cell r="Y43">
            <v>0</v>
          </cell>
        </row>
        <row r="44">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t="e">
            <v>#DIV/0!</v>
          </cell>
          <cell r="X44" t="e">
            <v>#DIV/0!</v>
          </cell>
          <cell r="Y44">
            <v>0</v>
          </cell>
        </row>
        <row r="45">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t="e">
            <v>#DIV/0!</v>
          </cell>
          <cell r="X45" t="e">
            <v>#DIV/0!</v>
          </cell>
          <cell r="Y45">
            <v>0</v>
          </cell>
        </row>
        <row r="46">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t="e">
            <v>#DIV/0!</v>
          </cell>
          <cell r="X46" t="e">
            <v>#DIV/0!</v>
          </cell>
          <cell r="Y46">
            <v>0</v>
          </cell>
        </row>
        <row r="47">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t="e">
            <v>#DIV/0!</v>
          </cell>
          <cell r="X47" t="e">
            <v>#DIV/0!</v>
          </cell>
          <cell r="Y47">
            <v>0</v>
          </cell>
        </row>
        <row r="48">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t="e">
            <v>#DIV/0!</v>
          </cell>
          <cell r="X48" t="e">
            <v>#DIV/0!</v>
          </cell>
          <cell r="Y48">
            <v>0</v>
          </cell>
        </row>
        <row r="49">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t="e">
            <v>#DIV/0!</v>
          </cell>
          <cell r="X49" t="e">
            <v>#DIV/0!</v>
          </cell>
          <cell r="Y49">
            <v>0</v>
          </cell>
        </row>
        <row r="50">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t="e">
            <v>#DIV/0!</v>
          </cell>
          <cell r="X50" t="e">
            <v>#DIV/0!</v>
          </cell>
          <cell r="Y50">
            <v>0</v>
          </cell>
        </row>
        <row r="51">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Y51">
            <v>0</v>
          </cell>
        </row>
        <row r="52">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Y52">
            <v>0</v>
          </cell>
        </row>
        <row r="53">
          <cell r="G53">
            <v>0</v>
          </cell>
          <cell r="H53">
            <v>0</v>
          </cell>
          <cell r="I53">
            <v>0</v>
          </cell>
          <cell r="J53">
            <v>0</v>
          </cell>
          <cell r="K53">
            <v>0</v>
          </cell>
          <cell r="L53">
            <v>0</v>
          </cell>
          <cell r="M53">
            <v>0</v>
          </cell>
          <cell r="N53">
            <v>0</v>
          </cell>
          <cell r="O53">
            <v>0</v>
          </cell>
          <cell r="P53">
            <v>0</v>
          </cell>
          <cell r="Q53">
            <v>0</v>
          </cell>
          <cell r="R53">
            <v>0</v>
          </cell>
          <cell r="S53">
            <v>0</v>
          </cell>
          <cell r="T53">
            <v>0</v>
          </cell>
          <cell r="U53" t="str">
            <v>Pegandon,        Desember  2023</v>
          </cell>
          <cell r="V53">
            <v>0</v>
          </cell>
          <cell r="Y53">
            <v>0</v>
          </cell>
        </row>
        <row r="62">
          <cell r="I62" t="str">
            <v>Menjelaskan pengertian, syarat, rukun, dan ketentuan dalam shalat jum'at beserta ketentuan-ketentuan dalam khutbah jum'at dan amaliyah - amaliyah sunnah yang disyariatkan dihari jum'at</v>
          </cell>
        </row>
        <row r="63">
          <cell r="I63" t="str">
            <v>Menjelaskan pengertian, syarat, rukun, dan ketentuan-ketentuan ;lain dalam pelaksanaan shalat jamak dan Qasar dan ketentuan -ketentuan syariat dalam tata cara pelaksanaan shalat fardlu dalam kondisi tertentu seperti sakitdan  dalam perjalanan</v>
          </cell>
        </row>
        <row r="64">
          <cell r="I64" t="str">
            <v>mengidentifikasi ketentuan-ketentuan  shalat sunnah Mu'aqad dan ghairu mu'akad dan hikmah dari shalat sunnah mu'aqad dan shalat sunnah ghairu mu'aqad</v>
          </cell>
        </row>
        <row r="65">
          <cell r="I65">
            <v>0</v>
          </cell>
        </row>
        <row r="66">
          <cell r="I66">
            <v>0</v>
          </cell>
        </row>
        <row r="67">
          <cell r="I67">
            <v>0</v>
          </cell>
        </row>
        <row r="68">
          <cell r="I68">
            <v>0</v>
          </cell>
        </row>
        <row r="69">
          <cell r="I69">
            <v>0</v>
          </cell>
        </row>
      </sheetData>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KI"/>
    </sheetNames>
    <sheetDataSet>
      <sheetData sheetId="0">
        <row r="9">
          <cell r="G9">
            <v>82</v>
          </cell>
          <cell r="H9">
            <v>81</v>
          </cell>
          <cell r="I9">
            <v>87</v>
          </cell>
          <cell r="J9">
            <v>0</v>
          </cell>
          <cell r="K9">
            <v>0</v>
          </cell>
          <cell r="L9">
            <v>0</v>
          </cell>
          <cell r="M9">
            <v>0</v>
          </cell>
          <cell r="N9">
            <v>0</v>
          </cell>
          <cell r="O9">
            <v>84</v>
          </cell>
          <cell r="P9">
            <v>90</v>
          </cell>
          <cell r="Q9">
            <v>95</v>
          </cell>
          <cell r="R9">
            <v>80</v>
          </cell>
          <cell r="S9">
            <v>0</v>
          </cell>
          <cell r="T9">
            <v>0</v>
          </cell>
          <cell r="U9">
            <v>0</v>
          </cell>
          <cell r="V9">
            <v>0</v>
          </cell>
          <cell r="W9">
            <v>83.333333333333329</v>
          </cell>
          <cell r="X9">
            <v>87.25</v>
          </cell>
          <cell r="Y9">
            <v>78</v>
          </cell>
        </row>
        <row r="10">
          <cell r="G10">
            <v>82</v>
          </cell>
          <cell r="H10">
            <v>81</v>
          </cell>
          <cell r="I10">
            <v>81.400000000000006</v>
          </cell>
          <cell r="J10">
            <v>0</v>
          </cell>
          <cell r="K10">
            <v>0</v>
          </cell>
          <cell r="L10">
            <v>0</v>
          </cell>
          <cell r="M10">
            <v>0</v>
          </cell>
          <cell r="N10">
            <v>0</v>
          </cell>
          <cell r="O10">
            <v>82</v>
          </cell>
          <cell r="P10">
            <v>90</v>
          </cell>
          <cell r="Q10">
            <v>95</v>
          </cell>
          <cell r="R10">
            <v>85</v>
          </cell>
          <cell r="S10">
            <v>0</v>
          </cell>
          <cell r="T10">
            <v>0</v>
          </cell>
          <cell r="U10">
            <v>0</v>
          </cell>
          <cell r="V10">
            <v>0</v>
          </cell>
          <cell r="W10">
            <v>81.466666666666669</v>
          </cell>
          <cell r="X10">
            <v>88</v>
          </cell>
          <cell r="Y10">
            <v>78</v>
          </cell>
        </row>
        <row r="11">
          <cell r="G11">
            <v>84</v>
          </cell>
          <cell r="H11">
            <v>83</v>
          </cell>
          <cell r="I11">
            <v>80</v>
          </cell>
          <cell r="J11">
            <v>0</v>
          </cell>
          <cell r="K11">
            <v>0</v>
          </cell>
          <cell r="L11">
            <v>0</v>
          </cell>
          <cell r="M11">
            <v>0</v>
          </cell>
          <cell r="N11">
            <v>0</v>
          </cell>
          <cell r="O11">
            <v>84</v>
          </cell>
          <cell r="P11">
            <v>92</v>
          </cell>
          <cell r="Q11">
            <v>95</v>
          </cell>
          <cell r="R11">
            <v>85</v>
          </cell>
          <cell r="S11">
            <v>0</v>
          </cell>
          <cell r="T11">
            <v>0</v>
          </cell>
          <cell r="U11">
            <v>0</v>
          </cell>
          <cell r="V11">
            <v>0</v>
          </cell>
          <cell r="W11">
            <v>82.333333333333329</v>
          </cell>
          <cell r="X11">
            <v>89</v>
          </cell>
          <cell r="Y11">
            <v>93</v>
          </cell>
        </row>
        <row r="12">
          <cell r="G12">
            <v>84</v>
          </cell>
          <cell r="H12">
            <v>85</v>
          </cell>
          <cell r="I12">
            <v>80</v>
          </cell>
          <cell r="J12">
            <v>0</v>
          </cell>
          <cell r="K12">
            <v>0</v>
          </cell>
          <cell r="L12">
            <v>0</v>
          </cell>
          <cell r="M12">
            <v>0</v>
          </cell>
          <cell r="N12">
            <v>0</v>
          </cell>
          <cell r="O12">
            <v>84</v>
          </cell>
          <cell r="P12">
            <v>92</v>
          </cell>
          <cell r="Q12">
            <v>95</v>
          </cell>
          <cell r="R12">
            <v>80</v>
          </cell>
          <cell r="S12">
            <v>0</v>
          </cell>
          <cell r="T12">
            <v>0</v>
          </cell>
          <cell r="U12">
            <v>0</v>
          </cell>
          <cell r="V12">
            <v>0</v>
          </cell>
          <cell r="W12">
            <v>83</v>
          </cell>
          <cell r="X12">
            <v>87.75</v>
          </cell>
          <cell r="Y12">
            <v>90</v>
          </cell>
        </row>
        <row r="13">
          <cell r="G13">
            <v>86</v>
          </cell>
          <cell r="H13">
            <v>87</v>
          </cell>
          <cell r="I13">
            <v>90</v>
          </cell>
          <cell r="J13">
            <v>0</v>
          </cell>
          <cell r="K13">
            <v>0</v>
          </cell>
          <cell r="L13">
            <v>0</v>
          </cell>
          <cell r="M13">
            <v>0</v>
          </cell>
          <cell r="N13">
            <v>0</v>
          </cell>
          <cell r="O13">
            <v>86</v>
          </cell>
          <cell r="P13">
            <v>90</v>
          </cell>
          <cell r="Q13">
            <v>95</v>
          </cell>
          <cell r="R13">
            <v>85</v>
          </cell>
          <cell r="S13">
            <v>0</v>
          </cell>
          <cell r="T13">
            <v>0</v>
          </cell>
          <cell r="U13">
            <v>0</v>
          </cell>
          <cell r="V13">
            <v>0</v>
          </cell>
          <cell r="W13">
            <v>87.666666666666671</v>
          </cell>
          <cell r="X13">
            <v>89</v>
          </cell>
          <cell r="Y13">
            <v>86</v>
          </cell>
        </row>
        <row r="14">
          <cell r="G14">
            <v>84</v>
          </cell>
          <cell r="H14">
            <v>85</v>
          </cell>
          <cell r="I14">
            <v>90</v>
          </cell>
          <cell r="J14">
            <v>0</v>
          </cell>
          <cell r="K14">
            <v>0</v>
          </cell>
          <cell r="L14">
            <v>0</v>
          </cell>
          <cell r="M14">
            <v>0</v>
          </cell>
          <cell r="N14">
            <v>0</v>
          </cell>
          <cell r="O14">
            <v>86</v>
          </cell>
          <cell r="P14">
            <v>88</v>
          </cell>
          <cell r="Q14">
            <v>95</v>
          </cell>
          <cell r="R14">
            <v>80</v>
          </cell>
          <cell r="S14">
            <v>0</v>
          </cell>
          <cell r="T14">
            <v>0</v>
          </cell>
          <cell r="U14">
            <v>0</v>
          </cell>
          <cell r="V14">
            <v>0</v>
          </cell>
          <cell r="W14">
            <v>86.333333333333329</v>
          </cell>
          <cell r="X14">
            <v>87.25</v>
          </cell>
          <cell r="Y14">
            <v>82</v>
          </cell>
        </row>
        <row r="15">
          <cell r="G15">
            <v>82.4</v>
          </cell>
          <cell r="H15">
            <v>83</v>
          </cell>
          <cell r="I15">
            <v>82</v>
          </cell>
          <cell r="J15">
            <v>0</v>
          </cell>
          <cell r="K15">
            <v>0</v>
          </cell>
          <cell r="L15">
            <v>0</v>
          </cell>
          <cell r="M15">
            <v>0</v>
          </cell>
          <cell r="N15">
            <v>0</v>
          </cell>
          <cell r="O15">
            <v>84</v>
          </cell>
          <cell r="P15">
            <v>88</v>
          </cell>
          <cell r="Q15">
            <v>90</v>
          </cell>
          <cell r="R15">
            <v>96</v>
          </cell>
          <cell r="S15">
            <v>0</v>
          </cell>
          <cell r="T15">
            <v>0</v>
          </cell>
          <cell r="U15">
            <v>0</v>
          </cell>
          <cell r="V15">
            <v>0</v>
          </cell>
          <cell r="W15">
            <v>82.466666666666669</v>
          </cell>
          <cell r="X15">
            <v>89.5</v>
          </cell>
          <cell r="Y15">
            <v>86</v>
          </cell>
        </row>
        <row r="16">
          <cell r="G16">
            <v>80</v>
          </cell>
          <cell r="H16">
            <v>81</v>
          </cell>
          <cell r="I16">
            <v>85</v>
          </cell>
          <cell r="J16">
            <v>0</v>
          </cell>
          <cell r="K16">
            <v>0</v>
          </cell>
          <cell r="L16">
            <v>0</v>
          </cell>
          <cell r="M16">
            <v>0</v>
          </cell>
          <cell r="N16">
            <v>0</v>
          </cell>
          <cell r="O16">
            <v>82</v>
          </cell>
          <cell r="P16">
            <v>90</v>
          </cell>
          <cell r="Q16">
            <v>85</v>
          </cell>
          <cell r="R16">
            <v>80</v>
          </cell>
          <cell r="S16">
            <v>0</v>
          </cell>
          <cell r="T16">
            <v>0</v>
          </cell>
          <cell r="U16">
            <v>0</v>
          </cell>
          <cell r="V16">
            <v>0</v>
          </cell>
          <cell r="W16">
            <v>82</v>
          </cell>
          <cell r="X16">
            <v>84.25</v>
          </cell>
          <cell r="Y16">
            <v>84</v>
          </cell>
        </row>
        <row r="17">
          <cell r="G17">
            <v>82</v>
          </cell>
          <cell r="H17">
            <v>83</v>
          </cell>
          <cell r="I17">
            <v>85</v>
          </cell>
          <cell r="J17">
            <v>0</v>
          </cell>
          <cell r="K17">
            <v>0</v>
          </cell>
          <cell r="L17">
            <v>0</v>
          </cell>
          <cell r="M17">
            <v>0</v>
          </cell>
          <cell r="N17">
            <v>0</v>
          </cell>
          <cell r="O17">
            <v>88</v>
          </cell>
          <cell r="P17">
            <v>92</v>
          </cell>
          <cell r="Q17">
            <v>95</v>
          </cell>
          <cell r="R17">
            <v>95</v>
          </cell>
          <cell r="S17">
            <v>0</v>
          </cell>
          <cell r="T17">
            <v>0</v>
          </cell>
          <cell r="U17">
            <v>0</v>
          </cell>
          <cell r="V17">
            <v>0</v>
          </cell>
          <cell r="W17">
            <v>83.333333333333329</v>
          </cell>
          <cell r="X17">
            <v>92.5</v>
          </cell>
          <cell r="Y17">
            <v>83</v>
          </cell>
        </row>
        <row r="18">
          <cell r="G18">
            <v>78</v>
          </cell>
          <cell r="H18">
            <v>78.099999999999994</v>
          </cell>
          <cell r="I18">
            <v>85</v>
          </cell>
          <cell r="J18">
            <v>0</v>
          </cell>
          <cell r="K18">
            <v>0</v>
          </cell>
          <cell r="L18">
            <v>0</v>
          </cell>
          <cell r="M18">
            <v>0</v>
          </cell>
          <cell r="N18">
            <v>0</v>
          </cell>
          <cell r="O18">
            <v>80</v>
          </cell>
          <cell r="P18">
            <v>78</v>
          </cell>
          <cell r="Q18">
            <v>85</v>
          </cell>
          <cell r="R18">
            <v>75</v>
          </cell>
          <cell r="S18">
            <v>0</v>
          </cell>
          <cell r="T18">
            <v>0</v>
          </cell>
          <cell r="U18">
            <v>0</v>
          </cell>
          <cell r="V18">
            <v>0</v>
          </cell>
          <cell r="W18">
            <v>80.36666666666666</v>
          </cell>
          <cell r="X18">
            <v>79.5</v>
          </cell>
          <cell r="Y18">
            <v>76</v>
          </cell>
        </row>
        <row r="19">
          <cell r="G19">
            <v>84</v>
          </cell>
          <cell r="H19">
            <v>85</v>
          </cell>
          <cell r="I19">
            <v>80</v>
          </cell>
          <cell r="J19">
            <v>0</v>
          </cell>
          <cell r="K19">
            <v>0</v>
          </cell>
          <cell r="L19">
            <v>0</v>
          </cell>
          <cell r="M19">
            <v>0</v>
          </cell>
          <cell r="N19">
            <v>0</v>
          </cell>
          <cell r="O19">
            <v>86</v>
          </cell>
          <cell r="P19">
            <v>86</v>
          </cell>
          <cell r="Q19">
            <v>90</v>
          </cell>
          <cell r="R19">
            <v>80</v>
          </cell>
          <cell r="S19">
            <v>0</v>
          </cell>
          <cell r="T19">
            <v>0</v>
          </cell>
          <cell r="U19">
            <v>0</v>
          </cell>
          <cell r="V19">
            <v>0</v>
          </cell>
          <cell r="W19">
            <v>83</v>
          </cell>
          <cell r="X19">
            <v>85.5</v>
          </cell>
          <cell r="Y19">
            <v>84</v>
          </cell>
        </row>
        <row r="20">
          <cell r="G20">
            <v>80</v>
          </cell>
          <cell r="H20">
            <v>79.400000000000006</v>
          </cell>
          <cell r="I20">
            <v>85</v>
          </cell>
          <cell r="J20">
            <v>0</v>
          </cell>
          <cell r="K20">
            <v>0</v>
          </cell>
          <cell r="L20">
            <v>0</v>
          </cell>
          <cell r="M20">
            <v>0</v>
          </cell>
          <cell r="N20">
            <v>0</v>
          </cell>
          <cell r="O20">
            <v>80</v>
          </cell>
          <cell r="P20">
            <v>82</v>
          </cell>
          <cell r="Q20">
            <v>85</v>
          </cell>
          <cell r="R20">
            <v>95</v>
          </cell>
          <cell r="S20">
            <v>0</v>
          </cell>
          <cell r="T20">
            <v>0</v>
          </cell>
          <cell r="U20">
            <v>0</v>
          </cell>
          <cell r="V20">
            <v>0</v>
          </cell>
          <cell r="W20">
            <v>81.466666666666669</v>
          </cell>
          <cell r="X20">
            <v>85.5</v>
          </cell>
          <cell r="Y20">
            <v>84</v>
          </cell>
        </row>
        <row r="21">
          <cell r="G21">
            <v>82</v>
          </cell>
          <cell r="H21">
            <v>83</v>
          </cell>
          <cell r="I21">
            <v>80</v>
          </cell>
          <cell r="J21">
            <v>0</v>
          </cell>
          <cell r="K21">
            <v>0</v>
          </cell>
          <cell r="L21">
            <v>0</v>
          </cell>
          <cell r="M21">
            <v>0</v>
          </cell>
          <cell r="N21">
            <v>0</v>
          </cell>
          <cell r="O21">
            <v>82</v>
          </cell>
          <cell r="P21">
            <v>86</v>
          </cell>
          <cell r="Q21">
            <v>90</v>
          </cell>
          <cell r="R21">
            <v>80</v>
          </cell>
          <cell r="S21">
            <v>0</v>
          </cell>
          <cell r="T21">
            <v>0</v>
          </cell>
          <cell r="U21">
            <v>0</v>
          </cell>
          <cell r="V21">
            <v>0</v>
          </cell>
          <cell r="W21">
            <v>81.666666666666671</v>
          </cell>
          <cell r="X21">
            <v>84.5</v>
          </cell>
          <cell r="Y21">
            <v>83</v>
          </cell>
        </row>
        <row r="22">
          <cell r="G22">
            <v>86</v>
          </cell>
          <cell r="H22">
            <v>85.8</v>
          </cell>
          <cell r="I22">
            <v>85</v>
          </cell>
          <cell r="J22">
            <v>0</v>
          </cell>
          <cell r="K22">
            <v>0</v>
          </cell>
          <cell r="L22">
            <v>0</v>
          </cell>
          <cell r="M22">
            <v>0</v>
          </cell>
          <cell r="N22">
            <v>0</v>
          </cell>
          <cell r="O22">
            <v>88</v>
          </cell>
          <cell r="P22">
            <v>86</v>
          </cell>
          <cell r="Q22">
            <v>90</v>
          </cell>
          <cell r="R22">
            <v>85</v>
          </cell>
          <cell r="S22">
            <v>0</v>
          </cell>
          <cell r="T22">
            <v>0</v>
          </cell>
          <cell r="U22">
            <v>0</v>
          </cell>
          <cell r="V22">
            <v>0</v>
          </cell>
          <cell r="W22">
            <v>85.600000000000009</v>
          </cell>
          <cell r="X22">
            <v>87.25</v>
          </cell>
          <cell r="Y22">
            <v>90</v>
          </cell>
        </row>
        <row r="23">
          <cell r="G23">
            <v>82</v>
          </cell>
          <cell r="H23">
            <v>83</v>
          </cell>
          <cell r="I23">
            <v>80</v>
          </cell>
          <cell r="J23">
            <v>0</v>
          </cell>
          <cell r="K23">
            <v>0</v>
          </cell>
          <cell r="L23">
            <v>0</v>
          </cell>
          <cell r="M23">
            <v>0</v>
          </cell>
          <cell r="N23">
            <v>0</v>
          </cell>
          <cell r="O23">
            <v>84</v>
          </cell>
          <cell r="P23">
            <v>86</v>
          </cell>
          <cell r="Q23">
            <v>90</v>
          </cell>
          <cell r="R23">
            <v>80</v>
          </cell>
          <cell r="S23">
            <v>0</v>
          </cell>
          <cell r="T23">
            <v>0</v>
          </cell>
          <cell r="U23">
            <v>0</v>
          </cell>
          <cell r="V23">
            <v>0</v>
          </cell>
          <cell r="W23">
            <v>81.666666666666671</v>
          </cell>
          <cell r="X23">
            <v>85</v>
          </cell>
          <cell r="Y23">
            <v>81</v>
          </cell>
        </row>
        <row r="24">
          <cell r="G24">
            <v>80</v>
          </cell>
          <cell r="H24">
            <v>80.099999999999994</v>
          </cell>
          <cell r="I24">
            <v>85</v>
          </cell>
          <cell r="J24">
            <v>0</v>
          </cell>
          <cell r="K24">
            <v>0</v>
          </cell>
          <cell r="L24">
            <v>0</v>
          </cell>
          <cell r="M24">
            <v>0</v>
          </cell>
          <cell r="N24">
            <v>0</v>
          </cell>
          <cell r="O24">
            <v>80</v>
          </cell>
          <cell r="P24">
            <v>82</v>
          </cell>
          <cell r="Q24">
            <v>85</v>
          </cell>
          <cell r="R24">
            <v>75</v>
          </cell>
          <cell r="S24">
            <v>0</v>
          </cell>
          <cell r="T24">
            <v>0</v>
          </cell>
          <cell r="U24">
            <v>0</v>
          </cell>
          <cell r="V24">
            <v>0</v>
          </cell>
          <cell r="W24">
            <v>81.7</v>
          </cell>
          <cell r="X24">
            <v>80.5</v>
          </cell>
          <cell r="Y24">
            <v>78</v>
          </cell>
        </row>
        <row r="25">
          <cell r="G25">
            <v>84</v>
          </cell>
          <cell r="H25">
            <v>83</v>
          </cell>
          <cell r="I25">
            <v>82</v>
          </cell>
          <cell r="J25">
            <v>0</v>
          </cell>
          <cell r="K25">
            <v>0</v>
          </cell>
          <cell r="L25">
            <v>0</v>
          </cell>
          <cell r="M25">
            <v>0</v>
          </cell>
          <cell r="N25">
            <v>0</v>
          </cell>
          <cell r="O25">
            <v>84</v>
          </cell>
          <cell r="P25">
            <v>86</v>
          </cell>
          <cell r="Q25">
            <v>90</v>
          </cell>
          <cell r="R25">
            <v>80</v>
          </cell>
          <cell r="S25">
            <v>0</v>
          </cell>
          <cell r="T25">
            <v>0</v>
          </cell>
          <cell r="U25">
            <v>0</v>
          </cell>
          <cell r="V25">
            <v>0</v>
          </cell>
          <cell r="W25">
            <v>83</v>
          </cell>
          <cell r="X25">
            <v>85</v>
          </cell>
          <cell r="Y25">
            <v>84</v>
          </cell>
        </row>
        <row r="26">
          <cell r="G26">
            <v>82</v>
          </cell>
          <cell r="H26">
            <v>81.5</v>
          </cell>
          <cell r="I26">
            <v>82.2</v>
          </cell>
          <cell r="J26">
            <v>0</v>
          </cell>
          <cell r="K26">
            <v>0</v>
          </cell>
          <cell r="L26">
            <v>0</v>
          </cell>
          <cell r="M26">
            <v>0</v>
          </cell>
          <cell r="N26">
            <v>0</v>
          </cell>
          <cell r="O26">
            <v>84</v>
          </cell>
          <cell r="P26">
            <v>86</v>
          </cell>
          <cell r="Q26">
            <v>90</v>
          </cell>
          <cell r="R26">
            <v>80</v>
          </cell>
          <cell r="S26">
            <v>0</v>
          </cell>
          <cell r="T26">
            <v>0</v>
          </cell>
          <cell r="U26">
            <v>0</v>
          </cell>
          <cell r="V26">
            <v>0</v>
          </cell>
          <cell r="W26">
            <v>81.899999999999991</v>
          </cell>
          <cell r="X26">
            <v>85</v>
          </cell>
          <cell r="Y26">
            <v>82</v>
          </cell>
        </row>
        <row r="27">
          <cell r="G27">
            <v>86</v>
          </cell>
          <cell r="H27">
            <v>86.4</v>
          </cell>
          <cell r="I27">
            <v>80</v>
          </cell>
          <cell r="J27">
            <v>0</v>
          </cell>
          <cell r="K27">
            <v>0</v>
          </cell>
          <cell r="L27">
            <v>0</v>
          </cell>
          <cell r="M27">
            <v>0</v>
          </cell>
          <cell r="N27">
            <v>0</v>
          </cell>
          <cell r="O27">
            <v>88</v>
          </cell>
          <cell r="P27">
            <v>86</v>
          </cell>
          <cell r="Q27">
            <v>90</v>
          </cell>
          <cell r="R27">
            <v>95</v>
          </cell>
          <cell r="S27">
            <v>0</v>
          </cell>
          <cell r="T27">
            <v>0</v>
          </cell>
          <cell r="U27">
            <v>0</v>
          </cell>
          <cell r="V27">
            <v>0</v>
          </cell>
          <cell r="W27">
            <v>84.13333333333334</v>
          </cell>
          <cell r="X27">
            <v>89.75</v>
          </cell>
          <cell r="Y27">
            <v>95</v>
          </cell>
        </row>
        <row r="28">
          <cell r="G28">
            <v>88</v>
          </cell>
          <cell r="H28">
            <v>88.2</v>
          </cell>
          <cell r="I28">
            <v>90</v>
          </cell>
          <cell r="J28">
            <v>0</v>
          </cell>
          <cell r="K28">
            <v>0</v>
          </cell>
          <cell r="L28">
            <v>0</v>
          </cell>
          <cell r="M28">
            <v>0</v>
          </cell>
          <cell r="N28">
            <v>0</v>
          </cell>
          <cell r="O28">
            <v>88</v>
          </cell>
          <cell r="P28">
            <v>90</v>
          </cell>
          <cell r="Q28">
            <v>90</v>
          </cell>
          <cell r="R28">
            <v>90</v>
          </cell>
          <cell r="S28">
            <v>0</v>
          </cell>
          <cell r="T28">
            <v>0</v>
          </cell>
          <cell r="U28">
            <v>0</v>
          </cell>
          <cell r="V28">
            <v>0</v>
          </cell>
          <cell r="W28">
            <v>88.733333333333334</v>
          </cell>
          <cell r="X28">
            <v>89.5</v>
          </cell>
          <cell r="Y28">
            <v>88</v>
          </cell>
        </row>
        <row r="29">
          <cell r="G29">
            <v>88</v>
          </cell>
          <cell r="H29">
            <v>88.2</v>
          </cell>
          <cell r="I29">
            <v>85</v>
          </cell>
          <cell r="J29">
            <v>0</v>
          </cell>
          <cell r="K29">
            <v>0</v>
          </cell>
          <cell r="L29">
            <v>0</v>
          </cell>
          <cell r="M29">
            <v>0</v>
          </cell>
          <cell r="N29">
            <v>0</v>
          </cell>
          <cell r="O29">
            <v>88</v>
          </cell>
          <cell r="P29">
            <v>90</v>
          </cell>
          <cell r="Q29">
            <v>95</v>
          </cell>
          <cell r="R29">
            <v>85</v>
          </cell>
          <cell r="S29">
            <v>0</v>
          </cell>
          <cell r="T29">
            <v>0</v>
          </cell>
          <cell r="U29">
            <v>0</v>
          </cell>
          <cell r="V29">
            <v>0</v>
          </cell>
          <cell r="W29">
            <v>87.066666666666663</v>
          </cell>
          <cell r="X29">
            <v>89.5</v>
          </cell>
          <cell r="Y29">
            <v>82</v>
          </cell>
        </row>
        <row r="30">
          <cell r="G30">
            <v>80</v>
          </cell>
          <cell r="H30">
            <v>80.099999999999994</v>
          </cell>
          <cell r="I30">
            <v>86</v>
          </cell>
          <cell r="J30">
            <v>0</v>
          </cell>
          <cell r="K30">
            <v>0</v>
          </cell>
          <cell r="L30">
            <v>0</v>
          </cell>
          <cell r="M30">
            <v>0</v>
          </cell>
          <cell r="N30">
            <v>0</v>
          </cell>
          <cell r="O30">
            <v>80</v>
          </cell>
          <cell r="P30">
            <v>82</v>
          </cell>
          <cell r="Q30">
            <v>80</v>
          </cell>
          <cell r="R30">
            <v>75</v>
          </cell>
          <cell r="S30">
            <v>0</v>
          </cell>
          <cell r="T30">
            <v>0</v>
          </cell>
          <cell r="U30">
            <v>0</v>
          </cell>
          <cell r="V30">
            <v>0</v>
          </cell>
          <cell r="W30">
            <v>82.033333333333331</v>
          </cell>
          <cell r="X30">
            <v>79.25</v>
          </cell>
          <cell r="Y30">
            <v>78</v>
          </cell>
        </row>
        <row r="31">
          <cell r="G31">
            <v>80</v>
          </cell>
          <cell r="H31">
            <v>80.3</v>
          </cell>
          <cell r="I31">
            <v>86</v>
          </cell>
          <cell r="J31">
            <v>0</v>
          </cell>
          <cell r="K31">
            <v>0</v>
          </cell>
          <cell r="L31">
            <v>0</v>
          </cell>
          <cell r="M31">
            <v>0</v>
          </cell>
          <cell r="N31">
            <v>0</v>
          </cell>
          <cell r="O31">
            <v>84</v>
          </cell>
          <cell r="P31">
            <v>82</v>
          </cell>
          <cell r="Q31">
            <v>85</v>
          </cell>
          <cell r="R31">
            <v>80</v>
          </cell>
          <cell r="S31">
            <v>0</v>
          </cell>
          <cell r="T31">
            <v>0</v>
          </cell>
          <cell r="U31">
            <v>0</v>
          </cell>
          <cell r="V31">
            <v>0</v>
          </cell>
          <cell r="W31">
            <v>82.100000000000009</v>
          </cell>
          <cell r="X31">
            <v>82.75</v>
          </cell>
          <cell r="Y31">
            <v>84</v>
          </cell>
        </row>
        <row r="32">
          <cell r="G32">
            <v>84</v>
          </cell>
          <cell r="H32">
            <v>84.5</v>
          </cell>
          <cell r="I32">
            <v>80</v>
          </cell>
          <cell r="J32">
            <v>0</v>
          </cell>
          <cell r="K32">
            <v>0</v>
          </cell>
          <cell r="L32">
            <v>0</v>
          </cell>
          <cell r="M32">
            <v>0</v>
          </cell>
          <cell r="N32">
            <v>0</v>
          </cell>
          <cell r="O32">
            <v>88</v>
          </cell>
          <cell r="P32">
            <v>90</v>
          </cell>
          <cell r="Q32">
            <v>95</v>
          </cell>
          <cell r="R32">
            <v>80</v>
          </cell>
          <cell r="S32">
            <v>0</v>
          </cell>
          <cell r="T32">
            <v>0</v>
          </cell>
          <cell r="U32">
            <v>0</v>
          </cell>
          <cell r="V32">
            <v>0</v>
          </cell>
          <cell r="W32">
            <v>82.833333333333329</v>
          </cell>
          <cell r="X32">
            <v>88.25</v>
          </cell>
          <cell r="Y32">
            <v>86</v>
          </cell>
        </row>
        <row r="33">
          <cell r="G33">
            <v>86</v>
          </cell>
          <cell r="H33">
            <v>84.2</v>
          </cell>
          <cell r="I33">
            <v>86.2</v>
          </cell>
          <cell r="J33">
            <v>0</v>
          </cell>
          <cell r="K33">
            <v>0</v>
          </cell>
          <cell r="L33">
            <v>0</v>
          </cell>
          <cell r="M33">
            <v>0</v>
          </cell>
          <cell r="N33">
            <v>0</v>
          </cell>
          <cell r="O33">
            <v>88</v>
          </cell>
          <cell r="P33">
            <v>90</v>
          </cell>
          <cell r="Q33">
            <v>95</v>
          </cell>
          <cell r="R33">
            <v>80</v>
          </cell>
          <cell r="S33">
            <v>0</v>
          </cell>
          <cell r="T33">
            <v>0</v>
          </cell>
          <cell r="U33">
            <v>0</v>
          </cell>
          <cell r="V33">
            <v>0</v>
          </cell>
          <cell r="W33">
            <v>85.466666666666654</v>
          </cell>
          <cell r="X33">
            <v>88.25</v>
          </cell>
          <cell r="Y33">
            <v>89</v>
          </cell>
        </row>
        <row r="34">
          <cell r="G34">
            <v>88</v>
          </cell>
          <cell r="H34">
            <v>87.8</v>
          </cell>
          <cell r="I34">
            <v>80</v>
          </cell>
          <cell r="J34">
            <v>0</v>
          </cell>
          <cell r="K34">
            <v>0</v>
          </cell>
          <cell r="L34">
            <v>0</v>
          </cell>
          <cell r="M34">
            <v>0</v>
          </cell>
          <cell r="N34">
            <v>0</v>
          </cell>
          <cell r="O34">
            <v>88</v>
          </cell>
          <cell r="P34">
            <v>90</v>
          </cell>
          <cell r="Q34">
            <v>95</v>
          </cell>
          <cell r="R34">
            <v>80</v>
          </cell>
          <cell r="S34">
            <v>0</v>
          </cell>
          <cell r="T34">
            <v>0</v>
          </cell>
          <cell r="U34">
            <v>0</v>
          </cell>
          <cell r="V34">
            <v>0</v>
          </cell>
          <cell r="W34">
            <v>85.266666666666666</v>
          </cell>
          <cell r="X34">
            <v>88.25</v>
          </cell>
          <cell r="Y34">
            <v>90</v>
          </cell>
        </row>
        <row r="35">
          <cell r="G35">
            <v>82</v>
          </cell>
          <cell r="H35">
            <v>83</v>
          </cell>
          <cell r="I35">
            <v>80</v>
          </cell>
          <cell r="J35">
            <v>0</v>
          </cell>
          <cell r="K35">
            <v>0</v>
          </cell>
          <cell r="L35">
            <v>0</v>
          </cell>
          <cell r="M35">
            <v>0</v>
          </cell>
          <cell r="N35">
            <v>0</v>
          </cell>
          <cell r="O35">
            <v>80</v>
          </cell>
          <cell r="P35">
            <v>80</v>
          </cell>
          <cell r="Q35">
            <v>90</v>
          </cell>
          <cell r="R35">
            <v>80</v>
          </cell>
          <cell r="S35">
            <v>0</v>
          </cell>
          <cell r="T35">
            <v>0</v>
          </cell>
          <cell r="U35">
            <v>0</v>
          </cell>
          <cell r="V35">
            <v>0</v>
          </cell>
          <cell r="W35">
            <v>81.666666666666671</v>
          </cell>
          <cell r="X35">
            <v>82.5</v>
          </cell>
          <cell r="Y35">
            <v>88</v>
          </cell>
        </row>
        <row r="36">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t="e">
            <v>#DIV/0!</v>
          </cell>
          <cell r="X36" t="e">
            <v>#DIV/0!</v>
          </cell>
          <cell r="Y36">
            <v>0</v>
          </cell>
        </row>
        <row r="37">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t="e">
            <v>#DIV/0!</v>
          </cell>
          <cell r="X37" t="e">
            <v>#DIV/0!</v>
          </cell>
          <cell r="Y37">
            <v>0</v>
          </cell>
        </row>
        <row r="38">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t="e">
            <v>#DIV/0!</v>
          </cell>
          <cell r="X38" t="e">
            <v>#DIV/0!</v>
          </cell>
          <cell r="Y38">
            <v>0</v>
          </cell>
        </row>
        <row r="39">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t="e">
            <v>#DIV/0!</v>
          </cell>
          <cell r="X39" t="e">
            <v>#DIV/0!</v>
          </cell>
          <cell r="Y39">
            <v>0</v>
          </cell>
        </row>
        <row r="40">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t="e">
            <v>#DIV/0!</v>
          </cell>
          <cell r="X40" t="e">
            <v>#DIV/0!</v>
          </cell>
          <cell r="Y40">
            <v>0</v>
          </cell>
        </row>
        <row r="41">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t="e">
            <v>#DIV/0!</v>
          </cell>
          <cell r="X41" t="e">
            <v>#DIV/0!</v>
          </cell>
          <cell r="Y41">
            <v>0</v>
          </cell>
        </row>
        <row r="42">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t="e">
            <v>#DIV/0!</v>
          </cell>
          <cell r="X42" t="e">
            <v>#DIV/0!</v>
          </cell>
          <cell r="Y42">
            <v>0</v>
          </cell>
        </row>
        <row r="43">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t="e">
            <v>#DIV/0!</v>
          </cell>
          <cell r="X43" t="e">
            <v>#DIV/0!</v>
          </cell>
          <cell r="Y43">
            <v>0</v>
          </cell>
        </row>
        <row r="44">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t="e">
            <v>#DIV/0!</v>
          </cell>
          <cell r="X44" t="e">
            <v>#DIV/0!</v>
          </cell>
          <cell r="Y44">
            <v>0</v>
          </cell>
        </row>
        <row r="45">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t="e">
            <v>#DIV/0!</v>
          </cell>
          <cell r="X45" t="e">
            <v>#DIV/0!</v>
          </cell>
          <cell r="Y45">
            <v>0</v>
          </cell>
        </row>
        <row r="46">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t="e">
            <v>#DIV/0!</v>
          </cell>
          <cell r="X46" t="e">
            <v>#DIV/0!</v>
          </cell>
          <cell r="Y46">
            <v>0</v>
          </cell>
        </row>
        <row r="47">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t="e">
            <v>#DIV/0!</v>
          </cell>
          <cell r="X47" t="e">
            <v>#DIV/0!</v>
          </cell>
          <cell r="Y47">
            <v>0</v>
          </cell>
        </row>
        <row r="48">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t="e">
            <v>#DIV/0!</v>
          </cell>
          <cell r="X48" t="e">
            <v>#DIV/0!</v>
          </cell>
          <cell r="Y48">
            <v>0</v>
          </cell>
        </row>
        <row r="49">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t="e">
            <v>#DIV/0!</v>
          </cell>
          <cell r="X49" t="e">
            <v>#DIV/0!</v>
          </cell>
          <cell r="Y49">
            <v>0</v>
          </cell>
        </row>
        <row r="50">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t="e">
            <v>#DIV/0!</v>
          </cell>
          <cell r="X50" t="e">
            <v>#DIV/0!</v>
          </cell>
          <cell r="Y50">
            <v>0</v>
          </cell>
        </row>
        <row r="51">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Y51">
            <v>0</v>
          </cell>
        </row>
        <row r="52">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Y52">
            <v>0</v>
          </cell>
        </row>
        <row r="53">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Y53">
            <v>0</v>
          </cell>
        </row>
        <row r="54">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Pegandon,        Desember  2023</v>
          </cell>
          <cell r="V54">
            <v>0</v>
          </cell>
          <cell r="Y54">
            <v>0</v>
          </cell>
        </row>
        <row r="63">
          <cell r="I63" t="str">
            <v>Menganalisis kondisi masyarakat arab pra Islam .</v>
          </cell>
        </row>
        <row r="64">
          <cell r="I64" t="str">
            <v>Menganalisis  dakwah nabi Muhammad saw di mekah</v>
          </cell>
        </row>
        <row r="65">
          <cell r="I65" t="str">
            <v>Menganalisis strategi dakwah nabi Muhammad saw di mekah</v>
          </cell>
        </row>
        <row r="66">
          <cell r="I66" t="str">
            <v xml:space="preserve">Menganalisis perjuangan nabi Muhammad saw. melakukan perubahan </v>
          </cell>
        </row>
        <row r="67">
          <cell r="I67">
            <v>0</v>
          </cell>
        </row>
        <row r="68">
          <cell r="I68">
            <v>0</v>
          </cell>
        </row>
        <row r="69">
          <cell r="I69">
            <v>0</v>
          </cell>
        </row>
        <row r="70">
          <cell r="I70">
            <v>0</v>
          </cell>
        </row>
      </sheetData>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
    </sheetNames>
    <sheetDataSet>
      <sheetData sheetId="0">
        <row r="9">
          <cell r="G9">
            <v>75</v>
          </cell>
          <cell r="H9">
            <v>0</v>
          </cell>
          <cell r="I9">
            <v>0</v>
          </cell>
          <cell r="J9">
            <v>0</v>
          </cell>
          <cell r="K9">
            <v>0</v>
          </cell>
          <cell r="L9">
            <v>0</v>
          </cell>
          <cell r="M9">
            <v>0</v>
          </cell>
          <cell r="N9">
            <v>0</v>
          </cell>
          <cell r="O9">
            <v>75</v>
          </cell>
          <cell r="P9">
            <v>74</v>
          </cell>
          <cell r="Q9">
            <v>0</v>
          </cell>
          <cell r="R9">
            <v>0</v>
          </cell>
          <cell r="S9">
            <v>0</v>
          </cell>
          <cell r="T9">
            <v>0</v>
          </cell>
          <cell r="U9">
            <v>0</v>
          </cell>
          <cell r="V9">
            <v>0</v>
          </cell>
          <cell r="W9">
            <v>75</v>
          </cell>
          <cell r="X9">
            <v>74.5</v>
          </cell>
          <cell r="Y9">
            <v>75</v>
          </cell>
        </row>
        <row r="10">
          <cell r="G10">
            <v>87</v>
          </cell>
          <cell r="H10">
            <v>0</v>
          </cell>
          <cell r="I10">
            <v>0</v>
          </cell>
          <cell r="J10">
            <v>0</v>
          </cell>
          <cell r="K10">
            <v>0</v>
          </cell>
          <cell r="L10">
            <v>0</v>
          </cell>
          <cell r="M10">
            <v>0</v>
          </cell>
          <cell r="N10">
            <v>0</v>
          </cell>
          <cell r="O10">
            <v>74</v>
          </cell>
          <cell r="P10">
            <v>76</v>
          </cell>
          <cell r="Q10">
            <v>0</v>
          </cell>
          <cell r="R10">
            <v>0</v>
          </cell>
          <cell r="S10">
            <v>0</v>
          </cell>
          <cell r="T10">
            <v>0</v>
          </cell>
          <cell r="U10">
            <v>0</v>
          </cell>
          <cell r="V10">
            <v>0</v>
          </cell>
          <cell r="W10">
            <v>87</v>
          </cell>
          <cell r="X10">
            <v>75</v>
          </cell>
          <cell r="Y10">
            <v>67</v>
          </cell>
        </row>
        <row r="11">
          <cell r="G11">
            <v>75</v>
          </cell>
          <cell r="H11">
            <v>0</v>
          </cell>
          <cell r="I11">
            <v>0</v>
          </cell>
          <cell r="J11">
            <v>0</v>
          </cell>
          <cell r="K11">
            <v>0</v>
          </cell>
          <cell r="L11">
            <v>0</v>
          </cell>
          <cell r="M11">
            <v>0</v>
          </cell>
          <cell r="N11">
            <v>0</v>
          </cell>
          <cell r="O11">
            <v>75</v>
          </cell>
          <cell r="P11">
            <v>77</v>
          </cell>
          <cell r="Q11">
            <v>0</v>
          </cell>
          <cell r="R11">
            <v>0</v>
          </cell>
          <cell r="S11">
            <v>0</v>
          </cell>
          <cell r="T11">
            <v>0</v>
          </cell>
          <cell r="U11">
            <v>0</v>
          </cell>
          <cell r="V11">
            <v>0</v>
          </cell>
          <cell r="W11">
            <v>75</v>
          </cell>
          <cell r="X11">
            <v>76</v>
          </cell>
          <cell r="Y11">
            <v>77</v>
          </cell>
        </row>
        <row r="12">
          <cell r="G12">
            <v>74</v>
          </cell>
          <cell r="H12">
            <v>0</v>
          </cell>
          <cell r="I12">
            <v>0</v>
          </cell>
          <cell r="J12">
            <v>0</v>
          </cell>
          <cell r="K12">
            <v>0</v>
          </cell>
          <cell r="L12">
            <v>0</v>
          </cell>
          <cell r="M12">
            <v>0</v>
          </cell>
          <cell r="N12">
            <v>0</v>
          </cell>
          <cell r="O12">
            <v>76</v>
          </cell>
          <cell r="P12">
            <v>71</v>
          </cell>
          <cell r="Q12">
            <v>0</v>
          </cell>
          <cell r="R12">
            <v>0</v>
          </cell>
          <cell r="S12">
            <v>0</v>
          </cell>
          <cell r="T12">
            <v>0</v>
          </cell>
          <cell r="U12">
            <v>0</v>
          </cell>
          <cell r="V12">
            <v>0</v>
          </cell>
          <cell r="W12">
            <v>74</v>
          </cell>
          <cell r="X12">
            <v>73.5</v>
          </cell>
          <cell r="Y12">
            <v>75</v>
          </cell>
        </row>
        <row r="13">
          <cell r="G13">
            <v>74</v>
          </cell>
          <cell r="H13">
            <v>0</v>
          </cell>
          <cell r="I13">
            <v>0</v>
          </cell>
          <cell r="J13">
            <v>0</v>
          </cell>
          <cell r="K13">
            <v>0</v>
          </cell>
          <cell r="L13">
            <v>0</v>
          </cell>
          <cell r="M13">
            <v>0</v>
          </cell>
          <cell r="N13">
            <v>0</v>
          </cell>
          <cell r="O13">
            <v>75</v>
          </cell>
          <cell r="P13">
            <v>76</v>
          </cell>
          <cell r="Q13">
            <v>0</v>
          </cell>
          <cell r="R13">
            <v>0</v>
          </cell>
          <cell r="S13">
            <v>0</v>
          </cell>
          <cell r="T13">
            <v>0</v>
          </cell>
          <cell r="U13">
            <v>0</v>
          </cell>
          <cell r="V13">
            <v>0</v>
          </cell>
          <cell r="W13">
            <v>74</v>
          </cell>
          <cell r="X13">
            <v>75.5</v>
          </cell>
          <cell r="Y13">
            <v>79</v>
          </cell>
        </row>
        <row r="14">
          <cell r="G14">
            <v>75</v>
          </cell>
          <cell r="H14">
            <v>0</v>
          </cell>
          <cell r="I14">
            <v>0</v>
          </cell>
          <cell r="J14">
            <v>0</v>
          </cell>
          <cell r="K14">
            <v>0</v>
          </cell>
          <cell r="L14">
            <v>0</v>
          </cell>
          <cell r="M14">
            <v>0</v>
          </cell>
          <cell r="N14">
            <v>0</v>
          </cell>
          <cell r="O14">
            <v>75</v>
          </cell>
          <cell r="P14">
            <v>73</v>
          </cell>
          <cell r="Q14">
            <v>0</v>
          </cell>
          <cell r="R14">
            <v>0</v>
          </cell>
          <cell r="S14">
            <v>0</v>
          </cell>
          <cell r="T14">
            <v>0</v>
          </cell>
          <cell r="U14">
            <v>0</v>
          </cell>
          <cell r="V14">
            <v>0</v>
          </cell>
          <cell r="W14">
            <v>75</v>
          </cell>
          <cell r="X14">
            <v>74</v>
          </cell>
          <cell r="Y14">
            <v>75</v>
          </cell>
        </row>
        <row r="15">
          <cell r="G15">
            <v>74</v>
          </cell>
          <cell r="H15">
            <v>0</v>
          </cell>
          <cell r="I15">
            <v>0</v>
          </cell>
          <cell r="J15">
            <v>0</v>
          </cell>
          <cell r="K15">
            <v>0</v>
          </cell>
          <cell r="L15">
            <v>0</v>
          </cell>
          <cell r="M15">
            <v>0</v>
          </cell>
          <cell r="N15">
            <v>0</v>
          </cell>
          <cell r="O15">
            <v>74</v>
          </cell>
          <cell r="P15">
            <v>76</v>
          </cell>
          <cell r="Q15">
            <v>0</v>
          </cell>
          <cell r="R15">
            <v>0</v>
          </cell>
          <cell r="S15">
            <v>0</v>
          </cell>
          <cell r="T15">
            <v>0</v>
          </cell>
          <cell r="U15">
            <v>0</v>
          </cell>
          <cell r="V15">
            <v>0</v>
          </cell>
          <cell r="W15">
            <v>74</v>
          </cell>
          <cell r="X15">
            <v>75</v>
          </cell>
          <cell r="Y15">
            <v>79</v>
          </cell>
        </row>
        <row r="16">
          <cell r="G16">
            <v>75</v>
          </cell>
          <cell r="H16">
            <v>0</v>
          </cell>
          <cell r="I16">
            <v>0</v>
          </cell>
          <cell r="J16">
            <v>0</v>
          </cell>
          <cell r="K16">
            <v>0</v>
          </cell>
          <cell r="L16">
            <v>0</v>
          </cell>
          <cell r="M16">
            <v>0</v>
          </cell>
          <cell r="N16">
            <v>0</v>
          </cell>
          <cell r="O16">
            <v>75</v>
          </cell>
          <cell r="P16">
            <v>78</v>
          </cell>
          <cell r="Q16">
            <v>0</v>
          </cell>
          <cell r="R16">
            <v>0</v>
          </cell>
          <cell r="S16">
            <v>0</v>
          </cell>
          <cell r="T16">
            <v>0</v>
          </cell>
          <cell r="U16">
            <v>0</v>
          </cell>
          <cell r="V16">
            <v>0</v>
          </cell>
          <cell r="W16">
            <v>75</v>
          </cell>
          <cell r="X16">
            <v>76.5</v>
          </cell>
          <cell r="Y16">
            <v>78</v>
          </cell>
        </row>
        <row r="17">
          <cell r="G17">
            <v>75</v>
          </cell>
          <cell r="H17">
            <v>0</v>
          </cell>
          <cell r="I17">
            <v>0</v>
          </cell>
          <cell r="J17">
            <v>0</v>
          </cell>
          <cell r="K17">
            <v>0</v>
          </cell>
          <cell r="L17">
            <v>0</v>
          </cell>
          <cell r="M17">
            <v>0</v>
          </cell>
          <cell r="N17">
            <v>0</v>
          </cell>
          <cell r="O17">
            <v>75</v>
          </cell>
          <cell r="P17">
            <v>79</v>
          </cell>
          <cell r="Q17">
            <v>0</v>
          </cell>
          <cell r="R17">
            <v>0</v>
          </cell>
          <cell r="S17">
            <v>0</v>
          </cell>
          <cell r="T17">
            <v>0</v>
          </cell>
          <cell r="U17">
            <v>0</v>
          </cell>
          <cell r="V17">
            <v>0</v>
          </cell>
          <cell r="W17">
            <v>75</v>
          </cell>
          <cell r="X17">
            <v>77</v>
          </cell>
          <cell r="Y17">
            <v>75</v>
          </cell>
        </row>
        <row r="18">
          <cell r="G18">
            <v>75</v>
          </cell>
          <cell r="H18">
            <v>0</v>
          </cell>
          <cell r="I18">
            <v>0</v>
          </cell>
          <cell r="J18">
            <v>0</v>
          </cell>
          <cell r="K18">
            <v>0</v>
          </cell>
          <cell r="L18">
            <v>0</v>
          </cell>
          <cell r="M18">
            <v>0</v>
          </cell>
          <cell r="N18">
            <v>0</v>
          </cell>
          <cell r="O18">
            <v>71</v>
          </cell>
          <cell r="P18">
            <v>75</v>
          </cell>
          <cell r="Q18">
            <v>0</v>
          </cell>
          <cell r="R18">
            <v>0</v>
          </cell>
          <cell r="S18">
            <v>0</v>
          </cell>
          <cell r="T18">
            <v>0</v>
          </cell>
          <cell r="U18">
            <v>0</v>
          </cell>
          <cell r="V18">
            <v>0</v>
          </cell>
          <cell r="W18">
            <v>75</v>
          </cell>
          <cell r="X18">
            <v>73</v>
          </cell>
          <cell r="Y18">
            <v>75</v>
          </cell>
        </row>
        <row r="19">
          <cell r="G19">
            <v>75</v>
          </cell>
          <cell r="H19">
            <v>0</v>
          </cell>
          <cell r="I19">
            <v>0</v>
          </cell>
          <cell r="J19">
            <v>0</v>
          </cell>
          <cell r="K19">
            <v>0</v>
          </cell>
          <cell r="L19">
            <v>0</v>
          </cell>
          <cell r="M19">
            <v>0</v>
          </cell>
          <cell r="N19">
            <v>0</v>
          </cell>
          <cell r="O19">
            <v>75</v>
          </cell>
          <cell r="P19">
            <v>74</v>
          </cell>
          <cell r="Q19">
            <v>0</v>
          </cell>
          <cell r="R19">
            <v>0</v>
          </cell>
          <cell r="S19">
            <v>0</v>
          </cell>
          <cell r="T19">
            <v>0</v>
          </cell>
          <cell r="U19">
            <v>0</v>
          </cell>
          <cell r="V19">
            <v>0</v>
          </cell>
          <cell r="W19">
            <v>75</v>
          </cell>
          <cell r="X19">
            <v>74.5</v>
          </cell>
          <cell r="Y19">
            <v>75</v>
          </cell>
        </row>
        <row r="20">
          <cell r="G20">
            <v>75</v>
          </cell>
          <cell r="H20">
            <v>0</v>
          </cell>
          <cell r="I20">
            <v>0</v>
          </cell>
          <cell r="J20">
            <v>0</v>
          </cell>
          <cell r="K20">
            <v>0</v>
          </cell>
          <cell r="L20">
            <v>0</v>
          </cell>
          <cell r="M20">
            <v>0</v>
          </cell>
          <cell r="N20">
            <v>0</v>
          </cell>
          <cell r="O20">
            <v>75</v>
          </cell>
          <cell r="P20">
            <v>76</v>
          </cell>
          <cell r="Q20">
            <v>0</v>
          </cell>
          <cell r="R20">
            <v>0</v>
          </cell>
          <cell r="S20">
            <v>0</v>
          </cell>
          <cell r="T20">
            <v>0</v>
          </cell>
          <cell r="U20">
            <v>0</v>
          </cell>
          <cell r="V20">
            <v>0</v>
          </cell>
          <cell r="W20">
            <v>75</v>
          </cell>
          <cell r="X20">
            <v>75.5</v>
          </cell>
          <cell r="Y20">
            <v>75</v>
          </cell>
        </row>
        <row r="21">
          <cell r="G21">
            <v>76</v>
          </cell>
          <cell r="H21">
            <v>0</v>
          </cell>
          <cell r="I21">
            <v>0</v>
          </cell>
          <cell r="J21">
            <v>0</v>
          </cell>
          <cell r="K21">
            <v>0</v>
          </cell>
          <cell r="L21">
            <v>0</v>
          </cell>
          <cell r="M21">
            <v>0</v>
          </cell>
          <cell r="N21">
            <v>0</v>
          </cell>
          <cell r="O21">
            <v>75</v>
          </cell>
          <cell r="P21">
            <v>78</v>
          </cell>
          <cell r="Q21">
            <v>0</v>
          </cell>
          <cell r="R21">
            <v>0</v>
          </cell>
          <cell r="S21">
            <v>0</v>
          </cell>
          <cell r="T21">
            <v>0</v>
          </cell>
          <cell r="U21">
            <v>0</v>
          </cell>
          <cell r="V21">
            <v>0</v>
          </cell>
          <cell r="W21">
            <v>76</v>
          </cell>
          <cell r="X21">
            <v>76.5</v>
          </cell>
          <cell r="Y21">
            <v>75</v>
          </cell>
        </row>
        <row r="22">
          <cell r="G22">
            <v>75</v>
          </cell>
          <cell r="H22">
            <v>0</v>
          </cell>
          <cell r="I22">
            <v>0</v>
          </cell>
          <cell r="J22">
            <v>0</v>
          </cell>
          <cell r="K22">
            <v>0</v>
          </cell>
          <cell r="L22">
            <v>0</v>
          </cell>
          <cell r="M22">
            <v>0</v>
          </cell>
          <cell r="N22">
            <v>0</v>
          </cell>
          <cell r="O22">
            <v>76</v>
          </cell>
          <cell r="P22">
            <v>79</v>
          </cell>
          <cell r="Q22">
            <v>0</v>
          </cell>
          <cell r="R22">
            <v>0</v>
          </cell>
          <cell r="S22">
            <v>0</v>
          </cell>
          <cell r="T22">
            <v>0</v>
          </cell>
          <cell r="U22">
            <v>0</v>
          </cell>
          <cell r="V22">
            <v>0</v>
          </cell>
          <cell r="W22">
            <v>75</v>
          </cell>
          <cell r="X22">
            <v>77.5</v>
          </cell>
          <cell r="Y22">
            <v>76</v>
          </cell>
        </row>
        <row r="23">
          <cell r="G23">
            <v>75</v>
          </cell>
          <cell r="H23">
            <v>0</v>
          </cell>
          <cell r="I23">
            <v>0</v>
          </cell>
          <cell r="J23">
            <v>0</v>
          </cell>
          <cell r="K23">
            <v>0</v>
          </cell>
          <cell r="L23">
            <v>0</v>
          </cell>
          <cell r="M23">
            <v>0</v>
          </cell>
          <cell r="N23">
            <v>0</v>
          </cell>
          <cell r="O23">
            <v>75</v>
          </cell>
          <cell r="P23">
            <v>76</v>
          </cell>
          <cell r="Q23">
            <v>0</v>
          </cell>
          <cell r="R23">
            <v>0</v>
          </cell>
          <cell r="S23">
            <v>0</v>
          </cell>
          <cell r="T23">
            <v>0</v>
          </cell>
          <cell r="U23">
            <v>0</v>
          </cell>
          <cell r="V23">
            <v>0</v>
          </cell>
          <cell r="W23">
            <v>75</v>
          </cell>
          <cell r="X23">
            <v>75.5</v>
          </cell>
          <cell r="Y23">
            <v>77</v>
          </cell>
        </row>
        <row r="24">
          <cell r="G24">
            <v>75</v>
          </cell>
          <cell r="H24">
            <v>0</v>
          </cell>
          <cell r="I24">
            <v>0</v>
          </cell>
          <cell r="J24">
            <v>0</v>
          </cell>
          <cell r="K24">
            <v>0</v>
          </cell>
          <cell r="L24">
            <v>0</v>
          </cell>
          <cell r="M24">
            <v>0</v>
          </cell>
          <cell r="N24">
            <v>0</v>
          </cell>
          <cell r="O24">
            <v>75</v>
          </cell>
          <cell r="P24">
            <v>79</v>
          </cell>
          <cell r="Q24">
            <v>0</v>
          </cell>
          <cell r="R24">
            <v>0</v>
          </cell>
          <cell r="S24">
            <v>0</v>
          </cell>
          <cell r="T24">
            <v>0</v>
          </cell>
          <cell r="U24">
            <v>0</v>
          </cell>
          <cell r="V24">
            <v>0</v>
          </cell>
          <cell r="W24">
            <v>75</v>
          </cell>
          <cell r="X24">
            <v>77</v>
          </cell>
          <cell r="Y24">
            <v>78</v>
          </cell>
        </row>
        <row r="25">
          <cell r="G25">
            <v>75</v>
          </cell>
          <cell r="H25">
            <v>0</v>
          </cell>
          <cell r="I25">
            <v>0</v>
          </cell>
          <cell r="J25">
            <v>0</v>
          </cell>
          <cell r="K25">
            <v>0</v>
          </cell>
          <cell r="L25">
            <v>0</v>
          </cell>
          <cell r="M25">
            <v>0</v>
          </cell>
          <cell r="N25">
            <v>0</v>
          </cell>
          <cell r="O25">
            <v>75</v>
          </cell>
          <cell r="P25">
            <v>71</v>
          </cell>
          <cell r="Q25">
            <v>0</v>
          </cell>
          <cell r="R25">
            <v>0</v>
          </cell>
          <cell r="S25">
            <v>0</v>
          </cell>
          <cell r="T25">
            <v>0</v>
          </cell>
          <cell r="U25">
            <v>0</v>
          </cell>
          <cell r="V25">
            <v>0</v>
          </cell>
          <cell r="W25">
            <v>75</v>
          </cell>
          <cell r="X25">
            <v>73</v>
          </cell>
          <cell r="Y25">
            <v>75</v>
          </cell>
        </row>
        <row r="26">
          <cell r="G26">
            <v>75</v>
          </cell>
          <cell r="H26">
            <v>0</v>
          </cell>
          <cell r="I26">
            <v>0</v>
          </cell>
          <cell r="J26">
            <v>0</v>
          </cell>
          <cell r="K26">
            <v>0</v>
          </cell>
          <cell r="L26">
            <v>0</v>
          </cell>
          <cell r="M26">
            <v>0</v>
          </cell>
          <cell r="N26">
            <v>0</v>
          </cell>
          <cell r="O26">
            <v>74</v>
          </cell>
          <cell r="P26">
            <v>76</v>
          </cell>
          <cell r="Q26">
            <v>0</v>
          </cell>
          <cell r="R26">
            <v>0</v>
          </cell>
          <cell r="S26">
            <v>0</v>
          </cell>
          <cell r="T26">
            <v>0</v>
          </cell>
          <cell r="U26">
            <v>0</v>
          </cell>
          <cell r="V26">
            <v>0</v>
          </cell>
          <cell r="W26">
            <v>75</v>
          </cell>
          <cell r="X26">
            <v>75</v>
          </cell>
          <cell r="Y26">
            <v>75</v>
          </cell>
        </row>
        <row r="27">
          <cell r="G27">
            <v>74</v>
          </cell>
          <cell r="H27">
            <v>0</v>
          </cell>
          <cell r="I27">
            <v>0</v>
          </cell>
          <cell r="J27">
            <v>0</v>
          </cell>
          <cell r="K27">
            <v>0</v>
          </cell>
          <cell r="L27">
            <v>0</v>
          </cell>
          <cell r="M27">
            <v>0</v>
          </cell>
          <cell r="N27">
            <v>0</v>
          </cell>
          <cell r="O27">
            <v>75</v>
          </cell>
          <cell r="P27">
            <v>74</v>
          </cell>
          <cell r="Q27">
            <v>0</v>
          </cell>
          <cell r="R27">
            <v>0</v>
          </cell>
          <cell r="S27">
            <v>0</v>
          </cell>
          <cell r="T27">
            <v>0</v>
          </cell>
          <cell r="U27">
            <v>0</v>
          </cell>
          <cell r="V27">
            <v>0</v>
          </cell>
          <cell r="W27">
            <v>74</v>
          </cell>
          <cell r="X27">
            <v>74.5</v>
          </cell>
          <cell r="Y27">
            <v>76</v>
          </cell>
        </row>
        <row r="28">
          <cell r="G28">
            <v>75</v>
          </cell>
          <cell r="H28">
            <v>0</v>
          </cell>
          <cell r="I28">
            <v>0</v>
          </cell>
          <cell r="J28">
            <v>0</v>
          </cell>
          <cell r="K28">
            <v>0</v>
          </cell>
          <cell r="L28">
            <v>0</v>
          </cell>
          <cell r="M28">
            <v>0</v>
          </cell>
          <cell r="N28">
            <v>0</v>
          </cell>
          <cell r="O28">
            <v>75</v>
          </cell>
          <cell r="P28">
            <v>74</v>
          </cell>
          <cell r="Q28">
            <v>0</v>
          </cell>
          <cell r="R28">
            <v>0</v>
          </cell>
          <cell r="S28">
            <v>0</v>
          </cell>
          <cell r="T28">
            <v>0</v>
          </cell>
          <cell r="U28">
            <v>0</v>
          </cell>
          <cell r="V28">
            <v>0</v>
          </cell>
          <cell r="W28">
            <v>75</v>
          </cell>
          <cell r="X28">
            <v>74.5</v>
          </cell>
          <cell r="Y28">
            <v>73</v>
          </cell>
        </row>
        <row r="29">
          <cell r="G29">
            <v>75</v>
          </cell>
          <cell r="H29">
            <v>0</v>
          </cell>
          <cell r="I29">
            <v>0</v>
          </cell>
          <cell r="J29">
            <v>0</v>
          </cell>
          <cell r="K29">
            <v>0</v>
          </cell>
          <cell r="L29">
            <v>0</v>
          </cell>
          <cell r="M29">
            <v>0</v>
          </cell>
          <cell r="N29">
            <v>0</v>
          </cell>
          <cell r="O29">
            <v>74</v>
          </cell>
          <cell r="P29">
            <v>75</v>
          </cell>
          <cell r="Q29">
            <v>0</v>
          </cell>
          <cell r="R29">
            <v>0</v>
          </cell>
          <cell r="S29">
            <v>0</v>
          </cell>
          <cell r="T29">
            <v>0</v>
          </cell>
          <cell r="U29">
            <v>0</v>
          </cell>
          <cell r="V29">
            <v>0</v>
          </cell>
          <cell r="W29">
            <v>75</v>
          </cell>
          <cell r="X29">
            <v>74.5</v>
          </cell>
          <cell r="Y29">
            <v>75</v>
          </cell>
        </row>
        <row r="30">
          <cell r="G30">
            <v>75</v>
          </cell>
          <cell r="H30">
            <v>0</v>
          </cell>
          <cell r="I30">
            <v>0</v>
          </cell>
          <cell r="J30">
            <v>0</v>
          </cell>
          <cell r="K30">
            <v>0</v>
          </cell>
          <cell r="L30">
            <v>0</v>
          </cell>
          <cell r="M30">
            <v>0</v>
          </cell>
          <cell r="N30">
            <v>0</v>
          </cell>
          <cell r="O30">
            <v>75</v>
          </cell>
          <cell r="P30">
            <v>72</v>
          </cell>
          <cell r="Q30">
            <v>0</v>
          </cell>
          <cell r="R30">
            <v>0</v>
          </cell>
          <cell r="S30">
            <v>0</v>
          </cell>
          <cell r="T30">
            <v>0</v>
          </cell>
          <cell r="U30">
            <v>0</v>
          </cell>
          <cell r="V30">
            <v>0</v>
          </cell>
          <cell r="W30">
            <v>75</v>
          </cell>
          <cell r="X30">
            <v>73.5</v>
          </cell>
          <cell r="Y30">
            <v>75</v>
          </cell>
        </row>
        <row r="31">
          <cell r="G31">
            <v>74</v>
          </cell>
          <cell r="H31">
            <v>0</v>
          </cell>
          <cell r="I31">
            <v>0</v>
          </cell>
          <cell r="J31">
            <v>0</v>
          </cell>
          <cell r="K31">
            <v>0</v>
          </cell>
          <cell r="L31">
            <v>0</v>
          </cell>
          <cell r="M31">
            <v>0</v>
          </cell>
          <cell r="N31">
            <v>0</v>
          </cell>
          <cell r="O31">
            <v>75</v>
          </cell>
          <cell r="P31">
            <v>72</v>
          </cell>
          <cell r="Q31">
            <v>0</v>
          </cell>
          <cell r="R31">
            <v>0</v>
          </cell>
          <cell r="S31">
            <v>0</v>
          </cell>
          <cell r="T31">
            <v>0</v>
          </cell>
          <cell r="U31">
            <v>0</v>
          </cell>
          <cell r="V31">
            <v>0</v>
          </cell>
          <cell r="W31">
            <v>74</v>
          </cell>
          <cell r="X31">
            <v>73.5</v>
          </cell>
          <cell r="Y31">
            <v>76</v>
          </cell>
        </row>
        <row r="32">
          <cell r="G32">
            <v>75</v>
          </cell>
          <cell r="H32">
            <v>0</v>
          </cell>
          <cell r="I32">
            <v>0</v>
          </cell>
          <cell r="J32">
            <v>0</v>
          </cell>
          <cell r="K32">
            <v>0</v>
          </cell>
          <cell r="L32">
            <v>0</v>
          </cell>
          <cell r="M32">
            <v>0</v>
          </cell>
          <cell r="N32">
            <v>0</v>
          </cell>
          <cell r="O32">
            <v>75</v>
          </cell>
          <cell r="P32">
            <v>73</v>
          </cell>
          <cell r="Q32">
            <v>0</v>
          </cell>
          <cell r="R32">
            <v>0</v>
          </cell>
          <cell r="S32">
            <v>0</v>
          </cell>
          <cell r="T32">
            <v>0</v>
          </cell>
          <cell r="U32">
            <v>0</v>
          </cell>
          <cell r="V32">
            <v>0</v>
          </cell>
          <cell r="W32">
            <v>75</v>
          </cell>
          <cell r="X32">
            <v>74</v>
          </cell>
          <cell r="Y32">
            <v>74</v>
          </cell>
        </row>
        <row r="33">
          <cell r="G33">
            <v>75</v>
          </cell>
          <cell r="H33">
            <v>0</v>
          </cell>
          <cell r="I33">
            <v>0</v>
          </cell>
          <cell r="J33">
            <v>0</v>
          </cell>
          <cell r="K33">
            <v>0</v>
          </cell>
          <cell r="L33">
            <v>0</v>
          </cell>
          <cell r="M33">
            <v>0</v>
          </cell>
          <cell r="N33">
            <v>0</v>
          </cell>
          <cell r="O33">
            <v>76</v>
          </cell>
          <cell r="P33">
            <v>73</v>
          </cell>
          <cell r="Q33">
            <v>0</v>
          </cell>
          <cell r="R33">
            <v>0</v>
          </cell>
          <cell r="S33">
            <v>0</v>
          </cell>
          <cell r="T33">
            <v>0</v>
          </cell>
          <cell r="U33">
            <v>0</v>
          </cell>
          <cell r="V33">
            <v>0</v>
          </cell>
          <cell r="W33">
            <v>75</v>
          </cell>
          <cell r="X33">
            <v>74.5</v>
          </cell>
          <cell r="Y33">
            <v>75</v>
          </cell>
        </row>
        <row r="34">
          <cell r="G34">
            <v>75</v>
          </cell>
          <cell r="H34">
            <v>0</v>
          </cell>
          <cell r="I34">
            <v>0</v>
          </cell>
          <cell r="J34">
            <v>0</v>
          </cell>
          <cell r="K34">
            <v>0</v>
          </cell>
          <cell r="L34">
            <v>0</v>
          </cell>
          <cell r="M34">
            <v>0</v>
          </cell>
          <cell r="N34">
            <v>0</v>
          </cell>
          <cell r="O34">
            <v>75</v>
          </cell>
          <cell r="P34">
            <v>73</v>
          </cell>
          <cell r="Q34">
            <v>0</v>
          </cell>
          <cell r="R34">
            <v>0</v>
          </cell>
          <cell r="S34">
            <v>0</v>
          </cell>
          <cell r="T34">
            <v>0</v>
          </cell>
          <cell r="U34">
            <v>0</v>
          </cell>
          <cell r="V34">
            <v>0</v>
          </cell>
          <cell r="W34">
            <v>75</v>
          </cell>
          <cell r="X34">
            <v>74</v>
          </cell>
          <cell r="Y34">
            <v>75</v>
          </cell>
        </row>
        <row r="35">
          <cell r="G35">
            <v>74</v>
          </cell>
          <cell r="H35">
            <v>0</v>
          </cell>
          <cell r="I35">
            <v>0</v>
          </cell>
          <cell r="J35">
            <v>0</v>
          </cell>
          <cell r="K35">
            <v>0</v>
          </cell>
          <cell r="L35">
            <v>0</v>
          </cell>
          <cell r="M35">
            <v>0</v>
          </cell>
          <cell r="N35">
            <v>0</v>
          </cell>
          <cell r="O35">
            <v>74</v>
          </cell>
          <cell r="P35">
            <v>72</v>
          </cell>
          <cell r="Q35">
            <v>0</v>
          </cell>
          <cell r="R35">
            <v>0</v>
          </cell>
          <cell r="S35">
            <v>0</v>
          </cell>
          <cell r="T35">
            <v>0</v>
          </cell>
          <cell r="U35">
            <v>0</v>
          </cell>
          <cell r="V35">
            <v>0</v>
          </cell>
          <cell r="W35">
            <v>74</v>
          </cell>
          <cell r="X35">
            <v>73</v>
          </cell>
          <cell r="Y35">
            <v>75</v>
          </cell>
        </row>
        <row r="36">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t="e">
            <v>#DIV/0!</v>
          </cell>
          <cell r="X36" t="e">
            <v>#DIV/0!</v>
          </cell>
          <cell r="Y36">
            <v>0</v>
          </cell>
        </row>
        <row r="37">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t="e">
            <v>#DIV/0!</v>
          </cell>
          <cell r="X37" t="e">
            <v>#DIV/0!</v>
          </cell>
          <cell r="Y37">
            <v>0</v>
          </cell>
        </row>
        <row r="38">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t="e">
            <v>#DIV/0!</v>
          </cell>
          <cell r="X38" t="e">
            <v>#DIV/0!</v>
          </cell>
          <cell r="Y38">
            <v>0</v>
          </cell>
        </row>
        <row r="39">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t="e">
            <v>#DIV/0!</v>
          </cell>
          <cell r="X39" t="e">
            <v>#DIV/0!</v>
          </cell>
          <cell r="Y39">
            <v>0</v>
          </cell>
        </row>
        <row r="40">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t="e">
            <v>#DIV/0!</v>
          </cell>
          <cell r="X40" t="e">
            <v>#DIV/0!</v>
          </cell>
          <cell r="Y40">
            <v>0</v>
          </cell>
        </row>
        <row r="41">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t="e">
            <v>#DIV/0!</v>
          </cell>
          <cell r="X41" t="e">
            <v>#DIV/0!</v>
          </cell>
          <cell r="Y41">
            <v>0</v>
          </cell>
        </row>
        <row r="42">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t="e">
            <v>#DIV/0!</v>
          </cell>
          <cell r="X42" t="e">
            <v>#DIV/0!</v>
          </cell>
          <cell r="Y42">
            <v>0</v>
          </cell>
        </row>
        <row r="43">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t="e">
            <v>#DIV/0!</v>
          </cell>
          <cell r="X43" t="e">
            <v>#DIV/0!</v>
          </cell>
          <cell r="Y43">
            <v>0</v>
          </cell>
        </row>
        <row r="44">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t="e">
            <v>#DIV/0!</v>
          </cell>
          <cell r="X44" t="e">
            <v>#DIV/0!</v>
          </cell>
          <cell r="Y44">
            <v>0</v>
          </cell>
        </row>
        <row r="45">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t="e">
            <v>#DIV/0!</v>
          </cell>
          <cell r="X45" t="e">
            <v>#DIV/0!</v>
          </cell>
          <cell r="Y45">
            <v>0</v>
          </cell>
        </row>
        <row r="46">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t="e">
            <v>#DIV/0!</v>
          </cell>
          <cell r="X46" t="e">
            <v>#DIV/0!</v>
          </cell>
          <cell r="Y46">
            <v>0</v>
          </cell>
        </row>
        <row r="47">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t="e">
            <v>#DIV/0!</v>
          </cell>
          <cell r="X47" t="e">
            <v>#DIV/0!</v>
          </cell>
          <cell r="Y47">
            <v>0</v>
          </cell>
        </row>
        <row r="48">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t="e">
            <v>#DIV/0!</v>
          </cell>
          <cell r="X48" t="e">
            <v>#DIV/0!</v>
          </cell>
          <cell r="Y48">
            <v>0</v>
          </cell>
        </row>
        <row r="49">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t="e">
            <v>#DIV/0!</v>
          </cell>
          <cell r="X49" t="e">
            <v>#DIV/0!</v>
          </cell>
          <cell r="Y49">
            <v>0</v>
          </cell>
        </row>
        <row r="50">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t="e">
            <v>#DIV/0!</v>
          </cell>
          <cell r="X50" t="e">
            <v>#DIV/0!</v>
          </cell>
          <cell r="Y50">
            <v>0</v>
          </cell>
        </row>
        <row r="51">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Y51">
            <v>0</v>
          </cell>
        </row>
        <row r="52">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Y52">
            <v>0</v>
          </cell>
        </row>
        <row r="53">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Y53">
            <v>0</v>
          </cell>
        </row>
        <row r="54">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Pegandon,        Desember  2023</v>
          </cell>
          <cell r="V54">
            <v>0</v>
          </cell>
          <cell r="Y54">
            <v>0</v>
          </cell>
        </row>
        <row r="63">
          <cell r="I63" t="str">
            <v xml:space="preserve">Materi kalimat istifham </v>
          </cell>
        </row>
        <row r="64">
          <cell r="I64" t="str">
            <v>Materi angka dalam bahasa Arab dari 1 - 100 dan kalimat struktur khobar muqaddam mubtada' muakkhar</v>
          </cell>
        </row>
        <row r="65">
          <cell r="I65">
            <v>0</v>
          </cell>
        </row>
        <row r="66">
          <cell r="I66">
            <v>0</v>
          </cell>
        </row>
        <row r="67">
          <cell r="I67">
            <v>0</v>
          </cell>
        </row>
        <row r="68">
          <cell r="I68">
            <v>0</v>
          </cell>
        </row>
        <row r="69">
          <cell r="I69">
            <v>0</v>
          </cell>
        </row>
        <row r="70">
          <cell r="I70">
            <v>0</v>
          </cell>
        </row>
      </sheetData>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U"/>
    </sheetNames>
    <sheetDataSet>
      <sheetData sheetId="0">
        <row r="9">
          <cell r="G9">
            <v>87</v>
          </cell>
          <cell r="H9">
            <v>80</v>
          </cell>
          <cell r="I9">
            <v>78</v>
          </cell>
          <cell r="J9">
            <v>0</v>
          </cell>
          <cell r="K9">
            <v>0</v>
          </cell>
          <cell r="L9">
            <v>0</v>
          </cell>
          <cell r="M9">
            <v>0</v>
          </cell>
          <cell r="N9">
            <v>0</v>
          </cell>
          <cell r="O9">
            <v>87</v>
          </cell>
          <cell r="P9">
            <v>92</v>
          </cell>
          <cell r="Q9">
            <v>80</v>
          </cell>
          <cell r="R9">
            <v>0</v>
          </cell>
          <cell r="S9">
            <v>0</v>
          </cell>
          <cell r="T9">
            <v>0</v>
          </cell>
          <cell r="U9">
            <v>0</v>
          </cell>
          <cell r="V9">
            <v>0</v>
          </cell>
          <cell r="W9">
            <v>81.666666666666671</v>
          </cell>
          <cell r="X9">
            <v>86.333333333333329</v>
          </cell>
          <cell r="Y9">
            <v>84</v>
          </cell>
        </row>
        <row r="10">
          <cell r="G10">
            <v>82</v>
          </cell>
          <cell r="H10">
            <v>85</v>
          </cell>
          <cell r="I10">
            <v>84</v>
          </cell>
          <cell r="J10">
            <v>0</v>
          </cell>
          <cell r="K10">
            <v>0</v>
          </cell>
          <cell r="L10">
            <v>0</v>
          </cell>
          <cell r="M10">
            <v>0</v>
          </cell>
          <cell r="N10">
            <v>0</v>
          </cell>
          <cell r="O10">
            <v>82</v>
          </cell>
          <cell r="P10">
            <v>92</v>
          </cell>
          <cell r="Q10">
            <v>80</v>
          </cell>
          <cell r="R10">
            <v>0</v>
          </cell>
          <cell r="S10">
            <v>0</v>
          </cell>
          <cell r="T10">
            <v>0</v>
          </cell>
          <cell r="U10">
            <v>0</v>
          </cell>
          <cell r="V10">
            <v>0</v>
          </cell>
          <cell r="W10">
            <v>83.666666666666671</v>
          </cell>
          <cell r="X10">
            <v>84.666666666666671</v>
          </cell>
          <cell r="Y10">
            <v>83</v>
          </cell>
        </row>
        <row r="11">
          <cell r="G11">
            <v>80</v>
          </cell>
          <cell r="H11">
            <v>85</v>
          </cell>
          <cell r="I11">
            <v>93</v>
          </cell>
          <cell r="J11">
            <v>0</v>
          </cell>
          <cell r="K11">
            <v>0</v>
          </cell>
          <cell r="L11">
            <v>0</v>
          </cell>
          <cell r="M11">
            <v>0</v>
          </cell>
          <cell r="N11">
            <v>0</v>
          </cell>
          <cell r="O11">
            <v>80</v>
          </cell>
          <cell r="P11">
            <v>95</v>
          </cell>
          <cell r="Q11">
            <v>85</v>
          </cell>
          <cell r="R11">
            <v>0</v>
          </cell>
          <cell r="S11">
            <v>0</v>
          </cell>
          <cell r="T11">
            <v>0</v>
          </cell>
          <cell r="U11">
            <v>0</v>
          </cell>
          <cell r="V11">
            <v>0</v>
          </cell>
          <cell r="W11">
            <v>86</v>
          </cell>
          <cell r="X11">
            <v>86.666666666666671</v>
          </cell>
          <cell r="Y11">
            <v>87</v>
          </cell>
        </row>
        <row r="12">
          <cell r="G12">
            <v>80</v>
          </cell>
          <cell r="H12">
            <v>80.2</v>
          </cell>
          <cell r="I12">
            <v>90</v>
          </cell>
          <cell r="J12">
            <v>0</v>
          </cell>
          <cell r="K12">
            <v>0</v>
          </cell>
          <cell r="L12">
            <v>0</v>
          </cell>
          <cell r="M12">
            <v>0</v>
          </cell>
          <cell r="N12">
            <v>0</v>
          </cell>
          <cell r="O12">
            <v>80</v>
          </cell>
          <cell r="P12">
            <v>95</v>
          </cell>
          <cell r="Q12">
            <v>85</v>
          </cell>
          <cell r="R12">
            <v>0</v>
          </cell>
          <cell r="S12">
            <v>0</v>
          </cell>
          <cell r="T12">
            <v>0</v>
          </cell>
          <cell r="U12">
            <v>0</v>
          </cell>
          <cell r="V12">
            <v>0</v>
          </cell>
          <cell r="W12">
            <v>83.399999999999991</v>
          </cell>
          <cell r="X12">
            <v>86.666666666666671</v>
          </cell>
          <cell r="Y12">
            <v>85</v>
          </cell>
        </row>
        <row r="13">
          <cell r="G13">
            <v>90</v>
          </cell>
          <cell r="H13">
            <v>85</v>
          </cell>
          <cell r="I13">
            <v>86</v>
          </cell>
          <cell r="J13">
            <v>0</v>
          </cell>
          <cell r="K13">
            <v>0</v>
          </cell>
          <cell r="L13">
            <v>0</v>
          </cell>
          <cell r="M13">
            <v>0</v>
          </cell>
          <cell r="N13">
            <v>0</v>
          </cell>
          <cell r="O13">
            <v>90</v>
          </cell>
          <cell r="P13">
            <v>92</v>
          </cell>
          <cell r="Q13">
            <v>85</v>
          </cell>
          <cell r="R13">
            <v>0</v>
          </cell>
          <cell r="S13">
            <v>0</v>
          </cell>
          <cell r="T13">
            <v>0</v>
          </cell>
          <cell r="U13">
            <v>0</v>
          </cell>
          <cell r="V13">
            <v>0</v>
          </cell>
          <cell r="W13">
            <v>87</v>
          </cell>
          <cell r="X13">
            <v>89</v>
          </cell>
          <cell r="Y13">
            <v>83</v>
          </cell>
        </row>
        <row r="14">
          <cell r="G14">
            <v>90</v>
          </cell>
          <cell r="H14">
            <v>80</v>
          </cell>
          <cell r="I14">
            <v>82</v>
          </cell>
          <cell r="J14">
            <v>0</v>
          </cell>
          <cell r="K14">
            <v>0</v>
          </cell>
          <cell r="L14">
            <v>0</v>
          </cell>
          <cell r="M14">
            <v>0</v>
          </cell>
          <cell r="N14">
            <v>0</v>
          </cell>
          <cell r="O14">
            <v>90</v>
          </cell>
          <cell r="P14">
            <v>88</v>
          </cell>
          <cell r="Q14">
            <v>85</v>
          </cell>
          <cell r="R14">
            <v>0</v>
          </cell>
          <cell r="S14">
            <v>0</v>
          </cell>
          <cell r="T14">
            <v>0</v>
          </cell>
          <cell r="U14">
            <v>0</v>
          </cell>
          <cell r="V14">
            <v>0</v>
          </cell>
          <cell r="W14">
            <v>84</v>
          </cell>
          <cell r="X14">
            <v>87.666666666666671</v>
          </cell>
          <cell r="Y14">
            <v>86</v>
          </cell>
        </row>
        <row r="15">
          <cell r="G15">
            <v>82</v>
          </cell>
          <cell r="H15">
            <v>98</v>
          </cell>
          <cell r="I15">
            <v>86</v>
          </cell>
          <cell r="J15">
            <v>0</v>
          </cell>
          <cell r="K15">
            <v>0</v>
          </cell>
          <cell r="L15">
            <v>0</v>
          </cell>
          <cell r="M15">
            <v>0</v>
          </cell>
          <cell r="N15">
            <v>0</v>
          </cell>
          <cell r="O15">
            <v>82</v>
          </cell>
          <cell r="P15">
            <v>95</v>
          </cell>
          <cell r="Q15">
            <v>78</v>
          </cell>
          <cell r="R15">
            <v>0</v>
          </cell>
          <cell r="S15">
            <v>0</v>
          </cell>
          <cell r="T15">
            <v>0</v>
          </cell>
          <cell r="U15">
            <v>0</v>
          </cell>
          <cell r="V15">
            <v>0</v>
          </cell>
          <cell r="W15">
            <v>88.666666666666671</v>
          </cell>
          <cell r="X15">
            <v>85</v>
          </cell>
          <cell r="Y15">
            <v>86</v>
          </cell>
        </row>
        <row r="16">
          <cell r="G16">
            <v>85</v>
          </cell>
          <cell r="H16">
            <v>80</v>
          </cell>
          <cell r="I16">
            <v>84</v>
          </cell>
          <cell r="J16">
            <v>0</v>
          </cell>
          <cell r="K16">
            <v>0</v>
          </cell>
          <cell r="L16">
            <v>0</v>
          </cell>
          <cell r="M16">
            <v>0</v>
          </cell>
          <cell r="N16">
            <v>0</v>
          </cell>
          <cell r="O16">
            <v>85</v>
          </cell>
          <cell r="P16">
            <v>92</v>
          </cell>
          <cell r="Q16">
            <v>78</v>
          </cell>
          <cell r="R16">
            <v>0</v>
          </cell>
          <cell r="S16">
            <v>0</v>
          </cell>
          <cell r="T16">
            <v>0</v>
          </cell>
          <cell r="U16">
            <v>0</v>
          </cell>
          <cell r="V16">
            <v>0</v>
          </cell>
          <cell r="W16">
            <v>83</v>
          </cell>
          <cell r="X16">
            <v>85</v>
          </cell>
          <cell r="Y16">
            <v>82</v>
          </cell>
        </row>
        <row r="17">
          <cell r="G17">
            <v>85</v>
          </cell>
          <cell r="H17">
            <v>95</v>
          </cell>
          <cell r="I17">
            <v>83</v>
          </cell>
          <cell r="J17">
            <v>0</v>
          </cell>
          <cell r="K17">
            <v>0</v>
          </cell>
          <cell r="L17">
            <v>0</v>
          </cell>
          <cell r="M17">
            <v>0</v>
          </cell>
          <cell r="N17">
            <v>0</v>
          </cell>
          <cell r="O17">
            <v>85</v>
          </cell>
          <cell r="P17">
            <v>95</v>
          </cell>
          <cell r="Q17">
            <v>90</v>
          </cell>
          <cell r="R17">
            <v>0</v>
          </cell>
          <cell r="S17">
            <v>0</v>
          </cell>
          <cell r="T17">
            <v>0</v>
          </cell>
          <cell r="U17">
            <v>0</v>
          </cell>
          <cell r="V17">
            <v>0</v>
          </cell>
          <cell r="W17">
            <v>87.666666666666671</v>
          </cell>
          <cell r="X17">
            <v>90</v>
          </cell>
          <cell r="Y17">
            <v>90</v>
          </cell>
        </row>
        <row r="18">
          <cell r="G18">
            <v>80</v>
          </cell>
          <cell r="H18">
            <v>75</v>
          </cell>
          <cell r="I18">
            <v>76</v>
          </cell>
          <cell r="J18">
            <v>0</v>
          </cell>
          <cell r="K18">
            <v>0</v>
          </cell>
          <cell r="L18">
            <v>0</v>
          </cell>
          <cell r="M18">
            <v>0</v>
          </cell>
          <cell r="N18">
            <v>0</v>
          </cell>
          <cell r="O18">
            <v>85</v>
          </cell>
          <cell r="P18">
            <v>78</v>
          </cell>
          <cell r="Q18">
            <v>78</v>
          </cell>
          <cell r="R18">
            <v>0</v>
          </cell>
          <cell r="S18">
            <v>0</v>
          </cell>
          <cell r="T18">
            <v>0</v>
          </cell>
          <cell r="U18">
            <v>0</v>
          </cell>
          <cell r="V18">
            <v>0</v>
          </cell>
          <cell r="W18">
            <v>77</v>
          </cell>
          <cell r="X18">
            <v>80.333333333333329</v>
          </cell>
          <cell r="Y18">
            <v>78</v>
          </cell>
        </row>
        <row r="19">
          <cell r="G19">
            <v>80</v>
          </cell>
          <cell r="H19">
            <v>80.3</v>
          </cell>
          <cell r="I19">
            <v>84</v>
          </cell>
          <cell r="J19">
            <v>0</v>
          </cell>
          <cell r="K19">
            <v>0</v>
          </cell>
          <cell r="L19">
            <v>0</v>
          </cell>
          <cell r="M19">
            <v>0</v>
          </cell>
          <cell r="N19">
            <v>0</v>
          </cell>
          <cell r="O19">
            <v>80</v>
          </cell>
          <cell r="P19">
            <v>85</v>
          </cell>
          <cell r="Q19">
            <v>85</v>
          </cell>
          <cell r="R19">
            <v>0</v>
          </cell>
          <cell r="S19">
            <v>0</v>
          </cell>
          <cell r="T19">
            <v>0</v>
          </cell>
          <cell r="U19">
            <v>0</v>
          </cell>
          <cell r="V19">
            <v>0</v>
          </cell>
          <cell r="W19">
            <v>81.433333333333337</v>
          </cell>
          <cell r="X19">
            <v>83.333333333333329</v>
          </cell>
          <cell r="Y19">
            <v>82</v>
          </cell>
        </row>
        <row r="20">
          <cell r="G20">
            <v>80.099999999999994</v>
          </cell>
          <cell r="H20">
            <v>80</v>
          </cell>
          <cell r="I20">
            <v>76</v>
          </cell>
          <cell r="J20">
            <v>0</v>
          </cell>
          <cell r="K20">
            <v>0</v>
          </cell>
          <cell r="L20">
            <v>0</v>
          </cell>
          <cell r="M20">
            <v>0</v>
          </cell>
          <cell r="N20">
            <v>0</v>
          </cell>
          <cell r="O20">
            <v>82</v>
          </cell>
          <cell r="P20">
            <v>83</v>
          </cell>
          <cell r="Q20">
            <v>76</v>
          </cell>
          <cell r="R20">
            <v>0</v>
          </cell>
          <cell r="S20">
            <v>0</v>
          </cell>
          <cell r="T20">
            <v>0</v>
          </cell>
          <cell r="U20">
            <v>0</v>
          </cell>
          <cell r="V20">
            <v>0</v>
          </cell>
          <cell r="W20">
            <v>78.7</v>
          </cell>
          <cell r="X20">
            <v>80.333333333333329</v>
          </cell>
          <cell r="Y20">
            <v>84</v>
          </cell>
        </row>
        <row r="21">
          <cell r="G21">
            <v>80</v>
          </cell>
          <cell r="H21">
            <v>80.2</v>
          </cell>
          <cell r="I21">
            <v>83</v>
          </cell>
          <cell r="J21">
            <v>0</v>
          </cell>
          <cell r="K21">
            <v>0</v>
          </cell>
          <cell r="L21">
            <v>0</v>
          </cell>
          <cell r="M21">
            <v>0</v>
          </cell>
          <cell r="N21">
            <v>0</v>
          </cell>
          <cell r="O21">
            <v>80</v>
          </cell>
          <cell r="P21">
            <v>92</v>
          </cell>
          <cell r="Q21">
            <v>85</v>
          </cell>
          <cell r="R21">
            <v>0</v>
          </cell>
          <cell r="S21">
            <v>0</v>
          </cell>
          <cell r="T21">
            <v>0</v>
          </cell>
          <cell r="U21">
            <v>0</v>
          </cell>
          <cell r="V21">
            <v>0</v>
          </cell>
          <cell r="W21">
            <v>81.066666666666663</v>
          </cell>
          <cell r="X21">
            <v>85.666666666666671</v>
          </cell>
          <cell r="Y21">
            <v>83</v>
          </cell>
        </row>
        <row r="22">
          <cell r="G22">
            <v>85</v>
          </cell>
          <cell r="H22">
            <v>85.2</v>
          </cell>
          <cell r="I22">
            <v>90</v>
          </cell>
          <cell r="J22">
            <v>0</v>
          </cell>
          <cell r="K22">
            <v>0</v>
          </cell>
          <cell r="L22">
            <v>0</v>
          </cell>
          <cell r="M22">
            <v>0</v>
          </cell>
          <cell r="N22">
            <v>0</v>
          </cell>
          <cell r="O22">
            <v>85</v>
          </cell>
          <cell r="P22">
            <v>90</v>
          </cell>
          <cell r="Q22">
            <v>85</v>
          </cell>
          <cell r="R22">
            <v>0</v>
          </cell>
          <cell r="S22">
            <v>0</v>
          </cell>
          <cell r="T22">
            <v>0</v>
          </cell>
          <cell r="U22">
            <v>0</v>
          </cell>
          <cell r="V22">
            <v>0</v>
          </cell>
          <cell r="W22">
            <v>86.733333333333334</v>
          </cell>
          <cell r="X22">
            <v>86.666666666666671</v>
          </cell>
          <cell r="Y22">
            <v>86</v>
          </cell>
        </row>
        <row r="23">
          <cell r="G23">
            <v>80</v>
          </cell>
          <cell r="H23">
            <v>80.2</v>
          </cell>
          <cell r="I23">
            <v>81</v>
          </cell>
          <cell r="J23">
            <v>0</v>
          </cell>
          <cell r="K23">
            <v>0</v>
          </cell>
          <cell r="L23">
            <v>0</v>
          </cell>
          <cell r="M23">
            <v>0</v>
          </cell>
          <cell r="N23">
            <v>0</v>
          </cell>
          <cell r="O23">
            <v>80</v>
          </cell>
          <cell r="P23">
            <v>92</v>
          </cell>
          <cell r="Q23">
            <v>80</v>
          </cell>
          <cell r="R23">
            <v>0</v>
          </cell>
          <cell r="S23">
            <v>0</v>
          </cell>
          <cell r="T23">
            <v>0</v>
          </cell>
          <cell r="U23">
            <v>0</v>
          </cell>
          <cell r="V23">
            <v>0</v>
          </cell>
          <cell r="W23">
            <v>80.399999999999991</v>
          </cell>
          <cell r="X23">
            <v>84</v>
          </cell>
          <cell r="Y23">
            <v>80</v>
          </cell>
        </row>
        <row r="24">
          <cell r="G24">
            <v>85</v>
          </cell>
          <cell r="H24">
            <v>75</v>
          </cell>
          <cell r="I24">
            <v>78</v>
          </cell>
          <cell r="J24">
            <v>0</v>
          </cell>
          <cell r="K24">
            <v>0</v>
          </cell>
          <cell r="L24">
            <v>0</v>
          </cell>
          <cell r="M24">
            <v>0</v>
          </cell>
          <cell r="N24">
            <v>0</v>
          </cell>
          <cell r="O24">
            <v>85</v>
          </cell>
          <cell r="P24">
            <v>90</v>
          </cell>
          <cell r="Q24">
            <v>78</v>
          </cell>
          <cell r="R24">
            <v>0</v>
          </cell>
          <cell r="S24">
            <v>0</v>
          </cell>
          <cell r="T24">
            <v>0</v>
          </cell>
          <cell r="U24">
            <v>0</v>
          </cell>
          <cell r="V24">
            <v>0</v>
          </cell>
          <cell r="W24">
            <v>79.333333333333329</v>
          </cell>
          <cell r="X24">
            <v>84.333333333333329</v>
          </cell>
          <cell r="Y24">
            <v>79</v>
          </cell>
        </row>
        <row r="25">
          <cell r="G25">
            <v>82</v>
          </cell>
          <cell r="H25">
            <v>80</v>
          </cell>
          <cell r="I25">
            <v>84</v>
          </cell>
          <cell r="J25">
            <v>0</v>
          </cell>
          <cell r="K25">
            <v>0</v>
          </cell>
          <cell r="L25">
            <v>0</v>
          </cell>
          <cell r="M25">
            <v>0</v>
          </cell>
          <cell r="N25">
            <v>0</v>
          </cell>
          <cell r="O25">
            <v>82</v>
          </cell>
          <cell r="P25">
            <v>90</v>
          </cell>
          <cell r="Q25">
            <v>80</v>
          </cell>
          <cell r="R25">
            <v>0</v>
          </cell>
          <cell r="S25">
            <v>0</v>
          </cell>
          <cell r="T25">
            <v>0</v>
          </cell>
          <cell r="U25">
            <v>0</v>
          </cell>
          <cell r="V25">
            <v>0</v>
          </cell>
          <cell r="W25">
            <v>82</v>
          </cell>
          <cell r="X25">
            <v>84</v>
          </cell>
          <cell r="Y25">
            <v>81</v>
          </cell>
        </row>
        <row r="26">
          <cell r="G26">
            <v>82</v>
          </cell>
          <cell r="H26">
            <v>80</v>
          </cell>
          <cell r="I26">
            <v>82.4</v>
          </cell>
          <cell r="J26">
            <v>0</v>
          </cell>
          <cell r="K26">
            <v>0</v>
          </cell>
          <cell r="L26">
            <v>0</v>
          </cell>
          <cell r="M26">
            <v>0</v>
          </cell>
          <cell r="N26">
            <v>0</v>
          </cell>
          <cell r="O26">
            <v>82</v>
          </cell>
          <cell r="P26">
            <v>90</v>
          </cell>
          <cell r="Q26">
            <v>80</v>
          </cell>
          <cell r="R26">
            <v>0</v>
          </cell>
          <cell r="S26">
            <v>0</v>
          </cell>
          <cell r="T26">
            <v>0</v>
          </cell>
          <cell r="U26">
            <v>0</v>
          </cell>
          <cell r="V26">
            <v>0</v>
          </cell>
          <cell r="W26">
            <v>81.466666666666669</v>
          </cell>
          <cell r="X26">
            <v>84</v>
          </cell>
          <cell r="Y26">
            <v>80</v>
          </cell>
        </row>
        <row r="27">
          <cell r="G27">
            <v>80</v>
          </cell>
          <cell r="H27">
            <v>95</v>
          </cell>
          <cell r="I27">
            <v>94</v>
          </cell>
          <cell r="J27">
            <v>0</v>
          </cell>
          <cell r="K27">
            <v>0</v>
          </cell>
          <cell r="L27">
            <v>0</v>
          </cell>
          <cell r="M27">
            <v>0</v>
          </cell>
          <cell r="N27">
            <v>0</v>
          </cell>
          <cell r="O27">
            <v>80</v>
          </cell>
          <cell r="P27">
            <v>90</v>
          </cell>
          <cell r="Q27">
            <v>85</v>
          </cell>
          <cell r="R27">
            <v>0</v>
          </cell>
          <cell r="S27">
            <v>0</v>
          </cell>
          <cell r="T27">
            <v>0</v>
          </cell>
          <cell r="U27">
            <v>0</v>
          </cell>
          <cell r="V27">
            <v>0</v>
          </cell>
          <cell r="W27">
            <v>89.666666666666671</v>
          </cell>
          <cell r="X27">
            <v>85</v>
          </cell>
          <cell r="Y27">
            <v>89</v>
          </cell>
        </row>
        <row r="28">
          <cell r="G28">
            <v>90</v>
          </cell>
          <cell r="H28">
            <v>90.2</v>
          </cell>
          <cell r="I28">
            <v>88</v>
          </cell>
          <cell r="J28">
            <v>0</v>
          </cell>
          <cell r="K28">
            <v>0</v>
          </cell>
          <cell r="L28">
            <v>0</v>
          </cell>
          <cell r="M28">
            <v>0</v>
          </cell>
          <cell r="N28">
            <v>0</v>
          </cell>
          <cell r="O28">
            <v>90</v>
          </cell>
          <cell r="P28">
            <v>95</v>
          </cell>
          <cell r="Q28">
            <v>95</v>
          </cell>
          <cell r="R28">
            <v>0</v>
          </cell>
          <cell r="S28">
            <v>0</v>
          </cell>
          <cell r="T28">
            <v>0</v>
          </cell>
          <cell r="U28">
            <v>0</v>
          </cell>
          <cell r="V28">
            <v>0</v>
          </cell>
          <cell r="W28">
            <v>89.399999999999991</v>
          </cell>
          <cell r="X28">
            <v>93.333333333333329</v>
          </cell>
          <cell r="Y28">
            <v>86</v>
          </cell>
        </row>
        <row r="29">
          <cell r="G29">
            <v>85</v>
          </cell>
          <cell r="H29">
            <v>85.2</v>
          </cell>
          <cell r="I29">
            <v>82</v>
          </cell>
          <cell r="J29">
            <v>0</v>
          </cell>
          <cell r="K29">
            <v>0</v>
          </cell>
          <cell r="L29">
            <v>0</v>
          </cell>
          <cell r="M29">
            <v>0</v>
          </cell>
          <cell r="N29">
            <v>0</v>
          </cell>
          <cell r="O29">
            <v>85</v>
          </cell>
          <cell r="P29">
            <v>90</v>
          </cell>
          <cell r="Q29">
            <v>85</v>
          </cell>
          <cell r="R29">
            <v>0</v>
          </cell>
          <cell r="S29">
            <v>0</v>
          </cell>
          <cell r="T29">
            <v>0</v>
          </cell>
          <cell r="U29">
            <v>0</v>
          </cell>
          <cell r="V29">
            <v>0</v>
          </cell>
          <cell r="W29">
            <v>84.066666666666663</v>
          </cell>
          <cell r="X29">
            <v>86.666666666666671</v>
          </cell>
          <cell r="Y29">
            <v>80</v>
          </cell>
        </row>
        <row r="30">
          <cell r="G30">
            <v>86</v>
          </cell>
          <cell r="H30">
            <v>75</v>
          </cell>
          <cell r="I30">
            <v>78</v>
          </cell>
          <cell r="J30">
            <v>0</v>
          </cell>
          <cell r="K30">
            <v>0</v>
          </cell>
          <cell r="L30">
            <v>0</v>
          </cell>
          <cell r="M30">
            <v>0</v>
          </cell>
          <cell r="N30">
            <v>0</v>
          </cell>
          <cell r="O30">
            <v>86</v>
          </cell>
          <cell r="P30">
            <v>90</v>
          </cell>
          <cell r="Q30">
            <v>78</v>
          </cell>
          <cell r="R30">
            <v>0</v>
          </cell>
          <cell r="S30">
            <v>0</v>
          </cell>
          <cell r="T30">
            <v>0</v>
          </cell>
          <cell r="U30">
            <v>0</v>
          </cell>
          <cell r="V30">
            <v>0</v>
          </cell>
          <cell r="W30">
            <v>79.666666666666671</v>
          </cell>
          <cell r="X30">
            <v>84.666666666666671</v>
          </cell>
          <cell r="Y30">
            <v>80</v>
          </cell>
        </row>
        <row r="31">
          <cell r="G31">
            <v>86</v>
          </cell>
          <cell r="H31">
            <v>80</v>
          </cell>
          <cell r="I31">
            <v>84</v>
          </cell>
          <cell r="J31">
            <v>0</v>
          </cell>
          <cell r="K31">
            <v>0</v>
          </cell>
          <cell r="L31">
            <v>0</v>
          </cell>
          <cell r="M31">
            <v>0</v>
          </cell>
          <cell r="N31">
            <v>0</v>
          </cell>
          <cell r="O31">
            <v>86</v>
          </cell>
          <cell r="P31">
            <v>90</v>
          </cell>
          <cell r="Q31">
            <v>78</v>
          </cell>
          <cell r="R31">
            <v>0</v>
          </cell>
          <cell r="S31">
            <v>0</v>
          </cell>
          <cell r="T31">
            <v>0</v>
          </cell>
          <cell r="U31">
            <v>0</v>
          </cell>
          <cell r="V31">
            <v>0</v>
          </cell>
          <cell r="W31">
            <v>83.333333333333329</v>
          </cell>
          <cell r="X31">
            <v>84.666666666666671</v>
          </cell>
          <cell r="Y31">
            <v>80</v>
          </cell>
        </row>
        <row r="32">
          <cell r="G32">
            <v>80</v>
          </cell>
          <cell r="H32">
            <v>80.2</v>
          </cell>
          <cell r="I32">
            <v>86</v>
          </cell>
          <cell r="J32">
            <v>0</v>
          </cell>
          <cell r="K32">
            <v>0</v>
          </cell>
          <cell r="L32">
            <v>0</v>
          </cell>
          <cell r="M32">
            <v>0</v>
          </cell>
          <cell r="N32">
            <v>0</v>
          </cell>
          <cell r="O32">
            <v>80</v>
          </cell>
          <cell r="P32">
            <v>95</v>
          </cell>
          <cell r="Q32">
            <v>80</v>
          </cell>
          <cell r="R32">
            <v>0</v>
          </cell>
          <cell r="S32">
            <v>0</v>
          </cell>
          <cell r="T32">
            <v>0</v>
          </cell>
          <cell r="U32">
            <v>0</v>
          </cell>
          <cell r="V32">
            <v>0</v>
          </cell>
          <cell r="W32">
            <v>82.066666666666663</v>
          </cell>
          <cell r="X32">
            <v>85</v>
          </cell>
          <cell r="Y32">
            <v>81</v>
          </cell>
        </row>
        <row r="33">
          <cell r="G33">
            <v>86</v>
          </cell>
          <cell r="H33">
            <v>80</v>
          </cell>
          <cell r="I33">
            <v>89</v>
          </cell>
          <cell r="J33">
            <v>0</v>
          </cell>
          <cell r="K33">
            <v>0</v>
          </cell>
          <cell r="L33">
            <v>0</v>
          </cell>
          <cell r="M33">
            <v>0</v>
          </cell>
          <cell r="N33">
            <v>0</v>
          </cell>
          <cell r="O33">
            <v>86</v>
          </cell>
          <cell r="P33">
            <v>95</v>
          </cell>
          <cell r="Q33">
            <v>80</v>
          </cell>
          <cell r="R33">
            <v>0</v>
          </cell>
          <cell r="S33">
            <v>0</v>
          </cell>
          <cell r="T33">
            <v>0</v>
          </cell>
          <cell r="U33">
            <v>0</v>
          </cell>
          <cell r="V33">
            <v>0</v>
          </cell>
          <cell r="W33">
            <v>85</v>
          </cell>
          <cell r="X33">
            <v>87</v>
          </cell>
          <cell r="Y33">
            <v>86</v>
          </cell>
        </row>
        <row r="34">
          <cell r="G34">
            <v>80</v>
          </cell>
          <cell r="H34">
            <v>80.2</v>
          </cell>
          <cell r="I34">
            <v>90</v>
          </cell>
          <cell r="J34">
            <v>0</v>
          </cell>
          <cell r="K34">
            <v>0</v>
          </cell>
          <cell r="L34">
            <v>0</v>
          </cell>
          <cell r="M34">
            <v>0</v>
          </cell>
          <cell r="N34">
            <v>0</v>
          </cell>
          <cell r="O34">
            <v>80</v>
          </cell>
          <cell r="P34">
            <v>95</v>
          </cell>
          <cell r="Q34">
            <v>80</v>
          </cell>
          <cell r="R34">
            <v>0</v>
          </cell>
          <cell r="S34">
            <v>0</v>
          </cell>
          <cell r="T34">
            <v>0</v>
          </cell>
          <cell r="U34">
            <v>0</v>
          </cell>
          <cell r="V34">
            <v>0</v>
          </cell>
          <cell r="W34">
            <v>83.399999999999991</v>
          </cell>
          <cell r="X34">
            <v>85</v>
          </cell>
          <cell r="Y34">
            <v>86</v>
          </cell>
        </row>
        <row r="35">
          <cell r="G35">
            <v>80</v>
          </cell>
          <cell r="H35">
            <v>80.3</v>
          </cell>
          <cell r="I35">
            <v>88</v>
          </cell>
          <cell r="J35">
            <v>0</v>
          </cell>
          <cell r="K35">
            <v>0</v>
          </cell>
          <cell r="L35">
            <v>0</v>
          </cell>
          <cell r="M35">
            <v>0</v>
          </cell>
          <cell r="N35">
            <v>0</v>
          </cell>
          <cell r="O35">
            <v>80</v>
          </cell>
          <cell r="P35">
            <v>80</v>
          </cell>
          <cell r="Q35">
            <v>78</v>
          </cell>
          <cell r="R35">
            <v>0</v>
          </cell>
          <cell r="S35">
            <v>0</v>
          </cell>
          <cell r="T35">
            <v>0</v>
          </cell>
          <cell r="U35">
            <v>0</v>
          </cell>
          <cell r="V35">
            <v>0</v>
          </cell>
          <cell r="W35">
            <v>82.766666666666666</v>
          </cell>
          <cell r="X35">
            <v>79.333333333333329</v>
          </cell>
          <cell r="Y35">
            <v>81</v>
          </cell>
        </row>
        <row r="36">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t="e">
            <v>#DIV/0!</v>
          </cell>
          <cell r="X36" t="e">
            <v>#DIV/0!</v>
          </cell>
          <cell r="Y36">
            <v>0</v>
          </cell>
        </row>
        <row r="37">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t="e">
            <v>#DIV/0!</v>
          </cell>
          <cell r="X37" t="e">
            <v>#DIV/0!</v>
          </cell>
          <cell r="Y37">
            <v>0</v>
          </cell>
        </row>
        <row r="38">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t="e">
            <v>#DIV/0!</v>
          </cell>
          <cell r="X38" t="e">
            <v>#DIV/0!</v>
          </cell>
          <cell r="Y38">
            <v>0</v>
          </cell>
        </row>
        <row r="39">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t="e">
            <v>#DIV/0!</v>
          </cell>
          <cell r="X39" t="e">
            <v>#DIV/0!</v>
          </cell>
          <cell r="Y39">
            <v>0</v>
          </cell>
        </row>
        <row r="40">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t="e">
            <v>#DIV/0!</v>
          </cell>
          <cell r="X40" t="e">
            <v>#DIV/0!</v>
          </cell>
          <cell r="Y40">
            <v>0</v>
          </cell>
        </row>
        <row r="41">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t="e">
            <v>#DIV/0!</v>
          </cell>
          <cell r="X41" t="e">
            <v>#DIV/0!</v>
          </cell>
          <cell r="Y41">
            <v>0</v>
          </cell>
        </row>
        <row r="42">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t="e">
            <v>#DIV/0!</v>
          </cell>
          <cell r="X42" t="e">
            <v>#DIV/0!</v>
          </cell>
          <cell r="Y42">
            <v>0</v>
          </cell>
        </row>
        <row r="43">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t="e">
            <v>#DIV/0!</v>
          </cell>
          <cell r="X43" t="e">
            <v>#DIV/0!</v>
          </cell>
          <cell r="Y43">
            <v>0</v>
          </cell>
        </row>
        <row r="44">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t="e">
            <v>#DIV/0!</v>
          </cell>
          <cell r="X44" t="e">
            <v>#DIV/0!</v>
          </cell>
          <cell r="Y44">
            <v>0</v>
          </cell>
        </row>
        <row r="45">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t="e">
            <v>#DIV/0!</v>
          </cell>
          <cell r="X45" t="e">
            <v>#DIV/0!</v>
          </cell>
          <cell r="Y45">
            <v>0</v>
          </cell>
        </row>
        <row r="46">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t="e">
            <v>#DIV/0!</v>
          </cell>
          <cell r="X46" t="e">
            <v>#DIV/0!</v>
          </cell>
          <cell r="Y46">
            <v>0</v>
          </cell>
        </row>
        <row r="47">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t="e">
            <v>#DIV/0!</v>
          </cell>
          <cell r="X47" t="e">
            <v>#DIV/0!</v>
          </cell>
          <cell r="Y47">
            <v>0</v>
          </cell>
        </row>
        <row r="48">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t="e">
            <v>#DIV/0!</v>
          </cell>
          <cell r="X48" t="e">
            <v>#DIV/0!</v>
          </cell>
          <cell r="Y48">
            <v>0</v>
          </cell>
        </row>
        <row r="49">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t="e">
            <v>#DIV/0!</v>
          </cell>
          <cell r="X49" t="e">
            <v>#DIV/0!</v>
          </cell>
          <cell r="Y49">
            <v>0</v>
          </cell>
        </row>
        <row r="50">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t="e">
            <v>#DIV/0!</v>
          </cell>
          <cell r="X50" t="e">
            <v>#DIV/0!</v>
          </cell>
          <cell r="Y50">
            <v>0</v>
          </cell>
        </row>
        <row r="51">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Y51">
            <v>0</v>
          </cell>
        </row>
        <row r="52">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Y52">
            <v>0</v>
          </cell>
        </row>
        <row r="53">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Y53">
            <v>0</v>
          </cell>
        </row>
        <row r="54">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Pegandon,        Desember  2023</v>
          </cell>
          <cell r="V54">
            <v>0</v>
          </cell>
          <cell r="Y54">
            <v>0</v>
          </cell>
        </row>
        <row r="63">
          <cell r="I63" t="str">
            <v>menjelaskan memahami tentang struktur organisai  NU, kepengurusan NU dan tugasnya, lembaga dan badan otonom NU dan perangkat organisasi Nu</v>
          </cell>
        </row>
        <row r="64">
          <cell r="I64" t="str">
            <v>menjelaskan pengertian pesantren, unsur unsur pesantren dan tata nilai pesantren</v>
          </cell>
        </row>
        <row r="65">
          <cell r="I65" t="str">
            <v>menjelaskan  amaliyah dzikir dan memutaar tasbid berdasarkan dalil-dalil al qur'an dan hadis menurut paham ahlussunnah waljama'ah</v>
          </cell>
        </row>
        <row r="66">
          <cell r="I66">
            <v>0</v>
          </cell>
        </row>
        <row r="67">
          <cell r="I67">
            <v>0</v>
          </cell>
        </row>
        <row r="68">
          <cell r="I68">
            <v>0</v>
          </cell>
        </row>
        <row r="69">
          <cell r="I69">
            <v>0</v>
          </cell>
        </row>
        <row r="70">
          <cell r="I70">
            <v>0</v>
          </cell>
        </row>
      </sheetData>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Kn"/>
    </sheetNames>
    <sheetDataSet>
      <sheetData sheetId="0">
        <row r="9">
          <cell r="G9">
            <v>85</v>
          </cell>
          <cell r="H9">
            <v>80</v>
          </cell>
          <cell r="I9">
            <v>0</v>
          </cell>
          <cell r="J9">
            <v>0</v>
          </cell>
          <cell r="K9">
            <v>0</v>
          </cell>
          <cell r="L9">
            <v>0</v>
          </cell>
          <cell r="M9">
            <v>0</v>
          </cell>
          <cell r="N9">
            <v>0</v>
          </cell>
          <cell r="O9">
            <v>80</v>
          </cell>
          <cell r="P9">
            <v>85</v>
          </cell>
          <cell r="Q9">
            <v>82</v>
          </cell>
          <cell r="R9">
            <v>84</v>
          </cell>
          <cell r="S9">
            <v>82</v>
          </cell>
          <cell r="T9">
            <v>0</v>
          </cell>
          <cell r="U9">
            <v>0</v>
          </cell>
          <cell r="V9">
            <v>0</v>
          </cell>
          <cell r="W9">
            <v>82.5</v>
          </cell>
          <cell r="X9">
            <v>82.6</v>
          </cell>
          <cell r="Y9">
            <v>76</v>
          </cell>
        </row>
        <row r="10">
          <cell r="G10">
            <v>85</v>
          </cell>
          <cell r="H10">
            <v>85</v>
          </cell>
          <cell r="I10">
            <v>0</v>
          </cell>
          <cell r="J10">
            <v>0</v>
          </cell>
          <cell r="K10">
            <v>0</v>
          </cell>
          <cell r="L10">
            <v>0</v>
          </cell>
          <cell r="M10">
            <v>0</v>
          </cell>
          <cell r="N10">
            <v>0</v>
          </cell>
          <cell r="O10">
            <v>95</v>
          </cell>
          <cell r="P10">
            <v>90</v>
          </cell>
          <cell r="Q10">
            <v>90</v>
          </cell>
          <cell r="R10">
            <v>93</v>
          </cell>
          <cell r="S10">
            <v>88</v>
          </cell>
          <cell r="T10">
            <v>0</v>
          </cell>
          <cell r="U10">
            <v>0</v>
          </cell>
          <cell r="V10">
            <v>0</v>
          </cell>
          <cell r="W10">
            <v>85</v>
          </cell>
          <cell r="X10">
            <v>91.2</v>
          </cell>
          <cell r="Y10">
            <v>82</v>
          </cell>
        </row>
        <row r="11">
          <cell r="G11">
            <v>85</v>
          </cell>
          <cell r="H11">
            <v>85</v>
          </cell>
          <cell r="I11">
            <v>0</v>
          </cell>
          <cell r="J11">
            <v>0</v>
          </cell>
          <cell r="K11">
            <v>0</v>
          </cell>
          <cell r="L11">
            <v>0</v>
          </cell>
          <cell r="M11">
            <v>0</v>
          </cell>
          <cell r="N11">
            <v>0</v>
          </cell>
          <cell r="O11">
            <v>80</v>
          </cell>
          <cell r="P11">
            <v>85</v>
          </cell>
          <cell r="Q11">
            <v>88</v>
          </cell>
          <cell r="R11">
            <v>85</v>
          </cell>
          <cell r="S11">
            <v>85</v>
          </cell>
          <cell r="T11">
            <v>0</v>
          </cell>
          <cell r="U11">
            <v>0</v>
          </cell>
          <cell r="V11">
            <v>0</v>
          </cell>
          <cell r="W11">
            <v>85</v>
          </cell>
          <cell r="X11">
            <v>84.6</v>
          </cell>
          <cell r="Y11">
            <v>84</v>
          </cell>
        </row>
        <row r="12">
          <cell r="G12">
            <v>82</v>
          </cell>
          <cell r="H12">
            <v>84</v>
          </cell>
          <cell r="I12">
            <v>0</v>
          </cell>
          <cell r="J12">
            <v>0</v>
          </cell>
          <cell r="K12">
            <v>0</v>
          </cell>
          <cell r="L12">
            <v>0</v>
          </cell>
          <cell r="M12">
            <v>0</v>
          </cell>
          <cell r="N12">
            <v>0</v>
          </cell>
          <cell r="O12">
            <v>80</v>
          </cell>
          <cell r="P12">
            <v>85</v>
          </cell>
          <cell r="Q12">
            <v>85</v>
          </cell>
          <cell r="R12">
            <v>87</v>
          </cell>
          <cell r="S12">
            <v>85</v>
          </cell>
          <cell r="T12">
            <v>0</v>
          </cell>
          <cell r="U12">
            <v>0</v>
          </cell>
          <cell r="V12">
            <v>0</v>
          </cell>
          <cell r="W12">
            <v>83</v>
          </cell>
          <cell r="X12">
            <v>84.4</v>
          </cell>
          <cell r="Y12">
            <v>82</v>
          </cell>
        </row>
        <row r="13">
          <cell r="G13">
            <v>80</v>
          </cell>
          <cell r="H13">
            <v>84</v>
          </cell>
          <cell r="I13">
            <v>0</v>
          </cell>
          <cell r="J13">
            <v>0</v>
          </cell>
          <cell r="K13">
            <v>0</v>
          </cell>
          <cell r="L13">
            <v>0</v>
          </cell>
          <cell r="M13">
            <v>0</v>
          </cell>
          <cell r="N13">
            <v>0</v>
          </cell>
          <cell r="O13">
            <v>85</v>
          </cell>
          <cell r="P13">
            <v>84</v>
          </cell>
          <cell r="Q13">
            <v>85</v>
          </cell>
          <cell r="R13">
            <v>87</v>
          </cell>
          <cell r="S13">
            <v>84</v>
          </cell>
          <cell r="T13">
            <v>0</v>
          </cell>
          <cell r="U13">
            <v>0</v>
          </cell>
          <cell r="V13">
            <v>0</v>
          </cell>
          <cell r="W13">
            <v>82</v>
          </cell>
          <cell r="X13">
            <v>85</v>
          </cell>
          <cell r="Y13">
            <v>80</v>
          </cell>
        </row>
        <row r="14">
          <cell r="G14">
            <v>80</v>
          </cell>
          <cell r="H14">
            <v>80</v>
          </cell>
          <cell r="I14">
            <v>0</v>
          </cell>
          <cell r="J14">
            <v>0</v>
          </cell>
          <cell r="K14">
            <v>0</v>
          </cell>
          <cell r="L14">
            <v>0</v>
          </cell>
          <cell r="M14">
            <v>0</v>
          </cell>
          <cell r="N14">
            <v>0</v>
          </cell>
          <cell r="O14">
            <v>80</v>
          </cell>
          <cell r="P14">
            <v>95</v>
          </cell>
          <cell r="Q14">
            <v>84</v>
          </cell>
          <cell r="R14">
            <v>88</v>
          </cell>
          <cell r="S14">
            <v>82</v>
          </cell>
          <cell r="T14">
            <v>0</v>
          </cell>
          <cell r="U14">
            <v>0</v>
          </cell>
          <cell r="V14">
            <v>0</v>
          </cell>
          <cell r="W14">
            <v>80</v>
          </cell>
          <cell r="X14">
            <v>85.8</v>
          </cell>
          <cell r="Y14">
            <v>78</v>
          </cell>
        </row>
        <row r="15">
          <cell r="G15">
            <v>85</v>
          </cell>
          <cell r="H15">
            <v>80</v>
          </cell>
          <cell r="I15">
            <v>0</v>
          </cell>
          <cell r="J15">
            <v>0</v>
          </cell>
          <cell r="K15">
            <v>0</v>
          </cell>
          <cell r="L15">
            <v>0</v>
          </cell>
          <cell r="M15">
            <v>0</v>
          </cell>
          <cell r="N15">
            <v>0</v>
          </cell>
          <cell r="O15">
            <v>85</v>
          </cell>
          <cell r="P15">
            <v>85</v>
          </cell>
          <cell r="Q15">
            <v>85</v>
          </cell>
          <cell r="R15">
            <v>83</v>
          </cell>
          <cell r="S15">
            <v>84</v>
          </cell>
          <cell r="T15">
            <v>0</v>
          </cell>
          <cell r="U15">
            <v>0</v>
          </cell>
          <cell r="V15">
            <v>0</v>
          </cell>
          <cell r="W15">
            <v>82.5</v>
          </cell>
          <cell r="X15">
            <v>84.4</v>
          </cell>
          <cell r="Y15">
            <v>76</v>
          </cell>
        </row>
        <row r="16">
          <cell r="G16">
            <v>75</v>
          </cell>
          <cell r="H16">
            <v>76</v>
          </cell>
          <cell r="I16">
            <v>0</v>
          </cell>
          <cell r="J16">
            <v>0</v>
          </cell>
          <cell r="K16">
            <v>0</v>
          </cell>
          <cell r="L16">
            <v>0</v>
          </cell>
          <cell r="M16">
            <v>0</v>
          </cell>
          <cell r="N16">
            <v>0</v>
          </cell>
          <cell r="O16">
            <v>75</v>
          </cell>
          <cell r="P16">
            <v>77</v>
          </cell>
          <cell r="Q16">
            <v>76</v>
          </cell>
          <cell r="R16">
            <v>78</v>
          </cell>
          <cell r="S16">
            <v>75</v>
          </cell>
          <cell r="T16">
            <v>0</v>
          </cell>
          <cell r="U16">
            <v>0</v>
          </cell>
          <cell r="V16">
            <v>0</v>
          </cell>
          <cell r="W16">
            <v>75.5</v>
          </cell>
          <cell r="X16">
            <v>76.2</v>
          </cell>
          <cell r="Y16">
            <v>76</v>
          </cell>
        </row>
        <row r="17">
          <cell r="G17">
            <v>80</v>
          </cell>
          <cell r="H17">
            <v>82</v>
          </cell>
          <cell r="I17">
            <v>0</v>
          </cell>
          <cell r="J17">
            <v>0</v>
          </cell>
          <cell r="K17">
            <v>0</v>
          </cell>
          <cell r="L17">
            <v>0</v>
          </cell>
          <cell r="M17">
            <v>0</v>
          </cell>
          <cell r="N17">
            <v>0</v>
          </cell>
          <cell r="O17">
            <v>90</v>
          </cell>
          <cell r="P17">
            <v>85</v>
          </cell>
          <cell r="Q17">
            <v>90</v>
          </cell>
          <cell r="R17">
            <v>86</v>
          </cell>
          <cell r="S17">
            <v>85</v>
          </cell>
          <cell r="T17">
            <v>0</v>
          </cell>
          <cell r="U17">
            <v>0</v>
          </cell>
          <cell r="V17">
            <v>0</v>
          </cell>
          <cell r="W17">
            <v>81</v>
          </cell>
          <cell r="X17">
            <v>87.2</v>
          </cell>
          <cell r="Y17">
            <v>78</v>
          </cell>
        </row>
        <row r="18">
          <cell r="G18">
            <v>74</v>
          </cell>
          <cell r="H18">
            <v>74</v>
          </cell>
          <cell r="I18">
            <v>0</v>
          </cell>
          <cell r="J18">
            <v>0</v>
          </cell>
          <cell r="K18">
            <v>0</v>
          </cell>
          <cell r="L18">
            <v>0</v>
          </cell>
          <cell r="M18">
            <v>0</v>
          </cell>
          <cell r="N18">
            <v>0</v>
          </cell>
          <cell r="O18">
            <v>74</v>
          </cell>
          <cell r="P18">
            <v>75</v>
          </cell>
          <cell r="Q18">
            <v>74</v>
          </cell>
          <cell r="R18">
            <v>74</v>
          </cell>
          <cell r="S18">
            <v>74</v>
          </cell>
          <cell r="T18">
            <v>0</v>
          </cell>
          <cell r="U18">
            <v>0</v>
          </cell>
          <cell r="V18">
            <v>0</v>
          </cell>
          <cell r="W18">
            <v>74</v>
          </cell>
          <cell r="X18">
            <v>74.2</v>
          </cell>
          <cell r="Y18">
            <v>74</v>
          </cell>
        </row>
        <row r="19">
          <cell r="G19">
            <v>80</v>
          </cell>
          <cell r="H19">
            <v>82</v>
          </cell>
          <cell r="I19">
            <v>0</v>
          </cell>
          <cell r="J19">
            <v>0</v>
          </cell>
          <cell r="K19">
            <v>0</v>
          </cell>
          <cell r="L19">
            <v>0</v>
          </cell>
          <cell r="M19">
            <v>0</v>
          </cell>
          <cell r="N19">
            <v>0</v>
          </cell>
          <cell r="O19">
            <v>95</v>
          </cell>
          <cell r="P19">
            <v>78</v>
          </cell>
          <cell r="Q19">
            <v>88</v>
          </cell>
          <cell r="R19">
            <v>85</v>
          </cell>
          <cell r="S19">
            <v>80</v>
          </cell>
          <cell r="T19">
            <v>0</v>
          </cell>
          <cell r="U19">
            <v>0</v>
          </cell>
          <cell r="V19">
            <v>0</v>
          </cell>
          <cell r="W19">
            <v>81</v>
          </cell>
          <cell r="X19">
            <v>85.2</v>
          </cell>
          <cell r="Y19">
            <v>79</v>
          </cell>
        </row>
        <row r="20">
          <cell r="G20">
            <v>80</v>
          </cell>
          <cell r="H20">
            <v>80</v>
          </cell>
          <cell r="I20">
            <v>0</v>
          </cell>
          <cell r="J20">
            <v>0</v>
          </cell>
          <cell r="K20">
            <v>0</v>
          </cell>
          <cell r="L20">
            <v>0</v>
          </cell>
          <cell r="M20">
            <v>0</v>
          </cell>
          <cell r="N20">
            <v>0</v>
          </cell>
          <cell r="O20">
            <v>85</v>
          </cell>
          <cell r="P20">
            <v>85</v>
          </cell>
          <cell r="Q20">
            <v>85</v>
          </cell>
          <cell r="R20">
            <v>82</v>
          </cell>
          <cell r="S20">
            <v>80</v>
          </cell>
          <cell r="T20">
            <v>0</v>
          </cell>
          <cell r="U20">
            <v>0</v>
          </cell>
          <cell r="V20">
            <v>0</v>
          </cell>
          <cell r="W20">
            <v>80</v>
          </cell>
          <cell r="X20">
            <v>83.4</v>
          </cell>
          <cell r="Y20">
            <v>75</v>
          </cell>
        </row>
        <row r="21">
          <cell r="G21">
            <v>85</v>
          </cell>
          <cell r="H21">
            <v>87</v>
          </cell>
          <cell r="I21">
            <v>0</v>
          </cell>
          <cell r="J21">
            <v>0</v>
          </cell>
          <cell r="K21">
            <v>0</v>
          </cell>
          <cell r="L21">
            <v>0</v>
          </cell>
          <cell r="M21">
            <v>0</v>
          </cell>
          <cell r="N21">
            <v>0</v>
          </cell>
          <cell r="O21">
            <v>90</v>
          </cell>
          <cell r="P21">
            <v>86</v>
          </cell>
          <cell r="Q21">
            <v>90</v>
          </cell>
          <cell r="R21">
            <v>92</v>
          </cell>
          <cell r="S21">
            <v>88</v>
          </cell>
          <cell r="T21">
            <v>0</v>
          </cell>
          <cell r="U21">
            <v>0</v>
          </cell>
          <cell r="V21">
            <v>0</v>
          </cell>
          <cell r="W21">
            <v>86</v>
          </cell>
          <cell r="X21">
            <v>89.2</v>
          </cell>
          <cell r="Y21">
            <v>78</v>
          </cell>
        </row>
        <row r="22">
          <cell r="G22">
            <v>80</v>
          </cell>
          <cell r="H22">
            <v>80</v>
          </cell>
          <cell r="I22">
            <v>0</v>
          </cell>
          <cell r="J22">
            <v>0</v>
          </cell>
          <cell r="K22">
            <v>0</v>
          </cell>
          <cell r="L22">
            <v>0</v>
          </cell>
          <cell r="M22">
            <v>0</v>
          </cell>
          <cell r="N22">
            <v>0</v>
          </cell>
          <cell r="O22">
            <v>85</v>
          </cell>
          <cell r="P22">
            <v>84</v>
          </cell>
          <cell r="Q22">
            <v>85</v>
          </cell>
          <cell r="R22">
            <v>86</v>
          </cell>
          <cell r="S22">
            <v>85</v>
          </cell>
          <cell r="T22">
            <v>0</v>
          </cell>
          <cell r="U22">
            <v>0</v>
          </cell>
          <cell r="V22">
            <v>0</v>
          </cell>
          <cell r="W22">
            <v>80</v>
          </cell>
          <cell r="X22">
            <v>85</v>
          </cell>
          <cell r="Y22">
            <v>76</v>
          </cell>
        </row>
        <row r="23">
          <cell r="G23">
            <v>80</v>
          </cell>
          <cell r="H23">
            <v>82</v>
          </cell>
          <cell r="I23">
            <v>0</v>
          </cell>
          <cell r="J23">
            <v>0</v>
          </cell>
          <cell r="K23">
            <v>0</v>
          </cell>
          <cell r="L23">
            <v>0</v>
          </cell>
          <cell r="M23">
            <v>0</v>
          </cell>
          <cell r="N23">
            <v>0</v>
          </cell>
          <cell r="O23">
            <v>80</v>
          </cell>
          <cell r="P23">
            <v>84</v>
          </cell>
          <cell r="Q23">
            <v>80</v>
          </cell>
          <cell r="R23">
            <v>84</v>
          </cell>
          <cell r="S23">
            <v>80</v>
          </cell>
          <cell r="T23">
            <v>0</v>
          </cell>
          <cell r="U23">
            <v>0</v>
          </cell>
          <cell r="V23">
            <v>0</v>
          </cell>
          <cell r="W23">
            <v>81</v>
          </cell>
          <cell r="X23">
            <v>81.599999999999994</v>
          </cell>
          <cell r="Y23">
            <v>75</v>
          </cell>
        </row>
        <row r="24">
          <cell r="G24">
            <v>78</v>
          </cell>
          <cell r="H24">
            <v>79</v>
          </cell>
          <cell r="I24">
            <v>0</v>
          </cell>
          <cell r="J24">
            <v>0</v>
          </cell>
          <cell r="K24">
            <v>0</v>
          </cell>
          <cell r="L24">
            <v>0</v>
          </cell>
          <cell r="M24">
            <v>0</v>
          </cell>
          <cell r="N24">
            <v>0</v>
          </cell>
          <cell r="O24">
            <v>78</v>
          </cell>
          <cell r="P24">
            <v>80</v>
          </cell>
          <cell r="Q24">
            <v>79</v>
          </cell>
          <cell r="R24">
            <v>80</v>
          </cell>
          <cell r="S24">
            <v>79</v>
          </cell>
          <cell r="T24">
            <v>0</v>
          </cell>
          <cell r="U24">
            <v>0</v>
          </cell>
          <cell r="V24">
            <v>0</v>
          </cell>
          <cell r="W24">
            <v>78.5</v>
          </cell>
          <cell r="X24">
            <v>79.2</v>
          </cell>
          <cell r="Y24">
            <v>75</v>
          </cell>
        </row>
        <row r="25">
          <cell r="G25">
            <v>85</v>
          </cell>
          <cell r="H25">
            <v>85</v>
          </cell>
          <cell r="I25">
            <v>0</v>
          </cell>
          <cell r="J25">
            <v>0</v>
          </cell>
          <cell r="K25">
            <v>0</v>
          </cell>
          <cell r="L25">
            <v>0</v>
          </cell>
          <cell r="M25">
            <v>0</v>
          </cell>
          <cell r="N25">
            <v>0</v>
          </cell>
          <cell r="O25">
            <v>85</v>
          </cell>
          <cell r="P25">
            <v>88</v>
          </cell>
          <cell r="Q25">
            <v>88</v>
          </cell>
          <cell r="R25">
            <v>90</v>
          </cell>
          <cell r="S25">
            <v>87</v>
          </cell>
          <cell r="T25">
            <v>0</v>
          </cell>
          <cell r="U25">
            <v>0</v>
          </cell>
          <cell r="V25">
            <v>0</v>
          </cell>
          <cell r="W25">
            <v>85</v>
          </cell>
          <cell r="X25">
            <v>87.6</v>
          </cell>
          <cell r="Y25">
            <v>82</v>
          </cell>
        </row>
        <row r="26">
          <cell r="G26">
            <v>80</v>
          </cell>
          <cell r="H26">
            <v>85</v>
          </cell>
          <cell r="I26">
            <v>0</v>
          </cell>
          <cell r="J26">
            <v>0</v>
          </cell>
          <cell r="K26">
            <v>0</v>
          </cell>
          <cell r="L26">
            <v>0</v>
          </cell>
          <cell r="M26">
            <v>0</v>
          </cell>
          <cell r="N26">
            <v>0</v>
          </cell>
          <cell r="O26">
            <v>85</v>
          </cell>
          <cell r="P26">
            <v>85</v>
          </cell>
          <cell r="Q26">
            <v>85</v>
          </cell>
          <cell r="R26">
            <v>85</v>
          </cell>
          <cell r="S26">
            <v>80</v>
          </cell>
          <cell r="T26">
            <v>0</v>
          </cell>
          <cell r="U26">
            <v>0</v>
          </cell>
          <cell r="V26">
            <v>0</v>
          </cell>
          <cell r="W26">
            <v>82.5</v>
          </cell>
          <cell r="X26">
            <v>84</v>
          </cell>
          <cell r="Y26">
            <v>75</v>
          </cell>
        </row>
        <row r="27">
          <cell r="G27">
            <v>85</v>
          </cell>
          <cell r="H27">
            <v>80</v>
          </cell>
          <cell r="I27">
            <v>0</v>
          </cell>
          <cell r="J27">
            <v>0</v>
          </cell>
          <cell r="K27">
            <v>0</v>
          </cell>
          <cell r="L27">
            <v>0</v>
          </cell>
          <cell r="M27">
            <v>0</v>
          </cell>
          <cell r="N27">
            <v>0</v>
          </cell>
          <cell r="O27">
            <v>85</v>
          </cell>
          <cell r="P27">
            <v>86</v>
          </cell>
          <cell r="Q27">
            <v>86</v>
          </cell>
          <cell r="R27">
            <v>89</v>
          </cell>
          <cell r="S27">
            <v>80</v>
          </cell>
          <cell r="T27">
            <v>0</v>
          </cell>
          <cell r="U27">
            <v>0</v>
          </cell>
          <cell r="V27">
            <v>0</v>
          </cell>
          <cell r="W27">
            <v>82.5</v>
          </cell>
          <cell r="X27">
            <v>85.2</v>
          </cell>
          <cell r="Y27">
            <v>80</v>
          </cell>
        </row>
        <row r="28">
          <cell r="G28">
            <v>85</v>
          </cell>
          <cell r="H28">
            <v>90</v>
          </cell>
          <cell r="I28">
            <v>0</v>
          </cell>
          <cell r="J28">
            <v>0</v>
          </cell>
          <cell r="K28">
            <v>0</v>
          </cell>
          <cell r="L28">
            <v>0</v>
          </cell>
          <cell r="M28">
            <v>0</v>
          </cell>
          <cell r="N28">
            <v>0</v>
          </cell>
          <cell r="O28">
            <v>100</v>
          </cell>
          <cell r="P28">
            <v>88</v>
          </cell>
          <cell r="Q28">
            <v>90</v>
          </cell>
          <cell r="R28">
            <v>95</v>
          </cell>
          <cell r="S28">
            <v>85</v>
          </cell>
          <cell r="T28">
            <v>0</v>
          </cell>
          <cell r="U28">
            <v>0</v>
          </cell>
          <cell r="V28">
            <v>0</v>
          </cell>
          <cell r="W28">
            <v>87.5</v>
          </cell>
          <cell r="X28">
            <v>91.6</v>
          </cell>
          <cell r="Y28">
            <v>79</v>
          </cell>
        </row>
        <row r="29">
          <cell r="G29">
            <v>85</v>
          </cell>
          <cell r="H29">
            <v>85</v>
          </cell>
          <cell r="I29">
            <v>0</v>
          </cell>
          <cell r="J29">
            <v>0</v>
          </cell>
          <cell r="K29">
            <v>0</v>
          </cell>
          <cell r="L29">
            <v>0</v>
          </cell>
          <cell r="M29">
            <v>0</v>
          </cell>
          <cell r="N29">
            <v>0</v>
          </cell>
          <cell r="O29">
            <v>85</v>
          </cell>
          <cell r="P29">
            <v>88</v>
          </cell>
          <cell r="Q29">
            <v>85</v>
          </cell>
          <cell r="R29">
            <v>89</v>
          </cell>
          <cell r="S29">
            <v>90</v>
          </cell>
          <cell r="T29">
            <v>0</v>
          </cell>
          <cell r="U29">
            <v>0</v>
          </cell>
          <cell r="V29">
            <v>0</v>
          </cell>
          <cell r="W29">
            <v>85</v>
          </cell>
          <cell r="X29">
            <v>87.4</v>
          </cell>
          <cell r="Y29">
            <v>78</v>
          </cell>
        </row>
        <row r="30">
          <cell r="G30">
            <v>76</v>
          </cell>
          <cell r="H30">
            <v>78</v>
          </cell>
          <cell r="I30">
            <v>0</v>
          </cell>
          <cell r="J30">
            <v>0</v>
          </cell>
          <cell r="K30">
            <v>0</v>
          </cell>
          <cell r="L30">
            <v>0</v>
          </cell>
          <cell r="M30">
            <v>0</v>
          </cell>
          <cell r="N30">
            <v>0</v>
          </cell>
          <cell r="O30">
            <v>78</v>
          </cell>
          <cell r="P30">
            <v>77</v>
          </cell>
          <cell r="Q30">
            <v>77</v>
          </cell>
          <cell r="R30">
            <v>76</v>
          </cell>
          <cell r="S30">
            <v>75</v>
          </cell>
          <cell r="T30">
            <v>0</v>
          </cell>
          <cell r="U30">
            <v>0</v>
          </cell>
          <cell r="V30">
            <v>0</v>
          </cell>
          <cell r="W30">
            <v>77</v>
          </cell>
          <cell r="X30">
            <v>76.599999999999994</v>
          </cell>
          <cell r="Y30">
            <v>74</v>
          </cell>
        </row>
        <row r="31">
          <cell r="G31">
            <v>80</v>
          </cell>
          <cell r="H31">
            <v>82</v>
          </cell>
          <cell r="I31">
            <v>0</v>
          </cell>
          <cell r="J31">
            <v>0</v>
          </cell>
          <cell r="K31">
            <v>0</v>
          </cell>
          <cell r="L31">
            <v>0</v>
          </cell>
          <cell r="M31">
            <v>0</v>
          </cell>
          <cell r="N31">
            <v>0</v>
          </cell>
          <cell r="O31">
            <v>84</v>
          </cell>
          <cell r="P31">
            <v>86</v>
          </cell>
          <cell r="Q31">
            <v>84</v>
          </cell>
          <cell r="R31">
            <v>86</v>
          </cell>
          <cell r="S31">
            <v>80</v>
          </cell>
          <cell r="T31">
            <v>0</v>
          </cell>
          <cell r="U31">
            <v>0</v>
          </cell>
          <cell r="V31">
            <v>0</v>
          </cell>
          <cell r="W31">
            <v>81</v>
          </cell>
          <cell r="X31">
            <v>84</v>
          </cell>
          <cell r="Y31">
            <v>75</v>
          </cell>
        </row>
        <row r="32">
          <cell r="G32">
            <v>85</v>
          </cell>
          <cell r="H32">
            <v>83</v>
          </cell>
          <cell r="I32">
            <v>0</v>
          </cell>
          <cell r="J32">
            <v>0</v>
          </cell>
          <cell r="K32">
            <v>0</v>
          </cell>
          <cell r="L32">
            <v>0</v>
          </cell>
          <cell r="M32">
            <v>0</v>
          </cell>
          <cell r="N32">
            <v>0</v>
          </cell>
          <cell r="O32">
            <v>85</v>
          </cell>
          <cell r="P32">
            <v>82</v>
          </cell>
          <cell r="Q32">
            <v>85</v>
          </cell>
          <cell r="R32">
            <v>87</v>
          </cell>
          <cell r="S32">
            <v>84</v>
          </cell>
          <cell r="T32">
            <v>0</v>
          </cell>
          <cell r="U32">
            <v>0</v>
          </cell>
          <cell r="V32">
            <v>0</v>
          </cell>
          <cell r="W32">
            <v>84</v>
          </cell>
          <cell r="X32">
            <v>84.6</v>
          </cell>
          <cell r="Y32">
            <v>76</v>
          </cell>
        </row>
        <row r="33">
          <cell r="G33">
            <v>80</v>
          </cell>
          <cell r="H33">
            <v>84</v>
          </cell>
          <cell r="I33">
            <v>0</v>
          </cell>
          <cell r="J33">
            <v>0</v>
          </cell>
          <cell r="K33">
            <v>0</v>
          </cell>
          <cell r="L33">
            <v>0</v>
          </cell>
          <cell r="M33">
            <v>0</v>
          </cell>
          <cell r="N33">
            <v>0</v>
          </cell>
          <cell r="O33">
            <v>84</v>
          </cell>
          <cell r="P33">
            <v>86</v>
          </cell>
          <cell r="Q33">
            <v>80</v>
          </cell>
          <cell r="R33">
            <v>85</v>
          </cell>
          <cell r="S33">
            <v>84</v>
          </cell>
          <cell r="T33">
            <v>0</v>
          </cell>
          <cell r="U33">
            <v>0</v>
          </cell>
          <cell r="V33">
            <v>0</v>
          </cell>
          <cell r="W33">
            <v>82</v>
          </cell>
          <cell r="X33">
            <v>83.8</v>
          </cell>
          <cell r="Y33">
            <v>75</v>
          </cell>
        </row>
        <row r="34">
          <cell r="G34">
            <v>85</v>
          </cell>
          <cell r="H34">
            <v>88</v>
          </cell>
          <cell r="I34">
            <v>0</v>
          </cell>
          <cell r="J34">
            <v>0</v>
          </cell>
          <cell r="K34">
            <v>0</v>
          </cell>
          <cell r="L34">
            <v>0</v>
          </cell>
          <cell r="M34">
            <v>0</v>
          </cell>
          <cell r="N34">
            <v>0</v>
          </cell>
          <cell r="O34">
            <v>84</v>
          </cell>
          <cell r="P34">
            <v>87</v>
          </cell>
          <cell r="Q34">
            <v>85</v>
          </cell>
          <cell r="R34">
            <v>88</v>
          </cell>
          <cell r="S34">
            <v>85</v>
          </cell>
          <cell r="T34">
            <v>0</v>
          </cell>
          <cell r="U34">
            <v>0</v>
          </cell>
          <cell r="V34">
            <v>0</v>
          </cell>
          <cell r="W34">
            <v>86.5</v>
          </cell>
          <cell r="X34">
            <v>85.8</v>
          </cell>
          <cell r="Y34">
            <v>79</v>
          </cell>
        </row>
        <row r="35">
          <cell r="G35">
            <v>80</v>
          </cell>
          <cell r="H35">
            <v>85</v>
          </cell>
          <cell r="I35">
            <v>0</v>
          </cell>
          <cell r="J35">
            <v>0</v>
          </cell>
          <cell r="K35">
            <v>0</v>
          </cell>
          <cell r="L35">
            <v>0</v>
          </cell>
          <cell r="M35">
            <v>0</v>
          </cell>
          <cell r="N35">
            <v>0</v>
          </cell>
          <cell r="O35">
            <v>100</v>
          </cell>
          <cell r="P35">
            <v>85</v>
          </cell>
          <cell r="Q35">
            <v>85</v>
          </cell>
          <cell r="R35">
            <v>90</v>
          </cell>
          <cell r="S35">
            <v>78</v>
          </cell>
          <cell r="T35">
            <v>0</v>
          </cell>
          <cell r="U35">
            <v>0</v>
          </cell>
          <cell r="V35">
            <v>0</v>
          </cell>
          <cell r="W35">
            <v>82.5</v>
          </cell>
          <cell r="X35">
            <v>87.6</v>
          </cell>
          <cell r="Y35">
            <v>78</v>
          </cell>
        </row>
        <row r="36">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t="e">
            <v>#DIV/0!</v>
          </cell>
          <cell r="X36" t="e">
            <v>#DIV/0!</v>
          </cell>
          <cell r="Y36">
            <v>0</v>
          </cell>
        </row>
        <row r="37">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t="e">
            <v>#DIV/0!</v>
          </cell>
          <cell r="X37" t="e">
            <v>#DIV/0!</v>
          </cell>
          <cell r="Y37">
            <v>0</v>
          </cell>
        </row>
        <row r="38">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t="e">
            <v>#DIV/0!</v>
          </cell>
          <cell r="X38" t="e">
            <v>#DIV/0!</v>
          </cell>
          <cell r="Y38">
            <v>0</v>
          </cell>
        </row>
        <row r="39">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t="e">
            <v>#DIV/0!</v>
          </cell>
          <cell r="X39" t="e">
            <v>#DIV/0!</v>
          </cell>
          <cell r="Y39">
            <v>0</v>
          </cell>
        </row>
        <row r="40">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t="e">
            <v>#DIV/0!</v>
          </cell>
          <cell r="X40" t="e">
            <v>#DIV/0!</v>
          </cell>
          <cell r="Y40">
            <v>0</v>
          </cell>
        </row>
        <row r="41">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t="e">
            <v>#DIV/0!</v>
          </cell>
          <cell r="X41" t="e">
            <v>#DIV/0!</v>
          </cell>
          <cell r="Y41">
            <v>0</v>
          </cell>
        </row>
        <row r="42">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t="e">
            <v>#DIV/0!</v>
          </cell>
          <cell r="X42" t="e">
            <v>#DIV/0!</v>
          </cell>
          <cell r="Y42">
            <v>0</v>
          </cell>
        </row>
        <row r="43">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t="e">
            <v>#DIV/0!</v>
          </cell>
          <cell r="X43" t="e">
            <v>#DIV/0!</v>
          </cell>
          <cell r="Y43">
            <v>0</v>
          </cell>
        </row>
        <row r="44">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t="e">
            <v>#DIV/0!</v>
          </cell>
          <cell r="X44" t="e">
            <v>#DIV/0!</v>
          </cell>
          <cell r="Y44">
            <v>0</v>
          </cell>
        </row>
        <row r="45">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t="e">
            <v>#DIV/0!</v>
          </cell>
          <cell r="X45" t="e">
            <v>#DIV/0!</v>
          </cell>
          <cell r="Y45">
            <v>0</v>
          </cell>
        </row>
        <row r="46">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t="e">
            <v>#DIV/0!</v>
          </cell>
          <cell r="X46" t="e">
            <v>#DIV/0!</v>
          </cell>
          <cell r="Y46">
            <v>0</v>
          </cell>
        </row>
        <row r="47">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t="e">
            <v>#DIV/0!</v>
          </cell>
          <cell r="X47" t="e">
            <v>#DIV/0!</v>
          </cell>
          <cell r="Y47">
            <v>0</v>
          </cell>
        </row>
        <row r="48">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t="e">
            <v>#DIV/0!</v>
          </cell>
          <cell r="X48" t="e">
            <v>#DIV/0!</v>
          </cell>
          <cell r="Y48">
            <v>0</v>
          </cell>
        </row>
        <row r="49">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t="e">
            <v>#DIV/0!</v>
          </cell>
          <cell r="X49" t="e">
            <v>#DIV/0!</v>
          </cell>
          <cell r="Y49">
            <v>0</v>
          </cell>
        </row>
        <row r="50">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t="e">
            <v>#DIV/0!</v>
          </cell>
          <cell r="X50" t="e">
            <v>#DIV/0!</v>
          </cell>
          <cell r="Y50">
            <v>0</v>
          </cell>
        </row>
        <row r="51">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Y51">
            <v>0</v>
          </cell>
        </row>
        <row r="52">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Y52">
            <v>0</v>
          </cell>
        </row>
        <row r="53">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Y53">
            <v>0</v>
          </cell>
        </row>
        <row r="54">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Pegandon,        Desember  2023</v>
          </cell>
          <cell r="V54">
            <v>0</v>
          </cell>
          <cell r="Y54">
            <v>0</v>
          </cell>
        </row>
        <row r="63">
          <cell r="I63" t="str">
            <v xml:space="preserve">menghargai dan menjelaskan keragaman Gender, suku, ras, agama, antar golongan dan budaya Indonesia </v>
          </cell>
        </row>
        <row r="64">
          <cell r="I64" t="str">
            <v>Menjelaskan kearifan lokal dan perubahan budaya di lingkungannya , mengapresiasi makanan tradisional, produk dan jasa lokal daerahnya serta mengembangkan lingkungan dan budaya lokal sesuai tingkatannya</v>
          </cell>
        </row>
        <row r="65">
          <cell r="I65" t="str">
            <v>Menjelaskan dan meeresponj  nilai penting kerja sama dan gotong royong</v>
          </cell>
        </row>
        <row r="66">
          <cell r="I66">
            <v>0</v>
          </cell>
        </row>
        <row r="67">
          <cell r="I67">
            <v>0</v>
          </cell>
        </row>
        <row r="68">
          <cell r="I68">
            <v>0</v>
          </cell>
        </row>
        <row r="69">
          <cell r="I69">
            <v>0</v>
          </cell>
        </row>
        <row r="70">
          <cell r="I70">
            <v>0</v>
          </cell>
        </row>
      </sheetData>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ND"/>
    </sheetNames>
    <sheetDataSet>
      <sheetData sheetId="0">
        <row r="9">
          <cell r="G9">
            <v>95</v>
          </cell>
          <cell r="H9">
            <v>85</v>
          </cell>
          <cell r="I9">
            <v>74</v>
          </cell>
          <cell r="J9">
            <v>86</v>
          </cell>
          <cell r="K9">
            <v>0</v>
          </cell>
          <cell r="L9">
            <v>0</v>
          </cell>
          <cell r="M9">
            <v>0</v>
          </cell>
          <cell r="N9">
            <v>0</v>
          </cell>
          <cell r="O9">
            <v>83</v>
          </cell>
          <cell r="P9">
            <v>81</v>
          </cell>
          <cell r="Q9">
            <v>84</v>
          </cell>
          <cell r="R9">
            <v>83</v>
          </cell>
          <cell r="S9">
            <v>0</v>
          </cell>
          <cell r="T9">
            <v>0</v>
          </cell>
          <cell r="U9">
            <v>0</v>
          </cell>
          <cell r="V9">
            <v>0</v>
          </cell>
          <cell r="W9">
            <v>85</v>
          </cell>
          <cell r="X9">
            <v>82.75</v>
          </cell>
          <cell r="Y9">
            <v>70</v>
          </cell>
        </row>
        <row r="10">
          <cell r="G10">
            <v>95</v>
          </cell>
          <cell r="H10">
            <v>88</v>
          </cell>
          <cell r="I10">
            <v>94</v>
          </cell>
          <cell r="J10">
            <v>89</v>
          </cell>
          <cell r="K10">
            <v>0</v>
          </cell>
          <cell r="L10">
            <v>0</v>
          </cell>
          <cell r="M10">
            <v>0</v>
          </cell>
          <cell r="N10">
            <v>0</v>
          </cell>
          <cell r="O10">
            <v>89</v>
          </cell>
          <cell r="P10">
            <v>84</v>
          </cell>
          <cell r="Q10">
            <v>82</v>
          </cell>
          <cell r="R10">
            <v>86</v>
          </cell>
          <cell r="S10">
            <v>0</v>
          </cell>
          <cell r="T10">
            <v>0</v>
          </cell>
          <cell r="U10">
            <v>0</v>
          </cell>
          <cell r="V10">
            <v>0</v>
          </cell>
          <cell r="W10">
            <v>91.5</v>
          </cell>
          <cell r="X10">
            <v>85.25</v>
          </cell>
          <cell r="Y10">
            <v>80</v>
          </cell>
        </row>
        <row r="11">
          <cell r="G11">
            <v>90</v>
          </cell>
          <cell r="H11">
            <v>78</v>
          </cell>
          <cell r="I11">
            <v>88</v>
          </cell>
          <cell r="J11">
            <v>89</v>
          </cell>
          <cell r="K11">
            <v>0</v>
          </cell>
          <cell r="L11">
            <v>0</v>
          </cell>
          <cell r="M11">
            <v>0</v>
          </cell>
          <cell r="N11">
            <v>0</v>
          </cell>
          <cell r="O11">
            <v>89</v>
          </cell>
          <cell r="P11">
            <v>84</v>
          </cell>
          <cell r="Q11">
            <v>83</v>
          </cell>
          <cell r="R11">
            <v>90</v>
          </cell>
          <cell r="S11">
            <v>0</v>
          </cell>
          <cell r="T11">
            <v>0</v>
          </cell>
          <cell r="U11">
            <v>0</v>
          </cell>
          <cell r="V11">
            <v>0</v>
          </cell>
          <cell r="W11">
            <v>86.25</v>
          </cell>
          <cell r="X11">
            <v>86.5</v>
          </cell>
          <cell r="Y11">
            <v>92</v>
          </cell>
        </row>
        <row r="12">
          <cell r="G12">
            <v>95</v>
          </cell>
          <cell r="H12">
            <v>78</v>
          </cell>
          <cell r="I12">
            <v>83</v>
          </cell>
          <cell r="J12">
            <v>80</v>
          </cell>
          <cell r="K12">
            <v>0</v>
          </cell>
          <cell r="L12">
            <v>0</v>
          </cell>
          <cell r="M12">
            <v>0</v>
          </cell>
          <cell r="N12">
            <v>0</v>
          </cell>
          <cell r="O12">
            <v>80</v>
          </cell>
          <cell r="P12">
            <v>84</v>
          </cell>
          <cell r="Q12">
            <v>77</v>
          </cell>
          <cell r="R12">
            <v>83</v>
          </cell>
          <cell r="S12">
            <v>0</v>
          </cell>
          <cell r="T12">
            <v>0</v>
          </cell>
          <cell r="U12">
            <v>0</v>
          </cell>
          <cell r="V12">
            <v>0</v>
          </cell>
          <cell r="W12">
            <v>84</v>
          </cell>
          <cell r="X12">
            <v>81</v>
          </cell>
          <cell r="Y12">
            <v>70</v>
          </cell>
        </row>
        <row r="13">
          <cell r="G13">
            <v>90</v>
          </cell>
          <cell r="H13">
            <v>87</v>
          </cell>
          <cell r="I13">
            <v>75</v>
          </cell>
          <cell r="J13">
            <v>88</v>
          </cell>
          <cell r="K13">
            <v>0</v>
          </cell>
          <cell r="L13">
            <v>0</v>
          </cell>
          <cell r="M13">
            <v>0</v>
          </cell>
          <cell r="N13">
            <v>0</v>
          </cell>
          <cell r="O13">
            <v>89</v>
          </cell>
          <cell r="P13">
            <v>83</v>
          </cell>
          <cell r="Q13">
            <v>83</v>
          </cell>
          <cell r="R13">
            <v>89</v>
          </cell>
          <cell r="S13">
            <v>0</v>
          </cell>
          <cell r="T13">
            <v>0</v>
          </cell>
          <cell r="U13">
            <v>0</v>
          </cell>
          <cell r="V13">
            <v>0</v>
          </cell>
          <cell r="W13">
            <v>85</v>
          </cell>
          <cell r="X13">
            <v>86</v>
          </cell>
          <cell r="Y13">
            <v>88</v>
          </cell>
        </row>
        <row r="14">
          <cell r="G14">
            <v>90</v>
          </cell>
          <cell r="H14">
            <v>85</v>
          </cell>
          <cell r="I14">
            <v>93</v>
          </cell>
          <cell r="J14">
            <v>91</v>
          </cell>
          <cell r="K14">
            <v>0</v>
          </cell>
          <cell r="L14">
            <v>0</v>
          </cell>
          <cell r="M14">
            <v>0</v>
          </cell>
          <cell r="N14">
            <v>0</v>
          </cell>
          <cell r="O14">
            <v>80</v>
          </cell>
          <cell r="P14">
            <v>83</v>
          </cell>
          <cell r="Q14">
            <v>76</v>
          </cell>
          <cell r="R14">
            <v>85</v>
          </cell>
          <cell r="S14">
            <v>0</v>
          </cell>
          <cell r="T14">
            <v>0</v>
          </cell>
          <cell r="U14">
            <v>0</v>
          </cell>
          <cell r="V14">
            <v>0</v>
          </cell>
          <cell r="W14">
            <v>89.75</v>
          </cell>
          <cell r="X14">
            <v>81</v>
          </cell>
          <cell r="Y14">
            <v>78</v>
          </cell>
        </row>
        <row r="15">
          <cell r="G15">
            <v>90</v>
          </cell>
          <cell r="H15">
            <v>75</v>
          </cell>
          <cell r="I15">
            <v>81</v>
          </cell>
          <cell r="J15">
            <v>85</v>
          </cell>
          <cell r="K15">
            <v>0</v>
          </cell>
          <cell r="L15">
            <v>0</v>
          </cell>
          <cell r="M15">
            <v>0</v>
          </cell>
          <cell r="N15">
            <v>0</v>
          </cell>
          <cell r="O15">
            <v>87</v>
          </cell>
          <cell r="P15">
            <v>83</v>
          </cell>
          <cell r="Q15">
            <v>81</v>
          </cell>
          <cell r="R15">
            <v>83</v>
          </cell>
          <cell r="S15">
            <v>0</v>
          </cell>
          <cell r="T15">
            <v>0</v>
          </cell>
          <cell r="U15">
            <v>0</v>
          </cell>
          <cell r="V15">
            <v>0</v>
          </cell>
          <cell r="W15">
            <v>82.75</v>
          </cell>
          <cell r="X15">
            <v>83.5</v>
          </cell>
          <cell r="Y15">
            <v>70</v>
          </cell>
        </row>
        <row r="16">
          <cell r="G16">
            <v>85</v>
          </cell>
          <cell r="H16">
            <v>74</v>
          </cell>
          <cell r="I16">
            <v>75</v>
          </cell>
          <cell r="J16">
            <v>88</v>
          </cell>
          <cell r="K16">
            <v>0</v>
          </cell>
          <cell r="L16">
            <v>0</v>
          </cell>
          <cell r="M16">
            <v>0</v>
          </cell>
          <cell r="N16">
            <v>0</v>
          </cell>
          <cell r="O16">
            <v>80</v>
          </cell>
          <cell r="P16">
            <v>84</v>
          </cell>
          <cell r="Q16">
            <v>77</v>
          </cell>
          <cell r="R16">
            <v>88</v>
          </cell>
          <cell r="S16">
            <v>0</v>
          </cell>
          <cell r="T16">
            <v>0</v>
          </cell>
          <cell r="U16">
            <v>0</v>
          </cell>
          <cell r="V16">
            <v>0</v>
          </cell>
          <cell r="W16">
            <v>80.5</v>
          </cell>
          <cell r="X16">
            <v>82.25</v>
          </cell>
          <cell r="Y16">
            <v>86</v>
          </cell>
        </row>
        <row r="17">
          <cell r="G17">
            <v>90</v>
          </cell>
          <cell r="H17">
            <v>78</v>
          </cell>
          <cell r="I17">
            <v>74</v>
          </cell>
          <cell r="J17">
            <v>89</v>
          </cell>
          <cell r="K17">
            <v>0</v>
          </cell>
          <cell r="L17">
            <v>0</v>
          </cell>
          <cell r="M17">
            <v>0</v>
          </cell>
          <cell r="N17">
            <v>0</v>
          </cell>
          <cell r="O17">
            <v>83</v>
          </cell>
          <cell r="P17">
            <v>83</v>
          </cell>
          <cell r="Q17">
            <v>81</v>
          </cell>
          <cell r="R17">
            <v>89</v>
          </cell>
          <cell r="S17">
            <v>0</v>
          </cell>
          <cell r="T17">
            <v>0</v>
          </cell>
          <cell r="U17">
            <v>0</v>
          </cell>
          <cell r="V17">
            <v>0</v>
          </cell>
          <cell r="W17">
            <v>82.75</v>
          </cell>
          <cell r="X17">
            <v>84</v>
          </cell>
          <cell r="Y17">
            <v>90</v>
          </cell>
        </row>
        <row r="18">
          <cell r="G18">
            <v>85</v>
          </cell>
          <cell r="H18">
            <v>75</v>
          </cell>
          <cell r="I18">
            <v>90</v>
          </cell>
          <cell r="J18">
            <v>86</v>
          </cell>
          <cell r="K18">
            <v>0</v>
          </cell>
          <cell r="L18">
            <v>0</v>
          </cell>
          <cell r="M18">
            <v>0</v>
          </cell>
          <cell r="N18">
            <v>0</v>
          </cell>
          <cell r="O18">
            <v>80</v>
          </cell>
          <cell r="P18">
            <v>85</v>
          </cell>
          <cell r="Q18">
            <v>90</v>
          </cell>
          <cell r="R18">
            <v>87</v>
          </cell>
          <cell r="S18">
            <v>0</v>
          </cell>
          <cell r="T18">
            <v>0</v>
          </cell>
          <cell r="U18">
            <v>0</v>
          </cell>
          <cell r="V18">
            <v>0</v>
          </cell>
          <cell r="W18">
            <v>84</v>
          </cell>
          <cell r="X18">
            <v>85.5</v>
          </cell>
          <cell r="Y18">
            <v>56</v>
          </cell>
        </row>
        <row r="19">
          <cell r="G19">
            <v>95</v>
          </cell>
          <cell r="H19">
            <v>80</v>
          </cell>
          <cell r="I19">
            <v>79</v>
          </cell>
          <cell r="J19">
            <v>85</v>
          </cell>
          <cell r="K19">
            <v>0</v>
          </cell>
          <cell r="L19">
            <v>0</v>
          </cell>
          <cell r="M19">
            <v>0</v>
          </cell>
          <cell r="N19">
            <v>0</v>
          </cell>
          <cell r="O19">
            <v>98</v>
          </cell>
          <cell r="P19">
            <v>85</v>
          </cell>
          <cell r="Q19">
            <v>85</v>
          </cell>
          <cell r="R19">
            <v>84</v>
          </cell>
          <cell r="S19">
            <v>0</v>
          </cell>
          <cell r="T19">
            <v>0</v>
          </cell>
          <cell r="U19">
            <v>0</v>
          </cell>
          <cell r="V19">
            <v>0</v>
          </cell>
          <cell r="W19">
            <v>84.75</v>
          </cell>
          <cell r="X19">
            <v>88</v>
          </cell>
          <cell r="Y19">
            <v>74</v>
          </cell>
        </row>
        <row r="20">
          <cell r="G20">
            <v>95</v>
          </cell>
          <cell r="H20">
            <v>78</v>
          </cell>
          <cell r="I20">
            <v>88</v>
          </cell>
          <cell r="J20">
            <v>86</v>
          </cell>
          <cell r="K20">
            <v>0</v>
          </cell>
          <cell r="L20">
            <v>0</v>
          </cell>
          <cell r="M20">
            <v>0</v>
          </cell>
          <cell r="N20">
            <v>0</v>
          </cell>
          <cell r="O20">
            <v>89</v>
          </cell>
          <cell r="P20">
            <v>83</v>
          </cell>
          <cell r="Q20">
            <v>82</v>
          </cell>
          <cell r="R20">
            <v>85</v>
          </cell>
          <cell r="S20">
            <v>0</v>
          </cell>
          <cell r="T20">
            <v>0</v>
          </cell>
          <cell r="U20">
            <v>0</v>
          </cell>
          <cell r="V20">
            <v>0</v>
          </cell>
          <cell r="W20">
            <v>86.75</v>
          </cell>
          <cell r="X20">
            <v>84.75</v>
          </cell>
          <cell r="Y20">
            <v>76</v>
          </cell>
        </row>
        <row r="21">
          <cell r="G21">
            <v>88</v>
          </cell>
          <cell r="H21">
            <v>80</v>
          </cell>
          <cell r="I21">
            <v>75</v>
          </cell>
          <cell r="J21">
            <v>90</v>
          </cell>
          <cell r="K21">
            <v>0</v>
          </cell>
          <cell r="L21">
            <v>0</v>
          </cell>
          <cell r="M21">
            <v>0</v>
          </cell>
          <cell r="N21">
            <v>0</v>
          </cell>
          <cell r="O21">
            <v>87</v>
          </cell>
          <cell r="P21">
            <v>83</v>
          </cell>
          <cell r="Q21">
            <v>82</v>
          </cell>
          <cell r="R21">
            <v>87</v>
          </cell>
          <cell r="S21">
            <v>0</v>
          </cell>
          <cell r="T21">
            <v>0</v>
          </cell>
          <cell r="U21">
            <v>0</v>
          </cell>
          <cell r="V21">
            <v>0</v>
          </cell>
          <cell r="W21">
            <v>83.25</v>
          </cell>
          <cell r="X21">
            <v>84.75</v>
          </cell>
          <cell r="Y21">
            <v>84</v>
          </cell>
        </row>
        <row r="22">
          <cell r="G22">
            <v>90</v>
          </cell>
          <cell r="H22">
            <v>80</v>
          </cell>
          <cell r="I22">
            <v>83</v>
          </cell>
          <cell r="J22">
            <v>82</v>
          </cell>
          <cell r="K22">
            <v>0</v>
          </cell>
          <cell r="L22">
            <v>0</v>
          </cell>
          <cell r="M22">
            <v>0</v>
          </cell>
          <cell r="N22">
            <v>0</v>
          </cell>
          <cell r="O22">
            <v>92</v>
          </cell>
          <cell r="P22">
            <v>84</v>
          </cell>
          <cell r="Q22">
            <v>84</v>
          </cell>
          <cell r="R22">
            <v>83</v>
          </cell>
          <cell r="S22">
            <v>0</v>
          </cell>
          <cell r="T22">
            <v>0</v>
          </cell>
          <cell r="U22">
            <v>0</v>
          </cell>
          <cell r="V22">
            <v>0</v>
          </cell>
          <cell r="W22">
            <v>83.75</v>
          </cell>
          <cell r="X22">
            <v>85.75</v>
          </cell>
          <cell r="Y22">
            <v>72</v>
          </cell>
        </row>
        <row r="23">
          <cell r="G23">
            <v>90</v>
          </cell>
          <cell r="H23">
            <v>74</v>
          </cell>
          <cell r="I23">
            <v>75</v>
          </cell>
          <cell r="J23">
            <v>89</v>
          </cell>
          <cell r="K23">
            <v>0</v>
          </cell>
          <cell r="L23">
            <v>0</v>
          </cell>
          <cell r="M23">
            <v>0</v>
          </cell>
          <cell r="N23">
            <v>0</v>
          </cell>
          <cell r="O23">
            <v>74</v>
          </cell>
          <cell r="P23">
            <v>81</v>
          </cell>
          <cell r="Q23">
            <v>74</v>
          </cell>
          <cell r="R23">
            <v>85</v>
          </cell>
          <cell r="S23">
            <v>0</v>
          </cell>
          <cell r="T23">
            <v>0</v>
          </cell>
          <cell r="U23">
            <v>0</v>
          </cell>
          <cell r="V23">
            <v>0</v>
          </cell>
          <cell r="W23">
            <v>82</v>
          </cell>
          <cell r="X23">
            <v>78.5</v>
          </cell>
          <cell r="Y23">
            <v>78</v>
          </cell>
        </row>
        <row r="24">
          <cell r="G24">
            <v>90</v>
          </cell>
          <cell r="H24">
            <v>80</v>
          </cell>
          <cell r="I24">
            <v>74</v>
          </cell>
          <cell r="J24">
            <v>85</v>
          </cell>
          <cell r="K24">
            <v>0</v>
          </cell>
          <cell r="L24">
            <v>0</v>
          </cell>
          <cell r="M24">
            <v>0</v>
          </cell>
          <cell r="N24">
            <v>0</v>
          </cell>
          <cell r="O24">
            <v>83</v>
          </cell>
          <cell r="P24">
            <v>74</v>
          </cell>
          <cell r="Q24">
            <v>81</v>
          </cell>
          <cell r="R24">
            <v>84</v>
          </cell>
          <cell r="S24">
            <v>0</v>
          </cell>
          <cell r="T24">
            <v>0</v>
          </cell>
          <cell r="U24">
            <v>0</v>
          </cell>
          <cell r="V24">
            <v>0</v>
          </cell>
          <cell r="W24">
            <v>82.25</v>
          </cell>
          <cell r="X24">
            <v>80.5</v>
          </cell>
          <cell r="Y24">
            <v>74</v>
          </cell>
        </row>
        <row r="25">
          <cell r="G25">
            <v>95</v>
          </cell>
          <cell r="H25">
            <v>88</v>
          </cell>
          <cell r="I25">
            <v>89</v>
          </cell>
          <cell r="J25">
            <v>90</v>
          </cell>
          <cell r="K25">
            <v>0</v>
          </cell>
          <cell r="L25">
            <v>0</v>
          </cell>
          <cell r="M25">
            <v>0</v>
          </cell>
          <cell r="N25">
            <v>0</v>
          </cell>
          <cell r="O25">
            <v>77</v>
          </cell>
          <cell r="P25">
            <v>84</v>
          </cell>
          <cell r="Q25">
            <v>74</v>
          </cell>
          <cell r="R25">
            <v>87</v>
          </cell>
          <cell r="S25">
            <v>0</v>
          </cell>
          <cell r="T25">
            <v>0</v>
          </cell>
          <cell r="U25">
            <v>0</v>
          </cell>
          <cell r="V25">
            <v>0</v>
          </cell>
          <cell r="W25">
            <v>90.5</v>
          </cell>
          <cell r="X25">
            <v>80.5</v>
          </cell>
          <cell r="Y25">
            <v>82</v>
          </cell>
        </row>
        <row r="26">
          <cell r="G26">
            <v>90</v>
          </cell>
          <cell r="H26">
            <v>78</v>
          </cell>
          <cell r="I26">
            <v>81</v>
          </cell>
          <cell r="J26">
            <v>89</v>
          </cell>
          <cell r="K26">
            <v>0</v>
          </cell>
          <cell r="L26">
            <v>0</v>
          </cell>
          <cell r="M26">
            <v>0</v>
          </cell>
          <cell r="N26">
            <v>0</v>
          </cell>
          <cell r="O26">
            <v>90</v>
          </cell>
          <cell r="P26">
            <v>86</v>
          </cell>
          <cell r="Q26">
            <v>85</v>
          </cell>
          <cell r="R26">
            <v>78</v>
          </cell>
          <cell r="S26">
            <v>0</v>
          </cell>
          <cell r="T26">
            <v>0</v>
          </cell>
          <cell r="U26">
            <v>0</v>
          </cell>
          <cell r="V26">
            <v>0</v>
          </cell>
          <cell r="W26">
            <v>84.5</v>
          </cell>
          <cell r="X26">
            <v>84.75</v>
          </cell>
          <cell r="Y26">
            <v>62</v>
          </cell>
        </row>
        <row r="27">
          <cell r="G27">
            <v>90</v>
          </cell>
          <cell r="H27">
            <v>85</v>
          </cell>
          <cell r="I27">
            <v>75</v>
          </cell>
          <cell r="J27">
            <v>89</v>
          </cell>
          <cell r="K27">
            <v>0</v>
          </cell>
          <cell r="L27">
            <v>0</v>
          </cell>
          <cell r="M27">
            <v>0</v>
          </cell>
          <cell r="N27">
            <v>0</v>
          </cell>
          <cell r="O27">
            <v>77</v>
          </cell>
          <cell r="P27">
            <v>82</v>
          </cell>
          <cell r="Q27">
            <v>77</v>
          </cell>
          <cell r="R27">
            <v>88</v>
          </cell>
          <cell r="S27">
            <v>0</v>
          </cell>
          <cell r="T27">
            <v>0</v>
          </cell>
          <cell r="U27">
            <v>0</v>
          </cell>
          <cell r="V27">
            <v>0</v>
          </cell>
          <cell r="W27">
            <v>84.75</v>
          </cell>
          <cell r="X27">
            <v>81</v>
          </cell>
          <cell r="Y27">
            <v>86</v>
          </cell>
        </row>
        <row r="28">
          <cell r="G28">
            <v>90</v>
          </cell>
          <cell r="H28">
            <v>80</v>
          </cell>
          <cell r="I28">
            <v>95</v>
          </cell>
          <cell r="J28">
            <v>81</v>
          </cell>
          <cell r="K28">
            <v>0</v>
          </cell>
          <cell r="L28">
            <v>0</v>
          </cell>
          <cell r="M28">
            <v>0</v>
          </cell>
          <cell r="N28">
            <v>0</v>
          </cell>
          <cell r="O28">
            <v>77</v>
          </cell>
          <cell r="P28">
            <v>84</v>
          </cell>
          <cell r="Q28">
            <v>77</v>
          </cell>
          <cell r="R28">
            <v>87</v>
          </cell>
          <cell r="S28">
            <v>0</v>
          </cell>
          <cell r="T28">
            <v>0</v>
          </cell>
          <cell r="U28">
            <v>0</v>
          </cell>
          <cell r="V28">
            <v>0</v>
          </cell>
          <cell r="W28">
            <v>86.5</v>
          </cell>
          <cell r="X28">
            <v>81.25</v>
          </cell>
          <cell r="Y28">
            <v>82</v>
          </cell>
        </row>
        <row r="29">
          <cell r="G29">
            <v>90</v>
          </cell>
          <cell r="H29">
            <v>80</v>
          </cell>
          <cell r="I29">
            <v>74</v>
          </cell>
          <cell r="J29">
            <v>85</v>
          </cell>
          <cell r="K29">
            <v>0</v>
          </cell>
          <cell r="L29">
            <v>0</v>
          </cell>
          <cell r="M29">
            <v>0</v>
          </cell>
          <cell r="N29">
            <v>0</v>
          </cell>
          <cell r="O29">
            <v>87</v>
          </cell>
          <cell r="P29">
            <v>83</v>
          </cell>
          <cell r="Q29">
            <v>81</v>
          </cell>
          <cell r="R29">
            <v>86</v>
          </cell>
          <cell r="S29">
            <v>0</v>
          </cell>
          <cell r="T29">
            <v>0</v>
          </cell>
          <cell r="U29">
            <v>0</v>
          </cell>
          <cell r="V29">
            <v>0</v>
          </cell>
          <cell r="W29">
            <v>82.25</v>
          </cell>
          <cell r="X29">
            <v>84.25</v>
          </cell>
          <cell r="Y29">
            <v>80</v>
          </cell>
        </row>
        <row r="30">
          <cell r="G30">
            <v>80</v>
          </cell>
          <cell r="H30">
            <v>89</v>
          </cell>
          <cell r="I30">
            <v>87</v>
          </cell>
          <cell r="J30">
            <v>90</v>
          </cell>
          <cell r="K30">
            <v>0</v>
          </cell>
          <cell r="L30">
            <v>0</v>
          </cell>
          <cell r="M30">
            <v>0</v>
          </cell>
          <cell r="N30">
            <v>0</v>
          </cell>
          <cell r="O30">
            <v>87</v>
          </cell>
          <cell r="P30">
            <v>80</v>
          </cell>
          <cell r="Q30">
            <v>81</v>
          </cell>
          <cell r="R30">
            <v>90</v>
          </cell>
          <cell r="S30">
            <v>0</v>
          </cell>
          <cell r="T30">
            <v>0</v>
          </cell>
          <cell r="U30">
            <v>0</v>
          </cell>
          <cell r="V30">
            <v>0</v>
          </cell>
          <cell r="W30">
            <v>86.5</v>
          </cell>
          <cell r="X30">
            <v>84.5</v>
          </cell>
          <cell r="Y30">
            <v>56</v>
          </cell>
        </row>
        <row r="31">
          <cell r="G31">
            <v>95</v>
          </cell>
          <cell r="H31">
            <v>78</v>
          </cell>
          <cell r="I31">
            <v>91</v>
          </cell>
          <cell r="J31">
            <v>85</v>
          </cell>
          <cell r="K31">
            <v>0</v>
          </cell>
          <cell r="L31">
            <v>0</v>
          </cell>
          <cell r="M31">
            <v>0</v>
          </cell>
          <cell r="N31">
            <v>0</v>
          </cell>
          <cell r="O31">
            <v>83</v>
          </cell>
          <cell r="P31">
            <v>84</v>
          </cell>
          <cell r="Q31">
            <v>80</v>
          </cell>
          <cell r="R31">
            <v>90</v>
          </cell>
          <cell r="S31">
            <v>0</v>
          </cell>
          <cell r="T31">
            <v>0</v>
          </cell>
          <cell r="U31">
            <v>0</v>
          </cell>
          <cell r="V31">
            <v>0</v>
          </cell>
          <cell r="W31">
            <v>87.25</v>
          </cell>
          <cell r="X31">
            <v>84.25</v>
          </cell>
          <cell r="Y31">
            <v>62</v>
          </cell>
        </row>
        <row r="32">
          <cell r="G32">
            <v>98</v>
          </cell>
          <cell r="H32">
            <v>80</v>
          </cell>
          <cell r="I32">
            <v>75</v>
          </cell>
          <cell r="J32">
            <v>88</v>
          </cell>
          <cell r="K32">
            <v>0</v>
          </cell>
          <cell r="L32">
            <v>0</v>
          </cell>
          <cell r="M32">
            <v>0</v>
          </cell>
          <cell r="N32">
            <v>0</v>
          </cell>
          <cell r="O32">
            <v>89</v>
          </cell>
          <cell r="P32">
            <v>84</v>
          </cell>
          <cell r="Q32">
            <v>83</v>
          </cell>
          <cell r="R32">
            <v>78</v>
          </cell>
          <cell r="S32">
            <v>0</v>
          </cell>
          <cell r="T32">
            <v>0</v>
          </cell>
          <cell r="U32">
            <v>0</v>
          </cell>
          <cell r="V32">
            <v>0</v>
          </cell>
          <cell r="W32">
            <v>85.25</v>
          </cell>
          <cell r="X32">
            <v>83.5</v>
          </cell>
          <cell r="Y32">
            <v>68</v>
          </cell>
        </row>
        <row r="33">
          <cell r="G33">
            <v>90</v>
          </cell>
          <cell r="H33">
            <v>78</v>
          </cell>
          <cell r="I33">
            <v>88</v>
          </cell>
          <cell r="J33">
            <v>86</v>
          </cell>
          <cell r="K33">
            <v>0</v>
          </cell>
          <cell r="L33">
            <v>0</v>
          </cell>
          <cell r="M33">
            <v>0</v>
          </cell>
          <cell r="N33">
            <v>0</v>
          </cell>
          <cell r="O33">
            <v>77</v>
          </cell>
          <cell r="P33">
            <v>84</v>
          </cell>
          <cell r="Q33">
            <v>77</v>
          </cell>
          <cell r="R33">
            <v>85</v>
          </cell>
          <cell r="S33">
            <v>0</v>
          </cell>
          <cell r="T33">
            <v>0</v>
          </cell>
          <cell r="U33">
            <v>0</v>
          </cell>
          <cell r="V33">
            <v>0</v>
          </cell>
          <cell r="W33">
            <v>85.5</v>
          </cell>
          <cell r="X33">
            <v>80.75</v>
          </cell>
          <cell r="Y33">
            <v>78</v>
          </cell>
        </row>
        <row r="34">
          <cell r="G34">
            <v>90</v>
          </cell>
          <cell r="H34">
            <v>89</v>
          </cell>
          <cell r="I34">
            <v>74</v>
          </cell>
          <cell r="J34">
            <v>91</v>
          </cell>
          <cell r="K34">
            <v>0</v>
          </cell>
          <cell r="L34">
            <v>0</v>
          </cell>
          <cell r="M34">
            <v>0</v>
          </cell>
          <cell r="N34">
            <v>0</v>
          </cell>
          <cell r="O34">
            <v>89</v>
          </cell>
          <cell r="P34">
            <v>84</v>
          </cell>
          <cell r="Q34">
            <v>83</v>
          </cell>
          <cell r="R34">
            <v>90</v>
          </cell>
          <cell r="S34">
            <v>0</v>
          </cell>
          <cell r="T34">
            <v>0</v>
          </cell>
          <cell r="U34">
            <v>0</v>
          </cell>
          <cell r="V34">
            <v>0</v>
          </cell>
          <cell r="W34">
            <v>86</v>
          </cell>
          <cell r="X34">
            <v>86.5</v>
          </cell>
          <cell r="Y34">
            <v>90</v>
          </cell>
        </row>
        <row r="35">
          <cell r="G35">
            <v>80</v>
          </cell>
          <cell r="H35">
            <v>81</v>
          </cell>
          <cell r="I35">
            <v>88</v>
          </cell>
          <cell r="J35">
            <v>90</v>
          </cell>
          <cell r="K35">
            <v>0</v>
          </cell>
          <cell r="L35">
            <v>0</v>
          </cell>
          <cell r="M35">
            <v>0</v>
          </cell>
          <cell r="N35">
            <v>0</v>
          </cell>
          <cell r="O35">
            <v>87</v>
          </cell>
          <cell r="P35">
            <v>83</v>
          </cell>
          <cell r="Q35">
            <v>81</v>
          </cell>
          <cell r="R35">
            <v>80</v>
          </cell>
          <cell r="S35">
            <v>0</v>
          </cell>
          <cell r="T35">
            <v>0</v>
          </cell>
          <cell r="U35">
            <v>0</v>
          </cell>
          <cell r="V35">
            <v>0</v>
          </cell>
          <cell r="W35">
            <v>84.75</v>
          </cell>
          <cell r="X35">
            <v>82.75</v>
          </cell>
          <cell r="Y35">
            <v>60</v>
          </cell>
        </row>
        <row r="36">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t="e">
            <v>#DIV/0!</v>
          </cell>
          <cell r="X36" t="e">
            <v>#DIV/0!</v>
          </cell>
          <cell r="Y36">
            <v>0</v>
          </cell>
        </row>
        <row r="37">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t="e">
            <v>#DIV/0!</v>
          </cell>
          <cell r="X37" t="e">
            <v>#DIV/0!</v>
          </cell>
          <cell r="Y37">
            <v>0</v>
          </cell>
        </row>
        <row r="38">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t="e">
            <v>#DIV/0!</v>
          </cell>
          <cell r="X38" t="e">
            <v>#DIV/0!</v>
          </cell>
          <cell r="Y38">
            <v>0</v>
          </cell>
        </row>
        <row r="39">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t="e">
            <v>#DIV/0!</v>
          </cell>
          <cell r="X39" t="e">
            <v>#DIV/0!</v>
          </cell>
          <cell r="Y39">
            <v>0</v>
          </cell>
        </row>
        <row r="40">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t="e">
            <v>#DIV/0!</v>
          </cell>
          <cell r="X40" t="e">
            <v>#DIV/0!</v>
          </cell>
          <cell r="Y40">
            <v>0</v>
          </cell>
        </row>
        <row r="41">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t="e">
            <v>#DIV/0!</v>
          </cell>
          <cell r="X41" t="e">
            <v>#DIV/0!</v>
          </cell>
          <cell r="Y41">
            <v>0</v>
          </cell>
        </row>
        <row r="42">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t="e">
            <v>#DIV/0!</v>
          </cell>
          <cell r="X42" t="e">
            <v>#DIV/0!</v>
          </cell>
          <cell r="Y42">
            <v>0</v>
          </cell>
        </row>
        <row r="43">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t="e">
            <v>#DIV/0!</v>
          </cell>
          <cell r="X43" t="e">
            <v>#DIV/0!</v>
          </cell>
          <cell r="Y43">
            <v>0</v>
          </cell>
        </row>
        <row r="44">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t="e">
            <v>#DIV/0!</v>
          </cell>
          <cell r="X44" t="e">
            <v>#DIV/0!</v>
          </cell>
          <cell r="Y44">
            <v>0</v>
          </cell>
        </row>
        <row r="45">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t="e">
            <v>#DIV/0!</v>
          </cell>
          <cell r="X45" t="e">
            <v>#DIV/0!</v>
          </cell>
          <cell r="Y45">
            <v>0</v>
          </cell>
        </row>
        <row r="46">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t="e">
            <v>#DIV/0!</v>
          </cell>
          <cell r="X46" t="e">
            <v>#DIV/0!</v>
          </cell>
          <cell r="Y46">
            <v>0</v>
          </cell>
        </row>
        <row r="47">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t="e">
            <v>#DIV/0!</v>
          </cell>
          <cell r="X47" t="e">
            <v>#DIV/0!</v>
          </cell>
          <cell r="Y47">
            <v>0</v>
          </cell>
        </row>
        <row r="48">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t="e">
            <v>#DIV/0!</v>
          </cell>
          <cell r="X48" t="e">
            <v>#DIV/0!</v>
          </cell>
          <cell r="Y48">
            <v>0</v>
          </cell>
        </row>
        <row r="49">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t="e">
            <v>#DIV/0!</v>
          </cell>
          <cell r="X49" t="e">
            <v>#DIV/0!</v>
          </cell>
          <cell r="Y49">
            <v>0</v>
          </cell>
        </row>
        <row r="50">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t="e">
            <v>#DIV/0!</v>
          </cell>
          <cell r="X50" t="e">
            <v>#DIV/0!</v>
          </cell>
          <cell r="Y50">
            <v>0</v>
          </cell>
        </row>
        <row r="51">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Y51">
            <v>0</v>
          </cell>
        </row>
        <row r="52">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Y52">
            <v>0</v>
          </cell>
        </row>
        <row r="53">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Y53">
            <v>0</v>
          </cell>
        </row>
        <row r="54">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Pegandon,        Juni 2023</v>
          </cell>
          <cell r="V54">
            <v>0</v>
          </cell>
          <cell r="Y54">
            <v>0</v>
          </cell>
        </row>
        <row r="63">
          <cell r="I63" t="str">
            <v>mengeksplorasi dan mengevaluasi informasi dalam teks berita</v>
          </cell>
        </row>
        <row r="64">
          <cell r="I64" t="str">
            <v xml:space="preserve">mengungkapkan dan mempresentasikan berbagai topik aktual secara kritis melalui teks berita </v>
          </cell>
        </row>
        <row r="65">
          <cell r="I65" t="str">
            <v>memahami informasi dan bagian-bagian dalam Buku Fiksi dan Buku Nonfiksi</v>
          </cell>
        </row>
        <row r="66">
          <cell r="I66" t="str">
            <v>Mengidentifikasi informasi dari surat pribadi dan surat dinas</v>
          </cell>
        </row>
        <row r="67">
          <cell r="I67">
            <v>0</v>
          </cell>
        </row>
        <row r="68">
          <cell r="I68">
            <v>0</v>
          </cell>
        </row>
        <row r="69">
          <cell r="I69">
            <v>0</v>
          </cell>
        </row>
        <row r="70">
          <cell r="I70">
            <v>0</v>
          </cell>
        </row>
      </sheetData>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TK"/>
    </sheetNames>
    <sheetDataSet>
      <sheetData sheetId="0">
        <row r="9">
          <cell r="G9">
            <v>83</v>
          </cell>
          <cell r="H9">
            <v>81</v>
          </cell>
          <cell r="I9">
            <v>80</v>
          </cell>
          <cell r="J9">
            <v>82</v>
          </cell>
          <cell r="K9">
            <v>0</v>
          </cell>
          <cell r="L9">
            <v>0</v>
          </cell>
          <cell r="M9">
            <v>0</v>
          </cell>
          <cell r="N9">
            <v>0</v>
          </cell>
          <cell r="O9">
            <v>80</v>
          </cell>
          <cell r="P9">
            <v>78</v>
          </cell>
          <cell r="Q9">
            <v>79</v>
          </cell>
          <cell r="R9">
            <v>77</v>
          </cell>
          <cell r="S9">
            <v>0</v>
          </cell>
          <cell r="T9">
            <v>0</v>
          </cell>
          <cell r="U9">
            <v>0</v>
          </cell>
          <cell r="V9">
            <v>0</v>
          </cell>
          <cell r="W9">
            <v>81.5</v>
          </cell>
          <cell r="X9">
            <v>78.5</v>
          </cell>
          <cell r="Y9">
            <v>77</v>
          </cell>
        </row>
        <row r="10">
          <cell r="G10">
            <v>85</v>
          </cell>
          <cell r="H10">
            <v>86</v>
          </cell>
          <cell r="I10">
            <v>82</v>
          </cell>
          <cell r="J10">
            <v>80</v>
          </cell>
          <cell r="K10">
            <v>0</v>
          </cell>
          <cell r="L10">
            <v>0</v>
          </cell>
          <cell r="M10">
            <v>0</v>
          </cell>
          <cell r="N10">
            <v>0</v>
          </cell>
          <cell r="O10">
            <v>83</v>
          </cell>
          <cell r="P10">
            <v>83.2</v>
          </cell>
          <cell r="Q10">
            <v>80</v>
          </cell>
          <cell r="R10">
            <v>81</v>
          </cell>
          <cell r="S10">
            <v>0</v>
          </cell>
          <cell r="T10">
            <v>0</v>
          </cell>
          <cell r="U10">
            <v>0</v>
          </cell>
          <cell r="V10">
            <v>0</v>
          </cell>
          <cell r="W10">
            <v>83.25</v>
          </cell>
          <cell r="X10">
            <v>81.8</v>
          </cell>
          <cell r="Y10">
            <v>82</v>
          </cell>
        </row>
        <row r="11">
          <cell r="G11">
            <v>80</v>
          </cell>
          <cell r="H11">
            <v>83</v>
          </cell>
          <cell r="I11">
            <v>82</v>
          </cell>
          <cell r="J11">
            <v>79</v>
          </cell>
          <cell r="K11">
            <v>0</v>
          </cell>
          <cell r="L11">
            <v>0</v>
          </cell>
          <cell r="M11">
            <v>0</v>
          </cell>
          <cell r="N11">
            <v>0</v>
          </cell>
          <cell r="O11">
            <v>85</v>
          </cell>
          <cell r="P11">
            <v>81</v>
          </cell>
          <cell r="Q11">
            <v>80</v>
          </cell>
          <cell r="R11">
            <v>79</v>
          </cell>
          <cell r="S11">
            <v>0</v>
          </cell>
          <cell r="T11">
            <v>0</v>
          </cell>
          <cell r="U11">
            <v>0</v>
          </cell>
          <cell r="V11">
            <v>0</v>
          </cell>
          <cell r="W11">
            <v>81</v>
          </cell>
          <cell r="X11">
            <v>81.25</v>
          </cell>
          <cell r="Y11">
            <v>77</v>
          </cell>
        </row>
        <row r="12">
          <cell r="G12">
            <v>85</v>
          </cell>
          <cell r="H12">
            <v>79</v>
          </cell>
          <cell r="I12">
            <v>84</v>
          </cell>
          <cell r="J12">
            <v>82</v>
          </cell>
          <cell r="K12">
            <v>0</v>
          </cell>
          <cell r="L12">
            <v>0</v>
          </cell>
          <cell r="M12">
            <v>0</v>
          </cell>
          <cell r="N12">
            <v>0</v>
          </cell>
          <cell r="O12">
            <v>82</v>
          </cell>
          <cell r="P12">
            <v>80</v>
          </cell>
          <cell r="Q12">
            <v>78</v>
          </cell>
          <cell r="R12">
            <v>79</v>
          </cell>
          <cell r="S12">
            <v>0</v>
          </cell>
          <cell r="T12">
            <v>0</v>
          </cell>
          <cell r="U12">
            <v>0</v>
          </cell>
          <cell r="V12">
            <v>0</v>
          </cell>
          <cell r="W12">
            <v>82.5</v>
          </cell>
          <cell r="X12">
            <v>79.75</v>
          </cell>
          <cell r="Y12">
            <v>80</v>
          </cell>
        </row>
        <row r="13">
          <cell r="G13">
            <v>95.6</v>
          </cell>
          <cell r="H13">
            <v>85</v>
          </cell>
          <cell r="I13">
            <v>89</v>
          </cell>
          <cell r="J13">
            <v>95</v>
          </cell>
          <cell r="K13">
            <v>0</v>
          </cell>
          <cell r="L13">
            <v>0</v>
          </cell>
          <cell r="M13">
            <v>0</v>
          </cell>
          <cell r="N13">
            <v>0</v>
          </cell>
          <cell r="O13">
            <v>98.2</v>
          </cell>
          <cell r="P13">
            <v>90</v>
          </cell>
          <cell r="Q13">
            <v>80</v>
          </cell>
          <cell r="R13">
            <v>97</v>
          </cell>
          <cell r="S13">
            <v>0</v>
          </cell>
          <cell r="T13">
            <v>0</v>
          </cell>
          <cell r="U13">
            <v>0</v>
          </cell>
          <cell r="V13">
            <v>0</v>
          </cell>
          <cell r="W13">
            <v>91.15</v>
          </cell>
          <cell r="X13">
            <v>91.3</v>
          </cell>
          <cell r="Y13">
            <v>83</v>
          </cell>
        </row>
        <row r="14">
          <cell r="G14">
            <v>80</v>
          </cell>
          <cell r="H14">
            <v>81</v>
          </cell>
          <cell r="I14">
            <v>79</v>
          </cell>
          <cell r="J14">
            <v>82</v>
          </cell>
          <cell r="K14">
            <v>0</v>
          </cell>
          <cell r="L14">
            <v>0</v>
          </cell>
          <cell r="M14">
            <v>0</v>
          </cell>
          <cell r="N14">
            <v>0</v>
          </cell>
          <cell r="O14">
            <v>84</v>
          </cell>
          <cell r="P14">
            <v>78</v>
          </cell>
          <cell r="Q14">
            <v>79</v>
          </cell>
          <cell r="R14">
            <v>85</v>
          </cell>
          <cell r="S14">
            <v>0</v>
          </cell>
          <cell r="T14">
            <v>0</v>
          </cell>
          <cell r="U14">
            <v>0</v>
          </cell>
          <cell r="V14">
            <v>0</v>
          </cell>
          <cell r="W14">
            <v>80.5</v>
          </cell>
          <cell r="X14">
            <v>81.5</v>
          </cell>
          <cell r="Y14">
            <v>78</v>
          </cell>
        </row>
        <row r="15">
          <cell r="G15">
            <v>80</v>
          </cell>
          <cell r="H15">
            <v>82</v>
          </cell>
          <cell r="I15">
            <v>76</v>
          </cell>
          <cell r="J15">
            <v>78</v>
          </cell>
          <cell r="K15">
            <v>0</v>
          </cell>
          <cell r="L15">
            <v>0</v>
          </cell>
          <cell r="M15">
            <v>0</v>
          </cell>
          <cell r="N15">
            <v>0</v>
          </cell>
          <cell r="O15">
            <v>74</v>
          </cell>
          <cell r="P15">
            <v>78</v>
          </cell>
          <cell r="Q15">
            <v>75</v>
          </cell>
          <cell r="R15">
            <v>76</v>
          </cell>
          <cell r="S15">
            <v>0</v>
          </cell>
          <cell r="T15">
            <v>0</v>
          </cell>
          <cell r="U15">
            <v>0</v>
          </cell>
          <cell r="V15">
            <v>0</v>
          </cell>
          <cell r="W15">
            <v>79</v>
          </cell>
          <cell r="X15">
            <v>75.75</v>
          </cell>
          <cell r="Y15">
            <v>75</v>
          </cell>
        </row>
        <row r="16">
          <cell r="G16">
            <v>78</v>
          </cell>
          <cell r="H16">
            <v>80</v>
          </cell>
          <cell r="I16">
            <v>77</v>
          </cell>
          <cell r="J16">
            <v>76</v>
          </cell>
          <cell r="K16">
            <v>0</v>
          </cell>
          <cell r="L16">
            <v>0</v>
          </cell>
          <cell r="M16">
            <v>0</v>
          </cell>
          <cell r="N16">
            <v>0</v>
          </cell>
          <cell r="O16">
            <v>74</v>
          </cell>
          <cell r="P16">
            <v>80</v>
          </cell>
          <cell r="Q16">
            <v>75</v>
          </cell>
          <cell r="R16">
            <v>76</v>
          </cell>
          <cell r="S16">
            <v>0</v>
          </cell>
          <cell r="T16">
            <v>0</v>
          </cell>
          <cell r="U16">
            <v>0</v>
          </cell>
          <cell r="V16">
            <v>0</v>
          </cell>
          <cell r="W16">
            <v>77.75</v>
          </cell>
          <cell r="X16">
            <v>76.25</v>
          </cell>
          <cell r="Y16">
            <v>77</v>
          </cell>
        </row>
        <row r="17">
          <cell r="G17">
            <v>82</v>
          </cell>
          <cell r="H17">
            <v>80</v>
          </cell>
          <cell r="I17">
            <v>81</v>
          </cell>
          <cell r="J17">
            <v>79</v>
          </cell>
          <cell r="K17">
            <v>0</v>
          </cell>
          <cell r="L17">
            <v>0</v>
          </cell>
          <cell r="M17">
            <v>0</v>
          </cell>
          <cell r="N17">
            <v>0</v>
          </cell>
          <cell r="O17">
            <v>82</v>
          </cell>
          <cell r="P17">
            <v>78</v>
          </cell>
          <cell r="Q17">
            <v>80</v>
          </cell>
          <cell r="R17">
            <v>81</v>
          </cell>
          <cell r="S17">
            <v>0</v>
          </cell>
          <cell r="T17">
            <v>0</v>
          </cell>
          <cell r="U17">
            <v>0</v>
          </cell>
          <cell r="V17">
            <v>0</v>
          </cell>
          <cell r="W17">
            <v>80.5</v>
          </cell>
          <cell r="X17">
            <v>80.25</v>
          </cell>
          <cell r="Y17">
            <v>78</v>
          </cell>
        </row>
        <row r="18">
          <cell r="G18">
            <v>78</v>
          </cell>
          <cell r="H18">
            <v>76</v>
          </cell>
          <cell r="I18">
            <v>75</v>
          </cell>
          <cell r="J18">
            <v>77</v>
          </cell>
          <cell r="K18">
            <v>0</v>
          </cell>
          <cell r="L18">
            <v>0</v>
          </cell>
          <cell r="M18">
            <v>0</v>
          </cell>
          <cell r="N18">
            <v>0</v>
          </cell>
          <cell r="O18">
            <v>78</v>
          </cell>
          <cell r="P18">
            <v>76</v>
          </cell>
          <cell r="Q18">
            <v>75</v>
          </cell>
          <cell r="R18">
            <v>77</v>
          </cell>
          <cell r="S18">
            <v>0</v>
          </cell>
          <cell r="T18">
            <v>0</v>
          </cell>
          <cell r="U18">
            <v>0</v>
          </cell>
          <cell r="V18">
            <v>0</v>
          </cell>
          <cell r="W18">
            <v>76.5</v>
          </cell>
          <cell r="X18">
            <v>76.5</v>
          </cell>
          <cell r="Y18">
            <v>77</v>
          </cell>
        </row>
        <row r="19">
          <cell r="G19">
            <v>85</v>
          </cell>
          <cell r="H19">
            <v>80</v>
          </cell>
          <cell r="I19">
            <v>82</v>
          </cell>
          <cell r="J19">
            <v>81</v>
          </cell>
          <cell r="K19">
            <v>0</v>
          </cell>
          <cell r="L19">
            <v>0</v>
          </cell>
          <cell r="M19">
            <v>0</v>
          </cell>
          <cell r="N19">
            <v>0</v>
          </cell>
          <cell r="O19">
            <v>80</v>
          </cell>
          <cell r="P19">
            <v>79</v>
          </cell>
          <cell r="Q19">
            <v>82</v>
          </cell>
          <cell r="R19">
            <v>81</v>
          </cell>
          <cell r="S19">
            <v>0</v>
          </cell>
          <cell r="T19">
            <v>0</v>
          </cell>
          <cell r="U19">
            <v>0</v>
          </cell>
          <cell r="V19">
            <v>0</v>
          </cell>
          <cell r="W19">
            <v>82</v>
          </cell>
          <cell r="X19">
            <v>80.5</v>
          </cell>
          <cell r="Y19">
            <v>79</v>
          </cell>
        </row>
        <row r="20">
          <cell r="G20">
            <v>90</v>
          </cell>
          <cell r="H20">
            <v>88</v>
          </cell>
          <cell r="I20">
            <v>86</v>
          </cell>
          <cell r="J20">
            <v>94</v>
          </cell>
          <cell r="K20">
            <v>0</v>
          </cell>
          <cell r="L20">
            <v>0</v>
          </cell>
          <cell r="M20">
            <v>0</v>
          </cell>
          <cell r="N20">
            <v>0</v>
          </cell>
          <cell r="O20">
            <v>75</v>
          </cell>
          <cell r="P20">
            <v>80</v>
          </cell>
          <cell r="Q20">
            <v>88</v>
          </cell>
          <cell r="R20">
            <v>98</v>
          </cell>
          <cell r="S20">
            <v>0</v>
          </cell>
          <cell r="T20">
            <v>0</v>
          </cell>
          <cell r="U20">
            <v>0</v>
          </cell>
          <cell r="V20">
            <v>0</v>
          </cell>
          <cell r="W20">
            <v>89.5</v>
          </cell>
          <cell r="X20">
            <v>85.25</v>
          </cell>
          <cell r="Y20">
            <v>77</v>
          </cell>
        </row>
        <row r="21">
          <cell r="G21">
            <v>85</v>
          </cell>
          <cell r="H21">
            <v>80</v>
          </cell>
          <cell r="I21">
            <v>78</v>
          </cell>
          <cell r="J21">
            <v>79</v>
          </cell>
          <cell r="K21">
            <v>0</v>
          </cell>
          <cell r="L21">
            <v>0</v>
          </cell>
          <cell r="M21">
            <v>0</v>
          </cell>
          <cell r="N21">
            <v>0</v>
          </cell>
          <cell r="O21">
            <v>83</v>
          </cell>
          <cell r="P21">
            <v>82</v>
          </cell>
          <cell r="Q21">
            <v>80</v>
          </cell>
          <cell r="R21">
            <v>81</v>
          </cell>
          <cell r="S21">
            <v>0</v>
          </cell>
          <cell r="T21">
            <v>0</v>
          </cell>
          <cell r="U21">
            <v>0</v>
          </cell>
          <cell r="V21">
            <v>0</v>
          </cell>
          <cell r="W21">
            <v>80.5</v>
          </cell>
          <cell r="X21">
            <v>81.5</v>
          </cell>
          <cell r="Y21">
            <v>77</v>
          </cell>
        </row>
        <row r="22">
          <cell r="G22">
            <v>80</v>
          </cell>
          <cell r="H22">
            <v>79</v>
          </cell>
          <cell r="I22">
            <v>78</v>
          </cell>
          <cell r="J22">
            <v>77</v>
          </cell>
          <cell r="K22">
            <v>0</v>
          </cell>
          <cell r="L22">
            <v>0</v>
          </cell>
          <cell r="M22">
            <v>0</v>
          </cell>
          <cell r="N22">
            <v>0</v>
          </cell>
          <cell r="O22">
            <v>80</v>
          </cell>
          <cell r="P22">
            <v>79</v>
          </cell>
          <cell r="Q22">
            <v>77</v>
          </cell>
          <cell r="R22">
            <v>78</v>
          </cell>
          <cell r="S22">
            <v>0</v>
          </cell>
          <cell r="T22">
            <v>0</v>
          </cell>
          <cell r="U22">
            <v>0</v>
          </cell>
          <cell r="V22">
            <v>0</v>
          </cell>
          <cell r="W22">
            <v>78.5</v>
          </cell>
          <cell r="X22">
            <v>78.5</v>
          </cell>
          <cell r="Y22">
            <v>79</v>
          </cell>
        </row>
        <row r="23">
          <cell r="G23">
            <v>80</v>
          </cell>
          <cell r="H23">
            <v>81</v>
          </cell>
          <cell r="I23">
            <v>79</v>
          </cell>
          <cell r="J23">
            <v>80.2</v>
          </cell>
          <cell r="K23">
            <v>0</v>
          </cell>
          <cell r="L23">
            <v>0</v>
          </cell>
          <cell r="M23">
            <v>0</v>
          </cell>
          <cell r="N23">
            <v>0</v>
          </cell>
          <cell r="O23">
            <v>75</v>
          </cell>
          <cell r="P23">
            <v>80</v>
          </cell>
          <cell r="Q23">
            <v>78</v>
          </cell>
          <cell r="R23">
            <v>82</v>
          </cell>
          <cell r="S23">
            <v>0</v>
          </cell>
          <cell r="T23">
            <v>0</v>
          </cell>
          <cell r="U23">
            <v>0</v>
          </cell>
          <cell r="V23">
            <v>0</v>
          </cell>
          <cell r="W23">
            <v>80.05</v>
          </cell>
          <cell r="X23">
            <v>78.75</v>
          </cell>
          <cell r="Y23">
            <v>74</v>
          </cell>
        </row>
        <row r="24">
          <cell r="G24">
            <v>80</v>
          </cell>
          <cell r="H24">
            <v>78</v>
          </cell>
          <cell r="I24">
            <v>85</v>
          </cell>
          <cell r="J24">
            <v>79</v>
          </cell>
          <cell r="K24">
            <v>0</v>
          </cell>
          <cell r="L24">
            <v>0</v>
          </cell>
          <cell r="M24">
            <v>0</v>
          </cell>
          <cell r="N24">
            <v>0</v>
          </cell>
          <cell r="O24">
            <v>84</v>
          </cell>
          <cell r="P24">
            <v>80</v>
          </cell>
          <cell r="Q24">
            <v>77</v>
          </cell>
          <cell r="R24">
            <v>75</v>
          </cell>
          <cell r="S24">
            <v>0</v>
          </cell>
          <cell r="T24">
            <v>0</v>
          </cell>
          <cell r="U24">
            <v>0</v>
          </cell>
          <cell r="V24">
            <v>0</v>
          </cell>
          <cell r="W24">
            <v>80.5</v>
          </cell>
          <cell r="X24">
            <v>79</v>
          </cell>
          <cell r="Y24">
            <v>77</v>
          </cell>
        </row>
        <row r="25">
          <cell r="G25">
            <v>85</v>
          </cell>
          <cell r="H25">
            <v>80</v>
          </cell>
          <cell r="I25">
            <v>88</v>
          </cell>
          <cell r="J25">
            <v>83</v>
          </cell>
          <cell r="K25">
            <v>0</v>
          </cell>
          <cell r="L25">
            <v>0</v>
          </cell>
          <cell r="M25">
            <v>0</v>
          </cell>
          <cell r="N25">
            <v>0</v>
          </cell>
          <cell r="O25">
            <v>83</v>
          </cell>
          <cell r="P25">
            <v>82</v>
          </cell>
          <cell r="Q25">
            <v>88</v>
          </cell>
          <cell r="R25">
            <v>80</v>
          </cell>
          <cell r="S25">
            <v>0</v>
          </cell>
          <cell r="T25">
            <v>0</v>
          </cell>
          <cell r="U25">
            <v>0</v>
          </cell>
          <cell r="V25">
            <v>0</v>
          </cell>
          <cell r="W25">
            <v>84</v>
          </cell>
          <cell r="X25">
            <v>83.25</v>
          </cell>
          <cell r="Y25">
            <v>79</v>
          </cell>
        </row>
        <row r="26">
          <cell r="G26">
            <v>84</v>
          </cell>
          <cell r="H26">
            <v>82</v>
          </cell>
          <cell r="I26">
            <v>80</v>
          </cell>
          <cell r="J26">
            <v>79</v>
          </cell>
          <cell r="K26">
            <v>0</v>
          </cell>
          <cell r="L26">
            <v>0</v>
          </cell>
          <cell r="M26">
            <v>0</v>
          </cell>
          <cell r="N26">
            <v>0</v>
          </cell>
          <cell r="O26">
            <v>83</v>
          </cell>
          <cell r="P26">
            <v>80</v>
          </cell>
          <cell r="Q26">
            <v>81</v>
          </cell>
          <cell r="R26">
            <v>79</v>
          </cell>
          <cell r="S26">
            <v>0</v>
          </cell>
          <cell r="T26">
            <v>0</v>
          </cell>
          <cell r="U26">
            <v>0</v>
          </cell>
          <cell r="V26">
            <v>0</v>
          </cell>
          <cell r="W26">
            <v>81.25</v>
          </cell>
          <cell r="X26">
            <v>80.75</v>
          </cell>
          <cell r="Y26">
            <v>82</v>
          </cell>
        </row>
        <row r="27">
          <cell r="G27">
            <v>80</v>
          </cell>
          <cell r="H27">
            <v>81</v>
          </cell>
          <cell r="I27">
            <v>83</v>
          </cell>
          <cell r="J27">
            <v>80.3</v>
          </cell>
          <cell r="K27">
            <v>0</v>
          </cell>
          <cell r="L27">
            <v>0</v>
          </cell>
          <cell r="M27">
            <v>0</v>
          </cell>
          <cell r="N27">
            <v>0</v>
          </cell>
          <cell r="O27">
            <v>84</v>
          </cell>
          <cell r="P27">
            <v>81</v>
          </cell>
          <cell r="Q27">
            <v>83.2</v>
          </cell>
          <cell r="R27">
            <v>80</v>
          </cell>
          <cell r="S27">
            <v>0</v>
          </cell>
          <cell r="T27">
            <v>0</v>
          </cell>
          <cell r="U27">
            <v>0</v>
          </cell>
          <cell r="V27">
            <v>0</v>
          </cell>
          <cell r="W27">
            <v>81.075000000000003</v>
          </cell>
          <cell r="X27">
            <v>82.05</v>
          </cell>
          <cell r="Y27">
            <v>79</v>
          </cell>
        </row>
        <row r="28">
          <cell r="G28">
            <v>84</v>
          </cell>
          <cell r="H28">
            <v>83</v>
          </cell>
          <cell r="I28">
            <v>87</v>
          </cell>
          <cell r="J28">
            <v>80</v>
          </cell>
          <cell r="K28">
            <v>0</v>
          </cell>
          <cell r="L28">
            <v>0</v>
          </cell>
          <cell r="M28">
            <v>0</v>
          </cell>
          <cell r="N28">
            <v>0</v>
          </cell>
          <cell r="O28">
            <v>75</v>
          </cell>
          <cell r="P28">
            <v>80</v>
          </cell>
          <cell r="Q28">
            <v>88</v>
          </cell>
          <cell r="R28">
            <v>84</v>
          </cell>
          <cell r="S28">
            <v>0</v>
          </cell>
          <cell r="T28">
            <v>0</v>
          </cell>
          <cell r="U28">
            <v>0</v>
          </cell>
          <cell r="V28">
            <v>0</v>
          </cell>
          <cell r="W28">
            <v>83.5</v>
          </cell>
          <cell r="X28">
            <v>81.75</v>
          </cell>
          <cell r="Y28">
            <v>77</v>
          </cell>
        </row>
        <row r="29">
          <cell r="G29">
            <v>82</v>
          </cell>
          <cell r="H29">
            <v>80</v>
          </cell>
          <cell r="I29">
            <v>83</v>
          </cell>
          <cell r="J29">
            <v>78</v>
          </cell>
          <cell r="K29">
            <v>0</v>
          </cell>
          <cell r="L29">
            <v>0</v>
          </cell>
          <cell r="M29">
            <v>0</v>
          </cell>
          <cell r="N29">
            <v>0</v>
          </cell>
          <cell r="O29">
            <v>84</v>
          </cell>
          <cell r="P29">
            <v>80</v>
          </cell>
          <cell r="Q29">
            <v>85</v>
          </cell>
          <cell r="R29">
            <v>79</v>
          </cell>
          <cell r="S29">
            <v>0</v>
          </cell>
          <cell r="T29">
            <v>0</v>
          </cell>
          <cell r="U29">
            <v>0</v>
          </cell>
          <cell r="V29">
            <v>0</v>
          </cell>
          <cell r="W29">
            <v>80.75</v>
          </cell>
          <cell r="X29">
            <v>82</v>
          </cell>
          <cell r="Y29">
            <v>82</v>
          </cell>
        </row>
        <row r="30">
          <cell r="G30">
            <v>78</v>
          </cell>
          <cell r="H30">
            <v>76</v>
          </cell>
          <cell r="I30">
            <v>79</v>
          </cell>
          <cell r="J30">
            <v>75</v>
          </cell>
          <cell r="K30">
            <v>0</v>
          </cell>
          <cell r="L30">
            <v>0</v>
          </cell>
          <cell r="M30">
            <v>0</v>
          </cell>
          <cell r="N30">
            <v>0</v>
          </cell>
          <cell r="O30">
            <v>74</v>
          </cell>
          <cell r="P30">
            <v>76</v>
          </cell>
          <cell r="Q30">
            <v>78</v>
          </cell>
          <cell r="R30">
            <v>77</v>
          </cell>
          <cell r="S30">
            <v>0</v>
          </cell>
          <cell r="T30">
            <v>0</v>
          </cell>
          <cell r="U30">
            <v>0</v>
          </cell>
          <cell r="V30">
            <v>0</v>
          </cell>
          <cell r="W30">
            <v>77</v>
          </cell>
          <cell r="X30">
            <v>76.25</v>
          </cell>
          <cell r="Y30">
            <v>79</v>
          </cell>
        </row>
        <row r="31">
          <cell r="G31">
            <v>85</v>
          </cell>
          <cell r="H31">
            <v>81</v>
          </cell>
          <cell r="I31">
            <v>82</v>
          </cell>
          <cell r="J31">
            <v>86</v>
          </cell>
          <cell r="K31">
            <v>0</v>
          </cell>
          <cell r="L31">
            <v>0</v>
          </cell>
          <cell r="M31">
            <v>0</v>
          </cell>
          <cell r="N31">
            <v>0</v>
          </cell>
          <cell r="O31">
            <v>75</v>
          </cell>
          <cell r="P31">
            <v>80</v>
          </cell>
          <cell r="Q31">
            <v>78</v>
          </cell>
          <cell r="R31">
            <v>85</v>
          </cell>
          <cell r="S31">
            <v>0</v>
          </cell>
          <cell r="T31">
            <v>0</v>
          </cell>
          <cell r="U31">
            <v>0</v>
          </cell>
          <cell r="V31">
            <v>0</v>
          </cell>
          <cell r="W31">
            <v>83.5</v>
          </cell>
          <cell r="X31">
            <v>79.5</v>
          </cell>
          <cell r="Y31">
            <v>79</v>
          </cell>
        </row>
        <row r="32">
          <cell r="G32">
            <v>84</v>
          </cell>
          <cell r="H32">
            <v>82</v>
          </cell>
          <cell r="I32">
            <v>88</v>
          </cell>
          <cell r="J32">
            <v>83</v>
          </cell>
          <cell r="K32">
            <v>0</v>
          </cell>
          <cell r="L32">
            <v>0</v>
          </cell>
          <cell r="M32">
            <v>0</v>
          </cell>
          <cell r="N32">
            <v>0</v>
          </cell>
          <cell r="O32">
            <v>82</v>
          </cell>
          <cell r="P32">
            <v>80</v>
          </cell>
          <cell r="Q32">
            <v>85</v>
          </cell>
          <cell r="R32">
            <v>81</v>
          </cell>
          <cell r="S32">
            <v>0</v>
          </cell>
          <cell r="T32">
            <v>0</v>
          </cell>
          <cell r="U32">
            <v>0</v>
          </cell>
          <cell r="V32">
            <v>0</v>
          </cell>
          <cell r="W32">
            <v>84.25</v>
          </cell>
          <cell r="X32">
            <v>82</v>
          </cell>
          <cell r="Y32">
            <v>80</v>
          </cell>
        </row>
        <row r="33">
          <cell r="G33">
            <v>82</v>
          </cell>
          <cell r="H33">
            <v>80</v>
          </cell>
          <cell r="I33">
            <v>83</v>
          </cell>
          <cell r="J33">
            <v>79</v>
          </cell>
          <cell r="K33">
            <v>0</v>
          </cell>
          <cell r="L33">
            <v>0</v>
          </cell>
          <cell r="M33">
            <v>0</v>
          </cell>
          <cell r="N33">
            <v>0</v>
          </cell>
          <cell r="O33">
            <v>76</v>
          </cell>
          <cell r="P33">
            <v>80</v>
          </cell>
          <cell r="Q33">
            <v>85</v>
          </cell>
          <cell r="R33">
            <v>77</v>
          </cell>
          <cell r="S33">
            <v>0</v>
          </cell>
          <cell r="T33">
            <v>0</v>
          </cell>
          <cell r="U33">
            <v>0</v>
          </cell>
          <cell r="V33">
            <v>0</v>
          </cell>
          <cell r="W33">
            <v>81</v>
          </cell>
          <cell r="X33">
            <v>79.5</v>
          </cell>
          <cell r="Y33">
            <v>79</v>
          </cell>
        </row>
        <row r="34">
          <cell r="G34">
            <v>90</v>
          </cell>
          <cell r="H34">
            <v>88</v>
          </cell>
          <cell r="I34">
            <v>87</v>
          </cell>
          <cell r="J34">
            <v>95</v>
          </cell>
          <cell r="K34">
            <v>0</v>
          </cell>
          <cell r="L34">
            <v>0</v>
          </cell>
          <cell r="M34">
            <v>0</v>
          </cell>
          <cell r="N34">
            <v>0</v>
          </cell>
          <cell r="O34">
            <v>76</v>
          </cell>
          <cell r="P34">
            <v>88</v>
          </cell>
          <cell r="Q34">
            <v>83</v>
          </cell>
          <cell r="R34">
            <v>98</v>
          </cell>
          <cell r="S34">
            <v>0</v>
          </cell>
          <cell r="T34">
            <v>0</v>
          </cell>
          <cell r="U34">
            <v>0</v>
          </cell>
          <cell r="V34">
            <v>0</v>
          </cell>
          <cell r="W34">
            <v>90</v>
          </cell>
          <cell r="X34">
            <v>86.25</v>
          </cell>
          <cell r="Y34">
            <v>85</v>
          </cell>
        </row>
        <row r="35">
          <cell r="G35">
            <v>77</v>
          </cell>
          <cell r="H35">
            <v>76</v>
          </cell>
          <cell r="I35">
            <v>80</v>
          </cell>
          <cell r="J35">
            <v>78</v>
          </cell>
          <cell r="K35">
            <v>0</v>
          </cell>
          <cell r="L35">
            <v>0</v>
          </cell>
          <cell r="M35">
            <v>0</v>
          </cell>
          <cell r="N35">
            <v>0</v>
          </cell>
          <cell r="O35">
            <v>74</v>
          </cell>
          <cell r="P35">
            <v>77</v>
          </cell>
          <cell r="Q35">
            <v>80</v>
          </cell>
          <cell r="R35">
            <v>78</v>
          </cell>
          <cell r="S35">
            <v>0</v>
          </cell>
          <cell r="T35">
            <v>0</v>
          </cell>
          <cell r="U35">
            <v>0</v>
          </cell>
          <cell r="V35">
            <v>0</v>
          </cell>
          <cell r="W35">
            <v>77.75</v>
          </cell>
          <cell r="X35">
            <v>77.25</v>
          </cell>
          <cell r="Y35">
            <v>82</v>
          </cell>
        </row>
        <row r="36">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t="e">
            <v>#DIV/0!</v>
          </cell>
          <cell r="X36" t="e">
            <v>#DIV/0!</v>
          </cell>
          <cell r="Y36">
            <v>0</v>
          </cell>
        </row>
        <row r="37">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t="e">
            <v>#DIV/0!</v>
          </cell>
          <cell r="X37" t="e">
            <v>#DIV/0!</v>
          </cell>
          <cell r="Y37">
            <v>0</v>
          </cell>
        </row>
        <row r="38">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t="e">
            <v>#DIV/0!</v>
          </cell>
          <cell r="X38" t="e">
            <v>#DIV/0!</v>
          </cell>
          <cell r="Y38">
            <v>0</v>
          </cell>
        </row>
        <row r="39">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t="e">
            <v>#DIV/0!</v>
          </cell>
          <cell r="X39" t="e">
            <v>#DIV/0!</v>
          </cell>
          <cell r="Y39">
            <v>0</v>
          </cell>
        </row>
        <row r="40">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t="e">
            <v>#DIV/0!</v>
          </cell>
          <cell r="X40" t="e">
            <v>#DIV/0!</v>
          </cell>
          <cell r="Y40">
            <v>0</v>
          </cell>
        </row>
        <row r="41">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t="e">
            <v>#DIV/0!</v>
          </cell>
          <cell r="X41" t="e">
            <v>#DIV/0!</v>
          </cell>
          <cell r="Y41">
            <v>0</v>
          </cell>
        </row>
        <row r="42">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t="e">
            <v>#DIV/0!</v>
          </cell>
          <cell r="X42" t="e">
            <v>#DIV/0!</v>
          </cell>
          <cell r="Y42">
            <v>0</v>
          </cell>
        </row>
        <row r="43">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t="e">
            <v>#DIV/0!</v>
          </cell>
          <cell r="X43" t="e">
            <v>#DIV/0!</v>
          </cell>
          <cell r="Y43">
            <v>0</v>
          </cell>
        </row>
        <row r="44">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t="e">
            <v>#DIV/0!</v>
          </cell>
          <cell r="X44" t="e">
            <v>#DIV/0!</v>
          </cell>
          <cell r="Y44">
            <v>0</v>
          </cell>
        </row>
        <row r="45">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t="e">
            <v>#DIV/0!</v>
          </cell>
          <cell r="X45" t="e">
            <v>#DIV/0!</v>
          </cell>
          <cell r="Y45">
            <v>0</v>
          </cell>
        </row>
        <row r="46">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t="e">
            <v>#DIV/0!</v>
          </cell>
          <cell r="X46" t="e">
            <v>#DIV/0!</v>
          </cell>
          <cell r="Y46">
            <v>0</v>
          </cell>
        </row>
        <row r="47">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t="e">
            <v>#DIV/0!</v>
          </cell>
          <cell r="X47" t="e">
            <v>#DIV/0!</v>
          </cell>
          <cell r="Y47">
            <v>0</v>
          </cell>
        </row>
        <row r="48">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t="e">
            <v>#DIV/0!</v>
          </cell>
          <cell r="X48" t="e">
            <v>#DIV/0!</v>
          </cell>
          <cell r="Y48">
            <v>0</v>
          </cell>
        </row>
        <row r="49">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t="e">
            <v>#DIV/0!</v>
          </cell>
          <cell r="X49" t="e">
            <v>#DIV/0!</v>
          </cell>
          <cell r="Y49">
            <v>0</v>
          </cell>
        </row>
        <row r="50">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t="e">
            <v>#DIV/0!</v>
          </cell>
          <cell r="X50" t="e">
            <v>#DIV/0!</v>
          </cell>
          <cell r="Y50">
            <v>0</v>
          </cell>
        </row>
        <row r="51">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Y51">
            <v>0</v>
          </cell>
        </row>
        <row r="52">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Y52">
            <v>0</v>
          </cell>
        </row>
        <row r="53">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Y53">
            <v>0</v>
          </cell>
        </row>
        <row r="54">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Pegandon,        Desember  2023</v>
          </cell>
          <cell r="V54">
            <v>0</v>
          </cell>
          <cell r="Y54">
            <v>0</v>
          </cell>
        </row>
        <row r="63">
          <cell r="I63" t="str">
            <v>Menjelaskan dan menyelesaikan masalah yang berkaitan dengan rasio dua besaran, perbandingan senilai dan berbalik nilai.</v>
          </cell>
        </row>
        <row r="64">
          <cell r="I64" t="str">
            <v>Menganalisis dan menyelesaikan masalah yang berkaitan dengan hubungan antar sudut sebagai akibat dari dua garis sejajar yang dipotong oleh garis transversal.</v>
          </cell>
        </row>
        <row r="65">
          <cell r="I65" t="str">
            <v>Mengaitkan dan menyelesaikan masalah kontekstual yang berkaitan dengan keliling serta luas segiempat dan segitiga.</v>
          </cell>
        </row>
        <row r="66">
          <cell r="I66" t="str">
            <v>Menganalisis, menyajikan, dan menafsirkan hubungan antara data dengan cara penyajiannya.</v>
          </cell>
        </row>
        <row r="67">
          <cell r="I67">
            <v>0</v>
          </cell>
        </row>
        <row r="68">
          <cell r="I68">
            <v>0</v>
          </cell>
        </row>
        <row r="69">
          <cell r="I69">
            <v>0</v>
          </cell>
        </row>
        <row r="70">
          <cell r="I70">
            <v>0</v>
          </cell>
        </row>
      </sheetData>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PS"/>
    </sheetNames>
    <sheetDataSet>
      <sheetData sheetId="0">
        <row r="9">
          <cell r="G9">
            <v>88</v>
          </cell>
          <cell r="H9">
            <v>85</v>
          </cell>
          <cell r="I9">
            <v>86</v>
          </cell>
          <cell r="J9">
            <v>0</v>
          </cell>
          <cell r="K9">
            <v>0</v>
          </cell>
          <cell r="L9">
            <v>0</v>
          </cell>
          <cell r="M9">
            <v>0</v>
          </cell>
          <cell r="N9">
            <v>0</v>
          </cell>
          <cell r="O9">
            <v>85</v>
          </cell>
          <cell r="P9">
            <v>81</v>
          </cell>
          <cell r="Q9">
            <v>86</v>
          </cell>
          <cell r="R9">
            <v>82</v>
          </cell>
          <cell r="S9">
            <v>79</v>
          </cell>
          <cell r="T9">
            <v>0</v>
          </cell>
          <cell r="U9">
            <v>0</v>
          </cell>
          <cell r="V9">
            <v>0</v>
          </cell>
          <cell r="W9">
            <v>86.333333333333329</v>
          </cell>
          <cell r="X9">
            <v>82.6</v>
          </cell>
          <cell r="Y9">
            <v>82</v>
          </cell>
        </row>
        <row r="10">
          <cell r="G10">
            <v>90</v>
          </cell>
          <cell r="H10">
            <v>85</v>
          </cell>
          <cell r="I10">
            <v>86</v>
          </cell>
          <cell r="J10">
            <v>0</v>
          </cell>
          <cell r="K10">
            <v>0</v>
          </cell>
          <cell r="L10">
            <v>0</v>
          </cell>
          <cell r="M10">
            <v>0</v>
          </cell>
          <cell r="N10">
            <v>0</v>
          </cell>
          <cell r="O10">
            <v>90</v>
          </cell>
          <cell r="P10">
            <v>87</v>
          </cell>
          <cell r="Q10">
            <v>86</v>
          </cell>
          <cell r="R10">
            <v>88</v>
          </cell>
          <cell r="S10">
            <v>85</v>
          </cell>
          <cell r="T10">
            <v>0</v>
          </cell>
          <cell r="U10">
            <v>0</v>
          </cell>
          <cell r="V10">
            <v>0</v>
          </cell>
          <cell r="W10">
            <v>87</v>
          </cell>
          <cell r="X10">
            <v>87.2</v>
          </cell>
          <cell r="Y10">
            <v>95</v>
          </cell>
        </row>
        <row r="11">
          <cell r="G11">
            <v>80</v>
          </cell>
          <cell r="H11">
            <v>85</v>
          </cell>
          <cell r="I11">
            <v>90</v>
          </cell>
          <cell r="J11">
            <v>0</v>
          </cell>
          <cell r="K11">
            <v>0</v>
          </cell>
          <cell r="L11">
            <v>0</v>
          </cell>
          <cell r="M11">
            <v>0</v>
          </cell>
          <cell r="N11">
            <v>0</v>
          </cell>
          <cell r="O11">
            <v>88</v>
          </cell>
          <cell r="P11">
            <v>87</v>
          </cell>
          <cell r="Q11">
            <v>92</v>
          </cell>
          <cell r="R11">
            <v>90</v>
          </cell>
          <cell r="S11">
            <v>85</v>
          </cell>
          <cell r="T11">
            <v>0</v>
          </cell>
          <cell r="U11">
            <v>0</v>
          </cell>
          <cell r="V11">
            <v>0</v>
          </cell>
          <cell r="W11">
            <v>85</v>
          </cell>
          <cell r="X11">
            <v>88.4</v>
          </cell>
          <cell r="Y11">
            <v>84</v>
          </cell>
        </row>
        <row r="12">
          <cell r="G12">
            <v>80</v>
          </cell>
          <cell r="H12">
            <v>85</v>
          </cell>
          <cell r="I12">
            <v>88</v>
          </cell>
          <cell r="J12">
            <v>0</v>
          </cell>
          <cell r="K12">
            <v>0</v>
          </cell>
          <cell r="L12">
            <v>0</v>
          </cell>
          <cell r="M12">
            <v>0</v>
          </cell>
          <cell r="N12">
            <v>0</v>
          </cell>
          <cell r="O12">
            <v>85</v>
          </cell>
          <cell r="P12">
            <v>88</v>
          </cell>
          <cell r="Q12">
            <v>86</v>
          </cell>
          <cell r="R12">
            <v>84</v>
          </cell>
          <cell r="S12">
            <v>83</v>
          </cell>
          <cell r="T12">
            <v>0</v>
          </cell>
          <cell r="U12">
            <v>0</v>
          </cell>
          <cell r="V12">
            <v>0</v>
          </cell>
          <cell r="W12">
            <v>84.333333333333329</v>
          </cell>
          <cell r="X12">
            <v>85.2</v>
          </cell>
          <cell r="Y12">
            <v>90</v>
          </cell>
        </row>
        <row r="13">
          <cell r="G13">
            <v>85</v>
          </cell>
          <cell r="H13">
            <v>80</v>
          </cell>
          <cell r="I13">
            <v>90</v>
          </cell>
          <cell r="J13">
            <v>0</v>
          </cell>
          <cell r="K13">
            <v>0</v>
          </cell>
          <cell r="L13">
            <v>0</v>
          </cell>
          <cell r="M13">
            <v>0</v>
          </cell>
          <cell r="N13">
            <v>0</v>
          </cell>
          <cell r="O13">
            <v>85</v>
          </cell>
          <cell r="P13">
            <v>91</v>
          </cell>
          <cell r="Q13">
            <v>92</v>
          </cell>
          <cell r="R13">
            <v>89</v>
          </cell>
          <cell r="S13">
            <v>90</v>
          </cell>
          <cell r="T13">
            <v>0</v>
          </cell>
          <cell r="U13">
            <v>0</v>
          </cell>
          <cell r="V13">
            <v>0</v>
          </cell>
          <cell r="W13">
            <v>85</v>
          </cell>
          <cell r="X13">
            <v>89.4</v>
          </cell>
          <cell r="Y13">
            <v>88</v>
          </cell>
        </row>
        <row r="14">
          <cell r="G14">
            <v>80</v>
          </cell>
          <cell r="H14">
            <v>82</v>
          </cell>
          <cell r="I14">
            <v>84</v>
          </cell>
          <cell r="J14">
            <v>0</v>
          </cell>
          <cell r="K14">
            <v>0</v>
          </cell>
          <cell r="L14">
            <v>0</v>
          </cell>
          <cell r="M14">
            <v>0</v>
          </cell>
          <cell r="N14">
            <v>0</v>
          </cell>
          <cell r="O14">
            <v>80</v>
          </cell>
          <cell r="P14">
            <v>90</v>
          </cell>
          <cell r="Q14">
            <v>86</v>
          </cell>
          <cell r="R14">
            <v>85</v>
          </cell>
          <cell r="S14">
            <v>82</v>
          </cell>
          <cell r="T14">
            <v>0</v>
          </cell>
          <cell r="U14">
            <v>0</v>
          </cell>
          <cell r="V14">
            <v>0</v>
          </cell>
          <cell r="W14">
            <v>82</v>
          </cell>
          <cell r="X14">
            <v>84.6</v>
          </cell>
          <cell r="Y14">
            <v>85</v>
          </cell>
        </row>
        <row r="15">
          <cell r="G15">
            <v>85</v>
          </cell>
          <cell r="H15">
            <v>80</v>
          </cell>
          <cell r="I15">
            <v>87</v>
          </cell>
          <cell r="J15">
            <v>0</v>
          </cell>
          <cell r="K15">
            <v>0</v>
          </cell>
          <cell r="L15">
            <v>0</v>
          </cell>
          <cell r="M15">
            <v>0</v>
          </cell>
          <cell r="N15">
            <v>0</v>
          </cell>
          <cell r="O15">
            <v>85</v>
          </cell>
          <cell r="P15">
            <v>86</v>
          </cell>
          <cell r="Q15">
            <v>80</v>
          </cell>
          <cell r="R15">
            <v>87</v>
          </cell>
          <cell r="S15">
            <v>88</v>
          </cell>
          <cell r="T15">
            <v>0</v>
          </cell>
          <cell r="U15">
            <v>0</v>
          </cell>
          <cell r="V15">
            <v>0</v>
          </cell>
          <cell r="W15">
            <v>84</v>
          </cell>
          <cell r="X15">
            <v>85.2</v>
          </cell>
          <cell r="Y15">
            <v>85</v>
          </cell>
        </row>
        <row r="16">
          <cell r="G16">
            <v>78</v>
          </cell>
          <cell r="H16">
            <v>80</v>
          </cell>
          <cell r="I16">
            <v>80</v>
          </cell>
          <cell r="J16">
            <v>0</v>
          </cell>
          <cell r="K16">
            <v>0</v>
          </cell>
          <cell r="L16">
            <v>0</v>
          </cell>
          <cell r="M16">
            <v>0</v>
          </cell>
          <cell r="N16">
            <v>0</v>
          </cell>
          <cell r="O16">
            <v>78</v>
          </cell>
          <cell r="P16">
            <v>82</v>
          </cell>
          <cell r="Q16">
            <v>76</v>
          </cell>
          <cell r="R16">
            <v>79</v>
          </cell>
          <cell r="S16">
            <v>80</v>
          </cell>
          <cell r="T16">
            <v>0</v>
          </cell>
          <cell r="U16">
            <v>0</v>
          </cell>
          <cell r="V16">
            <v>0</v>
          </cell>
          <cell r="W16">
            <v>79.333333333333329</v>
          </cell>
          <cell r="X16">
            <v>79</v>
          </cell>
          <cell r="Y16">
            <v>83</v>
          </cell>
        </row>
        <row r="17">
          <cell r="G17">
            <v>80</v>
          </cell>
          <cell r="H17">
            <v>85</v>
          </cell>
          <cell r="I17">
            <v>87</v>
          </cell>
          <cell r="J17">
            <v>0</v>
          </cell>
          <cell r="K17">
            <v>0</v>
          </cell>
          <cell r="L17">
            <v>0</v>
          </cell>
          <cell r="M17">
            <v>0</v>
          </cell>
          <cell r="N17">
            <v>0</v>
          </cell>
          <cell r="O17">
            <v>90</v>
          </cell>
          <cell r="P17">
            <v>85</v>
          </cell>
          <cell r="Q17">
            <v>87</v>
          </cell>
          <cell r="R17">
            <v>86</v>
          </cell>
          <cell r="S17">
            <v>84</v>
          </cell>
          <cell r="T17">
            <v>0</v>
          </cell>
          <cell r="U17">
            <v>0</v>
          </cell>
          <cell r="V17">
            <v>0</v>
          </cell>
          <cell r="W17">
            <v>84</v>
          </cell>
          <cell r="X17">
            <v>86.4</v>
          </cell>
          <cell r="Y17">
            <v>86</v>
          </cell>
        </row>
        <row r="18">
          <cell r="G18">
            <v>80</v>
          </cell>
          <cell r="H18">
            <v>74</v>
          </cell>
          <cell r="I18">
            <v>76</v>
          </cell>
          <cell r="J18">
            <v>0</v>
          </cell>
          <cell r="K18">
            <v>0</v>
          </cell>
          <cell r="L18">
            <v>0</v>
          </cell>
          <cell r="M18">
            <v>0</v>
          </cell>
          <cell r="N18">
            <v>0</v>
          </cell>
          <cell r="O18">
            <v>74</v>
          </cell>
          <cell r="P18">
            <v>77</v>
          </cell>
          <cell r="Q18">
            <v>75</v>
          </cell>
          <cell r="R18">
            <v>78</v>
          </cell>
          <cell r="S18">
            <v>80</v>
          </cell>
          <cell r="T18">
            <v>0</v>
          </cell>
          <cell r="U18">
            <v>0</v>
          </cell>
          <cell r="V18">
            <v>0</v>
          </cell>
          <cell r="W18">
            <v>76.666666666666671</v>
          </cell>
          <cell r="X18">
            <v>76.8</v>
          </cell>
          <cell r="Y18">
            <v>74</v>
          </cell>
        </row>
        <row r="19">
          <cell r="G19">
            <v>80</v>
          </cell>
          <cell r="H19">
            <v>85</v>
          </cell>
          <cell r="I19">
            <v>83</v>
          </cell>
          <cell r="J19">
            <v>0</v>
          </cell>
          <cell r="K19">
            <v>0</v>
          </cell>
          <cell r="L19">
            <v>0</v>
          </cell>
          <cell r="M19">
            <v>0</v>
          </cell>
          <cell r="N19">
            <v>0</v>
          </cell>
          <cell r="O19">
            <v>95</v>
          </cell>
          <cell r="P19">
            <v>78</v>
          </cell>
          <cell r="Q19">
            <v>85</v>
          </cell>
          <cell r="R19">
            <v>82</v>
          </cell>
          <cell r="S19">
            <v>80</v>
          </cell>
          <cell r="T19">
            <v>0</v>
          </cell>
          <cell r="U19">
            <v>0</v>
          </cell>
          <cell r="V19">
            <v>0</v>
          </cell>
          <cell r="W19">
            <v>82.666666666666671</v>
          </cell>
          <cell r="X19">
            <v>84</v>
          </cell>
          <cell r="Y19">
            <v>85</v>
          </cell>
        </row>
        <row r="20">
          <cell r="G20">
            <v>80</v>
          </cell>
          <cell r="H20">
            <v>82</v>
          </cell>
          <cell r="I20">
            <v>84</v>
          </cell>
          <cell r="J20">
            <v>0</v>
          </cell>
          <cell r="K20">
            <v>0</v>
          </cell>
          <cell r="L20">
            <v>0</v>
          </cell>
          <cell r="M20">
            <v>0</v>
          </cell>
          <cell r="N20">
            <v>0</v>
          </cell>
          <cell r="O20">
            <v>85</v>
          </cell>
          <cell r="P20">
            <v>86</v>
          </cell>
          <cell r="Q20">
            <v>84</v>
          </cell>
          <cell r="R20">
            <v>80</v>
          </cell>
          <cell r="S20">
            <v>82</v>
          </cell>
          <cell r="T20">
            <v>0</v>
          </cell>
          <cell r="U20">
            <v>0</v>
          </cell>
          <cell r="V20">
            <v>0</v>
          </cell>
          <cell r="W20">
            <v>82</v>
          </cell>
          <cell r="X20">
            <v>83.4</v>
          </cell>
          <cell r="Y20">
            <v>84</v>
          </cell>
        </row>
        <row r="21">
          <cell r="G21">
            <v>85</v>
          </cell>
          <cell r="H21">
            <v>87</v>
          </cell>
          <cell r="I21">
            <v>90</v>
          </cell>
          <cell r="J21">
            <v>0</v>
          </cell>
          <cell r="K21">
            <v>0</v>
          </cell>
          <cell r="L21">
            <v>0</v>
          </cell>
          <cell r="M21">
            <v>0</v>
          </cell>
          <cell r="N21">
            <v>0</v>
          </cell>
          <cell r="O21">
            <v>92</v>
          </cell>
          <cell r="P21">
            <v>86</v>
          </cell>
          <cell r="Q21">
            <v>88</v>
          </cell>
          <cell r="R21">
            <v>89</v>
          </cell>
          <cell r="S21">
            <v>90</v>
          </cell>
          <cell r="T21">
            <v>0</v>
          </cell>
          <cell r="U21">
            <v>0</v>
          </cell>
          <cell r="V21">
            <v>0</v>
          </cell>
          <cell r="W21">
            <v>87.333333333333329</v>
          </cell>
          <cell r="X21">
            <v>89</v>
          </cell>
          <cell r="Y21">
            <v>90</v>
          </cell>
        </row>
        <row r="22">
          <cell r="G22">
            <v>80</v>
          </cell>
          <cell r="H22">
            <v>82</v>
          </cell>
          <cell r="I22">
            <v>84</v>
          </cell>
          <cell r="J22">
            <v>0</v>
          </cell>
          <cell r="K22">
            <v>0</v>
          </cell>
          <cell r="L22">
            <v>0</v>
          </cell>
          <cell r="M22">
            <v>0</v>
          </cell>
          <cell r="N22">
            <v>0</v>
          </cell>
          <cell r="O22">
            <v>85</v>
          </cell>
          <cell r="P22">
            <v>84</v>
          </cell>
          <cell r="Q22">
            <v>86</v>
          </cell>
          <cell r="R22">
            <v>87</v>
          </cell>
          <cell r="S22">
            <v>88</v>
          </cell>
          <cell r="T22">
            <v>0</v>
          </cell>
          <cell r="U22">
            <v>0</v>
          </cell>
          <cell r="V22">
            <v>0</v>
          </cell>
          <cell r="W22">
            <v>82</v>
          </cell>
          <cell r="X22">
            <v>86</v>
          </cell>
          <cell r="Y22">
            <v>87</v>
          </cell>
        </row>
        <row r="23">
          <cell r="G23">
            <v>80</v>
          </cell>
          <cell r="H23">
            <v>82</v>
          </cell>
          <cell r="I23">
            <v>83</v>
          </cell>
          <cell r="J23">
            <v>0</v>
          </cell>
          <cell r="K23">
            <v>0</v>
          </cell>
          <cell r="L23">
            <v>0</v>
          </cell>
          <cell r="M23">
            <v>0</v>
          </cell>
          <cell r="N23">
            <v>0</v>
          </cell>
          <cell r="O23">
            <v>80</v>
          </cell>
          <cell r="P23">
            <v>84</v>
          </cell>
          <cell r="Q23">
            <v>82</v>
          </cell>
          <cell r="R23">
            <v>83</v>
          </cell>
          <cell r="S23">
            <v>85</v>
          </cell>
          <cell r="T23">
            <v>0</v>
          </cell>
          <cell r="U23">
            <v>0</v>
          </cell>
          <cell r="V23">
            <v>0</v>
          </cell>
          <cell r="W23">
            <v>81.666666666666671</v>
          </cell>
          <cell r="X23">
            <v>82.8</v>
          </cell>
          <cell r="Y23">
            <v>84</v>
          </cell>
        </row>
        <row r="24">
          <cell r="G24">
            <v>78</v>
          </cell>
          <cell r="H24">
            <v>79</v>
          </cell>
          <cell r="I24">
            <v>77</v>
          </cell>
          <cell r="J24">
            <v>0</v>
          </cell>
          <cell r="K24">
            <v>0</v>
          </cell>
          <cell r="L24">
            <v>0</v>
          </cell>
          <cell r="M24">
            <v>0</v>
          </cell>
          <cell r="N24">
            <v>0</v>
          </cell>
          <cell r="O24">
            <v>78</v>
          </cell>
          <cell r="P24">
            <v>80</v>
          </cell>
          <cell r="Q24">
            <v>79</v>
          </cell>
          <cell r="R24">
            <v>82</v>
          </cell>
          <cell r="S24">
            <v>81</v>
          </cell>
          <cell r="T24">
            <v>0</v>
          </cell>
          <cell r="U24">
            <v>0</v>
          </cell>
          <cell r="V24">
            <v>0</v>
          </cell>
          <cell r="W24">
            <v>78</v>
          </cell>
          <cell r="X24">
            <v>80</v>
          </cell>
          <cell r="Y24">
            <v>80</v>
          </cell>
        </row>
        <row r="25">
          <cell r="G25">
            <v>85</v>
          </cell>
          <cell r="H25">
            <v>86</v>
          </cell>
          <cell r="I25">
            <v>90</v>
          </cell>
          <cell r="J25">
            <v>0</v>
          </cell>
          <cell r="K25">
            <v>0</v>
          </cell>
          <cell r="L25">
            <v>0</v>
          </cell>
          <cell r="M25">
            <v>0</v>
          </cell>
          <cell r="N25">
            <v>0</v>
          </cell>
          <cell r="O25">
            <v>85</v>
          </cell>
          <cell r="P25">
            <v>88</v>
          </cell>
          <cell r="Q25">
            <v>90</v>
          </cell>
          <cell r="R25">
            <v>92</v>
          </cell>
          <cell r="S25">
            <v>87</v>
          </cell>
          <cell r="T25">
            <v>0</v>
          </cell>
          <cell r="U25">
            <v>0</v>
          </cell>
          <cell r="V25">
            <v>0</v>
          </cell>
          <cell r="W25">
            <v>87</v>
          </cell>
          <cell r="X25">
            <v>88.4</v>
          </cell>
          <cell r="Y25">
            <v>90</v>
          </cell>
        </row>
        <row r="26">
          <cell r="G26">
            <v>80</v>
          </cell>
          <cell r="H26">
            <v>85</v>
          </cell>
          <cell r="I26">
            <v>86</v>
          </cell>
          <cell r="J26">
            <v>0</v>
          </cell>
          <cell r="K26">
            <v>0</v>
          </cell>
          <cell r="L26">
            <v>0</v>
          </cell>
          <cell r="M26">
            <v>0</v>
          </cell>
          <cell r="N26">
            <v>0</v>
          </cell>
          <cell r="O26">
            <v>85</v>
          </cell>
          <cell r="P26">
            <v>84</v>
          </cell>
          <cell r="Q26">
            <v>83</v>
          </cell>
          <cell r="R26">
            <v>86</v>
          </cell>
          <cell r="S26">
            <v>80</v>
          </cell>
          <cell r="T26">
            <v>0</v>
          </cell>
          <cell r="U26">
            <v>0</v>
          </cell>
          <cell r="V26">
            <v>0</v>
          </cell>
          <cell r="W26">
            <v>83.666666666666671</v>
          </cell>
          <cell r="X26">
            <v>83.6</v>
          </cell>
          <cell r="Y26">
            <v>85</v>
          </cell>
        </row>
        <row r="27">
          <cell r="G27">
            <v>85</v>
          </cell>
          <cell r="H27">
            <v>80</v>
          </cell>
          <cell r="I27">
            <v>86</v>
          </cell>
          <cell r="J27">
            <v>0</v>
          </cell>
          <cell r="K27">
            <v>0</v>
          </cell>
          <cell r="L27">
            <v>0</v>
          </cell>
          <cell r="M27">
            <v>0</v>
          </cell>
          <cell r="N27">
            <v>0</v>
          </cell>
          <cell r="O27">
            <v>85</v>
          </cell>
          <cell r="P27">
            <v>87</v>
          </cell>
          <cell r="Q27">
            <v>86</v>
          </cell>
          <cell r="R27">
            <v>89</v>
          </cell>
          <cell r="S27">
            <v>80</v>
          </cell>
          <cell r="T27">
            <v>0</v>
          </cell>
          <cell r="U27">
            <v>0</v>
          </cell>
          <cell r="V27">
            <v>0</v>
          </cell>
          <cell r="W27">
            <v>83.666666666666671</v>
          </cell>
          <cell r="X27">
            <v>85.4</v>
          </cell>
          <cell r="Y27">
            <v>86</v>
          </cell>
        </row>
        <row r="28">
          <cell r="G28">
            <v>85</v>
          </cell>
          <cell r="H28">
            <v>90</v>
          </cell>
          <cell r="I28">
            <v>88</v>
          </cell>
          <cell r="J28">
            <v>0</v>
          </cell>
          <cell r="K28">
            <v>0</v>
          </cell>
          <cell r="L28">
            <v>0</v>
          </cell>
          <cell r="M28">
            <v>0</v>
          </cell>
          <cell r="N28">
            <v>0</v>
          </cell>
          <cell r="O28">
            <v>98</v>
          </cell>
          <cell r="P28">
            <v>88</v>
          </cell>
          <cell r="Q28">
            <v>90</v>
          </cell>
          <cell r="R28">
            <v>95</v>
          </cell>
          <cell r="S28">
            <v>85</v>
          </cell>
          <cell r="T28">
            <v>0</v>
          </cell>
          <cell r="U28">
            <v>0</v>
          </cell>
          <cell r="V28">
            <v>0</v>
          </cell>
          <cell r="W28">
            <v>87.666666666666671</v>
          </cell>
          <cell r="X28">
            <v>91.2</v>
          </cell>
          <cell r="Y28">
            <v>98</v>
          </cell>
        </row>
        <row r="29">
          <cell r="G29">
            <v>85</v>
          </cell>
          <cell r="H29">
            <v>86</v>
          </cell>
          <cell r="I29">
            <v>88</v>
          </cell>
          <cell r="J29">
            <v>0</v>
          </cell>
          <cell r="K29">
            <v>0</v>
          </cell>
          <cell r="L29">
            <v>0</v>
          </cell>
          <cell r="M29">
            <v>0</v>
          </cell>
          <cell r="N29">
            <v>0</v>
          </cell>
          <cell r="O29">
            <v>85</v>
          </cell>
          <cell r="P29">
            <v>88</v>
          </cell>
          <cell r="Q29">
            <v>86</v>
          </cell>
          <cell r="R29">
            <v>89</v>
          </cell>
          <cell r="S29">
            <v>90</v>
          </cell>
          <cell r="T29">
            <v>0</v>
          </cell>
          <cell r="U29">
            <v>0</v>
          </cell>
          <cell r="V29">
            <v>0</v>
          </cell>
          <cell r="W29">
            <v>86.333333333333329</v>
          </cell>
          <cell r="X29">
            <v>87.6</v>
          </cell>
          <cell r="Y29">
            <v>85</v>
          </cell>
        </row>
        <row r="30">
          <cell r="G30">
            <v>76</v>
          </cell>
          <cell r="H30">
            <v>78</v>
          </cell>
          <cell r="I30">
            <v>77</v>
          </cell>
          <cell r="J30">
            <v>0</v>
          </cell>
          <cell r="K30">
            <v>0</v>
          </cell>
          <cell r="L30">
            <v>0</v>
          </cell>
          <cell r="M30">
            <v>0</v>
          </cell>
          <cell r="N30">
            <v>0</v>
          </cell>
          <cell r="O30">
            <v>78</v>
          </cell>
          <cell r="P30">
            <v>77</v>
          </cell>
          <cell r="Q30">
            <v>79</v>
          </cell>
          <cell r="R30">
            <v>76</v>
          </cell>
          <cell r="S30">
            <v>75</v>
          </cell>
          <cell r="T30">
            <v>0</v>
          </cell>
          <cell r="U30">
            <v>0</v>
          </cell>
          <cell r="V30">
            <v>0</v>
          </cell>
          <cell r="W30">
            <v>77</v>
          </cell>
          <cell r="X30">
            <v>77</v>
          </cell>
          <cell r="Y30">
            <v>78</v>
          </cell>
        </row>
        <row r="31">
          <cell r="G31">
            <v>80</v>
          </cell>
          <cell r="H31">
            <v>82</v>
          </cell>
          <cell r="I31">
            <v>84</v>
          </cell>
          <cell r="J31">
            <v>0</v>
          </cell>
          <cell r="K31">
            <v>0</v>
          </cell>
          <cell r="L31">
            <v>0</v>
          </cell>
          <cell r="M31">
            <v>0</v>
          </cell>
          <cell r="N31">
            <v>0</v>
          </cell>
          <cell r="O31">
            <v>85</v>
          </cell>
          <cell r="P31">
            <v>86</v>
          </cell>
          <cell r="Q31">
            <v>84</v>
          </cell>
          <cell r="R31">
            <v>87</v>
          </cell>
          <cell r="S31">
            <v>80</v>
          </cell>
          <cell r="T31">
            <v>0</v>
          </cell>
          <cell r="U31">
            <v>0</v>
          </cell>
          <cell r="V31">
            <v>0</v>
          </cell>
          <cell r="W31">
            <v>82</v>
          </cell>
          <cell r="X31">
            <v>84.4</v>
          </cell>
          <cell r="Y31">
            <v>85</v>
          </cell>
        </row>
        <row r="32">
          <cell r="G32">
            <v>86</v>
          </cell>
          <cell r="H32">
            <v>85</v>
          </cell>
          <cell r="I32">
            <v>84</v>
          </cell>
          <cell r="J32">
            <v>0</v>
          </cell>
          <cell r="K32">
            <v>0</v>
          </cell>
          <cell r="L32">
            <v>0</v>
          </cell>
          <cell r="M32">
            <v>0</v>
          </cell>
          <cell r="N32">
            <v>0</v>
          </cell>
          <cell r="O32">
            <v>88</v>
          </cell>
          <cell r="P32">
            <v>85</v>
          </cell>
          <cell r="Q32">
            <v>84</v>
          </cell>
          <cell r="R32">
            <v>87</v>
          </cell>
          <cell r="S32">
            <v>86</v>
          </cell>
          <cell r="T32">
            <v>0</v>
          </cell>
          <cell r="U32">
            <v>0</v>
          </cell>
          <cell r="V32">
            <v>0</v>
          </cell>
          <cell r="W32">
            <v>85</v>
          </cell>
          <cell r="X32">
            <v>86</v>
          </cell>
          <cell r="Y32">
            <v>88</v>
          </cell>
        </row>
        <row r="33">
          <cell r="G33">
            <v>85</v>
          </cell>
          <cell r="H33">
            <v>83</v>
          </cell>
          <cell r="I33">
            <v>86</v>
          </cell>
          <cell r="J33">
            <v>0</v>
          </cell>
          <cell r="K33">
            <v>0</v>
          </cell>
          <cell r="L33">
            <v>0</v>
          </cell>
          <cell r="M33">
            <v>0</v>
          </cell>
          <cell r="N33">
            <v>0</v>
          </cell>
          <cell r="O33">
            <v>85</v>
          </cell>
          <cell r="P33">
            <v>86</v>
          </cell>
          <cell r="Q33">
            <v>83</v>
          </cell>
          <cell r="R33">
            <v>87</v>
          </cell>
          <cell r="S33">
            <v>88</v>
          </cell>
          <cell r="T33">
            <v>0</v>
          </cell>
          <cell r="U33">
            <v>0</v>
          </cell>
          <cell r="V33">
            <v>0</v>
          </cell>
          <cell r="W33">
            <v>84.666666666666671</v>
          </cell>
          <cell r="X33">
            <v>85.8</v>
          </cell>
          <cell r="Y33">
            <v>85</v>
          </cell>
        </row>
        <row r="34">
          <cell r="G34">
            <v>85</v>
          </cell>
          <cell r="H34">
            <v>90</v>
          </cell>
          <cell r="I34">
            <v>88</v>
          </cell>
          <cell r="J34">
            <v>0</v>
          </cell>
          <cell r="K34">
            <v>0</v>
          </cell>
          <cell r="L34">
            <v>0</v>
          </cell>
          <cell r="M34">
            <v>0</v>
          </cell>
          <cell r="N34">
            <v>0</v>
          </cell>
          <cell r="O34">
            <v>90</v>
          </cell>
          <cell r="P34">
            <v>91</v>
          </cell>
          <cell r="Q34">
            <v>87</v>
          </cell>
          <cell r="R34">
            <v>88</v>
          </cell>
          <cell r="S34">
            <v>85</v>
          </cell>
          <cell r="T34">
            <v>0</v>
          </cell>
          <cell r="U34">
            <v>0</v>
          </cell>
          <cell r="V34">
            <v>0</v>
          </cell>
          <cell r="W34">
            <v>87.666666666666671</v>
          </cell>
          <cell r="X34">
            <v>88.2</v>
          </cell>
          <cell r="Y34">
            <v>90</v>
          </cell>
        </row>
        <row r="35">
          <cell r="G35">
            <v>80</v>
          </cell>
          <cell r="H35">
            <v>82</v>
          </cell>
          <cell r="I35">
            <v>78</v>
          </cell>
          <cell r="J35">
            <v>0</v>
          </cell>
          <cell r="K35">
            <v>0</v>
          </cell>
          <cell r="L35">
            <v>0</v>
          </cell>
          <cell r="M35">
            <v>0</v>
          </cell>
          <cell r="N35">
            <v>0</v>
          </cell>
          <cell r="O35">
            <v>80</v>
          </cell>
          <cell r="P35">
            <v>82</v>
          </cell>
          <cell r="Q35">
            <v>78</v>
          </cell>
          <cell r="R35">
            <v>85</v>
          </cell>
          <cell r="S35">
            <v>83</v>
          </cell>
          <cell r="T35">
            <v>0</v>
          </cell>
          <cell r="U35">
            <v>0</v>
          </cell>
          <cell r="V35">
            <v>0</v>
          </cell>
          <cell r="W35">
            <v>80</v>
          </cell>
          <cell r="X35">
            <v>81.599999999999994</v>
          </cell>
          <cell r="Y35">
            <v>78</v>
          </cell>
        </row>
        <row r="36">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t="e">
            <v>#DIV/0!</v>
          </cell>
          <cell r="X36" t="e">
            <v>#DIV/0!</v>
          </cell>
          <cell r="Y36">
            <v>0</v>
          </cell>
        </row>
        <row r="37">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t="e">
            <v>#DIV/0!</v>
          </cell>
          <cell r="X37" t="e">
            <v>#DIV/0!</v>
          </cell>
          <cell r="Y37">
            <v>0</v>
          </cell>
        </row>
        <row r="38">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t="e">
            <v>#DIV/0!</v>
          </cell>
          <cell r="X38" t="e">
            <v>#DIV/0!</v>
          </cell>
          <cell r="Y38">
            <v>0</v>
          </cell>
        </row>
        <row r="39">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t="e">
            <v>#DIV/0!</v>
          </cell>
          <cell r="X39" t="e">
            <v>#DIV/0!</v>
          </cell>
          <cell r="Y39">
            <v>0</v>
          </cell>
        </row>
        <row r="40">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t="e">
            <v>#DIV/0!</v>
          </cell>
          <cell r="X40" t="e">
            <v>#DIV/0!</v>
          </cell>
          <cell r="Y40">
            <v>0</v>
          </cell>
        </row>
        <row r="41">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t="e">
            <v>#DIV/0!</v>
          </cell>
          <cell r="X41" t="e">
            <v>#DIV/0!</v>
          </cell>
          <cell r="Y41">
            <v>0</v>
          </cell>
        </row>
        <row r="42">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t="e">
            <v>#DIV/0!</v>
          </cell>
          <cell r="X42" t="e">
            <v>#DIV/0!</v>
          </cell>
          <cell r="Y42">
            <v>0</v>
          </cell>
        </row>
        <row r="43">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t="e">
            <v>#DIV/0!</v>
          </cell>
          <cell r="X43" t="e">
            <v>#DIV/0!</v>
          </cell>
          <cell r="Y43">
            <v>0</v>
          </cell>
        </row>
        <row r="44">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t="e">
            <v>#DIV/0!</v>
          </cell>
          <cell r="X44" t="e">
            <v>#DIV/0!</v>
          </cell>
          <cell r="Y44">
            <v>0</v>
          </cell>
        </row>
        <row r="45">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t="e">
            <v>#DIV/0!</v>
          </cell>
          <cell r="X45" t="e">
            <v>#DIV/0!</v>
          </cell>
          <cell r="Y45">
            <v>0</v>
          </cell>
        </row>
        <row r="46">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t="e">
            <v>#DIV/0!</v>
          </cell>
          <cell r="X46" t="e">
            <v>#DIV/0!</v>
          </cell>
          <cell r="Y46">
            <v>0</v>
          </cell>
        </row>
        <row r="47">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t="e">
            <v>#DIV/0!</v>
          </cell>
          <cell r="X47" t="e">
            <v>#DIV/0!</v>
          </cell>
          <cell r="Y47">
            <v>0</v>
          </cell>
        </row>
        <row r="48">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t="e">
            <v>#DIV/0!</v>
          </cell>
          <cell r="X48" t="e">
            <v>#DIV/0!</v>
          </cell>
          <cell r="Y48">
            <v>0</v>
          </cell>
        </row>
        <row r="49">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t="e">
            <v>#DIV/0!</v>
          </cell>
          <cell r="X49" t="e">
            <v>#DIV/0!</v>
          </cell>
          <cell r="Y49">
            <v>0</v>
          </cell>
        </row>
        <row r="50">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t="e">
            <v>#DIV/0!</v>
          </cell>
          <cell r="X50" t="e">
            <v>#DIV/0!</v>
          </cell>
          <cell r="Y50">
            <v>0</v>
          </cell>
        </row>
        <row r="51">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Y51">
            <v>0</v>
          </cell>
        </row>
        <row r="52">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Y52">
            <v>0</v>
          </cell>
        </row>
        <row r="53">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Y53">
            <v>0</v>
          </cell>
        </row>
        <row r="54">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Pegandon,        Desember  2023</v>
          </cell>
          <cell r="V54">
            <v>0</v>
          </cell>
          <cell r="Y54">
            <v>0</v>
          </cell>
        </row>
        <row r="63">
          <cell r="I63" t="str">
            <v>mengidentifikasi kegiatan ekonomi</v>
          </cell>
        </row>
        <row r="64">
          <cell r="I64" t="str">
            <v>menganalisis peran masyarakat dalam rantai perekonomian</v>
          </cell>
        </row>
        <row r="65">
          <cell r="I65" t="str">
            <v>menjelaskan keragaman sosial budaya di masyarakat</v>
          </cell>
        </row>
        <row r="66">
          <cell r="I66" t="str">
            <v>mengidentifikasi pemberdayaan masyarakat</v>
          </cell>
        </row>
        <row r="67">
          <cell r="I67" t="str">
            <v>menganalisis peranan komunitas kehidupan masyarakat</v>
          </cell>
        </row>
        <row r="68">
          <cell r="I68">
            <v>0</v>
          </cell>
        </row>
        <row r="69">
          <cell r="I69">
            <v>0</v>
          </cell>
        </row>
        <row r="70">
          <cell r="I70">
            <v>0</v>
          </cell>
        </row>
      </sheetData>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PA"/>
    </sheetNames>
    <sheetDataSet>
      <sheetData sheetId="0">
        <row r="9">
          <cell r="G9">
            <v>88</v>
          </cell>
          <cell r="H9">
            <v>80</v>
          </cell>
          <cell r="I9">
            <v>85</v>
          </cell>
          <cell r="J9">
            <v>0</v>
          </cell>
          <cell r="K9">
            <v>0</v>
          </cell>
          <cell r="L9">
            <v>0</v>
          </cell>
          <cell r="M9">
            <v>0</v>
          </cell>
          <cell r="N9">
            <v>0</v>
          </cell>
          <cell r="O9">
            <v>90</v>
          </cell>
          <cell r="P9">
            <v>83</v>
          </cell>
          <cell r="Q9">
            <v>81</v>
          </cell>
          <cell r="R9">
            <v>82</v>
          </cell>
          <cell r="S9">
            <v>80</v>
          </cell>
          <cell r="T9">
            <v>0</v>
          </cell>
          <cell r="U9">
            <v>0</v>
          </cell>
          <cell r="V9">
            <v>0</v>
          </cell>
          <cell r="W9">
            <v>84.333333333333329</v>
          </cell>
          <cell r="X9">
            <v>83.2</v>
          </cell>
          <cell r="Y9">
            <v>75</v>
          </cell>
        </row>
        <row r="10">
          <cell r="G10">
            <v>95</v>
          </cell>
          <cell r="H10">
            <v>85</v>
          </cell>
          <cell r="I10">
            <v>82</v>
          </cell>
          <cell r="J10">
            <v>0</v>
          </cell>
          <cell r="K10">
            <v>0</v>
          </cell>
          <cell r="L10">
            <v>0</v>
          </cell>
          <cell r="M10">
            <v>0</v>
          </cell>
          <cell r="N10">
            <v>0</v>
          </cell>
          <cell r="O10">
            <v>95</v>
          </cell>
          <cell r="P10">
            <v>90</v>
          </cell>
          <cell r="Q10">
            <v>80</v>
          </cell>
          <cell r="R10">
            <v>85</v>
          </cell>
          <cell r="S10">
            <v>82</v>
          </cell>
          <cell r="T10">
            <v>0</v>
          </cell>
          <cell r="U10">
            <v>0</v>
          </cell>
          <cell r="V10">
            <v>0</v>
          </cell>
          <cell r="W10">
            <v>87.333333333333329</v>
          </cell>
          <cell r="X10">
            <v>86.4</v>
          </cell>
          <cell r="Y10">
            <v>77</v>
          </cell>
        </row>
        <row r="11">
          <cell r="G11">
            <v>85</v>
          </cell>
          <cell r="H11">
            <v>90</v>
          </cell>
          <cell r="I11">
            <v>86</v>
          </cell>
          <cell r="J11">
            <v>0</v>
          </cell>
          <cell r="K11">
            <v>0</v>
          </cell>
          <cell r="L11">
            <v>0</v>
          </cell>
          <cell r="M11">
            <v>0</v>
          </cell>
          <cell r="N11">
            <v>0</v>
          </cell>
          <cell r="O11">
            <v>85</v>
          </cell>
          <cell r="P11">
            <v>90</v>
          </cell>
          <cell r="Q11">
            <v>86</v>
          </cell>
          <cell r="R11">
            <v>92</v>
          </cell>
          <cell r="S11">
            <v>84</v>
          </cell>
          <cell r="T11">
            <v>0</v>
          </cell>
          <cell r="U11">
            <v>0</v>
          </cell>
          <cell r="V11">
            <v>0</v>
          </cell>
          <cell r="W11">
            <v>87</v>
          </cell>
          <cell r="X11">
            <v>87.4</v>
          </cell>
          <cell r="Y11">
            <v>77</v>
          </cell>
        </row>
        <row r="12">
          <cell r="G12">
            <v>88</v>
          </cell>
          <cell r="H12">
            <v>86</v>
          </cell>
          <cell r="I12">
            <v>80</v>
          </cell>
          <cell r="J12">
            <v>0</v>
          </cell>
          <cell r="K12">
            <v>0</v>
          </cell>
          <cell r="L12">
            <v>0</v>
          </cell>
          <cell r="M12">
            <v>0</v>
          </cell>
          <cell r="N12">
            <v>0</v>
          </cell>
          <cell r="O12">
            <v>85</v>
          </cell>
          <cell r="P12">
            <v>90</v>
          </cell>
          <cell r="Q12">
            <v>83</v>
          </cell>
          <cell r="R12">
            <v>86</v>
          </cell>
          <cell r="S12">
            <v>80</v>
          </cell>
          <cell r="T12">
            <v>0</v>
          </cell>
          <cell r="U12">
            <v>0</v>
          </cell>
          <cell r="V12">
            <v>0</v>
          </cell>
          <cell r="W12">
            <v>84.666666666666671</v>
          </cell>
          <cell r="X12">
            <v>84.8</v>
          </cell>
          <cell r="Y12">
            <v>76</v>
          </cell>
        </row>
        <row r="13">
          <cell r="G13">
            <v>80</v>
          </cell>
          <cell r="H13">
            <v>85</v>
          </cell>
          <cell r="I13">
            <v>82</v>
          </cell>
          <cell r="J13">
            <v>0</v>
          </cell>
          <cell r="K13">
            <v>0</v>
          </cell>
          <cell r="L13">
            <v>0</v>
          </cell>
          <cell r="M13">
            <v>0</v>
          </cell>
          <cell r="N13">
            <v>0</v>
          </cell>
          <cell r="O13">
            <v>90</v>
          </cell>
          <cell r="P13">
            <v>85</v>
          </cell>
          <cell r="Q13">
            <v>88</v>
          </cell>
          <cell r="R13">
            <v>92</v>
          </cell>
          <cell r="S13">
            <v>86</v>
          </cell>
          <cell r="T13">
            <v>0</v>
          </cell>
          <cell r="U13">
            <v>0</v>
          </cell>
          <cell r="V13">
            <v>0</v>
          </cell>
          <cell r="W13">
            <v>82.333333333333329</v>
          </cell>
          <cell r="X13">
            <v>88.2</v>
          </cell>
          <cell r="Y13">
            <v>77</v>
          </cell>
        </row>
        <row r="14">
          <cell r="G14">
            <v>93</v>
          </cell>
          <cell r="H14">
            <v>90</v>
          </cell>
          <cell r="I14">
            <v>88</v>
          </cell>
          <cell r="J14">
            <v>0</v>
          </cell>
          <cell r="K14">
            <v>0</v>
          </cell>
          <cell r="L14">
            <v>0</v>
          </cell>
          <cell r="M14">
            <v>0</v>
          </cell>
          <cell r="N14">
            <v>0</v>
          </cell>
          <cell r="O14">
            <v>90</v>
          </cell>
          <cell r="P14">
            <v>80</v>
          </cell>
          <cell r="Q14">
            <v>92</v>
          </cell>
          <cell r="R14">
            <v>95</v>
          </cell>
          <cell r="S14">
            <v>89</v>
          </cell>
          <cell r="T14">
            <v>0</v>
          </cell>
          <cell r="U14">
            <v>0</v>
          </cell>
          <cell r="V14">
            <v>0</v>
          </cell>
          <cell r="W14">
            <v>90.333333333333329</v>
          </cell>
          <cell r="X14">
            <v>89.2</v>
          </cell>
          <cell r="Y14">
            <v>79</v>
          </cell>
        </row>
        <row r="15">
          <cell r="G15">
            <v>80</v>
          </cell>
          <cell r="H15">
            <v>81</v>
          </cell>
          <cell r="I15">
            <v>78</v>
          </cell>
          <cell r="J15">
            <v>0</v>
          </cell>
          <cell r="K15">
            <v>0</v>
          </cell>
          <cell r="L15">
            <v>0</v>
          </cell>
          <cell r="M15">
            <v>0</v>
          </cell>
          <cell r="N15">
            <v>0</v>
          </cell>
          <cell r="O15">
            <v>80</v>
          </cell>
          <cell r="P15">
            <v>86</v>
          </cell>
          <cell r="Q15">
            <v>81</v>
          </cell>
          <cell r="R15">
            <v>82</v>
          </cell>
          <cell r="S15">
            <v>79</v>
          </cell>
          <cell r="T15">
            <v>0</v>
          </cell>
          <cell r="U15">
            <v>0</v>
          </cell>
          <cell r="V15">
            <v>0</v>
          </cell>
          <cell r="W15">
            <v>79.666666666666671</v>
          </cell>
          <cell r="X15">
            <v>81.599999999999994</v>
          </cell>
          <cell r="Y15">
            <v>74</v>
          </cell>
        </row>
        <row r="16">
          <cell r="G16">
            <v>80</v>
          </cell>
          <cell r="H16">
            <v>81</v>
          </cell>
          <cell r="I16">
            <v>78</v>
          </cell>
          <cell r="J16">
            <v>0</v>
          </cell>
          <cell r="K16">
            <v>0</v>
          </cell>
          <cell r="L16">
            <v>0</v>
          </cell>
          <cell r="M16">
            <v>0</v>
          </cell>
          <cell r="N16">
            <v>0</v>
          </cell>
          <cell r="O16">
            <v>85</v>
          </cell>
          <cell r="P16">
            <v>80</v>
          </cell>
          <cell r="Q16">
            <v>79</v>
          </cell>
          <cell r="R16">
            <v>78</v>
          </cell>
          <cell r="S16">
            <v>78</v>
          </cell>
          <cell r="T16">
            <v>0</v>
          </cell>
          <cell r="U16">
            <v>0</v>
          </cell>
          <cell r="V16">
            <v>0</v>
          </cell>
          <cell r="W16">
            <v>79.666666666666671</v>
          </cell>
          <cell r="X16">
            <v>80</v>
          </cell>
          <cell r="Y16">
            <v>76</v>
          </cell>
        </row>
        <row r="17">
          <cell r="G17">
            <v>80</v>
          </cell>
          <cell r="H17">
            <v>85</v>
          </cell>
          <cell r="I17">
            <v>88</v>
          </cell>
          <cell r="J17">
            <v>0</v>
          </cell>
          <cell r="K17">
            <v>0</v>
          </cell>
          <cell r="L17">
            <v>0</v>
          </cell>
          <cell r="M17">
            <v>0</v>
          </cell>
          <cell r="N17">
            <v>0</v>
          </cell>
          <cell r="O17">
            <v>85</v>
          </cell>
          <cell r="P17">
            <v>90</v>
          </cell>
          <cell r="Q17">
            <v>84</v>
          </cell>
          <cell r="R17">
            <v>88</v>
          </cell>
          <cell r="S17">
            <v>86</v>
          </cell>
          <cell r="T17">
            <v>0</v>
          </cell>
          <cell r="U17">
            <v>0</v>
          </cell>
          <cell r="V17">
            <v>0</v>
          </cell>
          <cell r="W17">
            <v>84.333333333333329</v>
          </cell>
          <cell r="X17">
            <v>86.6</v>
          </cell>
          <cell r="Y17">
            <v>77</v>
          </cell>
        </row>
        <row r="18">
          <cell r="G18">
            <v>80</v>
          </cell>
          <cell r="H18">
            <v>78</v>
          </cell>
          <cell r="I18">
            <v>79</v>
          </cell>
          <cell r="J18">
            <v>0</v>
          </cell>
          <cell r="K18">
            <v>0</v>
          </cell>
          <cell r="L18">
            <v>0</v>
          </cell>
          <cell r="M18">
            <v>0</v>
          </cell>
          <cell r="N18">
            <v>0</v>
          </cell>
          <cell r="O18">
            <v>80</v>
          </cell>
          <cell r="P18">
            <v>81</v>
          </cell>
          <cell r="Q18">
            <v>78</v>
          </cell>
          <cell r="R18">
            <v>77</v>
          </cell>
          <cell r="S18">
            <v>79</v>
          </cell>
          <cell r="T18">
            <v>0</v>
          </cell>
          <cell r="U18">
            <v>0</v>
          </cell>
          <cell r="V18">
            <v>0</v>
          </cell>
          <cell r="W18">
            <v>79</v>
          </cell>
          <cell r="X18">
            <v>79</v>
          </cell>
          <cell r="Y18">
            <v>74</v>
          </cell>
        </row>
        <row r="19">
          <cell r="G19">
            <v>90</v>
          </cell>
          <cell r="H19">
            <v>80</v>
          </cell>
          <cell r="I19">
            <v>85</v>
          </cell>
          <cell r="J19">
            <v>0</v>
          </cell>
          <cell r="K19">
            <v>0</v>
          </cell>
          <cell r="L19">
            <v>0</v>
          </cell>
          <cell r="M19">
            <v>0</v>
          </cell>
          <cell r="N19">
            <v>0</v>
          </cell>
          <cell r="O19">
            <v>90</v>
          </cell>
          <cell r="P19">
            <v>80</v>
          </cell>
          <cell r="Q19">
            <v>81</v>
          </cell>
          <cell r="R19">
            <v>82</v>
          </cell>
          <cell r="S19">
            <v>83</v>
          </cell>
          <cell r="T19">
            <v>0</v>
          </cell>
          <cell r="U19">
            <v>0</v>
          </cell>
          <cell r="V19">
            <v>0</v>
          </cell>
          <cell r="W19">
            <v>85</v>
          </cell>
          <cell r="X19">
            <v>83.2</v>
          </cell>
          <cell r="Y19">
            <v>75</v>
          </cell>
        </row>
        <row r="20">
          <cell r="G20">
            <v>90</v>
          </cell>
          <cell r="H20">
            <v>82</v>
          </cell>
          <cell r="I20">
            <v>85</v>
          </cell>
          <cell r="J20">
            <v>0</v>
          </cell>
          <cell r="K20">
            <v>0</v>
          </cell>
          <cell r="L20">
            <v>0</v>
          </cell>
          <cell r="M20">
            <v>0</v>
          </cell>
          <cell r="N20">
            <v>0</v>
          </cell>
          <cell r="O20">
            <v>90</v>
          </cell>
          <cell r="P20">
            <v>80</v>
          </cell>
          <cell r="Q20">
            <v>85</v>
          </cell>
          <cell r="R20">
            <v>88</v>
          </cell>
          <cell r="S20">
            <v>86</v>
          </cell>
          <cell r="T20">
            <v>0</v>
          </cell>
          <cell r="U20">
            <v>0</v>
          </cell>
          <cell r="V20">
            <v>0</v>
          </cell>
          <cell r="W20">
            <v>85.666666666666671</v>
          </cell>
          <cell r="X20">
            <v>85.8</v>
          </cell>
          <cell r="Y20">
            <v>78</v>
          </cell>
        </row>
        <row r="21">
          <cell r="G21">
            <v>80</v>
          </cell>
          <cell r="H21">
            <v>82</v>
          </cell>
          <cell r="I21">
            <v>85</v>
          </cell>
          <cell r="J21">
            <v>0</v>
          </cell>
          <cell r="K21">
            <v>0</v>
          </cell>
          <cell r="L21">
            <v>0</v>
          </cell>
          <cell r="M21">
            <v>0</v>
          </cell>
          <cell r="N21">
            <v>0</v>
          </cell>
          <cell r="O21">
            <v>80</v>
          </cell>
          <cell r="P21">
            <v>86</v>
          </cell>
          <cell r="Q21">
            <v>83</v>
          </cell>
          <cell r="R21">
            <v>85</v>
          </cell>
          <cell r="S21">
            <v>88</v>
          </cell>
          <cell r="T21">
            <v>0</v>
          </cell>
          <cell r="U21">
            <v>0</v>
          </cell>
          <cell r="V21">
            <v>0</v>
          </cell>
          <cell r="W21">
            <v>82.333333333333329</v>
          </cell>
          <cell r="X21">
            <v>84.4</v>
          </cell>
          <cell r="Y21">
            <v>75</v>
          </cell>
        </row>
        <row r="22">
          <cell r="G22">
            <v>80</v>
          </cell>
          <cell r="H22">
            <v>85</v>
          </cell>
          <cell r="I22">
            <v>78</v>
          </cell>
          <cell r="J22">
            <v>0</v>
          </cell>
          <cell r="K22">
            <v>0</v>
          </cell>
          <cell r="L22">
            <v>0</v>
          </cell>
          <cell r="M22">
            <v>0</v>
          </cell>
          <cell r="N22">
            <v>0</v>
          </cell>
          <cell r="O22">
            <v>80</v>
          </cell>
          <cell r="P22">
            <v>86</v>
          </cell>
          <cell r="Q22">
            <v>78</v>
          </cell>
          <cell r="R22">
            <v>82</v>
          </cell>
          <cell r="S22">
            <v>79</v>
          </cell>
          <cell r="T22">
            <v>0</v>
          </cell>
          <cell r="U22">
            <v>0</v>
          </cell>
          <cell r="V22">
            <v>0</v>
          </cell>
          <cell r="W22">
            <v>81</v>
          </cell>
          <cell r="X22">
            <v>81</v>
          </cell>
          <cell r="Y22">
            <v>75</v>
          </cell>
        </row>
        <row r="23">
          <cell r="G23">
            <v>80</v>
          </cell>
          <cell r="H23">
            <v>85</v>
          </cell>
          <cell r="I23">
            <v>82</v>
          </cell>
          <cell r="J23">
            <v>0</v>
          </cell>
          <cell r="K23">
            <v>0</v>
          </cell>
          <cell r="L23">
            <v>0</v>
          </cell>
          <cell r="M23">
            <v>0</v>
          </cell>
          <cell r="N23">
            <v>0</v>
          </cell>
          <cell r="O23">
            <v>80</v>
          </cell>
          <cell r="P23">
            <v>82</v>
          </cell>
          <cell r="Q23">
            <v>83</v>
          </cell>
          <cell r="R23">
            <v>85</v>
          </cell>
          <cell r="S23">
            <v>81</v>
          </cell>
          <cell r="T23">
            <v>0</v>
          </cell>
          <cell r="U23">
            <v>0</v>
          </cell>
          <cell r="V23">
            <v>0</v>
          </cell>
          <cell r="W23">
            <v>82.333333333333329</v>
          </cell>
          <cell r="X23">
            <v>82.2</v>
          </cell>
          <cell r="Y23">
            <v>75</v>
          </cell>
        </row>
        <row r="24">
          <cell r="G24">
            <v>78</v>
          </cell>
          <cell r="H24">
            <v>80</v>
          </cell>
          <cell r="I24">
            <v>79</v>
          </cell>
          <cell r="J24">
            <v>0</v>
          </cell>
          <cell r="K24">
            <v>0</v>
          </cell>
          <cell r="L24">
            <v>0</v>
          </cell>
          <cell r="M24">
            <v>0</v>
          </cell>
          <cell r="N24">
            <v>0</v>
          </cell>
          <cell r="O24">
            <v>85</v>
          </cell>
          <cell r="P24">
            <v>80</v>
          </cell>
          <cell r="Q24">
            <v>78</v>
          </cell>
          <cell r="R24">
            <v>76</v>
          </cell>
          <cell r="S24">
            <v>79</v>
          </cell>
          <cell r="T24">
            <v>0</v>
          </cell>
          <cell r="U24">
            <v>0</v>
          </cell>
          <cell r="V24">
            <v>0</v>
          </cell>
          <cell r="W24">
            <v>79</v>
          </cell>
          <cell r="X24">
            <v>79.599999999999994</v>
          </cell>
          <cell r="Y24">
            <v>74</v>
          </cell>
        </row>
        <row r="25">
          <cell r="G25">
            <v>95</v>
          </cell>
          <cell r="H25">
            <v>88</v>
          </cell>
          <cell r="I25">
            <v>85</v>
          </cell>
          <cell r="J25">
            <v>0</v>
          </cell>
          <cell r="K25">
            <v>0</v>
          </cell>
          <cell r="L25">
            <v>0</v>
          </cell>
          <cell r="M25">
            <v>0</v>
          </cell>
          <cell r="N25">
            <v>0</v>
          </cell>
          <cell r="O25">
            <v>95</v>
          </cell>
          <cell r="P25">
            <v>93</v>
          </cell>
          <cell r="Q25">
            <v>90</v>
          </cell>
          <cell r="R25">
            <v>92</v>
          </cell>
          <cell r="S25">
            <v>88</v>
          </cell>
          <cell r="T25">
            <v>0</v>
          </cell>
          <cell r="U25">
            <v>0</v>
          </cell>
          <cell r="V25">
            <v>0</v>
          </cell>
          <cell r="W25">
            <v>89.333333333333329</v>
          </cell>
          <cell r="X25">
            <v>91.6</v>
          </cell>
          <cell r="Y25">
            <v>78</v>
          </cell>
        </row>
        <row r="26">
          <cell r="G26">
            <v>90</v>
          </cell>
          <cell r="H26">
            <v>85</v>
          </cell>
          <cell r="I26">
            <v>83</v>
          </cell>
          <cell r="J26">
            <v>0</v>
          </cell>
          <cell r="K26">
            <v>0</v>
          </cell>
          <cell r="L26">
            <v>0</v>
          </cell>
          <cell r="M26">
            <v>0</v>
          </cell>
          <cell r="N26">
            <v>0</v>
          </cell>
          <cell r="O26">
            <v>90</v>
          </cell>
          <cell r="P26">
            <v>80</v>
          </cell>
          <cell r="Q26">
            <v>88</v>
          </cell>
          <cell r="R26">
            <v>85</v>
          </cell>
          <cell r="S26">
            <v>86</v>
          </cell>
          <cell r="T26">
            <v>0</v>
          </cell>
          <cell r="U26">
            <v>0</v>
          </cell>
          <cell r="V26">
            <v>0</v>
          </cell>
          <cell r="W26">
            <v>86</v>
          </cell>
          <cell r="X26">
            <v>85.8</v>
          </cell>
          <cell r="Y26">
            <v>76</v>
          </cell>
        </row>
        <row r="27">
          <cell r="G27">
            <v>80</v>
          </cell>
          <cell r="H27">
            <v>88</v>
          </cell>
          <cell r="I27">
            <v>85</v>
          </cell>
          <cell r="J27">
            <v>0</v>
          </cell>
          <cell r="K27">
            <v>0</v>
          </cell>
          <cell r="L27">
            <v>0</v>
          </cell>
          <cell r="M27">
            <v>0</v>
          </cell>
          <cell r="N27">
            <v>0</v>
          </cell>
          <cell r="O27">
            <v>90</v>
          </cell>
          <cell r="P27">
            <v>80</v>
          </cell>
          <cell r="Q27">
            <v>85</v>
          </cell>
          <cell r="R27">
            <v>88</v>
          </cell>
          <cell r="S27">
            <v>86</v>
          </cell>
          <cell r="T27">
            <v>0</v>
          </cell>
          <cell r="U27">
            <v>0</v>
          </cell>
          <cell r="V27">
            <v>0</v>
          </cell>
          <cell r="W27">
            <v>84.333333333333329</v>
          </cell>
          <cell r="X27">
            <v>85.8</v>
          </cell>
          <cell r="Y27">
            <v>80</v>
          </cell>
        </row>
        <row r="28">
          <cell r="G28">
            <v>95</v>
          </cell>
          <cell r="H28">
            <v>90</v>
          </cell>
          <cell r="I28">
            <v>85</v>
          </cell>
          <cell r="J28">
            <v>0</v>
          </cell>
          <cell r="K28">
            <v>0</v>
          </cell>
          <cell r="L28">
            <v>0</v>
          </cell>
          <cell r="M28">
            <v>0</v>
          </cell>
          <cell r="N28">
            <v>0</v>
          </cell>
          <cell r="O28">
            <v>95</v>
          </cell>
          <cell r="P28">
            <v>94</v>
          </cell>
          <cell r="Q28">
            <v>90</v>
          </cell>
          <cell r="R28">
            <v>92</v>
          </cell>
          <cell r="S28">
            <v>89</v>
          </cell>
          <cell r="T28">
            <v>0</v>
          </cell>
          <cell r="U28">
            <v>0</v>
          </cell>
          <cell r="V28">
            <v>0</v>
          </cell>
          <cell r="W28">
            <v>90</v>
          </cell>
          <cell r="X28">
            <v>92</v>
          </cell>
          <cell r="Y28">
            <v>77</v>
          </cell>
        </row>
        <row r="29">
          <cell r="G29">
            <v>78</v>
          </cell>
          <cell r="H29">
            <v>80</v>
          </cell>
          <cell r="I29">
            <v>81</v>
          </cell>
          <cell r="J29">
            <v>0</v>
          </cell>
          <cell r="K29">
            <v>0</v>
          </cell>
          <cell r="L29">
            <v>0</v>
          </cell>
          <cell r="M29">
            <v>0</v>
          </cell>
          <cell r="N29">
            <v>0</v>
          </cell>
          <cell r="O29">
            <v>85</v>
          </cell>
          <cell r="P29">
            <v>85</v>
          </cell>
          <cell r="Q29">
            <v>80</v>
          </cell>
          <cell r="R29">
            <v>81</v>
          </cell>
          <cell r="S29">
            <v>82</v>
          </cell>
          <cell r="T29">
            <v>0</v>
          </cell>
          <cell r="U29">
            <v>0</v>
          </cell>
          <cell r="V29">
            <v>0</v>
          </cell>
          <cell r="W29">
            <v>79.666666666666671</v>
          </cell>
          <cell r="X29">
            <v>82.6</v>
          </cell>
          <cell r="Y29">
            <v>79</v>
          </cell>
        </row>
        <row r="30">
          <cell r="G30">
            <v>78</v>
          </cell>
          <cell r="H30">
            <v>80</v>
          </cell>
          <cell r="I30">
            <v>79</v>
          </cell>
          <cell r="J30">
            <v>0</v>
          </cell>
          <cell r="K30">
            <v>0</v>
          </cell>
          <cell r="L30">
            <v>0</v>
          </cell>
          <cell r="M30">
            <v>0</v>
          </cell>
          <cell r="N30">
            <v>0</v>
          </cell>
          <cell r="O30">
            <v>90</v>
          </cell>
          <cell r="P30">
            <v>85</v>
          </cell>
          <cell r="Q30">
            <v>78</v>
          </cell>
          <cell r="R30">
            <v>80</v>
          </cell>
          <cell r="S30">
            <v>76</v>
          </cell>
          <cell r="T30">
            <v>0</v>
          </cell>
          <cell r="U30">
            <v>0</v>
          </cell>
          <cell r="V30">
            <v>0</v>
          </cell>
          <cell r="W30">
            <v>79</v>
          </cell>
          <cell r="X30">
            <v>81.8</v>
          </cell>
          <cell r="Y30">
            <v>74</v>
          </cell>
        </row>
        <row r="31">
          <cell r="G31">
            <v>90</v>
          </cell>
          <cell r="H31">
            <v>84</v>
          </cell>
          <cell r="I31">
            <v>85</v>
          </cell>
          <cell r="J31">
            <v>0</v>
          </cell>
          <cell r="K31">
            <v>0</v>
          </cell>
          <cell r="L31">
            <v>0</v>
          </cell>
          <cell r="M31">
            <v>0</v>
          </cell>
          <cell r="N31">
            <v>0</v>
          </cell>
          <cell r="O31">
            <v>95</v>
          </cell>
          <cell r="P31">
            <v>90</v>
          </cell>
          <cell r="Q31">
            <v>85</v>
          </cell>
          <cell r="R31">
            <v>88</v>
          </cell>
          <cell r="S31">
            <v>82</v>
          </cell>
          <cell r="T31">
            <v>0</v>
          </cell>
          <cell r="U31">
            <v>0</v>
          </cell>
          <cell r="V31">
            <v>0</v>
          </cell>
          <cell r="W31">
            <v>86.333333333333329</v>
          </cell>
          <cell r="X31">
            <v>88</v>
          </cell>
          <cell r="Y31">
            <v>77</v>
          </cell>
        </row>
        <row r="32">
          <cell r="G32">
            <v>90</v>
          </cell>
          <cell r="H32">
            <v>85</v>
          </cell>
          <cell r="I32">
            <v>84</v>
          </cell>
          <cell r="J32">
            <v>0</v>
          </cell>
          <cell r="K32">
            <v>0</v>
          </cell>
          <cell r="L32">
            <v>0</v>
          </cell>
          <cell r="M32">
            <v>0</v>
          </cell>
          <cell r="N32">
            <v>0</v>
          </cell>
          <cell r="O32">
            <v>85</v>
          </cell>
          <cell r="P32">
            <v>90</v>
          </cell>
          <cell r="Q32">
            <v>84</v>
          </cell>
          <cell r="R32">
            <v>88</v>
          </cell>
          <cell r="S32">
            <v>82</v>
          </cell>
          <cell r="T32">
            <v>0</v>
          </cell>
          <cell r="U32">
            <v>0</v>
          </cell>
          <cell r="V32">
            <v>0</v>
          </cell>
          <cell r="W32">
            <v>86.333333333333329</v>
          </cell>
          <cell r="X32">
            <v>85.8</v>
          </cell>
          <cell r="Y32">
            <v>75</v>
          </cell>
        </row>
        <row r="33">
          <cell r="G33">
            <v>88</v>
          </cell>
          <cell r="H33">
            <v>85</v>
          </cell>
          <cell r="I33">
            <v>82</v>
          </cell>
          <cell r="J33">
            <v>0</v>
          </cell>
          <cell r="K33">
            <v>0</v>
          </cell>
          <cell r="L33">
            <v>0</v>
          </cell>
          <cell r="M33">
            <v>0</v>
          </cell>
          <cell r="N33">
            <v>0</v>
          </cell>
          <cell r="O33">
            <v>82</v>
          </cell>
          <cell r="P33">
            <v>90</v>
          </cell>
          <cell r="Q33">
            <v>84</v>
          </cell>
          <cell r="R33">
            <v>88</v>
          </cell>
          <cell r="S33">
            <v>85</v>
          </cell>
          <cell r="T33">
            <v>0</v>
          </cell>
          <cell r="U33">
            <v>0</v>
          </cell>
          <cell r="V33">
            <v>0</v>
          </cell>
          <cell r="W33">
            <v>85</v>
          </cell>
          <cell r="X33">
            <v>85.8</v>
          </cell>
          <cell r="Y33">
            <v>76</v>
          </cell>
        </row>
        <row r="34">
          <cell r="G34">
            <v>90</v>
          </cell>
          <cell r="H34">
            <v>85</v>
          </cell>
          <cell r="I34">
            <v>82</v>
          </cell>
          <cell r="J34">
            <v>0</v>
          </cell>
          <cell r="K34">
            <v>0</v>
          </cell>
          <cell r="L34">
            <v>0</v>
          </cell>
          <cell r="M34">
            <v>0</v>
          </cell>
          <cell r="N34">
            <v>0</v>
          </cell>
          <cell r="O34">
            <v>90</v>
          </cell>
          <cell r="P34">
            <v>92</v>
          </cell>
          <cell r="Q34">
            <v>88</v>
          </cell>
          <cell r="R34">
            <v>91</v>
          </cell>
          <cell r="S34">
            <v>86</v>
          </cell>
          <cell r="T34">
            <v>0</v>
          </cell>
          <cell r="U34">
            <v>0</v>
          </cell>
          <cell r="V34">
            <v>0</v>
          </cell>
          <cell r="W34">
            <v>85.666666666666671</v>
          </cell>
          <cell r="X34">
            <v>89.4</v>
          </cell>
          <cell r="Y34">
            <v>78</v>
          </cell>
        </row>
        <row r="35">
          <cell r="G35">
            <v>80</v>
          </cell>
          <cell r="H35">
            <v>82</v>
          </cell>
          <cell r="I35">
            <v>78</v>
          </cell>
          <cell r="J35">
            <v>0</v>
          </cell>
          <cell r="K35">
            <v>0</v>
          </cell>
          <cell r="L35">
            <v>0</v>
          </cell>
          <cell r="M35">
            <v>0</v>
          </cell>
          <cell r="N35">
            <v>0</v>
          </cell>
          <cell r="O35">
            <v>82</v>
          </cell>
          <cell r="P35">
            <v>90</v>
          </cell>
          <cell r="Q35">
            <v>80</v>
          </cell>
          <cell r="R35">
            <v>85</v>
          </cell>
          <cell r="S35">
            <v>78</v>
          </cell>
          <cell r="T35">
            <v>0</v>
          </cell>
          <cell r="U35">
            <v>0</v>
          </cell>
          <cell r="V35">
            <v>0</v>
          </cell>
          <cell r="W35">
            <v>80</v>
          </cell>
          <cell r="X35">
            <v>83</v>
          </cell>
          <cell r="Y35">
            <v>74</v>
          </cell>
        </row>
        <row r="36">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t="e">
            <v>#DIV/0!</v>
          </cell>
          <cell r="X36" t="e">
            <v>#DIV/0!</v>
          </cell>
          <cell r="Y36">
            <v>0</v>
          </cell>
        </row>
        <row r="37">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t="e">
            <v>#DIV/0!</v>
          </cell>
          <cell r="X37" t="e">
            <v>#DIV/0!</v>
          </cell>
          <cell r="Y37">
            <v>0</v>
          </cell>
        </row>
        <row r="38">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t="e">
            <v>#DIV/0!</v>
          </cell>
          <cell r="X38" t="e">
            <v>#DIV/0!</v>
          </cell>
          <cell r="Y38">
            <v>0</v>
          </cell>
        </row>
        <row r="39">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t="e">
            <v>#DIV/0!</v>
          </cell>
          <cell r="X39" t="e">
            <v>#DIV/0!</v>
          </cell>
          <cell r="Y39">
            <v>0</v>
          </cell>
        </row>
        <row r="40">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t="e">
            <v>#DIV/0!</v>
          </cell>
          <cell r="X40" t="e">
            <v>#DIV/0!</v>
          </cell>
          <cell r="Y40">
            <v>0</v>
          </cell>
        </row>
        <row r="41">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t="e">
            <v>#DIV/0!</v>
          </cell>
          <cell r="X41" t="e">
            <v>#DIV/0!</v>
          </cell>
          <cell r="Y41">
            <v>0</v>
          </cell>
        </row>
        <row r="42">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t="e">
            <v>#DIV/0!</v>
          </cell>
          <cell r="X42" t="e">
            <v>#DIV/0!</v>
          </cell>
          <cell r="Y42">
            <v>0</v>
          </cell>
        </row>
        <row r="43">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t="e">
            <v>#DIV/0!</v>
          </cell>
          <cell r="X43" t="e">
            <v>#DIV/0!</v>
          </cell>
          <cell r="Y43">
            <v>0</v>
          </cell>
        </row>
        <row r="44">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t="e">
            <v>#DIV/0!</v>
          </cell>
          <cell r="X44" t="e">
            <v>#DIV/0!</v>
          </cell>
          <cell r="Y44">
            <v>0</v>
          </cell>
        </row>
        <row r="45">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t="e">
            <v>#DIV/0!</v>
          </cell>
          <cell r="X45" t="e">
            <v>#DIV/0!</v>
          </cell>
          <cell r="Y45">
            <v>0</v>
          </cell>
        </row>
        <row r="46">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t="e">
            <v>#DIV/0!</v>
          </cell>
          <cell r="X46" t="e">
            <v>#DIV/0!</v>
          </cell>
          <cell r="Y46">
            <v>0</v>
          </cell>
        </row>
        <row r="47">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t="e">
            <v>#DIV/0!</v>
          </cell>
          <cell r="X47" t="e">
            <v>#DIV/0!</v>
          </cell>
          <cell r="Y47">
            <v>0</v>
          </cell>
        </row>
        <row r="48">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t="e">
            <v>#DIV/0!</v>
          </cell>
          <cell r="X48" t="e">
            <v>#DIV/0!</v>
          </cell>
          <cell r="Y48">
            <v>0</v>
          </cell>
        </row>
        <row r="49">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t="e">
            <v>#DIV/0!</v>
          </cell>
          <cell r="X49" t="e">
            <v>#DIV/0!</v>
          </cell>
          <cell r="Y49">
            <v>0</v>
          </cell>
        </row>
        <row r="50">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t="e">
            <v>#DIV/0!</v>
          </cell>
          <cell r="X50" t="e">
            <v>#DIV/0!</v>
          </cell>
          <cell r="Y50">
            <v>0</v>
          </cell>
        </row>
        <row r="51">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Y51">
            <v>0</v>
          </cell>
        </row>
        <row r="52">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Y52">
            <v>0</v>
          </cell>
        </row>
        <row r="53">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Y53">
            <v>0</v>
          </cell>
        </row>
        <row r="54">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Pegandon,        Desember  2023</v>
          </cell>
          <cell r="V54">
            <v>0</v>
          </cell>
          <cell r="Y54">
            <v>0</v>
          </cell>
        </row>
        <row r="63">
          <cell r="I63" t="str">
            <v>Menyebutkan cabang-cabang ilmu Sains, merancang percobaan dengan metode ilmiah, serta melakukan pengukuran dan membaca skala dengan benar</v>
          </cell>
        </row>
        <row r="64">
          <cell r="I64" t="str">
            <v>Menjelaskan klasifikasi wujud zat dan perubahannya</v>
          </cell>
        </row>
        <row r="65">
          <cell r="I65" t="str">
            <v>Menjelaskan perbedaan suhu dan kalor serta pemuaian dalam kehidupan sehari-hari</v>
          </cell>
        </row>
        <row r="66">
          <cell r="I66" t="str">
            <v>Menjelaskan perbedaan pengertian posisi, jarak, dan perpindahan</v>
          </cell>
        </row>
        <row r="67">
          <cell r="I67" t="str">
            <v>menggunakan kunci dikotomi (determinasi) untuk mengklasifikasikan organisme di lingkungan sekitar</v>
          </cell>
        </row>
        <row r="68">
          <cell r="I68">
            <v>0</v>
          </cell>
        </row>
        <row r="69">
          <cell r="I69">
            <v>0</v>
          </cell>
        </row>
        <row r="70">
          <cell r="I70">
            <v>0</v>
          </cell>
        </row>
      </sheetData>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NG"/>
    </sheetNames>
    <sheetDataSet>
      <sheetData sheetId="0">
        <row r="9">
          <cell r="G9">
            <v>76</v>
          </cell>
          <cell r="H9">
            <v>100</v>
          </cell>
          <cell r="I9">
            <v>99</v>
          </cell>
          <cell r="J9">
            <v>0</v>
          </cell>
          <cell r="K9">
            <v>0</v>
          </cell>
          <cell r="L9">
            <v>0</v>
          </cell>
          <cell r="M9">
            <v>0</v>
          </cell>
          <cell r="N9">
            <v>0</v>
          </cell>
          <cell r="O9">
            <v>81</v>
          </cell>
          <cell r="P9">
            <v>100</v>
          </cell>
          <cell r="Q9">
            <v>99.8</v>
          </cell>
          <cell r="R9">
            <v>99</v>
          </cell>
          <cell r="S9">
            <v>82</v>
          </cell>
          <cell r="T9">
            <v>0</v>
          </cell>
          <cell r="U9">
            <v>0</v>
          </cell>
          <cell r="V9">
            <v>0</v>
          </cell>
          <cell r="W9">
            <v>91.666666666666671</v>
          </cell>
          <cell r="X9">
            <v>92.36</v>
          </cell>
          <cell r="Y9">
            <v>80</v>
          </cell>
        </row>
        <row r="10">
          <cell r="G10">
            <v>90</v>
          </cell>
          <cell r="H10">
            <v>80</v>
          </cell>
          <cell r="I10">
            <v>100</v>
          </cell>
          <cell r="J10">
            <v>0</v>
          </cell>
          <cell r="K10">
            <v>0</v>
          </cell>
          <cell r="L10">
            <v>0</v>
          </cell>
          <cell r="M10">
            <v>0</v>
          </cell>
          <cell r="N10">
            <v>0</v>
          </cell>
          <cell r="O10">
            <v>80</v>
          </cell>
          <cell r="P10">
            <v>99</v>
          </cell>
          <cell r="Q10">
            <v>80.2</v>
          </cell>
          <cell r="R10">
            <v>100</v>
          </cell>
          <cell r="S10">
            <v>82</v>
          </cell>
          <cell r="T10">
            <v>0</v>
          </cell>
          <cell r="U10">
            <v>0</v>
          </cell>
          <cell r="V10">
            <v>0</v>
          </cell>
          <cell r="W10">
            <v>90</v>
          </cell>
          <cell r="X10">
            <v>88.24</v>
          </cell>
          <cell r="Y10">
            <v>81</v>
          </cell>
        </row>
        <row r="11">
          <cell r="G11">
            <v>85</v>
          </cell>
          <cell r="H11">
            <v>100</v>
          </cell>
          <cell r="I11">
            <v>99</v>
          </cell>
          <cell r="J11">
            <v>0</v>
          </cell>
          <cell r="K11">
            <v>0</v>
          </cell>
          <cell r="L11">
            <v>0</v>
          </cell>
          <cell r="M11">
            <v>0</v>
          </cell>
          <cell r="N11">
            <v>0</v>
          </cell>
          <cell r="O11">
            <v>100</v>
          </cell>
          <cell r="P11">
            <v>98</v>
          </cell>
          <cell r="Q11">
            <v>99.7</v>
          </cell>
          <cell r="R11">
            <v>99</v>
          </cell>
          <cell r="S11">
            <v>85</v>
          </cell>
          <cell r="T11">
            <v>0</v>
          </cell>
          <cell r="U11">
            <v>0</v>
          </cell>
          <cell r="V11">
            <v>0</v>
          </cell>
          <cell r="W11">
            <v>94.666666666666671</v>
          </cell>
          <cell r="X11">
            <v>96.34</v>
          </cell>
          <cell r="Y11">
            <v>88</v>
          </cell>
        </row>
        <row r="12">
          <cell r="G12">
            <v>90</v>
          </cell>
          <cell r="H12">
            <v>100</v>
          </cell>
          <cell r="I12">
            <v>80</v>
          </cell>
          <cell r="J12">
            <v>0</v>
          </cell>
          <cell r="K12">
            <v>0</v>
          </cell>
          <cell r="L12">
            <v>0</v>
          </cell>
          <cell r="M12">
            <v>0</v>
          </cell>
          <cell r="N12">
            <v>0</v>
          </cell>
          <cell r="O12">
            <v>76</v>
          </cell>
          <cell r="P12">
            <v>98</v>
          </cell>
          <cell r="Q12">
            <v>99.9</v>
          </cell>
          <cell r="R12">
            <v>99</v>
          </cell>
          <cell r="S12">
            <v>85</v>
          </cell>
          <cell r="T12">
            <v>0</v>
          </cell>
          <cell r="U12">
            <v>0</v>
          </cell>
          <cell r="V12">
            <v>0</v>
          </cell>
          <cell r="W12">
            <v>90</v>
          </cell>
          <cell r="X12">
            <v>91.58</v>
          </cell>
          <cell r="Y12">
            <v>77</v>
          </cell>
        </row>
        <row r="13">
          <cell r="G13">
            <v>80</v>
          </cell>
          <cell r="H13">
            <v>100</v>
          </cell>
          <cell r="I13">
            <v>99</v>
          </cell>
          <cell r="J13">
            <v>0</v>
          </cell>
          <cell r="K13">
            <v>0</v>
          </cell>
          <cell r="L13">
            <v>0</v>
          </cell>
          <cell r="M13">
            <v>0</v>
          </cell>
          <cell r="N13">
            <v>0</v>
          </cell>
          <cell r="O13">
            <v>98</v>
          </cell>
          <cell r="P13">
            <v>99</v>
          </cell>
          <cell r="Q13">
            <v>99.8</v>
          </cell>
          <cell r="R13">
            <v>97</v>
          </cell>
          <cell r="S13">
            <v>90</v>
          </cell>
          <cell r="T13">
            <v>0</v>
          </cell>
          <cell r="U13">
            <v>0</v>
          </cell>
          <cell r="V13">
            <v>0</v>
          </cell>
          <cell r="W13">
            <v>93</v>
          </cell>
          <cell r="X13">
            <v>96.76</v>
          </cell>
          <cell r="Y13">
            <v>79</v>
          </cell>
        </row>
        <row r="14">
          <cell r="G14">
            <v>85</v>
          </cell>
          <cell r="H14">
            <v>100</v>
          </cell>
          <cell r="I14">
            <v>99</v>
          </cell>
          <cell r="J14">
            <v>0</v>
          </cell>
          <cell r="K14">
            <v>0</v>
          </cell>
          <cell r="L14">
            <v>0</v>
          </cell>
          <cell r="M14">
            <v>0</v>
          </cell>
          <cell r="N14">
            <v>0</v>
          </cell>
          <cell r="O14">
            <v>76</v>
          </cell>
          <cell r="P14">
            <v>98</v>
          </cell>
          <cell r="Q14">
            <v>99.9</v>
          </cell>
          <cell r="R14">
            <v>99</v>
          </cell>
          <cell r="S14">
            <v>81</v>
          </cell>
          <cell r="T14">
            <v>0</v>
          </cell>
          <cell r="U14">
            <v>0</v>
          </cell>
          <cell r="V14">
            <v>0</v>
          </cell>
          <cell r="W14">
            <v>94.666666666666671</v>
          </cell>
          <cell r="X14">
            <v>90.78</v>
          </cell>
          <cell r="Y14">
            <v>80</v>
          </cell>
        </row>
        <row r="15">
          <cell r="G15">
            <v>76</v>
          </cell>
          <cell r="H15">
            <v>77</v>
          </cell>
          <cell r="I15">
            <v>100</v>
          </cell>
          <cell r="J15">
            <v>0</v>
          </cell>
          <cell r="K15">
            <v>0</v>
          </cell>
          <cell r="L15">
            <v>0</v>
          </cell>
          <cell r="M15">
            <v>0</v>
          </cell>
          <cell r="N15">
            <v>0</v>
          </cell>
          <cell r="O15">
            <v>99</v>
          </cell>
          <cell r="P15">
            <v>76</v>
          </cell>
          <cell r="Q15">
            <v>81</v>
          </cell>
          <cell r="R15">
            <v>100</v>
          </cell>
          <cell r="S15">
            <v>88</v>
          </cell>
          <cell r="T15">
            <v>0</v>
          </cell>
          <cell r="U15">
            <v>0</v>
          </cell>
          <cell r="V15">
            <v>0</v>
          </cell>
          <cell r="W15">
            <v>84.333333333333329</v>
          </cell>
          <cell r="X15">
            <v>88.8</v>
          </cell>
          <cell r="Y15">
            <v>80</v>
          </cell>
        </row>
        <row r="16">
          <cell r="G16">
            <v>76</v>
          </cell>
          <cell r="H16">
            <v>100</v>
          </cell>
          <cell r="I16">
            <v>77</v>
          </cell>
          <cell r="J16">
            <v>0</v>
          </cell>
          <cell r="K16">
            <v>0</v>
          </cell>
          <cell r="L16">
            <v>0</v>
          </cell>
          <cell r="M16">
            <v>0</v>
          </cell>
          <cell r="N16">
            <v>0</v>
          </cell>
          <cell r="O16">
            <v>83</v>
          </cell>
          <cell r="P16">
            <v>82</v>
          </cell>
          <cell r="Q16">
            <v>80.3</v>
          </cell>
          <cell r="R16">
            <v>85</v>
          </cell>
          <cell r="S16">
            <v>80</v>
          </cell>
          <cell r="T16">
            <v>0</v>
          </cell>
          <cell r="U16">
            <v>0</v>
          </cell>
          <cell r="V16">
            <v>0</v>
          </cell>
          <cell r="W16">
            <v>84.333333333333329</v>
          </cell>
          <cell r="X16">
            <v>82.06</v>
          </cell>
          <cell r="Y16">
            <v>81</v>
          </cell>
        </row>
        <row r="17">
          <cell r="G17">
            <v>85</v>
          </cell>
          <cell r="H17">
            <v>100</v>
          </cell>
          <cell r="I17">
            <v>80</v>
          </cell>
          <cell r="J17">
            <v>0</v>
          </cell>
          <cell r="K17">
            <v>0</v>
          </cell>
          <cell r="L17">
            <v>0</v>
          </cell>
          <cell r="M17">
            <v>0</v>
          </cell>
          <cell r="N17">
            <v>0</v>
          </cell>
          <cell r="O17">
            <v>85</v>
          </cell>
          <cell r="P17">
            <v>81</v>
          </cell>
          <cell r="Q17">
            <v>80.2</v>
          </cell>
          <cell r="R17">
            <v>82</v>
          </cell>
          <cell r="S17">
            <v>86</v>
          </cell>
          <cell r="T17">
            <v>0</v>
          </cell>
          <cell r="U17">
            <v>0</v>
          </cell>
          <cell r="V17">
            <v>0</v>
          </cell>
          <cell r="W17">
            <v>88.333333333333329</v>
          </cell>
          <cell r="X17">
            <v>82.84</v>
          </cell>
          <cell r="Y17">
            <v>80</v>
          </cell>
        </row>
        <row r="18">
          <cell r="G18">
            <v>76</v>
          </cell>
          <cell r="H18">
            <v>90</v>
          </cell>
          <cell r="I18">
            <v>77</v>
          </cell>
          <cell r="J18">
            <v>0</v>
          </cell>
          <cell r="K18">
            <v>0</v>
          </cell>
          <cell r="L18">
            <v>0</v>
          </cell>
          <cell r="M18">
            <v>0</v>
          </cell>
          <cell r="N18">
            <v>0</v>
          </cell>
          <cell r="O18">
            <v>76</v>
          </cell>
          <cell r="P18">
            <v>79</v>
          </cell>
          <cell r="Q18">
            <v>81</v>
          </cell>
          <cell r="R18">
            <v>78</v>
          </cell>
          <cell r="S18">
            <v>80</v>
          </cell>
          <cell r="T18">
            <v>0</v>
          </cell>
          <cell r="U18">
            <v>0</v>
          </cell>
          <cell r="V18">
            <v>0</v>
          </cell>
          <cell r="W18">
            <v>81</v>
          </cell>
          <cell r="X18">
            <v>78.8</v>
          </cell>
          <cell r="Y18">
            <v>77</v>
          </cell>
        </row>
        <row r="19">
          <cell r="G19">
            <v>80</v>
          </cell>
          <cell r="H19">
            <v>76</v>
          </cell>
          <cell r="I19">
            <v>81</v>
          </cell>
          <cell r="J19">
            <v>0</v>
          </cell>
          <cell r="K19">
            <v>0</v>
          </cell>
          <cell r="L19">
            <v>0</v>
          </cell>
          <cell r="M19">
            <v>0</v>
          </cell>
          <cell r="N19">
            <v>0</v>
          </cell>
          <cell r="O19">
            <v>82</v>
          </cell>
          <cell r="P19">
            <v>80</v>
          </cell>
          <cell r="Q19">
            <v>85</v>
          </cell>
          <cell r="R19">
            <v>86</v>
          </cell>
          <cell r="S19">
            <v>81</v>
          </cell>
          <cell r="T19">
            <v>0</v>
          </cell>
          <cell r="U19">
            <v>0</v>
          </cell>
          <cell r="V19">
            <v>0</v>
          </cell>
          <cell r="W19">
            <v>79</v>
          </cell>
          <cell r="X19">
            <v>82.8</v>
          </cell>
          <cell r="Y19">
            <v>76</v>
          </cell>
        </row>
        <row r="20">
          <cell r="G20">
            <v>80</v>
          </cell>
          <cell r="H20">
            <v>100</v>
          </cell>
          <cell r="I20">
            <v>99</v>
          </cell>
          <cell r="J20">
            <v>0</v>
          </cell>
          <cell r="K20">
            <v>0</v>
          </cell>
          <cell r="L20">
            <v>0</v>
          </cell>
          <cell r="M20">
            <v>0</v>
          </cell>
          <cell r="N20">
            <v>0</v>
          </cell>
          <cell r="O20">
            <v>81</v>
          </cell>
          <cell r="P20">
            <v>80</v>
          </cell>
          <cell r="Q20">
            <v>85</v>
          </cell>
          <cell r="R20">
            <v>83</v>
          </cell>
          <cell r="S20">
            <v>90</v>
          </cell>
          <cell r="T20">
            <v>0</v>
          </cell>
          <cell r="U20">
            <v>0</v>
          </cell>
          <cell r="V20">
            <v>0</v>
          </cell>
          <cell r="W20">
            <v>93</v>
          </cell>
          <cell r="X20">
            <v>83.8</v>
          </cell>
          <cell r="Y20">
            <v>82</v>
          </cell>
        </row>
        <row r="21">
          <cell r="G21">
            <v>76</v>
          </cell>
          <cell r="H21">
            <v>100</v>
          </cell>
          <cell r="I21">
            <v>99</v>
          </cell>
          <cell r="J21">
            <v>0</v>
          </cell>
          <cell r="K21">
            <v>0</v>
          </cell>
          <cell r="L21">
            <v>0</v>
          </cell>
          <cell r="M21">
            <v>0</v>
          </cell>
          <cell r="N21">
            <v>0</v>
          </cell>
          <cell r="O21">
            <v>98</v>
          </cell>
          <cell r="P21">
            <v>100</v>
          </cell>
          <cell r="Q21">
            <v>99.8</v>
          </cell>
          <cell r="R21">
            <v>99</v>
          </cell>
          <cell r="S21">
            <v>90</v>
          </cell>
          <cell r="T21">
            <v>0</v>
          </cell>
          <cell r="U21">
            <v>0</v>
          </cell>
          <cell r="V21">
            <v>0</v>
          </cell>
          <cell r="W21">
            <v>91.666666666666671</v>
          </cell>
          <cell r="X21">
            <v>97.36</v>
          </cell>
          <cell r="Y21">
            <v>76</v>
          </cell>
        </row>
        <row r="22">
          <cell r="G22">
            <v>76</v>
          </cell>
          <cell r="H22">
            <v>100</v>
          </cell>
          <cell r="I22">
            <v>77</v>
          </cell>
          <cell r="J22">
            <v>0</v>
          </cell>
          <cell r="K22">
            <v>0</v>
          </cell>
          <cell r="L22">
            <v>0</v>
          </cell>
          <cell r="M22">
            <v>0</v>
          </cell>
          <cell r="N22">
            <v>0</v>
          </cell>
          <cell r="O22">
            <v>100</v>
          </cell>
          <cell r="P22">
            <v>76</v>
          </cell>
          <cell r="Q22">
            <v>99.9</v>
          </cell>
          <cell r="R22">
            <v>80</v>
          </cell>
          <cell r="S22">
            <v>90</v>
          </cell>
          <cell r="T22">
            <v>0</v>
          </cell>
          <cell r="U22">
            <v>0</v>
          </cell>
          <cell r="V22">
            <v>0</v>
          </cell>
          <cell r="W22">
            <v>84.333333333333329</v>
          </cell>
          <cell r="X22">
            <v>89.179999999999993</v>
          </cell>
          <cell r="Y22">
            <v>77</v>
          </cell>
        </row>
        <row r="23">
          <cell r="G23">
            <v>76</v>
          </cell>
          <cell r="H23">
            <v>100</v>
          </cell>
          <cell r="I23">
            <v>99</v>
          </cell>
          <cell r="J23">
            <v>0</v>
          </cell>
          <cell r="K23">
            <v>0</v>
          </cell>
          <cell r="L23">
            <v>0</v>
          </cell>
          <cell r="M23">
            <v>0</v>
          </cell>
          <cell r="N23">
            <v>0</v>
          </cell>
          <cell r="O23">
            <v>100</v>
          </cell>
          <cell r="P23">
            <v>98</v>
          </cell>
          <cell r="Q23">
            <v>99.8</v>
          </cell>
          <cell r="R23">
            <v>99</v>
          </cell>
          <cell r="S23">
            <v>85</v>
          </cell>
          <cell r="T23">
            <v>0</v>
          </cell>
          <cell r="U23">
            <v>0</v>
          </cell>
          <cell r="V23">
            <v>0</v>
          </cell>
          <cell r="W23">
            <v>91.666666666666671</v>
          </cell>
          <cell r="X23">
            <v>96.36</v>
          </cell>
          <cell r="Y23">
            <v>80</v>
          </cell>
        </row>
        <row r="24">
          <cell r="G24">
            <v>76</v>
          </cell>
          <cell r="H24">
            <v>90</v>
          </cell>
          <cell r="I24">
            <v>100</v>
          </cell>
          <cell r="J24">
            <v>0</v>
          </cell>
          <cell r="K24">
            <v>0</v>
          </cell>
          <cell r="L24">
            <v>0</v>
          </cell>
          <cell r="M24">
            <v>0</v>
          </cell>
          <cell r="N24">
            <v>0</v>
          </cell>
          <cell r="O24">
            <v>76</v>
          </cell>
          <cell r="P24">
            <v>80</v>
          </cell>
          <cell r="Q24">
            <v>80.2</v>
          </cell>
          <cell r="R24">
            <v>100</v>
          </cell>
          <cell r="S24">
            <v>79</v>
          </cell>
          <cell r="T24">
            <v>0</v>
          </cell>
          <cell r="U24">
            <v>0</v>
          </cell>
          <cell r="V24">
            <v>0</v>
          </cell>
          <cell r="W24">
            <v>88.666666666666671</v>
          </cell>
          <cell r="X24">
            <v>83.039999999999992</v>
          </cell>
          <cell r="Y24">
            <v>77</v>
          </cell>
        </row>
        <row r="25">
          <cell r="G25">
            <v>90</v>
          </cell>
          <cell r="H25">
            <v>80</v>
          </cell>
          <cell r="I25">
            <v>91</v>
          </cell>
          <cell r="J25">
            <v>0</v>
          </cell>
          <cell r="K25">
            <v>0</v>
          </cell>
          <cell r="L25">
            <v>0</v>
          </cell>
          <cell r="M25">
            <v>0</v>
          </cell>
          <cell r="N25">
            <v>0</v>
          </cell>
          <cell r="O25">
            <v>84</v>
          </cell>
          <cell r="P25">
            <v>100</v>
          </cell>
          <cell r="Q25">
            <v>82</v>
          </cell>
          <cell r="R25">
            <v>90</v>
          </cell>
          <cell r="S25">
            <v>87</v>
          </cell>
          <cell r="T25">
            <v>0</v>
          </cell>
          <cell r="U25">
            <v>0</v>
          </cell>
          <cell r="V25">
            <v>0</v>
          </cell>
          <cell r="W25">
            <v>87</v>
          </cell>
          <cell r="X25">
            <v>88.6</v>
          </cell>
          <cell r="Y25">
            <v>95</v>
          </cell>
        </row>
        <row r="26">
          <cell r="G26">
            <v>90</v>
          </cell>
          <cell r="H26">
            <v>80</v>
          </cell>
          <cell r="I26">
            <v>76</v>
          </cell>
          <cell r="J26">
            <v>0</v>
          </cell>
          <cell r="K26">
            <v>0</v>
          </cell>
          <cell r="L26">
            <v>0</v>
          </cell>
          <cell r="M26">
            <v>0</v>
          </cell>
          <cell r="N26">
            <v>0</v>
          </cell>
          <cell r="O26">
            <v>81</v>
          </cell>
          <cell r="P26">
            <v>100</v>
          </cell>
          <cell r="Q26">
            <v>99.8</v>
          </cell>
          <cell r="R26">
            <v>76</v>
          </cell>
          <cell r="S26">
            <v>80</v>
          </cell>
          <cell r="T26">
            <v>0</v>
          </cell>
          <cell r="U26">
            <v>0</v>
          </cell>
          <cell r="V26">
            <v>0</v>
          </cell>
          <cell r="W26">
            <v>82</v>
          </cell>
          <cell r="X26">
            <v>87.36</v>
          </cell>
          <cell r="Y26">
            <v>77</v>
          </cell>
        </row>
        <row r="27">
          <cell r="G27">
            <v>85</v>
          </cell>
          <cell r="H27">
            <v>100</v>
          </cell>
          <cell r="I27">
            <v>80</v>
          </cell>
          <cell r="J27">
            <v>0</v>
          </cell>
          <cell r="K27">
            <v>0</v>
          </cell>
          <cell r="L27">
            <v>0</v>
          </cell>
          <cell r="M27">
            <v>0</v>
          </cell>
          <cell r="N27">
            <v>0</v>
          </cell>
          <cell r="O27">
            <v>76</v>
          </cell>
          <cell r="P27">
            <v>100</v>
          </cell>
          <cell r="Q27">
            <v>99.8</v>
          </cell>
          <cell r="R27">
            <v>80</v>
          </cell>
          <cell r="S27">
            <v>81</v>
          </cell>
          <cell r="T27">
            <v>0</v>
          </cell>
          <cell r="U27">
            <v>0</v>
          </cell>
          <cell r="V27">
            <v>0</v>
          </cell>
          <cell r="W27">
            <v>88.333333333333329</v>
          </cell>
          <cell r="X27">
            <v>87.36</v>
          </cell>
          <cell r="Y27">
            <v>90</v>
          </cell>
        </row>
        <row r="28">
          <cell r="G28">
            <v>85</v>
          </cell>
          <cell r="H28">
            <v>100</v>
          </cell>
          <cell r="I28">
            <v>76</v>
          </cell>
          <cell r="J28">
            <v>0</v>
          </cell>
          <cell r="K28">
            <v>0</v>
          </cell>
          <cell r="L28">
            <v>0</v>
          </cell>
          <cell r="M28">
            <v>0</v>
          </cell>
          <cell r="N28">
            <v>0</v>
          </cell>
          <cell r="O28">
            <v>99</v>
          </cell>
          <cell r="P28">
            <v>100</v>
          </cell>
          <cell r="Q28">
            <v>99.8</v>
          </cell>
          <cell r="R28">
            <v>76</v>
          </cell>
          <cell r="S28">
            <v>86</v>
          </cell>
          <cell r="T28">
            <v>0</v>
          </cell>
          <cell r="U28">
            <v>0</v>
          </cell>
          <cell r="V28">
            <v>0</v>
          </cell>
          <cell r="W28">
            <v>87</v>
          </cell>
          <cell r="X28">
            <v>92.16</v>
          </cell>
          <cell r="Y28">
            <v>85</v>
          </cell>
        </row>
        <row r="29">
          <cell r="G29">
            <v>76</v>
          </cell>
          <cell r="H29">
            <v>100</v>
          </cell>
          <cell r="I29">
            <v>77</v>
          </cell>
          <cell r="J29">
            <v>0</v>
          </cell>
          <cell r="K29">
            <v>0</v>
          </cell>
          <cell r="L29">
            <v>0</v>
          </cell>
          <cell r="M29">
            <v>0</v>
          </cell>
          <cell r="N29">
            <v>0</v>
          </cell>
          <cell r="O29">
            <v>83</v>
          </cell>
          <cell r="P29">
            <v>82</v>
          </cell>
          <cell r="Q29">
            <v>80</v>
          </cell>
          <cell r="R29">
            <v>81</v>
          </cell>
          <cell r="S29">
            <v>90</v>
          </cell>
          <cell r="T29">
            <v>0</v>
          </cell>
          <cell r="U29">
            <v>0</v>
          </cell>
          <cell r="V29">
            <v>0</v>
          </cell>
          <cell r="W29">
            <v>84.333333333333329</v>
          </cell>
          <cell r="X29">
            <v>83.2</v>
          </cell>
          <cell r="Y29">
            <v>80</v>
          </cell>
        </row>
        <row r="30">
          <cell r="G30">
            <v>85</v>
          </cell>
          <cell r="H30">
            <v>76</v>
          </cell>
          <cell r="I30">
            <v>100</v>
          </cell>
          <cell r="J30">
            <v>0</v>
          </cell>
          <cell r="K30">
            <v>0</v>
          </cell>
          <cell r="L30">
            <v>0</v>
          </cell>
          <cell r="M30">
            <v>0</v>
          </cell>
          <cell r="N30">
            <v>0</v>
          </cell>
          <cell r="O30">
            <v>76</v>
          </cell>
          <cell r="P30">
            <v>80</v>
          </cell>
          <cell r="Q30">
            <v>76.3</v>
          </cell>
          <cell r="R30">
            <v>100</v>
          </cell>
          <cell r="S30">
            <v>77</v>
          </cell>
          <cell r="T30">
            <v>0</v>
          </cell>
          <cell r="U30">
            <v>0</v>
          </cell>
          <cell r="V30">
            <v>0</v>
          </cell>
          <cell r="W30">
            <v>87</v>
          </cell>
          <cell r="X30">
            <v>81.86</v>
          </cell>
          <cell r="Y30">
            <v>78</v>
          </cell>
        </row>
        <row r="31">
          <cell r="G31">
            <v>90</v>
          </cell>
          <cell r="H31">
            <v>80</v>
          </cell>
          <cell r="I31">
            <v>76</v>
          </cell>
          <cell r="J31">
            <v>0</v>
          </cell>
          <cell r="K31">
            <v>0</v>
          </cell>
          <cell r="L31">
            <v>0</v>
          </cell>
          <cell r="M31">
            <v>0</v>
          </cell>
          <cell r="N31">
            <v>0</v>
          </cell>
          <cell r="O31">
            <v>77</v>
          </cell>
          <cell r="P31">
            <v>99</v>
          </cell>
          <cell r="Q31">
            <v>100</v>
          </cell>
          <cell r="R31">
            <v>76</v>
          </cell>
          <cell r="S31">
            <v>80</v>
          </cell>
          <cell r="T31">
            <v>0</v>
          </cell>
          <cell r="U31">
            <v>0</v>
          </cell>
          <cell r="V31">
            <v>0</v>
          </cell>
          <cell r="W31">
            <v>82</v>
          </cell>
          <cell r="X31">
            <v>86.4</v>
          </cell>
          <cell r="Y31">
            <v>82</v>
          </cell>
        </row>
        <row r="32">
          <cell r="G32">
            <v>85</v>
          </cell>
          <cell r="H32">
            <v>100</v>
          </cell>
          <cell r="I32">
            <v>90</v>
          </cell>
          <cell r="J32">
            <v>0</v>
          </cell>
          <cell r="K32">
            <v>0</v>
          </cell>
          <cell r="L32">
            <v>0</v>
          </cell>
          <cell r="M32">
            <v>0</v>
          </cell>
          <cell r="N32">
            <v>0</v>
          </cell>
          <cell r="O32">
            <v>100</v>
          </cell>
          <cell r="P32">
            <v>80</v>
          </cell>
          <cell r="Q32">
            <v>99.9</v>
          </cell>
          <cell r="R32">
            <v>76</v>
          </cell>
          <cell r="S32">
            <v>85</v>
          </cell>
          <cell r="T32">
            <v>0</v>
          </cell>
          <cell r="U32">
            <v>0</v>
          </cell>
          <cell r="V32">
            <v>0</v>
          </cell>
          <cell r="W32">
            <v>91.666666666666671</v>
          </cell>
          <cell r="X32">
            <v>88.179999999999993</v>
          </cell>
          <cell r="Y32">
            <v>79</v>
          </cell>
        </row>
        <row r="33">
          <cell r="G33">
            <v>85</v>
          </cell>
          <cell r="H33">
            <v>100</v>
          </cell>
          <cell r="I33">
            <v>80</v>
          </cell>
          <cell r="J33">
            <v>0</v>
          </cell>
          <cell r="K33">
            <v>0</v>
          </cell>
          <cell r="L33">
            <v>0</v>
          </cell>
          <cell r="M33">
            <v>0</v>
          </cell>
          <cell r="N33">
            <v>0</v>
          </cell>
          <cell r="O33">
            <v>81</v>
          </cell>
          <cell r="P33">
            <v>100</v>
          </cell>
          <cell r="Q33">
            <v>99.9</v>
          </cell>
          <cell r="R33">
            <v>76</v>
          </cell>
          <cell r="S33">
            <v>85</v>
          </cell>
          <cell r="T33">
            <v>0</v>
          </cell>
          <cell r="U33">
            <v>0</v>
          </cell>
          <cell r="V33">
            <v>0</v>
          </cell>
          <cell r="W33">
            <v>88.333333333333329</v>
          </cell>
          <cell r="X33">
            <v>88.38</v>
          </cell>
          <cell r="Y33">
            <v>82</v>
          </cell>
        </row>
        <row r="34">
          <cell r="G34">
            <v>85</v>
          </cell>
          <cell r="H34">
            <v>100</v>
          </cell>
          <cell r="I34">
            <v>80</v>
          </cell>
          <cell r="J34">
            <v>0</v>
          </cell>
          <cell r="K34">
            <v>0</v>
          </cell>
          <cell r="L34">
            <v>0</v>
          </cell>
          <cell r="M34">
            <v>0</v>
          </cell>
          <cell r="N34">
            <v>0</v>
          </cell>
          <cell r="O34">
            <v>100</v>
          </cell>
          <cell r="P34">
            <v>80</v>
          </cell>
          <cell r="Q34">
            <v>81</v>
          </cell>
          <cell r="R34">
            <v>76</v>
          </cell>
          <cell r="S34">
            <v>85</v>
          </cell>
          <cell r="T34">
            <v>0</v>
          </cell>
          <cell r="U34">
            <v>0</v>
          </cell>
          <cell r="V34">
            <v>0</v>
          </cell>
          <cell r="W34">
            <v>88.333333333333329</v>
          </cell>
          <cell r="X34">
            <v>84.4</v>
          </cell>
          <cell r="Y34">
            <v>82</v>
          </cell>
        </row>
        <row r="35">
          <cell r="G35">
            <v>80</v>
          </cell>
          <cell r="H35">
            <v>90</v>
          </cell>
          <cell r="I35">
            <v>76</v>
          </cell>
          <cell r="J35">
            <v>0</v>
          </cell>
          <cell r="K35">
            <v>0</v>
          </cell>
          <cell r="L35">
            <v>0</v>
          </cell>
          <cell r="M35">
            <v>0</v>
          </cell>
          <cell r="N35">
            <v>0</v>
          </cell>
          <cell r="O35">
            <v>80</v>
          </cell>
          <cell r="P35">
            <v>100</v>
          </cell>
          <cell r="Q35">
            <v>80.099999999999994</v>
          </cell>
          <cell r="R35">
            <v>76</v>
          </cell>
          <cell r="S35">
            <v>81</v>
          </cell>
          <cell r="T35">
            <v>0</v>
          </cell>
          <cell r="U35">
            <v>0</v>
          </cell>
          <cell r="V35">
            <v>0</v>
          </cell>
          <cell r="W35">
            <v>82</v>
          </cell>
          <cell r="X35">
            <v>83.42</v>
          </cell>
          <cell r="Y35">
            <v>85</v>
          </cell>
        </row>
        <row r="36">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t="e">
            <v>#DIV/0!</v>
          </cell>
          <cell r="X36" t="e">
            <v>#DIV/0!</v>
          </cell>
          <cell r="Y36">
            <v>0</v>
          </cell>
        </row>
        <row r="37">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t="e">
            <v>#DIV/0!</v>
          </cell>
          <cell r="X37" t="e">
            <v>#DIV/0!</v>
          </cell>
          <cell r="Y37">
            <v>0</v>
          </cell>
        </row>
        <row r="38">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t="e">
            <v>#DIV/0!</v>
          </cell>
          <cell r="X38" t="e">
            <v>#DIV/0!</v>
          </cell>
          <cell r="Y38">
            <v>0</v>
          </cell>
        </row>
        <row r="39">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t="e">
            <v>#DIV/0!</v>
          </cell>
          <cell r="X39" t="e">
            <v>#DIV/0!</v>
          </cell>
          <cell r="Y39">
            <v>0</v>
          </cell>
        </row>
        <row r="40">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t="e">
            <v>#DIV/0!</v>
          </cell>
          <cell r="X40" t="e">
            <v>#DIV/0!</v>
          </cell>
          <cell r="Y40">
            <v>0</v>
          </cell>
        </row>
        <row r="41">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t="e">
            <v>#DIV/0!</v>
          </cell>
          <cell r="X41" t="e">
            <v>#DIV/0!</v>
          </cell>
          <cell r="Y41">
            <v>0</v>
          </cell>
        </row>
        <row r="42">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t="e">
            <v>#DIV/0!</v>
          </cell>
          <cell r="X42" t="e">
            <v>#DIV/0!</v>
          </cell>
          <cell r="Y42">
            <v>0</v>
          </cell>
        </row>
        <row r="43">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t="e">
            <v>#DIV/0!</v>
          </cell>
          <cell r="X43" t="e">
            <v>#DIV/0!</v>
          </cell>
          <cell r="Y43">
            <v>0</v>
          </cell>
        </row>
        <row r="44">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t="e">
            <v>#DIV/0!</v>
          </cell>
          <cell r="X44" t="e">
            <v>#DIV/0!</v>
          </cell>
          <cell r="Y44">
            <v>0</v>
          </cell>
        </row>
        <row r="45">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t="e">
            <v>#DIV/0!</v>
          </cell>
          <cell r="X45" t="e">
            <v>#DIV/0!</v>
          </cell>
          <cell r="Y45">
            <v>0</v>
          </cell>
        </row>
        <row r="46">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t="e">
            <v>#DIV/0!</v>
          </cell>
          <cell r="X46" t="e">
            <v>#DIV/0!</v>
          </cell>
          <cell r="Y46">
            <v>0</v>
          </cell>
        </row>
        <row r="47">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t="e">
            <v>#DIV/0!</v>
          </cell>
          <cell r="X47" t="e">
            <v>#DIV/0!</v>
          </cell>
          <cell r="Y47">
            <v>0</v>
          </cell>
        </row>
        <row r="48">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t="e">
            <v>#DIV/0!</v>
          </cell>
          <cell r="X48" t="e">
            <v>#DIV/0!</v>
          </cell>
          <cell r="Y48">
            <v>0</v>
          </cell>
        </row>
        <row r="49">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t="e">
            <v>#DIV/0!</v>
          </cell>
          <cell r="X49" t="e">
            <v>#DIV/0!</v>
          </cell>
          <cell r="Y49">
            <v>0</v>
          </cell>
        </row>
        <row r="50">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t="e">
            <v>#DIV/0!</v>
          </cell>
          <cell r="X50" t="e">
            <v>#DIV/0!</v>
          </cell>
          <cell r="Y50">
            <v>0</v>
          </cell>
        </row>
        <row r="51">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Y51">
            <v>0</v>
          </cell>
        </row>
        <row r="52">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Y52">
            <v>0</v>
          </cell>
        </row>
        <row r="53">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Y53">
            <v>0</v>
          </cell>
        </row>
        <row r="54">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Pegandon,        Desember  2023</v>
          </cell>
          <cell r="V54">
            <v>0</v>
          </cell>
          <cell r="Y54">
            <v>0</v>
          </cell>
        </row>
        <row r="63">
          <cell r="I63" t="str">
            <v>memahami maupun mengaplikasikan greetings, introduce ourself, hobbies, pronoun.</v>
          </cell>
        </row>
        <row r="64">
          <cell r="I64" t="str">
            <v>memahami maupun mengaplikasikan simple present tense, descriptive text, describe the food, article.</v>
          </cell>
        </row>
        <row r="65">
          <cell r="I65" t="str">
            <v>memahami maupun mengaplikasikan procedure text, imperative sentence, part of house, preposition of place.</v>
          </cell>
        </row>
        <row r="66">
          <cell r="I66">
            <v>0</v>
          </cell>
        </row>
        <row r="67">
          <cell r="I67">
            <v>0</v>
          </cell>
        </row>
        <row r="68">
          <cell r="I68">
            <v>0</v>
          </cell>
        </row>
        <row r="69">
          <cell r="I69">
            <v>0</v>
          </cell>
        </row>
        <row r="70">
          <cell r="I70">
            <v>0</v>
          </cell>
        </row>
      </sheetData>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JOK"/>
    </sheetNames>
    <sheetDataSet>
      <sheetData sheetId="0">
        <row r="9">
          <cell r="G9">
            <v>80</v>
          </cell>
          <cell r="H9">
            <v>82</v>
          </cell>
          <cell r="I9">
            <v>83</v>
          </cell>
          <cell r="J9">
            <v>0</v>
          </cell>
          <cell r="K9">
            <v>0</v>
          </cell>
          <cell r="L9">
            <v>0</v>
          </cell>
          <cell r="M9">
            <v>0</v>
          </cell>
          <cell r="N9">
            <v>0</v>
          </cell>
          <cell r="O9">
            <v>84</v>
          </cell>
          <cell r="P9">
            <v>81</v>
          </cell>
          <cell r="Q9">
            <v>84</v>
          </cell>
          <cell r="R9">
            <v>75</v>
          </cell>
          <cell r="S9">
            <v>0</v>
          </cell>
          <cell r="T9">
            <v>0</v>
          </cell>
          <cell r="U9">
            <v>0</v>
          </cell>
          <cell r="V9">
            <v>0</v>
          </cell>
          <cell r="W9">
            <v>81.666666666666671</v>
          </cell>
          <cell r="X9">
            <v>81</v>
          </cell>
          <cell r="Y9">
            <v>88</v>
          </cell>
        </row>
        <row r="10">
          <cell r="G10">
            <v>85</v>
          </cell>
          <cell r="H10">
            <v>86</v>
          </cell>
          <cell r="I10">
            <v>87</v>
          </cell>
          <cell r="J10">
            <v>0</v>
          </cell>
          <cell r="K10">
            <v>0</v>
          </cell>
          <cell r="L10">
            <v>0</v>
          </cell>
          <cell r="M10">
            <v>0</v>
          </cell>
          <cell r="N10">
            <v>0</v>
          </cell>
          <cell r="O10">
            <v>91</v>
          </cell>
          <cell r="P10">
            <v>88</v>
          </cell>
          <cell r="Q10">
            <v>91</v>
          </cell>
          <cell r="R10">
            <v>80</v>
          </cell>
          <cell r="S10">
            <v>0</v>
          </cell>
          <cell r="T10">
            <v>0</v>
          </cell>
          <cell r="U10">
            <v>0</v>
          </cell>
          <cell r="V10">
            <v>0</v>
          </cell>
          <cell r="W10">
            <v>86</v>
          </cell>
          <cell r="X10">
            <v>87.5</v>
          </cell>
          <cell r="Y10">
            <v>88</v>
          </cell>
        </row>
        <row r="11">
          <cell r="G11">
            <v>85</v>
          </cell>
          <cell r="H11">
            <v>86</v>
          </cell>
          <cell r="I11">
            <v>87</v>
          </cell>
          <cell r="J11">
            <v>0</v>
          </cell>
          <cell r="K11">
            <v>0</v>
          </cell>
          <cell r="L11">
            <v>0</v>
          </cell>
          <cell r="M11">
            <v>0</v>
          </cell>
          <cell r="N11">
            <v>0</v>
          </cell>
          <cell r="O11">
            <v>87</v>
          </cell>
          <cell r="P11">
            <v>84</v>
          </cell>
          <cell r="Q11">
            <v>87</v>
          </cell>
          <cell r="R11">
            <v>75</v>
          </cell>
          <cell r="S11">
            <v>0</v>
          </cell>
          <cell r="T11">
            <v>0</v>
          </cell>
          <cell r="U11">
            <v>0</v>
          </cell>
          <cell r="V11">
            <v>0</v>
          </cell>
          <cell r="W11">
            <v>86</v>
          </cell>
          <cell r="X11">
            <v>83.25</v>
          </cell>
          <cell r="Y11">
            <v>86</v>
          </cell>
        </row>
        <row r="12">
          <cell r="G12">
            <v>80</v>
          </cell>
          <cell r="H12">
            <v>84</v>
          </cell>
          <cell r="I12">
            <v>85</v>
          </cell>
          <cell r="J12">
            <v>0</v>
          </cell>
          <cell r="K12">
            <v>0</v>
          </cell>
          <cell r="L12">
            <v>0</v>
          </cell>
          <cell r="M12">
            <v>0</v>
          </cell>
          <cell r="N12">
            <v>0</v>
          </cell>
          <cell r="O12">
            <v>84</v>
          </cell>
          <cell r="P12">
            <v>81</v>
          </cell>
          <cell r="Q12">
            <v>84</v>
          </cell>
          <cell r="R12">
            <v>75</v>
          </cell>
          <cell r="S12">
            <v>0</v>
          </cell>
          <cell r="T12">
            <v>0</v>
          </cell>
          <cell r="U12">
            <v>0</v>
          </cell>
          <cell r="V12">
            <v>0</v>
          </cell>
          <cell r="W12">
            <v>83</v>
          </cell>
          <cell r="X12">
            <v>81</v>
          </cell>
          <cell r="Y12">
            <v>90</v>
          </cell>
        </row>
        <row r="13">
          <cell r="G13">
            <v>85</v>
          </cell>
          <cell r="H13">
            <v>82</v>
          </cell>
          <cell r="I13">
            <v>83</v>
          </cell>
          <cell r="J13">
            <v>0</v>
          </cell>
          <cell r="K13">
            <v>0</v>
          </cell>
          <cell r="L13">
            <v>0</v>
          </cell>
          <cell r="M13">
            <v>0</v>
          </cell>
          <cell r="N13">
            <v>0</v>
          </cell>
          <cell r="O13">
            <v>83</v>
          </cell>
          <cell r="P13">
            <v>80</v>
          </cell>
          <cell r="Q13">
            <v>83</v>
          </cell>
          <cell r="R13">
            <v>80</v>
          </cell>
          <cell r="S13">
            <v>0</v>
          </cell>
          <cell r="T13">
            <v>0</v>
          </cell>
          <cell r="U13">
            <v>0</v>
          </cell>
          <cell r="V13">
            <v>0</v>
          </cell>
          <cell r="W13">
            <v>83.333333333333329</v>
          </cell>
          <cell r="X13">
            <v>81.5</v>
          </cell>
          <cell r="Y13">
            <v>88</v>
          </cell>
        </row>
        <row r="14">
          <cell r="G14">
            <v>80</v>
          </cell>
          <cell r="H14">
            <v>82</v>
          </cell>
          <cell r="I14">
            <v>83</v>
          </cell>
          <cell r="J14">
            <v>0</v>
          </cell>
          <cell r="K14">
            <v>0</v>
          </cell>
          <cell r="L14">
            <v>0</v>
          </cell>
          <cell r="M14">
            <v>0</v>
          </cell>
          <cell r="N14">
            <v>0</v>
          </cell>
          <cell r="O14">
            <v>83</v>
          </cell>
          <cell r="P14">
            <v>80</v>
          </cell>
          <cell r="Q14">
            <v>83</v>
          </cell>
          <cell r="R14">
            <v>75</v>
          </cell>
          <cell r="S14">
            <v>0</v>
          </cell>
          <cell r="T14">
            <v>0</v>
          </cell>
          <cell r="U14">
            <v>0</v>
          </cell>
          <cell r="V14">
            <v>0</v>
          </cell>
          <cell r="W14">
            <v>81.666666666666671</v>
          </cell>
          <cell r="X14">
            <v>80.25</v>
          </cell>
          <cell r="Y14">
            <v>86</v>
          </cell>
        </row>
        <row r="15">
          <cell r="G15">
            <v>90</v>
          </cell>
          <cell r="H15">
            <v>84</v>
          </cell>
          <cell r="I15">
            <v>85</v>
          </cell>
          <cell r="J15">
            <v>0</v>
          </cell>
          <cell r="K15">
            <v>0</v>
          </cell>
          <cell r="L15">
            <v>0</v>
          </cell>
          <cell r="M15">
            <v>0</v>
          </cell>
          <cell r="N15">
            <v>0</v>
          </cell>
          <cell r="O15">
            <v>86</v>
          </cell>
          <cell r="P15">
            <v>83</v>
          </cell>
          <cell r="Q15">
            <v>86</v>
          </cell>
          <cell r="R15">
            <v>85</v>
          </cell>
          <cell r="S15">
            <v>0</v>
          </cell>
          <cell r="T15">
            <v>0</v>
          </cell>
          <cell r="U15">
            <v>0</v>
          </cell>
          <cell r="V15">
            <v>0</v>
          </cell>
          <cell r="W15">
            <v>86.333333333333329</v>
          </cell>
          <cell r="X15">
            <v>85</v>
          </cell>
          <cell r="Y15">
            <v>90</v>
          </cell>
        </row>
        <row r="16">
          <cell r="G16">
            <v>80</v>
          </cell>
          <cell r="H16">
            <v>84</v>
          </cell>
          <cell r="I16">
            <v>85</v>
          </cell>
          <cell r="J16">
            <v>0</v>
          </cell>
          <cell r="K16">
            <v>0</v>
          </cell>
          <cell r="L16">
            <v>0</v>
          </cell>
          <cell r="M16">
            <v>0</v>
          </cell>
          <cell r="N16">
            <v>0</v>
          </cell>
          <cell r="O16">
            <v>84</v>
          </cell>
          <cell r="P16">
            <v>81</v>
          </cell>
          <cell r="Q16">
            <v>84</v>
          </cell>
          <cell r="R16">
            <v>85</v>
          </cell>
          <cell r="S16">
            <v>0</v>
          </cell>
          <cell r="T16">
            <v>0</v>
          </cell>
          <cell r="U16">
            <v>0</v>
          </cell>
          <cell r="V16">
            <v>0</v>
          </cell>
          <cell r="W16">
            <v>83</v>
          </cell>
          <cell r="X16">
            <v>83.5</v>
          </cell>
          <cell r="Y16">
            <v>86</v>
          </cell>
        </row>
        <row r="17">
          <cell r="G17">
            <v>82</v>
          </cell>
          <cell r="H17">
            <v>84</v>
          </cell>
          <cell r="I17">
            <v>85</v>
          </cell>
          <cell r="J17">
            <v>0</v>
          </cell>
          <cell r="K17">
            <v>0</v>
          </cell>
          <cell r="L17">
            <v>0</v>
          </cell>
          <cell r="M17">
            <v>0</v>
          </cell>
          <cell r="N17">
            <v>0</v>
          </cell>
          <cell r="O17">
            <v>83</v>
          </cell>
          <cell r="P17">
            <v>80</v>
          </cell>
          <cell r="Q17">
            <v>83</v>
          </cell>
          <cell r="R17">
            <v>75</v>
          </cell>
          <cell r="S17">
            <v>0</v>
          </cell>
          <cell r="T17">
            <v>0</v>
          </cell>
          <cell r="U17">
            <v>0</v>
          </cell>
          <cell r="V17">
            <v>0</v>
          </cell>
          <cell r="W17">
            <v>83.666666666666671</v>
          </cell>
          <cell r="X17">
            <v>80.25</v>
          </cell>
          <cell r="Y17">
            <v>86</v>
          </cell>
        </row>
        <row r="18">
          <cell r="G18">
            <v>75</v>
          </cell>
          <cell r="H18">
            <v>76</v>
          </cell>
          <cell r="I18">
            <v>76.099999999999994</v>
          </cell>
          <cell r="J18">
            <v>0</v>
          </cell>
          <cell r="K18">
            <v>0</v>
          </cell>
          <cell r="L18">
            <v>0</v>
          </cell>
          <cell r="M18">
            <v>0</v>
          </cell>
          <cell r="N18">
            <v>0</v>
          </cell>
          <cell r="O18">
            <v>78</v>
          </cell>
          <cell r="P18">
            <v>75</v>
          </cell>
          <cell r="Q18">
            <v>78</v>
          </cell>
          <cell r="R18">
            <v>75</v>
          </cell>
          <cell r="S18">
            <v>0</v>
          </cell>
          <cell r="T18">
            <v>0</v>
          </cell>
          <cell r="U18">
            <v>0</v>
          </cell>
          <cell r="V18">
            <v>0</v>
          </cell>
          <cell r="W18">
            <v>75.7</v>
          </cell>
          <cell r="X18">
            <v>76.5</v>
          </cell>
          <cell r="Y18">
            <v>76</v>
          </cell>
        </row>
        <row r="19">
          <cell r="G19">
            <v>80</v>
          </cell>
          <cell r="H19">
            <v>86</v>
          </cell>
          <cell r="I19">
            <v>87</v>
          </cell>
          <cell r="J19">
            <v>0</v>
          </cell>
          <cell r="K19">
            <v>0</v>
          </cell>
          <cell r="L19">
            <v>0</v>
          </cell>
          <cell r="M19">
            <v>0</v>
          </cell>
          <cell r="N19">
            <v>0</v>
          </cell>
          <cell r="O19">
            <v>89</v>
          </cell>
          <cell r="P19">
            <v>86</v>
          </cell>
          <cell r="Q19">
            <v>89</v>
          </cell>
          <cell r="R19">
            <v>80</v>
          </cell>
          <cell r="S19">
            <v>0</v>
          </cell>
          <cell r="T19">
            <v>0</v>
          </cell>
          <cell r="U19">
            <v>0</v>
          </cell>
          <cell r="V19">
            <v>0</v>
          </cell>
          <cell r="W19">
            <v>84.333333333333329</v>
          </cell>
          <cell r="X19">
            <v>86</v>
          </cell>
          <cell r="Y19">
            <v>90</v>
          </cell>
        </row>
        <row r="20">
          <cell r="G20">
            <v>82</v>
          </cell>
          <cell r="H20">
            <v>81</v>
          </cell>
          <cell r="I20">
            <v>81.099999999999994</v>
          </cell>
          <cell r="J20">
            <v>0</v>
          </cell>
          <cell r="K20">
            <v>0</v>
          </cell>
          <cell r="L20">
            <v>0</v>
          </cell>
          <cell r="M20">
            <v>0</v>
          </cell>
          <cell r="N20">
            <v>0</v>
          </cell>
          <cell r="O20">
            <v>87</v>
          </cell>
          <cell r="P20">
            <v>84</v>
          </cell>
          <cell r="Q20">
            <v>87</v>
          </cell>
          <cell r="R20">
            <v>80</v>
          </cell>
          <cell r="S20">
            <v>0</v>
          </cell>
          <cell r="T20">
            <v>0</v>
          </cell>
          <cell r="U20">
            <v>0</v>
          </cell>
          <cell r="V20">
            <v>0</v>
          </cell>
          <cell r="W20">
            <v>81.36666666666666</v>
          </cell>
          <cell r="X20">
            <v>84.5</v>
          </cell>
          <cell r="Y20">
            <v>88</v>
          </cell>
        </row>
        <row r="21">
          <cell r="G21">
            <v>80</v>
          </cell>
          <cell r="H21">
            <v>86</v>
          </cell>
          <cell r="I21">
            <v>87</v>
          </cell>
          <cell r="J21">
            <v>0</v>
          </cell>
          <cell r="K21">
            <v>0</v>
          </cell>
          <cell r="L21">
            <v>0</v>
          </cell>
          <cell r="M21">
            <v>0</v>
          </cell>
          <cell r="N21">
            <v>0</v>
          </cell>
          <cell r="O21">
            <v>88</v>
          </cell>
          <cell r="P21">
            <v>85</v>
          </cell>
          <cell r="Q21">
            <v>88</v>
          </cell>
          <cell r="R21">
            <v>75</v>
          </cell>
          <cell r="S21">
            <v>0</v>
          </cell>
          <cell r="T21">
            <v>0</v>
          </cell>
          <cell r="U21">
            <v>0</v>
          </cell>
          <cell r="V21">
            <v>0</v>
          </cell>
          <cell r="W21">
            <v>84.333333333333329</v>
          </cell>
          <cell r="X21">
            <v>84</v>
          </cell>
          <cell r="Y21">
            <v>90</v>
          </cell>
        </row>
        <row r="22">
          <cell r="G22">
            <v>85</v>
          </cell>
          <cell r="H22">
            <v>86</v>
          </cell>
          <cell r="I22">
            <v>87</v>
          </cell>
          <cell r="J22">
            <v>0</v>
          </cell>
          <cell r="K22">
            <v>0</v>
          </cell>
          <cell r="L22">
            <v>0</v>
          </cell>
          <cell r="M22">
            <v>0</v>
          </cell>
          <cell r="N22">
            <v>0</v>
          </cell>
          <cell r="O22">
            <v>86</v>
          </cell>
          <cell r="P22">
            <v>83</v>
          </cell>
          <cell r="Q22">
            <v>86</v>
          </cell>
          <cell r="R22">
            <v>95</v>
          </cell>
          <cell r="S22">
            <v>0</v>
          </cell>
          <cell r="T22">
            <v>0</v>
          </cell>
          <cell r="U22">
            <v>0</v>
          </cell>
          <cell r="V22">
            <v>0</v>
          </cell>
          <cell r="W22">
            <v>86</v>
          </cell>
          <cell r="X22">
            <v>87.5</v>
          </cell>
          <cell r="Y22">
            <v>90</v>
          </cell>
        </row>
        <row r="23">
          <cell r="G23">
            <v>80</v>
          </cell>
          <cell r="H23">
            <v>86</v>
          </cell>
          <cell r="I23">
            <v>87</v>
          </cell>
          <cell r="J23">
            <v>0</v>
          </cell>
          <cell r="K23">
            <v>0</v>
          </cell>
          <cell r="L23">
            <v>0</v>
          </cell>
          <cell r="M23">
            <v>0</v>
          </cell>
          <cell r="N23">
            <v>0</v>
          </cell>
          <cell r="O23">
            <v>84</v>
          </cell>
          <cell r="P23">
            <v>81</v>
          </cell>
          <cell r="Q23">
            <v>84</v>
          </cell>
          <cell r="R23">
            <v>75</v>
          </cell>
          <cell r="S23">
            <v>0</v>
          </cell>
          <cell r="T23">
            <v>0</v>
          </cell>
          <cell r="U23">
            <v>0</v>
          </cell>
          <cell r="V23">
            <v>0</v>
          </cell>
          <cell r="W23">
            <v>84.333333333333329</v>
          </cell>
          <cell r="X23">
            <v>81</v>
          </cell>
          <cell r="Y23">
            <v>88</v>
          </cell>
        </row>
        <row r="24">
          <cell r="G24">
            <v>75</v>
          </cell>
          <cell r="H24">
            <v>80</v>
          </cell>
          <cell r="I24">
            <v>81</v>
          </cell>
          <cell r="J24">
            <v>0</v>
          </cell>
          <cell r="K24">
            <v>0</v>
          </cell>
          <cell r="L24">
            <v>0</v>
          </cell>
          <cell r="M24">
            <v>0</v>
          </cell>
          <cell r="N24">
            <v>0</v>
          </cell>
          <cell r="O24">
            <v>83</v>
          </cell>
          <cell r="P24">
            <v>80</v>
          </cell>
          <cell r="Q24">
            <v>83</v>
          </cell>
          <cell r="R24">
            <v>75</v>
          </cell>
          <cell r="S24">
            <v>0</v>
          </cell>
          <cell r="T24">
            <v>0</v>
          </cell>
          <cell r="U24">
            <v>0</v>
          </cell>
          <cell r="V24">
            <v>0</v>
          </cell>
          <cell r="W24">
            <v>78.666666666666671</v>
          </cell>
          <cell r="X24">
            <v>80.25</v>
          </cell>
          <cell r="Y24">
            <v>86</v>
          </cell>
        </row>
        <row r="25">
          <cell r="G25">
            <v>80</v>
          </cell>
          <cell r="H25">
            <v>84</v>
          </cell>
          <cell r="I25">
            <v>85</v>
          </cell>
          <cell r="J25">
            <v>0</v>
          </cell>
          <cell r="K25">
            <v>0</v>
          </cell>
          <cell r="L25">
            <v>0</v>
          </cell>
          <cell r="M25">
            <v>0</v>
          </cell>
          <cell r="N25">
            <v>0</v>
          </cell>
          <cell r="O25">
            <v>88</v>
          </cell>
          <cell r="P25">
            <v>85</v>
          </cell>
          <cell r="Q25">
            <v>88</v>
          </cell>
          <cell r="R25">
            <v>75</v>
          </cell>
          <cell r="S25">
            <v>0</v>
          </cell>
          <cell r="T25">
            <v>0</v>
          </cell>
          <cell r="U25">
            <v>0</v>
          </cell>
          <cell r="V25">
            <v>0</v>
          </cell>
          <cell r="W25">
            <v>83</v>
          </cell>
          <cell r="X25">
            <v>84</v>
          </cell>
          <cell r="Y25">
            <v>90</v>
          </cell>
        </row>
        <row r="26">
          <cell r="G26">
            <v>80</v>
          </cell>
          <cell r="H26">
            <v>83</v>
          </cell>
          <cell r="I26">
            <v>84</v>
          </cell>
          <cell r="J26">
            <v>0</v>
          </cell>
          <cell r="K26">
            <v>0</v>
          </cell>
          <cell r="L26">
            <v>0</v>
          </cell>
          <cell r="M26">
            <v>0</v>
          </cell>
          <cell r="N26">
            <v>0</v>
          </cell>
          <cell r="O26">
            <v>94</v>
          </cell>
          <cell r="P26">
            <v>91</v>
          </cell>
          <cell r="Q26">
            <v>94</v>
          </cell>
          <cell r="R26">
            <v>75</v>
          </cell>
          <cell r="S26">
            <v>0</v>
          </cell>
          <cell r="T26">
            <v>0</v>
          </cell>
          <cell r="U26">
            <v>0</v>
          </cell>
          <cell r="V26">
            <v>0</v>
          </cell>
          <cell r="W26">
            <v>82.333333333333329</v>
          </cell>
          <cell r="X26">
            <v>88.5</v>
          </cell>
          <cell r="Y26">
            <v>92</v>
          </cell>
        </row>
        <row r="27">
          <cell r="G27">
            <v>86</v>
          </cell>
          <cell r="H27">
            <v>82</v>
          </cell>
          <cell r="I27">
            <v>83</v>
          </cell>
          <cell r="J27">
            <v>0</v>
          </cell>
          <cell r="K27">
            <v>0</v>
          </cell>
          <cell r="L27">
            <v>0</v>
          </cell>
          <cell r="M27">
            <v>0</v>
          </cell>
          <cell r="N27">
            <v>0</v>
          </cell>
          <cell r="O27">
            <v>83</v>
          </cell>
          <cell r="P27">
            <v>80</v>
          </cell>
          <cell r="Q27">
            <v>83</v>
          </cell>
          <cell r="R27">
            <v>75</v>
          </cell>
          <cell r="S27">
            <v>0</v>
          </cell>
          <cell r="T27">
            <v>0</v>
          </cell>
          <cell r="U27">
            <v>0</v>
          </cell>
          <cell r="V27">
            <v>0</v>
          </cell>
          <cell r="W27">
            <v>83.666666666666671</v>
          </cell>
          <cell r="X27">
            <v>80.25</v>
          </cell>
          <cell r="Y27">
            <v>90</v>
          </cell>
        </row>
        <row r="28">
          <cell r="G28">
            <v>88</v>
          </cell>
          <cell r="H28">
            <v>84</v>
          </cell>
          <cell r="I28">
            <v>85</v>
          </cell>
          <cell r="J28">
            <v>0</v>
          </cell>
          <cell r="K28">
            <v>0</v>
          </cell>
          <cell r="L28">
            <v>0</v>
          </cell>
          <cell r="M28">
            <v>0</v>
          </cell>
          <cell r="N28">
            <v>0</v>
          </cell>
          <cell r="O28">
            <v>87</v>
          </cell>
          <cell r="P28">
            <v>84</v>
          </cell>
          <cell r="Q28">
            <v>87</v>
          </cell>
          <cell r="R28">
            <v>75</v>
          </cell>
          <cell r="S28">
            <v>0</v>
          </cell>
          <cell r="T28">
            <v>0</v>
          </cell>
          <cell r="U28">
            <v>0</v>
          </cell>
          <cell r="V28">
            <v>0</v>
          </cell>
          <cell r="W28">
            <v>85.666666666666671</v>
          </cell>
          <cell r="X28">
            <v>83.25</v>
          </cell>
          <cell r="Y28">
            <v>88</v>
          </cell>
        </row>
        <row r="29">
          <cell r="G29">
            <v>85</v>
          </cell>
          <cell r="H29">
            <v>94</v>
          </cell>
          <cell r="I29">
            <v>96</v>
          </cell>
          <cell r="J29">
            <v>0</v>
          </cell>
          <cell r="K29">
            <v>0</v>
          </cell>
          <cell r="L29">
            <v>0</v>
          </cell>
          <cell r="M29">
            <v>0</v>
          </cell>
          <cell r="N29">
            <v>0</v>
          </cell>
          <cell r="O29">
            <v>94</v>
          </cell>
          <cell r="P29">
            <v>91</v>
          </cell>
          <cell r="Q29">
            <v>94</v>
          </cell>
          <cell r="R29">
            <v>90</v>
          </cell>
          <cell r="S29">
            <v>0</v>
          </cell>
          <cell r="T29">
            <v>0</v>
          </cell>
          <cell r="U29">
            <v>0</v>
          </cell>
          <cell r="V29">
            <v>0</v>
          </cell>
          <cell r="W29">
            <v>91.666666666666671</v>
          </cell>
          <cell r="X29">
            <v>92.25</v>
          </cell>
          <cell r="Y29">
            <v>94</v>
          </cell>
        </row>
        <row r="30">
          <cell r="G30">
            <v>79</v>
          </cell>
          <cell r="H30">
            <v>84</v>
          </cell>
          <cell r="I30">
            <v>85</v>
          </cell>
          <cell r="J30">
            <v>0</v>
          </cell>
          <cell r="K30">
            <v>0</v>
          </cell>
          <cell r="L30">
            <v>0</v>
          </cell>
          <cell r="M30">
            <v>0</v>
          </cell>
          <cell r="N30">
            <v>0</v>
          </cell>
          <cell r="O30">
            <v>84</v>
          </cell>
          <cell r="P30">
            <v>81</v>
          </cell>
          <cell r="Q30">
            <v>84</v>
          </cell>
          <cell r="R30">
            <v>75</v>
          </cell>
          <cell r="S30">
            <v>0</v>
          </cell>
          <cell r="T30">
            <v>0</v>
          </cell>
          <cell r="U30">
            <v>0</v>
          </cell>
          <cell r="V30">
            <v>0</v>
          </cell>
          <cell r="W30">
            <v>82.666666666666671</v>
          </cell>
          <cell r="X30">
            <v>81</v>
          </cell>
          <cell r="Y30">
            <v>86</v>
          </cell>
        </row>
        <row r="31">
          <cell r="G31">
            <v>80</v>
          </cell>
          <cell r="H31">
            <v>84</v>
          </cell>
          <cell r="I31">
            <v>85</v>
          </cell>
          <cell r="J31">
            <v>0</v>
          </cell>
          <cell r="K31">
            <v>0</v>
          </cell>
          <cell r="L31">
            <v>0</v>
          </cell>
          <cell r="M31">
            <v>0</v>
          </cell>
          <cell r="N31">
            <v>0</v>
          </cell>
          <cell r="O31">
            <v>89</v>
          </cell>
          <cell r="P31">
            <v>86</v>
          </cell>
          <cell r="Q31">
            <v>89</v>
          </cell>
          <cell r="R31">
            <v>75</v>
          </cell>
          <cell r="S31">
            <v>0</v>
          </cell>
          <cell r="T31">
            <v>0</v>
          </cell>
          <cell r="U31">
            <v>0</v>
          </cell>
          <cell r="V31">
            <v>0</v>
          </cell>
          <cell r="W31">
            <v>83</v>
          </cell>
          <cell r="X31">
            <v>84.75</v>
          </cell>
          <cell r="Y31">
            <v>84</v>
          </cell>
        </row>
        <row r="32">
          <cell r="G32">
            <v>80</v>
          </cell>
          <cell r="H32">
            <v>86</v>
          </cell>
          <cell r="I32">
            <v>87</v>
          </cell>
          <cell r="J32">
            <v>0</v>
          </cell>
          <cell r="K32">
            <v>0</v>
          </cell>
          <cell r="L32">
            <v>0</v>
          </cell>
          <cell r="M32">
            <v>0</v>
          </cell>
          <cell r="N32">
            <v>0</v>
          </cell>
          <cell r="O32">
            <v>91</v>
          </cell>
          <cell r="P32">
            <v>88</v>
          </cell>
          <cell r="Q32">
            <v>91</v>
          </cell>
          <cell r="R32">
            <v>75</v>
          </cell>
          <cell r="S32">
            <v>0</v>
          </cell>
          <cell r="T32">
            <v>0</v>
          </cell>
          <cell r="U32">
            <v>0</v>
          </cell>
          <cell r="V32">
            <v>0</v>
          </cell>
          <cell r="W32">
            <v>84.333333333333329</v>
          </cell>
          <cell r="X32">
            <v>86.25</v>
          </cell>
          <cell r="Y32">
            <v>88</v>
          </cell>
        </row>
        <row r="33">
          <cell r="G33">
            <v>80</v>
          </cell>
          <cell r="H33">
            <v>86</v>
          </cell>
          <cell r="I33">
            <v>87</v>
          </cell>
          <cell r="J33">
            <v>0</v>
          </cell>
          <cell r="K33">
            <v>0</v>
          </cell>
          <cell r="L33">
            <v>0</v>
          </cell>
          <cell r="M33">
            <v>0</v>
          </cell>
          <cell r="N33">
            <v>0</v>
          </cell>
          <cell r="O33">
            <v>94</v>
          </cell>
          <cell r="P33">
            <v>93</v>
          </cell>
          <cell r="Q33">
            <v>86</v>
          </cell>
          <cell r="R33">
            <v>75</v>
          </cell>
          <cell r="S33">
            <v>0</v>
          </cell>
          <cell r="T33">
            <v>0</v>
          </cell>
          <cell r="U33">
            <v>0</v>
          </cell>
          <cell r="V33">
            <v>0</v>
          </cell>
          <cell r="W33">
            <v>84.333333333333329</v>
          </cell>
          <cell r="X33">
            <v>87</v>
          </cell>
          <cell r="Y33">
            <v>86</v>
          </cell>
        </row>
        <row r="34">
          <cell r="G34">
            <v>80</v>
          </cell>
          <cell r="H34">
            <v>90</v>
          </cell>
          <cell r="I34">
            <v>91</v>
          </cell>
          <cell r="J34">
            <v>0</v>
          </cell>
          <cell r="K34">
            <v>0</v>
          </cell>
          <cell r="L34">
            <v>0</v>
          </cell>
          <cell r="M34">
            <v>0</v>
          </cell>
          <cell r="N34">
            <v>0</v>
          </cell>
          <cell r="O34">
            <v>89</v>
          </cell>
          <cell r="P34">
            <v>92</v>
          </cell>
          <cell r="Q34">
            <v>94</v>
          </cell>
          <cell r="R34">
            <v>75</v>
          </cell>
          <cell r="S34">
            <v>0</v>
          </cell>
          <cell r="T34">
            <v>0</v>
          </cell>
          <cell r="U34">
            <v>0</v>
          </cell>
          <cell r="V34">
            <v>0</v>
          </cell>
          <cell r="W34">
            <v>87</v>
          </cell>
          <cell r="X34">
            <v>87.5</v>
          </cell>
          <cell r="Y34">
            <v>90</v>
          </cell>
        </row>
        <row r="35">
          <cell r="G35">
            <v>80</v>
          </cell>
          <cell r="H35">
            <v>89</v>
          </cell>
          <cell r="I35">
            <v>92</v>
          </cell>
          <cell r="J35">
            <v>0</v>
          </cell>
          <cell r="K35">
            <v>0</v>
          </cell>
          <cell r="L35">
            <v>0</v>
          </cell>
          <cell r="M35">
            <v>0</v>
          </cell>
          <cell r="N35">
            <v>0</v>
          </cell>
          <cell r="O35">
            <v>91</v>
          </cell>
          <cell r="P35">
            <v>89</v>
          </cell>
          <cell r="Q35">
            <v>91</v>
          </cell>
          <cell r="R35">
            <v>75</v>
          </cell>
          <cell r="S35">
            <v>0</v>
          </cell>
          <cell r="T35">
            <v>0</v>
          </cell>
          <cell r="U35">
            <v>0</v>
          </cell>
          <cell r="V35">
            <v>0</v>
          </cell>
          <cell r="W35">
            <v>87</v>
          </cell>
          <cell r="X35">
            <v>86.5</v>
          </cell>
          <cell r="Y35">
            <v>92</v>
          </cell>
        </row>
        <row r="36">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t="e">
            <v>#DIV/0!</v>
          </cell>
          <cell r="X36" t="e">
            <v>#DIV/0!</v>
          </cell>
          <cell r="Y36">
            <v>0</v>
          </cell>
        </row>
        <row r="37">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t="e">
            <v>#DIV/0!</v>
          </cell>
          <cell r="X37" t="e">
            <v>#DIV/0!</v>
          </cell>
          <cell r="Y37">
            <v>0</v>
          </cell>
        </row>
        <row r="38">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t="e">
            <v>#DIV/0!</v>
          </cell>
          <cell r="X38" t="e">
            <v>#DIV/0!</v>
          </cell>
          <cell r="Y38">
            <v>0</v>
          </cell>
        </row>
        <row r="39">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t="e">
            <v>#DIV/0!</v>
          </cell>
          <cell r="X39" t="e">
            <v>#DIV/0!</v>
          </cell>
          <cell r="Y39">
            <v>0</v>
          </cell>
        </row>
        <row r="40">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t="e">
            <v>#DIV/0!</v>
          </cell>
          <cell r="X40" t="e">
            <v>#DIV/0!</v>
          </cell>
          <cell r="Y40">
            <v>0</v>
          </cell>
        </row>
        <row r="41">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t="e">
            <v>#DIV/0!</v>
          </cell>
          <cell r="X41" t="e">
            <v>#DIV/0!</v>
          </cell>
          <cell r="Y41">
            <v>0</v>
          </cell>
        </row>
        <row r="42">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t="e">
            <v>#DIV/0!</v>
          </cell>
          <cell r="X42" t="e">
            <v>#DIV/0!</v>
          </cell>
          <cell r="Y42">
            <v>0</v>
          </cell>
        </row>
        <row r="43">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t="e">
            <v>#DIV/0!</v>
          </cell>
          <cell r="X43" t="e">
            <v>#DIV/0!</v>
          </cell>
          <cell r="Y43">
            <v>0</v>
          </cell>
        </row>
        <row r="44">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t="e">
            <v>#DIV/0!</v>
          </cell>
          <cell r="X44" t="e">
            <v>#DIV/0!</v>
          </cell>
          <cell r="Y44">
            <v>0</v>
          </cell>
        </row>
        <row r="45">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t="e">
            <v>#DIV/0!</v>
          </cell>
          <cell r="X45" t="e">
            <v>#DIV/0!</v>
          </cell>
          <cell r="Y45">
            <v>0</v>
          </cell>
        </row>
        <row r="46">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t="e">
            <v>#DIV/0!</v>
          </cell>
          <cell r="X46" t="e">
            <v>#DIV/0!</v>
          </cell>
          <cell r="Y46">
            <v>0</v>
          </cell>
        </row>
        <row r="47">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t="e">
            <v>#DIV/0!</v>
          </cell>
          <cell r="X47" t="e">
            <v>#DIV/0!</v>
          </cell>
          <cell r="Y47">
            <v>0</v>
          </cell>
        </row>
        <row r="48">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t="e">
            <v>#DIV/0!</v>
          </cell>
          <cell r="X48" t="e">
            <v>#DIV/0!</v>
          </cell>
          <cell r="Y48">
            <v>0</v>
          </cell>
        </row>
        <row r="49">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t="e">
            <v>#DIV/0!</v>
          </cell>
          <cell r="X49" t="e">
            <v>#DIV/0!</v>
          </cell>
          <cell r="Y49">
            <v>0</v>
          </cell>
        </row>
        <row r="50">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t="e">
            <v>#DIV/0!</v>
          </cell>
          <cell r="X50" t="e">
            <v>#DIV/0!</v>
          </cell>
          <cell r="Y50">
            <v>0</v>
          </cell>
        </row>
        <row r="51">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Y51">
            <v>0</v>
          </cell>
        </row>
        <row r="52">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Y52">
            <v>0</v>
          </cell>
        </row>
        <row r="53">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Y53">
            <v>0</v>
          </cell>
        </row>
        <row r="54">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Pegandon,        Desember  2023</v>
          </cell>
          <cell r="V54">
            <v>0</v>
          </cell>
          <cell r="Y54">
            <v>0</v>
          </cell>
        </row>
        <row r="63">
          <cell r="I63" t="str">
            <v>perilaku sportif dalam bermain</v>
          </cell>
        </row>
        <row r="64">
          <cell r="I64" t="str">
            <v>tanggung jawab dalam penggunaan sarana dan prasarana pembelajaran serta menjaga keselamatan diri sendir &amp; orang lain</v>
          </cell>
        </row>
        <row r="65">
          <cell r="I65" t="str">
            <v>menghargai perbedaan karakteristik individual dalam melakukan berbagai aktivitas fisik</v>
          </cell>
        </row>
        <row r="66">
          <cell r="I66" t="str">
            <v>kerjasama dalam melakukan berbagai aktivitas fisik</v>
          </cell>
        </row>
        <row r="67">
          <cell r="I67">
            <v>0</v>
          </cell>
        </row>
        <row r="68">
          <cell r="I68">
            <v>0</v>
          </cell>
        </row>
        <row r="69">
          <cell r="I69">
            <v>0</v>
          </cell>
        </row>
        <row r="70">
          <cell r="I70">
            <v>0</v>
          </cell>
        </row>
      </sheetData>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s>
    <sheetDataSet>
      <sheetData sheetId="0">
        <row r="9">
          <cell r="G9">
            <v>75</v>
          </cell>
          <cell r="H9">
            <v>76</v>
          </cell>
          <cell r="I9">
            <v>0</v>
          </cell>
          <cell r="J9">
            <v>0</v>
          </cell>
          <cell r="K9">
            <v>0</v>
          </cell>
          <cell r="L9">
            <v>0</v>
          </cell>
          <cell r="M9">
            <v>0</v>
          </cell>
          <cell r="N9">
            <v>0</v>
          </cell>
          <cell r="O9">
            <v>75</v>
          </cell>
          <cell r="P9">
            <v>0</v>
          </cell>
          <cell r="Q9">
            <v>0</v>
          </cell>
          <cell r="R9">
            <v>0</v>
          </cell>
          <cell r="S9">
            <v>0</v>
          </cell>
          <cell r="T9">
            <v>0</v>
          </cell>
          <cell r="U9">
            <v>0</v>
          </cell>
          <cell r="V9">
            <v>0</v>
          </cell>
          <cell r="W9">
            <v>75.5</v>
          </cell>
          <cell r="X9">
            <v>75</v>
          </cell>
          <cell r="Y9">
            <v>70</v>
          </cell>
        </row>
        <row r="10">
          <cell r="G10">
            <v>75</v>
          </cell>
          <cell r="H10">
            <v>77</v>
          </cell>
          <cell r="I10">
            <v>0</v>
          </cell>
          <cell r="J10">
            <v>0</v>
          </cell>
          <cell r="K10">
            <v>0</v>
          </cell>
          <cell r="L10">
            <v>0</v>
          </cell>
          <cell r="M10">
            <v>0</v>
          </cell>
          <cell r="N10">
            <v>0</v>
          </cell>
          <cell r="O10">
            <v>74</v>
          </cell>
          <cell r="P10">
            <v>0</v>
          </cell>
          <cell r="Q10">
            <v>0</v>
          </cell>
          <cell r="R10">
            <v>0</v>
          </cell>
          <cell r="S10">
            <v>0</v>
          </cell>
          <cell r="T10">
            <v>0</v>
          </cell>
          <cell r="U10">
            <v>0</v>
          </cell>
          <cell r="V10">
            <v>0</v>
          </cell>
          <cell r="W10">
            <v>76</v>
          </cell>
          <cell r="X10">
            <v>74</v>
          </cell>
          <cell r="Y10">
            <v>71</v>
          </cell>
        </row>
        <row r="11">
          <cell r="G11">
            <v>76</v>
          </cell>
          <cell r="H11">
            <v>71</v>
          </cell>
          <cell r="I11">
            <v>0</v>
          </cell>
          <cell r="J11">
            <v>0</v>
          </cell>
          <cell r="K11">
            <v>0</v>
          </cell>
          <cell r="L11">
            <v>0</v>
          </cell>
          <cell r="M11">
            <v>0</v>
          </cell>
          <cell r="N11">
            <v>0</v>
          </cell>
          <cell r="O11">
            <v>75</v>
          </cell>
          <cell r="P11">
            <v>0</v>
          </cell>
          <cell r="Q11">
            <v>0</v>
          </cell>
          <cell r="R11">
            <v>0</v>
          </cell>
          <cell r="S11">
            <v>0</v>
          </cell>
          <cell r="T11">
            <v>0</v>
          </cell>
          <cell r="U11">
            <v>0</v>
          </cell>
          <cell r="V11">
            <v>0</v>
          </cell>
          <cell r="W11">
            <v>73.5</v>
          </cell>
          <cell r="X11">
            <v>75</v>
          </cell>
          <cell r="Y11">
            <v>72</v>
          </cell>
        </row>
        <row r="12">
          <cell r="G12">
            <v>75</v>
          </cell>
          <cell r="H12">
            <v>72</v>
          </cell>
          <cell r="I12">
            <v>0</v>
          </cell>
          <cell r="J12">
            <v>0</v>
          </cell>
          <cell r="K12">
            <v>0</v>
          </cell>
          <cell r="L12">
            <v>0</v>
          </cell>
          <cell r="M12">
            <v>0</v>
          </cell>
          <cell r="N12">
            <v>0</v>
          </cell>
          <cell r="O12">
            <v>73</v>
          </cell>
          <cell r="P12">
            <v>0</v>
          </cell>
          <cell r="Q12">
            <v>0</v>
          </cell>
          <cell r="R12">
            <v>0</v>
          </cell>
          <cell r="S12">
            <v>0</v>
          </cell>
          <cell r="T12">
            <v>0</v>
          </cell>
          <cell r="U12">
            <v>0</v>
          </cell>
          <cell r="V12">
            <v>0</v>
          </cell>
          <cell r="W12">
            <v>73.5</v>
          </cell>
          <cell r="X12">
            <v>73</v>
          </cell>
          <cell r="Y12">
            <v>75</v>
          </cell>
        </row>
        <row r="13">
          <cell r="G13">
            <v>78</v>
          </cell>
          <cell r="H13">
            <v>73</v>
          </cell>
          <cell r="I13">
            <v>0</v>
          </cell>
          <cell r="J13">
            <v>0</v>
          </cell>
          <cell r="K13">
            <v>0</v>
          </cell>
          <cell r="L13">
            <v>0</v>
          </cell>
          <cell r="M13">
            <v>0</v>
          </cell>
          <cell r="N13">
            <v>0</v>
          </cell>
          <cell r="O13">
            <v>74</v>
          </cell>
          <cell r="P13">
            <v>0</v>
          </cell>
          <cell r="Q13">
            <v>0</v>
          </cell>
          <cell r="R13">
            <v>0</v>
          </cell>
          <cell r="S13">
            <v>0</v>
          </cell>
          <cell r="T13">
            <v>0</v>
          </cell>
          <cell r="U13">
            <v>0</v>
          </cell>
          <cell r="V13">
            <v>0</v>
          </cell>
          <cell r="W13">
            <v>75.5</v>
          </cell>
          <cell r="X13">
            <v>74</v>
          </cell>
          <cell r="Y13">
            <v>78</v>
          </cell>
        </row>
        <row r="14">
          <cell r="G14">
            <v>73</v>
          </cell>
          <cell r="H14">
            <v>74</v>
          </cell>
          <cell r="I14">
            <v>0</v>
          </cell>
          <cell r="J14">
            <v>0</v>
          </cell>
          <cell r="K14">
            <v>0</v>
          </cell>
          <cell r="L14">
            <v>0</v>
          </cell>
          <cell r="M14">
            <v>0</v>
          </cell>
          <cell r="N14">
            <v>0</v>
          </cell>
          <cell r="O14">
            <v>74</v>
          </cell>
          <cell r="P14">
            <v>0</v>
          </cell>
          <cell r="Q14">
            <v>0</v>
          </cell>
          <cell r="R14">
            <v>0</v>
          </cell>
          <cell r="S14">
            <v>0</v>
          </cell>
          <cell r="T14">
            <v>0</v>
          </cell>
          <cell r="U14">
            <v>0</v>
          </cell>
          <cell r="V14">
            <v>0</v>
          </cell>
          <cell r="W14">
            <v>73.5</v>
          </cell>
          <cell r="X14">
            <v>74</v>
          </cell>
          <cell r="Y14">
            <v>78</v>
          </cell>
        </row>
        <row r="15">
          <cell r="G15">
            <v>75</v>
          </cell>
          <cell r="H15">
            <v>78</v>
          </cell>
          <cell r="I15">
            <v>0</v>
          </cell>
          <cell r="J15">
            <v>0</v>
          </cell>
          <cell r="K15">
            <v>0</v>
          </cell>
          <cell r="L15">
            <v>0</v>
          </cell>
          <cell r="M15">
            <v>0</v>
          </cell>
          <cell r="N15">
            <v>0</v>
          </cell>
          <cell r="O15">
            <v>75</v>
          </cell>
          <cell r="P15">
            <v>0</v>
          </cell>
          <cell r="Q15">
            <v>0</v>
          </cell>
          <cell r="R15">
            <v>0</v>
          </cell>
          <cell r="S15">
            <v>0</v>
          </cell>
          <cell r="T15">
            <v>0</v>
          </cell>
          <cell r="U15">
            <v>0</v>
          </cell>
          <cell r="V15">
            <v>0</v>
          </cell>
          <cell r="W15">
            <v>76.5</v>
          </cell>
          <cell r="X15">
            <v>75</v>
          </cell>
          <cell r="Y15">
            <v>75</v>
          </cell>
        </row>
        <row r="16">
          <cell r="G16">
            <v>76</v>
          </cell>
          <cell r="H16">
            <v>79</v>
          </cell>
          <cell r="I16">
            <v>0</v>
          </cell>
          <cell r="J16">
            <v>0</v>
          </cell>
          <cell r="K16">
            <v>0</v>
          </cell>
          <cell r="L16">
            <v>0</v>
          </cell>
          <cell r="M16">
            <v>0</v>
          </cell>
          <cell r="N16">
            <v>0</v>
          </cell>
          <cell r="O16">
            <v>76</v>
          </cell>
          <cell r="P16">
            <v>0</v>
          </cell>
          <cell r="Q16">
            <v>0</v>
          </cell>
          <cell r="R16">
            <v>0</v>
          </cell>
          <cell r="S16">
            <v>0</v>
          </cell>
          <cell r="T16">
            <v>0</v>
          </cell>
          <cell r="U16">
            <v>0</v>
          </cell>
          <cell r="V16">
            <v>0</v>
          </cell>
          <cell r="W16">
            <v>77.5</v>
          </cell>
          <cell r="X16">
            <v>76</v>
          </cell>
          <cell r="Y16">
            <v>75</v>
          </cell>
        </row>
        <row r="17">
          <cell r="G17">
            <v>75</v>
          </cell>
          <cell r="H17">
            <v>74</v>
          </cell>
          <cell r="I17">
            <v>0</v>
          </cell>
          <cell r="J17">
            <v>0</v>
          </cell>
          <cell r="K17">
            <v>0</v>
          </cell>
          <cell r="L17">
            <v>0</v>
          </cell>
          <cell r="M17">
            <v>0</v>
          </cell>
          <cell r="N17">
            <v>0</v>
          </cell>
          <cell r="O17">
            <v>78</v>
          </cell>
          <cell r="P17">
            <v>0</v>
          </cell>
          <cell r="Q17">
            <v>0</v>
          </cell>
          <cell r="R17">
            <v>0</v>
          </cell>
          <cell r="S17">
            <v>0</v>
          </cell>
          <cell r="T17">
            <v>0</v>
          </cell>
          <cell r="U17">
            <v>0</v>
          </cell>
          <cell r="V17">
            <v>0</v>
          </cell>
          <cell r="W17">
            <v>74.5</v>
          </cell>
          <cell r="X17">
            <v>78</v>
          </cell>
          <cell r="Y17">
            <v>75</v>
          </cell>
        </row>
        <row r="18">
          <cell r="G18">
            <v>75</v>
          </cell>
          <cell r="H18">
            <v>71</v>
          </cell>
          <cell r="I18">
            <v>0</v>
          </cell>
          <cell r="J18">
            <v>0</v>
          </cell>
          <cell r="K18">
            <v>0</v>
          </cell>
          <cell r="L18">
            <v>0</v>
          </cell>
          <cell r="M18">
            <v>0</v>
          </cell>
          <cell r="N18">
            <v>0</v>
          </cell>
          <cell r="O18">
            <v>79</v>
          </cell>
          <cell r="P18">
            <v>0</v>
          </cell>
          <cell r="Q18">
            <v>0</v>
          </cell>
          <cell r="R18">
            <v>0</v>
          </cell>
          <cell r="S18">
            <v>0</v>
          </cell>
          <cell r="T18">
            <v>0</v>
          </cell>
          <cell r="U18">
            <v>0</v>
          </cell>
          <cell r="V18">
            <v>0</v>
          </cell>
          <cell r="W18">
            <v>73</v>
          </cell>
          <cell r="X18">
            <v>79</v>
          </cell>
          <cell r="Y18">
            <v>76</v>
          </cell>
        </row>
        <row r="19">
          <cell r="G19">
            <v>74</v>
          </cell>
          <cell r="H19">
            <v>72</v>
          </cell>
          <cell r="I19">
            <v>0</v>
          </cell>
          <cell r="J19">
            <v>0</v>
          </cell>
          <cell r="K19">
            <v>0</v>
          </cell>
          <cell r="L19">
            <v>0</v>
          </cell>
          <cell r="M19">
            <v>0</v>
          </cell>
          <cell r="N19">
            <v>0</v>
          </cell>
          <cell r="O19">
            <v>78</v>
          </cell>
          <cell r="P19">
            <v>0</v>
          </cell>
          <cell r="Q19">
            <v>0</v>
          </cell>
          <cell r="R19">
            <v>0</v>
          </cell>
          <cell r="S19">
            <v>0</v>
          </cell>
          <cell r="T19">
            <v>0</v>
          </cell>
          <cell r="U19">
            <v>0</v>
          </cell>
          <cell r="V19">
            <v>0</v>
          </cell>
          <cell r="W19">
            <v>73</v>
          </cell>
          <cell r="X19">
            <v>78</v>
          </cell>
          <cell r="Y19">
            <v>71</v>
          </cell>
        </row>
        <row r="20">
          <cell r="G20">
            <v>75</v>
          </cell>
          <cell r="H20">
            <v>73</v>
          </cell>
          <cell r="I20">
            <v>0</v>
          </cell>
          <cell r="J20">
            <v>0</v>
          </cell>
          <cell r="K20">
            <v>0</v>
          </cell>
          <cell r="L20">
            <v>0</v>
          </cell>
          <cell r="M20">
            <v>0</v>
          </cell>
          <cell r="N20">
            <v>0</v>
          </cell>
          <cell r="O20">
            <v>71</v>
          </cell>
          <cell r="P20">
            <v>0</v>
          </cell>
          <cell r="Q20">
            <v>0</v>
          </cell>
          <cell r="R20">
            <v>0</v>
          </cell>
          <cell r="S20">
            <v>0</v>
          </cell>
          <cell r="T20">
            <v>0</v>
          </cell>
          <cell r="U20">
            <v>0</v>
          </cell>
          <cell r="V20">
            <v>0</v>
          </cell>
          <cell r="W20">
            <v>74</v>
          </cell>
          <cell r="X20">
            <v>71</v>
          </cell>
          <cell r="Y20">
            <v>78</v>
          </cell>
        </row>
        <row r="21">
          <cell r="G21">
            <v>75</v>
          </cell>
          <cell r="H21">
            <v>78</v>
          </cell>
          <cell r="I21">
            <v>0</v>
          </cell>
          <cell r="J21">
            <v>0</v>
          </cell>
          <cell r="K21">
            <v>0</v>
          </cell>
          <cell r="L21">
            <v>0</v>
          </cell>
          <cell r="M21">
            <v>0</v>
          </cell>
          <cell r="N21">
            <v>0</v>
          </cell>
          <cell r="O21">
            <v>72</v>
          </cell>
          <cell r="P21">
            <v>0</v>
          </cell>
          <cell r="Q21">
            <v>0</v>
          </cell>
          <cell r="R21">
            <v>0</v>
          </cell>
          <cell r="S21">
            <v>0</v>
          </cell>
          <cell r="T21">
            <v>0</v>
          </cell>
          <cell r="U21">
            <v>0</v>
          </cell>
          <cell r="V21">
            <v>0</v>
          </cell>
          <cell r="W21">
            <v>76.5</v>
          </cell>
          <cell r="X21">
            <v>72</v>
          </cell>
          <cell r="Y21">
            <v>79</v>
          </cell>
        </row>
        <row r="22">
          <cell r="G22">
            <v>76</v>
          </cell>
          <cell r="H22">
            <v>79</v>
          </cell>
          <cell r="I22">
            <v>0</v>
          </cell>
          <cell r="J22">
            <v>0</v>
          </cell>
          <cell r="K22">
            <v>0</v>
          </cell>
          <cell r="L22">
            <v>0</v>
          </cell>
          <cell r="M22">
            <v>0</v>
          </cell>
          <cell r="N22">
            <v>0</v>
          </cell>
          <cell r="O22">
            <v>72</v>
          </cell>
          <cell r="P22">
            <v>0</v>
          </cell>
          <cell r="Q22">
            <v>0</v>
          </cell>
          <cell r="R22">
            <v>0</v>
          </cell>
          <cell r="S22">
            <v>0</v>
          </cell>
          <cell r="T22">
            <v>0</v>
          </cell>
          <cell r="U22">
            <v>0</v>
          </cell>
          <cell r="V22">
            <v>0</v>
          </cell>
          <cell r="W22">
            <v>77.5</v>
          </cell>
          <cell r="X22">
            <v>72</v>
          </cell>
          <cell r="Y22">
            <v>72</v>
          </cell>
        </row>
        <row r="23">
          <cell r="G23">
            <v>75</v>
          </cell>
          <cell r="H23">
            <v>78</v>
          </cell>
          <cell r="I23">
            <v>0</v>
          </cell>
          <cell r="J23">
            <v>0</v>
          </cell>
          <cell r="K23">
            <v>0</v>
          </cell>
          <cell r="L23">
            <v>0</v>
          </cell>
          <cell r="M23">
            <v>0</v>
          </cell>
          <cell r="N23">
            <v>0</v>
          </cell>
          <cell r="O23">
            <v>73</v>
          </cell>
          <cell r="P23">
            <v>0</v>
          </cell>
          <cell r="Q23">
            <v>0</v>
          </cell>
          <cell r="R23">
            <v>0</v>
          </cell>
          <cell r="S23">
            <v>0</v>
          </cell>
          <cell r="T23">
            <v>0</v>
          </cell>
          <cell r="U23">
            <v>0</v>
          </cell>
          <cell r="V23">
            <v>0</v>
          </cell>
          <cell r="W23">
            <v>76.5</v>
          </cell>
          <cell r="X23">
            <v>73</v>
          </cell>
          <cell r="Y23">
            <v>73</v>
          </cell>
        </row>
        <row r="24">
          <cell r="G24">
            <v>72</v>
          </cell>
          <cell r="H24">
            <v>74</v>
          </cell>
          <cell r="I24">
            <v>0</v>
          </cell>
          <cell r="J24">
            <v>0</v>
          </cell>
          <cell r="K24">
            <v>0</v>
          </cell>
          <cell r="L24">
            <v>0</v>
          </cell>
          <cell r="M24">
            <v>0</v>
          </cell>
          <cell r="N24">
            <v>0</v>
          </cell>
          <cell r="O24">
            <v>75</v>
          </cell>
          <cell r="P24">
            <v>0</v>
          </cell>
          <cell r="Q24">
            <v>0</v>
          </cell>
          <cell r="R24">
            <v>0</v>
          </cell>
          <cell r="S24">
            <v>0</v>
          </cell>
          <cell r="T24">
            <v>0</v>
          </cell>
          <cell r="U24">
            <v>0</v>
          </cell>
          <cell r="V24">
            <v>0</v>
          </cell>
          <cell r="W24">
            <v>73</v>
          </cell>
          <cell r="X24">
            <v>75</v>
          </cell>
          <cell r="Y24">
            <v>75</v>
          </cell>
        </row>
        <row r="25">
          <cell r="G25">
            <v>73</v>
          </cell>
          <cell r="H25">
            <v>76</v>
          </cell>
          <cell r="I25">
            <v>0</v>
          </cell>
          <cell r="J25">
            <v>0</v>
          </cell>
          <cell r="K25">
            <v>0</v>
          </cell>
          <cell r="L25">
            <v>0</v>
          </cell>
          <cell r="M25">
            <v>0</v>
          </cell>
          <cell r="N25">
            <v>0</v>
          </cell>
          <cell r="O25">
            <v>76</v>
          </cell>
          <cell r="P25">
            <v>0</v>
          </cell>
          <cell r="Q25">
            <v>0</v>
          </cell>
          <cell r="R25">
            <v>0</v>
          </cell>
          <cell r="S25">
            <v>0</v>
          </cell>
          <cell r="T25">
            <v>0</v>
          </cell>
          <cell r="U25">
            <v>0</v>
          </cell>
          <cell r="V25">
            <v>0</v>
          </cell>
          <cell r="W25">
            <v>74.5</v>
          </cell>
          <cell r="X25">
            <v>76</v>
          </cell>
          <cell r="Y25">
            <v>75</v>
          </cell>
        </row>
        <row r="26">
          <cell r="G26">
            <v>75</v>
          </cell>
          <cell r="H26">
            <v>79</v>
          </cell>
          <cell r="I26">
            <v>0</v>
          </cell>
          <cell r="J26">
            <v>0</v>
          </cell>
          <cell r="K26">
            <v>0</v>
          </cell>
          <cell r="L26">
            <v>0</v>
          </cell>
          <cell r="M26">
            <v>0</v>
          </cell>
          <cell r="N26">
            <v>0</v>
          </cell>
          <cell r="O26">
            <v>77</v>
          </cell>
          <cell r="P26">
            <v>0</v>
          </cell>
          <cell r="Q26">
            <v>0</v>
          </cell>
          <cell r="R26">
            <v>0</v>
          </cell>
          <cell r="S26">
            <v>0</v>
          </cell>
          <cell r="T26">
            <v>0</v>
          </cell>
          <cell r="U26">
            <v>0</v>
          </cell>
          <cell r="V26">
            <v>0</v>
          </cell>
          <cell r="W26">
            <v>77</v>
          </cell>
          <cell r="X26">
            <v>77</v>
          </cell>
          <cell r="Y26">
            <v>76</v>
          </cell>
        </row>
        <row r="27">
          <cell r="G27">
            <v>76</v>
          </cell>
          <cell r="H27">
            <v>75</v>
          </cell>
          <cell r="I27">
            <v>0</v>
          </cell>
          <cell r="J27">
            <v>0</v>
          </cell>
          <cell r="K27">
            <v>0</v>
          </cell>
          <cell r="L27">
            <v>0</v>
          </cell>
          <cell r="M27">
            <v>0</v>
          </cell>
          <cell r="N27">
            <v>0</v>
          </cell>
          <cell r="O27">
            <v>79</v>
          </cell>
          <cell r="P27">
            <v>0</v>
          </cell>
          <cell r="Q27">
            <v>0</v>
          </cell>
          <cell r="R27">
            <v>0</v>
          </cell>
          <cell r="S27">
            <v>0</v>
          </cell>
          <cell r="T27">
            <v>0</v>
          </cell>
          <cell r="U27">
            <v>0</v>
          </cell>
          <cell r="V27">
            <v>0</v>
          </cell>
          <cell r="W27">
            <v>75.5</v>
          </cell>
          <cell r="X27">
            <v>79</v>
          </cell>
          <cell r="Y27">
            <v>78</v>
          </cell>
        </row>
        <row r="28">
          <cell r="G28">
            <v>78</v>
          </cell>
          <cell r="H28">
            <v>71</v>
          </cell>
          <cell r="I28">
            <v>0</v>
          </cell>
          <cell r="J28">
            <v>0</v>
          </cell>
          <cell r="K28">
            <v>0</v>
          </cell>
          <cell r="L28">
            <v>0</v>
          </cell>
          <cell r="M28">
            <v>0</v>
          </cell>
          <cell r="N28">
            <v>0</v>
          </cell>
          <cell r="O28">
            <v>78</v>
          </cell>
          <cell r="P28">
            <v>0</v>
          </cell>
          <cell r="Q28">
            <v>0</v>
          </cell>
          <cell r="R28">
            <v>0</v>
          </cell>
          <cell r="S28">
            <v>0</v>
          </cell>
          <cell r="T28">
            <v>0</v>
          </cell>
          <cell r="U28">
            <v>0</v>
          </cell>
          <cell r="V28">
            <v>0</v>
          </cell>
          <cell r="W28">
            <v>74.5</v>
          </cell>
          <cell r="X28">
            <v>78</v>
          </cell>
          <cell r="Y28">
            <v>79</v>
          </cell>
        </row>
        <row r="29">
          <cell r="G29">
            <v>79</v>
          </cell>
          <cell r="H29">
            <v>72</v>
          </cell>
          <cell r="I29">
            <v>0</v>
          </cell>
          <cell r="J29">
            <v>0</v>
          </cell>
          <cell r="K29">
            <v>0</v>
          </cell>
          <cell r="L29">
            <v>0</v>
          </cell>
          <cell r="M29">
            <v>0</v>
          </cell>
          <cell r="N29">
            <v>0</v>
          </cell>
          <cell r="O29">
            <v>72</v>
          </cell>
          <cell r="P29">
            <v>0</v>
          </cell>
          <cell r="Q29">
            <v>0</v>
          </cell>
          <cell r="R29">
            <v>0</v>
          </cell>
          <cell r="S29">
            <v>0</v>
          </cell>
          <cell r="T29">
            <v>0</v>
          </cell>
          <cell r="U29">
            <v>0</v>
          </cell>
          <cell r="V29">
            <v>0</v>
          </cell>
          <cell r="W29">
            <v>75.5</v>
          </cell>
          <cell r="X29">
            <v>72</v>
          </cell>
          <cell r="Y29">
            <v>73</v>
          </cell>
        </row>
        <row r="30">
          <cell r="G30">
            <v>75</v>
          </cell>
          <cell r="H30">
            <v>73</v>
          </cell>
          <cell r="I30">
            <v>0</v>
          </cell>
          <cell r="J30">
            <v>0</v>
          </cell>
          <cell r="K30">
            <v>0</v>
          </cell>
          <cell r="L30">
            <v>0</v>
          </cell>
          <cell r="M30">
            <v>0</v>
          </cell>
          <cell r="N30">
            <v>0</v>
          </cell>
          <cell r="O30">
            <v>72</v>
          </cell>
          <cell r="P30">
            <v>0</v>
          </cell>
          <cell r="Q30">
            <v>0</v>
          </cell>
          <cell r="R30">
            <v>0</v>
          </cell>
          <cell r="S30">
            <v>0</v>
          </cell>
          <cell r="T30">
            <v>0</v>
          </cell>
          <cell r="U30">
            <v>0</v>
          </cell>
          <cell r="V30">
            <v>0</v>
          </cell>
          <cell r="W30">
            <v>74</v>
          </cell>
          <cell r="X30">
            <v>72</v>
          </cell>
          <cell r="Y30">
            <v>75</v>
          </cell>
        </row>
        <row r="31">
          <cell r="G31">
            <v>75</v>
          </cell>
          <cell r="H31">
            <v>72</v>
          </cell>
          <cell r="I31">
            <v>0</v>
          </cell>
          <cell r="J31">
            <v>0</v>
          </cell>
          <cell r="K31">
            <v>0</v>
          </cell>
          <cell r="L31">
            <v>0</v>
          </cell>
          <cell r="M31">
            <v>0</v>
          </cell>
          <cell r="N31">
            <v>0</v>
          </cell>
          <cell r="O31">
            <v>71</v>
          </cell>
          <cell r="P31">
            <v>0</v>
          </cell>
          <cell r="Q31">
            <v>0</v>
          </cell>
          <cell r="R31">
            <v>0</v>
          </cell>
          <cell r="S31">
            <v>0</v>
          </cell>
          <cell r="T31">
            <v>0</v>
          </cell>
          <cell r="U31">
            <v>0</v>
          </cell>
          <cell r="V31">
            <v>0</v>
          </cell>
          <cell r="W31">
            <v>73.5</v>
          </cell>
          <cell r="X31">
            <v>71</v>
          </cell>
          <cell r="Y31">
            <v>76</v>
          </cell>
        </row>
        <row r="32">
          <cell r="G32">
            <v>74</v>
          </cell>
          <cell r="H32">
            <v>73</v>
          </cell>
          <cell r="I32">
            <v>0</v>
          </cell>
          <cell r="J32">
            <v>0</v>
          </cell>
          <cell r="K32">
            <v>0</v>
          </cell>
          <cell r="L32">
            <v>0</v>
          </cell>
          <cell r="M32">
            <v>0</v>
          </cell>
          <cell r="N32">
            <v>0</v>
          </cell>
          <cell r="O32">
            <v>73</v>
          </cell>
          <cell r="P32">
            <v>0</v>
          </cell>
          <cell r="Q32">
            <v>0</v>
          </cell>
          <cell r="R32">
            <v>0</v>
          </cell>
          <cell r="S32">
            <v>0</v>
          </cell>
          <cell r="T32">
            <v>0</v>
          </cell>
          <cell r="U32">
            <v>0</v>
          </cell>
          <cell r="V32">
            <v>0</v>
          </cell>
          <cell r="W32">
            <v>73.5</v>
          </cell>
          <cell r="X32">
            <v>73</v>
          </cell>
          <cell r="Y32">
            <v>75</v>
          </cell>
        </row>
        <row r="33">
          <cell r="G33">
            <v>74</v>
          </cell>
          <cell r="H33">
            <v>75</v>
          </cell>
          <cell r="I33">
            <v>0</v>
          </cell>
          <cell r="J33">
            <v>0</v>
          </cell>
          <cell r="K33">
            <v>0</v>
          </cell>
          <cell r="L33">
            <v>0</v>
          </cell>
          <cell r="M33">
            <v>0</v>
          </cell>
          <cell r="N33">
            <v>0</v>
          </cell>
          <cell r="O33">
            <v>72</v>
          </cell>
          <cell r="P33">
            <v>0</v>
          </cell>
          <cell r="Q33">
            <v>0</v>
          </cell>
          <cell r="R33">
            <v>0</v>
          </cell>
          <cell r="S33">
            <v>0</v>
          </cell>
          <cell r="T33">
            <v>0</v>
          </cell>
          <cell r="U33">
            <v>0</v>
          </cell>
          <cell r="V33">
            <v>0</v>
          </cell>
          <cell r="W33">
            <v>74.5</v>
          </cell>
          <cell r="X33">
            <v>72</v>
          </cell>
          <cell r="Y33">
            <v>75</v>
          </cell>
        </row>
        <row r="34">
          <cell r="G34">
            <v>73</v>
          </cell>
          <cell r="H34">
            <v>74</v>
          </cell>
          <cell r="I34">
            <v>0</v>
          </cell>
          <cell r="J34">
            <v>0</v>
          </cell>
          <cell r="K34">
            <v>0</v>
          </cell>
          <cell r="L34">
            <v>0</v>
          </cell>
          <cell r="M34">
            <v>0</v>
          </cell>
          <cell r="N34">
            <v>0</v>
          </cell>
          <cell r="O34">
            <v>76</v>
          </cell>
          <cell r="P34">
            <v>0</v>
          </cell>
          <cell r="Q34">
            <v>0</v>
          </cell>
          <cell r="R34">
            <v>0</v>
          </cell>
          <cell r="S34">
            <v>0</v>
          </cell>
          <cell r="T34">
            <v>0</v>
          </cell>
          <cell r="U34">
            <v>0</v>
          </cell>
          <cell r="V34">
            <v>0</v>
          </cell>
          <cell r="W34">
            <v>73.5</v>
          </cell>
          <cell r="X34">
            <v>76</v>
          </cell>
          <cell r="Y34">
            <v>73</v>
          </cell>
        </row>
        <row r="35">
          <cell r="G35">
            <v>74</v>
          </cell>
          <cell r="H35">
            <v>75</v>
          </cell>
          <cell r="I35">
            <v>0</v>
          </cell>
          <cell r="J35">
            <v>0</v>
          </cell>
          <cell r="K35">
            <v>0</v>
          </cell>
          <cell r="L35">
            <v>0</v>
          </cell>
          <cell r="M35">
            <v>0</v>
          </cell>
          <cell r="N35">
            <v>0</v>
          </cell>
          <cell r="O35">
            <v>78</v>
          </cell>
          <cell r="P35">
            <v>0</v>
          </cell>
          <cell r="Q35">
            <v>0</v>
          </cell>
          <cell r="R35">
            <v>0</v>
          </cell>
          <cell r="S35">
            <v>0</v>
          </cell>
          <cell r="T35">
            <v>0</v>
          </cell>
          <cell r="U35">
            <v>0</v>
          </cell>
          <cell r="V35">
            <v>0</v>
          </cell>
          <cell r="W35">
            <v>74.5</v>
          </cell>
          <cell r="X35">
            <v>78</v>
          </cell>
          <cell r="Y35">
            <v>72</v>
          </cell>
        </row>
        <row r="36">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t="e">
            <v>#DIV/0!</v>
          </cell>
          <cell r="X36" t="e">
            <v>#DIV/0!</v>
          </cell>
          <cell r="Y36">
            <v>0</v>
          </cell>
        </row>
        <row r="37">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t="e">
            <v>#DIV/0!</v>
          </cell>
          <cell r="X37" t="e">
            <v>#DIV/0!</v>
          </cell>
          <cell r="Y37">
            <v>0</v>
          </cell>
        </row>
        <row r="38">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t="e">
            <v>#DIV/0!</v>
          </cell>
          <cell r="X38" t="e">
            <v>#DIV/0!</v>
          </cell>
          <cell r="Y38">
            <v>0</v>
          </cell>
        </row>
        <row r="39">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t="e">
            <v>#DIV/0!</v>
          </cell>
          <cell r="X39" t="e">
            <v>#DIV/0!</v>
          </cell>
          <cell r="Y39">
            <v>0</v>
          </cell>
        </row>
        <row r="40">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t="e">
            <v>#DIV/0!</v>
          </cell>
          <cell r="X40" t="e">
            <v>#DIV/0!</v>
          </cell>
          <cell r="Y40">
            <v>0</v>
          </cell>
        </row>
        <row r="41">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t="e">
            <v>#DIV/0!</v>
          </cell>
          <cell r="X41" t="e">
            <v>#DIV/0!</v>
          </cell>
          <cell r="Y41">
            <v>0</v>
          </cell>
        </row>
        <row r="42">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t="e">
            <v>#DIV/0!</v>
          </cell>
          <cell r="X42" t="e">
            <v>#DIV/0!</v>
          </cell>
          <cell r="Y42">
            <v>0</v>
          </cell>
        </row>
        <row r="43">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t="e">
            <v>#DIV/0!</v>
          </cell>
          <cell r="X43" t="e">
            <v>#DIV/0!</v>
          </cell>
          <cell r="Y43">
            <v>0</v>
          </cell>
        </row>
        <row r="44">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t="e">
            <v>#DIV/0!</v>
          </cell>
          <cell r="X44" t="e">
            <v>#DIV/0!</v>
          </cell>
          <cell r="Y44">
            <v>0</v>
          </cell>
        </row>
        <row r="45">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t="e">
            <v>#DIV/0!</v>
          </cell>
          <cell r="X45" t="e">
            <v>#DIV/0!</v>
          </cell>
          <cell r="Y45">
            <v>0</v>
          </cell>
        </row>
        <row r="46">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t="e">
            <v>#DIV/0!</v>
          </cell>
          <cell r="X46" t="e">
            <v>#DIV/0!</v>
          </cell>
          <cell r="Y46">
            <v>0</v>
          </cell>
        </row>
        <row r="47">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t="e">
            <v>#DIV/0!</v>
          </cell>
          <cell r="X47" t="e">
            <v>#DIV/0!</v>
          </cell>
          <cell r="Y47">
            <v>0</v>
          </cell>
        </row>
        <row r="48">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t="e">
            <v>#DIV/0!</v>
          </cell>
          <cell r="X48" t="e">
            <v>#DIV/0!</v>
          </cell>
          <cell r="Y48">
            <v>0</v>
          </cell>
        </row>
        <row r="49">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t="e">
            <v>#DIV/0!</v>
          </cell>
          <cell r="X49" t="e">
            <v>#DIV/0!</v>
          </cell>
          <cell r="Y49">
            <v>0</v>
          </cell>
        </row>
        <row r="50">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t="e">
            <v>#DIV/0!</v>
          </cell>
          <cell r="X50" t="e">
            <v>#DIV/0!</v>
          </cell>
          <cell r="Y50">
            <v>0</v>
          </cell>
        </row>
        <row r="51">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Y51">
            <v>0</v>
          </cell>
        </row>
        <row r="52">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Y52">
            <v>0</v>
          </cell>
        </row>
        <row r="53">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Y53">
            <v>0</v>
          </cell>
        </row>
        <row r="54">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Pegandon,        Desember  2023</v>
          </cell>
          <cell r="V54">
            <v>0</v>
          </cell>
          <cell r="Y54">
            <v>0</v>
          </cell>
        </row>
        <row r="55">
          <cell r="G55">
            <v>0</v>
          </cell>
          <cell r="H55">
            <v>0</v>
          </cell>
          <cell r="I55">
            <v>0</v>
          </cell>
          <cell r="J55">
            <v>0</v>
          </cell>
          <cell r="K55">
            <v>0</v>
          </cell>
          <cell r="L55">
            <v>0</v>
          </cell>
          <cell r="M55">
            <v>0</v>
          </cell>
          <cell r="N55">
            <v>0</v>
          </cell>
          <cell r="O55">
            <v>0</v>
          </cell>
          <cell r="P55">
            <v>0</v>
          </cell>
          <cell r="Q55">
            <v>0</v>
          </cell>
          <cell r="R55">
            <v>0</v>
          </cell>
          <cell r="S55">
            <v>0</v>
          </cell>
          <cell r="T55">
            <v>0</v>
          </cell>
          <cell r="U55" t="str">
            <v>Guru Mata Pelajaran</v>
          </cell>
          <cell r="V55">
            <v>0</v>
          </cell>
          <cell r="Y55">
            <v>0</v>
          </cell>
        </row>
        <row r="56">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Y56">
            <v>0</v>
          </cell>
        </row>
        <row r="63">
          <cell r="I63" t="str">
            <v xml:space="preserve">materi sistem komputer dan sistem operasi komputer </v>
          </cell>
        </row>
        <row r="64">
          <cell r="I64" t="str">
            <v xml:space="preserve">perangkat lunak pengolah data angka </v>
          </cell>
        </row>
        <row r="65">
          <cell r="I65">
            <v>0</v>
          </cell>
        </row>
        <row r="66">
          <cell r="I66">
            <v>0</v>
          </cell>
        </row>
        <row r="67">
          <cell r="I67">
            <v>0</v>
          </cell>
        </row>
        <row r="68">
          <cell r="I68">
            <v>0</v>
          </cell>
        </row>
        <row r="69">
          <cell r="I69">
            <v>0</v>
          </cell>
        </row>
        <row r="70">
          <cell r="I70">
            <v>0</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NIPRAK"/>
    </sheetNames>
    <sheetDataSet>
      <sheetData sheetId="0">
        <row r="9">
          <cell r="G9">
            <v>95</v>
          </cell>
          <cell r="H9">
            <v>85</v>
          </cell>
          <cell r="I9">
            <v>95.2</v>
          </cell>
          <cell r="J9">
            <v>0</v>
          </cell>
          <cell r="K9">
            <v>0</v>
          </cell>
          <cell r="L9">
            <v>0</v>
          </cell>
          <cell r="M9">
            <v>0</v>
          </cell>
          <cell r="N9">
            <v>0</v>
          </cell>
          <cell r="O9">
            <v>90</v>
          </cell>
          <cell r="P9">
            <v>88</v>
          </cell>
          <cell r="Q9">
            <v>88</v>
          </cell>
          <cell r="R9">
            <v>76</v>
          </cell>
          <cell r="S9">
            <v>0</v>
          </cell>
          <cell r="T9">
            <v>0</v>
          </cell>
          <cell r="U9">
            <v>0</v>
          </cell>
          <cell r="V9">
            <v>0</v>
          </cell>
          <cell r="W9">
            <v>91.733333333333334</v>
          </cell>
          <cell r="X9">
            <v>85.5</v>
          </cell>
          <cell r="Y9">
            <v>75</v>
          </cell>
        </row>
        <row r="10">
          <cell r="G10">
            <v>95</v>
          </cell>
          <cell r="H10">
            <v>90</v>
          </cell>
          <cell r="I10">
            <v>95.2</v>
          </cell>
          <cell r="J10">
            <v>0</v>
          </cell>
          <cell r="K10">
            <v>0</v>
          </cell>
          <cell r="L10">
            <v>0</v>
          </cell>
          <cell r="M10">
            <v>0</v>
          </cell>
          <cell r="N10">
            <v>0</v>
          </cell>
          <cell r="O10">
            <v>90</v>
          </cell>
          <cell r="P10">
            <v>86</v>
          </cell>
          <cell r="Q10">
            <v>90</v>
          </cell>
          <cell r="R10">
            <v>76</v>
          </cell>
          <cell r="S10">
            <v>0</v>
          </cell>
          <cell r="T10">
            <v>0</v>
          </cell>
          <cell r="U10">
            <v>0</v>
          </cell>
          <cell r="V10">
            <v>0</v>
          </cell>
          <cell r="W10">
            <v>93.399999999999991</v>
          </cell>
          <cell r="X10">
            <v>85.5</v>
          </cell>
          <cell r="Y10">
            <v>76</v>
          </cell>
        </row>
        <row r="11">
          <cell r="G11">
            <v>95</v>
          </cell>
          <cell r="H11">
            <v>90</v>
          </cell>
          <cell r="I11">
            <v>95.2</v>
          </cell>
          <cell r="J11">
            <v>0</v>
          </cell>
          <cell r="K11">
            <v>0</v>
          </cell>
          <cell r="L11">
            <v>0</v>
          </cell>
          <cell r="M11">
            <v>0</v>
          </cell>
          <cell r="N11">
            <v>0</v>
          </cell>
          <cell r="O11">
            <v>90</v>
          </cell>
          <cell r="P11">
            <v>88</v>
          </cell>
          <cell r="Q11">
            <v>90</v>
          </cell>
          <cell r="R11">
            <v>78</v>
          </cell>
          <cell r="S11">
            <v>0</v>
          </cell>
          <cell r="T11">
            <v>0</v>
          </cell>
          <cell r="U11">
            <v>0</v>
          </cell>
          <cell r="V11">
            <v>0</v>
          </cell>
          <cell r="W11">
            <v>93.399999999999991</v>
          </cell>
          <cell r="X11">
            <v>86.5</v>
          </cell>
          <cell r="Y11">
            <v>80</v>
          </cell>
        </row>
        <row r="12">
          <cell r="G12">
            <v>95</v>
          </cell>
          <cell r="H12">
            <v>90</v>
          </cell>
          <cell r="I12">
            <v>95.2</v>
          </cell>
          <cell r="J12">
            <v>0</v>
          </cell>
          <cell r="K12">
            <v>0</v>
          </cell>
          <cell r="L12">
            <v>0</v>
          </cell>
          <cell r="M12">
            <v>0</v>
          </cell>
          <cell r="N12">
            <v>0</v>
          </cell>
          <cell r="O12">
            <v>90</v>
          </cell>
          <cell r="P12">
            <v>86</v>
          </cell>
          <cell r="Q12">
            <v>86</v>
          </cell>
          <cell r="R12">
            <v>76</v>
          </cell>
          <cell r="S12">
            <v>0</v>
          </cell>
          <cell r="T12">
            <v>0</v>
          </cell>
          <cell r="U12">
            <v>0</v>
          </cell>
          <cell r="V12">
            <v>0</v>
          </cell>
          <cell r="W12">
            <v>93.399999999999991</v>
          </cell>
          <cell r="X12">
            <v>84.5</v>
          </cell>
          <cell r="Y12">
            <v>78</v>
          </cell>
        </row>
        <row r="13">
          <cell r="G13">
            <v>95</v>
          </cell>
          <cell r="H13">
            <v>90</v>
          </cell>
          <cell r="I13">
            <v>95.2</v>
          </cell>
          <cell r="J13">
            <v>0</v>
          </cell>
          <cell r="K13">
            <v>0</v>
          </cell>
          <cell r="L13">
            <v>0</v>
          </cell>
          <cell r="M13">
            <v>0</v>
          </cell>
          <cell r="N13">
            <v>0</v>
          </cell>
          <cell r="O13">
            <v>92</v>
          </cell>
          <cell r="P13">
            <v>86</v>
          </cell>
          <cell r="Q13">
            <v>80</v>
          </cell>
          <cell r="R13">
            <v>80</v>
          </cell>
          <cell r="S13">
            <v>0</v>
          </cell>
          <cell r="T13">
            <v>0</v>
          </cell>
          <cell r="U13">
            <v>0</v>
          </cell>
          <cell r="V13">
            <v>0</v>
          </cell>
          <cell r="W13">
            <v>93.399999999999991</v>
          </cell>
          <cell r="X13">
            <v>84.5</v>
          </cell>
          <cell r="Y13">
            <v>80</v>
          </cell>
        </row>
        <row r="14">
          <cell r="G14">
            <v>95</v>
          </cell>
          <cell r="H14">
            <v>90</v>
          </cell>
          <cell r="I14">
            <v>95.2</v>
          </cell>
          <cell r="J14">
            <v>0</v>
          </cell>
          <cell r="K14">
            <v>0</v>
          </cell>
          <cell r="L14">
            <v>0</v>
          </cell>
          <cell r="M14">
            <v>0</v>
          </cell>
          <cell r="N14">
            <v>0</v>
          </cell>
          <cell r="O14">
            <v>90</v>
          </cell>
          <cell r="P14">
            <v>86</v>
          </cell>
          <cell r="Q14">
            <v>84</v>
          </cell>
          <cell r="R14">
            <v>76</v>
          </cell>
          <cell r="S14">
            <v>0</v>
          </cell>
          <cell r="T14">
            <v>0</v>
          </cell>
          <cell r="U14">
            <v>0</v>
          </cell>
          <cell r="V14">
            <v>0</v>
          </cell>
          <cell r="W14">
            <v>93.399999999999991</v>
          </cell>
          <cell r="X14">
            <v>84</v>
          </cell>
          <cell r="Y14">
            <v>78</v>
          </cell>
        </row>
        <row r="15">
          <cell r="G15">
            <v>95</v>
          </cell>
          <cell r="H15">
            <v>90</v>
          </cell>
          <cell r="I15">
            <v>95.2</v>
          </cell>
          <cell r="J15">
            <v>0</v>
          </cell>
          <cell r="K15">
            <v>0</v>
          </cell>
          <cell r="L15">
            <v>0</v>
          </cell>
          <cell r="M15">
            <v>0</v>
          </cell>
          <cell r="N15">
            <v>0</v>
          </cell>
          <cell r="O15">
            <v>90</v>
          </cell>
          <cell r="P15">
            <v>86</v>
          </cell>
          <cell r="Q15">
            <v>85</v>
          </cell>
          <cell r="R15">
            <v>76</v>
          </cell>
          <cell r="S15">
            <v>0</v>
          </cell>
          <cell r="T15">
            <v>0</v>
          </cell>
          <cell r="U15">
            <v>0</v>
          </cell>
          <cell r="V15">
            <v>0</v>
          </cell>
          <cell r="W15">
            <v>93.399999999999991</v>
          </cell>
          <cell r="X15">
            <v>84.25</v>
          </cell>
          <cell r="Y15">
            <v>78</v>
          </cell>
        </row>
        <row r="16">
          <cell r="G16">
            <v>95</v>
          </cell>
          <cell r="H16">
            <v>90</v>
          </cell>
          <cell r="I16">
            <v>95.2</v>
          </cell>
          <cell r="J16">
            <v>0</v>
          </cell>
          <cell r="K16">
            <v>0</v>
          </cell>
          <cell r="L16">
            <v>0</v>
          </cell>
          <cell r="M16">
            <v>0</v>
          </cell>
          <cell r="N16">
            <v>0</v>
          </cell>
          <cell r="O16">
            <v>90</v>
          </cell>
          <cell r="P16">
            <v>86</v>
          </cell>
          <cell r="Q16">
            <v>84</v>
          </cell>
          <cell r="R16">
            <v>76</v>
          </cell>
          <cell r="S16">
            <v>0</v>
          </cell>
          <cell r="T16">
            <v>0</v>
          </cell>
          <cell r="U16">
            <v>0</v>
          </cell>
          <cell r="V16">
            <v>0</v>
          </cell>
          <cell r="W16">
            <v>93.399999999999991</v>
          </cell>
          <cell r="X16">
            <v>84</v>
          </cell>
          <cell r="Y16">
            <v>76</v>
          </cell>
        </row>
        <row r="17">
          <cell r="G17">
            <v>95</v>
          </cell>
          <cell r="H17">
            <v>90</v>
          </cell>
          <cell r="I17">
            <v>95.2</v>
          </cell>
          <cell r="J17">
            <v>0</v>
          </cell>
          <cell r="K17">
            <v>0</v>
          </cell>
          <cell r="L17">
            <v>0</v>
          </cell>
          <cell r="M17">
            <v>0</v>
          </cell>
          <cell r="N17">
            <v>0</v>
          </cell>
          <cell r="O17">
            <v>90</v>
          </cell>
          <cell r="P17">
            <v>85</v>
          </cell>
          <cell r="Q17">
            <v>86</v>
          </cell>
          <cell r="R17">
            <v>76</v>
          </cell>
          <cell r="S17">
            <v>0</v>
          </cell>
          <cell r="T17">
            <v>0</v>
          </cell>
          <cell r="U17">
            <v>0</v>
          </cell>
          <cell r="V17">
            <v>0</v>
          </cell>
          <cell r="W17">
            <v>93.399999999999991</v>
          </cell>
          <cell r="X17">
            <v>84.25</v>
          </cell>
          <cell r="Y17">
            <v>76</v>
          </cell>
        </row>
        <row r="18">
          <cell r="G18">
            <v>95</v>
          </cell>
          <cell r="H18">
            <v>90</v>
          </cell>
          <cell r="I18">
            <v>95.2</v>
          </cell>
          <cell r="J18">
            <v>0</v>
          </cell>
          <cell r="K18">
            <v>0</v>
          </cell>
          <cell r="L18">
            <v>0</v>
          </cell>
          <cell r="M18">
            <v>0</v>
          </cell>
          <cell r="N18">
            <v>0</v>
          </cell>
          <cell r="O18">
            <v>80</v>
          </cell>
          <cell r="P18">
            <v>85</v>
          </cell>
          <cell r="Q18">
            <v>82</v>
          </cell>
          <cell r="R18">
            <v>75</v>
          </cell>
          <cell r="S18">
            <v>0</v>
          </cell>
          <cell r="T18">
            <v>0</v>
          </cell>
          <cell r="U18">
            <v>0</v>
          </cell>
          <cell r="V18">
            <v>0</v>
          </cell>
          <cell r="W18">
            <v>93.399999999999991</v>
          </cell>
          <cell r="X18">
            <v>80.5</v>
          </cell>
          <cell r="Y18">
            <v>74</v>
          </cell>
        </row>
        <row r="19">
          <cell r="G19">
            <v>95</v>
          </cell>
          <cell r="H19">
            <v>90</v>
          </cell>
          <cell r="I19">
            <v>95.2</v>
          </cell>
          <cell r="J19">
            <v>0</v>
          </cell>
          <cell r="K19">
            <v>0</v>
          </cell>
          <cell r="L19">
            <v>0</v>
          </cell>
          <cell r="M19">
            <v>0</v>
          </cell>
          <cell r="N19">
            <v>0</v>
          </cell>
          <cell r="O19">
            <v>90</v>
          </cell>
          <cell r="P19">
            <v>85</v>
          </cell>
          <cell r="Q19">
            <v>88</v>
          </cell>
          <cell r="R19">
            <v>75</v>
          </cell>
          <cell r="S19">
            <v>0</v>
          </cell>
          <cell r="T19">
            <v>0</v>
          </cell>
          <cell r="U19">
            <v>0</v>
          </cell>
          <cell r="V19">
            <v>0</v>
          </cell>
          <cell r="W19">
            <v>93.399999999999991</v>
          </cell>
          <cell r="X19">
            <v>84.5</v>
          </cell>
          <cell r="Y19">
            <v>75</v>
          </cell>
        </row>
        <row r="20">
          <cell r="G20">
            <v>95</v>
          </cell>
          <cell r="H20">
            <v>90</v>
          </cell>
          <cell r="I20">
            <v>95.2</v>
          </cell>
          <cell r="J20">
            <v>0</v>
          </cell>
          <cell r="K20">
            <v>0</v>
          </cell>
          <cell r="L20">
            <v>0</v>
          </cell>
          <cell r="M20">
            <v>0</v>
          </cell>
          <cell r="N20">
            <v>0</v>
          </cell>
          <cell r="O20">
            <v>90</v>
          </cell>
          <cell r="P20">
            <v>86</v>
          </cell>
          <cell r="Q20">
            <v>88</v>
          </cell>
          <cell r="R20">
            <v>80</v>
          </cell>
          <cell r="S20">
            <v>0</v>
          </cell>
          <cell r="T20">
            <v>0</v>
          </cell>
          <cell r="U20">
            <v>0</v>
          </cell>
          <cell r="V20">
            <v>0</v>
          </cell>
          <cell r="W20">
            <v>93.399999999999991</v>
          </cell>
          <cell r="X20">
            <v>86</v>
          </cell>
          <cell r="Y20">
            <v>76</v>
          </cell>
        </row>
        <row r="21">
          <cell r="G21">
            <v>95</v>
          </cell>
          <cell r="H21">
            <v>90</v>
          </cell>
          <cell r="I21">
            <v>95.2</v>
          </cell>
          <cell r="J21">
            <v>0</v>
          </cell>
          <cell r="K21">
            <v>0</v>
          </cell>
          <cell r="L21">
            <v>0</v>
          </cell>
          <cell r="M21">
            <v>0</v>
          </cell>
          <cell r="N21">
            <v>0</v>
          </cell>
          <cell r="O21">
            <v>92</v>
          </cell>
          <cell r="P21">
            <v>88</v>
          </cell>
          <cell r="Q21">
            <v>82</v>
          </cell>
          <cell r="R21">
            <v>78</v>
          </cell>
          <cell r="S21">
            <v>0</v>
          </cell>
          <cell r="T21">
            <v>0</v>
          </cell>
          <cell r="U21">
            <v>0</v>
          </cell>
          <cell r="V21">
            <v>0</v>
          </cell>
          <cell r="W21">
            <v>93.399999999999991</v>
          </cell>
          <cell r="X21">
            <v>85</v>
          </cell>
          <cell r="Y21">
            <v>78</v>
          </cell>
        </row>
        <row r="22">
          <cell r="G22">
            <v>95</v>
          </cell>
          <cell r="H22">
            <v>90</v>
          </cell>
          <cell r="I22">
            <v>95.2</v>
          </cell>
          <cell r="J22">
            <v>0</v>
          </cell>
          <cell r="K22">
            <v>0</v>
          </cell>
          <cell r="L22">
            <v>0</v>
          </cell>
          <cell r="M22">
            <v>0</v>
          </cell>
          <cell r="N22">
            <v>0</v>
          </cell>
          <cell r="O22">
            <v>90</v>
          </cell>
          <cell r="P22">
            <v>88</v>
          </cell>
          <cell r="Q22">
            <v>80</v>
          </cell>
          <cell r="R22">
            <v>80</v>
          </cell>
          <cell r="S22">
            <v>0</v>
          </cell>
          <cell r="T22">
            <v>0</v>
          </cell>
          <cell r="U22">
            <v>0</v>
          </cell>
          <cell r="V22">
            <v>0</v>
          </cell>
          <cell r="W22">
            <v>93.399999999999991</v>
          </cell>
          <cell r="X22">
            <v>84.5</v>
          </cell>
          <cell r="Y22">
            <v>78</v>
          </cell>
        </row>
        <row r="23">
          <cell r="G23">
            <v>95</v>
          </cell>
          <cell r="H23">
            <v>90</v>
          </cell>
          <cell r="I23">
            <v>95.2</v>
          </cell>
          <cell r="J23">
            <v>0</v>
          </cell>
          <cell r="K23">
            <v>0</v>
          </cell>
          <cell r="L23">
            <v>0</v>
          </cell>
          <cell r="M23">
            <v>0</v>
          </cell>
          <cell r="N23">
            <v>0</v>
          </cell>
          <cell r="O23">
            <v>90</v>
          </cell>
          <cell r="P23">
            <v>86</v>
          </cell>
          <cell r="Q23">
            <v>88</v>
          </cell>
          <cell r="R23">
            <v>78</v>
          </cell>
          <cell r="S23">
            <v>0</v>
          </cell>
          <cell r="T23">
            <v>0</v>
          </cell>
          <cell r="U23">
            <v>0</v>
          </cell>
          <cell r="V23">
            <v>0</v>
          </cell>
          <cell r="W23">
            <v>93.399999999999991</v>
          </cell>
          <cell r="X23">
            <v>85.5</v>
          </cell>
          <cell r="Y23">
            <v>76</v>
          </cell>
        </row>
        <row r="24">
          <cell r="G24">
            <v>95</v>
          </cell>
          <cell r="H24">
            <v>74</v>
          </cell>
          <cell r="I24">
            <v>95.2</v>
          </cell>
          <cell r="J24">
            <v>0</v>
          </cell>
          <cell r="K24">
            <v>0</v>
          </cell>
          <cell r="L24">
            <v>0</v>
          </cell>
          <cell r="M24">
            <v>0</v>
          </cell>
          <cell r="N24">
            <v>0</v>
          </cell>
          <cell r="O24">
            <v>90</v>
          </cell>
          <cell r="P24">
            <v>84</v>
          </cell>
          <cell r="Q24">
            <v>88</v>
          </cell>
          <cell r="R24">
            <v>76</v>
          </cell>
          <cell r="S24">
            <v>0</v>
          </cell>
          <cell r="T24">
            <v>0</v>
          </cell>
          <cell r="U24">
            <v>0</v>
          </cell>
          <cell r="V24">
            <v>0</v>
          </cell>
          <cell r="W24">
            <v>88.066666666666663</v>
          </cell>
          <cell r="X24">
            <v>84.5</v>
          </cell>
          <cell r="Y24">
            <v>76</v>
          </cell>
        </row>
        <row r="25">
          <cell r="G25">
            <v>95</v>
          </cell>
          <cell r="H25">
            <v>90</v>
          </cell>
          <cell r="I25">
            <v>95.2</v>
          </cell>
          <cell r="J25">
            <v>0</v>
          </cell>
          <cell r="K25">
            <v>0</v>
          </cell>
          <cell r="L25">
            <v>0</v>
          </cell>
          <cell r="M25">
            <v>0</v>
          </cell>
          <cell r="N25">
            <v>0</v>
          </cell>
          <cell r="O25">
            <v>90</v>
          </cell>
          <cell r="P25">
            <v>86</v>
          </cell>
          <cell r="Q25">
            <v>90</v>
          </cell>
          <cell r="R25">
            <v>76</v>
          </cell>
          <cell r="S25">
            <v>0</v>
          </cell>
          <cell r="T25">
            <v>0</v>
          </cell>
          <cell r="U25">
            <v>0</v>
          </cell>
          <cell r="V25">
            <v>0</v>
          </cell>
          <cell r="W25">
            <v>93.399999999999991</v>
          </cell>
          <cell r="X25">
            <v>85.5</v>
          </cell>
          <cell r="Y25">
            <v>78</v>
          </cell>
        </row>
        <row r="26">
          <cell r="G26">
            <v>95</v>
          </cell>
          <cell r="H26">
            <v>90</v>
          </cell>
          <cell r="I26">
            <v>95.2</v>
          </cell>
          <cell r="J26">
            <v>0</v>
          </cell>
          <cell r="K26">
            <v>0</v>
          </cell>
          <cell r="L26">
            <v>0</v>
          </cell>
          <cell r="M26">
            <v>0</v>
          </cell>
          <cell r="N26">
            <v>0</v>
          </cell>
          <cell r="O26">
            <v>88</v>
          </cell>
          <cell r="P26">
            <v>86</v>
          </cell>
          <cell r="Q26">
            <v>90</v>
          </cell>
          <cell r="R26">
            <v>75</v>
          </cell>
          <cell r="S26">
            <v>0</v>
          </cell>
          <cell r="T26">
            <v>0</v>
          </cell>
          <cell r="U26">
            <v>0</v>
          </cell>
          <cell r="V26">
            <v>0</v>
          </cell>
          <cell r="W26">
            <v>93.399999999999991</v>
          </cell>
          <cell r="X26">
            <v>84.75</v>
          </cell>
          <cell r="Y26">
            <v>76</v>
          </cell>
        </row>
        <row r="27">
          <cell r="G27">
            <v>95</v>
          </cell>
          <cell r="H27">
            <v>90</v>
          </cell>
          <cell r="I27">
            <v>95.2</v>
          </cell>
          <cell r="J27">
            <v>0</v>
          </cell>
          <cell r="K27">
            <v>0</v>
          </cell>
          <cell r="L27">
            <v>0</v>
          </cell>
          <cell r="M27">
            <v>0</v>
          </cell>
          <cell r="N27">
            <v>0</v>
          </cell>
          <cell r="O27">
            <v>90</v>
          </cell>
          <cell r="P27">
            <v>82</v>
          </cell>
          <cell r="Q27">
            <v>90</v>
          </cell>
          <cell r="R27">
            <v>78</v>
          </cell>
          <cell r="S27">
            <v>0</v>
          </cell>
          <cell r="T27">
            <v>0</v>
          </cell>
          <cell r="U27">
            <v>0</v>
          </cell>
          <cell r="V27">
            <v>0</v>
          </cell>
          <cell r="W27">
            <v>93.399999999999991</v>
          </cell>
          <cell r="X27">
            <v>85</v>
          </cell>
          <cell r="Y27">
            <v>82</v>
          </cell>
        </row>
        <row r="28">
          <cell r="G28">
            <v>95</v>
          </cell>
          <cell r="H28">
            <v>90</v>
          </cell>
          <cell r="I28">
            <v>95.2</v>
          </cell>
          <cell r="J28">
            <v>0</v>
          </cell>
          <cell r="K28">
            <v>0</v>
          </cell>
          <cell r="L28">
            <v>0</v>
          </cell>
          <cell r="M28">
            <v>0</v>
          </cell>
          <cell r="N28">
            <v>0</v>
          </cell>
          <cell r="O28">
            <v>90</v>
          </cell>
          <cell r="P28">
            <v>85</v>
          </cell>
          <cell r="Q28">
            <v>88</v>
          </cell>
          <cell r="R28">
            <v>76</v>
          </cell>
          <cell r="S28">
            <v>0</v>
          </cell>
          <cell r="T28">
            <v>0</v>
          </cell>
          <cell r="U28">
            <v>0</v>
          </cell>
          <cell r="V28">
            <v>0</v>
          </cell>
          <cell r="W28">
            <v>93.399999999999991</v>
          </cell>
          <cell r="X28">
            <v>84.75</v>
          </cell>
          <cell r="Y28">
            <v>76</v>
          </cell>
        </row>
        <row r="29">
          <cell r="G29">
            <v>95</v>
          </cell>
          <cell r="H29">
            <v>90</v>
          </cell>
          <cell r="I29">
            <v>95.2</v>
          </cell>
          <cell r="J29">
            <v>0</v>
          </cell>
          <cell r="K29">
            <v>0</v>
          </cell>
          <cell r="L29">
            <v>0</v>
          </cell>
          <cell r="M29">
            <v>0</v>
          </cell>
          <cell r="N29">
            <v>0</v>
          </cell>
          <cell r="O29">
            <v>90</v>
          </cell>
          <cell r="P29">
            <v>86</v>
          </cell>
          <cell r="Q29">
            <v>88</v>
          </cell>
          <cell r="R29">
            <v>78</v>
          </cell>
          <cell r="S29">
            <v>0</v>
          </cell>
          <cell r="T29">
            <v>0</v>
          </cell>
          <cell r="U29">
            <v>0</v>
          </cell>
          <cell r="V29">
            <v>0</v>
          </cell>
          <cell r="W29">
            <v>93.399999999999991</v>
          </cell>
          <cell r="X29">
            <v>85.5</v>
          </cell>
          <cell r="Y29">
            <v>76</v>
          </cell>
        </row>
        <row r="30">
          <cell r="G30">
            <v>95</v>
          </cell>
          <cell r="H30">
            <v>90</v>
          </cell>
          <cell r="I30">
            <v>95.2</v>
          </cell>
          <cell r="J30">
            <v>0</v>
          </cell>
          <cell r="K30">
            <v>0</v>
          </cell>
          <cell r="L30">
            <v>0</v>
          </cell>
          <cell r="M30">
            <v>0</v>
          </cell>
          <cell r="N30">
            <v>0</v>
          </cell>
          <cell r="O30">
            <v>90</v>
          </cell>
          <cell r="P30">
            <v>80</v>
          </cell>
          <cell r="Q30">
            <v>82</v>
          </cell>
          <cell r="R30">
            <v>74</v>
          </cell>
          <cell r="S30">
            <v>0</v>
          </cell>
          <cell r="T30">
            <v>0</v>
          </cell>
          <cell r="U30">
            <v>0</v>
          </cell>
          <cell r="V30">
            <v>0</v>
          </cell>
          <cell r="W30">
            <v>93.399999999999991</v>
          </cell>
          <cell r="X30">
            <v>81.5</v>
          </cell>
          <cell r="Y30">
            <v>74</v>
          </cell>
        </row>
        <row r="31">
          <cell r="G31">
            <v>95</v>
          </cell>
          <cell r="H31">
            <v>90</v>
          </cell>
          <cell r="I31">
            <v>95.2</v>
          </cell>
          <cell r="J31">
            <v>0</v>
          </cell>
          <cell r="K31">
            <v>0</v>
          </cell>
          <cell r="L31">
            <v>0</v>
          </cell>
          <cell r="M31">
            <v>0</v>
          </cell>
          <cell r="N31">
            <v>0</v>
          </cell>
          <cell r="O31">
            <v>90</v>
          </cell>
          <cell r="P31">
            <v>88</v>
          </cell>
          <cell r="Q31">
            <v>86</v>
          </cell>
          <cell r="R31">
            <v>75</v>
          </cell>
          <cell r="S31">
            <v>0</v>
          </cell>
          <cell r="T31">
            <v>0</v>
          </cell>
          <cell r="U31">
            <v>0</v>
          </cell>
          <cell r="V31">
            <v>0</v>
          </cell>
          <cell r="W31">
            <v>93.399999999999991</v>
          </cell>
          <cell r="X31">
            <v>84.75</v>
          </cell>
          <cell r="Y31">
            <v>75</v>
          </cell>
        </row>
        <row r="32">
          <cell r="G32">
            <v>95</v>
          </cell>
          <cell r="H32">
            <v>90</v>
          </cell>
          <cell r="I32">
            <v>95.2</v>
          </cell>
          <cell r="J32">
            <v>0</v>
          </cell>
          <cell r="K32">
            <v>0</v>
          </cell>
          <cell r="L32">
            <v>0</v>
          </cell>
          <cell r="M32">
            <v>0</v>
          </cell>
          <cell r="N32">
            <v>0</v>
          </cell>
          <cell r="O32">
            <v>90</v>
          </cell>
          <cell r="P32">
            <v>88</v>
          </cell>
          <cell r="Q32">
            <v>80</v>
          </cell>
          <cell r="R32">
            <v>78</v>
          </cell>
          <cell r="S32">
            <v>0</v>
          </cell>
          <cell r="T32">
            <v>0</v>
          </cell>
          <cell r="U32">
            <v>0</v>
          </cell>
          <cell r="V32">
            <v>0</v>
          </cell>
          <cell r="W32">
            <v>93.399999999999991</v>
          </cell>
          <cell r="X32">
            <v>84</v>
          </cell>
          <cell r="Y32">
            <v>78</v>
          </cell>
        </row>
        <row r="33">
          <cell r="G33">
            <v>95</v>
          </cell>
          <cell r="H33">
            <v>90</v>
          </cell>
          <cell r="I33">
            <v>95.2</v>
          </cell>
          <cell r="J33">
            <v>0</v>
          </cell>
          <cell r="K33">
            <v>0</v>
          </cell>
          <cell r="L33">
            <v>0</v>
          </cell>
          <cell r="M33">
            <v>0</v>
          </cell>
          <cell r="N33">
            <v>0</v>
          </cell>
          <cell r="O33">
            <v>90</v>
          </cell>
          <cell r="P33">
            <v>86</v>
          </cell>
          <cell r="Q33">
            <v>86</v>
          </cell>
          <cell r="R33">
            <v>74</v>
          </cell>
          <cell r="S33">
            <v>0</v>
          </cell>
          <cell r="T33">
            <v>0</v>
          </cell>
          <cell r="U33">
            <v>0</v>
          </cell>
          <cell r="V33">
            <v>0</v>
          </cell>
          <cell r="W33">
            <v>93.399999999999991</v>
          </cell>
          <cell r="X33">
            <v>84</v>
          </cell>
          <cell r="Y33">
            <v>78</v>
          </cell>
        </row>
        <row r="34">
          <cell r="G34">
            <v>95</v>
          </cell>
          <cell r="H34">
            <v>90</v>
          </cell>
          <cell r="I34">
            <v>95.2</v>
          </cell>
          <cell r="J34">
            <v>0</v>
          </cell>
          <cell r="K34">
            <v>0</v>
          </cell>
          <cell r="L34">
            <v>0</v>
          </cell>
          <cell r="M34">
            <v>0</v>
          </cell>
          <cell r="N34">
            <v>0</v>
          </cell>
          <cell r="O34">
            <v>90</v>
          </cell>
          <cell r="P34">
            <v>86</v>
          </cell>
          <cell r="Q34">
            <v>88</v>
          </cell>
          <cell r="R34">
            <v>76</v>
          </cell>
          <cell r="S34">
            <v>0</v>
          </cell>
          <cell r="T34">
            <v>0</v>
          </cell>
          <cell r="U34">
            <v>0</v>
          </cell>
          <cell r="V34">
            <v>0</v>
          </cell>
          <cell r="W34">
            <v>93.399999999999991</v>
          </cell>
          <cell r="X34">
            <v>85</v>
          </cell>
          <cell r="Y34">
            <v>78</v>
          </cell>
        </row>
        <row r="35">
          <cell r="G35">
            <v>95</v>
          </cell>
          <cell r="H35">
            <v>76</v>
          </cell>
          <cell r="I35">
            <v>76.2</v>
          </cell>
          <cell r="J35">
            <v>0</v>
          </cell>
          <cell r="K35">
            <v>0</v>
          </cell>
          <cell r="L35">
            <v>0</v>
          </cell>
          <cell r="M35">
            <v>0</v>
          </cell>
          <cell r="N35">
            <v>0</v>
          </cell>
          <cell r="O35">
            <v>90</v>
          </cell>
          <cell r="P35">
            <v>80</v>
          </cell>
          <cell r="Q35">
            <v>81</v>
          </cell>
          <cell r="R35">
            <v>74</v>
          </cell>
          <cell r="S35">
            <v>0</v>
          </cell>
          <cell r="T35">
            <v>0</v>
          </cell>
          <cell r="U35">
            <v>0</v>
          </cell>
          <cell r="V35">
            <v>0</v>
          </cell>
          <cell r="W35">
            <v>82.399999999999991</v>
          </cell>
          <cell r="X35">
            <v>81.25</v>
          </cell>
          <cell r="Y35">
            <v>78</v>
          </cell>
        </row>
        <row r="36">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t="e">
            <v>#DIV/0!</v>
          </cell>
          <cell r="X36" t="e">
            <v>#DIV/0!</v>
          </cell>
          <cell r="Y36">
            <v>0</v>
          </cell>
        </row>
        <row r="37">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t="e">
            <v>#DIV/0!</v>
          </cell>
          <cell r="X37" t="e">
            <v>#DIV/0!</v>
          </cell>
          <cell r="Y37">
            <v>0</v>
          </cell>
        </row>
        <row r="38">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t="e">
            <v>#DIV/0!</v>
          </cell>
          <cell r="X38" t="e">
            <v>#DIV/0!</v>
          </cell>
          <cell r="Y38">
            <v>0</v>
          </cell>
        </row>
        <row r="39">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t="e">
            <v>#DIV/0!</v>
          </cell>
          <cell r="X39" t="e">
            <v>#DIV/0!</v>
          </cell>
          <cell r="Y39">
            <v>0</v>
          </cell>
        </row>
        <row r="40">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t="e">
            <v>#DIV/0!</v>
          </cell>
          <cell r="X40" t="e">
            <v>#DIV/0!</v>
          </cell>
          <cell r="Y40">
            <v>0</v>
          </cell>
        </row>
        <row r="41">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t="e">
            <v>#DIV/0!</v>
          </cell>
          <cell r="X41" t="e">
            <v>#DIV/0!</v>
          </cell>
          <cell r="Y41">
            <v>0</v>
          </cell>
        </row>
        <row r="42">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t="e">
            <v>#DIV/0!</v>
          </cell>
          <cell r="X42" t="e">
            <v>#DIV/0!</v>
          </cell>
          <cell r="Y42">
            <v>0</v>
          </cell>
        </row>
        <row r="43">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t="e">
            <v>#DIV/0!</v>
          </cell>
          <cell r="X43" t="e">
            <v>#DIV/0!</v>
          </cell>
          <cell r="Y43">
            <v>0</v>
          </cell>
        </row>
        <row r="44">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t="e">
            <v>#DIV/0!</v>
          </cell>
          <cell r="X44" t="e">
            <v>#DIV/0!</v>
          </cell>
          <cell r="Y44">
            <v>0</v>
          </cell>
        </row>
        <row r="45">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t="e">
            <v>#DIV/0!</v>
          </cell>
          <cell r="X45" t="e">
            <v>#DIV/0!</v>
          </cell>
          <cell r="Y45">
            <v>0</v>
          </cell>
        </row>
        <row r="46">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t="e">
            <v>#DIV/0!</v>
          </cell>
          <cell r="X46" t="e">
            <v>#DIV/0!</v>
          </cell>
          <cell r="Y46">
            <v>0</v>
          </cell>
        </row>
        <row r="47">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t="e">
            <v>#DIV/0!</v>
          </cell>
          <cell r="X47" t="e">
            <v>#DIV/0!</v>
          </cell>
          <cell r="Y47">
            <v>0</v>
          </cell>
        </row>
        <row r="48">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t="e">
            <v>#DIV/0!</v>
          </cell>
          <cell r="X48" t="e">
            <v>#DIV/0!</v>
          </cell>
          <cell r="Y48">
            <v>0</v>
          </cell>
        </row>
        <row r="49">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t="e">
            <v>#DIV/0!</v>
          </cell>
          <cell r="X49" t="e">
            <v>#DIV/0!</v>
          </cell>
          <cell r="Y49">
            <v>0</v>
          </cell>
        </row>
        <row r="50">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t="e">
            <v>#DIV/0!</v>
          </cell>
          <cell r="X50" t="e">
            <v>#DIV/0!</v>
          </cell>
          <cell r="Y50">
            <v>0</v>
          </cell>
        </row>
        <row r="51">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Y51">
            <v>0</v>
          </cell>
        </row>
        <row r="52">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Y52">
            <v>0</v>
          </cell>
        </row>
        <row r="53">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Y53">
            <v>0</v>
          </cell>
        </row>
        <row r="54">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Pegandon,        Desember  2023</v>
          </cell>
          <cell r="V54">
            <v>0</v>
          </cell>
          <cell r="Y54">
            <v>0</v>
          </cell>
        </row>
        <row r="63">
          <cell r="I63" t="str">
            <v>Menguasai seni rupa dasar dan komposisi benda</v>
          </cell>
        </row>
        <row r="64">
          <cell r="I64" t="str">
            <v>Menemukan pola organis dan pola geometris pada benda sekitar serta mengaplikasikan pola geometris pada warna</v>
          </cell>
        </row>
        <row r="65">
          <cell r="I65" t="str">
            <v>Aneka produk pangan buah</v>
          </cell>
        </row>
        <row r="66">
          <cell r="I66" t="str">
            <v>Produk olahan nonpangan komoditas buah</v>
          </cell>
        </row>
        <row r="67">
          <cell r="I67">
            <v>0</v>
          </cell>
        </row>
        <row r="68">
          <cell r="I68">
            <v>0</v>
          </cell>
        </row>
        <row r="69">
          <cell r="I69">
            <v>0</v>
          </cell>
        </row>
        <row r="70">
          <cell r="I70">
            <v>0</v>
          </cell>
        </row>
      </sheetData>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JW"/>
    </sheetNames>
    <sheetDataSet>
      <sheetData sheetId="0">
        <row r="9">
          <cell r="G9">
            <v>89</v>
          </cell>
          <cell r="H9">
            <v>84</v>
          </cell>
          <cell r="I9">
            <v>88</v>
          </cell>
          <cell r="J9">
            <v>74</v>
          </cell>
          <cell r="K9">
            <v>0</v>
          </cell>
          <cell r="L9">
            <v>0</v>
          </cell>
          <cell r="M9">
            <v>0</v>
          </cell>
          <cell r="N9">
            <v>0</v>
          </cell>
          <cell r="O9">
            <v>88</v>
          </cell>
          <cell r="P9">
            <v>74</v>
          </cell>
          <cell r="Q9">
            <v>89</v>
          </cell>
          <cell r="R9">
            <v>87</v>
          </cell>
          <cell r="S9">
            <v>0</v>
          </cell>
          <cell r="T9">
            <v>0</v>
          </cell>
          <cell r="U9">
            <v>0</v>
          </cell>
          <cell r="V9">
            <v>0</v>
          </cell>
          <cell r="W9">
            <v>83.75</v>
          </cell>
          <cell r="X9">
            <v>84.5</v>
          </cell>
          <cell r="Y9">
            <v>74</v>
          </cell>
        </row>
        <row r="10">
          <cell r="G10">
            <v>92</v>
          </cell>
          <cell r="H10">
            <v>85</v>
          </cell>
          <cell r="I10">
            <v>87</v>
          </cell>
          <cell r="J10">
            <v>91</v>
          </cell>
          <cell r="K10">
            <v>0</v>
          </cell>
          <cell r="L10">
            <v>0</v>
          </cell>
          <cell r="M10">
            <v>0</v>
          </cell>
          <cell r="N10">
            <v>0</v>
          </cell>
          <cell r="O10">
            <v>87</v>
          </cell>
          <cell r="P10">
            <v>91</v>
          </cell>
          <cell r="Q10">
            <v>92</v>
          </cell>
          <cell r="R10">
            <v>88</v>
          </cell>
          <cell r="S10">
            <v>0</v>
          </cell>
          <cell r="T10">
            <v>0</v>
          </cell>
          <cell r="U10">
            <v>0</v>
          </cell>
          <cell r="V10">
            <v>0</v>
          </cell>
          <cell r="W10">
            <v>88.75</v>
          </cell>
          <cell r="X10">
            <v>89.5</v>
          </cell>
          <cell r="Y10">
            <v>82</v>
          </cell>
        </row>
        <row r="11">
          <cell r="G11">
            <v>92</v>
          </cell>
          <cell r="H11">
            <v>85</v>
          </cell>
          <cell r="I11">
            <v>89</v>
          </cell>
          <cell r="J11">
            <v>91</v>
          </cell>
          <cell r="K11">
            <v>0</v>
          </cell>
          <cell r="L11">
            <v>0</v>
          </cell>
          <cell r="M11">
            <v>0</v>
          </cell>
          <cell r="N11">
            <v>0</v>
          </cell>
          <cell r="O11">
            <v>89</v>
          </cell>
          <cell r="P11">
            <v>91</v>
          </cell>
          <cell r="Q11">
            <v>92</v>
          </cell>
          <cell r="R11">
            <v>88</v>
          </cell>
          <cell r="S11">
            <v>0</v>
          </cell>
          <cell r="T11">
            <v>0</v>
          </cell>
          <cell r="U11">
            <v>0</v>
          </cell>
          <cell r="V11">
            <v>0</v>
          </cell>
          <cell r="W11">
            <v>89.25</v>
          </cell>
          <cell r="X11">
            <v>90</v>
          </cell>
          <cell r="Y11">
            <v>83</v>
          </cell>
        </row>
        <row r="12">
          <cell r="G12">
            <v>89</v>
          </cell>
          <cell r="H12">
            <v>84</v>
          </cell>
          <cell r="I12">
            <v>90</v>
          </cell>
          <cell r="J12">
            <v>91</v>
          </cell>
          <cell r="K12">
            <v>0</v>
          </cell>
          <cell r="L12">
            <v>0</v>
          </cell>
          <cell r="M12">
            <v>0</v>
          </cell>
          <cell r="N12">
            <v>0</v>
          </cell>
          <cell r="O12">
            <v>90</v>
          </cell>
          <cell r="P12">
            <v>91</v>
          </cell>
          <cell r="Q12">
            <v>89</v>
          </cell>
          <cell r="R12">
            <v>87</v>
          </cell>
          <cell r="S12">
            <v>0</v>
          </cell>
          <cell r="T12">
            <v>0</v>
          </cell>
          <cell r="U12">
            <v>0</v>
          </cell>
          <cell r="V12">
            <v>0</v>
          </cell>
          <cell r="W12">
            <v>88.5</v>
          </cell>
          <cell r="X12">
            <v>89.25</v>
          </cell>
          <cell r="Y12">
            <v>81</v>
          </cell>
        </row>
        <row r="13">
          <cell r="G13">
            <v>92</v>
          </cell>
          <cell r="H13">
            <v>85</v>
          </cell>
          <cell r="I13">
            <v>83</v>
          </cell>
          <cell r="J13">
            <v>91</v>
          </cell>
          <cell r="K13">
            <v>0</v>
          </cell>
          <cell r="L13">
            <v>0</v>
          </cell>
          <cell r="M13">
            <v>0</v>
          </cell>
          <cell r="N13">
            <v>0</v>
          </cell>
          <cell r="O13">
            <v>83</v>
          </cell>
          <cell r="P13">
            <v>91</v>
          </cell>
          <cell r="Q13">
            <v>92</v>
          </cell>
          <cell r="R13">
            <v>88</v>
          </cell>
          <cell r="S13">
            <v>0</v>
          </cell>
          <cell r="T13">
            <v>0</v>
          </cell>
          <cell r="U13">
            <v>0</v>
          </cell>
          <cell r="V13">
            <v>0</v>
          </cell>
          <cell r="W13">
            <v>87.75</v>
          </cell>
          <cell r="X13">
            <v>88.5</v>
          </cell>
          <cell r="Y13">
            <v>82</v>
          </cell>
        </row>
        <row r="14">
          <cell r="G14">
            <v>89</v>
          </cell>
          <cell r="H14">
            <v>74</v>
          </cell>
          <cell r="I14">
            <v>85</v>
          </cell>
          <cell r="J14">
            <v>90</v>
          </cell>
          <cell r="K14">
            <v>0</v>
          </cell>
          <cell r="L14">
            <v>0</v>
          </cell>
          <cell r="M14">
            <v>0</v>
          </cell>
          <cell r="N14">
            <v>0</v>
          </cell>
          <cell r="O14">
            <v>85</v>
          </cell>
          <cell r="P14">
            <v>90</v>
          </cell>
          <cell r="Q14">
            <v>89</v>
          </cell>
          <cell r="R14">
            <v>86</v>
          </cell>
          <cell r="S14">
            <v>0</v>
          </cell>
          <cell r="T14">
            <v>0</v>
          </cell>
          <cell r="U14">
            <v>0</v>
          </cell>
          <cell r="V14">
            <v>0</v>
          </cell>
          <cell r="W14">
            <v>84.5</v>
          </cell>
          <cell r="X14">
            <v>87.5</v>
          </cell>
          <cell r="Y14">
            <v>81</v>
          </cell>
        </row>
        <row r="15">
          <cell r="G15">
            <v>91</v>
          </cell>
          <cell r="H15">
            <v>74</v>
          </cell>
          <cell r="I15">
            <v>84</v>
          </cell>
          <cell r="J15">
            <v>90</v>
          </cell>
          <cell r="K15">
            <v>0</v>
          </cell>
          <cell r="L15">
            <v>0</v>
          </cell>
          <cell r="M15">
            <v>0</v>
          </cell>
          <cell r="N15">
            <v>0</v>
          </cell>
          <cell r="O15">
            <v>84</v>
          </cell>
          <cell r="P15">
            <v>90</v>
          </cell>
          <cell r="Q15">
            <v>91</v>
          </cell>
          <cell r="R15">
            <v>86</v>
          </cell>
          <cell r="S15">
            <v>0</v>
          </cell>
          <cell r="T15">
            <v>0</v>
          </cell>
          <cell r="U15">
            <v>0</v>
          </cell>
          <cell r="V15">
            <v>0</v>
          </cell>
          <cell r="W15">
            <v>84.75</v>
          </cell>
          <cell r="X15">
            <v>87.75</v>
          </cell>
          <cell r="Y15">
            <v>74</v>
          </cell>
        </row>
        <row r="16">
          <cell r="G16">
            <v>92</v>
          </cell>
          <cell r="H16">
            <v>85</v>
          </cell>
          <cell r="I16">
            <v>82</v>
          </cell>
          <cell r="J16">
            <v>74</v>
          </cell>
          <cell r="K16">
            <v>0</v>
          </cell>
          <cell r="L16">
            <v>0</v>
          </cell>
          <cell r="M16">
            <v>0</v>
          </cell>
          <cell r="N16">
            <v>0</v>
          </cell>
          <cell r="O16">
            <v>82</v>
          </cell>
          <cell r="P16">
            <v>74</v>
          </cell>
          <cell r="Q16">
            <v>92</v>
          </cell>
          <cell r="R16">
            <v>88</v>
          </cell>
          <cell r="S16">
            <v>0</v>
          </cell>
          <cell r="T16">
            <v>0</v>
          </cell>
          <cell r="U16">
            <v>0</v>
          </cell>
          <cell r="V16">
            <v>0</v>
          </cell>
          <cell r="W16">
            <v>83.25</v>
          </cell>
          <cell r="X16">
            <v>84</v>
          </cell>
          <cell r="Y16">
            <v>79</v>
          </cell>
        </row>
        <row r="17">
          <cell r="G17">
            <v>87</v>
          </cell>
          <cell r="H17">
            <v>84</v>
          </cell>
          <cell r="I17">
            <v>88</v>
          </cell>
          <cell r="J17">
            <v>91</v>
          </cell>
          <cell r="K17">
            <v>0</v>
          </cell>
          <cell r="L17">
            <v>0</v>
          </cell>
          <cell r="M17">
            <v>0</v>
          </cell>
          <cell r="N17">
            <v>0</v>
          </cell>
          <cell r="O17">
            <v>88</v>
          </cell>
          <cell r="P17">
            <v>91</v>
          </cell>
          <cell r="Q17">
            <v>87</v>
          </cell>
          <cell r="R17">
            <v>87</v>
          </cell>
          <cell r="S17">
            <v>0</v>
          </cell>
          <cell r="T17">
            <v>0</v>
          </cell>
          <cell r="U17">
            <v>0</v>
          </cell>
          <cell r="V17">
            <v>0</v>
          </cell>
          <cell r="W17">
            <v>87.5</v>
          </cell>
          <cell r="X17">
            <v>88.25</v>
          </cell>
          <cell r="Y17">
            <v>82</v>
          </cell>
        </row>
        <row r="18">
          <cell r="G18">
            <v>74</v>
          </cell>
          <cell r="H18">
            <v>75</v>
          </cell>
          <cell r="I18">
            <v>84</v>
          </cell>
          <cell r="J18">
            <v>76</v>
          </cell>
          <cell r="K18">
            <v>0</v>
          </cell>
          <cell r="L18">
            <v>0</v>
          </cell>
          <cell r="M18">
            <v>0</v>
          </cell>
          <cell r="N18">
            <v>0</v>
          </cell>
          <cell r="O18">
            <v>84</v>
          </cell>
          <cell r="P18">
            <v>76</v>
          </cell>
          <cell r="Q18">
            <v>74</v>
          </cell>
          <cell r="R18">
            <v>86</v>
          </cell>
          <cell r="S18">
            <v>0</v>
          </cell>
          <cell r="T18">
            <v>0</v>
          </cell>
          <cell r="U18">
            <v>0</v>
          </cell>
          <cell r="V18">
            <v>0</v>
          </cell>
          <cell r="W18">
            <v>77.25</v>
          </cell>
          <cell r="X18">
            <v>80</v>
          </cell>
          <cell r="Y18">
            <v>73</v>
          </cell>
        </row>
        <row r="19">
          <cell r="G19">
            <v>92</v>
          </cell>
          <cell r="H19">
            <v>84</v>
          </cell>
          <cell r="I19">
            <v>85</v>
          </cell>
          <cell r="J19">
            <v>89</v>
          </cell>
          <cell r="K19">
            <v>0</v>
          </cell>
          <cell r="L19">
            <v>0</v>
          </cell>
          <cell r="M19">
            <v>0</v>
          </cell>
          <cell r="N19">
            <v>0</v>
          </cell>
          <cell r="O19">
            <v>85</v>
          </cell>
          <cell r="P19">
            <v>89</v>
          </cell>
          <cell r="Q19">
            <v>92</v>
          </cell>
          <cell r="R19">
            <v>87</v>
          </cell>
          <cell r="S19">
            <v>0</v>
          </cell>
          <cell r="T19">
            <v>0</v>
          </cell>
          <cell r="U19">
            <v>0</v>
          </cell>
          <cell r="V19">
            <v>0</v>
          </cell>
          <cell r="W19">
            <v>87.5</v>
          </cell>
          <cell r="X19">
            <v>88.25</v>
          </cell>
          <cell r="Y19">
            <v>74</v>
          </cell>
        </row>
        <row r="20">
          <cell r="G20">
            <v>95</v>
          </cell>
          <cell r="H20">
            <v>74</v>
          </cell>
          <cell r="I20">
            <v>85</v>
          </cell>
          <cell r="J20">
            <v>75</v>
          </cell>
          <cell r="K20">
            <v>0</v>
          </cell>
          <cell r="L20">
            <v>0</v>
          </cell>
          <cell r="M20">
            <v>0</v>
          </cell>
          <cell r="N20">
            <v>0</v>
          </cell>
          <cell r="O20">
            <v>85</v>
          </cell>
          <cell r="P20">
            <v>75</v>
          </cell>
          <cell r="Q20">
            <v>95</v>
          </cell>
          <cell r="R20">
            <v>86</v>
          </cell>
          <cell r="S20">
            <v>0</v>
          </cell>
          <cell r="T20">
            <v>0</v>
          </cell>
          <cell r="U20">
            <v>0</v>
          </cell>
          <cell r="V20">
            <v>0</v>
          </cell>
          <cell r="W20">
            <v>82.25</v>
          </cell>
          <cell r="X20">
            <v>85.25</v>
          </cell>
          <cell r="Y20">
            <v>74</v>
          </cell>
        </row>
        <row r="21">
          <cell r="G21">
            <v>91</v>
          </cell>
          <cell r="H21">
            <v>85</v>
          </cell>
          <cell r="I21">
            <v>87</v>
          </cell>
          <cell r="J21">
            <v>90</v>
          </cell>
          <cell r="K21">
            <v>0</v>
          </cell>
          <cell r="L21">
            <v>0</v>
          </cell>
          <cell r="M21">
            <v>0</v>
          </cell>
          <cell r="N21">
            <v>0</v>
          </cell>
          <cell r="O21">
            <v>87</v>
          </cell>
          <cell r="P21">
            <v>90</v>
          </cell>
          <cell r="Q21">
            <v>91</v>
          </cell>
          <cell r="R21">
            <v>88</v>
          </cell>
          <cell r="S21">
            <v>0</v>
          </cell>
          <cell r="T21">
            <v>0</v>
          </cell>
          <cell r="U21">
            <v>0</v>
          </cell>
          <cell r="V21">
            <v>0</v>
          </cell>
          <cell r="W21">
            <v>88.25</v>
          </cell>
          <cell r="X21">
            <v>89</v>
          </cell>
          <cell r="Y21">
            <v>78</v>
          </cell>
        </row>
        <row r="22">
          <cell r="G22">
            <v>92</v>
          </cell>
          <cell r="H22">
            <v>85</v>
          </cell>
          <cell r="I22">
            <v>84</v>
          </cell>
          <cell r="J22">
            <v>74</v>
          </cell>
          <cell r="K22">
            <v>0</v>
          </cell>
          <cell r="L22">
            <v>0</v>
          </cell>
          <cell r="M22">
            <v>0</v>
          </cell>
          <cell r="N22">
            <v>0</v>
          </cell>
          <cell r="O22">
            <v>84</v>
          </cell>
          <cell r="P22">
            <v>74</v>
          </cell>
          <cell r="Q22">
            <v>92</v>
          </cell>
          <cell r="R22">
            <v>88</v>
          </cell>
          <cell r="S22">
            <v>0</v>
          </cell>
          <cell r="T22">
            <v>0</v>
          </cell>
          <cell r="U22">
            <v>0</v>
          </cell>
          <cell r="V22">
            <v>0</v>
          </cell>
          <cell r="W22">
            <v>83.75</v>
          </cell>
          <cell r="X22">
            <v>84.5</v>
          </cell>
          <cell r="Y22">
            <v>73</v>
          </cell>
        </row>
        <row r="23">
          <cell r="G23">
            <v>92</v>
          </cell>
          <cell r="H23">
            <v>84</v>
          </cell>
          <cell r="I23">
            <v>85</v>
          </cell>
          <cell r="J23">
            <v>90</v>
          </cell>
          <cell r="K23">
            <v>0</v>
          </cell>
          <cell r="L23">
            <v>0</v>
          </cell>
          <cell r="M23">
            <v>0</v>
          </cell>
          <cell r="N23">
            <v>0</v>
          </cell>
          <cell r="O23">
            <v>85</v>
          </cell>
          <cell r="P23">
            <v>90</v>
          </cell>
          <cell r="Q23">
            <v>92</v>
          </cell>
          <cell r="R23">
            <v>87</v>
          </cell>
          <cell r="S23">
            <v>0</v>
          </cell>
          <cell r="T23">
            <v>0</v>
          </cell>
          <cell r="U23">
            <v>0</v>
          </cell>
          <cell r="V23">
            <v>0</v>
          </cell>
          <cell r="W23">
            <v>87.75</v>
          </cell>
          <cell r="X23">
            <v>88.5</v>
          </cell>
          <cell r="Y23">
            <v>78</v>
          </cell>
        </row>
        <row r="24">
          <cell r="G24">
            <v>91</v>
          </cell>
          <cell r="H24">
            <v>85</v>
          </cell>
          <cell r="I24">
            <v>74</v>
          </cell>
          <cell r="J24">
            <v>75</v>
          </cell>
          <cell r="K24">
            <v>0</v>
          </cell>
          <cell r="L24">
            <v>0</v>
          </cell>
          <cell r="M24">
            <v>0</v>
          </cell>
          <cell r="N24">
            <v>0</v>
          </cell>
          <cell r="O24">
            <v>74</v>
          </cell>
          <cell r="P24">
            <v>75</v>
          </cell>
          <cell r="Q24">
            <v>91</v>
          </cell>
          <cell r="R24">
            <v>88</v>
          </cell>
          <cell r="S24">
            <v>0</v>
          </cell>
          <cell r="T24">
            <v>0</v>
          </cell>
          <cell r="U24">
            <v>0</v>
          </cell>
          <cell r="V24">
            <v>0</v>
          </cell>
          <cell r="W24">
            <v>81.25</v>
          </cell>
          <cell r="X24">
            <v>82</v>
          </cell>
          <cell r="Y24">
            <v>77</v>
          </cell>
        </row>
        <row r="25">
          <cell r="G25">
            <v>92</v>
          </cell>
          <cell r="H25">
            <v>85</v>
          </cell>
          <cell r="I25">
            <v>89</v>
          </cell>
          <cell r="J25">
            <v>74</v>
          </cell>
          <cell r="K25">
            <v>0</v>
          </cell>
          <cell r="L25">
            <v>0</v>
          </cell>
          <cell r="M25">
            <v>0</v>
          </cell>
          <cell r="N25">
            <v>0</v>
          </cell>
          <cell r="O25">
            <v>89</v>
          </cell>
          <cell r="P25">
            <v>74</v>
          </cell>
          <cell r="Q25">
            <v>92</v>
          </cell>
          <cell r="R25">
            <v>88</v>
          </cell>
          <cell r="S25">
            <v>0</v>
          </cell>
          <cell r="T25">
            <v>0</v>
          </cell>
          <cell r="U25">
            <v>0</v>
          </cell>
          <cell r="V25">
            <v>0</v>
          </cell>
          <cell r="W25">
            <v>85</v>
          </cell>
          <cell r="X25">
            <v>85.75</v>
          </cell>
          <cell r="Y25">
            <v>79</v>
          </cell>
        </row>
        <row r="26">
          <cell r="G26">
            <v>92</v>
          </cell>
          <cell r="H26">
            <v>85</v>
          </cell>
          <cell r="I26">
            <v>86</v>
          </cell>
          <cell r="J26">
            <v>74</v>
          </cell>
          <cell r="K26">
            <v>0</v>
          </cell>
          <cell r="L26">
            <v>0</v>
          </cell>
          <cell r="M26">
            <v>0</v>
          </cell>
          <cell r="N26">
            <v>0</v>
          </cell>
          <cell r="O26">
            <v>86</v>
          </cell>
          <cell r="P26">
            <v>74</v>
          </cell>
          <cell r="Q26">
            <v>92</v>
          </cell>
          <cell r="R26">
            <v>88</v>
          </cell>
          <cell r="S26">
            <v>0</v>
          </cell>
          <cell r="T26">
            <v>0</v>
          </cell>
          <cell r="U26">
            <v>0</v>
          </cell>
          <cell r="V26">
            <v>0</v>
          </cell>
          <cell r="W26">
            <v>84.25</v>
          </cell>
          <cell r="X26">
            <v>85</v>
          </cell>
          <cell r="Y26">
            <v>73</v>
          </cell>
        </row>
        <row r="27">
          <cell r="G27">
            <v>74</v>
          </cell>
          <cell r="H27">
            <v>75</v>
          </cell>
          <cell r="I27">
            <v>85</v>
          </cell>
          <cell r="J27">
            <v>91</v>
          </cell>
          <cell r="K27">
            <v>0</v>
          </cell>
          <cell r="L27">
            <v>0</v>
          </cell>
          <cell r="M27">
            <v>0</v>
          </cell>
          <cell r="N27">
            <v>0</v>
          </cell>
          <cell r="O27">
            <v>85</v>
          </cell>
          <cell r="P27">
            <v>91</v>
          </cell>
          <cell r="Q27">
            <v>74</v>
          </cell>
          <cell r="R27">
            <v>86</v>
          </cell>
          <cell r="S27">
            <v>0</v>
          </cell>
          <cell r="T27">
            <v>0</v>
          </cell>
          <cell r="U27">
            <v>0</v>
          </cell>
          <cell r="V27">
            <v>0</v>
          </cell>
          <cell r="W27">
            <v>81.25</v>
          </cell>
          <cell r="X27">
            <v>84</v>
          </cell>
          <cell r="Y27">
            <v>82</v>
          </cell>
        </row>
        <row r="28">
          <cell r="G28">
            <v>74</v>
          </cell>
          <cell r="H28">
            <v>75</v>
          </cell>
          <cell r="I28">
            <v>82</v>
          </cell>
          <cell r="J28">
            <v>89</v>
          </cell>
          <cell r="K28">
            <v>0</v>
          </cell>
          <cell r="L28">
            <v>0</v>
          </cell>
          <cell r="M28">
            <v>0</v>
          </cell>
          <cell r="N28">
            <v>0</v>
          </cell>
          <cell r="O28">
            <v>82</v>
          </cell>
          <cell r="P28">
            <v>89</v>
          </cell>
          <cell r="Q28">
            <v>74</v>
          </cell>
          <cell r="R28">
            <v>86</v>
          </cell>
          <cell r="S28">
            <v>0</v>
          </cell>
          <cell r="T28">
            <v>0</v>
          </cell>
          <cell r="U28">
            <v>0</v>
          </cell>
          <cell r="V28">
            <v>0</v>
          </cell>
          <cell r="W28">
            <v>80</v>
          </cell>
          <cell r="X28">
            <v>82.75</v>
          </cell>
          <cell r="Y28">
            <v>81</v>
          </cell>
        </row>
        <row r="29">
          <cell r="G29">
            <v>91</v>
          </cell>
          <cell r="H29">
            <v>84</v>
          </cell>
          <cell r="I29">
            <v>82</v>
          </cell>
          <cell r="J29">
            <v>74</v>
          </cell>
          <cell r="K29">
            <v>0</v>
          </cell>
          <cell r="L29">
            <v>0</v>
          </cell>
          <cell r="M29">
            <v>0</v>
          </cell>
          <cell r="N29">
            <v>0</v>
          </cell>
          <cell r="O29">
            <v>82</v>
          </cell>
          <cell r="P29">
            <v>74</v>
          </cell>
          <cell r="Q29">
            <v>91</v>
          </cell>
          <cell r="R29">
            <v>87</v>
          </cell>
          <cell r="S29">
            <v>0</v>
          </cell>
          <cell r="T29">
            <v>0</v>
          </cell>
          <cell r="U29">
            <v>0</v>
          </cell>
          <cell r="V29">
            <v>0</v>
          </cell>
          <cell r="W29">
            <v>82.75</v>
          </cell>
          <cell r="X29">
            <v>83.5</v>
          </cell>
          <cell r="Y29">
            <v>82</v>
          </cell>
        </row>
        <row r="30">
          <cell r="G30">
            <v>74</v>
          </cell>
          <cell r="H30">
            <v>75</v>
          </cell>
          <cell r="I30">
            <v>83</v>
          </cell>
          <cell r="J30">
            <v>76</v>
          </cell>
          <cell r="K30">
            <v>0</v>
          </cell>
          <cell r="L30">
            <v>0</v>
          </cell>
          <cell r="M30">
            <v>0</v>
          </cell>
          <cell r="N30">
            <v>0</v>
          </cell>
          <cell r="O30">
            <v>83</v>
          </cell>
          <cell r="P30">
            <v>76</v>
          </cell>
          <cell r="Q30">
            <v>74</v>
          </cell>
          <cell r="R30">
            <v>86</v>
          </cell>
          <cell r="S30">
            <v>0</v>
          </cell>
          <cell r="T30">
            <v>0</v>
          </cell>
          <cell r="U30">
            <v>0</v>
          </cell>
          <cell r="V30">
            <v>0</v>
          </cell>
          <cell r="W30">
            <v>77</v>
          </cell>
          <cell r="X30">
            <v>79.75</v>
          </cell>
          <cell r="Y30">
            <v>73</v>
          </cell>
        </row>
        <row r="31">
          <cell r="G31">
            <v>74</v>
          </cell>
          <cell r="H31">
            <v>75</v>
          </cell>
          <cell r="I31">
            <v>86</v>
          </cell>
          <cell r="J31">
            <v>91</v>
          </cell>
          <cell r="K31">
            <v>0</v>
          </cell>
          <cell r="L31">
            <v>0</v>
          </cell>
          <cell r="M31">
            <v>0</v>
          </cell>
          <cell r="N31">
            <v>0</v>
          </cell>
          <cell r="O31">
            <v>86</v>
          </cell>
          <cell r="P31">
            <v>91</v>
          </cell>
          <cell r="Q31">
            <v>74</v>
          </cell>
          <cell r="R31">
            <v>86</v>
          </cell>
          <cell r="S31">
            <v>0</v>
          </cell>
          <cell r="T31">
            <v>0</v>
          </cell>
          <cell r="U31">
            <v>0</v>
          </cell>
          <cell r="V31">
            <v>0</v>
          </cell>
          <cell r="W31">
            <v>81.5</v>
          </cell>
          <cell r="X31">
            <v>84.25</v>
          </cell>
          <cell r="Y31">
            <v>73</v>
          </cell>
        </row>
        <row r="32">
          <cell r="G32">
            <v>89</v>
          </cell>
          <cell r="H32">
            <v>84</v>
          </cell>
          <cell r="I32">
            <v>88</v>
          </cell>
          <cell r="J32">
            <v>74</v>
          </cell>
          <cell r="K32">
            <v>0</v>
          </cell>
          <cell r="L32">
            <v>0</v>
          </cell>
          <cell r="M32">
            <v>0</v>
          </cell>
          <cell r="N32">
            <v>0</v>
          </cell>
          <cell r="O32">
            <v>88</v>
          </cell>
          <cell r="P32">
            <v>74</v>
          </cell>
          <cell r="Q32">
            <v>89</v>
          </cell>
          <cell r="R32">
            <v>87</v>
          </cell>
          <cell r="S32">
            <v>0</v>
          </cell>
          <cell r="T32">
            <v>0</v>
          </cell>
          <cell r="U32">
            <v>0</v>
          </cell>
          <cell r="V32">
            <v>0</v>
          </cell>
          <cell r="W32">
            <v>83.75</v>
          </cell>
          <cell r="X32">
            <v>84.5</v>
          </cell>
          <cell r="Y32">
            <v>73</v>
          </cell>
        </row>
        <row r="33">
          <cell r="G33">
            <v>74</v>
          </cell>
          <cell r="H33">
            <v>85</v>
          </cell>
          <cell r="I33">
            <v>84</v>
          </cell>
          <cell r="J33">
            <v>91</v>
          </cell>
          <cell r="K33">
            <v>0</v>
          </cell>
          <cell r="L33">
            <v>0</v>
          </cell>
          <cell r="M33">
            <v>0</v>
          </cell>
          <cell r="N33">
            <v>0</v>
          </cell>
          <cell r="O33">
            <v>84</v>
          </cell>
          <cell r="P33">
            <v>91</v>
          </cell>
          <cell r="Q33">
            <v>74</v>
          </cell>
          <cell r="R33">
            <v>88</v>
          </cell>
          <cell r="S33">
            <v>0</v>
          </cell>
          <cell r="T33">
            <v>0</v>
          </cell>
          <cell r="U33">
            <v>0</v>
          </cell>
          <cell r="V33">
            <v>0</v>
          </cell>
          <cell r="W33">
            <v>83.5</v>
          </cell>
          <cell r="X33">
            <v>84.25</v>
          </cell>
          <cell r="Y33">
            <v>78</v>
          </cell>
        </row>
        <row r="34">
          <cell r="G34">
            <v>74</v>
          </cell>
          <cell r="H34">
            <v>88</v>
          </cell>
          <cell r="I34">
            <v>76</v>
          </cell>
          <cell r="J34">
            <v>80</v>
          </cell>
          <cell r="K34">
            <v>0</v>
          </cell>
          <cell r="L34">
            <v>0</v>
          </cell>
          <cell r="M34">
            <v>0</v>
          </cell>
          <cell r="N34">
            <v>0</v>
          </cell>
          <cell r="O34">
            <v>76</v>
          </cell>
          <cell r="P34">
            <v>80</v>
          </cell>
          <cell r="Q34">
            <v>74</v>
          </cell>
          <cell r="R34">
            <v>88</v>
          </cell>
          <cell r="S34">
            <v>0</v>
          </cell>
          <cell r="T34">
            <v>0</v>
          </cell>
          <cell r="U34">
            <v>0</v>
          </cell>
          <cell r="V34">
            <v>0</v>
          </cell>
          <cell r="W34">
            <v>79.5</v>
          </cell>
          <cell r="X34">
            <v>79.5</v>
          </cell>
          <cell r="Y34">
            <v>85</v>
          </cell>
        </row>
        <row r="35">
          <cell r="G35">
            <v>74</v>
          </cell>
          <cell r="H35">
            <v>75</v>
          </cell>
          <cell r="I35">
            <v>76</v>
          </cell>
          <cell r="J35">
            <v>90</v>
          </cell>
          <cell r="K35">
            <v>0</v>
          </cell>
          <cell r="L35">
            <v>0</v>
          </cell>
          <cell r="M35">
            <v>0</v>
          </cell>
          <cell r="N35">
            <v>0</v>
          </cell>
          <cell r="O35">
            <v>76</v>
          </cell>
          <cell r="P35">
            <v>90</v>
          </cell>
          <cell r="Q35">
            <v>74</v>
          </cell>
          <cell r="R35">
            <v>86</v>
          </cell>
          <cell r="S35">
            <v>0</v>
          </cell>
          <cell r="T35">
            <v>0</v>
          </cell>
          <cell r="U35">
            <v>0</v>
          </cell>
          <cell r="V35">
            <v>0</v>
          </cell>
          <cell r="W35">
            <v>78.75</v>
          </cell>
          <cell r="X35">
            <v>81.5</v>
          </cell>
          <cell r="Y35">
            <v>74</v>
          </cell>
        </row>
        <row r="36">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t="e">
            <v>#DIV/0!</v>
          </cell>
          <cell r="X36" t="e">
            <v>#DIV/0!</v>
          </cell>
          <cell r="Y36">
            <v>0</v>
          </cell>
        </row>
        <row r="37">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t="e">
            <v>#DIV/0!</v>
          </cell>
          <cell r="X37" t="e">
            <v>#DIV/0!</v>
          </cell>
          <cell r="Y37">
            <v>0</v>
          </cell>
        </row>
        <row r="38">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t="e">
            <v>#DIV/0!</v>
          </cell>
          <cell r="X38" t="e">
            <v>#DIV/0!</v>
          </cell>
          <cell r="Y38">
            <v>0</v>
          </cell>
        </row>
        <row r="39">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t="e">
            <v>#DIV/0!</v>
          </cell>
          <cell r="X39" t="e">
            <v>#DIV/0!</v>
          </cell>
          <cell r="Y39">
            <v>0</v>
          </cell>
        </row>
        <row r="40">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t="e">
            <v>#DIV/0!</v>
          </cell>
          <cell r="X40" t="e">
            <v>#DIV/0!</v>
          </cell>
          <cell r="Y40">
            <v>0</v>
          </cell>
        </row>
        <row r="41">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t="e">
            <v>#DIV/0!</v>
          </cell>
          <cell r="X41" t="e">
            <v>#DIV/0!</v>
          </cell>
          <cell r="Y41">
            <v>0</v>
          </cell>
        </row>
        <row r="42">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t="e">
            <v>#DIV/0!</v>
          </cell>
          <cell r="X42" t="e">
            <v>#DIV/0!</v>
          </cell>
          <cell r="Y42">
            <v>0</v>
          </cell>
        </row>
        <row r="43">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t="e">
            <v>#DIV/0!</v>
          </cell>
          <cell r="X43" t="e">
            <v>#DIV/0!</v>
          </cell>
          <cell r="Y43">
            <v>0</v>
          </cell>
        </row>
        <row r="44">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t="e">
            <v>#DIV/0!</v>
          </cell>
          <cell r="X44" t="e">
            <v>#DIV/0!</v>
          </cell>
          <cell r="Y44">
            <v>0</v>
          </cell>
        </row>
        <row r="45">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t="e">
            <v>#DIV/0!</v>
          </cell>
          <cell r="X45" t="e">
            <v>#DIV/0!</v>
          </cell>
          <cell r="Y45">
            <v>0</v>
          </cell>
        </row>
        <row r="46">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t="e">
            <v>#DIV/0!</v>
          </cell>
          <cell r="X46" t="e">
            <v>#DIV/0!</v>
          </cell>
          <cell r="Y46">
            <v>0</v>
          </cell>
        </row>
        <row r="47">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t="e">
            <v>#DIV/0!</v>
          </cell>
          <cell r="X47" t="e">
            <v>#DIV/0!</v>
          </cell>
          <cell r="Y47">
            <v>0</v>
          </cell>
        </row>
        <row r="48">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t="e">
            <v>#DIV/0!</v>
          </cell>
          <cell r="X48" t="e">
            <v>#DIV/0!</v>
          </cell>
          <cell r="Y48">
            <v>0</v>
          </cell>
        </row>
        <row r="49">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t="e">
            <v>#DIV/0!</v>
          </cell>
          <cell r="X49" t="e">
            <v>#DIV/0!</v>
          </cell>
          <cell r="Y49">
            <v>0</v>
          </cell>
        </row>
        <row r="50">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t="e">
            <v>#DIV/0!</v>
          </cell>
          <cell r="X50" t="e">
            <v>#DIV/0!</v>
          </cell>
          <cell r="Y50">
            <v>0</v>
          </cell>
        </row>
        <row r="51">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Y51">
            <v>0</v>
          </cell>
        </row>
        <row r="52">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Y52">
            <v>0</v>
          </cell>
        </row>
        <row r="53">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Y53">
            <v>0</v>
          </cell>
        </row>
        <row r="54">
          <cell r="G54">
            <v>0</v>
          </cell>
          <cell r="H54">
            <v>0</v>
          </cell>
          <cell r="I54">
            <v>0</v>
          </cell>
          <cell r="J54">
            <v>0</v>
          </cell>
          <cell r="K54">
            <v>0</v>
          </cell>
          <cell r="L54">
            <v>0</v>
          </cell>
          <cell r="M54">
            <v>0</v>
          </cell>
          <cell r="N54">
            <v>0</v>
          </cell>
          <cell r="O54">
            <v>0</v>
          </cell>
          <cell r="P54">
            <v>0</v>
          </cell>
          <cell r="Q54">
            <v>0</v>
          </cell>
          <cell r="R54">
            <v>0</v>
          </cell>
          <cell r="S54">
            <v>0</v>
          </cell>
          <cell r="T54">
            <v>0</v>
          </cell>
          <cell r="U54" t="str">
            <v>Pegandon,        Desember  2023</v>
          </cell>
          <cell r="V54">
            <v>0</v>
          </cell>
          <cell r="Y54">
            <v>0</v>
          </cell>
        </row>
        <row r="63">
          <cell r="I63" t="str">
            <v>Menelaah isi teks deskriptif tentang peristiwa budaya dan menanggapi isi teks deskriptif tentang peristiwa budaya dengan ragam krama.</v>
          </cell>
        </row>
        <row r="64">
          <cell r="I64" t="str">
            <v>Menelaah  teks serat piwulang wulangreh pupuh sinom dan menanggapi dengan ragam krama.</v>
          </cell>
        </row>
        <row r="65">
          <cell r="I65" t="str">
            <v>Menelaah cerita wayang Ramayana serta meringkas isi teks cerita Ramayana.</v>
          </cell>
        </row>
        <row r="66">
          <cell r="I66" t="str">
            <v>Menelaah dialog atau percakapan serta menulis dialog sederhana.</v>
          </cell>
        </row>
        <row r="67">
          <cell r="I67">
            <v>0</v>
          </cell>
        </row>
        <row r="68">
          <cell r="I68">
            <v>0</v>
          </cell>
        </row>
        <row r="69">
          <cell r="I69">
            <v>0</v>
          </cell>
        </row>
        <row r="70">
          <cell r="I70">
            <v>0</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20.bin"/><Relationship Id="rId1" Type="http://schemas.openxmlformats.org/officeDocument/2006/relationships/hyperlink" Target="mailto:smppegand0npkl@gmail.com" TargetMode="External"/></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1.xml"/><Relationship Id="rId1" Type="http://schemas.openxmlformats.org/officeDocument/2006/relationships/printerSettings" Target="../printerSettings/printerSettings21.bin"/><Relationship Id="rId5" Type="http://schemas.openxmlformats.org/officeDocument/2006/relationships/ctrlProp" Target="../ctrlProps/ctrlProp1.xml"/><Relationship Id="rId4" Type="http://schemas.openxmlformats.org/officeDocument/2006/relationships/vmlDrawing" Target="../drawings/vmlDrawing2.vml"/></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2.xml"/><Relationship Id="rId1" Type="http://schemas.openxmlformats.org/officeDocument/2006/relationships/printerSettings" Target="../printerSettings/printerSettings22.bin"/><Relationship Id="rId4" Type="http://schemas.openxmlformats.org/officeDocument/2006/relationships/ctrlProp" Target="../ctrlProps/ctrlProp2.xml"/></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4.xml"/><Relationship Id="rId1" Type="http://schemas.openxmlformats.org/officeDocument/2006/relationships/printerSettings" Target="../printerSettings/printerSettings24.bin"/><Relationship Id="rId4" Type="http://schemas.openxmlformats.org/officeDocument/2006/relationships/ctrlProp" Target="../ctrlProps/ctrlProp3.xml"/></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27.xml"/><Relationship Id="rId1" Type="http://schemas.openxmlformats.org/officeDocument/2006/relationships/printerSettings" Target="../printerSettings/printerSettings27.bin"/><Relationship Id="rId4" Type="http://schemas.openxmlformats.org/officeDocument/2006/relationships/ctrlProp" Target="../ctrlProps/ctrlProp4.xml"/></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tabColor rgb="FFFF0000"/>
  </sheetPr>
  <dimension ref="A1:XFA1048576"/>
  <sheetViews>
    <sheetView showGridLines="0" topLeftCell="A2" zoomScale="80" zoomScaleNormal="80" workbookViewId="0">
      <pane xSplit="19" ySplit="25" topLeftCell="T33" activePane="bottomRight" state="frozen"/>
      <selection activeCell="AA6" sqref="AA6"/>
      <selection pane="topRight" activeCell="AA6" sqref="AA6"/>
      <selection pane="bottomLeft" activeCell="AA6" sqref="AA6"/>
      <selection pane="bottomRight" activeCell="N22" sqref="N22"/>
    </sheetView>
  </sheetViews>
  <sheetFormatPr defaultColWidth="0" defaultRowHeight="0" customHeight="1" zeroHeight="1" x14ac:dyDescent="0.25"/>
  <cols>
    <col min="1" max="1" width="3.7109375" style="82" customWidth="1"/>
    <col min="2" max="2" width="44.140625" style="5" customWidth="1"/>
    <col min="3" max="3" width="15.5703125" style="5" customWidth="1"/>
    <col min="4" max="4" width="17.140625" style="5" customWidth="1"/>
    <col min="5" max="5" width="5.5703125" style="5" customWidth="1"/>
    <col min="6" max="6" width="17" style="5" customWidth="1"/>
    <col min="7" max="10" width="5.5703125" style="5" customWidth="1"/>
    <col min="11" max="15" width="11.85546875" style="5" customWidth="1"/>
    <col min="16" max="16" width="12" style="5" customWidth="1"/>
    <col min="17" max="17" width="8.85546875" style="1" customWidth="1"/>
    <col min="18" max="19" width="65.28515625" style="5" customWidth="1"/>
    <col min="20" max="20" width="55.85546875" style="5" customWidth="1"/>
    <col min="21" max="26" width="4.140625" style="5" customWidth="1"/>
    <col min="27" max="16381" width="9.140625" style="5" hidden="1"/>
    <col min="16382" max="16382" width="85.85546875" style="5" customWidth="1"/>
    <col min="16383" max="16383" width="28.42578125" style="5" customWidth="1"/>
    <col min="16384" max="16384" width="50.85546875" style="5" customWidth="1"/>
  </cols>
  <sheetData>
    <row r="1" spans="1:24" ht="36.75" customHeight="1" x14ac:dyDescent="0.25">
      <c r="A1" s="83"/>
      <c r="B1" s="610" t="str">
        <f>Data!B2</f>
        <v>APLIKASI RAPOR KURIKULUM MERDEKA FASE " D "</v>
      </c>
      <c r="C1" s="610"/>
      <c r="D1" s="83"/>
      <c r="E1" s="83"/>
      <c r="F1" s="83"/>
      <c r="G1" s="83"/>
      <c r="H1" s="83"/>
      <c r="I1" s="83"/>
      <c r="J1" s="83"/>
      <c r="K1" s="611" t="str">
        <f>Data!C4</f>
        <v>SMP ISLAM PEGANDON</v>
      </c>
      <c r="L1" s="611"/>
      <c r="M1" s="611"/>
      <c r="N1" s="611"/>
      <c r="O1" s="611"/>
      <c r="P1" s="611"/>
      <c r="Q1" s="611"/>
      <c r="R1" s="168"/>
      <c r="S1" s="83"/>
    </row>
    <row r="2" spans="1:24" ht="22.5" customHeight="1" thickBot="1" x14ac:dyDescent="0.3">
      <c r="A2" s="83"/>
      <c r="B2" s="609" t="s">
        <v>105</v>
      </c>
      <c r="C2" s="609"/>
      <c r="D2" s="406"/>
      <c r="E2" s="83"/>
      <c r="F2" s="83"/>
      <c r="G2" s="83"/>
      <c r="H2" s="83"/>
      <c r="I2" s="83"/>
      <c r="J2" s="83"/>
      <c r="K2" s="611"/>
      <c r="L2" s="611"/>
      <c r="M2" s="611"/>
      <c r="N2" s="611"/>
      <c r="O2" s="611"/>
      <c r="P2" s="611"/>
      <c r="Q2" s="611"/>
      <c r="R2" s="168"/>
      <c r="S2" s="84"/>
    </row>
    <row r="3" spans="1:24" ht="23.25" customHeight="1" thickBot="1" x14ac:dyDescent="0.3">
      <c r="A3" s="83"/>
      <c r="B3" s="156" t="s">
        <v>4</v>
      </c>
      <c r="C3" s="159" t="s">
        <v>82</v>
      </c>
      <c r="D3" s="83"/>
      <c r="E3" s="83"/>
      <c r="F3" s="83"/>
      <c r="G3" s="83"/>
      <c r="H3" s="83"/>
      <c r="I3" s="83"/>
      <c r="J3" s="83"/>
      <c r="K3" s="84"/>
      <c r="L3" s="84"/>
      <c r="M3" s="84"/>
      <c r="N3" s="84"/>
      <c r="O3" s="84"/>
      <c r="P3" s="387"/>
      <c r="Q3" s="387"/>
      <c r="R3" s="387"/>
      <c r="S3" s="84"/>
    </row>
    <row r="4" spans="1:24" ht="15" customHeight="1" x14ac:dyDescent="0.25">
      <c r="A4" s="83"/>
      <c r="B4" s="388" t="s">
        <v>72</v>
      </c>
      <c r="C4" s="389" t="s">
        <v>21</v>
      </c>
      <c r="D4" s="83"/>
      <c r="E4" s="83"/>
      <c r="F4" s="83"/>
      <c r="G4" s="83"/>
      <c r="H4" s="83"/>
      <c r="I4" s="83"/>
      <c r="J4" s="83"/>
      <c r="K4" s="84"/>
      <c r="L4" s="84"/>
      <c r="M4" s="84"/>
      <c r="N4" s="84"/>
      <c r="O4" s="84"/>
      <c r="P4" s="84"/>
      <c r="Q4" s="387"/>
      <c r="R4" s="387"/>
      <c r="S4" s="83"/>
      <c r="U4" s="5">
        <v>1</v>
      </c>
      <c r="V4" s="5">
        <v>72</v>
      </c>
      <c r="W4" s="5">
        <f>V4</f>
        <v>72</v>
      </c>
      <c r="X4" s="5">
        <f>IFERROR(SMALL($W$4:$W$34,U4),"")</f>
        <v>72</v>
      </c>
    </row>
    <row r="5" spans="1:24" ht="15" customHeight="1" x14ac:dyDescent="0.25">
      <c r="A5" s="83"/>
      <c r="B5" s="390" t="s">
        <v>73</v>
      </c>
      <c r="C5" s="391" t="s">
        <v>74</v>
      </c>
      <c r="D5" s="83"/>
      <c r="E5" s="83"/>
      <c r="F5" s="83"/>
      <c r="G5" s="83"/>
      <c r="H5" s="83"/>
      <c r="I5" s="83"/>
      <c r="J5" s="83"/>
      <c r="K5" s="84"/>
      <c r="L5" s="84"/>
      <c r="M5" s="84"/>
      <c r="N5" s="84"/>
      <c r="O5" s="84"/>
      <c r="P5" s="84"/>
      <c r="Q5" s="392"/>
      <c r="R5" s="387"/>
      <c r="S5" s="83"/>
      <c r="U5" s="5">
        <v>2</v>
      </c>
      <c r="V5" s="5">
        <v>72</v>
      </c>
      <c r="W5" s="5" t="str">
        <f>IF(V5=V4,"",V5)</f>
        <v/>
      </c>
      <c r="X5" s="5" t="str">
        <f t="shared" ref="X5:X13" si="0">IFERROR(SMALL($W$4:$W$34,U5),"")</f>
        <v/>
      </c>
    </row>
    <row r="6" spans="1:24" ht="15" customHeight="1" x14ac:dyDescent="0.25">
      <c r="A6" s="83"/>
      <c r="B6" s="390" t="s">
        <v>62</v>
      </c>
      <c r="C6" s="391" t="s">
        <v>64</v>
      </c>
      <c r="D6" s="83"/>
      <c r="E6" s="83"/>
      <c r="F6" s="83"/>
      <c r="G6" s="83"/>
      <c r="H6" s="83"/>
      <c r="I6" s="83"/>
      <c r="J6" s="83"/>
      <c r="K6" s="84"/>
      <c r="L6" s="84"/>
      <c r="M6" s="84"/>
      <c r="N6" s="84"/>
      <c r="O6" s="84"/>
      <c r="P6" s="84"/>
      <c r="Q6" s="392"/>
      <c r="R6" s="387"/>
      <c r="S6" s="83"/>
      <c r="U6" s="5">
        <v>3</v>
      </c>
      <c r="V6" s="5" t="str">
        <f>IFERROR(SMALL(#REF!,U6),"")</f>
        <v/>
      </c>
      <c r="W6" s="5" t="str">
        <f t="shared" ref="W6:W19" si="1">IF(V6=V5,"",V6)</f>
        <v/>
      </c>
      <c r="X6" s="5" t="str">
        <f t="shared" si="0"/>
        <v/>
      </c>
    </row>
    <row r="7" spans="1:24" ht="15" customHeight="1" x14ac:dyDescent="0.25">
      <c r="A7" s="83"/>
      <c r="B7" s="393" t="s">
        <v>61</v>
      </c>
      <c r="C7" s="394" t="s">
        <v>81</v>
      </c>
      <c r="D7" s="83"/>
      <c r="E7" s="83"/>
      <c r="F7" s="83"/>
      <c r="G7" s="83"/>
      <c r="H7" s="83"/>
      <c r="I7" s="83"/>
      <c r="J7" s="83"/>
      <c r="K7" s="84"/>
      <c r="L7" s="84"/>
      <c r="M7" s="84"/>
      <c r="N7" s="84"/>
      <c r="O7" s="84"/>
      <c r="P7" s="84"/>
      <c r="Q7" s="392"/>
      <c r="R7" s="387"/>
      <c r="S7" s="83"/>
      <c r="U7" s="5">
        <v>4</v>
      </c>
      <c r="V7" s="5" t="str">
        <f>IFERROR(SMALL(#REF!,U7),"")</f>
        <v/>
      </c>
      <c r="W7" s="5" t="str">
        <f t="shared" si="1"/>
        <v/>
      </c>
      <c r="X7" s="5" t="str">
        <f t="shared" si="0"/>
        <v/>
      </c>
    </row>
    <row r="8" spans="1:24" ht="15" customHeight="1" x14ac:dyDescent="0.25">
      <c r="A8" s="83"/>
      <c r="B8" s="393" t="s">
        <v>84</v>
      </c>
      <c r="C8" s="394" t="s">
        <v>85</v>
      </c>
      <c r="D8" s="83"/>
      <c r="E8" s="83"/>
      <c r="F8" s="83"/>
      <c r="G8" s="83"/>
      <c r="H8" s="83"/>
      <c r="I8" s="83"/>
      <c r="J8" s="83"/>
      <c r="K8" s="84"/>
      <c r="L8" s="84"/>
      <c r="M8" s="84"/>
      <c r="N8" s="84"/>
      <c r="O8" s="84"/>
      <c r="P8" s="84"/>
      <c r="Q8" s="392"/>
      <c r="R8" s="387"/>
      <c r="S8" s="83"/>
      <c r="U8" s="5">
        <v>5</v>
      </c>
      <c r="V8" s="5" t="str">
        <f>IFERROR(SMALL(#REF!,U8),"")</f>
        <v/>
      </c>
      <c r="W8" s="5" t="str">
        <f t="shared" si="1"/>
        <v/>
      </c>
      <c r="X8" s="5" t="str">
        <f t="shared" si="0"/>
        <v/>
      </c>
    </row>
    <row r="9" spans="1:24" ht="15" customHeight="1" x14ac:dyDescent="0.25">
      <c r="A9" s="83"/>
      <c r="B9" s="393" t="s">
        <v>86</v>
      </c>
      <c r="C9" s="394" t="s">
        <v>87</v>
      </c>
      <c r="D9" s="83"/>
      <c r="E9" s="83"/>
      <c r="F9" s="83"/>
      <c r="G9" s="83"/>
      <c r="H9" s="83"/>
      <c r="I9" s="83"/>
      <c r="J9" s="83"/>
      <c r="K9" s="84"/>
      <c r="L9" s="84"/>
      <c r="M9" s="84"/>
      <c r="N9" s="84"/>
      <c r="O9" s="84"/>
      <c r="P9" s="84"/>
      <c r="Q9" s="392"/>
      <c r="R9" s="387"/>
      <c r="S9" s="83"/>
      <c r="U9" s="5">
        <v>6</v>
      </c>
      <c r="V9" s="5" t="str">
        <f>IFERROR(SMALL(#REF!,U9),"")</f>
        <v/>
      </c>
      <c r="W9" s="5" t="str">
        <f t="shared" si="1"/>
        <v/>
      </c>
      <c r="X9" s="5" t="str">
        <f t="shared" si="0"/>
        <v/>
      </c>
    </row>
    <row r="10" spans="1:24" ht="15" customHeight="1" x14ac:dyDescent="0.25">
      <c r="A10" s="83"/>
      <c r="B10" s="393" t="s">
        <v>63</v>
      </c>
      <c r="C10" s="394" t="s">
        <v>65</v>
      </c>
      <c r="D10" s="83"/>
      <c r="E10" s="83"/>
      <c r="F10" s="83"/>
      <c r="G10" s="83"/>
      <c r="H10" s="83"/>
      <c r="I10" s="83"/>
      <c r="J10" s="83"/>
      <c r="K10" s="84"/>
      <c r="L10" s="84"/>
      <c r="M10" s="84"/>
      <c r="N10" s="84"/>
      <c r="O10" s="84"/>
      <c r="P10" s="84"/>
      <c r="Q10" s="392"/>
      <c r="R10" s="387"/>
      <c r="S10" s="83"/>
      <c r="U10" s="5">
        <v>7</v>
      </c>
      <c r="V10" s="5" t="str">
        <f>IFERROR(SMALL(#REF!,U10),"")</f>
        <v/>
      </c>
      <c r="W10" s="5" t="str">
        <f t="shared" si="1"/>
        <v/>
      </c>
      <c r="X10" s="5" t="str">
        <f t="shared" si="0"/>
        <v/>
      </c>
    </row>
    <row r="11" spans="1:24" ht="15" customHeight="1" x14ac:dyDescent="0.25">
      <c r="A11" s="83"/>
      <c r="B11" s="395" t="s">
        <v>75</v>
      </c>
      <c r="C11" s="396" t="s">
        <v>89</v>
      </c>
      <c r="D11" s="83"/>
      <c r="E11" s="83"/>
      <c r="F11" s="83"/>
      <c r="G11" s="83"/>
      <c r="H11" s="83"/>
      <c r="I11" s="83"/>
      <c r="J11" s="83"/>
      <c r="K11" s="84"/>
      <c r="L11" s="84"/>
      <c r="M11" s="84"/>
      <c r="N11" s="84"/>
      <c r="O11" s="84"/>
      <c r="P11" s="84"/>
      <c r="Q11" s="392"/>
      <c r="R11" s="387"/>
      <c r="S11" s="83"/>
      <c r="U11" s="5">
        <v>8</v>
      </c>
      <c r="V11" s="5" t="str">
        <f>IFERROR(SMALL(#REF!,U11),"")</f>
        <v/>
      </c>
      <c r="W11" s="5" t="str">
        <f t="shared" si="1"/>
        <v/>
      </c>
      <c r="X11" s="5" t="str">
        <f t="shared" si="0"/>
        <v/>
      </c>
    </row>
    <row r="12" spans="1:24" ht="15" customHeight="1" thickBot="1" x14ac:dyDescent="0.3">
      <c r="A12" s="83"/>
      <c r="B12" s="395" t="s">
        <v>88</v>
      </c>
      <c r="C12" s="396" t="s">
        <v>92</v>
      </c>
      <c r="D12" s="83"/>
      <c r="E12" s="83"/>
      <c r="F12" s="83"/>
      <c r="G12" s="83"/>
      <c r="H12" s="83"/>
      <c r="I12" s="83"/>
      <c r="J12" s="83"/>
      <c r="K12" s="84"/>
      <c r="L12" s="84"/>
      <c r="M12" s="84"/>
      <c r="N12" s="84"/>
      <c r="O12" s="84"/>
      <c r="P12" s="84"/>
      <c r="Q12" s="392"/>
      <c r="R12" s="387"/>
      <c r="S12" s="83"/>
      <c r="U12" s="5">
        <v>9</v>
      </c>
      <c r="V12" s="5" t="str">
        <f>IFERROR(SMALL(#REF!,U12),"")</f>
        <v/>
      </c>
      <c r="W12" s="5" t="str">
        <f t="shared" si="1"/>
        <v/>
      </c>
      <c r="X12" s="5" t="str">
        <f t="shared" si="0"/>
        <v/>
      </c>
    </row>
    <row r="13" spans="1:24" ht="15" customHeight="1" x14ac:dyDescent="0.25">
      <c r="A13" s="83"/>
      <c r="B13" s="397" t="s">
        <v>95</v>
      </c>
      <c r="C13" s="398"/>
      <c r="D13" s="83"/>
      <c r="E13" s="83"/>
      <c r="F13" s="83"/>
      <c r="G13" s="83"/>
      <c r="H13" s="83"/>
      <c r="I13" s="83"/>
      <c r="J13" s="83"/>
      <c r="K13" s="84"/>
      <c r="L13" s="84"/>
      <c r="M13" s="84"/>
      <c r="N13" s="84"/>
      <c r="O13" s="84"/>
      <c r="P13" s="84"/>
      <c r="Q13" s="392"/>
      <c r="R13" s="387"/>
      <c r="S13" s="83"/>
      <c r="U13" s="5">
        <v>10</v>
      </c>
      <c r="V13" s="5" t="str">
        <f>IFERROR(SMALL(#REF!,U13),"")</f>
        <v/>
      </c>
      <c r="W13" s="5" t="str">
        <f t="shared" si="1"/>
        <v/>
      </c>
      <c r="X13" s="5" t="str">
        <f t="shared" si="0"/>
        <v/>
      </c>
    </row>
    <row r="14" spans="1:24" ht="15" customHeight="1" thickBot="1" x14ac:dyDescent="0.3">
      <c r="A14" s="83"/>
      <c r="B14" s="399" t="s">
        <v>241</v>
      </c>
      <c r="C14" s="400" t="str">
        <f>IFERROR(VLOOKUP(B14,Menu!$B$28:$C$35,Menu!C35),"")</f>
        <v>S Prakarya</v>
      </c>
      <c r="D14" s="83"/>
      <c r="E14" s="83"/>
      <c r="F14" s="83"/>
      <c r="G14" s="83"/>
      <c r="H14" s="83"/>
      <c r="I14" s="83"/>
      <c r="J14" s="83"/>
      <c r="K14" s="84"/>
      <c r="L14" s="84"/>
      <c r="M14" s="84"/>
      <c r="N14" s="84"/>
      <c r="O14" s="84"/>
      <c r="P14" s="84"/>
      <c r="Q14" s="392"/>
      <c r="R14" s="387"/>
      <c r="S14" s="83"/>
      <c r="U14" s="5">
        <v>11</v>
      </c>
      <c r="V14" s="5" t="str">
        <f>IFERROR(SMALL(#REF!,U14),"")</f>
        <v/>
      </c>
      <c r="W14" s="5" t="str">
        <f t="shared" si="1"/>
        <v/>
      </c>
    </row>
    <row r="15" spans="1:24" ht="15" customHeight="1" thickBot="1" x14ac:dyDescent="0.3">
      <c r="A15" s="83"/>
      <c r="B15" s="401" t="s">
        <v>251</v>
      </c>
      <c r="C15" s="402" t="s">
        <v>252</v>
      </c>
      <c r="D15" s="83"/>
      <c r="E15" s="83"/>
      <c r="F15" s="83"/>
      <c r="G15" s="83"/>
      <c r="H15" s="83"/>
      <c r="I15" s="83"/>
      <c r="J15" s="83"/>
      <c r="K15" s="84"/>
      <c r="L15" s="84"/>
      <c r="M15" s="84"/>
      <c r="N15" s="84"/>
      <c r="O15" s="84"/>
      <c r="P15" s="84"/>
      <c r="Q15" s="392"/>
      <c r="R15" s="387"/>
      <c r="S15" s="83"/>
      <c r="U15" s="5">
        <v>12</v>
      </c>
      <c r="V15" s="5" t="str">
        <f>IFERROR(SMALL(#REF!,U15),"")</f>
        <v/>
      </c>
      <c r="W15" s="5" t="str">
        <f t="shared" si="1"/>
        <v/>
      </c>
    </row>
    <row r="16" spans="1:24" ht="15" customHeight="1" x14ac:dyDescent="0.25">
      <c r="A16" s="83"/>
      <c r="B16" s="393" t="s">
        <v>259</v>
      </c>
      <c r="C16" s="394" t="s">
        <v>262</v>
      </c>
      <c r="D16" s="83"/>
      <c r="E16" s="83"/>
      <c r="F16" s="83"/>
      <c r="G16" s="83"/>
      <c r="H16" s="83"/>
      <c r="I16" s="83"/>
      <c r="J16" s="83"/>
      <c r="K16" s="84"/>
      <c r="L16" s="84"/>
      <c r="M16" s="84"/>
      <c r="N16" s="84"/>
      <c r="O16" s="84"/>
      <c r="P16" s="392"/>
      <c r="Q16" s="392"/>
      <c r="R16" s="387"/>
      <c r="S16" s="83"/>
      <c r="U16" s="5">
        <v>13</v>
      </c>
      <c r="V16" s="5" t="str">
        <f>IFERROR(SMALL(#REF!,U16),"")</f>
        <v/>
      </c>
      <c r="W16" s="5" t="str">
        <f t="shared" si="1"/>
        <v/>
      </c>
    </row>
    <row r="17" spans="1:23" ht="15" customHeight="1" x14ac:dyDescent="0.25">
      <c r="A17" s="83"/>
      <c r="B17" s="393" t="s">
        <v>260</v>
      </c>
      <c r="C17" s="394" t="s">
        <v>264</v>
      </c>
      <c r="D17" s="83"/>
      <c r="E17" s="83"/>
      <c r="F17" s="83"/>
      <c r="G17" s="83"/>
      <c r="H17" s="83"/>
      <c r="I17" s="83"/>
      <c r="J17" s="83"/>
      <c r="K17" s="84"/>
      <c r="L17" s="84"/>
      <c r="M17" s="84"/>
      <c r="N17" s="84"/>
      <c r="O17" s="84"/>
      <c r="P17" s="392"/>
      <c r="Q17" s="392"/>
      <c r="R17" s="387"/>
      <c r="S17" s="83"/>
      <c r="U17" s="5">
        <v>14</v>
      </c>
      <c r="V17" s="5" t="str">
        <f>IFERROR(SMALL(#REF!,U17),"")</f>
        <v/>
      </c>
      <c r="W17" s="5" t="str">
        <f t="shared" si="1"/>
        <v/>
      </c>
    </row>
    <row r="18" spans="1:23" ht="15" customHeight="1" x14ac:dyDescent="0.25">
      <c r="A18" s="83"/>
      <c r="B18" s="393" t="s">
        <v>261</v>
      </c>
      <c r="C18" s="394" t="s">
        <v>265</v>
      </c>
      <c r="D18" s="83"/>
      <c r="E18" s="83"/>
      <c r="F18" s="83"/>
      <c r="G18" s="83"/>
      <c r="H18" s="83"/>
      <c r="I18" s="83"/>
      <c r="J18" s="83"/>
      <c r="K18" s="84"/>
      <c r="L18" s="84"/>
      <c r="M18" s="84"/>
      <c r="N18" s="84"/>
      <c r="O18" s="84"/>
      <c r="P18" s="87"/>
      <c r="Q18" s="84"/>
      <c r="R18" s="83"/>
      <c r="S18" s="83"/>
      <c r="U18" s="5">
        <v>15</v>
      </c>
      <c r="V18" s="5" t="str">
        <f>IFERROR(SMALL(#REF!,U18),"")</f>
        <v/>
      </c>
      <c r="W18" s="5" t="str">
        <f t="shared" si="1"/>
        <v/>
      </c>
    </row>
    <row r="19" spans="1:23" ht="15" customHeight="1" x14ac:dyDescent="0.25">
      <c r="A19" s="83"/>
      <c r="B19" s="393" t="s">
        <v>254</v>
      </c>
      <c r="C19" s="394" t="s">
        <v>263</v>
      </c>
      <c r="D19" s="83"/>
      <c r="E19" s="83"/>
      <c r="F19" s="83"/>
      <c r="G19" s="83"/>
      <c r="H19" s="83"/>
      <c r="I19" s="83"/>
      <c r="J19" s="83"/>
      <c r="K19" s="84"/>
      <c r="L19" s="84"/>
      <c r="M19" s="84"/>
      <c r="N19" s="84"/>
      <c r="O19" s="84"/>
      <c r="P19" s="83"/>
      <c r="Q19" s="84"/>
      <c r="R19" s="83"/>
      <c r="S19" s="83"/>
      <c r="U19" s="5">
        <v>16</v>
      </c>
      <c r="V19" s="5" t="str">
        <f>IFERROR(SMALL(#REF!,U19),"")</f>
        <v/>
      </c>
      <c r="W19" s="5" t="str">
        <f t="shared" si="1"/>
        <v/>
      </c>
    </row>
    <row r="20" spans="1:23" ht="15" customHeight="1" x14ac:dyDescent="0.25">
      <c r="A20" s="83"/>
      <c r="B20" s="393" t="s">
        <v>249</v>
      </c>
      <c r="C20" s="394" t="s">
        <v>266</v>
      </c>
      <c r="D20" s="83"/>
      <c r="E20" s="83"/>
      <c r="F20" s="83"/>
      <c r="G20" s="83"/>
      <c r="H20" s="83"/>
      <c r="I20" s="83"/>
      <c r="J20" s="83"/>
      <c r="K20" s="84"/>
      <c r="L20" s="84"/>
      <c r="M20" s="84"/>
      <c r="N20" s="84"/>
      <c r="O20" s="84"/>
      <c r="P20" s="83"/>
      <c r="Q20" s="84"/>
      <c r="R20" s="83"/>
      <c r="S20" s="83"/>
    </row>
    <row r="21" spans="1:23" ht="15" customHeight="1" x14ac:dyDescent="0.25">
      <c r="A21" s="83"/>
      <c r="B21" s="393" t="s">
        <v>250</v>
      </c>
      <c r="C21" s="394" t="s">
        <v>267</v>
      </c>
      <c r="D21" s="83"/>
      <c r="E21" s="83"/>
      <c r="F21" s="83"/>
      <c r="G21" s="83"/>
      <c r="H21" s="83"/>
      <c r="I21" s="83"/>
      <c r="J21" s="83"/>
      <c r="K21" s="84"/>
      <c r="L21" s="84"/>
      <c r="M21" s="84"/>
      <c r="N21" s="84"/>
      <c r="O21" s="84"/>
      <c r="P21" s="83"/>
      <c r="Q21" s="84"/>
      <c r="R21" s="83"/>
      <c r="S21" s="83"/>
    </row>
    <row r="22" spans="1:23" ht="15" customHeight="1" x14ac:dyDescent="0.25">
      <c r="A22" s="83"/>
      <c r="B22" s="295" t="s">
        <v>292</v>
      </c>
      <c r="C22" s="83"/>
      <c r="D22" s="83"/>
      <c r="E22" s="83"/>
      <c r="F22" s="83"/>
      <c r="G22" s="83"/>
      <c r="H22" s="83"/>
      <c r="I22" s="83"/>
      <c r="J22" s="83"/>
      <c r="K22" s="84"/>
      <c r="L22" s="84"/>
      <c r="M22" s="84"/>
      <c r="N22" s="84"/>
      <c r="O22" s="84"/>
      <c r="P22" s="83"/>
      <c r="Q22" s="84"/>
      <c r="R22" s="83"/>
      <c r="S22" s="83"/>
    </row>
    <row r="23" spans="1:23" ht="15" customHeight="1" x14ac:dyDescent="0.25">
      <c r="A23" s="83"/>
      <c r="B23" s="295" t="s">
        <v>257</v>
      </c>
      <c r="C23" s="83"/>
      <c r="D23" s="83"/>
      <c r="E23" s="83"/>
      <c r="F23" s="83"/>
      <c r="G23" s="83"/>
      <c r="H23" s="83"/>
      <c r="I23" s="83"/>
      <c r="J23" s="83"/>
      <c r="K23" s="84"/>
      <c r="L23" s="84"/>
      <c r="M23" s="84"/>
      <c r="N23" s="84"/>
      <c r="O23" s="84"/>
      <c r="P23" s="83"/>
      <c r="Q23" s="84"/>
      <c r="R23" s="83"/>
      <c r="S23" s="83"/>
    </row>
    <row r="24" spans="1:23" ht="15" customHeight="1" x14ac:dyDescent="0.25">
      <c r="A24" s="83"/>
      <c r="B24" s="612" t="s">
        <v>293</v>
      </c>
      <c r="C24" s="612"/>
      <c r="D24" s="83"/>
      <c r="E24" s="83"/>
      <c r="F24" s="83"/>
      <c r="G24" s="83"/>
      <c r="H24" s="83"/>
      <c r="I24" s="83"/>
      <c r="J24" s="83"/>
      <c r="K24" s="84"/>
      <c r="L24" s="84"/>
      <c r="M24" s="84"/>
      <c r="N24" s="84"/>
      <c r="O24" s="84"/>
      <c r="P24" s="83"/>
      <c r="Q24" s="84"/>
      <c r="R24" s="83"/>
      <c r="S24" s="83"/>
    </row>
    <row r="25" spans="1:23" ht="15" customHeight="1" x14ac:dyDescent="0.25">
      <c r="A25" s="83"/>
      <c r="B25" s="612"/>
      <c r="C25" s="612"/>
      <c r="D25" s="83"/>
      <c r="E25" s="83"/>
      <c r="F25" s="83"/>
      <c r="G25" s="83"/>
      <c r="H25" s="83"/>
      <c r="I25" s="83"/>
      <c r="J25" s="83"/>
      <c r="K25" s="84"/>
      <c r="L25" s="84"/>
      <c r="M25" s="84"/>
      <c r="N25" s="84"/>
      <c r="O25" s="84"/>
      <c r="P25" s="83"/>
      <c r="Q25" s="84"/>
      <c r="R25" s="83"/>
      <c r="S25" s="83"/>
    </row>
    <row r="26" spans="1:23" ht="15" customHeight="1" x14ac:dyDescent="0.25">
      <c r="A26" s="83"/>
      <c r="B26" s="295"/>
      <c r="C26" s="83"/>
      <c r="D26" s="83"/>
      <c r="E26" s="83"/>
      <c r="F26" s="83"/>
      <c r="G26" s="83"/>
      <c r="H26" s="83"/>
      <c r="I26" s="83"/>
      <c r="J26" s="83"/>
      <c r="K26" s="84"/>
      <c r="L26" s="84"/>
      <c r="M26" s="84"/>
      <c r="N26" s="84"/>
      <c r="O26" s="84"/>
      <c r="P26" s="83"/>
      <c r="Q26" s="84"/>
      <c r="R26" s="83"/>
      <c r="S26" s="83"/>
    </row>
    <row r="27" spans="1:23" ht="15" customHeight="1" x14ac:dyDescent="0.25">
      <c r="A27" s="83"/>
      <c r="B27" s="83"/>
      <c r="C27" s="83"/>
      <c r="D27" s="83"/>
      <c r="E27" s="83"/>
      <c r="F27" s="83"/>
      <c r="G27" s="83"/>
      <c r="H27" s="83"/>
      <c r="I27" s="83"/>
      <c r="J27" s="83"/>
      <c r="K27" s="84"/>
      <c r="L27" s="84"/>
      <c r="M27" s="84"/>
      <c r="N27" s="84"/>
      <c r="O27" s="84"/>
      <c r="P27" s="83"/>
      <c r="Q27" s="84"/>
      <c r="R27" s="83"/>
      <c r="S27" s="83"/>
    </row>
    <row r="28" spans="1:23" ht="15" customHeight="1" x14ac:dyDescent="0.25">
      <c r="A28" s="83"/>
      <c r="B28" s="403" t="s">
        <v>96</v>
      </c>
      <c r="C28" s="403" t="s">
        <v>82</v>
      </c>
      <c r="D28" s="83"/>
      <c r="E28" s="83"/>
      <c r="F28" s="83"/>
      <c r="G28" s="83"/>
      <c r="H28" s="83"/>
      <c r="I28" s="83"/>
      <c r="J28" s="83"/>
      <c r="K28" s="84"/>
      <c r="L28" s="84"/>
      <c r="M28" s="84"/>
      <c r="N28" s="84"/>
      <c r="O28" s="84"/>
      <c r="P28" s="83"/>
      <c r="Q28" s="84"/>
      <c r="R28" s="83"/>
      <c r="S28" s="83"/>
    </row>
    <row r="29" spans="1:23" ht="15" customHeight="1" x14ac:dyDescent="0.25">
      <c r="A29" s="83"/>
      <c r="B29" s="404" t="s">
        <v>99</v>
      </c>
      <c r="C29" s="405" t="s">
        <v>99</v>
      </c>
      <c r="D29" s="83"/>
      <c r="E29" s="83"/>
      <c r="F29" s="83"/>
      <c r="G29" s="83"/>
      <c r="H29" s="83"/>
      <c r="I29" s="83"/>
      <c r="J29" s="83"/>
      <c r="K29" s="84"/>
      <c r="L29" s="84"/>
      <c r="M29" s="84"/>
      <c r="N29" s="84"/>
      <c r="O29" s="84"/>
      <c r="P29" s="83"/>
      <c r="Q29" s="84"/>
      <c r="R29" s="83"/>
      <c r="S29" s="83"/>
    </row>
    <row r="30" spans="1:23" ht="15" customHeight="1" x14ac:dyDescent="0.25">
      <c r="A30" s="83"/>
      <c r="B30" s="404" t="s">
        <v>241</v>
      </c>
      <c r="C30" s="405" t="s">
        <v>242</v>
      </c>
      <c r="D30" s="83"/>
      <c r="E30" s="83"/>
      <c r="F30" s="83"/>
      <c r="G30" s="83"/>
      <c r="H30" s="83"/>
      <c r="I30" s="83"/>
      <c r="J30" s="83"/>
      <c r="K30" s="84"/>
      <c r="L30" s="84"/>
      <c r="M30" s="84"/>
      <c r="N30" s="84"/>
      <c r="O30" s="84"/>
      <c r="P30" s="83"/>
      <c r="Q30" s="84"/>
      <c r="R30" s="83"/>
      <c r="S30" s="83"/>
    </row>
    <row r="31" spans="1:23" ht="15" customHeight="1" x14ac:dyDescent="0.25">
      <c r="A31" s="83"/>
      <c r="B31" s="404" t="s">
        <v>94</v>
      </c>
      <c r="C31" s="405" t="s">
        <v>100</v>
      </c>
      <c r="D31" s="83"/>
      <c r="E31" s="83"/>
      <c r="F31" s="83"/>
      <c r="G31" s="83"/>
      <c r="H31" s="83"/>
      <c r="I31" s="83"/>
      <c r="J31" s="83"/>
      <c r="K31" s="84"/>
      <c r="L31" s="84"/>
      <c r="M31" s="84"/>
      <c r="N31" s="84"/>
      <c r="O31" s="84"/>
      <c r="P31" s="83"/>
      <c r="Q31" s="84"/>
      <c r="R31" s="83"/>
      <c r="S31" s="83"/>
    </row>
    <row r="32" spans="1:23" ht="15" customHeight="1" x14ac:dyDescent="0.25">
      <c r="A32" s="83"/>
      <c r="B32" s="404" t="s">
        <v>97</v>
      </c>
      <c r="C32" s="405" t="s">
        <v>101</v>
      </c>
      <c r="D32" s="83"/>
      <c r="E32" s="83"/>
      <c r="F32" s="83"/>
      <c r="G32" s="83"/>
      <c r="H32" s="83"/>
      <c r="I32" s="83"/>
      <c r="J32" s="83"/>
      <c r="K32" s="84"/>
      <c r="L32" s="84"/>
      <c r="M32" s="84"/>
      <c r="N32" s="84"/>
      <c r="O32" s="84"/>
      <c r="P32" s="83"/>
      <c r="Q32" s="84"/>
      <c r="R32" s="83"/>
      <c r="S32" s="83"/>
    </row>
    <row r="33" spans="1:23" ht="15" customHeight="1" x14ac:dyDescent="0.25">
      <c r="A33" s="83"/>
      <c r="B33" s="404" t="s">
        <v>93</v>
      </c>
      <c r="C33" s="405" t="s">
        <v>103</v>
      </c>
      <c r="D33" s="83"/>
      <c r="E33" s="83"/>
      <c r="F33" s="83"/>
      <c r="G33" s="83"/>
      <c r="H33" s="83"/>
      <c r="I33" s="83"/>
      <c r="J33" s="83"/>
      <c r="K33" s="84"/>
      <c r="L33" s="84"/>
      <c r="M33" s="84"/>
      <c r="N33" s="84"/>
      <c r="O33" s="84"/>
      <c r="P33" s="83"/>
      <c r="Q33" s="84"/>
      <c r="R33" s="83"/>
      <c r="S33" s="83"/>
    </row>
    <row r="34" spans="1:23" ht="15" customHeight="1" x14ac:dyDescent="0.25">
      <c r="A34" s="83"/>
      <c r="B34" s="404" t="s">
        <v>98</v>
      </c>
      <c r="C34" s="405" t="s">
        <v>102</v>
      </c>
      <c r="D34" s="84"/>
      <c r="E34" s="84"/>
      <c r="F34" s="84"/>
      <c r="G34" s="84"/>
      <c r="H34" s="84"/>
      <c r="I34" s="84"/>
      <c r="J34" s="84"/>
      <c r="K34" s="84"/>
      <c r="L34" s="84"/>
      <c r="M34" s="84"/>
      <c r="N34" s="84"/>
      <c r="O34" s="84"/>
      <c r="P34" s="84"/>
      <c r="Q34" s="84"/>
      <c r="R34" s="84"/>
      <c r="S34" s="84"/>
      <c r="U34" s="5">
        <v>17</v>
      </c>
      <c r="V34" s="5" t="str">
        <f>IFERROR(SMALL(#REF!,U34),"")</f>
        <v/>
      </c>
      <c r="W34" s="5" t="str">
        <f>IF(V34=V19,"",V34)</f>
        <v/>
      </c>
    </row>
    <row r="35" spans="1:23" ht="16.5" customHeight="1" x14ac:dyDescent="0.25">
      <c r="A35" s="83"/>
      <c r="B35" s="84">
        <v>1</v>
      </c>
      <c r="C35" s="84">
        <v>2</v>
      </c>
      <c r="D35" s="84"/>
      <c r="E35" s="84"/>
      <c r="F35" s="84"/>
      <c r="G35" s="84"/>
      <c r="H35" s="84"/>
      <c r="I35" s="84"/>
      <c r="J35" s="84"/>
      <c r="K35" s="84"/>
      <c r="L35" s="84"/>
      <c r="M35" s="84"/>
      <c r="N35" s="84"/>
      <c r="O35" s="84"/>
      <c r="P35" s="84"/>
      <c r="Q35" s="84"/>
      <c r="R35" s="84"/>
      <c r="S35" s="84"/>
    </row>
    <row r="36" spans="1:23" ht="16.5" customHeight="1" x14ac:dyDescent="0.25">
      <c r="M36" s="106"/>
      <c r="N36" s="107"/>
    </row>
    <row r="37" spans="1:23" ht="16.5" customHeight="1" x14ac:dyDescent="0.25">
      <c r="M37" s="106"/>
      <c r="N37" s="107"/>
    </row>
    <row r="38" spans="1:23" ht="16.5" customHeight="1" x14ac:dyDescent="0.25">
      <c r="M38" s="106"/>
    </row>
    <row r="39" spans="1:23" ht="16.5" customHeight="1" x14ac:dyDescent="0.25"/>
    <row r="1048576" ht="34.5" customHeight="1" x14ac:dyDescent="0.25"/>
  </sheetData>
  <sheetProtection selectLockedCells="1" selectUnlockedCells="1"/>
  <sortState xmlns:xlrd2="http://schemas.microsoft.com/office/spreadsheetml/2017/richdata2" ref="B29:C34">
    <sortCondition ref="B29"/>
  </sortState>
  <mergeCells count="4">
    <mergeCell ref="B2:C2"/>
    <mergeCell ref="B1:C1"/>
    <mergeCell ref="K1:Q2"/>
    <mergeCell ref="B24:C25"/>
  </mergeCells>
  <dataValidations count="1">
    <dataValidation type="list" allowBlank="1" showInputMessage="1" showErrorMessage="1" prompt="Pilih salah satu mapel yang diajarkan di sekolah Anda!" sqref="B14" xr:uid="{00000000-0002-0000-0000-000000000000}">
      <formula1>$B$29:$B$34</formula1>
    </dataValidation>
  </dataValidations>
  <pageMargins left="0.28000000000000003" right="0.22" top="0.56999999999999995" bottom="0.74803149606299213" header="0.31496062992125984" footer="0.31496062992125984"/>
  <pageSetup paperSize="9" orientation="landscape" blackAndWhite="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9">
    <tabColor rgb="FF0000FF"/>
  </sheetPr>
  <dimension ref="A1:CV99"/>
  <sheetViews>
    <sheetView topLeftCell="A2" zoomScale="70" zoomScaleNormal="70" zoomScaleSheetLayoutView="80" workbookViewId="0">
      <pane xSplit="6" ySplit="7" topLeftCell="G9" activePane="bottomRight" state="frozen"/>
      <selection activeCell="H10" sqref="H10"/>
      <selection pane="topRight" activeCell="H10" sqref="H10"/>
      <selection pane="bottomLeft" activeCell="H10" sqref="H10"/>
      <selection pane="bottomRight" activeCell="H10" sqref="H1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28515625" style="6" customWidth="1"/>
    <col min="13" max="22" width="5.28515625" style="4" customWidth="1"/>
    <col min="23" max="25" width="7.5703125" style="4" customWidth="1"/>
    <col min="26" max="26" width="7.5703125" style="6" customWidth="1"/>
    <col min="27" max="27" width="8.42578125" style="4" hidden="1" customWidth="1"/>
    <col min="28" max="28" width="8.5703125" style="4" hidden="1" customWidth="1"/>
    <col min="29" max="29" width="7.140625" style="4" hidden="1" customWidth="1"/>
    <col min="30" max="30" width="11.28515625" style="4" hidden="1" customWidth="1"/>
    <col min="31" max="32" width="44.4257812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73"/>
      <c r="B1" s="174"/>
      <c r="C1" s="174"/>
      <c r="D1" s="174"/>
      <c r="E1" s="174"/>
      <c r="F1" s="174"/>
      <c r="G1" s="174"/>
      <c r="H1" s="174"/>
      <c r="I1" s="174"/>
      <c r="J1" s="174"/>
      <c r="K1" s="174"/>
      <c r="L1" s="174"/>
      <c r="M1" s="174"/>
      <c r="N1" s="174"/>
      <c r="O1" s="174"/>
      <c r="P1" s="174"/>
      <c r="Q1" s="174"/>
      <c r="R1" s="174"/>
      <c r="S1" s="174"/>
      <c r="T1" s="174"/>
      <c r="U1" s="174"/>
      <c r="V1" s="174"/>
      <c r="W1" s="174"/>
      <c r="X1" s="174"/>
      <c r="Y1" s="174"/>
      <c r="Z1" s="174"/>
      <c r="AA1" s="174"/>
      <c r="AB1" s="174"/>
      <c r="AC1" s="174"/>
      <c r="AD1" s="174"/>
      <c r="AE1" s="174"/>
      <c r="AF1" s="174"/>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73"/>
      <c r="B2" s="260"/>
      <c r="C2" s="261"/>
      <c r="D2" s="261"/>
      <c r="E2" s="237" t="s">
        <v>128</v>
      </c>
      <c r="F2" s="238"/>
      <c r="G2" s="619" t="str">
        <f>Data!C4</f>
        <v>SMP ISLAM PEGANDON</v>
      </c>
      <c r="H2" s="619"/>
      <c r="I2" s="619"/>
      <c r="J2" s="619"/>
      <c r="K2" s="619"/>
      <c r="L2" s="619"/>
      <c r="M2" s="619"/>
      <c r="N2" s="619"/>
      <c r="O2" s="619"/>
      <c r="P2" s="619"/>
      <c r="Q2" s="619"/>
      <c r="R2" s="619"/>
      <c r="S2" s="619"/>
      <c r="T2" s="619"/>
      <c r="U2" s="619"/>
      <c r="V2" s="619"/>
      <c r="W2" s="207"/>
      <c r="X2" s="207"/>
      <c r="Y2" s="207"/>
      <c r="Z2" s="207"/>
      <c r="AA2" s="207"/>
      <c r="AB2" s="207"/>
      <c r="AC2" s="207"/>
      <c r="AD2" s="207"/>
      <c r="AE2" s="207"/>
      <c r="AF2" s="207"/>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73"/>
      <c r="B3" s="260"/>
      <c r="C3" s="261"/>
      <c r="D3" s="261"/>
      <c r="E3" s="371"/>
      <c r="F3" s="372"/>
      <c r="G3" s="622" t="str">
        <f>"TAHUN PELAJARAN "&amp;Data!$C$20</f>
        <v>TAHUN PELAJARAN 2024 / 2025</v>
      </c>
      <c r="H3" s="622"/>
      <c r="I3" s="622"/>
      <c r="J3" s="622"/>
      <c r="K3" s="622"/>
      <c r="L3" s="622"/>
      <c r="M3" s="622"/>
      <c r="N3" s="622"/>
      <c r="O3" s="622"/>
      <c r="P3" s="622"/>
      <c r="Q3" s="622"/>
      <c r="R3" s="622"/>
      <c r="S3" s="622"/>
      <c r="T3" s="622"/>
      <c r="U3" s="622"/>
      <c r="V3" s="622"/>
      <c r="W3" s="207"/>
      <c r="X3" s="207"/>
      <c r="Y3" s="207"/>
      <c r="Z3" s="207"/>
      <c r="AA3" s="207"/>
      <c r="AB3" s="207"/>
      <c r="AC3" s="207"/>
      <c r="AD3" s="207"/>
      <c r="AE3" s="207"/>
      <c r="AF3" s="207"/>
      <c r="BY3" s="4"/>
      <c r="BZ3" s="4"/>
      <c r="CA3" s="4"/>
      <c r="CB3" s="4"/>
      <c r="CC3" s="4"/>
      <c r="CD3" s="4"/>
      <c r="CE3" s="4"/>
      <c r="CF3" s="4"/>
      <c r="CG3" s="4"/>
      <c r="CH3" s="4"/>
      <c r="CI3" s="4"/>
      <c r="CJ3" s="4"/>
      <c r="CK3" s="4"/>
      <c r="CL3" s="4"/>
      <c r="CM3" s="4"/>
      <c r="CN3" s="4"/>
      <c r="CO3" s="4"/>
      <c r="CP3" s="4"/>
      <c r="CQ3" s="4"/>
      <c r="CR3" s="4"/>
      <c r="CS3" s="4"/>
      <c r="CT3" s="4"/>
    </row>
    <row r="4" spans="1:98" s="176" customFormat="1" ht="27.75" customHeight="1" x14ac:dyDescent="0.25">
      <c r="A4" s="175"/>
      <c r="B4" s="262"/>
      <c r="C4" s="263"/>
      <c r="D4" s="263"/>
      <c r="E4" s="620" t="s">
        <v>159</v>
      </c>
      <c r="F4" s="621"/>
      <c r="G4" s="622" t="str">
        <f>Menu!B16</f>
        <v>Aqidah - Akhlak</v>
      </c>
      <c r="H4" s="622"/>
      <c r="I4" s="622"/>
      <c r="J4" s="622"/>
      <c r="K4" s="622"/>
      <c r="L4" s="622"/>
      <c r="M4" s="622"/>
      <c r="N4" s="622"/>
      <c r="O4" s="622"/>
      <c r="P4" s="622"/>
      <c r="Q4" s="622"/>
      <c r="R4" s="622"/>
      <c r="S4" s="622"/>
      <c r="T4" s="622"/>
      <c r="U4" s="622"/>
      <c r="V4" s="622"/>
      <c r="W4" s="207"/>
      <c r="X4" s="207"/>
      <c r="Y4" s="207"/>
      <c r="Z4" s="207"/>
      <c r="AA4" s="207"/>
      <c r="AB4" s="207"/>
      <c r="AC4" s="207"/>
      <c r="AD4" s="207"/>
      <c r="AE4" s="207"/>
      <c r="AF4" s="207"/>
    </row>
    <row r="5" spans="1:98" s="7" customFormat="1" ht="35.25" customHeight="1" thickBot="1" x14ac:dyDescent="0.3">
      <c r="A5" s="173"/>
      <c r="B5" s="623"/>
      <c r="C5" s="623"/>
      <c r="D5" s="347"/>
      <c r="E5" s="235"/>
      <c r="F5" s="236"/>
      <c r="G5" s="624" t="str">
        <f>"Perolehan Hasil Assesmen Peserta Didik "&amp;Data!B17&amp;" "&amp;Data!C17&amp;" Semester II ( Genap )"</f>
        <v>Perolehan Hasil Assesmen Peserta Didik Kelas IX B Semester II ( Genap )</v>
      </c>
      <c r="H5" s="625"/>
      <c r="I5" s="625"/>
      <c r="J5" s="625"/>
      <c r="K5" s="625"/>
      <c r="L5" s="625"/>
      <c r="M5" s="625"/>
      <c r="N5" s="625"/>
      <c r="O5" s="625"/>
      <c r="P5" s="625"/>
      <c r="Q5" s="625"/>
      <c r="R5" s="625"/>
      <c r="S5" s="625"/>
      <c r="T5" s="625"/>
      <c r="U5" s="625"/>
      <c r="V5" s="625"/>
      <c r="W5" s="207"/>
      <c r="X5" s="207"/>
      <c r="Y5" s="207"/>
      <c r="Z5" s="207"/>
      <c r="AA5" s="207"/>
      <c r="AB5" s="207"/>
      <c r="AC5" s="207"/>
      <c r="AD5" s="207"/>
      <c r="AE5" s="207"/>
      <c r="AF5" s="207"/>
      <c r="BY5" s="4"/>
      <c r="BZ5" s="4"/>
      <c r="CA5" s="4"/>
      <c r="CB5" s="4"/>
      <c r="CC5" s="4"/>
      <c r="CD5" s="4"/>
      <c r="CE5" s="4"/>
      <c r="CF5" s="4"/>
      <c r="CG5" s="4"/>
      <c r="CH5" s="4"/>
      <c r="CI5" s="4"/>
      <c r="CJ5" s="4"/>
      <c r="CK5" s="4"/>
      <c r="CL5" s="4"/>
      <c r="CM5" s="4"/>
      <c r="CN5" s="4"/>
      <c r="CO5" s="4"/>
      <c r="CP5" s="4"/>
      <c r="CQ5" s="4"/>
      <c r="CR5" s="4"/>
      <c r="CS5" s="4"/>
      <c r="CT5" s="4"/>
    </row>
    <row r="6" spans="1:98" s="179" customFormat="1" ht="25.5" hidden="1" customHeight="1" thickBot="1" x14ac:dyDescent="0.3">
      <c r="A6" s="177"/>
      <c r="B6" s="178"/>
      <c r="C6" s="178"/>
      <c r="D6" s="178"/>
      <c r="E6" s="178"/>
      <c r="F6" s="178"/>
      <c r="G6" s="209">
        <f t="shared" ref="G6:V6" si="0">IF(COUNT(G9:G56)&gt;0,1,"")</f>
        <v>1</v>
      </c>
      <c r="H6" s="209">
        <f t="shared" si="0"/>
        <v>1</v>
      </c>
      <c r="I6" s="209">
        <f t="shared" si="0"/>
        <v>1</v>
      </c>
      <c r="J6" s="209">
        <f t="shared" si="0"/>
        <v>1</v>
      </c>
      <c r="K6" s="209">
        <f t="shared" si="0"/>
        <v>1</v>
      </c>
      <c r="L6" s="209">
        <f t="shared" si="0"/>
        <v>1</v>
      </c>
      <c r="M6" s="209">
        <f t="shared" si="0"/>
        <v>1</v>
      </c>
      <c r="N6" s="209">
        <f t="shared" si="0"/>
        <v>1</v>
      </c>
      <c r="O6" s="209">
        <f t="shared" si="0"/>
        <v>1</v>
      </c>
      <c r="P6" s="209">
        <f t="shared" si="0"/>
        <v>1</v>
      </c>
      <c r="Q6" s="209">
        <f t="shared" si="0"/>
        <v>1</v>
      </c>
      <c r="R6" s="209">
        <f t="shared" si="0"/>
        <v>1</v>
      </c>
      <c r="S6" s="209">
        <f t="shared" si="0"/>
        <v>1</v>
      </c>
      <c r="T6" s="209">
        <f t="shared" si="0"/>
        <v>1</v>
      </c>
      <c r="U6" s="209">
        <f t="shared" si="0"/>
        <v>1</v>
      </c>
      <c r="V6" s="209">
        <f t="shared" si="0"/>
        <v>1</v>
      </c>
      <c r="W6" s="210">
        <f>SUM(G6:N6)</f>
        <v>8</v>
      </c>
      <c r="X6" s="210">
        <f>SUM(O6:V6)</f>
        <v>8</v>
      </c>
      <c r="Y6" s="210">
        <f>SUM(W8:Y8)</f>
        <v>3</v>
      </c>
      <c r="Z6" s="208"/>
      <c r="AA6" s="208"/>
      <c r="AB6" s="208"/>
      <c r="AC6" s="208"/>
      <c r="AD6" s="208"/>
      <c r="AE6" s="208"/>
      <c r="AF6" s="208"/>
    </row>
    <row r="7" spans="1:98" s="7" customFormat="1" ht="39.75" customHeight="1" thickBot="1" x14ac:dyDescent="0.3">
      <c r="A7" s="173"/>
      <c r="B7" s="613" t="s">
        <v>0</v>
      </c>
      <c r="C7" s="615" t="s">
        <v>68</v>
      </c>
      <c r="D7" s="615" t="s">
        <v>69</v>
      </c>
      <c r="E7" s="615" t="s">
        <v>1</v>
      </c>
      <c r="F7" s="617" t="s">
        <v>14</v>
      </c>
      <c r="G7" s="626" t="s">
        <v>134</v>
      </c>
      <c r="H7" s="627"/>
      <c r="I7" s="627"/>
      <c r="J7" s="627"/>
      <c r="K7" s="627"/>
      <c r="L7" s="627"/>
      <c r="M7" s="627"/>
      <c r="N7" s="628"/>
      <c r="O7" s="629" t="s">
        <v>135</v>
      </c>
      <c r="P7" s="630"/>
      <c r="Q7" s="630"/>
      <c r="R7" s="630"/>
      <c r="S7" s="630"/>
      <c r="T7" s="630"/>
      <c r="U7" s="630"/>
      <c r="V7" s="631"/>
      <c r="W7" s="380" t="s">
        <v>136</v>
      </c>
      <c r="X7" s="380" t="s">
        <v>138</v>
      </c>
      <c r="Y7" s="380" t="s">
        <v>137</v>
      </c>
      <c r="Z7" s="632" t="s">
        <v>80</v>
      </c>
      <c r="AA7" s="381"/>
      <c r="AB7" s="381"/>
      <c r="AC7" s="381"/>
      <c r="AD7" s="381"/>
      <c r="AE7" s="633" t="s">
        <v>144</v>
      </c>
      <c r="AF7" s="634"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73"/>
      <c r="B8" s="614"/>
      <c r="C8" s="616"/>
      <c r="D8" s="616"/>
      <c r="E8" s="616"/>
      <c r="F8" s="618"/>
      <c r="G8" s="169" t="str">
        <f>H69</f>
        <v>TP-1</v>
      </c>
      <c r="H8" s="170" t="str">
        <f>H70</f>
        <v>TP-2</v>
      </c>
      <c r="I8" s="170" t="str">
        <f>H71</f>
        <v>TP-3</v>
      </c>
      <c r="J8" s="170" t="str">
        <f>H72</f>
        <v>TP-4</v>
      </c>
      <c r="K8" s="170" t="str">
        <f>H73</f>
        <v>TP-5</v>
      </c>
      <c r="L8" s="170" t="str">
        <f>H74</f>
        <v>TP-6</v>
      </c>
      <c r="M8" s="170" t="str">
        <f>H75</f>
        <v>TP-7</v>
      </c>
      <c r="N8" s="171" t="str">
        <f>H76</f>
        <v>TP-8</v>
      </c>
      <c r="O8" s="169" t="s">
        <v>148</v>
      </c>
      <c r="P8" s="170" t="s">
        <v>149</v>
      </c>
      <c r="Q8" s="170" t="s">
        <v>150</v>
      </c>
      <c r="R8" s="170" t="s">
        <v>151</v>
      </c>
      <c r="S8" s="170" t="s">
        <v>152</v>
      </c>
      <c r="T8" s="170" t="s">
        <v>153</v>
      </c>
      <c r="U8" s="170" t="s">
        <v>154</v>
      </c>
      <c r="V8" s="171" t="s">
        <v>155</v>
      </c>
      <c r="W8" s="382">
        <v>1</v>
      </c>
      <c r="X8" s="382">
        <v>1</v>
      </c>
      <c r="Y8" s="382">
        <v>1</v>
      </c>
      <c r="Z8" s="632"/>
      <c r="AA8" s="383" t="s">
        <v>129</v>
      </c>
      <c r="AB8" s="383" t="s">
        <v>130</v>
      </c>
      <c r="AC8" s="635" t="s">
        <v>3</v>
      </c>
      <c r="AD8" s="635"/>
      <c r="AE8" s="633"/>
      <c r="AF8" s="634"/>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73"/>
      <c r="B9" s="373">
        <v>1</v>
      </c>
      <c r="C9" s="351">
        <f>IF(Data!F5="","",Data!F5)</f>
        <v>2111</v>
      </c>
      <c r="D9" s="351" t="str">
        <f>IF(Data!G5="","",Data!G5)</f>
        <v>3109336136</v>
      </c>
      <c r="E9" s="374" t="str">
        <f>IF(Data!H5="","",Data!H5)</f>
        <v>AGA ALBANI ZAMIR</v>
      </c>
      <c r="F9" s="351" t="str">
        <f>IF(Data!I5="","",Data!I5)</f>
        <v>L</v>
      </c>
      <c r="G9" s="351">
        <f>IF([26]AKA!G9="","",[26]AKA!G9)</f>
        <v>82</v>
      </c>
      <c r="H9" s="351">
        <f>IF([26]AKA!H9="","",[26]AKA!H9)</f>
        <v>84</v>
      </c>
      <c r="I9" s="351">
        <f>IF([26]AKA!I9="","",[26]AKA!I9)</f>
        <v>0</v>
      </c>
      <c r="J9" s="351">
        <f>IF([26]AKA!J9="","",[26]AKA!J9)</f>
        <v>0</v>
      </c>
      <c r="K9" s="351">
        <f>IF([26]AKA!K9="","",[26]AKA!K9)</f>
        <v>0</v>
      </c>
      <c r="L9" s="351">
        <f>IF([26]AKA!L9="","",[26]AKA!L9)</f>
        <v>0</v>
      </c>
      <c r="M9" s="351">
        <f>IF([26]AKA!M9="","",[26]AKA!M9)</f>
        <v>0</v>
      </c>
      <c r="N9" s="351">
        <f>IF([26]AKA!N9="","",[26]AKA!N9)</f>
        <v>0</v>
      </c>
      <c r="O9" s="351">
        <f>IF([26]AKA!O9="","",[26]AKA!O9)</f>
        <v>85</v>
      </c>
      <c r="P9" s="351">
        <f>IF([26]AKA!P9="","",[26]AKA!P9)</f>
        <v>88</v>
      </c>
      <c r="Q9" s="351">
        <f>IF([26]AKA!Q9="","",[26]AKA!Q9)</f>
        <v>80</v>
      </c>
      <c r="R9" s="351">
        <f>IF([26]AKA!R9="","",[26]AKA!R9)</f>
        <v>80</v>
      </c>
      <c r="S9" s="351">
        <f>IF([26]AKA!S9="","",[26]AKA!S9)</f>
        <v>80</v>
      </c>
      <c r="T9" s="351">
        <f>IF([26]AKA!T9="","",[26]AKA!T9)</f>
        <v>0</v>
      </c>
      <c r="U9" s="351">
        <f>IF([26]AKA!U9="","",[26]AKA!U9)</f>
        <v>0</v>
      </c>
      <c r="V9" s="351">
        <f>IF([26]AKA!V9="","",[26]AKA!V9)</f>
        <v>0</v>
      </c>
      <c r="W9" s="375">
        <f>IF([26]AKA!W9="","",[26]AKA!W9)</f>
        <v>83</v>
      </c>
      <c r="X9" s="375">
        <f>IF([26]AKA!X9="","",[26]AKA!X9)</f>
        <v>82.6</v>
      </c>
      <c r="Y9" s="351">
        <f>IF([26]AKA!Y9="","",[26]AKA!Y9)</f>
        <v>77</v>
      </c>
      <c r="Z9" s="376">
        <f t="shared" ref="Z9:Z10" si="1">IFERROR(IF(OR(X9="",Y9=""),"",ROUND(((W9*$W$8)+(X9*$X$8)+(Y9*$Y$8))/$Y$6,0)),"")</f>
        <v>81</v>
      </c>
      <c r="AA9" s="377">
        <f>MAX(G9:N9)</f>
        <v>84</v>
      </c>
      <c r="AB9" s="377">
        <f>MIN(G9:N9)</f>
        <v>0</v>
      </c>
      <c r="AC9" s="377">
        <f>MATCH(AA9,G9:N9,0)</f>
        <v>2</v>
      </c>
      <c r="AD9" s="377">
        <f>MATCH(AB9,G9:N9,0)</f>
        <v>3</v>
      </c>
      <c r="AE9" s="378" t="str">
        <f>IFERROR("Menunjukkan penguasaan"&amp; " dalam "&amp;(VLOOKUP(AC9,$G$69:$I$76,3)),"")</f>
        <v>Menunjukkan penguasaan dalam Memahami pengertian , dalial, ciri-ciri dan dampak negatif sifat riya' dan nifaq serta Menyajikan contoh cara menghindari perilaku riya dan nifaq.</v>
      </c>
      <c r="AF9" s="379" t="str">
        <f>IFERROR("Perlu bantuan dalam "&amp;(VLOOKUP(AD9,$G$69:$I$76,3)),"")</f>
        <v>Perlu bantuan dalam Menerapkan adab membaca Al- Qur'an dan adab berdo'a serta mempraktekannya.</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73"/>
      <c r="B10" s="134">
        <f t="shared" ref="B10" si="2">IF(E10="","",B9+1)</f>
        <v>2</v>
      </c>
      <c r="C10" s="135">
        <f>IF(Data!F6="","",Data!F6)</f>
        <v>2100</v>
      </c>
      <c r="D10" s="135" t="str">
        <f>IF(Data!G6="","",Data!G6)</f>
        <v>0108954708</v>
      </c>
      <c r="E10" s="152" t="str">
        <f>IF(Data!H6="","",Data!H6)</f>
        <v>AKBAR FIRLY MAULANA</v>
      </c>
      <c r="F10" s="135" t="str">
        <f>IF(Data!I6="","",Data!I6)</f>
        <v>L</v>
      </c>
      <c r="G10" s="135">
        <f>IF([26]AKA!G10="","",[26]AKA!G10)</f>
        <v>85</v>
      </c>
      <c r="H10" s="135">
        <f>IF([26]AKA!H10="","",[26]AKA!H10)</f>
        <v>88</v>
      </c>
      <c r="I10" s="135">
        <f>IF([26]AKA!I10="","",[26]AKA!I10)</f>
        <v>0</v>
      </c>
      <c r="J10" s="135">
        <f>IF([26]AKA!J10="","",[26]AKA!J10)</f>
        <v>0</v>
      </c>
      <c r="K10" s="135">
        <f>IF([26]AKA!K10="","",[26]AKA!K10)</f>
        <v>0</v>
      </c>
      <c r="L10" s="135">
        <f>IF([26]AKA!L10="","",[26]AKA!L10)</f>
        <v>0</v>
      </c>
      <c r="M10" s="135">
        <f>IF([26]AKA!M10="","",[26]AKA!M10)</f>
        <v>0</v>
      </c>
      <c r="N10" s="135">
        <f>IF([26]AKA!N10="","",[26]AKA!N10)</f>
        <v>0</v>
      </c>
      <c r="O10" s="135">
        <f>IF([26]AKA!O10="","",[26]AKA!O10)</f>
        <v>90</v>
      </c>
      <c r="P10" s="135">
        <f>IF([26]AKA!P10="","",[26]AKA!P10)</f>
        <v>92</v>
      </c>
      <c r="Q10" s="135">
        <f>IF([26]AKA!Q10="","",[26]AKA!Q10)</f>
        <v>85</v>
      </c>
      <c r="R10" s="135">
        <f>IF([26]AKA!R10="","",[26]AKA!R10)</f>
        <v>90</v>
      </c>
      <c r="S10" s="135">
        <f>IF([26]AKA!S10="","",[26]AKA!S10)</f>
        <v>90</v>
      </c>
      <c r="T10" s="135">
        <f>IF([26]AKA!T10="","",[26]AKA!T10)</f>
        <v>0</v>
      </c>
      <c r="U10" s="135">
        <f>IF([26]AKA!U10="","",[26]AKA!U10)</f>
        <v>0</v>
      </c>
      <c r="V10" s="350">
        <f>IF([26]AKA!V10="","",[26]AKA!V10)</f>
        <v>0</v>
      </c>
      <c r="W10" s="375">
        <f>IF([26]AKA!W10="","",[26]AKA!W10)</f>
        <v>86.5</v>
      </c>
      <c r="X10" s="375">
        <f>IF([26]AKA!X10="","",[26]AKA!X10)</f>
        <v>89.4</v>
      </c>
      <c r="Y10" s="351">
        <f>IF([26]AKA!Y10="","",[26]AKA!Y10)</f>
        <v>77</v>
      </c>
      <c r="Z10" s="302">
        <f t="shared" si="1"/>
        <v>84</v>
      </c>
      <c r="AA10" s="201">
        <f t="shared" ref="AA10" si="3">MAX(G10:N10)</f>
        <v>88</v>
      </c>
      <c r="AB10" s="201">
        <f t="shared" ref="AB10" si="4">MIN(G10:N10)</f>
        <v>0</v>
      </c>
      <c r="AC10" s="201">
        <f t="shared" ref="AC10" si="5">MATCH(AA10,G10:N10,0)</f>
        <v>2</v>
      </c>
      <c r="AD10" s="201">
        <f t="shared" ref="AD10" si="6">MATCH(AB10,G10:N10,0)</f>
        <v>3</v>
      </c>
      <c r="AE10" s="221" t="str">
        <f>IFERROR("Menunjukkan penguasaan"&amp; " dalam "&amp;(VLOOKUP(AC10,$G$69:$I$76,3)),"")</f>
        <v>Menunjukkan penguasaan dalam Memahami pengertian , dalial, ciri-ciri dan dampak negatif sifat riya' dan nifaq serta Menyajikan contoh cara menghindari perilaku riya dan nifaq.</v>
      </c>
      <c r="AF10" s="226" t="str">
        <f>IFERROR("Perlu bantuan dalam "&amp;(VLOOKUP(AD10,$G$69:$I$76,3)),"")</f>
        <v>Perlu bantuan dalam Menerapkan adab membaca Al- Qur'an dan adab berdo'a serta mempraktekannya.</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73"/>
      <c r="B11" s="134">
        <f t="shared" ref="B11:B51" si="7">IF(E11="","",B10+1)</f>
        <v>3</v>
      </c>
      <c r="C11" s="135">
        <f>IF(Data!F7="","",Data!F7)</f>
        <v>2085</v>
      </c>
      <c r="D11" s="135" t="str">
        <f>IF(Data!G7="","",Data!G7)</f>
        <v>0093911821</v>
      </c>
      <c r="E11" s="152" t="str">
        <f>IF(Data!H7="","",Data!H7)</f>
        <v>ALVINO EWALDO</v>
      </c>
      <c r="F11" s="135" t="str">
        <f>IF(Data!I7="","",Data!I7)</f>
        <v>L</v>
      </c>
      <c r="G11" s="135">
        <f>IF([26]AKA!G11="","",[26]AKA!G11)</f>
        <v>85</v>
      </c>
      <c r="H11" s="135">
        <f>IF([26]AKA!H11="","",[26]AKA!H11)</f>
        <v>84</v>
      </c>
      <c r="I11" s="135">
        <f>IF([26]AKA!I11="","",[26]AKA!I11)</f>
        <v>0</v>
      </c>
      <c r="J11" s="135">
        <f>IF([26]AKA!J11="","",[26]AKA!J11)</f>
        <v>0</v>
      </c>
      <c r="K11" s="135">
        <f>IF([26]AKA!K11="","",[26]AKA!K11)</f>
        <v>0</v>
      </c>
      <c r="L11" s="135">
        <f>IF([26]AKA!L11="","",[26]AKA!L11)</f>
        <v>0</v>
      </c>
      <c r="M11" s="135">
        <f>IF([26]AKA!M11="","",[26]AKA!M11)</f>
        <v>0</v>
      </c>
      <c r="N11" s="135">
        <f>IF([26]AKA!N11="","",[26]AKA!N11)</f>
        <v>0</v>
      </c>
      <c r="O11" s="135">
        <f>IF([26]AKA!O11="","",[26]AKA!O11)</f>
        <v>90</v>
      </c>
      <c r="P11" s="135">
        <f>IF([26]AKA!P11="","",[26]AKA!P11)</f>
        <v>92</v>
      </c>
      <c r="Q11" s="135">
        <f>IF([26]AKA!Q11="","",[26]AKA!Q11)</f>
        <v>85</v>
      </c>
      <c r="R11" s="135">
        <f>IF([26]AKA!R11="","",[26]AKA!R11)</f>
        <v>87</v>
      </c>
      <c r="S11" s="135">
        <f>IF([26]AKA!S11="","",[26]AKA!S11)</f>
        <v>88</v>
      </c>
      <c r="T11" s="135">
        <f>IF([26]AKA!T11="","",[26]AKA!T11)</f>
        <v>0</v>
      </c>
      <c r="U11" s="135">
        <f>IF([26]AKA!U11="","",[26]AKA!U11)</f>
        <v>0</v>
      </c>
      <c r="V11" s="350">
        <f>IF([26]AKA!V11="","",[26]AKA!V11)</f>
        <v>0</v>
      </c>
      <c r="W11" s="375">
        <f>IF([26]AKA!W11="","",[26]AKA!W11)</f>
        <v>84.5</v>
      </c>
      <c r="X11" s="375">
        <f>IF([26]AKA!X11="","",[26]AKA!X11)</f>
        <v>88.4</v>
      </c>
      <c r="Y11" s="351">
        <f>IF([26]AKA!Y11="","",[26]AKA!Y11)</f>
        <v>78</v>
      </c>
      <c r="Z11" s="302">
        <f t="shared" ref="Z11:Z51" si="8">IFERROR(IF(OR(X11="",Y11=""),"",ROUND(((W11*$W$8)+(X11*$X$8)+(Y11*$Y$8))/$Y$6,0)),"")</f>
        <v>84</v>
      </c>
      <c r="AA11" s="201">
        <f t="shared" ref="AA11:AA51" si="9">MAX(G11:N11)</f>
        <v>85</v>
      </c>
      <c r="AB11" s="201">
        <f t="shared" ref="AB11:AB51" si="10">MIN(G11:N11)</f>
        <v>0</v>
      </c>
      <c r="AC11" s="201">
        <f t="shared" ref="AC11:AC51" si="11">MATCH(AA11,G11:N11,0)</f>
        <v>1</v>
      </c>
      <c r="AD11" s="201">
        <f t="shared" ref="AD11:AD51" si="12">MATCH(AB11,G11:N11,0)</f>
        <v>3</v>
      </c>
      <c r="AE11" s="221" t="str">
        <f t="shared" ref="AE11:AE51" si="13">IFERROR("Menunjukkan penguasaan"&amp; " dalam "&amp;(VLOOKUP(AC11,$G$69:$I$76,3)),"")</f>
        <v xml:space="preserve">Menunjukkan penguasaan dalam Menganalisis tugas dan sifat malaikat Allah serta makhluk gaib lainnya dan Menyajikan hasil analisis keterkaitan sifat malaikat dan syaitan dengan perilaku manusia. </v>
      </c>
      <c r="AF11" s="226" t="str">
        <f t="shared" ref="AF11:AF51" si="14">IFERROR("Perlu bantuan dalam "&amp;(VLOOKUP(AD11,$G$69:$I$76,3)),"")</f>
        <v>Perlu bantuan dalam Menerapkan adab membaca Al- Qur'an dan adab berdo'a serta mempraktekannya.</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73"/>
      <c r="B12" s="134">
        <f t="shared" si="7"/>
        <v>4</v>
      </c>
      <c r="C12" s="135">
        <f>IF(Data!F8="","",Data!F8)</f>
        <v>2075</v>
      </c>
      <c r="D12" s="135" t="str">
        <f>IF(Data!G8="","",Data!G8)</f>
        <v>0098772064</v>
      </c>
      <c r="E12" s="152" t="str">
        <f>IF(Data!H8="","",Data!H8)</f>
        <v>AURA SUCI RAMADHANI</v>
      </c>
      <c r="F12" s="135" t="str">
        <f>IF(Data!I8="","",Data!I8)</f>
        <v>P</v>
      </c>
      <c r="G12" s="135">
        <f>IF([26]AKA!G12="","",[26]AKA!G12)</f>
        <v>84</v>
      </c>
      <c r="H12" s="135">
        <f>IF([26]AKA!H12="","",[26]AKA!H12)</f>
        <v>86</v>
      </c>
      <c r="I12" s="135">
        <f>IF([26]AKA!I12="","",[26]AKA!I12)</f>
        <v>0</v>
      </c>
      <c r="J12" s="135">
        <f>IF([26]AKA!J12="","",[26]AKA!J12)</f>
        <v>0</v>
      </c>
      <c r="K12" s="135">
        <f>IF([26]AKA!K12="","",[26]AKA!K12)</f>
        <v>0</v>
      </c>
      <c r="L12" s="135">
        <f>IF([26]AKA!L12="","",[26]AKA!L12)</f>
        <v>0</v>
      </c>
      <c r="M12" s="135">
        <f>IF([26]AKA!M12="","",[26]AKA!M12)</f>
        <v>0</v>
      </c>
      <c r="N12" s="135">
        <f>IF([26]AKA!N12="","",[26]AKA!N12)</f>
        <v>0</v>
      </c>
      <c r="O12" s="135">
        <f>IF([26]AKA!O12="","",[26]AKA!O12)</f>
        <v>85</v>
      </c>
      <c r="P12" s="135">
        <f>IF([26]AKA!P12="","",[26]AKA!P12)</f>
        <v>85</v>
      </c>
      <c r="Q12" s="135">
        <f>IF([26]AKA!Q12="","",[26]AKA!Q12)</f>
        <v>86</v>
      </c>
      <c r="R12" s="135">
        <f>IF([26]AKA!R12="","",[26]AKA!R12)</f>
        <v>84</v>
      </c>
      <c r="S12" s="135">
        <f>IF([26]AKA!S12="","",[26]AKA!S12)</f>
        <v>80</v>
      </c>
      <c r="T12" s="135">
        <f>IF([26]AKA!T12="","",[26]AKA!T12)</f>
        <v>0</v>
      </c>
      <c r="U12" s="135">
        <f>IF([26]AKA!U12="","",[26]AKA!U12)</f>
        <v>0</v>
      </c>
      <c r="V12" s="350">
        <f>IF([26]AKA!V12="","",[26]AKA!V12)</f>
        <v>0</v>
      </c>
      <c r="W12" s="375">
        <f>IF([26]AKA!W12="","",[26]AKA!W12)</f>
        <v>85</v>
      </c>
      <c r="X12" s="375">
        <f>IF([26]AKA!X12="","",[26]AKA!X12)</f>
        <v>84</v>
      </c>
      <c r="Y12" s="351">
        <f>IF([26]AKA!Y12="","",[26]AKA!Y12)</f>
        <v>80</v>
      </c>
      <c r="Z12" s="302">
        <f t="shared" si="8"/>
        <v>83</v>
      </c>
      <c r="AA12" s="201">
        <f t="shared" si="9"/>
        <v>86</v>
      </c>
      <c r="AB12" s="201">
        <f t="shared" si="10"/>
        <v>0</v>
      </c>
      <c r="AC12" s="201">
        <f t="shared" si="11"/>
        <v>2</v>
      </c>
      <c r="AD12" s="201">
        <f t="shared" si="12"/>
        <v>3</v>
      </c>
      <c r="AE12" s="221" t="str">
        <f t="shared" si="13"/>
        <v>Menunjukkan penguasaan dalam Memahami pengertian , dalial, ciri-ciri dan dampak negatif sifat riya' dan nifaq serta Menyajikan contoh cara menghindari perilaku riya dan nifaq.</v>
      </c>
      <c r="AF12" s="226" t="str">
        <f t="shared" si="14"/>
        <v>Perlu bantuan dalam Menerapkan adab membaca Al- Qur'an dan adab berdo'a serta mempraktekannya.</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73"/>
      <c r="B13" s="134">
        <f t="shared" si="7"/>
        <v>5</v>
      </c>
      <c r="C13" s="135">
        <f>IF(Data!F9="","",Data!F9)</f>
        <v>2086</v>
      </c>
      <c r="D13" s="135" t="str">
        <f>IF(Data!G9="","",Data!G9)</f>
        <v>0103867888</v>
      </c>
      <c r="E13" s="152" t="str">
        <f>IF(Data!H9="","",Data!H9)</f>
        <v>AYU SAFNA</v>
      </c>
      <c r="F13" s="135" t="str">
        <f>IF(Data!I9="","",Data!I9)</f>
        <v>P</v>
      </c>
      <c r="G13" s="135">
        <f>IF([26]AKA!G13="","",[26]AKA!G13)</f>
        <v>84</v>
      </c>
      <c r="H13" s="135">
        <f>IF([26]AKA!H13="","",[26]AKA!H13)</f>
        <v>87</v>
      </c>
      <c r="I13" s="135">
        <f>IF([26]AKA!I13="","",[26]AKA!I13)</f>
        <v>0</v>
      </c>
      <c r="J13" s="135">
        <f>IF([26]AKA!J13="","",[26]AKA!J13)</f>
        <v>0</v>
      </c>
      <c r="K13" s="135">
        <f>IF([26]AKA!K13="","",[26]AKA!K13)</f>
        <v>0</v>
      </c>
      <c r="L13" s="135">
        <f>IF([26]AKA!L13="","",[26]AKA!L13)</f>
        <v>0</v>
      </c>
      <c r="M13" s="135">
        <f>IF([26]AKA!M13="","",[26]AKA!M13)</f>
        <v>0</v>
      </c>
      <c r="N13" s="135">
        <f>IF([26]AKA!N13="","",[26]AKA!N13)</f>
        <v>0</v>
      </c>
      <c r="O13" s="135">
        <f>IF([26]AKA!O13="","",[26]AKA!O13)</f>
        <v>90</v>
      </c>
      <c r="P13" s="135">
        <f>IF([26]AKA!P13="","",[26]AKA!P13)</f>
        <v>85</v>
      </c>
      <c r="Q13" s="135">
        <f>IF([26]AKA!Q13="","",[26]AKA!Q13)</f>
        <v>85</v>
      </c>
      <c r="R13" s="135">
        <f>IF([26]AKA!R13="","",[26]AKA!R13)</f>
        <v>82</v>
      </c>
      <c r="S13" s="135">
        <f>IF([26]AKA!S13="","",[26]AKA!S13)</f>
        <v>90</v>
      </c>
      <c r="T13" s="135">
        <f>IF([26]AKA!T13="","",[26]AKA!T13)</f>
        <v>0</v>
      </c>
      <c r="U13" s="135">
        <f>IF([26]AKA!U13="","",[26]AKA!U13)</f>
        <v>0</v>
      </c>
      <c r="V13" s="350">
        <f>IF([26]AKA!V13="","",[26]AKA!V13)</f>
        <v>0</v>
      </c>
      <c r="W13" s="375">
        <f>IF([26]AKA!W13="","",[26]AKA!W13)</f>
        <v>85.5</v>
      </c>
      <c r="X13" s="375">
        <f>IF([26]AKA!X13="","",[26]AKA!X13)</f>
        <v>86.4</v>
      </c>
      <c r="Y13" s="351">
        <f>IF([26]AKA!Y13="","",[26]AKA!Y13)</f>
        <v>78</v>
      </c>
      <c r="Z13" s="302">
        <f t="shared" si="8"/>
        <v>83</v>
      </c>
      <c r="AA13" s="201">
        <f t="shared" si="9"/>
        <v>87</v>
      </c>
      <c r="AB13" s="201">
        <f t="shared" si="10"/>
        <v>0</v>
      </c>
      <c r="AC13" s="201">
        <f t="shared" si="11"/>
        <v>2</v>
      </c>
      <c r="AD13" s="201">
        <f t="shared" si="12"/>
        <v>3</v>
      </c>
      <c r="AE13" s="221" t="str">
        <f t="shared" si="13"/>
        <v>Menunjukkan penguasaan dalam Memahami pengertian , dalial, ciri-ciri dan dampak negatif sifat riya' dan nifaq serta Menyajikan contoh cara menghindari perilaku riya dan nifaq.</v>
      </c>
      <c r="AF13" s="226" t="str">
        <f t="shared" si="14"/>
        <v>Perlu bantuan dalam Menerapkan adab membaca Al- Qur'an dan adab berdo'a serta mempraktekannya.</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73"/>
      <c r="B14" s="134">
        <f t="shared" si="7"/>
        <v>6</v>
      </c>
      <c r="C14" s="135">
        <f>IF(Data!F10="","",Data!F10)</f>
        <v>2089</v>
      </c>
      <c r="D14" s="135" t="str">
        <f>IF(Data!G10="","",Data!G10)</f>
        <v>3098656100</v>
      </c>
      <c r="E14" s="152" t="str">
        <f>IF(Data!H10="","",Data!H10)</f>
        <v>DEWI AYU NURHALIZA</v>
      </c>
      <c r="F14" s="135" t="str">
        <f>IF(Data!I10="","",Data!I10)</f>
        <v>P</v>
      </c>
      <c r="G14" s="135">
        <f>IF([26]AKA!G14="","",[26]AKA!G14)</f>
        <v>83</v>
      </c>
      <c r="H14" s="135">
        <f>IF([26]AKA!H14="","",[26]AKA!H14)</f>
        <v>85</v>
      </c>
      <c r="I14" s="135">
        <f>IF([26]AKA!I14="","",[26]AKA!I14)</f>
        <v>0</v>
      </c>
      <c r="J14" s="135">
        <f>IF([26]AKA!J14="","",[26]AKA!J14)</f>
        <v>0</v>
      </c>
      <c r="K14" s="135">
        <f>IF([26]AKA!K14="","",[26]AKA!K14)</f>
        <v>0</v>
      </c>
      <c r="L14" s="135">
        <f>IF([26]AKA!L14="","",[26]AKA!L14)</f>
        <v>0</v>
      </c>
      <c r="M14" s="135">
        <f>IF([26]AKA!M14="","",[26]AKA!M14)</f>
        <v>0</v>
      </c>
      <c r="N14" s="135">
        <f>IF([26]AKA!N14="","",[26]AKA!N14)</f>
        <v>0</v>
      </c>
      <c r="O14" s="135">
        <f>IF([26]AKA!O14="","",[26]AKA!O14)</f>
        <v>80</v>
      </c>
      <c r="P14" s="135">
        <f>IF([26]AKA!P14="","",[26]AKA!P14)</f>
        <v>85</v>
      </c>
      <c r="Q14" s="135">
        <f>IF([26]AKA!Q14="","",[26]AKA!Q14)</f>
        <v>80</v>
      </c>
      <c r="R14" s="135">
        <f>IF([26]AKA!R14="","",[26]AKA!R14)</f>
        <v>83</v>
      </c>
      <c r="S14" s="135">
        <f>IF([26]AKA!S14="","",[26]AKA!S14)</f>
        <v>85</v>
      </c>
      <c r="T14" s="135">
        <f>IF([26]AKA!T14="","",[26]AKA!T14)</f>
        <v>0</v>
      </c>
      <c r="U14" s="135">
        <f>IF([26]AKA!U14="","",[26]AKA!U14)</f>
        <v>0</v>
      </c>
      <c r="V14" s="350">
        <f>IF([26]AKA!V14="","",[26]AKA!V14)</f>
        <v>0</v>
      </c>
      <c r="W14" s="375">
        <f>IF([26]AKA!W14="","",[26]AKA!W14)</f>
        <v>84</v>
      </c>
      <c r="X14" s="375">
        <f>IF([26]AKA!X14="","",[26]AKA!X14)</f>
        <v>82.6</v>
      </c>
      <c r="Y14" s="351">
        <f>IF([26]AKA!Y14="","",[26]AKA!Y14)</f>
        <v>77</v>
      </c>
      <c r="Z14" s="302">
        <f t="shared" si="8"/>
        <v>81</v>
      </c>
      <c r="AA14" s="201">
        <f t="shared" si="9"/>
        <v>85</v>
      </c>
      <c r="AB14" s="201">
        <f t="shared" si="10"/>
        <v>0</v>
      </c>
      <c r="AC14" s="201">
        <f t="shared" si="11"/>
        <v>2</v>
      </c>
      <c r="AD14" s="201">
        <f t="shared" si="12"/>
        <v>3</v>
      </c>
      <c r="AE14" s="221" t="str">
        <f t="shared" si="13"/>
        <v>Menunjukkan penguasaan dalam Memahami pengertian , dalial, ciri-ciri dan dampak negatif sifat riya' dan nifaq serta Menyajikan contoh cara menghindari perilaku riya dan nifaq.</v>
      </c>
      <c r="AF14" s="226" t="str">
        <f t="shared" si="14"/>
        <v>Perlu bantuan dalam Menerapkan adab membaca Al- Qur'an dan adab berdo'a serta mempraktekannya.</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73"/>
      <c r="B15" s="134">
        <f t="shared" si="7"/>
        <v>7</v>
      </c>
      <c r="C15" s="135">
        <f>IF(Data!F11="","",Data!F11)</f>
        <v>2115</v>
      </c>
      <c r="D15" s="135" t="str">
        <f>IF(Data!G11="","",Data!G11)</f>
        <v>0105966564</v>
      </c>
      <c r="E15" s="152" t="str">
        <f>IF(Data!H11="","",Data!H11)</f>
        <v xml:space="preserve">FADLY ARYA PUTRA </v>
      </c>
      <c r="F15" s="135" t="str">
        <f>IF(Data!I11="","",Data!I11)</f>
        <v>L</v>
      </c>
      <c r="G15" s="135">
        <f>IF([26]AKA!G15="","",[26]AKA!G15)</f>
        <v>85</v>
      </c>
      <c r="H15" s="135">
        <f>IF([26]AKA!H15="","",[26]AKA!H15)</f>
        <v>85</v>
      </c>
      <c r="I15" s="135">
        <f>IF([26]AKA!I15="","",[26]AKA!I15)</f>
        <v>0</v>
      </c>
      <c r="J15" s="135">
        <f>IF([26]AKA!J15="","",[26]AKA!J15)</f>
        <v>0</v>
      </c>
      <c r="K15" s="135">
        <f>IF([26]AKA!K15="","",[26]AKA!K15)</f>
        <v>0</v>
      </c>
      <c r="L15" s="135">
        <f>IF([26]AKA!L15="","",[26]AKA!L15)</f>
        <v>0</v>
      </c>
      <c r="M15" s="135">
        <f>IF([26]AKA!M15="","",[26]AKA!M15)</f>
        <v>0</v>
      </c>
      <c r="N15" s="135">
        <f>IF([26]AKA!N15="","",[26]AKA!N15)</f>
        <v>0</v>
      </c>
      <c r="O15" s="135">
        <f>IF([26]AKA!O15="","",[26]AKA!O15)</f>
        <v>85</v>
      </c>
      <c r="P15" s="135">
        <f>IF([26]AKA!P15="","",[26]AKA!P15)</f>
        <v>86</v>
      </c>
      <c r="Q15" s="135">
        <f>IF([26]AKA!Q15="","",[26]AKA!Q15)</f>
        <v>80</v>
      </c>
      <c r="R15" s="135">
        <f>IF([26]AKA!R15="","",[26]AKA!R15)</f>
        <v>84</v>
      </c>
      <c r="S15" s="135">
        <f>IF([26]AKA!S15="","",[26]AKA!S15)</f>
        <v>95</v>
      </c>
      <c r="T15" s="135">
        <f>IF([26]AKA!T15="","",[26]AKA!T15)</f>
        <v>0</v>
      </c>
      <c r="U15" s="135">
        <f>IF([26]AKA!U15="","",[26]AKA!U15)</f>
        <v>0</v>
      </c>
      <c r="V15" s="350">
        <f>IF([26]AKA!V15="","",[26]AKA!V15)</f>
        <v>0</v>
      </c>
      <c r="W15" s="375">
        <f>IF([26]AKA!W15="","",[26]AKA!W15)</f>
        <v>85</v>
      </c>
      <c r="X15" s="375">
        <f>IF([26]AKA!X15="","",[26]AKA!X15)</f>
        <v>86</v>
      </c>
      <c r="Y15" s="351">
        <f>IF([26]AKA!Y15="","",[26]AKA!Y15)</f>
        <v>76</v>
      </c>
      <c r="Z15" s="302">
        <f t="shared" si="8"/>
        <v>82</v>
      </c>
      <c r="AA15" s="201">
        <f t="shared" si="9"/>
        <v>85</v>
      </c>
      <c r="AB15" s="201">
        <f t="shared" si="10"/>
        <v>0</v>
      </c>
      <c r="AC15" s="201">
        <f t="shared" si="11"/>
        <v>1</v>
      </c>
      <c r="AD15" s="201">
        <f t="shared" si="12"/>
        <v>3</v>
      </c>
      <c r="AE15" s="221" t="str">
        <f t="shared" si="13"/>
        <v xml:space="preserve">Menunjukkan penguasaan dalam Menganalisis tugas dan sifat malaikat Allah serta makhluk gaib lainnya dan Menyajikan hasil analisis keterkaitan sifat malaikat dan syaitan dengan perilaku manusia. </v>
      </c>
      <c r="AF15" s="226" t="str">
        <f t="shared" si="14"/>
        <v>Perlu bantuan dalam Menerapkan adab membaca Al- Qur'an dan adab berdo'a serta mempraktekannya.</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73"/>
      <c r="B16" s="134">
        <f t="shared" si="7"/>
        <v>8</v>
      </c>
      <c r="C16" s="135">
        <f>IF(Data!F12="","",Data!F12)</f>
        <v>2082</v>
      </c>
      <c r="D16" s="135" t="str">
        <f>IF(Data!G12="","",Data!G12)</f>
        <v>3092203012</v>
      </c>
      <c r="E16" s="152" t="str">
        <f>IF(Data!H12="","",Data!H12)</f>
        <v>ILHAM MAULANA</v>
      </c>
      <c r="F16" s="135" t="str">
        <f>IF(Data!I12="","",Data!I12)</f>
        <v>L</v>
      </c>
      <c r="G16" s="135">
        <f>IF([26]AKA!G16="","",[26]AKA!G16)</f>
        <v>78</v>
      </c>
      <c r="H16" s="135">
        <f>IF([26]AKA!H16="","",[26]AKA!H16)</f>
        <v>79</v>
      </c>
      <c r="I16" s="135">
        <f>IF([26]AKA!I16="","",[26]AKA!I16)</f>
        <v>0</v>
      </c>
      <c r="J16" s="135">
        <f>IF([26]AKA!J16="","",[26]AKA!J16)</f>
        <v>0</v>
      </c>
      <c r="K16" s="135">
        <f>IF([26]AKA!K16="","",[26]AKA!K16)</f>
        <v>0</v>
      </c>
      <c r="L16" s="135">
        <f>IF([26]AKA!L16="","",[26]AKA!L16)</f>
        <v>0</v>
      </c>
      <c r="M16" s="135">
        <f>IF([26]AKA!M16="","",[26]AKA!M16)</f>
        <v>0</v>
      </c>
      <c r="N16" s="135">
        <f>IF([26]AKA!N16="","",[26]AKA!N16)</f>
        <v>0</v>
      </c>
      <c r="O16" s="135">
        <f>IF([26]AKA!O16="","",[26]AKA!O16)</f>
        <v>76</v>
      </c>
      <c r="P16" s="135">
        <f>IF([26]AKA!P16="","",[26]AKA!P16)</f>
        <v>79</v>
      </c>
      <c r="Q16" s="135">
        <f>IF([26]AKA!Q16="","",[26]AKA!Q16)</f>
        <v>76</v>
      </c>
      <c r="R16" s="135">
        <f>IF([26]AKA!R16="","",[26]AKA!R16)</f>
        <v>77</v>
      </c>
      <c r="S16" s="135">
        <f>IF([26]AKA!S16="","",[26]AKA!S16)</f>
        <v>80</v>
      </c>
      <c r="T16" s="135">
        <f>IF([26]AKA!T16="","",[26]AKA!T16)</f>
        <v>0</v>
      </c>
      <c r="U16" s="135">
        <f>IF([26]AKA!U16="","",[26]AKA!U16)</f>
        <v>0</v>
      </c>
      <c r="V16" s="350">
        <f>IF([26]AKA!V16="","",[26]AKA!V16)</f>
        <v>0</v>
      </c>
      <c r="W16" s="375">
        <f>IF([26]AKA!W16="","",[26]AKA!W16)</f>
        <v>78.5</v>
      </c>
      <c r="X16" s="375">
        <f>IF([26]AKA!X16="","",[26]AKA!X16)</f>
        <v>77.599999999999994</v>
      </c>
      <c r="Y16" s="351">
        <f>IF([26]AKA!Y16="","",[26]AKA!Y16)</f>
        <v>75</v>
      </c>
      <c r="Z16" s="302">
        <f t="shared" si="8"/>
        <v>77</v>
      </c>
      <c r="AA16" s="201">
        <f t="shared" si="9"/>
        <v>79</v>
      </c>
      <c r="AB16" s="201">
        <f t="shared" si="10"/>
        <v>0</v>
      </c>
      <c r="AC16" s="201">
        <f t="shared" si="11"/>
        <v>2</v>
      </c>
      <c r="AD16" s="201">
        <f t="shared" si="12"/>
        <v>3</v>
      </c>
      <c r="AE16" s="221" t="str">
        <f t="shared" si="13"/>
        <v>Menunjukkan penguasaan dalam Memahami pengertian , dalial, ciri-ciri dan dampak negatif sifat riya' dan nifaq serta Menyajikan contoh cara menghindari perilaku riya dan nifaq.</v>
      </c>
      <c r="AF16" s="226" t="str">
        <f t="shared" si="14"/>
        <v>Perlu bantuan dalam Menerapkan adab membaca Al- Qur'an dan adab berdo'a serta mempraktekannya.</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73"/>
      <c r="B17" s="134">
        <f t="shared" si="7"/>
        <v>9</v>
      </c>
      <c r="C17" s="135">
        <f>IF(Data!F13="","",Data!F13)</f>
        <v>2088</v>
      </c>
      <c r="D17" s="135" t="str">
        <f>IF(Data!G13="","",Data!G13)</f>
        <v>3106632526</v>
      </c>
      <c r="E17" s="152" t="str">
        <f>IF(Data!H13="","",Data!H13)</f>
        <v>INDAH VIOLAFITRA</v>
      </c>
      <c r="F17" s="135" t="str">
        <f>IF(Data!I13="","",Data!I13)</f>
        <v>P</v>
      </c>
      <c r="G17" s="135">
        <f>IF([26]AKA!G17="","",[26]AKA!G17)</f>
        <v>85</v>
      </c>
      <c r="H17" s="135">
        <f>IF([26]AKA!H17="","",[26]AKA!H17)</f>
        <v>88</v>
      </c>
      <c r="I17" s="135">
        <f>IF([26]AKA!I17="","",[26]AKA!I17)</f>
        <v>0</v>
      </c>
      <c r="J17" s="135">
        <f>IF([26]AKA!J17="","",[26]AKA!J17)</f>
        <v>0</v>
      </c>
      <c r="K17" s="135">
        <f>IF([26]AKA!K17="","",[26]AKA!K17)</f>
        <v>0</v>
      </c>
      <c r="L17" s="135">
        <f>IF([26]AKA!L17="","",[26]AKA!L17)</f>
        <v>0</v>
      </c>
      <c r="M17" s="135">
        <f>IF([26]AKA!M17="","",[26]AKA!M17)</f>
        <v>0</v>
      </c>
      <c r="N17" s="135">
        <f>IF([26]AKA!N17="","",[26]AKA!N17)</f>
        <v>0</v>
      </c>
      <c r="O17" s="135">
        <f>IF([26]AKA!O17="","",[26]AKA!O17)</f>
        <v>85</v>
      </c>
      <c r="P17" s="135">
        <f>IF([26]AKA!P17="","",[26]AKA!P17)</f>
        <v>88</v>
      </c>
      <c r="Q17" s="135">
        <f>IF([26]AKA!Q17="","",[26]AKA!Q17)</f>
        <v>85</v>
      </c>
      <c r="R17" s="135">
        <f>IF([26]AKA!R17="","",[26]AKA!R17)</f>
        <v>85</v>
      </c>
      <c r="S17" s="135">
        <f>IF([26]AKA!S17="","",[26]AKA!S17)</f>
        <v>90</v>
      </c>
      <c r="T17" s="135">
        <f>IF([26]AKA!T17="","",[26]AKA!T17)</f>
        <v>0</v>
      </c>
      <c r="U17" s="135">
        <f>IF([26]AKA!U17="","",[26]AKA!U17)</f>
        <v>0</v>
      </c>
      <c r="V17" s="350">
        <f>IF([26]AKA!V17="","",[26]AKA!V17)</f>
        <v>0</v>
      </c>
      <c r="W17" s="375">
        <f>IF([26]AKA!W17="","",[26]AKA!W17)</f>
        <v>86.5</v>
      </c>
      <c r="X17" s="375">
        <f>IF([26]AKA!X17="","",[26]AKA!X17)</f>
        <v>86.6</v>
      </c>
      <c r="Y17" s="351">
        <f>IF([26]AKA!Y17="","",[26]AKA!Y17)</f>
        <v>77</v>
      </c>
      <c r="Z17" s="302">
        <f t="shared" si="8"/>
        <v>83</v>
      </c>
      <c r="AA17" s="201">
        <f t="shared" si="9"/>
        <v>88</v>
      </c>
      <c r="AB17" s="201">
        <f t="shared" si="10"/>
        <v>0</v>
      </c>
      <c r="AC17" s="201">
        <f t="shared" si="11"/>
        <v>2</v>
      </c>
      <c r="AD17" s="201">
        <f t="shared" si="12"/>
        <v>3</v>
      </c>
      <c r="AE17" s="221" t="str">
        <f t="shared" si="13"/>
        <v>Menunjukkan penguasaan dalam Memahami pengertian , dalial, ciri-ciri dan dampak negatif sifat riya' dan nifaq serta Menyajikan contoh cara menghindari perilaku riya dan nifaq.</v>
      </c>
      <c r="AF17" s="226" t="str">
        <f t="shared" si="14"/>
        <v>Perlu bantuan dalam Menerapkan adab membaca Al- Qur'an dan adab berdo'a serta mempraktekannya.</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73"/>
      <c r="B18" s="134">
        <f t="shared" si="7"/>
        <v>10</v>
      </c>
      <c r="C18" s="135">
        <f>IF(Data!F14="","",Data!F14)</f>
        <v>2109</v>
      </c>
      <c r="D18" s="135" t="str">
        <f>IF(Data!G14="","",Data!G14)</f>
        <v>3092608052</v>
      </c>
      <c r="E18" s="152" t="str">
        <f>IF(Data!H14="","",Data!H14)</f>
        <v>KEVIN FAHREZI</v>
      </c>
      <c r="F18" s="135" t="str">
        <f>IF(Data!I14="","",Data!I14)</f>
        <v>L</v>
      </c>
      <c r="G18" s="135">
        <f>IF([26]AKA!G18="","",[26]AKA!G18)</f>
        <v>74</v>
      </c>
      <c r="H18" s="135">
        <f>IF([26]AKA!H18="","",[26]AKA!H18)</f>
        <v>74</v>
      </c>
      <c r="I18" s="135">
        <f>IF([26]AKA!I18="","",[26]AKA!I18)</f>
        <v>0</v>
      </c>
      <c r="J18" s="135">
        <f>IF([26]AKA!J18="","",[26]AKA!J18)</f>
        <v>0</v>
      </c>
      <c r="K18" s="135">
        <f>IF([26]AKA!K18="","",[26]AKA!K18)</f>
        <v>0</v>
      </c>
      <c r="L18" s="135">
        <f>IF([26]AKA!L18="","",[26]AKA!L18)</f>
        <v>0</v>
      </c>
      <c r="M18" s="135">
        <f>IF([26]AKA!M18="","",[26]AKA!M18)</f>
        <v>0</v>
      </c>
      <c r="N18" s="135">
        <f>IF([26]AKA!N18="","",[26]AKA!N18)</f>
        <v>0</v>
      </c>
      <c r="O18" s="135">
        <f>IF([26]AKA!O18="","",[26]AKA!O18)</f>
        <v>74</v>
      </c>
      <c r="P18" s="135">
        <f>IF([26]AKA!P18="","",[26]AKA!P18)</f>
        <v>74</v>
      </c>
      <c r="Q18" s="135">
        <f>IF([26]AKA!Q18="","",[26]AKA!Q18)</f>
        <v>74</v>
      </c>
      <c r="R18" s="135">
        <f>IF([26]AKA!R18="","",[26]AKA!R18)</f>
        <v>74</v>
      </c>
      <c r="S18" s="135">
        <f>IF([26]AKA!S18="","",[26]AKA!S18)</f>
        <v>75</v>
      </c>
      <c r="T18" s="135">
        <f>IF([26]AKA!T18="","",[26]AKA!T18)</f>
        <v>0</v>
      </c>
      <c r="U18" s="135">
        <f>IF([26]AKA!U18="","",[26]AKA!U18)</f>
        <v>0</v>
      </c>
      <c r="V18" s="350">
        <f>IF([26]AKA!V18="","",[26]AKA!V18)</f>
        <v>0</v>
      </c>
      <c r="W18" s="375">
        <f>IF([26]AKA!W18="","",[26]AKA!W18)</f>
        <v>74</v>
      </c>
      <c r="X18" s="375">
        <f>IF([26]AKA!X18="","",[26]AKA!X18)</f>
        <v>74.2</v>
      </c>
      <c r="Y18" s="351">
        <f>IF([26]AKA!Y18="","",[26]AKA!Y18)</f>
        <v>74</v>
      </c>
      <c r="Z18" s="302">
        <f t="shared" si="8"/>
        <v>74</v>
      </c>
      <c r="AA18" s="201">
        <f t="shared" si="9"/>
        <v>74</v>
      </c>
      <c r="AB18" s="201">
        <f t="shared" si="10"/>
        <v>0</v>
      </c>
      <c r="AC18" s="201">
        <f t="shared" si="11"/>
        <v>1</v>
      </c>
      <c r="AD18" s="201">
        <f t="shared" si="12"/>
        <v>3</v>
      </c>
      <c r="AE18" s="221" t="str">
        <f t="shared" si="13"/>
        <v xml:space="preserve">Menunjukkan penguasaan dalam Menganalisis tugas dan sifat malaikat Allah serta makhluk gaib lainnya dan Menyajikan hasil analisis keterkaitan sifat malaikat dan syaitan dengan perilaku manusia. </v>
      </c>
      <c r="AF18" s="226" t="str">
        <f t="shared" si="14"/>
        <v>Perlu bantuan dalam Menerapkan adab membaca Al- Qur'an dan adab berdo'a serta mempraktekannya.</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73"/>
      <c r="B19" s="134">
        <f t="shared" si="7"/>
        <v>11</v>
      </c>
      <c r="C19" s="135">
        <f>IF(Data!F15="","",Data!F15)</f>
        <v>2096</v>
      </c>
      <c r="D19" s="135" t="str">
        <f>IF(Data!G15="","",Data!G15)</f>
        <v>0107523037</v>
      </c>
      <c r="E19" s="152" t="str">
        <f>IF(Data!H15="","",Data!H15)</f>
        <v>M. IZAM AZMI</v>
      </c>
      <c r="F19" s="135" t="str">
        <f>IF(Data!I15="","",Data!I15)</f>
        <v>L</v>
      </c>
      <c r="G19" s="135">
        <f>IF([26]AKA!G19="","",[26]AKA!G19)</f>
        <v>80</v>
      </c>
      <c r="H19" s="135">
        <f>IF([26]AKA!H19="","",[26]AKA!H19)</f>
        <v>82</v>
      </c>
      <c r="I19" s="135">
        <f>IF([26]AKA!I19="","",[26]AKA!I19)</f>
        <v>0</v>
      </c>
      <c r="J19" s="135">
        <f>IF([26]AKA!J19="","",[26]AKA!J19)</f>
        <v>0</v>
      </c>
      <c r="K19" s="135">
        <f>IF([26]AKA!K19="","",[26]AKA!K19)</f>
        <v>0</v>
      </c>
      <c r="L19" s="135">
        <f>IF([26]AKA!L19="","",[26]AKA!L19)</f>
        <v>0</v>
      </c>
      <c r="M19" s="135">
        <f>IF([26]AKA!M19="","",[26]AKA!M19)</f>
        <v>0</v>
      </c>
      <c r="N19" s="135">
        <f>IF([26]AKA!N19="","",[26]AKA!N19)</f>
        <v>0</v>
      </c>
      <c r="O19" s="135">
        <f>IF([26]AKA!O19="","",[26]AKA!O19)</f>
        <v>80</v>
      </c>
      <c r="P19" s="135">
        <f>IF([26]AKA!P19="","",[26]AKA!P19)</f>
        <v>85</v>
      </c>
      <c r="Q19" s="135">
        <f>IF([26]AKA!Q19="","",[26]AKA!Q19)</f>
        <v>80</v>
      </c>
      <c r="R19" s="135">
        <f>IF([26]AKA!R19="","",[26]AKA!R19)</f>
        <v>84</v>
      </c>
      <c r="S19" s="135">
        <f>IF([26]AKA!S19="","",[26]AKA!S19)</f>
        <v>80</v>
      </c>
      <c r="T19" s="135">
        <f>IF([26]AKA!T19="","",[26]AKA!T19)</f>
        <v>0</v>
      </c>
      <c r="U19" s="135">
        <f>IF([26]AKA!U19="","",[26]AKA!U19)</f>
        <v>0</v>
      </c>
      <c r="V19" s="350">
        <f>IF([26]AKA!V19="","",[26]AKA!V19)</f>
        <v>0</v>
      </c>
      <c r="W19" s="375">
        <f>IF([26]AKA!W19="","",[26]AKA!W19)</f>
        <v>81</v>
      </c>
      <c r="X19" s="375">
        <f>IF([26]AKA!X19="","",[26]AKA!X19)</f>
        <v>81.8</v>
      </c>
      <c r="Y19" s="351">
        <f>IF([26]AKA!Y19="","",[26]AKA!Y19)</f>
        <v>79</v>
      </c>
      <c r="Z19" s="302">
        <f t="shared" si="8"/>
        <v>81</v>
      </c>
      <c r="AA19" s="201">
        <f t="shared" si="9"/>
        <v>82</v>
      </c>
      <c r="AB19" s="201">
        <f t="shared" si="10"/>
        <v>0</v>
      </c>
      <c r="AC19" s="201">
        <f t="shared" si="11"/>
        <v>2</v>
      </c>
      <c r="AD19" s="201">
        <f t="shared" si="12"/>
        <v>3</v>
      </c>
      <c r="AE19" s="221" t="str">
        <f t="shared" si="13"/>
        <v>Menunjukkan penguasaan dalam Memahami pengertian , dalial, ciri-ciri dan dampak negatif sifat riya' dan nifaq serta Menyajikan contoh cara menghindari perilaku riya dan nifaq.</v>
      </c>
      <c r="AF19" s="226" t="str">
        <f t="shared" si="14"/>
        <v>Perlu bantuan dalam Menerapkan adab membaca Al- Qur'an dan adab berdo'a serta mempraktekannya.</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73"/>
      <c r="B20" s="134">
        <f t="shared" si="7"/>
        <v>12</v>
      </c>
      <c r="C20" s="135">
        <f>IF(Data!F16="","",Data!F16)</f>
        <v>2102</v>
      </c>
      <c r="D20" s="135" t="str">
        <f>IF(Data!G16="","",Data!G16)</f>
        <v>0104675982</v>
      </c>
      <c r="E20" s="152" t="str">
        <f>IF(Data!H16="","",Data!H16)</f>
        <v>M. RAFFY MAULA DANNY</v>
      </c>
      <c r="F20" s="135" t="str">
        <f>IF(Data!I16="","",Data!I16)</f>
        <v>L</v>
      </c>
      <c r="G20" s="135">
        <f>IF([26]AKA!G20="","",[26]AKA!G20)</f>
        <v>80</v>
      </c>
      <c r="H20" s="135">
        <f>IF([26]AKA!H20="","",[26]AKA!H20)</f>
        <v>82</v>
      </c>
      <c r="I20" s="135">
        <f>IF([26]AKA!I20="","",[26]AKA!I20)</f>
        <v>0</v>
      </c>
      <c r="J20" s="135">
        <f>IF([26]AKA!J20="","",[26]AKA!J20)</f>
        <v>0</v>
      </c>
      <c r="K20" s="135">
        <f>IF([26]AKA!K20="","",[26]AKA!K20)</f>
        <v>0</v>
      </c>
      <c r="L20" s="135">
        <f>IF([26]AKA!L20="","",[26]AKA!L20)</f>
        <v>0</v>
      </c>
      <c r="M20" s="135">
        <f>IF([26]AKA!M20="","",[26]AKA!M20)</f>
        <v>0</v>
      </c>
      <c r="N20" s="135">
        <f>IF([26]AKA!N20="","",[26]AKA!N20)</f>
        <v>0</v>
      </c>
      <c r="O20" s="135">
        <f>IF([26]AKA!O20="","",[26]AKA!O20)</f>
        <v>80</v>
      </c>
      <c r="P20" s="135">
        <f>IF([26]AKA!P20="","",[26]AKA!P20)</f>
        <v>84</v>
      </c>
      <c r="Q20" s="135">
        <f>IF([26]AKA!Q20="","",[26]AKA!Q20)</f>
        <v>80</v>
      </c>
      <c r="R20" s="135">
        <f>IF([26]AKA!R20="","",[26]AKA!R20)</f>
        <v>82</v>
      </c>
      <c r="S20" s="135">
        <f>IF([26]AKA!S20="","",[26]AKA!S20)</f>
        <v>80</v>
      </c>
      <c r="T20" s="135">
        <f>IF([26]AKA!T20="","",[26]AKA!T20)</f>
        <v>0</v>
      </c>
      <c r="U20" s="135">
        <f>IF([26]AKA!U20="","",[26]AKA!U20)</f>
        <v>0</v>
      </c>
      <c r="V20" s="350">
        <f>IF([26]AKA!V20="","",[26]AKA!V20)</f>
        <v>0</v>
      </c>
      <c r="W20" s="375">
        <f>IF([26]AKA!W20="","",[26]AKA!W20)</f>
        <v>81</v>
      </c>
      <c r="X20" s="375">
        <f>IF([26]AKA!X20="","",[26]AKA!X20)</f>
        <v>81.2</v>
      </c>
      <c r="Y20" s="351">
        <f>IF([26]AKA!Y20="","",[26]AKA!Y20)</f>
        <v>78</v>
      </c>
      <c r="Z20" s="302">
        <f t="shared" si="8"/>
        <v>80</v>
      </c>
      <c r="AA20" s="201">
        <f t="shared" si="9"/>
        <v>82</v>
      </c>
      <c r="AB20" s="201">
        <f t="shared" si="10"/>
        <v>0</v>
      </c>
      <c r="AC20" s="201">
        <f t="shared" si="11"/>
        <v>2</v>
      </c>
      <c r="AD20" s="201">
        <f t="shared" si="12"/>
        <v>3</v>
      </c>
      <c r="AE20" s="221" t="str">
        <f t="shared" si="13"/>
        <v>Menunjukkan penguasaan dalam Memahami pengertian , dalial, ciri-ciri dan dampak negatif sifat riya' dan nifaq serta Menyajikan contoh cara menghindari perilaku riya dan nifaq.</v>
      </c>
      <c r="AF20" s="226" t="str">
        <f t="shared" si="14"/>
        <v>Perlu bantuan dalam Menerapkan adab membaca Al- Qur'an dan adab berdo'a serta mempraktekannya.</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73"/>
      <c r="B21" s="134">
        <f t="shared" si="7"/>
        <v>13</v>
      </c>
      <c r="C21" s="135">
        <f>IF(Data!F17="","",Data!F17)</f>
        <v>2090</v>
      </c>
      <c r="D21" s="135" t="str">
        <f>IF(Data!G17="","",Data!G17)</f>
        <v>3090477421</v>
      </c>
      <c r="E21" s="152" t="str">
        <f>IF(Data!H17="","",Data!H17)</f>
        <v>MARWAH RIANA</v>
      </c>
      <c r="F21" s="135" t="str">
        <f>IF(Data!I17="","",Data!I17)</f>
        <v>P</v>
      </c>
      <c r="G21" s="135">
        <f>IF([26]AKA!G21="","",[26]AKA!G21)</f>
        <v>85</v>
      </c>
      <c r="H21" s="135">
        <f>IF([26]AKA!H21="","",[26]AKA!H21)</f>
        <v>88</v>
      </c>
      <c r="I21" s="135">
        <f>IF([26]AKA!I21="","",[26]AKA!I21)</f>
        <v>0</v>
      </c>
      <c r="J21" s="135">
        <f>IF([26]AKA!J21="","",[26]AKA!J21)</f>
        <v>0</v>
      </c>
      <c r="K21" s="135">
        <f>IF([26]AKA!K21="","",[26]AKA!K21)</f>
        <v>0</v>
      </c>
      <c r="L21" s="135">
        <f>IF([26]AKA!L21="","",[26]AKA!L21)</f>
        <v>0</v>
      </c>
      <c r="M21" s="135">
        <f>IF([26]AKA!M21="","",[26]AKA!M21)</f>
        <v>0</v>
      </c>
      <c r="N21" s="135">
        <f>IF([26]AKA!N21="","",[26]AKA!N21)</f>
        <v>0</v>
      </c>
      <c r="O21" s="135">
        <f>IF([26]AKA!O21="","",[26]AKA!O21)</f>
        <v>85</v>
      </c>
      <c r="P21" s="135">
        <f>IF([26]AKA!P21="","",[26]AKA!P21)</f>
        <v>85</v>
      </c>
      <c r="Q21" s="135">
        <f>IF([26]AKA!Q21="","",[26]AKA!Q21)</f>
        <v>85</v>
      </c>
      <c r="R21" s="135">
        <f>IF([26]AKA!R21="","",[26]AKA!R21)</f>
        <v>88</v>
      </c>
      <c r="S21" s="135">
        <f>IF([26]AKA!S21="","",[26]AKA!S21)</f>
        <v>88</v>
      </c>
      <c r="T21" s="135">
        <f>IF([26]AKA!T21="","",[26]AKA!T21)</f>
        <v>0</v>
      </c>
      <c r="U21" s="135">
        <f>IF([26]AKA!U21="","",[26]AKA!U21)</f>
        <v>0</v>
      </c>
      <c r="V21" s="350">
        <f>IF([26]AKA!V21="","",[26]AKA!V21)</f>
        <v>0</v>
      </c>
      <c r="W21" s="375">
        <f>IF([26]AKA!W21="","",[26]AKA!W21)</f>
        <v>86.5</v>
      </c>
      <c r="X21" s="375">
        <f>IF([26]AKA!X21="","",[26]AKA!X21)</f>
        <v>86.2</v>
      </c>
      <c r="Y21" s="351">
        <f>IF([26]AKA!Y21="","",[26]AKA!Y21)</f>
        <v>79</v>
      </c>
      <c r="Z21" s="302">
        <f t="shared" si="8"/>
        <v>84</v>
      </c>
      <c r="AA21" s="201">
        <f t="shared" si="9"/>
        <v>88</v>
      </c>
      <c r="AB21" s="201">
        <f t="shared" si="10"/>
        <v>0</v>
      </c>
      <c r="AC21" s="201">
        <f t="shared" si="11"/>
        <v>2</v>
      </c>
      <c r="AD21" s="201">
        <f t="shared" si="12"/>
        <v>3</v>
      </c>
      <c r="AE21" s="221" t="str">
        <f t="shared" si="13"/>
        <v>Menunjukkan penguasaan dalam Memahami pengertian , dalial, ciri-ciri dan dampak negatif sifat riya' dan nifaq serta Menyajikan contoh cara menghindari perilaku riya dan nifaq.</v>
      </c>
      <c r="AF21" s="226" t="str">
        <f t="shared" si="14"/>
        <v>Perlu bantuan dalam Menerapkan adab membaca Al- Qur'an dan adab berdo'a serta mempraktekannya.</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73"/>
      <c r="B22" s="134">
        <f t="shared" si="7"/>
        <v>14</v>
      </c>
      <c r="C22" s="135">
        <f>IF(Data!F18="","",Data!F18)</f>
        <v>2105</v>
      </c>
      <c r="D22" s="135" t="str">
        <f>IF(Data!G18="","",Data!G18)</f>
        <v>3086284599</v>
      </c>
      <c r="E22" s="152" t="str">
        <f>IF(Data!H18="","",Data!H18)</f>
        <v>MUH. SYIFA' BAYU AJI</v>
      </c>
      <c r="F22" s="135" t="str">
        <f>IF(Data!I18="","",Data!I18)</f>
        <v>L</v>
      </c>
      <c r="G22" s="135">
        <f>IF([26]AKA!G22="","",[26]AKA!G22)</f>
        <v>80</v>
      </c>
      <c r="H22" s="135">
        <f>IF([26]AKA!H22="","",[26]AKA!H22)</f>
        <v>85</v>
      </c>
      <c r="I22" s="135">
        <f>IF([26]AKA!I22="","",[26]AKA!I22)</f>
        <v>0</v>
      </c>
      <c r="J22" s="135">
        <f>IF([26]AKA!J22="","",[26]AKA!J22)</f>
        <v>0</v>
      </c>
      <c r="K22" s="135">
        <f>IF([26]AKA!K22="","",[26]AKA!K22)</f>
        <v>0</v>
      </c>
      <c r="L22" s="135">
        <f>IF([26]AKA!L22="","",[26]AKA!L22)</f>
        <v>0</v>
      </c>
      <c r="M22" s="135">
        <f>IF([26]AKA!M22="","",[26]AKA!M22)</f>
        <v>0</v>
      </c>
      <c r="N22" s="135">
        <f>IF([26]AKA!N22="","",[26]AKA!N22)</f>
        <v>0</v>
      </c>
      <c r="O22" s="135">
        <f>IF([26]AKA!O22="","",[26]AKA!O22)</f>
        <v>82</v>
      </c>
      <c r="P22" s="135">
        <f>IF([26]AKA!P22="","",[26]AKA!P22)</f>
        <v>85</v>
      </c>
      <c r="Q22" s="135">
        <f>IF([26]AKA!Q22="","",[26]AKA!Q22)</f>
        <v>86</v>
      </c>
      <c r="R22" s="135">
        <f>IF([26]AKA!R22="","",[26]AKA!R22)</f>
        <v>84</v>
      </c>
      <c r="S22" s="135">
        <f>IF([26]AKA!S22="","",[26]AKA!S22)</f>
        <v>84</v>
      </c>
      <c r="T22" s="135">
        <f>IF([26]AKA!T22="","",[26]AKA!T22)</f>
        <v>0</v>
      </c>
      <c r="U22" s="135">
        <f>IF([26]AKA!U22="","",[26]AKA!U22)</f>
        <v>0</v>
      </c>
      <c r="V22" s="350">
        <f>IF([26]AKA!V22="","",[26]AKA!V22)</f>
        <v>0</v>
      </c>
      <c r="W22" s="375">
        <f>IF([26]AKA!W22="","",[26]AKA!W22)</f>
        <v>82.5</v>
      </c>
      <c r="X22" s="375">
        <f>IF([26]AKA!X22="","",[26]AKA!X22)</f>
        <v>84.2</v>
      </c>
      <c r="Y22" s="351">
        <f>IF([26]AKA!Y22="","",[26]AKA!Y22)</f>
        <v>77</v>
      </c>
      <c r="Z22" s="302">
        <f t="shared" si="8"/>
        <v>81</v>
      </c>
      <c r="AA22" s="201">
        <f t="shared" si="9"/>
        <v>85</v>
      </c>
      <c r="AB22" s="201">
        <f t="shared" si="10"/>
        <v>0</v>
      </c>
      <c r="AC22" s="201">
        <f t="shared" si="11"/>
        <v>2</v>
      </c>
      <c r="AD22" s="201">
        <f t="shared" si="12"/>
        <v>3</v>
      </c>
      <c r="AE22" s="221" t="str">
        <f t="shared" si="13"/>
        <v>Menunjukkan penguasaan dalam Memahami pengertian , dalial, ciri-ciri dan dampak negatif sifat riya' dan nifaq serta Menyajikan contoh cara menghindari perilaku riya dan nifaq.</v>
      </c>
      <c r="AF22" s="226" t="str">
        <f t="shared" si="14"/>
        <v>Perlu bantuan dalam Menerapkan adab membaca Al- Qur'an dan adab berdo'a serta mempraktekannya.</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73"/>
      <c r="B23" s="134">
        <f t="shared" si="7"/>
        <v>15</v>
      </c>
      <c r="C23" s="135">
        <f>IF(Data!F19="","",Data!F19)</f>
        <v>2079</v>
      </c>
      <c r="D23" s="135" t="str">
        <f>IF(Data!G19="","",Data!G19)</f>
        <v>0102646736</v>
      </c>
      <c r="E23" s="152" t="str">
        <f>IF(Data!H19="","",Data!H19)</f>
        <v>MUHAMMAD FATIKHUL ILMI</v>
      </c>
      <c r="F23" s="135" t="str">
        <f>IF(Data!I19="","",Data!I19)</f>
        <v>L</v>
      </c>
      <c r="G23" s="135">
        <f>IF([26]AKA!G23="","",[26]AKA!G23)</f>
        <v>80</v>
      </c>
      <c r="H23" s="135">
        <f>IF([26]AKA!H23="","",[26]AKA!H23)</f>
        <v>82</v>
      </c>
      <c r="I23" s="135">
        <f>IF([26]AKA!I23="","",[26]AKA!I23)</f>
        <v>0</v>
      </c>
      <c r="J23" s="135">
        <f>IF([26]AKA!J23="","",[26]AKA!J23)</f>
        <v>0</v>
      </c>
      <c r="K23" s="135">
        <f>IF([26]AKA!K23="","",[26]AKA!K23)</f>
        <v>0</v>
      </c>
      <c r="L23" s="135">
        <f>IF([26]AKA!L23="","",[26]AKA!L23)</f>
        <v>0</v>
      </c>
      <c r="M23" s="135">
        <f>IF([26]AKA!M23="","",[26]AKA!M23)</f>
        <v>0</v>
      </c>
      <c r="N23" s="135">
        <f>IF([26]AKA!N23="","",[26]AKA!N23)</f>
        <v>0</v>
      </c>
      <c r="O23" s="135">
        <f>IF([26]AKA!O23="","",[26]AKA!O23)</f>
        <v>80</v>
      </c>
      <c r="P23" s="135">
        <f>IF([26]AKA!P23="","",[26]AKA!P23)</f>
        <v>80</v>
      </c>
      <c r="Q23" s="135">
        <f>IF([26]AKA!Q23="","",[26]AKA!Q23)</f>
        <v>80</v>
      </c>
      <c r="R23" s="135">
        <f>IF([26]AKA!R23="","",[26]AKA!R23)</f>
        <v>84</v>
      </c>
      <c r="S23" s="135">
        <f>IF([26]AKA!S23="","",[26]AKA!S23)</f>
        <v>84</v>
      </c>
      <c r="T23" s="135">
        <f>IF([26]AKA!T23="","",[26]AKA!T23)</f>
        <v>0</v>
      </c>
      <c r="U23" s="135">
        <f>IF([26]AKA!U23="","",[26]AKA!U23)</f>
        <v>0</v>
      </c>
      <c r="V23" s="350">
        <f>IF([26]AKA!V23="","",[26]AKA!V23)</f>
        <v>0</v>
      </c>
      <c r="W23" s="375">
        <f>IF([26]AKA!W23="","",[26]AKA!W23)</f>
        <v>81</v>
      </c>
      <c r="X23" s="375">
        <f>IF([26]AKA!X23="","",[26]AKA!X23)</f>
        <v>81.599999999999994</v>
      </c>
      <c r="Y23" s="351">
        <f>IF([26]AKA!Y23="","",[26]AKA!Y23)</f>
        <v>77</v>
      </c>
      <c r="Z23" s="302">
        <f t="shared" si="8"/>
        <v>80</v>
      </c>
      <c r="AA23" s="201">
        <f t="shared" si="9"/>
        <v>82</v>
      </c>
      <c r="AB23" s="201">
        <f t="shared" si="10"/>
        <v>0</v>
      </c>
      <c r="AC23" s="201">
        <f t="shared" si="11"/>
        <v>2</v>
      </c>
      <c r="AD23" s="201">
        <f t="shared" si="12"/>
        <v>3</v>
      </c>
      <c r="AE23" s="221" t="str">
        <f t="shared" si="13"/>
        <v>Menunjukkan penguasaan dalam Memahami pengertian , dalial, ciri-ciri dan dampak negatif sifat riya' dan nifaq serta Menyajikan contoh cara menghindari perilaku riya dan nifaq.</v>
      </c>
      <c r="AF23" s="226" t="str">
        <f t="shared" si="14"/>
        <v>Perlu bantuan dalam Menerapkan adab membaca Al- Qur'an dan adab berdo'a serta mempraktekannya.</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73"/>
      <c r="B24" s="134">
        <f t="shared" si="7"/>
        <v>16</v>
      </c>
      <c r="C24" s="135">
        <f>IF(Data!F20="","",Data!F20)</f>
        <v>2106</v>
      </c>
      <c r="D24" s="135" t="str">
        <f>IF(Data!G20="","",Data!G20)</f>
        <v>3117077014</v>
      </c>
      <c r="E24" s="152" t="str">
        <f>IF(Data!H20="","",Data!H20)</f>
        <v>MUHAMMAD RAZIF KASYAFANI</v>
      </c>
      <c r="F24" s="135" t="str">
        <f>IF(Data!I20="","",Data!I20)</f>
        <v>L</v>
      </c>
      <c r="G24" s="135">
        <f>IF([26]AKA!G24="","",[26]AKA!G24)</f>
        <v>76</v>
      </c>
      <c r="H24" s="135">
        <f>IF([26]AKA!H24="","",[26]AKA!H24)</f>
        <v>77</v>
      </c>
      <c r="I24" s="135">
        <f>IF([26]AKA!I24="","",[26]AKA!I24)</f>
        <v>0</v>
      </c>
      <c r="J24" s="135">
        <f>IF([26]AKA!J24="","",[26]AKA!J24)</f>
        <v>0</v>
      </c>
      <c r="K24" s="135">
        <f>IF([26]AKA!K24="","",[26]AKA!K24)</f>
        <v>0</v>
      </c>
      <c r="L24" s="135">
        <f>IF([26]AKA!L24="","",[26]AKA!L24)</f>
        <v>0</v>
      </c>
      <c r="M24" s="135">
        <f>IF([26]AKA!M24="","",[26]AKA!M24)</f>
        <v>0</v>
      </c>
      <c r="N24" s="135">
        <f>IF([26]AKA!N24="","",[26]AKA!N24)</f>
        <v>0</v>
      </c>
      <c r="O24" s="135">
        <f>IF([26]AKA!O24="","",[26]AKA!O24)</f>
        <v>77</v>
      </c>
      <c r="P24" s="135">
        <f>IF([26]AKA!P24="","",[26]AKA!P24)</f>
        <v>76</v>
      </c>
      <c r="Q24" s="135">
        <f>IF([26]AKA!Q24="","",[26]AKA!Q24)</f>
        <v>78</v>
      </c>
      <c r="R24" s="135">
        <f>IF([26]AKA!R24="","",[26]AKA!R24)</f>
        <v>76</v>
      </c>
      <c r="S24" s="135">
        <f>IF([26]AKA!S24="","",[26]AKA!S24)</f>
        <v>80</v>
      </c>
      <c r="T24" s="135">
        <f>IF([26]AKA!T24="","",[26]AKA!T24)</f>
        <v>0</v>
      </c>
      <c r="U24" s="135">
        <f>IF([26]AKA!U24="","",[26]AKA!U24)</f>
        <v>0</v>
      </c>
      <c r="V24" s="350">
        <f>IF([26]AKA!V24="","",[26]AKA!V24)</f>
        <v>0</v>
      </c>
      <c r="W24" s="375">
        <f>IF([26]AKA!W24="","",[26]AKA!W24)</f>
        <v>76.5</v>
      </c>
      <c r="X24" s="375">
        <f>IF([26]AKA!X24="","",[26]AKA!X24)</f>
        <v>77.400000000000006</v>
      </c>
      <c r="Y24" s="351">
        <f>IF([26]AKA!Y24="","",[26]AKA!Y24)</f>
        <v>75</v>
      </c>
      <c r="Z24" s="302">
        <f t="shared" si="8"/>
        <v>76</v>
      </c>
      <c r="AA24" s="201">
        <f t="shared" si="9"/>
        <v>77</v>
      </c>
      <c r="AB24" s="201">
        <f t="shared" si="10"/>
        <v>0</v>
      </c>
      <c r="AC24" s="201">
        <f t="shared" si="11"/>
        <v>2</v>
      </c>
      <c r="AD24" s="201">
        <f t="shared" si="12"/>
        <v>3</v>
      </c>
      <c r="AE24" s="221" t="str">
        <f t="shared" si="13"/>
        <v>Menunjukkan penguasaan dalam Memahami pengertian , dalial, ciri-ciri dan dampak negatif sifat riya' dan nifaq serta Menyajikan contoh cara menghindari perilaku riya dan nifaq.</v>
      </c>
      <c r="AF24" s="226" t="str">
        <f t="shared" si="14"/>
        <v>Perlu bantuan dalam Menerapkan adab membaca Al- Qur'an dan adab berdo'a serta mempraktekannya.</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73"/>
      <c r="B25" s="134">
        <f t="shared" si="7"/>
        <v>17</v>
      </c>
      <c r="C25" s="135">
        <f>IF(Data!F21="","",Data!F21)</f>
        <v>2092</v>
      </c>
      <c r="D25" s="135" t="str">
        <f>IF(Data!G21="","",Data!G21)</f>
        <v>3098715690</v>
      </c>
      <c r="E25" s="152" t="str">
        <f>IF(Data!H21="","",Data!H21)</f>
        <v>NAZILATUN NIKMAH</v>
      </c>
      <c r="F25" s="135" t="str">
        <f>IF(Data!I21="","",Data!I21)</f>
        <v>P</v>
      </c>
      <c r="G25" s="135">
        <f>IF([26]AKA!G25="","",[26]AKA!G25)</f>
        <v>85</v>
      </c>
      <c r="H25" s="135">
        <f>IF([26]AKA!H25="","",[26]AKA!H25)</f>
        <v>86</v>
      </c>
      <c r="I25" s="135">
        <f>IF([26]AKA!I25="","",[26]AKA!I25)</f>
        <v>0</v>
      </c>
      <c r="J25" s="135">
        <f>IF([26]AKA!J25="","",[26]AKA!J25)</f>
        <v>0</v>
      </c>
      <c r="K25" s="135">
        <f>IF([26]AKA!K25="","",[26]AKA!K25)</f>
        <v>0</v>
      </c>
      <c r="L25" s="135">
        <f>IF([26]AKA!L25="","",[26]AKA!L25)</f>
        <v>0</v>
      </c>
      <c r="M25" s="135">
        <f>IF([26]AKA!M25="","",[26]AKA!M25)</f>
        <v>0</v>
      </c>
      <c r="N25" s="135">
        <f>IF([26]AKA!N25="","",[26]AKA!N25)</f>
        <v>0</v>
      </c>
      <c r="O25" s="135">
        <f>IF([26]AKA!O25="","",[26]AKA!O25)</f>
        <v>85</v>
      </c>
      <c r="P25" s="135">
        <f>IF([26]AKA!P25="","",[26]AKA!P25)</f>
        <v>86</v>
      </c>
      <c r="Q25" s="135">
        <f>IF([26]AKA!Q25="","",[26]AKA!Q25)</f>
        <v>85</v>
      </c>
      <c r="R25" s="135">
        <f>IF([26]AKA!R25="","",[26]AKA!R25)</f>
        <v>85</v>
      </c>
      <c r="S25" s="135">
        <f>IF([26]AKA!S25="","",[26]AKA!S25)</f>
        <v>85</v>
      </c>
      <c r="T25" s="135">
        <f>IF([26]AKA!T25="","",[26]AKA!T25)</f>
        <v>0</v>
      </c>
      <c r="U25" s="135">
        <f>IF([26]AKA!U25="","",[26]AKA!U25)</f>
        <v>0</v>
      </c>
      <c r="V25" s="350">
        <f>IF([26]AKA!V25="","",[26]AKA!V25)</f>
        <v>0</v>
      </c>
      <c r="W25" s="375">
        <f>IF([26]AKA!W25="","",[26]AKA!W25)</f>
        <v>85.5</v>
      </c>
      <c r="X25" s="375">
        <f>IF([26]AKA!X25="","",[26]AKA!X25)</f>
        <v>85.2</v>
      </c>
      <c r="Y25" s="351">
        <f>IF([26]AKA!Y25="","",[26]AKA!Y25)</f>
        <v>80</v>
      </c>
      <c r="Z25" s="302">
        <f t="shared" si="8"/>
        <v>84</v>
      </c>
      <c r="AA25" s="201">
        <f t="shared" si="9"/>
        <v>86</v>
      </c>
      <c r="AB25" s="201">
        <f t="shared" si="10"/>
        <v>0</v>
      </c>
      <c r="AC25" s="201">
        <f t="shared" si="11"/>
        <v>2</v>
      </c>
      <c r="AD25" s="201">
        <f t="shared" si="12"/>
        <v>3</v>
      </c>
      <c r="AE25" s="221" t="str">
        <f t="shared" si="13"/>
        <v>Menunjukkan penguasaan dalam Memahami pengertian , dalial, ciri-ciri dan dampak negatif sifat riya' dan nifaq serta Menyajikan contoh cara menghindari perilaku riya dan nifaq.</v>
      </c>
      <c r="AF25" s="226" t="str">
        <f t="shared" si="14"/>
        <v>Perlu bantuan dalam Menerapkan adab membaca Al- Qur'an dan adab berdo'a serta mempraktekannya.</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73"/>
      <c r="B26" s="134">
        <f t="shared" si="7"/>
        <v>18</v>
      </c>
      <c r="C26" s="135">
        <f>IF(Data!F22="","",Data!F22)</f>
        <v>2114</v>
      </c>
      <c r="D26" s="135" t="str">
        <f>IF(Data!G22="","",Data!G22)</f>
        <v>0095372418</v>
      </c>
      <c r="E26" s="152" t="str">
        <f>IF(Data!H22="","",Data!H22)</f>
        <v>NIRMALA MAHARANI</v>
      </c>
      <c r="F26" s="135" t="str">
        <f>IF(Data!I22="","",Data!I22)</f>
        <v>P</v>
      </c>
      <c r="G26" s="135">
        <f>IF([26]AKA!G26="","",[26]AKA!G26)</f>
        <v>80</v>
      </c>
      <c r="H26" s="135">
        <f>IF([26]AKA!H26="","",[26]AKA!H26)</f>
        <v>82</v>
      </c>
      <c r="I26" s="135">
        <f>IF([26]AKA!I26="","",[26]AKA!I26)</f>
        <v>0</v>
      </c>
      <c r="J26" s="135">
        <f>IF([26]AKA!J26="","",[26]AKA!J26)</f>
        <v>0</v>
      </c>
      <c r="K26" s="135">
        <f>IF([26]AKA!K26="","",[26]AKA!K26)</f>
        <v>0</v>
      </c>
      <c r="L26" s="135">
        <f>IF([26]AKA!L26="","",[26]AKA!L26)</f>
        <v>0</v>
      </c>
      <c r="M26" s="135">
        <f>IF([26]AKA!M26="","",[26]AKA!M26)</f>
        <v>0</v>
      </c>
      <c r="N26" s="135">
        <f>IF([26]AKA!N26="","",[26]AKA!N26)</f>
        <v>0</v>
      </c>
      <c r="O26" s="135">
        <f>IF([26]AKA!O26="","",[26]AKA!O26)</f>
        <v>80</v>
      </c>
      <c r="P26" s="135">
        <f>IF([26]AKA!P26="","",[26]AKA!P26)</f>
        <v>84</v>
      </c>
      <c r="Q26" s="135">
        <f>IF([26]AKA!Q26="","",[26]AKA!Q26)</f>
        <v>80</v>
      </c>
      <c r="R26" s="135">
        <f>IF([26]AKA!R26="","",[26]AKA!R26)</f>
        <v>84</v>
      </c>
      <c r="S26" s="135">
        <f>IF([26]AKA!S26="","",[26]AKA!S26)</f>
        <v>82</v>
      </c>
      <c r="T26" s="135">
        <f>IF([26]AKA!T26="","",[26]AKA!T26)</f>
        <v>0</v>
      </c>
      <c r="U26" s="135">
        <f>IF([26]AKA!U26="","",[26]AKA!U26)</f>
        <v>0</v>
      </c>
      <c r="V26" s="350">
        <f>IF([26]AKA!V26="","",[26]AKA!V26)</f>
        <v>0</v>
      </c>
      <c r="W26" s="375">
        <f>IF([26]AKA!W26="","",[26]AKA!W26)</f>
        <v>81</v>
      </c>
      <c r="X26" s="375">
        <f>IF([26]AKA!X26="","",[26]AKA!X26)</f>
        <v>82</v>
      </c>
      <c r="Y26" s="351">
        <f>IF([26]AKA!Y26="","",[26]AKA!Y26)</f>
        <v>76</v>
      </c>
      <c r="Z26" s="302">
        <f t="shared" si="8"/>
        <v>80</v>
      </c>
      <c r="AA26" s="201">
        <f t="shared" si="9"/>
        <v>82</v>
      </c>
      <c r="AB26" s="201">
        <f t="shared" si="10"/>
        <v>0</v>
      </c>
      <c r="AC26" s="201">
        <f t="shared" si="11"/>
        <v>2</v>
      </c>
      <c r="AD26" s="201">
        <f t="shared" si="12"/>
        <v>3</v>
      </c>
      <c r="AE26" s="221" t="str">
        <f t="shared" si="13"/>
        <v>Menunjukkan penguasaan dalam Memahami pengertian , dalial, ciri-ciri dan dampak negatif sifat riya' dan nifaq serta Menyajikan contoh cara menghindari perilaku riya dan nifaq.</v>
      </c>
      <c r="AF26" s="226" t="str">
        <f t="shared" si="14"/>
        <v>Perlu bantuan dalam Menerapkan adab membaca Al- Qur'an dan adab berdo'a serta mempraktekannya.</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73"/>
      <c r="B27" s="134">
        <f t="shared" si="7"/>
        <v>19</v>
      </c>
      <c r="C27" s="135">
        <f>IF(Data!F23="","",Data!F23)</f>
        <v>2149</v>
      </c>
      <c r="D27" s="135" t="str">
        <f>IF(Data!G23="","",Data!G23)</f>
        <v>3100029460</v>
      </c>
      <c r="E27" s="152" t="str">
        <f>IF(Data!H23="","",Data!H23)</f>
        <v>NOR ALIA SILFA</v>
      </c>
      <c r="F27" s="135" t="str">
        <f>IF(Data!I23="","",Data!I23)</f>
        <v>P</v>
      </c>
      <c r="G27" s="135">
        <f>IF([26]AKA!G27="","",[26]AKA!G27)</f>
        <v>80</v>
      </c>
      <c r="H27" s="135">
        <f>IF([26]AKA!H27="","",[26]AKA!H27)</f>
        <v>82</v>
      </c>
      <c r="I27" s="135">
        <f>IF([26]AKA!I27="","",[26]AKA!I27)</f>
        <v>0</v>
      </c>
      <c r="J27" s="135">
        <f>IF([26]AKA!J27="","",[26]AKA!J27)</f>
        <v>0</v>
      </c>
      <c r="K27" s="135">
        <f>IF([26]AKA!K27="","",[26]AKA!K27)</f>
        <v>0</v>
      </c>
      <c r="L27" s="135">
        <f>IF([26]AKA!L27="","",[26]AKA!L27)</f>
        <v>0</v>
      </c>
      <c r="M27" s="135">
        <f>IF([26]AKA!M27="","",[26]AKA!M27)</f>
        <v>0</v>
      </c>
      <c r="N27" s="135">
        <f>IF([26]AKA!N27="","",[26]AKA!N27)</f>
        <v>0</v>
      </c>
      <c r="O27" s="135">
        <f>IF([26]AKA!O27="","",[26]AKA!O27)</f>
        <v>80</v>
      </c>
      <c r="P27" s="135">
        <f>IF([26]AKA!P27="","",[26]AKA!P27)</f>
        <v>85</v>
      </c>
      <c r="Q27" s="135">
        <f>IF([26]AKA!Q27="","",[26]AKA!Q27)</f>
        <v>80</v>
      </c>
      <c r="R27" s="135">
        <f>IF([26]AKA!R27="","",[26]AKA!R27)</f>
        <v>82</v>
      </c>
      <c r="S27" s="135">
        <f>IF([26]AKA!S27="","",[26]AKA!S27)</f>
        <v>82</v>
      </c>
      <c r="T27" s="135">
        <f>IF([26]AKA!T27="","",[26]AKA!T27)</f>
        <v>0</v>
      </c>
      <c r="U27" s="135">
        <f>IF([26]AKA!U27="","",[26]AKA!U27)</f>
        <v>0</v>
      </c>
      <c r="V27" s="350">
        <f>IF([26]AKA!V27="","",[26]AKA!V27)</f>
        <v>0</v>
      </c>
      <c r="W27" s="375">
        <f>IF([26]AKA!W27="","",[26]AKA!W27)</f>
        <v>81</v>
      </c>
      <c r="X27" s="375">
        <f>IF([26]AKA!X27="","",[26]AKA!X27)</f>
        <v>81.8</v>
      </c>
      <c r="Y27" s="351">
        <f>IF([26]AKA!Y27="","",[26]AKA!Y27)</f>
        <v>80</v>
      </c>
      <c r="Z27" s="302">
        <f t="shared" si="8"/>
        <v>81</v>
      </c>
      <c r="AA27" s="201">
        <f t="shared" si="9"/>
        <v>82</v>
      </c>
      <c r="AB27" s="201">
        <f t="shared" si="10"/>
        <v>0</v>
      </c>
      <c r="AC27" s="201">
        <f t="shared" si="11"/>
        <v>2</v>
      </c>
      <c r="AD27" s="201">
        <f t="shared" si="12"/>
        <v>3</v>
      </c>
      <c r="AE27" s="221" t="str">
        <f t="shared" si="13"/>
        <v>Menunjukkan penguasaan dalam Memahami pengertian , dalial, ciri-ciri dan dampak negatif sifat riya' dan nifaq serta Menyajikan contoh cara menghindari perilaku riya dan nifaq.</v>
      </c>
      <c r="AF27" s="226" t="str">
        <f t="shared" si="14"/>
        <v>Perlu bantuan dalam Menerapkan adab membaca Al- Qur'an dan adab berdo'a serta mempraktekannya.</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73"/>
      <c r="B28" s="134">
        <f t="shared" si="7"/>
        <v>20</v>
      </c>
      <c r="C28" s="135">
        <f>IF(Data!F24="","",Data!F24)</f>
        <v>2110</v>
      </c>
      <c r="D28" s="135" t="str">
        <f>IF(Data!G24="","",Data!G24)</f>
        <v>0098467142</v>
      </c>
      <c r="E28" s="152" t="str">
        <f>IF(Data!H24="","",Data!H24)</f>
        <v>NUR MUTIA</v>
      </c>
      <c r="F28" s="135" t="str">
        <f>IF(Data!I24="","",Data!I24)</f>
        <v>P</v>
      </c>
      <c r="G28" s="135">
        <f>IF([26]AKA!G28="","",[26]AKA!G28)</f>
        <v>85</v>
      </c>
      <c r="H28" s="135">
        <f>IF([26]AKA!H28="","",[26]AKA!H28)</f>
        <v>90</v>
      </c>
      <c r="I28" s="135">
        <f>IF([26]AKA!I28="","",[26]AKA!I28)</f>
        <v>0</v>
      </c>
      <c r="J28" s="135">
        <f>IF([26]AKA!J28="","",[26]AKA!J28)</f>
        <v>0</v>
      </c>
      <c r="K28" s="135">
        <f>IF([26]AKA!K28="","",[26]AKA!K28)</f>
        <v>0</v>
      </c>
      <c r="L28" s="135">
        <f>IF([26]AKA!L28="","",[26]AKA!L28)</f>
        <v>0</v>
      </c>
      <c r="M28" s="135">
        <f>IF([26]AKA!M28="","",[26]AKA!M28)</f>
        <v>0</v>
      </c>
      <c r="N28" s="135">
        <f>IF([26]AKA!N28="","",[26]AKA!N28)</f>
        <v>0</v>
      </c>
      <c r="O28" s="135">
        <f>IF([26]AKA!O28="","",[26]AKA!O28)</f>
        <v>90</v>
      </c>
      <c r="P28" s="135">
        <f>IF([26]AKA!P28="","",[26]AKA!P28)</f>
        <v>92</v>
      </c>
      <c r="Q28" s="135">
        <f>IF([26]AKA!Q28="","",[26]AKA!Q28)</f>
        <v>90</v>
      </c>
      <c r="R28" s="135">
        <f>IF([26]AKA!R28="","",[26]AKA!R28)</f>
        <v>88</v>
      </c>
      <c r="S28" s="135">
        <f>IF([26]AKA!S28="","",[26]AKA!S28)</f>
        <v>85</v>
      </c>
      <c r="T28" s="135">
        <f>IF([26]AKA!T28="","",[26]AKA!T28)</f>
        <v>0</v>
      </c>
      <c r="U28" s="135">
        <f>IF([26]AKA!U28="","",[26]AKA!U28)</f>
        <v>0</v>
      </c>
      <c r="V28" s="350">
        <f>IF([26]AKA!V28="","",[26]AKA!V28)</f>
        <v>0</v>
      </c>
      <c r="W28" s="375">
        <f>IF([26]AKA!W28="","",[26]AKA!W28)</f>
        <v>87.5</v>
      </c>
      <c r="X28" s="375">
        <f>IF([26]AKA!X28="","",[26]AKA!X28)</f>
        <v>89</v>
      </c>
      <c r="Y28" s="351">
        <f>IF([26]AKA!Y28="","",[26]AKA!Y28)</f>
        <v>76</v>
      </c>
      <c r="Z28" s="302">
        <f t="shared" si="8"/>
        <v>84</v>
      </c>
      <c r="AA28" s="201">
        <f t="shared" si="9"/>
        <v>90</v>
      </c>
      <c r="AB28" s="201">
        <f t="shared" si="10"/>
        <v>0</v>
      </c>
      <c r="AC28" s="201">
        <f t="shared" si="11"/>
        <v>2</v>
      </c>
      <c r="AD28" s="201">
        <f t="shared" si="12"/>
        <v>3</v>
      </c>
      <c r="AE28" s="221" t="str">
        <f t="shared" si="13"/>
        <v>Menunjukkan penguasaan dalam Memahami pengertian , dalial, ciri-ciri dan dampak negatif sifat riya' dan nifaq serta Menyajikan contoh cara menghindari perilaku riya dan nifaq.</v>
      </c>
      <c r="AF28" s="226" t="str">
        <f t="shared" si="14"/>
        <v>Perlu bantuan dalam Menerapkan adab membaca Al- Qur'an dan adab berdo'a serta mempraktekannya.</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73"/>
      <c r="B29" s="134">
        <f t="shared" si="7"/>
        <v>21</v>
      </c>
      <c r="C29" s="135">
        <f>IF(Data!F25="","",Data!F25)</f>
        <v>2098</v>
      </c>
      <c r="D29" s="135" t="str">
        <f>IF(Data!G25="","",Data!G25)</f>
        <v>3101119122</v>
      </c>
      <c r="E29" s="152" t="str">
        <f>IF(Data!H25="","",Data!H25)</f>
        <v>ROHMAT HIDAYAT</v>
      </c>
      <c r="F29" s="135" t="str">
        <f>IF(Data!I25="","",Data!I25)</f>
        <v>L</v>
      </c>
      <c r="G29" s="135">
        <f>IF([26]AKA!G29="","",[26]AKA!G29)</f>
        <v>80</v>
      </c>
      <c r="H29" s="135">
        <f>IF([26]AKA!H29="","",[26]AKA!H29)</f>
        <v>87</v>
      </c>
      <c r="I29" s="135">
        <f>IF([26]AKA!I29="","",[26]AKA!I29)</f>
        <v>0</v>
      </c>
      <c r="J29" s="135">
        <f>IF([26]AKA!J29="","",[26]AKA!J29)</f>
        <v>0</v>
      </c>
      <c r="K29" s="135">
        <f>IF([26]AKA!K29="","",[26]AKA!K29)</f>
        <v>0</v>
      </c>
      <c r="L29" s="135">
        <f>IF([26]AKA!L29="","",[26]AKA!L29)</f>
        <v>0</v>
      </c>
      <c r="M29" s="135">
        <f>IF([26]AKA!M29="","",[26]AKA!M29)</f>
        <v>0</v>
      </c>
      <c r="N29" s="135">
        <f>IF([26]AKA!N29="","",[26]AKA!N29)</f>
        <v>0</v>
      </c>
      <c r="O29" s="135">
        <f>IF([26]AKA!O29="","",[26]AKA!O29)</f>
        <v>85</v>
      </c>
      <c r="P29" s="135">
        <f>IF([26]AKA!P29="","",[26]AKA!P29)</f>
        <v>87</v>
      </c>
      <c r="Q29" s="135">
        <f>IF([26]AKA!Q29="","",[26]AKA!Q29)</f>
        <v>85</v>
      </c>
      <c r="R29" s="135">
        <f>IF([26]AKA!R29="","",[26]AKA!R29)</f>
        <v>85</v>
      </c>
      <c r="S29" s="135">
        <f>IF([26]AKA!S29="","",[26]AKA!S29)</f>
        <v>87</v>
      </c>
      <c r="T29" s="135">
        <f>IF([26]AKA!T29="","",[26]AKA!T29)</f>
        <v>0</v>
      </c>
      <c r="U29" s="135">
        <f>IF([26]AKA!U29="","",[26]AKA!U29)</f>
        <v>0</v>
      </c>
      <c r="V29" s="350">
        <f>IF([26]AKA!V29="","",[26]AKA!V29)</f>
        <v>0</v>
      </c>
      <c r="W29" s="375">
        <f>IF([26]AKA!W29="","",[26]AKA!W29)</f>
        <v>83.5</v>
      </c>
      <c r="X29" s="375">
        <f>IF([26]AKA!X29="","",[26]AKA!X29)</f>
        <v>85.8</v>
      </c>
      <c r="Y29" s="351">
        <f>IF([26]AKA!Y29="","",[26]AKA!Y29)</f>
        <v>77</v>
      </c>
      <c r="Z29" s="302">
        <f t="shared" si="8"/>
        <v>82</v>
      </c>
      <c r="AA29" s="201">
        <f t="shared" si="9"/>
        <v>87</v>
      </c>
      <c r="AB29" s="201">
        <f t="shared" si="10"/>
        <v>0</v>
      </c>
      <c r="AC29" s="201">
        <f t="shared" si="11"/>
        <v>2</v>
      </c>
      <c r="AD29" s="201">
        <f t="shared" si="12"/>
        <v>3</v>
      </c>
      <c r="AE29" s="221" t="str">
        <f t="shared" si="13"/>
        <v>Menunjukkan penguasaan dalam Memahami pengertian , dalial, ciri-ciri dan dampak negatif sifat riya' dan nifaq serta Menyajikan contoh cara menghindari perilaku riya dan nifaq.</v>
      </c>
      <c r="AF29" s="226" t="str">
        <f t="shared" si="14"/>
        <v>Perlu bantuan dalam Menerapkan adab membaca Al- Qur'an dan adab berdo'a serta mempraktekannya.</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73"/>
      <c r="B30" s="134">
        <f t="shared" si="7"/>
        <v>22</v>
      </c>
      <c r="C30" s="135">
        <f>IF(Data!F26="","",Data!F26)</f>
        <v>2080</v>
      </c>
      <c r="D30" s="135" t="str">
        <f>IF(Data!G26="","",Data!G26)</f>
        <v>0091657289</v>
      </c>
      <c r="E30" s="152" t="str">
        <f>IF(Data!H26="","",Data!H26)</f>
        <v>SABRINA OKTAVIANI</v>
      </c>
      <c r="F30" s="135" t="str">
        <f>IF(Data!I26="","",Data!I26)</f>
        <v>P</v>
      </c>
      <c r="G30" s="135">
        <f>IF([26]AKA!G30="","",[26]AKA!G30)</f>
        <v>76</v>
      </c>
      <c r="H30" s="135">
        <f>IF([26]AKA!H30="","",[26]AKA!H30)</f>
        <v>78</v>
      </c>
      <c r="I30" s="135">
        <f>IF([26]AKA!I30="","",[26]AKA!I30)</f>
        <v>0</v>
      </c>
      <c r="J30" s="135">
        <f>IF([26]AKA!J30="","",[26]AKA!J30)</f>
        <v>0</v>
      </c>
      <c r="K30" s="135">
        <f>IF([26]AKA!K30="","",[26]AKA!K30)</f>
        <v>0</v>
      </c>
      <c r="L30" s="135">
        <f>IF([26]AKA!L30="","",[26]AKA!L30)</f>
        <v>0</v>
      </c>
      <c r="M30" s="135">
        <f>IF([26]AKA!M30="","",[26]AKA!M30)</f>
        <v>0</v>
      </c>
      <c r="N30" s="135">
        <f>IF([26]AKA!N30="","",[26]AKA!N30)</f>
        <v>0</v>
      </c>
      <c r="O30" s="135">
        <f>IF([26]AKA!O30="","",[26]AKA!O30)</f>
        <v>79</v>
      </c>
      <c r="P30" s="135">
        <f>IF([26]AKA!P30="","",[26]AKA!P30)</f>
        <v>77</v>
      </c>
      <c r="Q30" s="135">
        <f>IF([26]AKA!Q30="","",[26]AKA!Q30)</f>
        <v>78</v>
      </c>
      <c r="R30" s="135">
        <f>IF([26]AKA!R30="","",[26]AKA!R30)</f>
        <v>77</v>
      </c>
      <c r="S30" s="135">
        <f>IF([26]AKA!S30="","",[26]AKA!S30)</f>
        <v>78</v>
      </c>
      <c r="T30" s="135">
        <f>IF([26]AKA!T30="","",[26]AKA!T30)</f>
        <v>0</v>
      </c>
      <c r="U30" s="135">
        <f>IF([26]AKA!U30="","",[26]AKA!U30)</f>
        <v>0</v>
      </c>
      <c r="V30" s="350">
        <f>IF([26]AKA!V30="","",[26]AKA!V30)</f>
        <v>0</v>
      </c>
      <c r="W30" s="375">
        <f>IF([26]AKA!W30="","",[26]AKA!W30)</f>
        <v>77</v>
      </c>
      <c r="X30" s="375">
        <f>IF([26]AKA!X30="","",[26]AKA!X30)</f>
        <v>77.8</v>
      </c>
      <c r="Y30" s="351">
        <f>IF([26]AKA!Y30="","",[26]AKA!Y30)</f>
        <v>74</v>
      </c>
      <c r="Z30" s="302">
        <f t="shared" si="8"/>
        <v>76</v>
      </c>
      <c r="AA30" s="201">
        <f t="shared" si="9"/>
        <v>78</v>
      </c>
      <c r="AB30" s="201">
        <f t="shared" si="10"/>
        <v>0</v>
      </c>
      <c r="AC30" s="201">
        <f t="shared" si="11"/>
        <v>2</v>
      </c>
      <c r="AD30" s="201">
        <f t="shared" si="12"/>
        <v>3</v>
      </c>
      <c r="AE30" s="221" t="str">
        <f t="shared" si="13"/>
        <v>Menunjukkan penguasaan dalam Memahami pengertian , dalial, ciri-ciri dan dampak negatif sifat riya' dan nifaq serta Menyajikan contoh cara menghindari perilaku riya dan nifaq.</v>
      </c>
      <c r="AF30" s="226" t="str">
        <f t="shared" si="14"/>
        <v>Perlu bantuan dalam Menerapkan adab membaca Al- Qur'an dan adab berdo'a serta mempraktekannya.</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73"/>
      <c r="B31" s="134">
        <f t="shared" si="7"/>
        <v>23</v>
      </c>
      <c r="C31" s="135">
        <f>IF(Data!F27="","",Data!F27)</f>
        <v>2101</v>
      </c>
      <c r="D31" s="135" t="str">
        <f>IF(Data!G27="","",Data!G27)</f>
        <v>0072355816</v>
      </c>
      <c r="E31" s="152" t="str">
        <f>IF(Data!H27="","",Data!H27)</f>
        <v>TRI MULIA SAPUTRA</v>
      </c>
      <c r="F31" s="135" t="str">
        <f>IF(Data!I27="","",Data!I27)</f>
        <v>L</v>
      </c>
      <c r="G31" s="135">
        <f>IF([26]AKA!G31="","",[26]AKA!G31)</f>
        <v>80</v>
      </c>
      <c r="H31" s="135">
        <f>IF([26]AKA!H31="","",[26]AKA!H31)</f>
        <v>83</v>
      </c>
      <c r="I31" s="135">
        <f>IF([26]AKA!I31="","",[26]AKA!I31)</f>
        <v>0</v>
      </c>
      <c r="J31" s="135">
        <f>IF([26]AKA!J31="","",[26]AKA!J31)</f>
        <v>0</v>
      </c>
      <c r="K31" s="135">
        <f>IF([26]AKA!K31="","",[26]AKA!K31)</f>
        <v>0</v>
      </c>
      <c r="L31" s="135">
        <f>IF([26]AKA!L31="","",[26]AKA!L31)</f>
        <v>0</v>
      </c>
      <c r="M31" s="135">
        <f>IF([26]AKA!M31="","",[26]AKA!M31)</f>
        <v>0</v>
      </c>
      <c r="N31" s="135">
        <f>IF([26]AKA!N31="","",[26]AKA!N31)</f>
        <v>0</v>
      </c>
      <c r="O31" s="135">
        <f>IF([26]AKA!O31="","",[26]AKA!O31)</f>
        <v>85</v>
      </c>
      <c r="P31" s="135">
        <f>IF([26]AKA!P31="","",[26]AKA!P31)</f>
        <v>85</v>
      </c>
      <c r="Q31" s="135">
        <f>IF([26]AKA!Q31="","",[26]AKA!Q31)</f>
        <v>80</v>
      </c>
      <c r="R31" s="135">
        <f>IF([26]AKA!R31="","",[26]AKA!R31)</f>
        <v>84</v>
      </c>
      <c r="S31" s="135">
        <f>IF([26]AKA!S31="","",[26]AKA!S31)</f>
        <v>80</v>
      </c>
      <c r="T31" s="135">
        <f>IF([26]AKA!T31="","",[26]AKA!T31)</f>
        <v>0</v>
      </c>
      <c r="U31" s="135">
        <f>IF([26]AKA!U31="","",[26]AKA!U31)</f>
        <v>0</v>
      </c>
      <c r="V31" s="350">
        <f>IF([26]AKA!V31="","",[26]AKA!V31)</f>
        <v>0</v>
      </c>
      <c r="W31" s="375">
        <f>IF([26]AKA!W31="","",[26]AKA!W31)</f>
        <v>81.5</v>
      </c>
      <c r="X31" s="375">
        <f>IF([26]AKA!X31="","",[26]AKA!X31)</f>
        <v>82.8</v>
      </c>
      <c r="Y31" s="351">
        <f>IF([26]AKA!Y31="","",[26]AKA!Y31)</f>
        <v>75</v>
      </c>
      <c r="Z31" s="302">
        <f t="shared" si="8"/>
        <v>80</v>
      </c>
      <c r="AA31" s="201">
        <f t="shared" si="9"/>
        <v>83</v>
      </c>
      <c r="AB31" s="201">
        <f t="shared" si="10"/>
        <v>0</v>
      </c>
      <c r="AC31" s="201">
        <f t="shared" si="11"/>
        <v>2</v>
      </c>
      <c r="AD31" s="201">
        <f t="shared" si="12"/>
        <v>3</v>
      </c>
      <c r="AE31" s="221" t="str">
        <f t="shared" si="13"/>
        <v>Menunjukkan penguasaan dalam Memahami pengertian , dalial, ciri-ciri dan dampak negatif sifat riya' dan nifaq serta Menyajikan contoh cara menghindari perilaku riya dan nifaq.</v>
      </c>
      <c r="AF31" s="226" t="str">
        <f t="shared" si="14"/>
        <v>Perlu bantuan dalam Menerapkan adab membaca Al- Qur'an dan adab berdo'a serta mempraktekannya.</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73"/>
      <c r="B32" s="134" t="str">
        <f t="shared" si="7"/>
        <v/>
      </c>
      <c r="C32" s="135" t="str">
        <f>IF(Data!F28="","",Data!F28)</f>
        <v/>
      </c>
      <c r="D32" s="135" t="str">
        <f>IF(Data!G28="","",Data!G28)</f>
        <v/>
      </c>
      <c r="E32" s="152" t="str">
        <f>IF(Data!H28="","",Data!H28)</f>
        <v/>
      </c>
      <c r="F32" s="135" t="str">
        <f>IF(Data!I28="","",Data!I28)</f>
        <v/>
      </c>
      <c r="G32" s="135">
        <f>IF([26]AKA!G32="","",[26]AKA!G32)</f>
        <v>84</v>
      </c>
      <c r="H32" s="135">
        <f>IF([26]AKA!H32="","",[26]AKA!H32)</f>
        <v>86</v>
      </c>
      <c r="I32" s="135">
        <f>IF([26]AKA!I32="","",[26]AKA!I32)</f>
        <v>0</v>
      </c>
      <c r="J32" s="135">
        <f>IF([26]AKA!J32="","",[26]AKA!J32)</f>
        <v>0</v>
      </c>
      <c r="K32" s="135">
        <f>IF([26]AKA!K32="","",[26]AKA!K32)</f>
        <v>0</v>
      </c>
      <c r="L32" s="135">
        <f>IF([26]AKA!L32="","",[26]AKA!L32)</f>
        <v>0</v>
      </c>
      <c r="M32" s="135">
        <f>IF([26]AKA!M32="","",[26]AKA!M32)</f>
        <v>0</v>
      </c>
      <c r="N32" s="135">
        <f>IF([26]AKA!N32="","",[26]AKA!N32)</f>
        <v>0</v>
      </c>
      <c r="O32" s="135">
        <f>IF([26]AKA!O32="","",[26]AKA!O32)</f>
        <v>84</v>
      </c>
      <c r="P32" s="135">
        <f>IF([26]AKA!P32="","",[26]AKA!P32)</f>
        <v>86</v>
      </c>
      <c r="Q32" s="135">
        <f>IF([26]AKA!Q32="","",[26]AKA!Q32)</f>
        <v>82</v>
      </c>
      <c r="R32" s="135">
        <f>IF([26]AKA!R32="","",[26]AKA!R32)</f>
        <v>86</v>
      </c>
      <c r="S32" s="135">
        <f>IF([26]AKA!S32="","",[26]AKA!S32)</f>
        <v>85</v>
      </c>
      <c r="T32" s="135">
        <f>IF([26]AKA!T32="","",[26]AKA!T32)</f>
        <v>0</v>
      </c>
      <c r="U32" s="135">
        <f>IF([26]AKA!U32="","",[26]AKA!U32)</f>
        <v>0</v>
      </c>
      <c r="V32" s="350">
        <f>IF([26]AKA!V32="","",[26]AKA!V32)</f>
        <v>0</v>
      </c>
      <c r="W32" s="375">
        <f>IF([26]AKA!W32="","",[26]AKA!W32)</f>
        <v>85</v>
      </c>
      <c r="X32" s="375">
        <f>IF([26]AKA!X32="","",[26]AKA!X32)</f>
        <v>84.6</v>
      </c>
      <c r="Y32" s="351">
        <f>IF([26]AKA!Y32="","",[26]AKA!Y32)</f>
        <v>75</v>
      </c>
      <c r="Z32" s="302">
        <f t="shared" si="8"/>
        <v>82</v>
      </c>
      <c r="AA32" s="201">
        <f t="shared" si="9"/>
        <v>86</v>
      </c>
      <c r="AB32" s="201">
        <f t="shared" si="10"/>
        <v>0</v>
      </c>
      <c r="AC32" s="201">
        <f t="shared" si="11"/>
        <v>2</v>
      </c>
      <c r="AD32" s="201">
        <f t="shared" si="12"/>
        <v>3</v>
      </c>
      <c r="AE32" s="221" t="str">
        <f t="shared" si="13"/>
        <v>Menunjukkan penguasaan dalam Memahami pengertian , dalial, ciri-ciri dan dampak negatif sifat riya' dan nifaq serta Menyajikan contoh cara menghindari perilaku riya dan nifaq.</v>
      </c>
      <c r="AF32" s="226" t="str">
        <f t="shared" si="14"/>
        <v>Perlu bantuan dalam Menerapkan adab membaca Al- Qur'an dan adab berdo'a serta mempraktekannya.</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73"/>
      <c r="B33" s="134" t="str">
        <f t="shared" si="7"/>
        <v/>
      </c>
      <c r="C33" s="135" t="str">
        <f>IF(Data!F29="","",Data!F29)</f>
        <v/>
      </c>
      <c r="D33" s="135" t="str">
        <f>IF(Data!G29="","",Data!G29)</f>
        <v/>
      </c>
      <c r="E33" s="152" t="str">
        <f>IF(Data!H29="","",Data!H29)</f>
        <v/>
      </c>
      <c r="F33" s="135" t="str">
        <f>IF(Data!I29="","",Data!I29)</f>
        <v/>
      </c>
      <c r="G33" s="135">
        <f>IF([26]AKA!G33="","",[26]AKA!G33)</f>
        <v>84</v>
      </c>
      <c r="H33" s="135">
        <f>IF([26]AKA!H33="","",[26]AKA!H33)</f>
        <v>87</v>
      </c>
      <c r="I33" s="135">
        <f>IF([26]AKA!I33="","",[26]AKA!I33)</f>
        <v>0</v>
      </c>
      <c r="J33" s="135">
        <f>IF([26]AKA!J33="","",[26]AKA!J33)</f>
        <v>0</v>
      </c>
      <c r="K33" s="135">
        <f>IF([26]AKA!K33="","",[26]AKA!K33)</f>
        <v>0</v>
      </c>
      <c r="L33" s="135">
        <f>IF([26]AKA!L33="","",[26]AKA!L33)</f>
        <v>0</v>
      </c>
      <c r="M33" s="135">
        <f>IF([26]AKA!M33="","",[26]AKA!M33)</f>
        <v>0</v>
      </c>
      <c r="N33" s="135">
        <f>IF([26]AKA!N33="","",[26]AKA!N33)</f>
        <v>0</v>
      </c>
      <c r="O33" s="135">
        <f>IF([26]AKA!O33="","",[26]AKA!O33)</f>
        <v>84</v>
      </c>
      <c r="P33" s="135">
        <f>IF([26]AKA!P33="","",[26]AKA!P33)</f>
        <v>87</v>
      </c>
      <c r="Q33" s="135">
        <f>IF([26]AKA!Q33="","",[26]AKA!Q33)</f>
        <v>82</v>
      </c>
      <c r="R33" s="135">
        <f>IF([26]AKA!R33="","",[26]AKA!R33)</f>
        <v>85</v>
      </c>
      <c r="S33" s="135">
        <f>IF([26]AKA!S33="","",[26]AKA!S33)</f>
        <v>85</v>
      </c>
      <c r="T33" s="135">
        <f>IF([26]AKA!T33="","",[26]AKA!T33)</f>
        <v>0</v>
      </c>
      <c r="U33" s="135">
        <f>IF([26]AKA!U33="","",[26]AKA!U33)</f>
        <v>0</v>
      </c>
      <c r="V33" s="350">
        <f>IF([26]AKA!V33="","",[26]AKA!V33)</f>
        <v>0</v>
      </c>
      <c r="W33" s="375">
        <f>IF([26]AKA!W33="","",[26]AKA!W33)</f>
        <v>85.5</v>
      </c>
      <c r="X33" s="375">
        <f>IF([26]AKA!X33="","",[26]AKA!X33)</f>
        <v>84.6</v>
      </c>
      <c r="Y33" s="351">
        <f>IF([26]AKA!Y33="","",[26]AKA!Y33)</f>
        <v>76</v>
      </c>
      <c r="Z33" s="302">
        <f t="shared" si="8"/>
        <v>82</v>
      </c>
      <c r="AA33" s="201">
        <f t="shared" si="9"/>
        <v>87</v>
      </c>
      <c r="AB33" s="201">
        <f t="shared" si="10"/>
        <v>0</v>
      </c>
      <c r="AC33" s="201">
        <f t="shared" si="11"/>
        <v>2</v>
      </c>
      <c r="AD33" s="201">
        <f t="shared" si="12"/>
        <v>3</v>
      </c>
      <c r="AE33" s="221" t="str">
        <f t="shared" si="13"/>
        <v>Menunjukkan penguasaan dalam Memahami pengertian , dalial, ciri-ciri dan dampak negatif sifat riya' dan nifaq serta Menyajikan contoh cara menghindari perilaku riya dan nifaq.</v>
      </c>
      <c r="AF33" s="226" t="str">
        <f t="shared" si="14"/>
        <v>Perlu bantuan dalam Menerapkan adab membaca Al- Qur'an dan adab berdo'a serta mempraktekannya.</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73"/>
      <c r="B34" s="134" t="str">
        <f t="shared" si="7"/>
        <v/>
      </c>
      <c r="C34" s="135" t="str">
        <f>IF(Data!F30="","",Data!F30)</f>
        <v/>
      </c>
      <c r="D34" s="135" t="str">
        <f>IF(Data!G30="","",Data!G30)</f>
        <v/>
      </c>
      <c r="E34" s="152" t="str">
        <f>IF(Data!H30="","",Data!H30)</f>
        <v/>
      </c>
      <c r="F34" s="135" t="str">
        <f>IF(Data!I30="","",Data!I30)</f>
        <v/>
      </c>
      <c r="G34" s="135">
        <f>IF([26]AKA!G34="","",[26]AKA!G34)</f>
        <v>85</v>
      </c>
      <c r="H34" s="135">
        <f>IF([26]AKA!H34="","",[26]AKA!H34)</f>
        <v>87</v>
      </c>
      <c r="I34" s="135">
        <f>IF([26]AKA!I34="","",[26]AKA!I34)</f>
        <v>0</v>
      </c>
      <c r="J34" s="135">
        <f>IF([26]AKA!J34="","",[26]AKA!J34)</f>
        <v>0</v>
      </c>
      <c r="K34" s="135">
        <f>IF([26]AKA!K34="","",[26]AKA!K34)</f>
        <v>0</v>
      </c>
      <c r="L34" s="135">
        <f>IF([26]AKA!L34="","",[26]AKA!L34)</f>
        <v>0</v>
      </c>
      <c r="M34" s="135">
        <f>IF([26]AKA!M34="","",[26]AKA!M34)</f>
        <v>0</v>
      </c>
      <c r="N34" s="135">
        <f>IF([26]AKA!N34="","",[26]AKA!N34)</f>
        <v>0</v>
      </c>
      <c r="O34" s="135">
        <f>IF([26]AKA!O34="","",[26]AKA!O34)</f>
        <v>85</v>
      </c>
      <c r="P34" s="135">
        <f>IF([26]AKA!P34="","",[26]AKA!P34)</f>
        <v>89</v>
      </c>
      <c r="Q34" s="135">
        <f>IF([26]AKA!Q34="","",[26]AKA!Q34)</f>
        <v>85</v>
      </c>
      <c r="R34" s="135">
        <f>IF([26]AKA!R34="","",[26]AKA!R34)</f>
        <v>89</v>
      </c>
      <c r="S34" s="135">
        <f>IF([26]AKA!S34="","",[26]AKA!S34)</f>
        <v>88</v>
      </c>
      <c r="T34" s="135">
        <f>IF([26]AKA!T34="","",[26]AKA!T34)</f>
        <v>0</v>
      </c>
      <c r="U34" s="135">
        <f>IF([26]AKA!U34="","",[26]AKA!U34)</f>
        <v>0</v>
      </c>
      <c r="V34" s="350">
        <f>IF([26]AKA!V34="","",[26]AKA!V34)</f>
        <v>0</v>
      </c>
      <c r="W34" s="375">
        <f>IF([26]AKA!W34="","",[26]AKA!W34)</f>
        <v>86</v>
      </c>
      <c r="X34" s="375">
        <f>IF([26]AKA!X34="","",[26]AKA!X34)</f>
        <v>87.2</v>
      </c>
      <c r="Y34" s="351">
        <f>IF([26]AKA!Y34="","",[26]AKA!Y34)</f>
        <v>82</v>
      </c>
      <c r="Z34" s="302">
        <f t="shared" si="8"/>
        <v>85</v>
      </c>
      <c r="AA34" s="201">
        <f t="shared" si="9"/>
        <v>87</v>
      </c>
      <c r="AB34" s="201">
        <f t="shared" si="10"/>
        <v>0</v>
      </c>
      <c r="AC34" s="201">
        <f t="shared" si="11"/>
        <v>2</v>
      </c>
      <c r="AD34" s="201">
        <f t="shared" si="12"/>
        <v>3</v>
      </c>
      <c r="AE34" s="221" t="str">
        <f t="shared" si="13"/>
        <v>Menunjukkan penguasaan dalam Memahami pengertian , dalial, ciri-ciri dan dampak negatif sifat riya' dan nifaq serta Menyajikan contoh cara menghindari perilaku riya dan nifaq.</v>
      </c>
      <c r="AF34" s="226" t="str">
        <f t="shared" si="14"/>
        <v>Perlu bantuan dalam Menerapkan adab membaca Al- Qur'an dan adab berdo'a serta mempraktekannya.</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73"/>
      <c r="B35" s="134" t="str">
        <f t="shared" si="7"/>
        <v/>
      </c>
      <c r="C35" s="135" t="str">
        <f>IF(Data!F31="","",Data!F31)</f>
        <v/>
      </c>
      <c r="D35" s="135" t="str">
        <f>IF(Data!G31="","",Data!G31)</f>
        <v/>
      </c>
      <c r="E35" s="152" t="str">
        <f>IF(Data!H31="","",Data!H31)</f>
        <v/>
      </c>
      <c r="F35" s="135" t="str">
        <f>IF(Data!I31="","",Data!I31)</f>
        <v/>
      </c>
      <c r="G35" s="135">
        <f>IF([26]AKA!G35="","",[26]AKA!G35)</f>
        <v>80</v>
      </c>
      <c r="H35" s="135">
        <f>IF([26]AKA!H35="","",[26]AKA!H35)</f>
        <v>84</v>
      </c>
      <c r="I35" s="135">
        <f>IF([26]AKA!I35="","",[26]AKA!I35)</f>
        <v>0</v>
      </c>
      <c r="J35" s="135">
        <f>IF([26]AKA!J35="","",[26]AKA!J35)</f>
        <v>0</v>
      </c>
      <c r="K35" s="135">
        <f>IF([26]AKA!K35="","",[26]AKA!K35)</f>
        <v>0</v>
      </c>
      <c r="L35" s="135">
        <f>IF([26]AKA!L35="","",[26]AKA!L35)</f>
        <v>0</v>
      </c>
      <c r="M35" s="135">
        <f>IF([26]AKA!M35="","",[26]AKA!M35)</f>
        <v>0</v>
      </c>
      <c r="N35" s="135">
        <f>IF([26]AKA!N35="","",[26]AKA!N35)</f>
        <v>0</v>
      </c>
      <c r="O35" s="135">
        <f>IF([26]AKA!O35="","",[26]AKA!O35)</f>
        <v>85</v>
      </c>
      <c r="P35" s="135">
        <f>IF([26]AKA!P35="","",[26]AKA!P35)</f>
        <v>84</v>
      </c>
      <c r="Q35" s="135">
        <f>IF([26]AKA!Q35="","",[26]AKA!Q35)</f>
        <v>84</v>
      </c>
      <c r="R35" s="135">
        <f>IF([26]AKA!R35="","",[26]AKA!R35)</f>
        <v>86</v>
      </c>
      <c r="S35" s="135">
        <f>IF([26]AKA!S35="","",[26]AKA!S35)</f>
        <v>85</v>
      </c>
      <c r="T35" s="135">
        <f>IF([26]AKA!T35="","",[26]AKA!T35)</f>
        <v>0</v>
      </c>
      <c r="U35" s="135">
        <f>IF([26]AKA!U35="","",[26]AKA!U35)</f>
        <v>0</v>
      </c>
      <c r="V35" s="350">
        <f>IF([26]AKA!V35="","",[26]AKA!V35)</f>
        <v>0</v>
      </c>
      <c r="W35" s="375">
        <f>IF([26]AKA!W35="","",[26]AKA!W35)</f>
        <v>82</v>
      </c>
      <c r="X35" s="375">
        <f>IF([26]AKA!X35="","",[26]AKA!X35)</f>
        <v>84.8</v>
      </c>
      <c r="Y35" s="351">
        <f>IF([26]AKA!Y35="","",[26]AKA!Y35)</f>
        <v>76</v>
      </c>
      <c r="Z35" s="302">
        <f t="shared" si="8"/>
        <v>81</v>
      </c>
      <c r="AA35" s="201">
        <f t="shared" si="9"/>
        <v>84</v>
      </c>
      <c r="AB35" s="201">
        <f t="shared" si="10"/>
        <v>0</v>
      </c>
      <c r="AC35" s="201">
        <f t="shared" si="11"/>
        <v>2</v>
      </c>
      <c r="AD35" s="201">
        <f t="shared" si="12"/>
        <v>3</v>
      </c>
      <c r="AE35" s="221" t="str">
        <f t="shared" si="13"/>
        <v>Menunjukkan penguasaan dalam Memahami pengertian , dalial, ciri-ciri dan dampak negatif sifat riya' dan nifaq serta Menyajikan contoh cara menghindari perilaku riya dan nifaq.</v>
      </c>
      <c r="AF35" s="226" t="str">
        <f t="shared" si="14"/>
        <v>Perlu bantuan dalam Menerapkan adab membaca Al- Qur'an dan adab berdo'a serta mempraktekannya.</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73"/>
      <c r="B36" s="134" t="str">
        <f t="shared" si="7"/>
        <v/>
      </c>
      <c r="C36" s="135" t="str">
        <f>IF(Data!F32="","",Data!F32)</f>
        <v/>
      </c>
      <c r="D36" s="135" t="str">
        <f>IF(Data!G32="","",Data!G32)</f>
        <v/>
      </c>
      <c r="E36" s="152" t="str">
        <f>IF(Data!H32="","",Data!H32)</f>
        <v/>
      </c>
      <c r="F36" s="135" t="str">
        <f>IF(Data!I32="","",Data!I32)</f>
        <v/>
      </c>
      <c r="G36" s="135">
        <f>IF([26]AKA!G36="","",[26]AKA!G36)</f>
        <v>0</v>
      </c>
      <c r="H36" s="135">
        <f>IF([26]AKA!H36="","",[26]AKA!H36)</f>
        <v>0</v>
      </c>
      <c r="I36" s="135">
        <f>IF([26]AKA!I36="","",[26]AKA!I36)</f>
        <v>0</v>
      </c>
      <c r="J36" s="135">
        <f>IF([26]AKA!J36="","",[26]AKA!J36)</f>
        <v>0</v>
      </c>
      <c r="K36" s="135">
        <f>IF([26]AKA!K36="","",[26]AKA!K36)</f>
        <v>0</v>
      </c>
      <c r="L36" s="135">
        <f>IF([26]AKA!L36="","",[26]AKA!L36)</f>
        <v>0</v>
      </c>
      <c r="M36" s="135">
        <f>IF([26]AKA!M36="","",[26]AKA!M36)</f>
        <v>0</v>
      </c>
      <c r="N36" s="135">
        <f>IF([26]AKA!N36="","",[26]AKA!N36)</f>
        <v>0</v>
      </c>
      <c r="O36" s="135">
        <f>IF([26]AKA!O36="","",[26]AKA!O36)</f>
        <v>0</v>
      </c>
      <c r="P36" s="135">
        <f>IF([26]AKA!P36="","",[26]AKA!P36)</f>
        <v>0</v>
      </c>
      <c r="Q36" s="135">
        <f>IF([26]AKA!Q36="","",[26]AKA!Q36)</f>
        <v>0</v>
      </c>
      <c r="R36" s="135">
        <f>IF([26]AKA!R36="","",[26]AKA!R36)</f>
        <v>0</v>
      </c>
      <c r="S36" s="135">
        <f>IF([26]AKA!S36="","",[26]AKA!S36)</f>
        <v>0</v>
      </c>
      <c r="T36" s="135">
        <f>IF([26]AKA!T36="","",[26]AKA!T36)</f>
        <v>0</v>
      </c>
      <c r="U36" s="135">
        <f>IF([26]AKA!U36="","",[26]AKA!U36)</f>
        <v>0</v>
      </c>
      <c r="V36" s="350">
        <f>IF([26]AKA!V36="","",[26]AKA!V36)</f>
        <v>0</v>
      </c>
      <c r="W36" s="375" t="e">
        <f>IF([26]AKA!W36="","",[26]AKA!W36)</f>
        <v>#DIV/0!</v>
      </c>
      <c r="X36" s="375" t="e">
        <f>IF([26]AKA!X36="","",[26]AKA!X36)</f>
        <v>#DIV/0!</v>
      </c>
      <c r="Y36" s="351">
        <f>IF([26]AKA!Y36="","",[26]AKA!Y36)</f>
        <v>0</v>
      </c>
      <c r="Z36" s="302" t="str">
        <f t="shared" si="8"/>
        <v/>
      </c>
      <c r="AA36" s="201">
        <f t="shared" si="9"/>
        <v>0</v>
      </c>
      <c r="AB36" s="201">
        <f t="shared" si="10"/>
        <v>0</v>
      </c>
      <c r="AC36" s="201">
        <f t="shared" si="11"/>
        <v>1</v>
      </c>
      <c r="AD36" s="201">
        <f t="shared" si="12"/>
        <v>1</v>
      </c>
      <c r="AE36" s="221" t="str">
        <f t="shared" si="13"/>
        <v xml:space="preserve">Menunjukkan penguasaan dalam Menganalisis tugas dan sifat malaikat Allah serta makhluk gaib lainnya dan Menyajikan hasil analisis keterkaitan sifat malaikat dan syaitan dengan perilaku manusia. </v>
      </c>
      <c r="AF36" s="226" t="str">
        <f t="shared" si="14"/>
        <v xml:space="preserve">Perlu bantuan dalam Menganalisis tugas dan sifat malaikat Allah serta makhluk gaib lainnya dan Menyajikan hasil analisis keterkaitan sifat malaikat dan syaitan dengan perilaku manusia. </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73"/>
      <c r="B37" s="134" t="str">
        <f t="shared" si="7"/>
        <v/>
      </c>
      <c r="C37" s="135" t="str">
        <f>IF(Data!F33="","",Data!F33)</f>
        <v/>
      </c>
      <c r="D37" s="135" t="str">
        <f>IF(Data!G33="","",Data!G33)</f>
        <v/>
      </c>
      <c r="E37" s="152" t="str">
        <f>IF(Data!H33="","",Data!H33)</f>
        <v/>
      </c>
      <c r="F37" s="135" t="str">
        <f>IF(Data!I33="","",Data!I33)</f>
        <v/>
      </c>
      <c r="G37" s="135">
        <f>IF([26]AKA!G37="","",[26]AKA!G37)</f>
        <v>0</v>
      </c>
      <c r="H37" s="135">
        <f>IF([26]AKA!H37="","",[26]AKA!H37)</f>
        <v>0</v>
      </c>
      <c r="I37" s="135">
        <f>IF([26]AKA!I37="","",[26]AKA!I37)</f>
        <v>0</v>
      </c>
      <c r="J37" s="135">
        <f>IF([26]AKA!J37="","",[26]AKA!J37)</f>
        <v>0</v>
      </c>
      <c r="K37" s="135">
        <f>IF([26]AKA!K37="","",[26]AKA!K37)</f>
        <v>0</v>
      </c>
      <c r="L37" s="135">
        <f>IF([26]AKA!L37="","",[26]AKA!L37)</f>
        <v>0</v>
      </c>
      <c r="M37" s="135">
        <f>IF([26]AKA!M37="","",[26]AKA!M37)</f>
        <v>0</v>
      </c>
      <c r="N37" s="135">
        <f>IF([26]AKA!N37="","",[26]AKA!N37)</f>
        <v>0</v>
      </c>
      <c r="O37" s="135">
        <f>IF([26]AKA!O37="","",[26]AKA!O37)</f>
        <v>0</v>
      </c>
      <c r="P37" s="135">
        <f>IF([26]AKA!P37="","",[26]AKA!P37)</f>
        <v>0</v>
      </c>
      <c r="Q37" s="135">
        <f>IF([26]AKA!Q37="","",[26]AKA!Q37)</f>
        <v>0</v>
      </c>
      <c r="R37" s="135">
        <f>IF([26]AKA!R37="","",[26]AKA!R37)</f>
        <v>0</v>
      </c>
      <c r="S37" s="135">
        <f>IF([26]AKA!S37="","",[26]AKA!S37)</f>
        <v>0</v>
      </c>
      <c r="T37" s="135">
        <f>IF([26]AKA!T37="","",[26]AKA!T37)</f>
        <v>0</v>
      </c>
      <c r="U37" s="135">
        <f>IF([26]AKA!U37="","",[26]AKA!U37)</f>
        <v>0</v>
      </c>
      <c r="V37" s="350">
        <f>IF([26]AKA!V37="","",[26]AKA!V37)</f>
        <v>0</v>
      </c>
      <c r="W37" s="375" t="e">
        <f>IF([26]AKA!W37="","",[26]AKA!W37)</f>
        <v>#DIV/0!</v>
      </c>
      <c r="X37" s="375" t="e">
        <f>IF([26]AKA!X37="","",[26]AKA!X37)</f>
        <v>#DIV/0!</v>
      </c>
      <c r="Y37" s="351">
        <f>IF([26]AKA!Y37="","",[26]AKA!Y37)</f>
        <v>0</v>
      </c>
      <c r="Z37" s="302" t="str">
        <f t="shared" si="8"/>
        <v/>
      </c>
      <c r="AA37" s="201">
        <f t="shared" si="9"/>
        <v>0</v>
      </c>
      <c r="AB37" s="201">
        <f t="shared" si="10"/>
        <v>0</v>
      </c>
      <c r="AC37" s="201">
        <f t="shared" si="11"/>
        <v>1</v>
      </c>
      <c r="AD37" s="201">
        <f t="shared" si="12"/>
        <v>1</v>
      </c>
      <c r="AE37" s="221" t="str">
        <f t="shared" si="13"/>
        <v xml:space="preserve">Menunjukkan penguasaan dalam Menganalisis tugas dan sifat malaikat Allah serta makhluk gaib lainnya dan Menyajikan hasil analisis keterkaitan sifat malaikat dan syaitan dengan perilaku manusia. </v>
      </c>
      <c r="AF37" s="226" t="str">
        <f t="shared" si="14"/>
        <v xml:space="preserve">Perlu bantuan dalam Menganalisis tugas dan sifat malaikat Allah serta makhluk gaib lainnya dan Menyajikan hasil analisis keterkaitan sifat malaikat dan syaitan dengan perilaku manusia. </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73"/>
      <c r="B38" s="134" t="str">
        <f t="shared" si="7"/>
        <v/>
      </c>
      <c r="C38" s="135" t="str">
        <f>IF(Data!F34="","",Data!F34)</f>
        <v/>
      </c>
      <c r="D38" s="135" t="str">
        <f>IF(Data!G34="","",Data!G34)</f>
        <v/>
      </c>
      <c r="E38" s="152" t="str">
        <f>IF(Data!H34="","",Data!H34)</f>
        <v/>
      </c>
      <c r="F38" s="135" t="str">
        <f>IF(Data!I34="","",Data!I34)</f>
        <v/>
      </c>
      <c r="G38" s="135">
        <f>IF([26]AKA!G38="","",[26]AKA!G38)</f>
        <v>0</v>
      </c>
      <c r="H38" s="135">
        <f>IF([26]AKA!H38="","",[26]AKA!H38)</f>
        <v>0</v>
      </c>
      <c r="I38" s="135">
        <f>IF([26]AKA!I38="","",[26]AKA!I38)</f>
        <v>0</v>
      </c>
      <c r="J38" s="135">
        <f>IF([26]AKA!J38="","",[26]AKA!J38)</f>
        <v>0</v>
      </c>
      <c r="K38" s="135">
        <f>IF([26]AKA!K38="","",[26]AKA!K38)</f>
        <v>0</v>
      </c>
      <c r="L38" s="135">
        <f>IF([26]AKA!L38="","",[26]AKA!L38)</f>
        <v>0</v>
      </c>
      <c r="M38" s="135">
        <f>IF([26]AKA!M38="","",[26]AKA!M38)</f>
        <v>0</v>
      </c>
      <c r="N38" s="135">
        <f>IF([26]AKA!N38="","",[26]AKA!N38)</f>
        <v>0</v>
      </c>
      <c r="O38" s="135">
        <f>IF([26]AKA!O38="","",[26]AKA!O38)</f>
        <v>0</v>
      </c>
      <c r="P38" s="135">
        <f>IF([26]AKA!P38="","",[26]AKA!P38)</f>
        <v>0</v>
      </c>
      <c r="Q38" s="135">
        <f>IF([26]AKA!Q38="","",[26]AKA!Q38)</f>
        <v>0</v>
      </c>
      <c r="R38" s="135">
        <f>IF([26]AKA!R38="","",[26]AKA!R38)</f>
        <v>0</v>
      </c>
      <c r="S38" s="135">
        <f>IF([26]AKA!S38="","",[26]AKA!S38)</f>
        <v>0</v>
      </c>
      <c r="T38" s="135">
        <f>IF([26]AKA!T38="","",[26]AKA!T38)</f>
        <v>0</v>
      </c>
      <c r="U38" s="135">
        <f>IF([26]AKA!U38="","",[26]AKA!U38)</f>
        <v>0</v>
      </c>
      <c r="V38" s="350">
        <f>IF([26]AKA!V38="","",[26]AKA!V38)</f>
        <v>0</v>
      </c>
      <c r="W38" s="375" t="e">
        <f>IF([26]AKA!W38="","",[26]AKA!W38)</f>
        <v>#DIV/0!</v>
      </c>
      <c r="X38" s="375" t="e">
        <f>IF([26]AKA!X38="","",[26]AKA!X38)</f>
        <v>#DIV/0!</v>
      </c>
      <c r="Y38" s="351">
        <f>IF([26]AKA!Y38="","",[26]AKA!Y38)</f>
        <v>0</v>
      </c>
      <c r="Z38" s="302" t="str">
        <f t="shared" si="8"/>
        <v/>
      </c>
      <c r="AA38" s="201">
        <f t="shared" si="9"/>
        <v>0</v>
      </c>
      <c r="AB38" s="201">
        <f t="shared" si="10"/>
        <v>0</v>
      </c>
      <c r="AC38" s="201">
        <f t="shared" si="11"/>
        <v>1</v>
      </c>
      <c r="AD38" s="201">
        <f t="shared" si="12"/>
        <v>1</v>
      </c>
      <c r="AE38" s="221" t="str">
        <f t="shared" si="13"/>
        <v xml:space="preserve">Menunjukkan penguasaan dalam Menganalisis tugas dan sifat malaikat Allah serta makhluk gaib lainnya dan Menyajikan hasil analisis keterkaitan sifat malaikat dan syaitan dengan perilaku manusia. </v>
      </c>
      <c r="AF38" s="226" t="str">
        <f t="shared" si="14"/>
        <v xml:space="preserve">Perlu bantuan dalam Menganalisis tugas dan sifat malaikat Allah serta makhluk gaib lainnya dan Menyajikan hasil analisis keterkaitan sifat malaikat dan syaitan dengan perilaku manusia. </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73"/>
      <c r="B39" s="134" t="str">
        <f t="shared" si="7"/>
        <v/>
      </c>
      <c r="C39" s="135" t="str">
        <f>IF(Data!F35="","",Data!F35)</f>
        <v/>
      </c>
      <c r="D39" s="135" t="str">
        <f>IF(Data!G35="","",Data!G35)</f>
        <v/>
      </c>
      <c r="E39" s="152" t="str">
        <f>IF(Data!H35="","",Data!H35)</f>
        <v/>
      </c>
      <c r="F39" s="135" t="str">
        <f>IF(Data!I35="","",Data!I35)</f>
        <v/>
      </c>
      <c r="G39" s="135">
        <f>IF([26]AKA!G39="","",[26]AKA!G39)</f>
        <v>0</v>
      </c>
      <c r="H39" s="135">
        <f>IF([26]AKA!H39="","",[26]AKA!H39)</f>
        <v>0</v>
      </c>
      <c r="I39" s="135">
        <f>IF([26]AKA!I39="","",[26]AKA!I39)</f>
        <v>0</v>
      </c>
      <c r="J39" s="135">
        <f>IF([26]AKA!J39="","",[26]AKA!J39)</f>
        <v>0</v>
      </c>
      <c r="K39" s="135">
        <f>IF([26]AKA!K39="","",[26]AKA!K39)</f>
        <v>0</v>
      </c>
      <c r="L39" s="135">
        <f>IF([26]AKA!L39="","",[26]AKA!L39)</f>
        <v>0</v>
      </c>
      <c r="M39" s="135">
        <f>IF([26]AKA!M39="","",[26]AKA!M39)</f>
        <v>0</v>
      </c>
      <c r="N39" s="135">
        <f>IF([26]AKA!N39="","",[26]AKA!N39)</f>
        <v>0</v>
      </c>
      <c r="O39" s="135">
        <f>IF([26]AKA!O39="","",[26]AKA!O39)</f>
        <v>0</v>
      </c>
      <c r="P39" s="135">
        <f>IF([26]AKA!P39="","",[26]AKA!P39)</f>
        <v>0</v>
      </c>
      <c r="Q39" s="135">
        <f>IF([26]AKA!Q39="","",[26]AKA!Q39)</f>
        <v>0</v>
      </c>
      <c r="R39" s="135">
        <f>IF([26]AKA!R39="","",[26]AKA!R39)</f>
        <v>0</v>
      </c>
      <c r="S39" s="135">
        <f>IF([26]AKA!S39="","",[26]AKA!S39)</f>
        <v>0</v>
      </c>
      <c r="T39" s="135">
        <f>IF([26]AKA!T39="","",[26]AKA!T39)</f>
        <v>0</v>
      </c>
      <c r="U39" s="135">
        <f>IF([26]AKA!U39="","",[26]AKA!U39)</f>
        <v>0</v>
      </c>
      <c r="V39" s="350">
        <f>IF([26]AKA!V39="","",[26]AKA!V39)</f>
        <v>0</v>
      </c>
      <c r="W39" s="375" t="e">
        <f>IF([26]AKA!W39="","",[26]AKA!W39)</f>
        <v>#DIV/0!</v>
      </c>
      <c r="X39" s="375" t="e">
        <f>IF([26]AKA!X39="","",[26]AKA!X39)</f>
        <v>#DIV/0!</v>
      </c>
      <c r="Y39" s="351">
        <f>IF([26]AKA!Y39="","",[26]AKA!Y39)</f>
        <v>0</v>
      </c>
      <c r="Z39" s="302" t="str">
        <f t="shared" si="8"/>
        <v/>
      </c>
      <c r="AA39" s="201">
        <f t="shared" si="9"/>
        <v>0</v>
      </c>
      <c r="AB39" s="201">
        <f t="shared" si="10"/>
        <v>0</v>
      </c>
      <c r="AC39" s="201">
        <f t="shared" si="11"/>
        <v>1</v>
      </c>
      <c r="AD39" s="201">
        <f t="shared" si="12"/>
        <v>1</v>
      </c>
      <c r="AE39" s="221" t="str">
        <f t="shared" si="13"/>
        <v xml:space="preserve">Menunjukkan penguasaan dalam Menganalisis tugas dan sifat malaikat Allah serta makhluk gaib lainnya dan Menyajikan hasil analisis keterkaitan sifat malaikat dan syaitan dengan perilaku manusia. </v>
      </c>
      <c r="AF39" s="226" t="str">
        <f t="shared" si="14"/>
        <v xml:space="preserve">Perlu bantuan dalam Menganalisis tugas dan sifat malaikat Allah serta makhluk gaib lainnya dan Menyajikan hasil analisis keterkaitan sifat malaikat dan syaitan dengan perilaku manusia. </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73"/>
      <c r="B40" s="134" t="str">
        <f t="shared" si="7"/>
        <v/>
      </c>
      <c r="C40" s="135" t="str">
        <f>IF(Data!F36="","",Data!F36)</f>
        <v/>
      </c>
      <c r="D40" s="135" t="str">
        <f>IF(Data!G36="","",Data!G36)</f>
        <v/>
      </c>
      <c r="E40" s="152" t="str">
        <f>IF(Data!H36="","",Data!H36)</f>
        <v/>
      </c>
      <c r="F40" s="135" t="str">
        <f>IF(Data!I36="","",Data!I36)</f>
        <v/>
      </c>
      <c r="G40" s="135">
        <f>IF([26]AKA!G40="","",[26]AKA!G40)</f>
        <v>0</v>
      </c>
      <c r="H40" s="135">
        <f>IF([26]AKA!H40="","",[26]AKA!H40)</f>
        <v>0</v>
      </c>
      <c r="I40" s="135">
        <f>IF([26]AKA!I40="","",[26]AKA!I40)</f>
        <v>0</v>
      </c>
      <c r="J40" s="135">
        <f>IF([26]AKA!J40="","",[26]AKA!J40)</f>
        <v>0</v>
      </c>
      <c r="K40" s="135">
        <f>IF([26]AKA!K40="","",[26]AKA!K40)</f>
        <v>0</v>
      </c>
      <c r="L40" s="135">
        <f>IF([26]AKA!L40="","",[26]AKA!L40)</f>
        <v>0</v>
      </c>
      <c r="M40" s="135">
        <f>IF([26]AKA!M40="","",[26]AKA!M40)</f>
        <v>0</v>
      </c>
      <c r="N40" s="135">
        <f>IF([26]AKA!N40="","",[26]AKA!N40)</f>
        <v>0</v>
      </c>
      <c r="O40" s="135">
        <f>IF([26]AKA!O40="","",[26]AKA!O40)</f>
        <v>0</v>
      </c>
      <c r="P40" s="135">
        <f>IF([26]AKA!P40="","",[26]AKA!P40)</f>
        <v>0</v>
      </c>
      <c r="Q40" s="135">
        <f>IF([26]AKA!Q40="","",[26]AKA!Q40)</f>
        <v>0</v>
      </c>
      <c r="R40" s="135">
        <f>IF([26]AKA!R40="","",[26]AKA!R40)</f>
        <v>0</v>
      </c>
      <c r="S40" s="135">
        <f>IF([26]AKA!S40="","",[26]AKA!S40)</f>
        <v>0</v>
      </c>
      <c r="T40" s="135">
        <f>IF([26]AKA!T40="","",[26]AKA!T40)</f>
        <v>0</v>
      </c>
      <c r="U40" s="135">
        <f>IF([26]AKA!U40="","",[26]AKA!U40)</f>
        <v>0</v>
      </c>
      <c r="V40" s="350">
        <f>IF([26]AKA!V40="","",[26]AKA!V40)</f>
        <v>0</v>
      </c>
      <c r="W40" s="375" t="e">
        <f>IF([26]AKA!W40="","",[26]AKA!W40)</f>
        <v>#DIV/0!</v>
      </c>
      <c r="X40" s="375" t="e">
        <f>IF([26]AKA!X40="","",[26]AKA!X40)</f>
        <v>#DIV/0!</v>
      </c>
      <c r="Y40" s="351">
        <f>IF([26]AKA!Y40="","",[26]AKA!Y40)</f>
        <v>0</v>
      </c>
      <c r="Z40" s="302" t="str">
        <f t="shared" si="8"/>
        <v/>
      </c>
      <c r="AA40" s="201">
        <f t="shared" si="9"/>
        <v>0</v>
      </c>
      <c r="AB40" s="201">
        <f t="shared" si="10"/>
        <v>0</v>
      </c>
      <c r="AC40" s="201">
        <f t="shared" si="11"/>
        <v>1</v>
      </c>
      <c r="AD40" s="201">
        <f t="shared" si="12"/>
        <v>1</v>
      </c>
      <c r="AE40" s="221" t="str">
        <f t="shared" si="13"/>
        <v xml:space="preserve">Menunjukkan penguasaan dalam Menganalisis tugas dan sifat malaikat Allah serta makhluk gaib lainnya dan Menyajikan hasil analisis keterkaitan sifat malaikat dan syaitan dengan perilaku manusia. </v>
      </c>
      <c r="AF40" s="226" t="str">
        <f t="shared" si="14"/>
        <v xml:space="preserve">Perlu bantuan dalam Menganalisis tugas dan sifat malaikat Allah serta makhluk gaib lainnya dan Menyajikan hasil analisis keterkaitan sifat malaikat dan syaitan dengan perilaku manusia. </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73"/>
      <c r="B41" s="134" t="str">
        <f t="shared" si="7"/>
        <v/>
      </c>
      <c r="C41" s="135" t="str">
        <f>IF(Data!F37="","",Data!F37)</f>
        <v/>
      </c>
      <c r="D41" s="135" t="str">
        <f>IF(Data!G37="","",Data!G37)</f>
        <v/>
      </c>
      <c r="E41" s="152" t="str">
        <f>IF(Data!H37="","",Data!H37)</f>
        <v/>
      </c>
      <c r="F41" s="135" t="str">
        <f>IF(Data!I37="","",Data!I37)</f>
        <v/>
      </c>
      <c r="G41" s="135">
        <f>IF([26]AKA!G41="","",[26]AKA!G41)</f>
        <v>0</v>
      </c>
      <c r="H41" s="135">
        <f>IF([26]AKA!H41="","",[26]AKA!H41)</f>
        <v>0</v>
      </c>
      <c r="I41" s="135">
        <f>IF([26]AKA!I41="","",[26]AKA!I41)</f>
        <v>0</v>
      </c>
      <c r="J41" s="135">
        <f>IF([26]AKA!J41="","",[26]AKA!J41)</f>
        <v>0</v>
      </c>
      <c r="K41" s="135">
        <f>IF([26]AKA!K41="","",[26]AKA!K41)</f>
        <v>0</v>
      </c>
      <c r="L41" s="135">
        <f>IF([26]AKA!L41="","",[26]AKA!L41)</f>
        <v>0</v>
      </c>
      <c r="M41" s="135">
        <f>IF([26]AKA!M41="","",[26]AKA!M41)</f>
        <v>0</v>
      </c>
      <c r="N41" s="135">
        <f>IF([26]AKA!N41="","",[26]AKA!N41)</f>
        <v>0</v>
      </c>
      <c r="O41" s="135">
        <f>IF([26]AKA!O41="","",[26]AKA!O41)</f>
        <v>0</v>
      </c>
      <c r="P41" s="135">
        <f>IF([26]AKA!P41="","",[26]AKA!P41)</f>
        <v>0</v>
      </c>
      <c r="Q41" s="135">
        <f>IF([26]AKA!Q41="","",[26]AKA!Q41)</f>
        <v>0</v>
      </c>
      <c r="R41" s="135">
        <f>IF([26]AKA!R41="","",[26]AKA!R41)</f>
        <v>0</v>
      </c>
      <c r="S41" s="135">
        <f>IF([26]AKA!S41="","",[26]AKA!S41)</f>
        <v>0</v>
      </c>
      <c r="T41" s="135">
        <f>IF([26]AKA!T41="","",[26]AKA!T41)</f>
        <v>0</v>
      </c>
      <c r="U41" s="135">
        <f>IF([26]AKA!U41="","",[26]AKA!U41)</f>
        <v>0</v>
      </c>
      <c r="V41" s="350">
        <f>IF([26]AKA!V41="","",[26]AKA!V41)</f>
        <v>0</v>
      </c>
      <c r="W41" s="375" t="e">
        <f>IF([26]AKA!W41="","",[26]AKA!W41)</f>
        <v>#DIV/0!</v>
      </c>
      <c r="X41" s="375" t="e">
        <f>IF([26]AKA!X41="","",[26]AKA!X41)</f>
        <v>#DIV/0!</v>
      </c>
      <c r="Y41" s="351">
        <f>IF([26]AKA!Y41="","",[26]AKA!Y41)</f>
        <v>0</v>
      </c>
      <c r="Z41" s="302" t="str">
        <f t="shared" si="8"/>
        <v/>
      </c>
      <c r="AA41" s="201">
        <f t="shared" si="9"/>
        <v>0</v>
      </c>
      <c r="AB41" s="201">
        <f t="shared" si="10"/>
        <v>0</v>
      </c>
      <c r="AC41" s="201">
        <f t="shared" si="11"/>
        <v>1</v>
      </c>
      <c r="AD41" s="201">
        <f t="shared" si="12"/>
        <v>1</v>
      </c>
      <c r="AE41" s="221" t="str">
        <f t="shared" si="13"/>
        <v xml:space="preserve">Menunjukkan penguasaan dalam Menganalisis tugas dan sifat malaikat Allah serta makhluk gaib lainnya dan Menyajikan hasil analisis keterkaitan sifat malaikat dan syaitan dengan perilaku manusia. </v>
      </c>
      <c r="AF41" s="226" t="str">
        <f t="shared" si="14"/>
        <v xml:space="preserve">Perlu bantuan dalam Menganalisis tugas dan sifat malaikat Allah serta makhluk gaib lainnya dan Menyajikan hasil analisis keterkaitan sifat malaikat dan syaitan dengan perilaku manusia. </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73"/>
      <c r="B42" s="134" t="str">
        <f t="shared" si="7"/>
        <v/>
      </c>
      <c r="C42" s="135" t="str">
        <f>IF(Data!F38="","",Data!F38)</f>
        <v/>
      </c>
      <c r="D42" s="135" t="str">
        <f>IF(Data!G38="","",Data!G38)</f>
        <v/>
      </c>
      <c r="E42" s="152" t="str">
        <f>IF(Data!H38="","",Data!H38)</f>
        <v/>
      </c>
      <c r="F42" s="135" t="str">
        <f>IF(Data!I38="","",Data!I38)</f>
        <v/>
      </c>
      <c r="G42" s="135">
        <f>IF([26]AKA!G42="","",[26]AKA!G42)</f>
        <v>0</v>
      </c>
      <c r="H42" s="135">
        <f>IF([26]AKA!H42="","",[26]AKA!H42)</f>
        <v>0</v>
      </c>
      <c r="I42" s="135">
        <f>IF([26]AKA!I42="","",[26]AKA!I42)</f>
        <v>0</v>
      </c>
      <c r="J42" s="135">
        <f>IF([26]AKA!J42="","",[26]AKA!J42)</f>
        <v>0</v>
      </c>
      <c r="K42" s="135">
        <f>IF([26]AKA!K42="","",[26]AKA!K42)</f>
        <v>0</v>
      </c>
      <c r="L42" s="135">
        <f>IF([26]AKA!L42="","",[26]AKA!L42)</f>
        <v>0</v>
      </c>
      <c r="M42" s="135">
        <f>IF([26]AKA!M42="","",[26]AKA!M42)</f>
        <v>0</v>
      </c>
      <c r="N42" s="135">
        <f>IF([26]AKA!N42="","",[26]AKA!N42)</f>
        <v>0</v>
      </c>
      <c r="O42" s="135">
        <f>IF([26]AKA!O42="","",[26]AKA!O42)</f>
        <v>0</v>
      </c>
      <c r="P42" s="135">
        <f>IF([26]AKA!P42="","",[26]AKA!P42)</f>
        <v>0</v>
      </c>
      <c r="Q42" s="135">
        <f>IF([26]AKA!Q42="","",[26]AKA!Q42)</f>
        <v>0</v>
      </c>
      <c r="R42" s="135">
        <f>IF([26]AKA!R42="","",[26]AKA!R42)</f>
        <v>0</v>
      </c>
      <c r="S42" s="135">
        <f>IF([26]AKA!S42="","",[26]AKA!S42)</f>
        <v>0</v>
      </c>
      <c r="T42" s="135">
        <f>IF([26]AKA!T42="","",[26]AKA!T42)</f>
        <v>0</v>
      </c>
      <c r="U42" s="135">
        <f>IF([26]AKA!U42="","",[26]AKA!U42)</f>
        <v>0</v>
      </c>
      <c r="V42" s="350">
        <f>IF([26]AKA!V42="","",[26]AKA!V42)</f>
        <v>0</v>
      </c>
      <c r="W42" s="375" t="e">
        <f>IF([26]AKA!W42="","",[26]AKA!W42)</f>
        <v>#DIV/0!</v>
      </c>
      <c r="X42" s="375" t="e">
        <f>IF([26]AKA!X42="","",[26]AKA!X42)</f>
        <v>#DIV/0!</v>
      </c>
      <c r="Y42" s="351">
        <f>IF([26]AKA!Y42="","",[26]AKA!Y42)</f>
        <v>0</v>
      </c>
      <c r="Z42" s="302" t="str">
        <f t="shared" si="8"/>
        <v/>
      </c>
      <c r="AA42" s="201">
        <f t="shared" si="9"/>
        <v>0</v>
      </c>
      <c r="AB42" s="201">
        <f t="shared" si="10"/>
        <v>0</v>
      </c>
      <c r="AC42" s="201">
        <f t="shared" si="11"/>
        <v>1</v>
      </c>
      <c r="AD42" s="201">
        <f t="shared" si="12"/>
        <v>1</v>
      </c>
      <c r="AE42" s="221" t="str">
        <f t="shared" si="13"/>
        <v xml:space="preserve">Menunjukkan penguasaan dalam Menganalisis tugas dan sifat malaikat Allah serta makhluk gaib lainnya dan Menyajikan hasil analisis keterkaitan sifat malaikat dan syaitan dengan perilaku manusia. </v>
      </c>
      <c r="AF42" s="226" t="str">
        <f t="shared" si="14"/>
        <v xml:space="preserve">Perlu bantuan dalam Menganalisis tugas dan sifat malaikat Allah serta makhluk gaib lainnya dan Menyajikan hasil analisis keterkaitan sifat malaikat dan syaitan dengan perilaku manusia. </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73"/>
      <c r="B43" s="134" t="str">
        <f t="shared" si="7"/>
        <v/>
      </c>
      <c r="C43" s="135" t="str">
        <f>IF(Data!F39="","",Data!F39)</f>
        <v/>
      </c>
      <c r="D43" s="135" t="str">
        <f>IF(Data!G39="","",Data!G39)</f>
        <v/>
      </c>
      <c r="E43" s="152" t="str">
        <f>IF(Data!H39="","",Data!H39)</f>
        <v/>
      </c>
      <c r="F43" s="135" t="str">
        <f>IF(Data!I39="","",Data!I39)</f>
        <v/>
      </c>
      <c r="G43" s="135">
        <f>IF([26]AKA!G43="","",[26]AKA!G43)</f>
        <v>0</v>
      </c>
      <c r="H43" s="135">
        <f>IF([26]AKA!H43="","",[26]AKA!H43)</f>
        <v>0</v>
      </c>
      <c r="I43" s="135">
        <f>IF([26]AKA!I43="","",[26]AKA!I43)</f>
        <v>0</v>
      </c>
      <c r="J43" s="135">
        <f>IF([26]AKA!J43="","",[26]AKA!J43)</f>
        <v>0</v>
      </c>
      <c r="K43" s="135">
        <f>IF([26]AKA!K43="","",[26]AKA!K43)</f>
        <v>0</v>
      </c>
      <c r="L43" s="135">
        <f>IF([26]AKA!L43="","",[26]AKA!L43)</f>
        <v>0</v>
      </c>
      <c r="M43" s="135">
        <f>IF([26]AKA!M43="","",[26]AKA!M43)</f>
        <v>0</v>
      </c>
      <c r="N43" s="135">
        <f>IF([26]AKA!N43="","",[26]AKA!N43)</f>
        <v>0</v>
      </c>
      <c r="O43" s="135">
        <f>IF([26]AKA!O43="","",[26]AKA!O43)</f>
        <v>0</v>
      </c>
      <c r="P43" s="135">
        <f>IF([26]AKA!P43="","",[26]AKA!P43)</f>
        <v>0</v>
      </c>
      <c r="Q43" s="135">
        <f>IF([26]AKA!Q43="","",[26]AKA!Q43)</f>
        <v>0</v>
      </c>
      <c r="R43" s="135">
        <f>IF([26]AKA!R43="","",[26]AKA!R43)</f>
        <v>0</v>
      </c>
      <c r="S43" s="135">
        <f>IF([26]AKA!S43="","",[26]AKA!S43)</f>
        <v>0</v>
      </c>
      <c r="T43" s="135">
        <f>IF([26]AKA!T43="","",[26]AKA!T43)</f>
        <v>0</v>
      </c>
      <c r="U43" s="135">
        <f>IF([26]AKA!U43="","",[26]AKA!U43)</f>
        <v>0</v>
      </c>
      <c r="V43" s="350">
        <f>IF([26]AKA!V43="","",[26]AKA!V43)</f>
        <v>0</v>
      </c>
      <c r="W43" s="375" t="e">
        <f>IF([26]AKA!W43="","",[26]AKA!W43)</f>
        <v>#DIV/0!</v>
      </c>
      <c r="X43" s="375" t="e">
        <f>IF([26]AKA!X43="","",[26]AKA!X43)</f>
        <v>#DIV/0!</v>
      </c>
      <c r="Y43" s="351">
        <f>IF([26]AKA!Y43="","",[26]AKA!Y43)</f>
        <v>0</v>
      </c>
      <c r="Z43" s="302" t="str">
        <f t="shared" si="8"/>
        <v/>
      </c>
      <c r="AA43" s="201">
        <f t="shared" si="9"/>
        <v>0</v>
      </c>
      <c r="AB43" s="201">
        <f t="shared" si="10"/>
        <v>0</v>
      </c>
      <c r="AC43" s="201">
        <f t="shared" si="11"/>
        <v>1</v>
      </c>
      <c r="AD43" s="201">
        <f t="shared" si="12"/>
        <v>1</v>
      </c>
      <c r="AE43" s="221" t="str">
        <f t="shared" si="13"/>
        <v xml:space="preserve">Menunjukkan penguasaan dalam Menganalisis tugas dan sifat malaikat Allah serta makhluk gaib lainnya dan Menyajikan hasil analisis keterkaitan sifat malaikat dan syaitan dengan perilaku manusia. </v>
      </c>
      <c r="AF43" s="226" t="str">
        <f t="shared" si="14"/>
        <v xml:space="preserve">Perlu bantuan dalam Menganalisis tugas dan sifat malaikat Allah serta makhluk gaib lainnya dan Menyajikan hasil analisis keterkaitan sifat malaikat dan syaitan dengan perilaku manusia. </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73"/>
      <c r="B44" s="134" t="str">
        <f t="shared" si="7"/>
        <v/>
      </c>
      <c r="C44" s="135" t="str">
        <f>IF(Data!F40="","",Data!F40)</f>
        <v/>
      </c>
      <c r="D44" s="135" t="str">
        <f>IF(Data!G40="","",Data!G40)</f>
        <v/>
      </c>
      <c r="E44" s="152" t="str">
        <f>IF(Data!H40="","",Data!H40)</f>
        <v/>
      </c>
      <c r="F44" s="135" t="str">
        <f>IF(Data!I40="","",Data!I40)</f>
        <v/>
      </c>
      <c r="G44" s="135">
        <f>IF([26]AKA!G44="","",[26]AKA!G44)</f>
        <v>0</v>
      </c>
      <c r="H44" s="135">
        <f>IF([26]AKA!H44="","",[26]AKA!H44)</f>
        <v>0</v>
      </c>
      <c r="I44" s="135">
        <f>IF([26]AKA!I44="","",[26]AKA!I44)</f>
        <v>0</v>
      </c>
      <c r="J44" s="135">
        <f>IF([26]AKA!J44="","",[26]AKA!J44)</f>
        <v>0</v>
      </c>
      <c r="K44" s="135">
        <f>IF([26]AKA!K44="","",[26]AKA!K44)</f>
        <v>0</v>
      </c>
      <c r="L44" s="135">
        <f>IF([26]AKA!L44="","",[26]AKA!L44)</f>
        <v>0</v>
      </c>
      <c r="M44" s="135">
        <f>IF([26]AKA!M44="","",[26]AKA!M44)</f>
        <v>0</v>
      </c>
      <c r="N44" s="135">
        <f>IF([26]AKA!N44="","",[26]AKA!N44)</f>
        <v>0</v>
      </c>
      <c r="O44" s="135">
        <f>IF([26]AKA!O44="","",[26]AKA!O44)</f>
        <v>0</v>
      </c>
      <c r="P44" s="135">
        <f>IF([26]AKA!P44="","",[26]AKA!P44)</f>
        <v>0</v>
      </c>
      <c r="Q44" s="135">
        <f>IF([26]AKA!Q44="","",[26]AKA!Q44)</f>
        <v>0</v>
      </c>
      <c r="R44" s="135">
        <f>IF([26]AKA!R44="","",[26]AKA!R44)</f>
        <v>0</v>
      </c>
      <c r="S44" s="135">
        <f>IF([26]AKA!S44="","",[26]AKA!S44)</f>
        <v>0</v>
      </c>
      <c r="T44" s="135">
        <f>IF([26]AKA!T44="","",[26]AKA!T44)</f>
        <v>0</v>
      </c>
      <c r="U44" s="135">
        <f>IF([26]AKA!U44="","",[26]AKA!U44)</f>
        <v>0</v>
      </c>
      <c r="V44" s="350">
        <f>IF([26]AKA!V44="","",[26]AKA!V44)</f>
        <v>0</v>
      </c>
      <c r="W44" s="375" t="e">
        <f>IF([26]AKA!W44="","",[26]AKA!W44)</f>
        <v>#DIV/0!</v>
      </c>
      <c r="X44" s="375" t="e">
        <f>IF([26]AKA!X44="","",[26]AKA!X44)</f>
        <v>#DIV/0!</v>
      </c>
      <c r="Y44" s="351">
        <f>IF([26]AKA!Y44="","",[26]AKA!Y44)</f>
        <v>0</v>
      </c>
      <c r="Z44" s="302" t="str">
        <f t="shared" si="8"/>
        <v/>
      </c>
      <c r="AA44" s="201">
        <f t="shared" si="9"/>
        <v>0</v>
      </c>
      <c r="AB44" s="201">
        <f t="shared" si="10"/>
        <v>0</v>
      </c>
      <c r="AC44" s="201">
        <f t="shared" si="11"/>
        <v>1</v>
      </c>
      <c r="AD44" s="201">
        <f t="shared" si="12"/>
        <v>1</v>
      </c>
      <c r="AE44" s="221" t="str">
        <f t="shared" si="13"/>
        <v xml:space="preserve">Menunjukkan penguasaan dalam Menganalisis tugas dan sifat malaikat Allah serta makhluk gaib lainnya dan Menyajikan hasil analisis keterkaitan sifat malaikat dan syaitan dengan perilaku manusia. </v>
      </c>
      <c r="AF44" s="226" t="str">
        <f t="shared" si="14"/>
        <v xml:space="preserve">Perlu bantuan dalam Menganalisis tugas dan sifat malaikat Allah serta makhluk gaib lainnya dan Menyajikan hasil analisis keterkaitan sifat malaikat dan syaitan dengan perilaku manusia. </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73"/>
      <c r="B45" s="134" t="str">
        <f t="shared" si="7"/>
        <v/>
      </c>
      <c r="C45" s="135" t="str">
        <f>IF(Data!F41="","",Data!F41)</f>
        <v/>
      </c>
      <c r="D45" s="135" t="str">
        <f>IF(Data!G41="","",Data!G41)</f>
        <v/>
      </c>
      <c r="E45" s="152" t="str">
        <f>IF(Data!H41="","",Data!H41)</f>
        <v/>
      </c>
      <c r="F45" s="135" t="str">
        <f>IF(Data!I41="","",Data!I41)</f>
        <v/>
      </c>
      <c r="G45" s="135">
        <f>IF([26]AKA!G45="","",[26]AKA!G45)</f>
        <v>0</v>
      </c>
      <c r="H45" s="135">
        <f>IF([26]AKA!H45="","",[26]AKA!H45)</f>
        <v>0</v>
      </c>
      <c r="I45" s="135">
        <f>IF([26]AKA!I45="","",[26]AKA!I45)</f>
        <v>0</v>
      </c>
      <c r="J45" s="135">
        <f>IF([26]AKA!J45="","",[26]AKA!J45)</f>
        <v>0</v>
      </c>
      <c r="K45" s="135">
        <f>IF([26]AKA!K45="","",[26]AKA!K45)</f>
        <v>0</v>
      </c>
      <c r="L45" s="135">
        <f>IF([26]AKA!L45="","",[26]AKA!L45)</f>
        <v>0</v>
      </c>
      <c r="M45" s="135">
        <f>IF([26]AKA!M45="","",[26]AKA!M45)</f>
        <v>0</v>
      </c>
      <c r="N45" s="135">
        <f>IF([26]AKA!N45="","",[26]AKA!N45)</f>
        <v>0</v>
      </c>
      <c r="O45" s="135">
        <f>IF([26]AKA!O45="","",[26]AKA!O45)</f>
        <v>0</v>
      </c>
      <c r="P45" s="135">
        <f>IF([26]AKA!P45="","",[26]AKA!P45)</f>
        <v>0</v>
      </c>
      <c r="Q45" s="135">
        <f>IF([26]AKA!Q45="","",[26]AKA!Q45)</f>
        <v>0</v>
      </c>
      <c r="R45" s="135">
        <f>IF([26]AKA!R45="","",[26]AKA!R45)</f>
        <v>0</v>
      </c>
      <c r="S45" s="135">
        <f>IF([26]AKA!S45="","",[26]AKA!S45)</f>
        <v>0</v>
      </c>
      <c r="T45" s="135">
        <f>IF([26]AKA!T45="","",[26]AKA!T45)</f>
        <v>0</v>
      </c>
      <c r="U45" s="135">
        <f>IF([26]AKA!U45="","",[26]AKA!U45)</f>
        <v>0</v>
      </c>
      <c r="V45" s="350">
        <f>IF([26]AKA!V45="","",[26]AKA!V45)</f>
        <v>0</v>
      </c>
      <c r="W45" s="375" t="e">
        <f>IF([26]AKA!W45="","",[26]AKA!W45)</f>
        <v>#DIV/0!</v>
      </c>
      <c r="X45" s="375" t="e">
        <f>IF([26]AKA!X45="","",[26]AKA!X45)</f>
        <v>#DIV/0!</v>
      </c>
      <c r="Y45" s="351">
        <f>IF([26]AKA!Y45="","",[26]AKA!Y45)</f>
        <v>0</v>
      </c>
      <c r="Z45" s="302" t="str">
        <f t="shared" si="8"/>
        <v/>
      </c>
      <c r="AA45" s="201">
        <f t="shared" si="9"/>
        <v>0</v>
      </c>
      <c r="AB45" s="201">
        <f t="shared" si="10"/>
        <v>0</v>
      </c>
      <c r="AC45" s="201">
        <f t="shared" si="11"/>
        <v>1</v>
      </c>
      <c r="AD45" s="201">
        <f t="shared" si="12"/>
        <v>1</v>
      </c>
      <c r="AE45" s="221" t="str">
        <f t="shared" si="13"/>
        <v xml:space="preserve">Menunjukkan penguasaan dalam Menganalisis tugas dan sifat malaikat Allah serta makhluk gaib lainnya dan Menyajikan hasil analisis keterkaitan sifat malaikat dan syaitan dengan perilaku manusia. </v>
      </c>
      <c r="AF45" s="226" t="str">
        <f t="shared" si="14"/>
        <v xml:space="preserve">Perlu bantuan dalam Menganalisis tugas dan sifat malaikat Allah serta makhluk gaib lainnya dan Menyajikan hasil analisis keterkaitan sifat malaikat dan syaitan dengan perilaku manusia. </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73"/>
      <c r="B46" s="134" t="str">
        <f t="shared" si="7"/>
        <v/>
      </c>
      <c r="C46" s="135" t="str">
        <f>IF(Data!F42="","",Data!F42)</f>
        <v/>
      </c>
      <c r="D46" s="135" t="str">
        <f>IF(Data!G42="","",Data!G42)</f>
        <v/>
      </c>
      <c r="E46" s="152" t="str">
        <f>IF(Data!H42="","",Data!H42)</f>
        <v/>
      </c>
      <c r="F46" s="135" t="str">
        <f>IF(Data!I42="","",Data!I42)</f>
        <v/>
      </c>
      <c r="G46" s="135">
        <f>IF([26]AKA!G46="","",[26]AKA!G46)</f>
        <v>0</v>
      </c>
      <c r="H46" s="135">
        <f>IF([26]AKA!H46="","",[26]AKA!H46)</f>
        <v>0</v>
      </c>
      <c r="I46" s="135">
        <f>IF([26]AKA!I46="","",[26]AKA!I46)</f>
        <v>0</v>
      </c>
      <c r="J46" s="135">
        <f>IF([26]AKA!J46="","",[26]AKA!J46)</f>
        <v>0</v>
      </c>
      <c r="K46" s="135">
        <f>IF([26]AKA!K46="","",[26]AKA!K46)</f>
        <v>0</v>
      </c>
      <c r="L46" s="135">
        <f>IF([26]AKA!L46="","",[26]AKA!L46)</f>
        <v>0</v>
      </c>
      <c r="M46" s="135">
        <f>IF([26]AKA!M46="","",[26]AKA!M46)</f>
        <v>0</v>
      </c>
      <c r="N46" s="135">
        <f>IF([26]AKA!N46="","",[26]AKA!N46)</f>
        <v>0</v>
      </c>
      <c r="O46" s="135">
        <f>IF([26]AKA!O46="","",[26]AKA!O46)</f>
        <v>0</v>
      </c>
      <c r="P46" s="135">
        <f>IF([26]AKA!P46="","",[26]AKA!P46)</f>
        <v>0</v>
      </c>
      <c r="Q46" s="135">
        <f>IF([26]AKA!Q46="","",[26]AKA!Q46)</f>
        <v>0</v>
      </c>
      <c r="R46" s="135">
        <f>IF([26]AKA!R46="","",[26]AKA!R46)</f>
        <v>0</v>
      </c>
      <c r="S46" s="135">
        <f>IF([26]AKA!S46="","",[26]AKA!S46)</f>
        <v>0</v>
      </c>
      <c r="T46" s="135">
        <f>IF([26]AKA!T46="","",[26]AKA!T46)</f>
        <v>0</v>
      </c>
      <c r="U46" s="135">
        <f>IF([26]AKA!U46="","",[26]AKA!U46)</f>
        <v>0</v>
      </c>
      <c r="V46" s="350">
        <f>IF([26]AKA!V46="","",[26]AKA!V46)</f>
        <v>0</v>
      </c>
      <c r="W46" s="375" t="e">
        <f>IF([26]AKA!W46="","",[26]AKA!W46)</f>
        <v>#DIV/0!</v>
      </c>
      <c r="X46" s="375" t="e">
        <f>IF([26]AKA!X46="","",[26]AKA!X46)</f>
        <v>#DIV/0!</v>
      </c>
      <c r="Y46" s="351">
        <f>IF([26]AKA!Y46="","",[26]AKA!Y46)</f>
        <v>0</v>
      </c>
      <c r="Z46" s="302" t="str">
        <f t="shared" si="8"/>
        <v/>
      </c>
      <c r="AA46" s="201">
        <f t="shared" si="9"/>
        <v>0</v>
      </c>
      <c r="AB46" s="201">
        <f t="shared" si="10"/>
        <v>0</v>
      </c>
      <c r="AC46" s="201">
        <f t="shared" si="11"/>
        <v>1</v>
      </c>
      <c r="AD46" s="201">
        <f t="shared" si="12"/>
        <v>1</v>
      </c>
      <c r="AE46" s="221" t="str">
        <f t="shared" si="13"/>
        <v xml:space="preserve">Menunjukkan penguasaan dalam Menganalisis tugas dan sifat malaikat Allah serta makhluk gaib lainnya dan Menyajikan hasil analisis keterkaitan sifat malaikat dan syaitan dengan perilaku manusia. </v>
      </c>
      <c r="AF46" s="226" t="str">
        <f t="shared" si="14"/>
        <v xml:space="preserve">Perlu bantuan dalam Menganalisis tugas dan sifat malaikat Allah serta makhluk gaib lainnya dan Menyajikan hasil analisis keterkaitan sifat malaikat dan syaitan dengan perilaku manusia. </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73"/>
      <c r="B47" s="134" t="str">
        <f t="shared" si="7"/>
        <v/>
      </c>
      <c r="C47" s="135" t="str">
        <f>IF(Data!F43="","",Data!F43)</f>
        <v/>
      </c>
      <c r="D47" s="135" t="str">
        <f>IF(Data!G43="","",Data!G43)</f>
        <v/>
      </c>
      <c r="E47" s="152" t="str">
        <f>IF(Data!H43="","",Data!H43)</f>
        <v/>
      </c>
      <c r="F47" s="135" t="str">
        <f>IF(Data!I43="","",Data!I43)</f>
        <v/>
      </c>
      <c r="G47" s="135">
        <f>IF([26]AKA!G47="","",[26]AKA!G47)</f>
        <v>0</v>
      </c>
      <c r="H47" s="135">
        <f>IF([26]AKA!H47="","",[26]AKA!H47)</f>
        <v>0</v>
      </c>
      <c r="I47" s="135">
        <f>IF([26]AKA!I47="","",[26]AKA!I47)</f>
        <v>0</v>
      </c>
      <c r="J47" s="135">
        <f>IF([26]AKA!J47="","",[26]AKA!J47)</f>
        <v>0</v>
      </c>
      <c r="K47" s="135">
        <f>IF([26]AKA!K47="","",[26]AKA!K47)</f>
        <v>0</v>
      </c>
      <c r="L47" s="135">
        <f>IF([26]AKA!L47="","",[26]AKA!L47)</f>
        <v>0</v>
      </c>
      <c r="M47" s="135">
        <f>IF([26]AKA!M47="","",[26]AKA!M47)</f>
        <v>0</v>
      </c>
      <c r="N47" s="135">
        <f>IF([26]AKA!N47="","",[26]AKA!N47)</f>
        <v>0</v>
      </c>
      <c r="O47" s="135">
        <f>IF([26]AKA!O47="","",[26]AKA!O47)</f>
        <v>0</v>
      </c>
      <c r="P47" s="135">
        <f>IF([26]AKA!P47="","",[26]AKA!P47)</f>
        <v>0</v>
      </c>
      <c r="Q47" s="135">
        <f>IF([26]AKA!Q47="","",[26]AKA!Q47)</f>
        <v>0</v>
      </c>
      <c r="R47" s="135">
        <f>IF([26]AKA!R47="","",[26]AKA!R47)</f>
        <v>0</v>
      </c>
      <c r="S47" s="135">
        <f>IF([26]AKA!S47="","",[26]AKA!S47)</f>
        <v>0</v>
      </c>
      <c r="T47" s="135">
        <f>IF([26]AKA!T47="","",[26]AKA!T47)</f>
        <v>0</v>
      </c>
      <c r="U47" s="135">
        <f>IF([26]AKA!U47="","",[26]AKA!U47)</f>
        <v>0</v>
      </c>
      <c r="V47" s="350">
        <f>IF([26]AKA!V47="","",[26]AKA!V47)</f>
        <v>0</v>
      </c>
      <c r="W47" s="375" t="e">
        <f>IF([26]AKA!W47="","",[26]AKA!W47)</f>
        <v>#DIV/0!</v>
      </c>
      <c r="X47" s="375" t="e">
        <f>IF([26]AKA!X47="","",[26]AKA!X47)</f>
        <v>#DIV/0!</v>
      </c>
      <c r="Y47" s="351">
        <f>IF([26]AKA!Y47="","",[26]AKA!Y47)</f>
        <v>0</v>
      </c>
      <c r="Z47" s="302" t="str">
        <f t="shared" si="8"/>
        <v/>
      </c>
      <c r="AA47" s="201">
        <f t="shared" si="9"/>
        <v>0</v>
      </c>
      <c r="AB47" s="201">
        <f t="shared" si="10"/>
        <v>0</v>
      </c>
      <c r="AC47" s="201">
        <f t="shared" si="11"/>
        <v>1</v>
      </c>
      <c r="AD47" s="201">
        <f t="shared" si="12"/>
        <v>1</v>
      </c>
      <c r="AE47" s="221" t="str">
        <f t="shared" si="13"/>
        <v xml:space="preserve">Menunjukkan penguasaan dalam Menganalisis tugas dan sifat malaikat Allah serta makhluk gaib lainnya dan Menyajikan hasil analisis keterkaitan sifat malaikat dan syaitan dengan perilaku manusia. </v>
      </c>
      <c r="AF47" s="226" t="str">
        <f t="shared" si="14"/>
        <v xml:space="preserve">Perlu bantuan dalam Menganalisis tugas dan sifat malaikat Allah serta makhluk gaib lainnya dan Menyajikan hasil analisis keterkaitan sifat malaikat dan syaitan dengan perilaku manusia. </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73"/>
      <c r="B48" s="134" t="str">
        <f t="shared" si="7"/>
        <v/>
      </c>
      <c r="C48" s="135" t="str">
        <f>IF(Data!F44="","",Data!F44)</f>
        <v/>
      </c>
      <c r="D48" s="135" t="str">
        <f>IF(Data!G44="","",Data!G44)</f>
        <v/>
      </c>
      <c r="E48" s="152" t="str">
        <f>IF(Data!H44="","",Data!H44)</f>
        <v/>
      </c>
      <c r="F48" s="135" t="str">
        <f>IF(Data!I44="","",Data!I44)</f>
        <v/>
      </c>
      <c r="G48" s="135">
        <f>IF([26]AKA!G48="","",[26]AKA!G48)</f>
        <v>0</v>
      </c>
      <c r="H48" s="135">
        <f>IF([26]AKA!H48="","",[26]AKA!H48)</f>
        <v>0</v>
      </c>
      <c r="I48" s="135">
        <f>IF([26]AKA!I48="","",[26]AKA!I48)</f>
        <v>0</v>
      </c>
      <c r="J48" s="135">
        <f>IF([26]AKA!J48="","",[26]AKA!J48)</f>
        <v>0</v>
      </c>
      <c r="K48" s="135">
        <f>IF([26]AKA!K48="","",[26]AKA!K48)</f>
        <v>0</v>
      </c>
      <c r="L48" s="135">
        <f>IF([26]AKA!L48="","",[26]AKA!L48)</f>
        <v>0</v>
      </c>
      <c r="M48" s="135">
        <f>IF([26]AKA!M48="","",[26]AKA!M48)</f>
        <v>0</v>
      </c>
      <c r="N48" s="135">
        <f>IF([26]AKA!N48="","",[26]AKA!N48)</f>
        <v>0</v>
      </c>
      <c r="O48" s="135">
        <f>IF([26]AKA!O48="","",[26]AKA!O48)</f>
        <v>0</v>
      </c>
      <c r="P48" s="135">
        <f>IF([26]AKA!P48="","",[26]AKA!P48)</f>
        <v>0</v>
      </c>
      <c r="Q48" s="135">
        <f>IF([26]AKA!Q48="","",[26]AKA!Q48)</f>
        <v>0</v>
      </c>
      <c r="R48" s="135">
        <f>IF([26]AKA!R48="","",[26]AKA!R48)</f>
        <v>0</v>
      </c>
      <c r="S48" s="135">
        <f>IF([26]AKA!S48="","",[26]AKA!S48)</f>
        <v>0</v>
      </c>
      <c r="T48" s="135">
        <f>IF([26]AKA!T48="","",[26]AKA!T48)</f>
        <v>0</v>
      </c>
      <c r="U48" s="135">
        <f>IF([26]AKA!U48="","",[26]AKA!U48)</f>
        <v>0</v>
      </c>
      <c r="V48" s="350">
        <f>IF([26]AKA!V48="","",[26]AKA!V48)</f>
        <v>0</v>
      </c>
      <c r="W48" s="375" t="e">
        <f>IF([26]AKA!W48="","",[26]AKA!W48)</f>
        <v>#DIV/0!</v>
      </c>
      <c r="X48" s="375" t="e">
        <f>IF([26]AKA!X48="","",[26]AKA!X48)</f>
        <v>#DIV/0!</v>
      </c>
      <c r="Y48" s="351">
        <f>IF([26]AKA!Y48="","",[26]AKA!Y48)</f>
        <v>0</v>
      </c>
      <c r="Z48" s="302" t="str">
        <f t="shared" si="8"/>
        <v/>
      </c>
      <c r="AA48" s="201">
        <f t="shared" si="9"/>
        <v>0</v>
      </c>
      <c r="AB48" s="201">
        <f t="shared" si="10"/>
        <v>0</v>
      </c>
      <c r="AC48" s="201">
        <f t="shared" si="11"/>
        <v>1</v>
      </c>
      <c r="AD48" s="201">
        <f t="shared" si="12"/>
        <v>1</v>
      </c>
      <c r="AE48" s="221" t="str">
        <f t="shared" si="13"/>
        <v xml:space="preserve">Menunjukkan penguasaan dalam Menganalisis tugas dan sifat malaikat Allah serta makhluk gaib lainnya dan Menyajikan hasil analisis keterkaitan sifat malaikat dan syaitan dengan perilaku manusia. </v>
      </c>
      <c r="AF48" s="226" t="str">
        <f t="shared" si="14"/>
        <v xml:space="preserve">Perlu bantuan dalam Menganalisis tugas dan sifat malaikat Allah serta makhluk gaib lainnya dan Menyajikan hasil analisis keterkaitan sifat malaikat dan syaitan dengan perilaku manusia. </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73"/>
      <c r="B49" s="134" t="str">
        <f t="shared" si="7"/>
        <v/>
      </c>
      <c r="C49" s="135" t="str">
        <f>IF(Data!F45="","",Data!F45)</f>
        <v/>
      </c>
      <c r="D49" s="135" t="str">
        <f>IF(Data!G45="","",Data!G45)</f>
        <v/>
      </c>
      <c r="E49" s="152" t="str">
        <f>IF(Data!H45="","",Data!H45)</f>
        <v/>
      </c>
      <c r="F49" s="135" t="str">
        <f>IF(Data!I45="","",Data!I45)</f>
        <v/>
      </c>
      <c r="G49" s="135">
        <f>IF([26]AKA!G49="","",[26]AKA!G49)</f>
        <v>0</v>
      </c>
      <c r="H49" s="135">
        <f>IF([26]AKA!H49="","",[26]AKA!H49)</f>
        <v>0</v>
      </c>
      <c r="I49" s="135">
        <f>IF([26]AKA!I49="","",[26]AKA!I49)</f>
        <v>0</v>
      </c>
      <c r="J49" s="135">
        <f>IF([26]AKA!J49="","",[26]AKA!J49)</f>
        <v>0</v>
      </c>
      <c r="K49" s="135">
        <f>IF([26]AKA!K49="","",[26]AKA!K49)</f>
        <v>0</v>
      </c>
      <c r="L49" s="135">
        <f>IF([26]AKA!L49="","",[26]AKA!L49)</f>
        <v>0</v>
      </c>
      <c r="M49" s="135">
        <f>IF([26]AKA!M49="","",[26]AKA!M49)</f>
        <v>0</v>
      </c>
      <c r="N49" s="135">
        <f>IF([26]AKA!N49="","",[26]AKA!N49)</f>
        <v>0</v>
      </c>
      <c r="O49" s="135">
        <f>IF([26]AKA!O49="","",[26]AKA!O49)</f>
        <v>0</v>
      </c>
      <c r="P49" s="135">
        <f>IF([26]AKA!P49="","",[26]AKA!P49)</f>
        <v>0</v>
      </c>
      <c r="Q49" s="135">
        <f>IF([26]AKA!Q49="","",[26]AKA!Q49)</f>
        <v>0</v>
      </c>
      <c r="R49" s="135">
        <f>IF([26]AKA!R49="","",[26]AKA!R49)</f>
        <v>0</v>
      </c>
      <c r="S49" s="135">
        <f>IF([26]AKA!S49="","",[26]AKA!S49)</f>
        <v>0</v>
      </c>
      <c r="T49" s="135">
        <f>IF([26]AKA!T49="","",[26]AKA!T49)</f>
        <v>0</v>
      </c>
      <c r="U49" s="135">
        <f>IF([26]AKA!U49="","",[26]AKA!U49)</f>
        <v>0</v>
      </c>
      <c r="V49" s="350">
        <f>IF([26]AKA!V49="","",[26]AKA!V49)</f>
        <v>0</v>
      </c>
      <c r="W49" s="375" t="e">
        <f>IF([26]AKA!W49="","",[26]AKA!W49)</f>
        <v>#DIV/0!</v>
      </c>
      <c r="X49" s="375" t="e">
        <f>IF([26]AKA!X49="","",[26]AKA!X49)</f>
        <v>#DIV/0!</v>
      </c>
      <c r="Y49" s="351">
        <f>IF([26]AKA!Y49="","",[26]AKA!Y49)</f>
        <v>0</v>
      </c>
      <c r="Z49" s="302" t="str">
        <f t="shared" si="8"/>
        <v/>
      </c>
      <c r="AA49" s="201">
        <f t="shared" si="9"/>
        <v>0</v>
      </c>
      <c r="AB49" s="201">
        <f t="shared" si="10"/>
        <v>0</v>
      </c>
      <c r="AC49" s="201">
        <f t="shared" si="11"/>
        <v>1</v>
      </c>
      <c r="AD49" s="201">
        <f t="shared" si="12"/>
        <v>1</v>
      </c>
      <c r="AE49" s="221" t="str">
        <f t="shared" si="13"/>
        <v xml:space="preserve">Menunjukkan penguasaan dalam Menganalisis tugas dan sifat malaikat Allah serta makhluk gaib lainnya dan Menyajikan hasil analisis keterkaitan sifat malaikat dan syaitan dengan perilaku manusia. </v>
      </c>
      <c r="AF49" s="226" t="str">
        <f t="shared" si="14"/>
        <v xml:space="preserve">Perlu bantuan dalam Menganalisis tugas dan sifat malaikat Allah serta makhluk gaib lainnya dan Menyajikan hasil analisis keterkaitan sifat malaikat dan syaitan dengan perilaku manusia. </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73"/>
      <c r="B50" s="134" t="str">
        <f t="shared" si="7"/>
        <v/>
      </c>
      <c r="C50" s="135" t="str">
        <f>IF(Data!F46="","",Data!F46)</f>
        <v/>
      </c>
      <c r="D50" s="135" t="str">
        <f>IF(Data!G46="","",Data!G46)</f>
        <v/>
      </c>
      <c r="E50" s="152" t="str">
        <f>IF(Data!H46="","",Data!H46)</f>
        <v/>
      </c>
      <c r="F50" s="135" t="str">
        <f>IF(Data!I46="","",Data!I46)</f>
        <v/>
      </c>
      <c r="G50" s="135">
        <f>IF([26]AKA!G50="","",[26]AKA!G50)</f>
        <v>0</v>
      </c>
      <c r="H50" s="135">
        <f>IF([26]AKA!H50="","",[26]AKA!H50)</f>
        <v>0</v>
      </c>
      <c r="I50" s="135">
        <f>IF([26]AKA!I50="","",[26]AKA!I50)</f>
        <v>0</v>
      </c>
      <c r="J50" s="135">
        <f>IF([26]AKA!J50="","",[26]AKA!J50)</f>
        <v>0</v>
      </c>
      <c r="K50" s="135">
        <f>IF([26]AKA!K50="","",[26]AKA!K50)</f>
        <v>0</v>
      </c>
      <c r="L50" s="135">
        <f>IF([26]AKA!L50="","",[26]AKA!L50)</f>
        <v>0</v>
      </c>
      <c r="M50" s="135">
        <f>IF([26]AKA!M50="","",[26]AKA!M50)</f>
        <v>0</v>
      </c>
      <c r="N50" s="135">
        <f>IF([26]AKA!N50="","",[26]AKA!N50)</f>
        <v>0</v>
      </c>
      <c r="O50" s="135">
        <f>IF([26]AKA!O50="","",[26]AKA!O50)</f>
        <v>0</v>
      </c>
      <c r="P50" s="135">
        <f>IF([26]AKA!P50="","",[26]AKA!P50)</f>
        <v>0</v>
      </c>
      <c r="Q50" s="135">
        <f>IF([26]AKA!Q50="","",[26]AKA!Q50)</f>
        <v>0</v>
      </c>
      <c r="R50" s="135">
        <f>IF([26]AKA!R50="","",[26]AKA!R50)</f>
        <v>0</v>
      </c>
      <c r="S50" s="135">
        <f>IF([26]AKA!S50="","",[26]AKA!S50)</f>
        <v>0</v>
      </c>
      <c r="T50" s="135">
        <f>IF([26]AKA!T50="","",[26]AKA!T50)</f>
        <v>0</v>
      </c>
      <c r="U50" s="135">
        <f>IF([26]AKA!U50="","",[26]AKA!U50)</f>
        <v>0</v>
      </c>
      <c r="V50" s="350">
        <f>IF([26]AKA!V50="","",[26]AKA!V50)</f>
        <v>0</v>
      </c>
      <c r="W50" s="375" t="e">
        <f>IF([26]AKA!W50="","",[26]AKA!W50)</f>
        <v>#DIV/0!</v>
      </c>
      <c r="X50" s="375" t="e">
        <f>IF([26]AKA!X50="","",[26]AKA!X50)</f>
        <v>#DIV/0!</v>
      </c>
      <c r="Y50" s="351">
        <f>IF([26]AKA!Y50="","",[26]AKA!Y50)</f>
        <v>0</v>
      </c>
      <c r="Z50" s="302" t="str">
        <f t="shared" si="8"/>
        <v/>
      </c>
      <c r="AA50" s="201">
        <f t="shared" si="9"/>
        <v>0</v>
      </c>
      <c r="AB50" s="201">
        <f t="shared" si="10"/>
        <v>0</v>
      </c>
      <c r="AC50" s="201">
        <f t="shared" si="11"/>
        <v>1</v>
      </c>
      <c r="AD50" s="201">
        <f t="shared" si="12"/>
        <v>1</v>
      </c>
      <c r="AE50" s="221" t="str">
        <f t="shared" si="13"/>
        <v xml:space="preserve">Menunjukkan penguasaan dalam Menganalisis tugas dan sifat malaikat Allah serta makhluk gaib lainnya dan Menyajikan hasil analisis keterkaitan sifat malaikat dan syaitan dengan perilaku manusia. </v>
      </c>
      <c r="AF50" s="226" t="str">
        <f t="shared" si="14"/>
        <v xml:space="preserve">Perlu bantuan dalam Menganalisis tugas dan sifat malaikat Allah serta makhluk gaib lainnya dan Menyajikan hasil analisis keterkaitan sifat malaikat dan syaitan dengan perilaku manusia. </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73"/>
      <c r="B51" s="134" t="str">
        <f t="shared" si="7"/>
        <v/>
      </c>
      <c r="C51" s="135" t="str">
        <f>IF(Data!F47="","",Data!F47)</f>
        <v/>
      </c>
      <c r="D51" s="135" t="str">
        <f>IF(Data!G47="","",Data!G47)</f>
        <v/>
      </c>
      <c r="E51" s="152" t="str">
        <f>IF(Data!H47="","",Data!H47)</f>
        <v/>
      </c>
      <c r="F51" s="135" t="str">
        <f>IF(Data!I47="","",Data!I47)</f>
        <v/>
      </c>
      <c r="G51" s="135">
        <f>IF([26]AKA!G51="","",[26]AKA!G51)</f>
        <v>0</v>
      </c>
      <c r="H51" s="135">
        <f>IF([26]AKA!H51="","",[26]AKA!H51)</f>
        <v>0</v>
      </c>
      <c r="I51" s="135">
        <f>IF([26]AKA!I51="","",[26]AKA!I51)</f>
        <v>0</v>
      </c>
      <c r="J51" s="135">
        <f>IF([26]AKA!J51="","",[26]AKA!J51)</f>
        <v>0</v>
      </c>
      <c r="K51" s="135">
        <f>IF([26]AKA!K51="","",[26]AKA!K51)</f>
        <v>0</v>
      </c>
      <c r="L51" s="135">
        <f>IF([26]AKA!L51="","",[26]AKA!L51)</f>
        <v>0</v>
      </c>
      <c r="M51" s="135">
        <f>IF([26]AKA!M51="","",[26]AKA!M51)</f>
        <v>0</v>
      </c>
      <c r="N51" s="135">
        <f>IF([26]AKA!N51="","",[26]AKA!N51)</f>
        <v>0</v>
      </c>
      <c r="O51" s="135">
        <f>IF([26]AKA!O51="","",[26]AKA!O51)</f>
        <v>0</v>
      </c>
      <c r="P51" s="135">
        <f>IF([26]AKA!P51="","",[26]AKA!P51)</f>
        <v>0</v>
      </c>
      <c r="Q51" s="135">
        <f>IF([26]AKA!Q51="","",[26]AKA!Q51)</f>
        <v>0</v>
      </c>
      <c r="R51" s="135">
        <f>IF([26]AKA!R51="","",[26]AKA!R51)</f>
        <v>0</v>
      </c>
      <c r="S51" s="135">
        <f>IF([26]AKA!S51="","",[26]AKA!S51)</f>
        <v>0</v>
      </c>
      <c r="T51" s="135">
        <f>IF([26]AKA!T51="","",[26]AKA!T51)</f>
        <v>0</v>
      </c>
      <c r="U51" s="135">
        <f>IF([26]AKA!U51="","",[26]AKA!U51)</f>
        <v>0</v>
      </c>
      <c r="V51" s="350">
        <f>IF([26]AKA!V51="","",[26]AKA!V51)</f>
        <v>0</v>
      </c>
      <c r="W51" s="301">
        <f t="shared" ref="W51" si="15">IF(COUNT(G51:N51)&lt;2,"",ROUND(SUM(G51:N51)/$W$6,0))</f>
        <v>0</v>
      </c>
      <c r="X51" s="301">
        <f t="shared" ref="X51" si="16">IF(COUNT(O51:V51)&lt;2,"",ROUND(SUM(O51:V51)/$X$6,0))</f>
        <v>0</v>
      </c>
      <c r="Y51" s="351">
        <f>IF([26]AKA!Y51="","",[26]AKA!Y51)</f>
        <v>0</v>
      </c>
      <c r="Z51" s="302">
        <f t="shared" si="8"/>
        <v>0</v>
      </c>
      <c r="AA51" s="201">
        <f t="shared" si="9"/>
        <v>0</v>
      </c>
      <c r="AB51" s="201">
        <f t="shared" si="10"/>
        <v>0</v>
      </c>
      <c r="AC51" s="201">
        <f t="shared" si="11"/>
        <v>1</v>
      </c>
      <c r="AD51" s="201">
        <f t="shared" si="12"/>
        <v>1</v>
      </c>
      <c r="AE51" s="221" t="str">
        <f t="shared" si="13"/>
        <v xml:space="preserve">Menunjukkan penguasaan dalam Menganalisis tugas dan sifat malaikat Allah serta makhluk gaib lainnya dan Menyajikan hasil analisis keterkaitan sifat malaikat dan syaitan dengan perilaku manusia. </v>
      </c>
      <c r="AF51" s="226" t="str">
        <f t="shared" si="14"/>
        <v xml:space="preserve">Perlu bantuan dalam Menganalisis tugas dan sifat malaikat Allah serta makhluk gaib lainnya dan Menyajikan hasil analisis keterkaitan sifat malaikat dan syaitan dengan perilaku manusia. </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73"/>
      <c r="B52" s="134" t="str">
        <f t="shared" ref="B52:B58" si="17">IF(E52="","",B51+1)</f>
        <v/>
      </c>
      <c r="C52" s="135" t="str">
        <f>IF(Data!F48="","",Data!F48)</f>
        <v/>
      </c>
      <c r="D52" s="135" t="str">
        <f>IF(Data!G48="","",Data!G48)</f>
        <v/>
      </c>
      <c r="E52" s="152" t="str">
        <f>IF(Data!H48="","",Data!H48)</f>
        <v/>
      </c>
      <c r="F52" s="135" t="str">
        <f>IF(Data!I48="","",Data!I48)</f>
        <v/>
      </c>
      <c r="G52" s="135">
        <f>IF([26]AKA!G52="","",[26]AKA!G52)</f>
        <v>0</v>
      </c>
      <c r="H52" s="135">
        <f>IF([26]AKA!H52="","",[26]AKA!H52)</f>
        <v>0</v>
      </c>
      <c r="I52" s="135">
        <f>IF([26]AKA!I52="","",[26]AKA!I52)</f>
        <v>0</v>
      </c>
      <c r="J52" s="135">
        <f>IF([26]AKA!J52="","",[26]AKA!J52)</f>
        <v>0</v>
      </c>
      <c r="K52" s="135">
        <f>IF([26]AKA!K52="","",[26]AKA!K52)</f>
        <v>0</v>
      </c>
      <c r="L52" s="135">
        <f>IF([26]AKA!L52="","",[26]AKA!L52)</f>
        <v>0</v>
      </c>
      <c r="M52" s="135">
        <f>IF([26]AKA!M52="","",[26]AKA!M52)</f>
        <v>0</v>
      </c>
      <c r="N52" s="135">
        <f>IF([26]AKA!N52="","",[26]AKA!N52)</f>
        <v>0</v>
      </c>
      <c r="O52" s="135">
        <f>IF([26]AKA!O52="","",[26]AKA!O52)</f>
        <v>0</v>
      </c>
      <c r="P52" s="135">
        <f>IF([26]AKA!P52="","",[26]AKA!P52)</f>
        <v>0</v>
      </c>
      <c r="Q52" s="135">
        <f>IF([26]AKA!Q52="","",[26]AKA!Q52)</f>
        <v>0</v>
      </c>
      <c r="R52" s="135">
        <f>IF([26]AKA!R52="","",[26]AKA!R52)</f>
        <v>0</v>
      </c>
      <c r="S52" s="135">
        <f>IF([26]AKA!S52="","",[26]AKA!S52)</f>
        <v>0</v>
      </c>
      <c r="T52" s="135">
        <f>IF([26]AKA!T52="","",[26]AKA!T52)</f>
        <v>0</v>
      </c>
      <c r="U52" s="135">
        <f>IF([26]AKA!U52="","",[26]AKA!U52)</f>
        <v>0</v>
      </c>
      <c r="V52" s="350">
        <f>IF([26]AKA!V52="","",[26]AKA!V52)</f>
        <v>0</v>
      </c>
      <c r="W52" s="301">
        <f t="shared" ref="W52:W58" si="18">IF(COUNT(G52:N52)&lt;2,"",ROUND(SUM(G52:N52)/$W$6,0))</f>
        <v>0</v>
      </c>
      <c r="X52" s="301">
        <f t="shared" ref="X52:X58" si="19">IF(COUNT(O52:V52)&lt;2,"",ROUND(SUM(O52:V52)/$X$6,0))</f>
        <v>0</v>
      </c>
      <c r="Y52" s="351">
        <f>IF([26]AKA!Y52="","",[26]AKA!Y52)</f>
        <v>0</v>
      </c>
      <c r="Z52" s="302">
        <f t="shared" ref="Z52:Z58" si="20">IFERROR(IF(OR(X52="",Y52=""),"",ROUND(((W52*$W$8)+(X52*$X$8)+(Y52*$Y$8))/$Y$6,0)),"")</f>
        <v>0</v>
      </c>
      <c r="AA52" s="201">
        <f t="shared" ref="AA52:AA58" si="21">MAX(G52:N52)</f>
        <v>0</v>
      </c>
      <c r="AB52" s="201">
        <f t="shared" ref="AB52:AB58" si="22">MIN(G52:N52)</f>
        <v>0</v>
      </c>
      <c r="AC52" s="201">
        <f t="shared" ref="AC52:AC58" si="23">MATCH(AA52,G52:N52,0)</f>
        <v>1</v>
      </c>
      <c r="AD52" s="201">
        <f t="shared" ref="AD52:AD58" si="24">MATCH(AB52,G52:N52,0)</f>
        <v>1</v>
      </c>
      <c r="AE52" s="221" t="str">
        <f t="shared" ref="AE52:AE58" si="25">IFERROR("Menunjukkan penguasaan"&amp; " dalam "&amp;(VLOOKUP(AC52,$G$69:$I$76,3)),"")</f>
        <v xml:space="preserve">Menunjukkan penguasaan dalam Menganalisis tugas dan sifat malaikat Allah serta makhluk gaib lainnya dan Menyajikan hasil analisis keterkaitan sifat malaikat dan syaitan dengan perilaku manusia. </v>
      </c>
      <c r="AF52" s="226" t="str">
        <f t="shared" ref="AF52:AF58" si="26">IFERROR("Perlu bantuan dalam "&amp;(VLOOKUP(AD52,$G$69:$I$76,3)),"")</f>
        <v xml:space="preserve">Perlu bantuan dalam Menganalisis tugas dan sifat malaikat Allah serta makhluk gaib lainnya dan Menyajikan hasil analisis keterkaitan sifat malaikat dan syaitan dengan perilaku manusia. </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73"/>
      <c r="B53" s="134" t="str">
        <f t="shared" si="17"/>
        <v/>
      </c>
      <c r="C53" s="135" t="str">
        <f>IF(Data!F49="","",Data!F49)</f>
        <v/>
      </c>
      <c r="D53" s="135" t="str">
        <f>IF(Data!G49="","",Data!G49)</f>
        <v/>
      </c>
      <c r="E53" s="152" t="str">
        <f>IF(Data!H49="","",Data!H49)</f>
        <v/>
      </c>
      <c r="F53" s="135" t="str">
        <f>IF(Data!I49="","",Data!I49)</f>
        <v/>
      </c>
      <c r="G53" s="135">
        <f>IF([26]AKA!G53="","",[26]AKA!G53)</f>
        <v>0</v>
      </c>
      <c r="H53" s="135">
        <f>IF([26]AKA!H53="","",[26]AKA!H53)</f>
        <v>0</v>
      </c>
      <c r="I53" s="135">
        <f>IF([26]AKA!I53="","",[26]AKA!I53)</f>
        <v>0</v>
      </c>
      <c r="J53" s="135">
        <f>IF([26]AKA!J53="","",[26]AKA!J53)</f>
        <v>0</v>
      </c>
      <c r="K53" s="135">
        <f>IF([26]AKA!K53="","",[26]AKA!K53)</f>
        <v>0</v>
      </c>
      <c r="L53" s="135">
        <f>IF([26]AKA!L53="","",[26]AKA!L53)</f>
        <v>0</v>
      </c>
      <c r="M53" s="135">
        <f>IF([26]AKA!M53="","",[26]AKA!M53)</f>
        <v>0</v>
      </c>
      <c r="N53" s="135">
        <f>IF([26]AKA!N53="","",[26]AKA!N53)</f>
        <v>0</v>
      </c>
      <c r="O53" s="135">
        <f>IF([26]AKA!O53="","",[26]AKA!O53)</f>
        <v>0</v>
      </c>
      <c r="P53" s="135">
        <f>IF([26]AKA!P53="","",[26]AKA!P53)</f>
        <v>0</v>
      </c>
      <c r="Q53" s="135">
        <f>IF([26]AKA!Q53="","",[26]AKA!Q53)</f>
        <v>0</v>
      </c>
      <c r="R53" s="135">
        <f>IF([26]AKA!R53="","",[26]AKA!R53)</f>
        <v>0</v>
      </c>
      <c r="S53" s="135">
        <f>IF([26]AKA!S53="","",[26]AKA!S53)</f>
        <v>0</v>
      </c>
      <c r="T53" s="135">
        <f>IF([26]AKA!T53="","",[26]AKA!T53)</f>
        <v>0</v>
      </c>
      <c r="U53" s="135" t="str">
        <f>IF([26]AKA!U53="","",[26]AKA!U53)</f>
        <v>Pegandon,        Desember  2023</v>
      </c>
      <c r="V53" s="350">
        <f>IF([26]AKA!V53="","",[26]AKA!V53)</f>
        <v>0</v>
      </c>
      <c r="W53" s="301">
        <f t="shared" si="18"/>
        <v>0</v>
      </c>
      <c r="X53" s="301">
        <f t="shared" si="19"/>
        <v>0</v>
      </c>
      <c r="Y53" s="351">
        <f>IF([26]AKA!Y53="","",[26]AKA!Y53)</f>
        <v>0</v>
      </c>
      <c r="Z53" s="302">
        <f t="shared" si="20"/>
        <v>0</v>
      </c>
      <c r="AA53" s="201">
        <f t="shared" si="21"/>
        <v>0</v>
      </c>
      <c r="AB53" s="201">
        <f t="shared" si="22"/>
        <v>0</v>
      </c>
      <c r="AC53" s="201">
        <f t="shared" si="23"/>
        <v>1</v>
      </c>
      <c r="AD53" s="201">
        <f t="shared" si="24"/>
        <v>1</v>
      </c>
      <c r="AE53" s="221" t="str">
        <f t="shared" si="25"/>
        <v xml:space="preserve">Menunjukkan penguasaan dalam Menganalisis tugas dan sifat malaikat Allah serta makhluk gaib lainnya dan Menyajikan hasil analisis keterkaitan sifat malaikat dan syaitan dengan perilaku manusia. </v>
      </c>
      <c r="AF53" s="226" t="str">
        <f t="shared" si="26"/>
        <v xml:space="preserve">Perlu bantuan dalam Menganalisis tugas dan sifat malaikat Allah serta makhluk gaib lainnya dan Menyajikan hasil analisis keterkaitan sifat malaikat dan syaitan dengan perilaku manusia. </v>
      </c>
      <c r="BY53" s="4"/>
      <c r="BZ53" s="4"/>
      <c r="CA53" s="4"/>
      <c r="CB53" s="4"/>
      <c r="CC53" s="4"/>
      <c r="CD53" s="4"/>
      <c r="CE53" s="4"/>
      <c r="CF53" s="4"/>
      <c r="CG53" s="4"/>
      <c r="CH53" s="4"/>
      <c r="CI53" s="4"/>
      <c r="CJ53" s="4"/>
      <c r="CK53" s="4"/>
      <c r="CL53" s="4"/>
      <c r="CM53" s="4"/>
      <c r="CN53" s="4"/>
      <c r="CO53" s="4"/>
      <c r="CP53" s="4"/>
      <c r="CQ53" s="4"/>
      <c r="CR53" s="4"/>
      <c r="CS53" s="4"/>
    </row>
    <row r="54" spans="1:98" s="7" customFormat="1" ht="45.75" hidden="1" customHeight="1" x14ac:dyDescent="0.25">
      <c r="A54" s="173"/>
      <c r="B54" s="134" t="e">
        <f t="shared" si="17"/>
        <v>#VALUE!</v>
      </c>
      <c r="C54" s="135">
        <f>IF(Data!F50="","",Data!F50)</f>
        <v>2</v>
      </c>
      <c r="D54" s="135">
        <f>IF(Data!G50="","",Data!G50)</f>
        <v>3</v>
      </c>
      <c r="E54" s="152">
        <f>IF(Data!H50="","",Data!H50)</f>
        <v>4</v>
      </c>
      <c r="F54" s="135">
        <f>IF(Data!I50="","",Data!I50)</f>
        <v>5</v>
      </c>
      <c r="G54" s="135">
        <f>IF([26]AKA!G54="","",[26]AKA!G54)</f>
        <v>0</v>
      </c>
      <c r="H54" s="135">
        <f>IF([26]AKA!H54="","",[26]AKA!H54)</f>
        <v>0</v>
      </c>
      <c r="I54" s="135">
        <f>IF([26]AKA!I54="","",[26]AKA!I54)</f>
        <v>0</v>
      </c>
      <c r="J54" s="135">
        <f>IF([26]AKA!J54="","",[26]AKA!J54)</f>
        <v>0</v>
      </c>
      <c r="K54" s="135">
        <f>IF([26]AKA!K54="","",[26]AKA!K54)</f>
        <v>0</v>
      </c>
      <c r="L54" s="135">
        <f>IF([26]AKA!L54="","",[26]AKA!L54)</f>
        <v>0</v>
      </c>
      <c r="M54" s="135">
        <f>IF([26]AKA!M54="","",[26]AKA!M54)</f>
        <v>0</v>
      </c>
      <c r="N54" s="135">
        <f>IF([26]AKA!N54="","",[26]AKA!N54)</f>
        <v>0</v>
      </c>
      <c r="O54" s="135">
        <f>IF([26]AKA!O54="","",[26]AKA!O54)</f>
        <v>0</v>
      </c>
      <c r="P54" s="135">
        <f>IF([26]AKA!P54="","",[26]AKA!P54)</f>
        <v>0</v>
      </c>
      <c r="Q54" s="135">
        <f>IF([26]AKA!Q54="","",[26]AKA!Q54)</f>
        <v>0</v>
      </c>
      <c r="R54" s="135">
        <f>IF([26]AKA!R54="","",[26]AKA!R54)</f>
        <v>0</v>
      </c>
      <c r="S54" s="135">
        <f>IF([26]AKA!S54="","",[26]AKA!S54)</f>
        <v>0</v>
      </c>
      <c r="T54" s="135">
        <f>IF([26]AKA!T54="","",[26]AKA!T54)</f>
        <v>0</v>
      </c>
      <c r="U54" s="135" t="str">
        <f>IF([26]AKA!U54="","",[26]AKA!U54)</f>
        <v>Guru Mata Pelajaran</v>
      </c>
      <c r="V54" s="350">
        <f>IF([26]AKA!V54="","",[26]AKA!V54)</f>
        <v>0</v>
      </c>
      <c r="W54" s="301">
        <f t="shared" si="18"/>
        <v>0</v>
      </c>
      <c r="X54" s="301">
        <f t="shared" si="19"/>
        <v>0</v>
      </c>
      <c r="Y54" s="351">
        <f>IF([26]AKA!Y54="","",[26]AKA!Y54)</f>
        <v>0</v>
      </c>
      <c r="Z54" s="302">
        <f t="shared" si="20"/>
        <v>0</v>
      </c>
      <c r="AA54" s="201">
        <f t="shared" si="21"/>
        <v>0</v>
      </c>
      <c r="AB54" s="201">
        <f t="shared" si="22"/>
        <v>0</v>
      </c>
      <c r="AC54" s="201">
        <f t="shared" si="23"/>
        <v>1</v>
      </c>
      <c r="AD54" s="201">
        <f t="shared" si="24"/>
        <v>1</v>
      </c>
      <c r="AE54" s="221" t="str">
        <f t="shared" si="25"/>
        <v xml:space="preserve">Menunjukkan penguasaan dalam Menganalisis tugas dan sifat malaikat Allah serta makhluk gaib lainnya dan Menyajikan hasil analisis keterkaitan sifat malaikat dan syaitan dengan perilaku manusia. </v>
      </c>
      <c r="AF54" s="226" t="str">
        <f t="shared" si="26"/>
        <v xml:space="preserve">Perlu bantuan dalam Menganalisis tugas dan sifat malaikat Allah serta makhluk gaib lainnya dan Menyajikan hasil analisis keterkaitan sifat malaikat dan syaitan dengan perilaku manusia. </v>
      </c>
      <c r="BY54" s="4"/>
      <c r="BZ54" s="4"/>
      <c r="CA54" s="4"/>
      <c r="CB54" s="4"/>
      <c r="CC54" s="4"/>
      <c r="CD54" s="4"/>
      <c r="CE54" s="4"/>
      <c r="CF54" s="4"/>
      <c r="CG54" s="4"/>
      <c r="CH54" s="4"/>
      <c r="CI54" s="4"/>
      <c r="CJ54" s="4"/>
      <c r="CK54" s="4"/>
      <c r="CL54" s="4"/>
      <c r="CM54" s="4"/>
      <c r="CN54" s="4"/>
      <c r="CO54" s="4"/>
      <c r="CP54" s="4"/>
      <c r="CQ54" s="4"/>
      <c r="CR54" s="4"/>
      <c r="CS54" s="4"/>
    </row>
    <row r="55" spans="1:98" s="7" customFormat="1" ht="45.75" hidden="1" customHeight="1" x14ac:dyDescent="0.25">
      <c r="A55" s="173"/>
      <c r="B55" s="134" t="str">
        <f t="shared" si="17"/>
        <v/>
      </c>
      <c r="C55" s="135" t="str">
        <f>IF(Data!F51="","",Data!F51)</f>
        <v/>
      </c>
      <c r="D55" s="135" t="str">
        <f>IF(Data!G51="","",Data!G51)</f>
        <v/>
      </c>
      <c r="E55" s="152" t="str">
        <f>IF(Data!H51="","",Data!H51)</f>
        <v/>
      </c>
      <c r="F55" s="135" t="str">
        <f>IF(Data!I51="","",Data!I51)</f>
        <v/>
      </c>
      <c r="G55" s="135">
        <f>IF([26]AKA!G55="","",[26]AKA!G55)</f>
        <v>0</v>
      </c>
      <c r="H55" s="135">
        <f>IF([26]AKA!H55="","",[26]AKA!H55)</f>
        <v>0</v>
      </c>
      <c r="I55" s="135">
        <f>IF([26]AKA!I55="","",[26]AKA!I55)</f>
        <v>0</v>
      </c>
      <c r="J55" s="135">
        <f>IF([26]AKA!J55="","",[26]AKA!J55)</f>
        <v>0</v>
      </c>
      <c r="K55" s="135">
        <f>IF([26]AKA!K55="","",[26]AKA!K55)</f>
        <v>0</v>
      </c>
      <c r="L55" s="135">
        <f>IF([26]AKA!L55="","",[26]AKA!L55)</f>
        <v>0</v>
      </c>
      <c r="M55" s="135">
        <f>IF([26]AKA!M55="","",[26]AKA!M55)</f>
        <v>0</v>
      </c>
      <c r="N55" s="135">
        <f>IF([26]AKA!N55="","",[26]AKA!N55)</f>
        <v>0</v>
      </c>
      <c r="O55" s="135">
        <f>IF([26]AKA!O55="","",[26]AKA!O55)</f>
        <v>0</v>
      </c>
      <c r="P55" s="135">
        <f>IF([26]AKA!P55="","",[26]AKA!P55)</f>
        <v>0</v>
      </c>
      <c r="Q55" s="135">
        <f>IF([26]AKA!Q55="","",[26]AKA!Q55)</f>
        <v>0</v>
      </c>
      <c r="R55" s="135">
        <f>IF([26]AKA!R55="","",[26]AKA!R55)</f>
        <v>0</v>
      </c>
      <c r="S55" s="135">
        <f>IF([26]AKA!S55="","",[26]AKA!S55)</f>
        <v>0</v>
      </c>
      <c r="T55" s="135">
        <f>IF([26]AKA!T55="","",[26]AKA!T55)</f>
        <v>0</v>
      </c>
      <c r="U55" s="135">
        <f>IF([26]AKA!U55="","",[26]AKA!U55)</f>
        <v>0</v>
      </c>
      <c r="V55" s="350">
        <f>IF([26]AKA!V55="","",[26]AKA!V55)</f>
        <v>0</v>
      </c>
      <c r="W55" s="301">
        <f t="shared" si="18"/>
        <v>0</v>
      </c>
      <c r="X55" s="301">
        <f t="shared" si="19"/>
        <v>0</v>
      </c>
      <c r="Y55" s="351">
        <f>IF([26]AKA!Y55="","",[26]AKA!Y55)</f>
        <v>0</v>
      </c>
      <c r="Z55" s="302">
        <f t="shared" si="20"/>
        <v>0</v>
      </c>
      <c r="AA55" s="201">
        <f t="shared" si="21"/>
        <v>0</v>
      </c>
      <c r="AB55" s="201">
        <f t="shared" si="22"/>
        <v>0</v>
      </c>
      <c r="AC55" s="201">
        <f t="shared" si="23"/>
        <v>1</v>
      </c>
      <c r="AD55" s="201">
        <f t="shared" si="24"/>
        <v>1</v>
      </c>
      <c r="AE55" s="221" t="str">
        <f t="shared" si="25"/>
        <v xml:space="preserve">Menunjukkan penguasaan dalam Menganalisis tugas dan sifat malaikat Allah serta makhluk gaib lainnya dan Menyajikan hasil analisis keterkaitan sifat malaikat dan syaitan dengan perilaku manusia. </v>
      </c>
      <c r="AF55" s="226" t="str">
        <f t="shared" si="26"/>
        <v xml:space="preserve">Perlu bantuan dalam Menganalisis tugas dan sifat malaikat Allah serta makhluk gaib lainnya dan Menyajikan hasil analisis keterkaitan sifat malaikat dan syaitan dengan perilaku manusia. </v>
      </c>
      <c r="BY55" s="4"/>
      <c r="BZ55" s="4"/>
      <c r="CA55" s="4"/>
      <c r="CB55" s="4"/>
      <c r="CC55" s="4"/>
      <c r="CD55" s="4"/>
      <c r="CE55" s="4"/>
      <c r="CF55" s="4"/>
      <c r="CG55" s="4"/>
      <c r="CH55" s="4"/>
      <c r="CI55" s="4"/>
      <c r="CJ55" s="4"/>
      <c r="CK55" s="4"/>
      <c r="CL55" s="4"/>
      <c r="CM55" s="4"/>
      <c r="CN55" s="4"/>
      <c r="CO55" s="4"/>
      <c r="CP55" s="4"/>
      <c r="CQ55" s="4"/>
      <c r="CR55" s="4"/>
      <c r="CS55" s="4"/>
    </row>
    <row r="56" spans="1:98" s="7" customFormat="1" ht="20.25" hidden="1" customHeight="1" x14ac:dyDescent="0.25">
      <c r="A56" s="173"/>
      <c r="B56" s="134" t="str">
        <f t="shared" si="17"/>
        <v/>
      </c>
      <c r="C56" s="135" t="str">
        <f>IF(Data!F52="","",Data!F52)</f>
        <v/>
      </c>
      <c r="D56" s="135" t="str">
        <f>IF(Data!G52="","",Data!G52)</f>
        <v/>
      </c>
      <c r="E56" s="152" t="str">
        <f>IF(Data!H52="","",Data!H52)</f>
        <v/>
      </c>
      <c r="F56" s="135" t="str">
        <f>IF(Data!I52="","",Data!I52)</f>
        <v/>
      </c>
      <c r="G56" s="135">
        <f>IF([26]AKA!G56="","",[26]AKA!G56)</f>
        <v>0</v>
      </c>
      <c r="H56" s="135">
        <f>IF([26]AKA!H56="","",[26]AKA!H56)</f>
        <v>0</v>
      </c>
      <c r="I56" s="135">
        <f>IF([26]AKA!I56="","",[26]AKA!I56)</f>
        <v>0</v>
      </c>
      <c r="J56" s="135">
        <f>IF([26]AKA!J56="","",[26]AKA!J56)</f>
        <v>0</v>
      </c>
      <c r="K56" s="135">
        <f>IF([26]AKA!K56="","",[26]AKA!K56)</f>
        <v>0</v>
      </c>
      <c r="L56" s="135">
        <f>IF([26]AKA!L56="","",[26]AKA!L56)</f>
        <v>0</v>
      </c>
      <c r="M56" s="135">
        <f>IF([26]AKA!M56="","",[26]AKA!M56)</f>
        <v>0</v>
      </c>
      <c r="N56" s="135">
        <f>IF([26]AKA!N56="","",[26]AKA!N56)</f>
        <v>0</v>
      </c>
      <c r="O56" s="135">
        <f>IF([26]AKA!O56="","",[26]AKA!O56)</f>
        <v>0</v>
      </c>
      <c r="P56" s="135">
        <f>IF([26]AKA!P56="","",[26]AKA!P56)</f>
        <v>0</v>
      </c>
      <c r="Q56" s="135">
        <f>IF([26]AKA!Q56="","",[26]AKA!Q56)</f>
        <v>0</v>
      </c>
      <c r="R56" s="135">
        <f>IF([26]AKA!R56="","",[26]AKA!R56)</f>
        <v>0</v>
      </c>
      <c r="S56" s="135">
        <f>IF([26]AKA!S56="","",[26]AKA!S56)</f>
        <v>0</v>
      </c>
      <c r="T56" s="135">
        <f>IF([26]AKA!T56="","",[26]AKA!T56)</f>
        <v>0</v>
      </c>
      <c r="U56" s="135">
        <f>IF([26]AKA!U56="","",[26]AKA!U56)</f>
        <v>0</v>
      </c>
      <c r="V56" s="350">
        <f>IF([26]AKA!V56="","",[26]AKA!V56)</f>
        <v>0</v>
      </c>
      <c r="W56" s="301">
        <f t="shared" si="18"/>
        <v>0</v>
      </c>
      <c r="X56" s="301">
        <f t="shared" si="19"/>
        <v>0</v>
      </c>
      <c r="Y56" s="351">
        <f>IF([26]AKA!Y56="","",[26]AKA!Y56)</f>
        <v>0</v>
      </c>
      <c r="Z56" s="302">
        <f t="shared" si="20"/>
        <v>0</v>
      </c>
      <c r="AA56" s="201">
        <f t="shared" si="21"/>
        <v>0</v>
      </c>
      <c r="AB56" s="201">
        <f t="shared" si="22"/>
        <v>0</v>
      </c>
      <c r="AC56" s="201">
        <f t="shared" si="23"/>
        <v>1</v>
      </c>
      <c r="AD56" s="201">
        <f t="shared" si="24"/>
        <v>1</v>
      </c>
      <c r="AE56" s="221" t="str">
        <f t="shared" si="25"/>
        <v xml:space="preserve">Menunjukkan penguasaan dalam Menganalisis tugas dan sifat malaikat Allah serta makhluk gaib lainnya dan Menyajikan hasil analisis keterkaitan sifat malaikat dan syaitan dengan perilaku manusia. </v>
      </c>
      <c r="AF56" s="226" t="str">
        <f t="shared" si="26"/>
        <v xml:space="preserve">Perlu bantuan dalam Menganalisis tugas dan sifat malaikat Allah serta makhluk gaib lainnya dan Menyajikan hasil analisis keterkaitan sifat malaikat dan syaitan dengan perilaku manusia. </v>
      </c>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42" hidden="1" x14ac:dyDescent="0.25">
      <c r="A57" s="173"/>
      <c r="B57" s="134" t="str">
        <f t="shared" si="17"/>
        <v/>
      </c>
      <c r="C57" s="135" t="str">
        <f>IF(Data!F53="","",Data!F53)</f>
        <v/>
      </c>
      <c r="D57" s="135" t="str">
        <f>IF(Data!G53="","",Data!G53)</f>
        <v/>
      </c>
      <c r="E57" s="152" t="str">
        <f>IF(Data!H53="","",Data!H53)</f>
        <v/>
      </c>
      <c r="F57" s="135" t="str">
        <f>IF(Data!I53="","",Data!I53)</f>
        <v/>
      </c>
      <c r="G57" s="135">
        <f>IF([26]AKA!G57="","",[26]AKA!G57)</f>
        <v>0</v>
      </c>
      <c r="H57" s="135">
        <f>IF([26]AKA!H57="","",[26]AKA!H57)</f>
        <v>0</v>
      </c>
      <c r="I57" s="135">
        <f>IF([26]AKA!I57="","",[26]AKA!I57)</f>
        <v>0</v>
      </c>
      <c r="J57" s="135">
        <f>IF([26]AKA!J57="","",[26]AKA!J57)</f>
        <v>0</v>
      </c>
      <c r="K57" s="135">
        <f>IF([26]AKA!K57="","",[26]AKA!K57)</f>
        <v>0</v>
      </c>
      <c r="L57" s="135">
        <f>IF([26]AKA!L57="","",[26]AKA!L57)</f>
        <v>0</v>
      </c>
      <c r="M57" s="135">
        <f>IF([26]AKA!M57="","",[26]AKA!M57)</f>
        <v>0</v>
      </c>
      <c r="N57" s="135">
        <f>IF([26]AKA!N57="","",[26]AKA!N57)</f>
        <v>0</v>
      </c>
      <c r="O57" s="135">
        <f>IF([26]AKA!O57="","",[26]AKA!O57)</f>
        <v>0</v>
      </c>
      <c r="P57" s="135">
        <f>IF([26]AKA!P57="","",[26]AKA!P57)</f>
        <v>0</v>
      </c>
      <c r="Q57" s="135">
        <f>IF([26]AKA!Q57="","",[26]AKA!Q57)</f>
        <v>0</v>
      </c>
      <c r="R57" s="135">
        <f>IF([26]AKA!R57="","",[26]AKA!R57)</f>
        <v>0</v>
      </c>
      <c r="S57" s="135">
        <f>IF([26]AKA!S57="","",[26]AKA!S57)</f>
        <v>0</v>
      </c>
      <c r="T57" s="135">
        <f>IF([26]AKA!T57="","",[26]AKA!T57)</f>
        <v>0</v>
      </c>
      <c r="U57" s="135">
        <f>IF([26]AKA!U57="","",[26]AKA!U57)</f>
        <v>0</v>
      </c>
      <c r="V57" s="350">
        <f>IF([26]AKA!V57="","",[26]AKA!V57)</f>
        <v>0</v>
      </c>
      <c r="W57" s="301">
        <f t="shared" si="18"/>
        <v>0</v>
      </c>
      <c r="X57" s="301">
        <f t="shared" si="19"/>
        <v>0</v>
      </c>
      <c r="Y57" s="351">
        <f>IF([26]AKA!Y57="","",[26]AKA!Y57)</f>
        <v>0</v>
      </c>
      <c r="Z57" s="302">
        <f t="shared" si="20"/>
        <v>0</v>
      </c>
      <c r="AA57" s="201">
        <f t="shared" si="21"/>
        <v>0</v>
      </c>
      <c r="AB57" s="201">
        <f t="shared" si="22"/>
        <v>0</v>
      </c>
      <c r="AC57" s="201">
        <f t="shared" si="23"/>
        <v>1</v>
      </c>
      <c r="AD57" s="201">
        <f t="shared" si="24"/>
        <v>1</v>
      </c>
      <c r="AE57" s="221" t="str">
        <f t="shared" si="25"/>
        <v xml:space="preserve">Menunjukkan penguasaan dalam Menganalisis tugas dan sifat malaikat Allah serta makhluk gaib lainnya dan Menyajikan hasil analisis keterkaitan sifat malaikat dan syaitan dengan perilaku manusia. </v>
      </c>
      <c r="AF57" s="226" t="str">
        <f t="shared" si="26"/>
        <v xml:space="preserve">Perlu bantuan dalam Menganalisis tugas dan sifat malaikat Allah serta makhluk gaib lainnya dan Menyajikan hasil analisis keterkaitan sifat malaikat dan syaitan dengan perilaku manusia. </v>
      </c>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42" hidden="1" x14ac:dyDescent="0.25">
      <c r="A58" s="173"/>
      <c r="B58" s="134" t="str">
        <f t="shared" si="17"/>
        <v/>
      </c>
      <c r="C58" s="135" t="str">
        <f>IF(Data!F54="","",Data!F54)</f>
        <v/>
      </c>
      <c r="D58" s="135" t="str">
        <f>IF(Data!G54="","",Data!G54)</f>
        <v/>
      </c>
      <c r="E58" s="152" t="str">
        <f>IF(Data!H54="","",Data!H54)</f>
        <v/>
      </c>
      <c r="F58" s="135" t="str">
        <f>IF(Data!I54="","",Data!I54)</f>
        <v/>
      </c>
      <c r="G58" s="135">
        <f>IF([26]AKA!G58="","",[26]AKA!G58)</f>
        <v>0</v>
      </c>
      <c r="H58" s="135">
        <f>IF([26]AKA!H58="","",[26]AKA!H58)</f>
        <v>0</v>
      </c>
      <c r="I58" s="135">
        <f>IF([26]AKA!I58="","",[26]AKA!I58)</f>
        <v>0</v>
      </c>
      <c r="J58" s="135">
        <f>IF([26]AKA!J58="","",[26]AKA!J58)</f>
        <v>0</v>
      </c>
      <c r="K58" s="135">
        <f>IF([26]AKA!K58="","",[26]AKA!K58)</f>
        <v>0</v>
      </c>
      <c r="L58" s="135">
        <f>IF([26]AKA!L58="","",[26]AKA!L58)</f>
        <v>0</v>
      </c>
      <c r="M58" s="135">
        <f>IF([26]AKA!M58="","",[26]AKA!M58)</f>
        <v>0</v>
      </c>
      <c r="N58" s="135">
        <f>IF([26]AKA!N58="","",[26]AKA!N58)</f>
        <v>0</v>
      </c>
      <c r="O58" s="135">
        <f>IF([26]AKA!O58="","",[26]AKA!O58)</f>
        <v>0</v>
      </c>
      <c r="P58" s="135">
        <f>IF([26]AKA!P58="","",[26]AKA!P58)</f>
        <v>0</v>
      </c>
      <c r="Q58" s="135">
        <f>IF([26]AKA!Q58="","",[26]AKA!Q58)</f>
        <v>0</v>
      </c>
      <c r="R58" s="135">
        <f>IF([26]AKA!R58="","",[26]AKA!R58)</f>
        <v>0</v>
      </c>
      <c r="S58" s="135">
        <f>IF([26]AKA!S58="","",[26]AKA!S58)</f>
        <v>0</v>
      </c>
      <c r="T58" s="135">
        <f>IF([26]AKA!T58="","",[26]AKA!T58)</f>
        <v>0</v>
      </c>
      <c r="U58" s="135">
        <f>IF([26]AKA!U58="","",[26]AKA!U58)</f>
        <v>0</v>
      </c>
      <c r="V58" s="350">
        <f>IF([26]AKA!V58="","",[26]AKA!V58)</f>
        <v>0</v>
      </c>
      <c r="W58" s="301">
        <f t="shared" si="18"/>
        <v>0</v>
      </c>
      <c r="X58" s="301">
        <f t="shared" si="19"/>
        <v>0</v>
      </c>
      <c r="Y58" s="351">
        <f>IF([26]AKA!Y58="","",[26]AKA!Y58)</f>
        <v>0</v>
      </c>
      <c r="Z58" s="302">
        <f t="shared" si="20"/>
        <v>0</v>
      </c>
      <c r="AA58" s="201">
        <f t="shared" si="21"/>
        <v>0</v>
      </c>
      <c r="AB58" s="201">
        <f t="shared" si="22"/>
        <v>0</v>
      </c>
      <c r="AC58" s="201">
        <f t="shared" si="23"/>
        <v>1</v>
      </c>
      <c r="AD58" s="201">
        <f t="shared" si="24"/>
        <v>1</v>
      </c>
      <c r="AE58" s="221" t="str">
        <f t="shared" si="25"/>
        <v xml:space="preserve">Menunjukkan penguasaan dalam Menganalisis tugas dan sifat malaikat Allah serta makhluk gaib lainnya dan Menyajikan hasil analisis keterkaitan sifat malaikat dan syaitan dengan perilaku manusia. </v>
      </c>
      <c r="AF58" s="226" t="str">
        <f t="shared" si="26"/>
        <v xml:space="preserve">Perlu bantuan dalam Menganalisis tugas dan sifat malaikat Allah serta makhluk gaib lainnya dan Menyajikan hasil analisis keterkaitan sifat malaikat dan syaitan dengan perilaku manusia. </v>
      </c>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 x14ac:dyDescent="0.25">
      <c r="A59" s="4"/>
      <c r="B59" s="247"/>
      <c r="C59" s="247"/>
      <c r="D59" s="247"/>
      <c r="E59" s="247"/>
      <c r="F59" s="247"/>
      <c r="G59" s="247"/>
      <c r="H59" s="247"/>
      <c r="I59" s="247"/>
      <c r="J59" s="247"/>
      <c r="K59" s="247"/>
      <c r="L59" s="247"/>
      <c r="M59" s="247"/>
      <c r="N59" s="247"/>
      <c r="O59" s="247"/>
      <c r="P59" s="247"/>
      <c r="Q59" s="247"/>
      <c r="R59" s="247"/>
      <c r="S59" s="247"/>
      <c r="T59" s="247"/>
      <c r="U59" s="247"/>
      <c r="V59" s="247"/>
      <c r="W59" s="247"/>
      <c r="X59" s="247"/>
      <c r="Y59" s="247"/>
      <c r="Z59" s="247"/>
      <c r="AA59" s="247"/>
      <c r="AB59" s="247"/>
      <c r="AC59" s="247"/>
      <c r="AD59" s="247"/>
      <c r="AE59" s="247"/>
      <c r="AF59" s="247"/>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75" x14ac:dyDescent="0.25">
      <c r="A60" s="4"/>
      <c r="B60" s="247"/>
      <c r="C60" s="247"/>
      <c r="D60" s="247"/>
      <c r="E60" s="247"/>
      <c r="F60" s="247"/>
      <c r="G60" s="247"/>
      <c r="H60" s="247"/>
      <c r="I60" s="247"/>
      <c r="J60" s="247"/>
      <c r="K60" s="247"/>
      <c r="L60" s="247"/>
      <c r="M60" s="247"/>
      <c r="N60" s="247"/>
      <c r="O60" s="247"/>
      <c r="P60" s="247"/>
      <c r="Q60" s="247"/>
      <c r="R60" s="247"/>
      <c r="S60" s="247"/>
      <c r="T60" s="247"/>
      <c r="U60" s="249" t="s">
        <v>297</v>
      </c>
      <c r="V60" s="247"/>
      <c r="W60" s="247"/>
      <c r="X60" s="247"/>
      <c r="Y60" s="247"/>
      <c r="Z60" s="247"/>
      <c r="AA60" s="247"/>
      <c r="AB60" s="247"/>
      <c r="AC60" s="247"/>
      <c r="AD60" s="247"/>
      <c r="AE60" s="247"/>
      <c r="AF60" s="247"/>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75" x14ac:dyDescent="0.25">
      <c r="A61" s="4"/>
      <c r="B61" s="247"/>
      <c r="C61" s="247"/>
      <c r="D61" s="247"/>
      <c r="E61" s="247"/>
      <c r="F61" s="247"/>
      <c r="G61" s="247"/>
      <c r="H61" s="247"/>
      <c r="I61" s="247"/>
      <c r="J61" s="247"/>
      <c r="K61" s="247"/>
      <c r="L61" s="247"/>
      <c r="M61" s="247"/>
      <c r="N61" s="247"/>
      <c r="O61" s="247"/>
      <c r="P61" s="247"/>
      <c r="Q61" s="247"/>
      <c r="R61" s="247"/>
      <c r="S61" s="247"/>
      <c r="T61" s="247"/>
      <c r="U61" s="249" t="s">
        <v>116</v>
      </c>
      <c r="V61" s="247"/>
      <c r="W61" s="247"/>
      <c r="X61" s="247"/>
      <c r="Y61" s="247"/>
      <c r="Z61" s="247"/>
      <c r="AA61" s="247"/>
      <c r="AB61" s="247"/>
      <c r="AC61" s="247"/>
      <c r="AD61" s="247"/>
      <c r="AE61" s="247"/>
      <c r="AF61" s="247"/>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47"/>
      <c r="C62" s="247"/>
      <c r="D62" s="247"/>
      <c r="E62" s="247"/>
      <c r="F62" s="247"/>
      <c r="G62" s="247"/>
      <c r="H62" s="247"/>
      <c r="I62" s="247"/>
      <c r="J62" s="247"/>
      <c r="K62" s="247"/>
      <c r="L62" s="247"/>
      <c r="M62" s="247"/>
      <c r="N62" s="247"/>
      <c r="O62" s="247"/>
      <c r="P62" s="247"/>
      <c r="Q62" s="247"/>
      <c r="R62" s="247"/>
      <c r="S62" s="247"/>
      <c r="T62" s="247"/>
      <c r="U62" s="247"/>
      <c r="V62" s="247"/>
      <c r="W62" s="247"/>
      <c r="X62" s="247"/>
      <c r="Y62" s="247"/>
      <c r="Z62" s="247"/>
      <c r="AA62" s="247"/>
      <c r="AB62" s="247"/>
      <c r="AC62" s="247"/>
      <c r="AD62" s="247"/>
      <c r="AE62" s="247"/>
      <c r="AF62" s="247"/>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 x14ac:dyDescent="0.25">
      <c r="A63" s="4"/>
      <c r="B63" s="247"/>
      <c r="C63" s="247"/>
      <c r="D63" s="247"/>
      <c r="E63" s="247"/>
      <c r="F63" s="247"/>
      <c r="G63" s="247"/>
      <c r="H63" s="247"/>
      <c r="I63" s="247"/>
      <c r="J63" s="247"/>
      <c r="K63" s="247"/>
      <c r="L63" s="247"/>
      <c r="M63" s="247"/>
      <c r="N63" s="247"/>
      <c r="O63" s="247"/>
      <c r="P63" s="247"/>
      <c r="Q63" s="247"/>
      <c r="R63" s="247"/>
      <c r="S63" s="247"/>
      <c r="T63" s="247"/>
      <c r="U63" s="247"/>
      <c r="V63" s="247"/>
      <c r="W63" s="247"/>
      <c r="X63" s="247"/>
      <c r="Y63" s="247"/>
      <c r="Z63" s="247"/>
      <c r="AA63" s="247"/>
      <c r="AB63" s="247"/>
      <c r="AC63" s="247"/>
      <c r="AD63" s="247"/>
      <c r="AE63" s="247"/>
      <c r="AF63" s="247"/>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 x14ac:dyDescent="0.25">
      <c r="A64" s="4"/>
      <c r="B64" s="247"/>
      <c r="C64" s="247"/>
      <c r="D64" s="247"/>
      <c r="E64" s="247"/>
      <c r="F64" s="247"/>
      <c r="G64" s="247"/>
      <c r="H64" s="247"/>
      <c r="I64" s="247"/>
      <c r="J64" s="247"/>
      <c r="K64" s="247"/>
      <c r="L64" s="247"/>
      <c r="M64" s="247"/>
      <c r="N64" s="247"/>
      <c r="O64" s="247"/>
      <c r="P64" s="247"/>
      <c r="Q64" s="247"/>
      <c r="R64" s="247"/>
      <c r="S64" s="247"/>
      <c r="T64" s="247"/>
      <c r="U64" s="247"/>
      <c r="V64" s="247"/>
      <c r="W64" s="247"/>
      <c r="X64" s="247"/>
      <c r="Y64" s="247"/>
      <c r="Z64" s="247"/>
      <c r="AA64" s="247"/>
      <c r="AB64" s="247"/>
      <c r="AC64" s="247"/>
      <c r="AD64" s="247"/>
      <c r="AE64" s="247"/>
      <c r="AF64" s="247"/>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x14ac:dyDescent="0.25">
      <c r="A65" s="4"/>
      <c r="B65" s="247"/>
      <c r="C65" s="247"/>
      <c r="D65" s="247"/>
      <c r="E65" s="247"/>
      <c r="F65" s="247"/>
      <c r="G65" s="247"/>
      <c r="H65" s="247"/>
      <c r="I65" s="247"/>
      <c r="J65" s="247"/>
      <c r="K65" s="247"/>
      <c r="L65" s="247"/>
      <c r="M65" s="247"/>
      <c r="N65" s="247"/>
      <c r="O65" s="247"/>
      <c r="P65" s="247"/>
      <c r="Q65" s="247"/>
      <c r="R65" s="247"/>
      <c r="S65" s="247"/>
      <c r="T65" s="247"/>
      <c r="U65" s="259"/>
      <c r="V65" s="250"/>
      <c r="W65" s="250"/>
      <c r="X65" s="250"/>
      <c r="Y65" s="247"/>
      <c r="Z65" s="247"/>
      <c r="AA65" s="247"/>
      <c r="AB65" s="247"/>
      <c r="AC65" s="247"/>
      <c r="AD65" s="247"/>
      <c r="AE65" s="247"/>
      <c r="AF65" s="247"/>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5.75" x14ac:dyDescent="0.25">
      <c r="A66" s="4"/>
      <c r="B66" s="247"/>
      <c r="C66" s="247"/>
      <c r="D66" s="247"/>
      <c r="E66" s="247"/>
      <c r="F66" s="247"/>
      <c r="G66" s="247"/>
      <c r="H66" s="247"/>
      <c r="I66" s="247"/>
      <c r="J66" s="247"/>
      <c r="K66" s="247"/>
      <c r="L66" s="247"/>
      <c r="M66" s="247"/>
      <c r="N66" s="247"/>
      <c r="O66" s="247"/>
      <c r="P66" s="247"/>
      <c r="Q66" s="247"/>
      <c r="R66" s="247"/>
      <c r="S66" s="247"/>
      <c r="T66" s="247"/>
      <c r="U66" s="248" t="s">
        <v>161</v>
      </c>
      <c r="V66" s="247"/>
      <c r="W66" s="247"/>
      <c r="X66" s="247"/>
      <c r="Y66" s="247"/>
      <c r="Z66" s="247"/>
      <c r="AA66" s="247"/>
      <c r="AB66" s="247"/>
      <c r="AC66" s="247"/>
      <c r="AD66" s="247"/>
      <c r="AE66" s="247"/>
      <c r="AF66" s="247"/>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75" thickBot="1" x14ac:dyDescent="0.3">
      <c r="A67" s="4"/>
      <c r="B67" s="247"/>
      <c r="C67" s="247"/>
      <c r="D67" s="247"/>
      <c r="E67" s="247"/>
      <c r="F67" s="247"/>
      <c r="G67" s="247"/>
      <c r="H67" s="247"/>
      <c r="I67" s="247"/>
      <c r="J67" s="247"/>
      <c r="K67" s="247"/>
      <c r="L67" s="247"/>
      <c r="M67" s="247"/>
      <c r="N67" s="247"/>
      <c r="O67" s="247"/>
      <c r="P67" s="247"/>
      <c r="Q67" s="247"/>
      <c r="R67" s="247"/>
      <c r="S67" s="247"/>
      <c r="T67" s="247"/>
      <c r="U67" s="247"/>
      <c r="V67" s="247"/>
      <c r="W67" s="247"/>
      <c r="X67" s="247"/>
      <c r="Y67" s="247"/>
      <c r="Z67" s="247"/>
      <c r="AA67" s="247"/>
      <c r="AB67" s="247"/>
      <c r="AC67" s="247"/>
      <c r="AD67" s="247"/>
      <c r="AE67" s="247"/>
      <c r="AF67" s="247"/>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8" customHeight="1" thickBot="1" x14ac:dyDescent="0.3">
      <c r="A68" s="173"/>
      <c r="B68" s="32"/>
      <c r="C68" s="33"/>
      <c r="D68" s="33"/>
      <c r="E68" s="32"/>
      <c r="F68" s="32"/>
      <c r="G68" s="239" t="s">
        <v>18</v>
      </c>
      <c r="H68" s="240" t="s">
        <v>118</v>
      </c>
      <c r="I68" s="637" t="s">
        <v>240</v>
      </c>
      <c r="J68" s="638"/>
      <c r="K68" s="638"/>
      <c r="L68" s="638"/>
      <c r="M68" s="638"/>
      <c r="N68" s="638"/>
      <c r="O68" s="638"/>
      <c r="P68" s="638"/>
      <c r="Q68" s="638"/>
      <c r="R68" s="638"/>
      <c r="S68" s="638"/>
      <c r="T68" s="638"/>
      <c r="U68" s="638"/>
      <c r="V68" s="639"/>
      <c r="W68" s="32"/>
      <c r="X68" s="32"/>
      <c r="Y68" s="32"/>
      <c r="Z68" s="33"/>
      <c r="AA68" s="32"/>
      <c r="AB68" s="32"/>
      <c r="AC68" s="32"/>
      <c r="AD68" s="32"/>
      <c r="AE68" s="32"/>
      <c r="AF68" s="32"/>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73"/>
      <c r="B69" s="32"/>
      <c r="C69" s="185" t="s">
        <v>139</v>
      </c>
      <c r="D69" s="33"/>
      <c r="E69" s="32"/>
      <c r="F69" s="640" t="s">
        <v>134</v>
      </c>
      <c r="G69" s="231">
        <v>1</v>
      </c>
      <c r="H69" s="356" t="s">
        <v>119</v>
      </c>
      <c r="I69" s="643" t="str">
        <f>IF([26]AKA!I63="","",[26]AKA!I63)</f>
        <v xml:space="preserve">Menganalisis tugas dan sifat malaikat Allah serta makhluk gaib lainnya dan Menyajikan hasil analisis keterkaitan sifat malaikat dan syaitan dengan perilaku manusia. </v>
      </c>
      <c r="J69" s="644"/>
      <c r="K69" s="644"/>
      <c r="L69" s="644"/>
      <c r="M69" s="644"/>
      <c r="N69" s="644"/>
      <c r="O69" s="644"/>
      <c r="P69" s="644"/>
      <c r="Q69" s="644"/>
      <c r="R69" s="644"/>
      <c r="S69" s="644"/>
      <c r="T69" s="644"/>
      <c r="U69" s="644"/>
      <c r="V69" s="645"/>
      <c r="W69" s="32"/>
      <c r="X69" s="32"/>
      <c r="Y69" s="32"/>
      <c r="Z69" s="33"/>
      <c r="AA69" s="32"/>
      <c r="AB69" s="32"/>
      <c r="AC69" s="32"/>
      <c r="AD69" s="32"/>
      <c r="AE69" s="32"/>
      <c r="AF69" s="32"/>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73"/>
      <c r="B70" s="32"/>
      <c r="C70" s="187" t="s">
        <v>146</v>
      </c>
      <c r="D70" s="187"/>
      <c r="E70" s="32"/>
      <c r="F70" s="641"/>
      <c r="G70" s="232">
        <v>2</v>
      </c>
      <c r="H70" s="357" t="s">
        <v>120</v>
      </c>
      <c r="I70" s="643" t="str">
        <f>IF([26]AKA!I64="","",[26]AKA!I64)</f>
        <v>Memahami pengertian , dalial, ciri-ciri dan dampak negatif sifat riya' dan nifaq serta Menyajikan contoh cara menghindari perilaku riya dan nifaq.</v>
      </c>
      <c r="J70" s="644"/>
      <c r="K70" s="644"/>
      <c r="L70" s="644"/>
      <c r="M70" s="644"/>
      <c r="N70" s="644"/>
      <c r="O70" s="644"/>
      <c r="P70" s="644"/>
      <c r="Q70" s="644"/>
      <c r="R70" s="644"/>
      <c r="S70" s="644"/>
      <c r="T70" s="644"/>
      <c r="U70" s="644"/>
      <c r="V70" s="645"/>
      <c r="W70" s="32"/>
      <c r="X70" s="32"/>
      <c r="Y70" s="32"/>
      <c r="Z70" s="33"/>
      <c r="AA70" s="32"/>
      <c r="AB70" s="32"/>
      <c r="AC70" s="32"/>
      <c r="AD70" s="32"/>
      <c r="AE70" s="32"/>
      <c r="AF70" s="32"/>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73"/>
      <c r="B71" s="32"/>
      <c r="C71" s="187" t="s">
        <v>147</v>
      </c>
      <c r="D71" s="187"/>
      <c r="E71" s="32"/>
      <c r="F71" s="641"/>
      <c r="G71" s="232">
        <v>3</v>
      </c>
      <c r="H71" s="358" t="s">
        <v>121</v>
      </c>
      <c r="I71" s="643" t="str">
        <f>IF([26]AKA!I65="","",[26]AKA!I65)</f>
        <v>Menerapkan adab membaca Al- Qur'an dan adab berdo'a serta mempraktekannya.</v>
      </c>
      <c r="J71" s="644"/>
      <c r="K71" s="644"/>
      <c r="L71" s="644"/>
      <c r="M71" s="644"/>
      <c r="N71" s="644"/>
      <c r="O71" s="644"/>
      <c r="P71" s="644"/>
      <c r="Q71" s="644"/>
      <c r="R71" s="644"/>
      <c r="S71" s="644"/>
      <c r="T71" s="644"/>
      <c r="U71" s="644"/>
      <c r="V71" s="645"/>
      <c r="W71" s="32"/>
      <c r="X71" s="32"/>
      <c r="Y71" s="32"/>
      <c r="Z71" s="33"/>
      <c r="AA71" s="32"/>
      <c r="AB71" s="32"/>
      <c r="AC71" s="32"/>
      <c r="AD71" s="32"/>
      <c r="AE71" s="32"/>
      <c r="AF71" s="32"/>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73"/>
      <c r="B72" s="32"/>
      <c r="C72" s="215" t="s">
        <v>115</v>
      </c>
      <c r="D72" s="187"/>
      <c r="E72" s="32"/>
      <c r="F72" s="641"/>
      <c r="G72" s="232">
        <v>4</v>
      </c>
      <c r="H72" s="357" t="s">
        <v>122</v>
      </c>
      <c r="I72" s="643" t="str">
        <f>IF([26]AKA!I66="","",[26]AKA!I66)</f>
        <v>Menganalisis  kisah keteladanan Nabi Ibrahim a.s serta menyajikan hasil analisis sifat keteladanan Nabi Ibrahim a.s.</v>
      </c>
      <c r="J72" s="644"/>
      <c r="K72" s="644"/>
      <c r="L72" s="644"/>
      <c r="M72" s="644"/>
      <c r="N72" s="644"/>
      <c r="O72" s="644"/>
      <c r="P72" s="644"/>
      <c r="Q72" s="644"/>
      <c r="R72" s="644"/>
      <c r="S72" s="644"/>
      <c r="T72" s="644"/>
      <c r="U72" s="644"/>
      <c r="V72" s="645"/>
      <c r="W72" s="32"/>
      <c r="X72" s="32"/>
      <c r="Y72" s="32"/>
      <c r="Z72" s="33"/>
      <c r="AA72" s="32"/>
      <c r="AB72" s="32"/>
      <c r="AC72" s="32"/>
      <c r="AD72" s="32"/>
      <c r="AE72" s="32"/>
      <c r="AF72" s="32"/>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73"/>
      <c r="B73" s="32"/>
      <c r="C73" s="32"/>
      <c r="D73" s="32"/>
      <c r="E73" s="32"/>
      <c r="F73" s="641"/>
      <c r="G73" s="232">
        <v>5</v>
      </c>
      <c r="H73" s="358" t="s">
        <v>123</v>
      </c>
      <c r="I73" s="643">
        <f>IF([26]AKA!I67="","",[26]AKA!I67)</f>
        <v>0</v>
      </c>
      <c r="J73" s="644"/>
      <c r="K73" s="644"/>
      <c r="L73" s="644"/>
      <c r="M73" s="644"/>
      <c r="N73" s="644"/>
      <c r="O73" s="644"/>
      <c r="P73" s="644"/>
      <c r="Q73" s="644"/>
      <c r="R73" s="644"/>
      <c r="S73" s="644"/>
      <c r="T73" s="644"/>
      <c r="U73" s="644"/>
      <c r="V73" s="645"/>
      <c r="W73" s="32"/>
      <c r="X73" s="32"/>
      <c r="Y73" s="32"/>
      <c r="Z73" s="33"/>
      <c r="AA73" s="32"/>
      <c r="AB73" s="32"/>
      <c r="AC73" s="32"/>
      <c r="AD73" s="32"/>
      <c r="AE73" s="32"/>
      <c r="AF73" s="32"/>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x14ac:dyDescent="0.25">
      <c r="A74" s="173"/>
      <c r="B74" s="32"/>
      <c r="C74" s="32"/>
      <c r="D74" s="32"/>
      <c r="E74" s="32"/>
      <c r="F74" s="641"/>
      <c r="G74" s="232">
        <v>6</v>
      </c>
      <c r="H74" s="357" t="s">
        <v>124</v>
      </c>
      <c r="I74" s="643">
        <f>IF([26]AKA!I68="","",[26]AKA!I68)</f>
        <v>0</v>
      </c>
      <c r="J74" s="644"/>
      <c r="K74" s="644"/>
      <c r="L74" s="644"/>
      <c r="M74" s="644"/>
      <c r="N74" s="644"/>
      <c r="O74" s="644"/>
      <c r="P74" s="644"/>
      <c r="Q74" s="644"/>
      <c r="R74" s="644"/>
      <c r="S74" s="644"/>
      <c r="T74" s="644"/>
      <c r="U74" s="644"/>
      <c r="V74" s="645"/>
      <c r="W74" s="32"/>
      <c r="X74" s="32"/>
      <c r="Y74" s="32"/>
      <c r="Z74" s="33"/>
      <c r="AA74" s="32"/>
      <c r="AB74" s="32"/>
      <c r="AC74" s="32"/>
      <c r="AD74" s="32"/>
      <c r="AE74" s="32"/>
      <c r="AF74" s="32"/>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5.95" customHeight="1" x14ac:dyDescent="0.25">
      <c r="A75" s="173"/>
      <c r="B75" s="32"/>
      <c r="C75" s="32"/>
      <c r="D75" s="32"/>
      <c r="E75" s="32"/>
      <c r="F75" s="641"/>
      <c r="G75" s="232">
        <v>7</v>
      </c>
      <c r="H75" s="358" t="s">
        <v>125</v>
      </c>
      <c r="I75" s="643">
        <f>IF([26]AKA!I69="","",[26]AKA!I69)</f>
        <v>0</v>
      </c>
      <c r="J75" s="644"/>
      <c r="K75" s="644"/>
      <c r="L75" s="644"/>
      <c r="M75" s="644"/>
      <c r="N75" s="644"/>
      <c r="O75" s="644"/>
      <c r="P75" s="644"/>
      <c r="Q75" s="644"/>
      <c r="R75" s="644"/>
      <c r="S75" s="644"/>
      <c r="T75" s="644"/>
      <c r="U75" s="644"/>
      <c r="V75" s="645"/>
      <c r="W75" s="32"/>
      <c r="X75" s="32"/>
      <c r="Y75" s="32"/>
      <c r="Z75" s="33"/>
      <c r="AA75" s="32"/>
      <c r="AB75" s="32"/>
      <c r="AC75" s="32"/>
      <c r="AD75" s="32"/>
      <c r="AE75" s="32"/>
      <c r="AF75" s="32"/>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5.95" customHeight="1" thickBot="1" x14ac:dyDescent="0.3">
      <c r="A76" s="173"/>
      <c r="B76" s="32"/>
      <c r="C76" s="32"/>
      <c r="D76" s="32"/>
      <c r="E76" s="32"/>
      <c r="F76" s="642"/>
      <c r="G76" s="233">
        <v>8</v>
      </c>
      <c r="H76" s="359" t="s">
        <v>126</v>
      </c>
      <c r="I76" s="643">
        <f>IF([26]AKA!I70="","",[26]AKA!I70)</f>
        <v>0</v>
      </c>
      <c r="J76" s="644"/>
      <c r="K76" s="644"/>
      <c r="L76" s="644"/>
      <c r="M76" s="644"/>
      <c r="N76" s="644"/>
      <c r="O76" s="644"/>
      <c r="P76" s="644"/>
      <c r="Q76" s="644"/>
      <c r="R76" s="644"/>
      <c r="S76" s="644"/>
      <c r="T76" s="644"/>
      <c r="U76" s="644"/>
      <c r="V76" s="645"/>
      <c r="W76" s="32"/>
      <c r="X76" s="32"/>
      <c r="Y76" s="32"/>
      <c r="Z76" s="33"/>
      <c r="AA76" s="32"/>
      <c r="AB76" s="32"/>
      <c r="AC76" s="32"/>
      <c r="AD76" s="32"/>
      <c r="AE76" s="32"/>
      <c r="AF76" s="32"/>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4.25" hidden="1" customHeight="1" x14ac:dyDescent="0.25">
      <c r="A77" s="173"/>
      <c r="B77" s="33"/>
      <c r="C77" s="188"/>
      <c r="D77" s="188"/>
      <c r="E77" s="186"/>
      <c r="F77" s="186"/>
      <c r="G77" s="186"/>
      <c r="H77" s="186"/>
      <c r="I77" s="186"/>
      <c r="J77" s="186"/>
      <c r="K77" s="186"/>
      <c r="L77" s="186"/>
      <c r="M77" s="186"/>
      <c r="N77" s="186"/>
      <c r="O77" s="186"/>
      <c r="P77" s="186"/>
      <c r="Q77" s="186"/>
      <c r="R77" s="186"/>
      <c r="S77" s="186"/>
      <c r="T77" s="186"/>
      <c r="U77" s="186"/>
      <c r="V77" s="186"/>
      <c r="W77" s="186"/>
      <c r="X77" s="186"/>
      <c r="Y77" s="186"/>
      <c r="Z77" s="186"/>
      <c r="AA77" s="186"/>
      <c r="AB77" s="186"/>
      <c r="AC77" s="186"/>
      <c r="AD77" s="186"/>
      <c r="AE77" s="186"/>
      <c r="AF77" s="186"/>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2.75" hidden="1" customHeight="1" x14ac:dyDescent="0.25">
      <c r="A78" s="173"/>
      <c r="B78" s="33"/>
      <c r="C78" s="188"/>
      <c r="D78" s="188"/>
      <c r="E78" s="186"/>
      <c r="F78" s="186"/>
      <c r="G78" s="186"/>
      <c r="H78" s="186"/>
      <c r="I78" s="186"/>
      <c r="J78" s="186"/>
      <c r="K78" s="186"/>
      <c r="L78" s="186"/>
      <c r="M78" s="186"/>
      <c r="N78" s="186"/>
      <c r="O78" s="186"/>
      <c r="P78" s="186"/>
      <c r="Q78" s="186"/>
      <c r="R78" s="186"/>
      <c r="S78" s="186"/>
      <c r="T78" s="186"/>
      <c r="U78" s="186"/>
      <c r="V78" s="186"/>
      <c r="W78" s="186"/>
      <c r="X78" s="186"/>
      <c r="Y78" s="186"/>
      <c r="Z78" s="186"/>
      <c r="AA78" s="186"/>
      <c r="AB78" s="186"/>
      <c r="AC78" s="186"/>
      <c r="AD78" s="186"/>
      <c r="AE78" s="186"/>
      <c r="AF78" s="186"/>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7.25" hidden="1" customHeight="1" x14ac:dyDescent="0.25">
      <c r="A79" s="173"/>
      <c r="B79" s="185"/>
      <c r="C79" s="33"/>
      <c r="D79" s="33"/>
      <c r="E79" s="32"/>
      <c r="F79" s="32"/>
      <c r="G79" s="32"/>
      <c r="H79" s="32"/>
      <c r="I79" s="32"/>
      <c r="J79" s="32"/>
      <c r="K79" s="32"/>
      <c r="L79" s="32"/>
      <c r="M79" s="32"/>
      <c r="N79" s="32"/>
      <c r="O79" s="32"/>
      <c r="P79" s="32"/>
      <c r="Q79" s="32"/>
      <c r="R79" s="32"/>
      <c r="S79" s="32"/>
      <c r="T79" s="32"/>
      <c r="U79" s="32"/>
      <c r="V79" s="32"/>
      <c r="W79" s="32"/>
      <c r="X79" s="32"/>
      <c r="Y79" s="32"/>
      <c r="Z79" s="33"/>
      <c r="AA79" s="32"/>
      <c r="AB79" s="32"/>
      <c r="AC79" s="32"/>
      <c r="AD79" s="32"/>
      <c r="AE79" s="32"/>
      <c r="AF79" s="32"/>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x14ac:dyDescent="0.25">
      <c r="A80" s="173"/>
      <c r="B80" s="32"/>
      <c r="C80" s="187"/>
      <c r="D80" s="187"/>
      <c r="E80" s="189"/>
      <c r="F80" s="32"/>
      <c r="G80" s="646" t="s">
        <v>131</v>
      </c>
      <c r="H80" s="646"/>
      <c r="I80" s="646"/>
      <c r="J80" s="646"/>
      <c r="K80" s="646"/>
      <c r="L80" s="646"/>
      <c r="M80" s="646"/>
      <c r="N80" s="646"/>
      <c r="O80" s="646"/>
      <c r="P80" s="646"/>
      <c r="Q80" s="646"/>
      <c r="R80" s="646"/>
      <c r="S80" s="646"/>
      <c r="T80" s="646"/>
      <c r="U80" s="646"/>
      <c r="V80" s="646"/>
      <c r="W80" s="646"/>
      <c r="X80" s="32"/>
      <c r="Y80" s="32"/>
      <c r="Z80" s="32"/>
      <c r="AA80" s="190"/>
      <c r="AB80" s="190"/>
      <c r="AC80" s="190"/>
      <c r="AD80" s="190"/>
      <c r="AE80" s="190"/>
      <c r="AF80" s="190"/>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73"/>
      <c r="B81" s="32"/>
      <c r="C81" s="187"/>
      <c r="D81" s="187"/>
      <c r="E81" s="32"/>
      <c r="F81" s="32"/>
      <c r="G81" s="647" t="s">
        <v>132</v>
      </c>
      <c r="H81" s="647"/>
      <c r="I81" s="647"/>
      <c r="J81" s="648" t="s">
        <v>133</v>
      </c>
      <c r="K81" s="648"/>
      <c r="L81" s="648"/>
      <c r="M81" s="648"/>
      <c r="N81" s="648"/>
      <c r="O81" s="648"/>
      <c r="P81" s="648"/>
      <c r="Q81" s="648"/>
      <c r="R81" s="648"/>
      <c r="S81" s="648"/>
      <c r="T81" s="648"/>
      <c r="U81" s="648"/>
      <c r="V81" s="648"/>
      <c r="W81" s="648"/>
      <c r="X81" s="32"/>
      <c r="Y81" s="32"/>
      <c r="Z81" s="33"/>
      <c r="AA81" s="191"/>
      <c r="AB81" s="191"/>
      <c r="AC81" s="191"/>
      <c r="AD81" s="191"/>
      <c r="AE81" s="191"/>
      <c r="AF81" s="191"/>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5" hidden="1" customHeight="1" x14ac:dyDescent="0.25">
      <c r="A82" s="173"/>
      <c r="B82" s="32"/>
      <c r="C82" s="187"/>
      <c r="D82" s="187"/>
      <c r="E82" s="32"/>
      <c r="F82" s="32"/>
      <c r="G82" s="211" t="e">
        <f>I83+1</f>
        <v>#REF!</v>
      </c>
      <c r="H82" s="212" t="s">
        <v>2</v>
      </c>
      <c r="I82" s="211">
        <v>100</v>
      </c>
      <c r="J82" s="636" t="s">
        <v>140</v>
      </c>
      <c r="K82" s="636"/>
      <c r="L82" s="636"/>
      <c r="M82" s="636"/>
      <c r="N82" s="636"/>
      <c r="O82" s="636"/>
      <c r="P82" s="636"/>
      <c r="Q82" s="636"/>
      <c r="R82" s="636"/>
      <c r="S82" s="636"/>
      <c r="T82" s="636"/>
      <c r="U82" s="636"/>
      <c r="V82" s="636"/>
      <c r="W82" s="636"/>
      <c r="X82" s="32"/>
      <c r="Y82" s="192"/>
      <c r="Z82" s="193"/>
      <c r="AA82" s="194"/>
      <c r="AB82" s="194"/>
      <c r="AC82" s="194"/>
      <c r="AD82" s="194"/>
      <c r="AE82" s="194"/>
      <c r="AF82" s="194"/>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customHeight="1" x14ac:dyDescent="0.25">
      <c r="A83" s="173"/>
      <c r="B83" s="32"/>
      <c r="C83" s="187"/>
      <c r="D83" s="187"/>
      <c r="E83" s="32"/>
      <c r="F83" s="32"/>
      <c r="G83" s="211" t="e">
        <f>I84+1</f>
        <v>#REF!</v>
      </c>
      <c r="H83" s="212" t="s">
        <v>2</v>
      </c>
      <c r="I83" s="211" t="e">
        <f>ROUNDDOWN(G83+($I$82-G83)/2,0)</f>
        <v>#REF!</v>
      </c>
      <c r="J83" s="636" t="s">
        <v>141</v>
      </c>
      <c r="K83" s="636"/>
      <c r="L83" s="636"/>
      <c r="M83" s="636"/>
      <c r="N83" s="636"/>
      <c r="O83" s="636"/>
      <c r="P83" s="636"/>
      <c r="Q83" s="636"/>
      <c r="R83" s="636"/>
      <c r="S83" s="636"/>
      <c r="T83" s="636"/>
      <c r="U83" s="636"/>
      <c r="V83" s="636"/>
      <c r="W83" s="636"/>
      <c r="X83" s="32"/>
      <c r="Y83" s="192"/>
      <c r="Z83" s="193"/>
      <c r="AA83" s="194"/>
      <c r="AB83" s="194"/>
      <c r="AC83" s="194"/>
      <c r="AD83" s="194"/>
      <c r="AE83" s="194"/>
      <c r="AF83" s="194"/>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2.75" hidden="1" customHeight="1" x14ac:dyDescent="0.25">
      <c r="A84" s="173"/>
      <c r="B84" s="32"/>
      <c r="C84" s="195"/>
      <c r="D84" s="195"/>
      <c r="E84" s="32"/>
      <c r="F84" s="32"/>
      <c r="G84" s="214" t="e">
        <f>#REF!</f>
        <v>#REF!</v>
      </c>
      <c r="H84" s="212" t="s">
        <v>2</v>
      </c>
      <c r="I84" s="211" t="e">
        <f>ROUNDDOWN(G84+($I$82-G84)/3,0)</f>
        <v>#REF!</v>
      </c>
      <c r="J84" s="636" t="s">
        <v>142</v>
      </c>
      <c r="K84" s="636"/>
      <c r="L84" s="636"/>
      <c r="M84" s="636"/>
      <c r="N84" s="636"/>
      <c r="O84" s="636"/>
      <c r="P84" s="636"/>
      <c r="Q84" s="636"/>
      <c r="R84" s="636"/>
      <c r="S84" s="636"/>
      <c r="T84" s="636"/>
      <c r="U84" s="636"/>
      <c r="V84" s="636"/>
      <c r="W84" s="636"/>
      <c r="X84" s="32"/>
      <c r="Y84" s="196"/>
      <c r="Z84" s="193"/>
      <c r="AA84" s="194"/>
      <c r="AB84" s="194"/>
      <c r="AC84" s="194"/>
      <c r="AD84" s="194"/>
      <c r="AE84" s="194"/>
      <c r="AF84" s="194"/>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x14ac:dyDescent="0.25">
      <c r="A85" s="173"/>
      <c r="B85" s="32"/>
      <c r="C85" s="33"/>
      <c r="D85" s="33"/>
      <c r="E85" s="32"/>
      <c r="F85" s="32"/>
      <c r="G85" s="211">
        <v>0</v>
      </c>
      <c r="H85" s="212" t="s">
        <v>2</v>
      </c>
      <c r="I85" s="211" t="e">
        <f>G84-1</f>
        <v>#REF!</v>
      </c>
      <c r="J85" s="636" t="s">
        <v>143</v>
      </c>
      <c r="K85" s="636"/>
      <c r="L85" s="636"/>
      <c r="M85" s="636"/>
      <c r="N85" s="636"/>
      <c r="O85" s="636"/>
      <c r="P85" s="636"/>
      <c r="Q85" s="636"/>
      <c r="R85" s="636"/>
      <c r="S85" s="636"/>
      <c r="T85" s="636"/>
      <c r="U85" s="636"/>
      <c r="V85" s="636"/>
      <c r="W85" s="636"/>
      <c r="X85" s="32"/>
      <c r="Y85" s="192"/>
      <c r="Z85" s="193"/>
      <c r="AA85" s="192"/>
      <c r="AB85" s="192"/>
      <c r="AC85" s="192"/>
      <c r="AD85" s="192"/>
      <c r="AE85" s="192"/>
      <c r="AF85" s="192"/>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x14ac:dyDescent="0.25">
      <c r="A86" s="173"/>
      <c r="B86" s="32"/>
      <c r="C86" s="33"/>
      <c r="D86" s="33"/>
      <c r="E86" s="32"/>
      <c r="F86" s="32"/>
      <c r="G86" s="647"/>
      <c r="H86" s="647"/>
      <c r="I86" s="647"/>
      <c r="J86" s="648"/>
      <c r="K86" s="648"/>
      <c r="L86" s="648"/>
      <c r="M86" s="648"/>
      <c r="N86" s="648"/>
      <c r="O86" s="648"/>
      <c r="P86" s="648"/>
      <c r="Q86" s="648"/>
      <c r="R86" s="648"/>
      <c r="S86" s="648"/>
      <c r="T86" s="648"/>
      <c r="U86" s="648"/>
      <c r="V86" s="648"/>
      <c r="W86" s="648"/>
      <c r="X86" s="32"/>
      <c r="Y86" s="32"/>
      <c r="Z86" s="33"/>
      <c r="AA86" s="32"/>
      <c r="AB86" s="32"/>
      <c r="AC86" s="32"/>
      <c r="AD86" s="32"/>
      <c r="AE86" s="32"/>
      <c r="AF86" s="32"/>
      <c r="BY86" s="4"/>
      <c r="BZ86" s="4"/>
      <c r="CA86" s="4"/>
      <c r="CB86" s="4"/>
      <c r="CC86" s="4"/>
      <c r="CD86" s="4"/>
      <c r="CE86" s="4"/>
      <c r="CF86" s="4"/>
      <c r="CG86" s="4"/>
      <c r="CH86" s="4"/>
      <c r="CI86" s="4"/>
      <c r="CJ86" s="4"/>
      <c r="CK86" s="4"/>
      <c r="CL86" s="4"/>
      <c r="CM86" s="4"/>
      <c r="CN86" s="4"/>
      <c r="CO86" s="4"/>
      <c r="CP86" s="4"/>
      <c r="CQ86" s="4"/>
      <c r="CR86" s="4"/>
      <c r="CS86" s="4"/>
      <c r="CT86" s="4"/>
    </row>
    <row r="87" spans="1:98" s="7" customFormat="1" ht="15" hidden="1" customHeight="1" x14ac:dyDescent="0.25">
      <c r="A87" s="4"/>
      <c r="B87" s="4"/>
      <c r="C87" s="6"/>
      <c r="D87" s="6"/>
      <c r="E87" s="4"/>
      <c r="F87" s="4"/>
      <c r="G87" s="646" t="s">
        <v>131</v>
      </c>
      <c r="H87" s="646"/>
      <c r="I87" s="646"/>
      <c r="J87" s="646"/>
      <c r="K87" s="646"/>
      <c r="L87" s="646"/>
      <c r="M87" s="646"/>
      <c r="N87" s="646"/>
      <c r="O87" s="646"/>
      <c r="P87" s="646"/>
      <c r="Q87" s="646"/>
      <c r="R87" s="646"/>
      <c r="S87" s="646"/>
      <c r="T87" s="646"/>
      <c r="U87" s="646"/>
      <c r="V87" s="646"/>
      <c r="W87" s="646"/>
      <c r="X87" s="4"/>
      <c r="Y87" s="4"/>
      <c r="Z87" s="6"/>
      <c r="AA87" s="4"/>
      <c r="AB87" s="4"/>
      <c r="AC87" s="4"/>
      <c r="AD87" s="4"/>
      <c r="AE87" s="4"/>
      <c r="AF87" s="4"/>
      <c r="BY87" s="4"/>
      <c r="BZ87" s="4"/>
      <c r="CA87" s="4"/>
      <c r="CB87" s="4"/>
      <c r="CC87" s="4"/>
      <c r="CD87" s="4"/>
      <c r="CE87" s="4"/>
      <c r="CF87" s="4"/>
      <c r="CG87" s="4"/>
      <c r="CH87" s="4"/>
      <c r="CI87" s="4"/>
      <c r="CJ87" s="4"/>
      <c r="CK87" s="4"/>
      <c r="CL87" s="4"/>
      <c r="CM87" s="4"/>
      <c r="CN87" s="4"/>
      <c r="CO87" s="4"/>
      <c r="CP87" s="4"/>
      <c r="CQ87" s="4"/>
      <c r="CR87" s="4"/>
      <c r="CS87" s="4"/>
      <c r="CT87" s="4"/>
    </row>
    <row r="88" spans="1:98" s="7" customFormat="1" ht="15" hidden="1" customHeight="1" x14ac:dyDescent="0.25">
      <c r="A88" s="4"/>
      <c r="B88" s="4"/>
      <c r="C88" s="6"/>
      <c r="D88" s="6"/>
      <c r="E88" s="4"/>
      <c r="F88" s="4"/>
      <c r="G88" s="647" t="s">
        <v>132</v>
      </c>
      <c r="H88" s="647"/>
      <c r="I88" s="647"/>
      <c r="J88" s="648" t="s">
        <v>133</v>
      </c>
      <c r="K88" s="648"/>
      <c r="L88" s="648"/>
      <c r="M88" s="648"/>
      <c r="N88" s="648"/>
      <c r="O88" s="648"/>
      <c r="P88" s="648"/>
      <c r="Q88" s="648"/>
      <c r="R88" s="648"/>
      <c r="S88" s="648"/>
      <c r="T88" s="648"/>
      <c r="U88" s="648"/>
      <c r="V88" s="648"/>
      <c r="W88" s="648"/>
      <c r="X88" s="4"/>
      <c r="Y88" s="4"/>
      <c r="Z88" s="6"/>
      <c r="AA88" s="4"/>
      <c r="AB88" s="4"/>
      <c r="AC88" s="4"/>
      <c r="AD88" s="4"/>
      <c r="AE88" s="4"/>
      <c r="AF88" s="4"/>
      <c r="BY88" s="4"/>
      <c r="BZ88" s="4"/>
      <c r="CA88" s="4"/>
      <c r="CB88" s="4"/>
      <c r="CC88" s="4"/>
      <c r="CD88" s="4"/>
      <c r="CE88" s="4"/>
      <c r="CF88" s="4"/>
      <c r="CG88" s="4"/>
      <c r="CH88" s="4"/>
      <c r="CI88" s="4"/>
      <c r="CJ88" s="4"/>
      <c r="CK88" s="4"/>
      <c r="CL88" s="4"/>
      <c r="CM88" s="4"/>
      <c r="CN88" s="4"/>
      <c r="CO88" s="4"/>
      <c r="CP88" s="4"/>
      <c r="CQ88" s="4"/>
      <c r="CR88" s="4"/>
      <c r="CS88" s="4"/>
      <c r="CT88" s="4"/>
    </row>
    <row r="89" spans="1:98" ht="15" hidden="1" customHeight="1" x14ac:dyDescent="0.25">
      <c r="C89" s="4"/>
      <c r="D89" s="4"/>
      <c r="G89" s="197" t="e">
        <f>G82</f>
        <v>#REF!</v>
      </c>
      <c r="H89" s="198" t="s">
        <v>2</v>
      </c>
      <c r="I89" s="197">
        <f>I82</f>
        <v>100</v>
      </c>
      <c r="J89" s="636" t="s">
        <v>140</v>
      </c>
      <c r="K89" s="636"/>
      <c r="L89" s="636"/>
      <c r="M89" s="636"/>
      <c r="N89" s="636"/>
      <c r="O89" s="636"/>
      <c r="P89" s="636"/>
      <c r="Q89" s="636"/>
      <c r="R89" s="636"/>
      <c r="S89" s="636"/>
      <c r="T89" s="636"/>
      <c r="U89" s="636"/>
      <c r="V89" s="636"/>
      <c r="W89" s="636"/>
      <c r="Z89" s="4"/>
    </row>
    <row r="90" spans="1:98" ht="15" hidden="1" customHeight="1" x14ac:dyDescent="0.25">
      <c r="C90" s="4"/>
      <c r="D90" s="4"/>
      <c r="G90" s="197" t="e">
        <f t="shared" ref="G90:G92" si="27">G83</f>
        <v>#REF!</v>
      </c>
      <c r="H90" s="198" t="s">
        <v>2</v>
      </c>
      <c r="I90" s="197" t="e">
        <f t="shared" ref="I90:I92" si="28">I83</f>
        <v>#REF!</v>
      </c>
      <c r="J90" s="636" t="s">
        <v>141</v>
      </c>
      <c r="K90" s="636"/>
      <c r="L90" s="636"/>
      <c r="M90" s="636"/>
      <c r="N90" s="636"/>
      <c r="O90" s="636"/>
      <c r="P90" s="636"/>
      <c r="Q90" s="636"/>
      <c r="R90" s="636"/>
      <c r="S90" s="636"/>
      <c r="T90" s="636"/>
      <c r="U90" s="636"/>
      <c r="V90" s="636"/>
      <c r="W90" s="636"/>
    </row>
    <row r="91" spans="1:98" ht="15" hidden="1" customHeight="1" x14ac:dyDescent="0.25">
      <c r="C91" s="4"/>
      <c r="D91" s="4"/>
      <c r="G91" s="197" t="e">
        <f t="shared" si="27"/>
        <v>#REF!</v>
      </c>
      <c r="H91" s="198" t="s">
        <v>2</v>
      </c>
      <c r="I91" s="197" t="e">
        <f t="shared" si="28"/>
        <v>#REF!</v>
      </c>
      <c r="J91" s="636" t="s">
        <v>142</v>
      </c>
      <c r="K91" s="636"/>
      <c r="L91" s="636"/>
      <c r="M91" s="636"/>
      <c r="N91" s="636"/>
      <c r="O91" s="636"/>
      <c r="P91" s="636"/>
      <c r="Q91" s="636"/>
      <c r="R91" s="636"/>
      <c r="S91" s="636"/>
      <c r="T91" s="636"/>
      <c r="U91" s="636"/>
      <c r="V91" s="636"/>
      <c r="W91" s="636"/>
    </row>
    <row r="92" spans="1:98" ht="15" hidden="1" customHeight="1" x14ac:dyDescent="0.25">
      <c r="C92" s="4"/>
      <c r="D92" s="4"/>
      <c r="G92" s="197">
        <f t="shared" si="27"/>
        <v>0</v>
      </c>
      <c r="H92" s="198" t="s">
        <v>2</v>
      </c>
      <c r="I92" s="197" t="e">
        <f t="shared" si="28"/>
        <v>#REF!</v>
      </c>
      <c r="J92" s="636" t="s">
        <v>143</v>
      </c>
      <c r="K92" s="636"/>
      <c r="L92" s="636"/>
      <c r="M92" s="636"/>
      <c r="N92" s="636"/>
      <c r="O92" s="636"/>
      <c r="P92" s="636"/>
      <c r="Q92" s="636"/>
      <c r="R92" s="636"/>
      <c r="S92" s="636"/>
      <c r="T92" s="636"/>
      <c r="U92" s="636"/>
      <c r="V92" s="636"/>
      <c r="W92" s="636"/>
    </row>
    <row r="93" spans="1:98" ht="15" hidden="1" x14ac:dyDescent="0.25"/>
    <row r="94" spans="1:98" ht="15" hidden="1" x14ac:dyDescent="0.25">
      <c r="M94" s="6"/>
      <c r="N94" s="6"/>
      <c r="O94" s="6"/>
      <c r="P94" s="6"/>
      <c r="Q94" s="6"/>
      <c r="R94" s="6"/>
      <c r="S94" s="6"/>
      <c r="T94" s="6"/>
      <c r="U94" s="6"/>
      <c r="V94" s="6"/>
      <c r="W94" s="6"/>
    </row>
    <row r="95" spans="1:98" ht="15" hidden="1" x14ac:dyDescent="0.25"/>
    <row r="96" spans="1:98" ht="15" hidden="1" customHeight="1" x14ac:dyDescent="0.25">
      <c r="C96" s="4"/>
      <c r="D96" s="4"/>
    </row>
    <row r="97" spans="3:4" ht="15" hidden="1" customHeight="1" x14ac:dyDescent="0.25">
      <c r="C97" s="4"/>
      <c r="D97" s="4"/>
    </row>
    <row r="98" spans="3:4" ht="15" hidden="1" x14ac:dyDescent="0.25">
      <c r="C98" s="4"/>
      <c r="D98" s="4"/>
    </row>
    <row r="99" spans="3:4" ht="15" x14ac:dyDescent="0.25">
      <c r="C99" s="4"/>
      <c r="D99" s="4"/>
    </row>
  </sheetData>
  <sheetProtection selectLockedCells="1"/>
  <dataConsolidate/>
  <mergeCells count="43">
    <mergeCell ref="J89:W89"/>
    <mergeCell ref="J90:W90"/>
    <mergeCell ref="J91:W91"/>
    <mergeCell ref="J92:W92"/>
    <mergeCell ref="J85:W85"/>
    <mergeCell ref="G86:I86"/>
    <mergeCell ref="J86:W86"/>
    <mergeCell ref="G87:W87"/>
    <mergeCell ref="G88:I88"/>
    <mergeCell ref="J88:W88"/>
    <mergeCell ref="J84:W84"/>
    <mergeCell ref="I68:V68"/>
    <mergeCell ref="F69:F76"/>
    <mergeCell ref="I69:V69"/>
    <mergeCell ref="I70:V70"/>
    <mergeCell ref="I71:V71"/>
    <mergeCell ref="I72:V72"/>
    <mergeCell ref="I73:V73"/>
    <mergeCell ref="I74:V74"/>
    <mergeCell ref="I75:V75"/>
    <mergeCell ref="I76:V76"/>
    <mergeCell ref="G80:W80"/>
    <mergeCell ref="G81:I81"/>
    <mergeCell ref="J81:W81"/>
    <mergeCell ref="J82:W82"/>
    <mergeCell ref="J83:W83"/>
    <mergeCell ref="G7:N7"/>
    <mergeCell ref="O7:V7"/>
    <mergeCell ref="Z7:Z8"/>
    <mergeCell ref="AE7:AE8"/>
    <mergeCell ref="AF7:AF8"/>
    <mergeCell ref="AC8:AD8"/>
    <mergeCell ref="G2:V2"/>
    <mergeCell ref="E4:F4"/>
    <mergeCell ref="G4:V4"/>
    <mergeCell ref="B5:C5"/>
    <mergeCell ref="G5:V5"/>
    <mergeCell ref="G3:V3"/>
    <mergeCell ref="B7:B8"/>
    <mergeCell ref="C7:C8"/>
    <mergeCell ref="D7:D8"/>
    <mergeCell ref="E7:E8"/>
    <mergeCell ref="F7:F8"/>
  </mergeCells>
  <conditionalFormatting sqref="Z9:AF58 B51:Y58 B9:V50 Y10:Y50">
    <cfRule type="expression" dxfId="543" priority="64">
      <formula>AND($B9&lt;&gt;"",$B10="")</formula>
    </cfRule>
    <cfRule type="expression" dxfId="542" priority="65">
      <formula>$B9=""</formula>
    </cfRule>
  </conditionalFormatting>
  <conditionalFormatting sqref="Y84 G80 G87">
    <cfRule type="expression" dxfId="541" priority="56">
      <formula>$G$79="kkm tunggal"</formula>
    </cfRule>
  </conditionalFormatting>
  <conditionalFormatting sqref="AE10:AE58">
    <cfRule type="expression" dxfId="540" priority="50">
      <formula>AND($B9&lt;&gt;"",$B10="")</formula>
    </cfRule>
    <cfRule type="expression" dxfId="539" priority="51">
      <formula>$B9=""</formula>
    </cfRule>
  </conditionalFormatting>
  <conditionalFormatting sqref="G8:V8">
    <cfRule type="expression" dxfId="538" priority="41">
      <formula>COUNTA(G$9:G$56)&gt;0</formula>
    </cfRule>
  </conditionalFormatting>
  <conditionalFormatting sqref="Y9">
    <cfRule type="expression" dxfId="537" priority="31">
      <formula>AND($B9&lt;&gt;"",$B10="")</formula>
    </cfRule>
    <cfRule type="expression" dxfId="536" priority="32">
      <formula>$B9=""</formula>
    </cfRule>
  </conditionalFormatting>
  <conditionalFormatting sqref="W9:X50">
    <cfRule type="expression" dxfId="535" priority="1">
      <formula>AND($B9&lt;&gt;"",$B10="")</formula>
    </cfRule>
    <cfRule type="expression" dxfId="534" priority="2">
      <formula>$B9=""</formula>
    </cfRule>
  </conditionalFormatting>
  <dataValidations xWindow="316" yWindow="439" count="9">
    <dataValidation allowBlank="1" showInputMessage="1" showErrorMessage="1" prompt="Mohon diisi Bobot Nilai. Jika tidak Melakukan penilaian Sumatif silahkan tulis Bobot Nilai 0" sqref="X8" xr:uid="{00000000-0002-0000-0100-000000000000}"/>
    <dataValidation allowBlank="1" showInputMessage="1" showErrorMessage="1" prompt="Mohon diisi Bobot Nilai" sqref="W8 Y8" xr:uid="{00000000-0002-0000-0100-000001000000}"/>
    <dataValidation allowBlank="1" showInputMessage="1" showErrorMessage="1" prompt="Bobot Nilai" sqref="W6:Y6" xr:uid="{00000000-0002-0000-0100-000002000000}"/>
    <dataValidation allowBlank="1" showInputMessage="1" showErrorMessage="1" prompt="Rata-rata Harian" sqref="W7" xr:uid="{00000000-0002-0000-0100-000003000000}"/>
    <dataValidation type="textLength" operator="lessThanOrEqual" allowBlank="1" showInputMessage="1" showErrorMessage="1" sqref="I69:V76" xr:uid="{00000000-0002-0000-0100-000004000000}">
      <formula1>100</formula1>
    </dataValidation>
    <dataValidation type="textLength" operator="lessThanOrEqual" allowBlank="1" showInputMessage="1" showErrorMessage="1" errorTitle="Petunjuk" error="Tulis ringkasan KD maksimal 65 huruf" sqref="W70:AF76" xr:uid="{00000000-0002-0000-0100-000005000000}">
      <formula1>65</formula1>
    </dataValidation>
    <dataValidation allowBlank="1" showInputMessage="1" showErrorMessage="1" prompt="KKM" sqref="I83:I84" xr:uid="{00000000-0002-0000-0100-000006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Y9:Y58 G9:N58 W9:X50" xr:uid="{00000000-0002-0000-0100-000007000000}">
      <formula1>AND(G9&gt;0,G9&lt;=101,COUNTIF($G9:$N9,G9)=1)</formula1>
    </dataValidation>
    <dataValidation type="custom" allowBlank="1" showInputMessage="1" showErrorMessage="1" error="Ada nilai yang sama Bro!" prompt="JIKA ADA NILAI SUMATIF YANG SAMA, MAKA NILAI SUMATIF YG LAIN DITAMBAH angka 1-4 dibelakang koma. Misalnya 82 dan 82,2" sqref="O9:V58" xr:uid="{00000000-0002-0000-0100-000008000000}">
      <formula1>AND(O9&gt;0,O9&lt;=101,COUNTIF($O9:$V9,O9)=1)</formula1>
    </dataValidation>
  </dataValidations>
  <pageMargins left="0.15748031496062992" right="0.15748031496062992" top="0.74803149606299213" bottom="0.39370078740157483" header="0.19685039370078741" footer="0.23622047244094491"/>
  <pageSetup paperSize="9" scale="55" orientation="landscape" blackAndWhite="1" horizontalDpi="4294967293" verticalDpi="4294967293" r:id="rId1"/>
  <rowBreaks count="2" manualBreakCount="2">
    <brk id="21" max="16383" man="1"/>
    <brk id="36" max="3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8">
    <tabColor rgb="FF0000FF"/>
  </sheetPr>
  <dimension ref="A1:CV97"/>
  <sheetViews>
    <sheetView showGridLines="0" topLeftCell="A2" zoomScale="60" zoomScaleNormal="60" zoomScaleSheetLayoutView="80" workbookViewId="0">
      <pane xSplit="6" ySplit="7" topLeftCell="G51" activePane="bottomRight" state="frozen"/>
      <selection activeCell="H10" sqref="H10"/>
      <selection pane="topRight" activeCell="H10" sqref="H10"/>
      <selection pane="bottomLeft" activeCell="H10" sqref="H10"/>
      <selection pane="bottomRight" activeCell="I67" sqref="I67:V67"/>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4.7109375" style="6" customWidth="1"/>
    <col min="13" max="22" width="4.7109375" style="4" customWidth="1"/>
    <col min="23" max="25" width="5.7109375" style="4" customWidth="1"/>
    <col min="26" max="26" width="5.710937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73"/>
      <c r="B1" s="174"/>
      <c r="C1" s="174"/>
      <c r="D1" s="174"/>
      <c r="E1" s="174"/>
      <c r="F1" s="174"/>
      <c r="G1" s="174"/>
      <c r="H1" s="174"/>
      <c r="I1" s="174"/>
      <c r="J1" s="174"/>
      <c r="K1" s="174"/>
      <c r="L1" s="174"/>
      <c r="M1" s="174"/>
      <c r="N1" s="174"/>
      <c r="O1" s="174"/>
      <c r="P1" s="174"/>
      <c r="Q1" s="174"/>
      <c r="R1" s="174"/>
      <c r="S1" s="174"/>
      <c r="T1" s="174"/>
      <c r="U1" s="174"/>
      <c r="V1" s="174"/>
      <c r="W1" s="174"/>
      <c r="X1" s="174"/>
      <c r="Y1" s="174"/>
      <c r="Z1" s="174"/>
      <c r="AA1" s="174"/>
      <c r="AB1" s="174"/>
      <c r="AC1" s="174"/>
      <c r="AD1" s="174"/>
      <c r="AE1" s="174"/>
      <c r="AF1" s="174"/>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73"/>
      <c r="B2" s="260"/>
      <c r="C2" s="261"/>
      <c r="D2" s="261"/>
      <c r="E2" s="237" t="s">
        <v>128</v>
      </c>
      <c r="F2" s="238"/>
      <c r="G2" s="619" t="str">
        <f>Data!C4</f>
        <v>SMP ISLAM PEGANDON</v>
      </c>
      <c r="H2" s="619"/>
      <c r="I2" s="619"/>
      <c r="J2" s="619"/>
      <c r="K2" s="619"/>
      <c r="L2" s="619"/>
      <c r="M2" s="619"/>
      <c r="N2" s="619"/>
      <c r="O2" s="619"/>
      <c r="P2" s="619"/>
      <c r="Q2" s="619"/>
      <c r="R2" s="619"/>
      <c r="S2" s="619"/>
      <c r="T2" s="619"/>
      <c r="U2" s="619"/>
      <c r="V2" s="619"/>
      <c r="W2" s="207"/>
      <c r="X2" s="207"/>
      <c r="Y2" s="207"/>
      <c r="Z2" s="207"/>
      <c r="AA2" s="207"/>
      <c r="AB2" s="207"/>
      <c r="AC2" s="207"/>
      <c r="AD2" s="207"/>
      <c r="AE2" s="207"/>
      <c r="AF2" s="207"/>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73"/>
      <c r="B3" s="260"/>
      <c r="C3" s="261"/>
      <c r="D3" s="261"/>
      <c r="E3" s="371"/>
      <c r="F3" s="372"/>
      <c r="G3" s="622" t="str">
        <f>"TAHUN PELAJARAN "&amp;Data!$C$20</f>
        <v>TAHUN PELAJARAN 2024 / 2025</v>
      </c>
      <c r="H3" s="622"/>
      <c r="I3" s="622"/>
      <c r="J3" s="622"/>
      <c r="K3" s="622"/>
      <c r="L3" s="622"/>
      <c r="M3" s="622"/>
      <c r="N3" s="622"/>
      <c r="O3" s="622"/>
      <c r="P3" s="622"/>
      <c r="Q3" s="622"/>
      <c r="R3" s="622"/>
      <c r="S3" s="622"/>
      <c r="T3" s="622"/>
      <c r="U3" s="622"/>
      <c r="V3" s="622"/>
      <c r="W3" s="207"/>
      <c r="X3" s="207"/>
      <c r="Y3" s="207"/>
      <c r="Z3" s="207"/>
      <c r="AA3" s="207"/>
      <c r="AB3" s="207"/>
      <c r="AC3" s="207"/>
      <c r="AD3" s="207"/>
      <c r="AE3" s="207"/>
      <c r="AF3" s="207"/>
      <c r="BY3" s="4"/>
      <c r="BZ3" s="4"/>
      <c r="CA3" s="4"/>
      <c r="CB3" s="4"/>
      <c r="CC3" s="4"/>
      <c r="CD3" s="4"/>
      <c r="CE3" s="4"/>
      <c r="CF3" s="4"/>
      <c r="CG3" s="4"/>
      <c r="CH3" s="4"/>
      <c r="CI3" s="4"/>
      <c r="CJ3" s="4"/>
      <c r="CK3" s="4"/>
      <c r="CL3" s="4"/>
      <c r="CM3" s="4"/>
      <c r="CN3" s="4"/>
      <c r="CO3" s="4"/>
      <c r="CP3" s="4"/>
      <c r="CQ3" s="4"/>
      <c r="CR3" s="4"/>
      <c r="CS3" s="4"/>
      <c r="CT3" s="4"/>
    </row>
    <row r="4" spans="1:98" s="176" customFormat="1" ht="27.75" customHeight="1" x14ac:dyDescent="0.25">
      <c r="A4" s="175"/>
      <c r="B4" s="262"/>
      <c r="C4" s="263"/>
      <c r="D4" s="263"/>
      <c r="E4" s="620" t="s">
        <v>159</v>
      </c>
      <c r="F4" s="621"/>
      <c r="G4" s="622" t="str">
        <f>Menu!B17</f>
        <v>Qur'an - Hadits</v>
      </c>
      <c r="H4" s="622"/>
      <c r="I4" s="622"/>
      <c r="J4" s="622"/>
      <c r="K4" s="622"/>
      <c r="L4" s="622"/>
      <c r="M4" s="622"/>
      <c r="N4" s="622"/>
      <c r="O4" s="622"/>
      <c r="P4" s="622"/>
      <c r="Q4" s="622"/>
      <c r="R4" s="622"/>
      <c r="S4" s="622"/>
      <c r="T4" s="622"/>
      <c r="U4" s="622"/>
      <c r="V4" s="622"/>
      <c r="W4" s="207"/>
      <c r="X4" s="207"/>
      <c r="Y4" s="207"/>
      <c r="Z4" s="207"/>
      <c r="AA4" s="207"/>
      <c r="AB4" s="207"/>
      <c r="AC4" s="207"/>
      <c r="AD4" s="207"/>
      <c r="AE4" s="207"/>
      <c r="AF4" s="207"/>
    </row>
    <row r="5" spans="1:98" s="7" customFormat="1" ht="35.25" customHeight="1" thickBot="1" x14ac:dyDescent="0.3">
      <c r="A5" s="173"/>
      <c r="B5" s="623"/>
      <c r="C5" s="623"/>
      <c r="D5" s="347"/>
      <c r="E5" s="235"/>
      <c r="F5" s="236"/>
      <c r="G5" s="624" t="str">
        <f>'AQIDAH - AKHLAK'!G5</f>
        <v>Perolehan Hasil Assesmen Peserta Didik Kelas IX B Semester II ( Genap )</v>
      </c>
      <c r="H5" s="625"/>
      <c r="I5" s="625"/>
      <c r="J5" s="625"/>
      <c r="K5" s="625"/>
      <c r="L5" s="625"/>
      <c r="M5" s="625"/>
      <c r="N5" s="625"/>
      <c r="O5" s="625"/>
      <c r="P5" s="625"/>
      <c r="Q5" s="625"/>
      <c r="R5" s="625"/>
      <c r="S5" s="625"/>
      <c r="T5" s="625"/>
      <c r="U5" s="625"/>
      <c r="V5" s="625"/>
      <c r="W5" s="207"/>
      <c r="X5" s="207"/>
      <c r="Y5" s="207"/>
      <c r="Z5" s="207"/>
      <c r="AA5" s="207"/>
      <c r="AB5" s="207"/>
      <c r="AC5" s="207"/>
      <c r="AD5" s="207"/>
      <c r="AE5" s="207"/>
      <c r="AF5" s="207"/>
      <c r="BY5" s="4"/>
      <c r="BZ5" s="4"/>
      <c r="CA5" s="4"/>
      <c r="CB5" s="4"/>
      <c r="CC5" s="4"/>
      <c r="CD5" s="4"/>
      <c r="CE5" s="4"/>
      <c r="CF5" s="4"/>
      <c r="CG5" s="4"/>
      <c r="CH5" s="4"/>
      <c r="CI5" s="4"/>
      <c r="CJ5" s="4"/>
      <c r="CK5" s="4"/>
      <c r="CL5" s="4"/>
      <c r="CM5" s="4"/>
      <c r="CN5" s="4"/>
      <c r="CO5" s="4"/>
      <c r="CP5" s="4"/>
      <c r="CQ5" s="4"/>
      <c r="CR5" s="4"/>
      <c r="CS5" s="4"/>
      <c r="CT5" s="4"/>
    </row>
    <row r="6" spans="1:98" s="179" customFormat="1" ht="25.5" hidden="1" customHeight="1" thickBot="1" x14ac:dyDescent="0.3">
      <c r="A6" s="177"/>
      <c r="B6" s="178"/>
      <c r="C6" s="178"/>
      <c r="D6" s="178"/>
      <c r="E6" s="178"/>
      <c r="F6" s="178"/>
      <c r="G6" s="209">
        <f t="shared" ref="G6:V6" si="0">IF(COUNT(G9:G54)&gt;0,1,"")</f>
        <v>1</v>
      </c>
      <c r="H6" s="209">
        <f t="shared" si="0"/>
        <v>1</v>
      </c>
      <c r="I6" s="209">
        <f t="shared" si="0"/>
        <v>1</v>
      </c>
      <c r="J6" s="209">
        <f t="shared" si="0"/>
        <v>1</v>
      </c>
      <c r="K6" s="209">
        <f t="shared" si="0"/>
        <v>1</v>
      </c>
      <c r="L6" s="209">
        <f t="shared" si="0"/>
        <v>1</v>
      </c>
      <c r="M6" s="209">
        <f t="shared" si="0"/>
        <v>1</v>
      </c>
      <c r="N6" s="209">
        <f t="shared" si="0"/>
        <v>1</v>
      </c>
      <c r="O6" s="209">
        <f t="shared" si="0"/>
        <v>1</v>
      </c>
      <c r="P6" s="209">
        <f t="shared" si="0"/>
        <v>1</v>
      </c>
      <c r="Q6" s="209">
        <f t="shared" si="0"/>
        <v>1</v>
      </c>
      <c r="R6" s="209">
        <f t="shared" si="0"/>
        <v>1</v>
      </c>
      <c r="S6" s="209">
        <f t="shared" si="0"/>
        <v>1</v>
      </c>
      <c r="T6" s="209">
        <f t="shared" si="0"/>
        <v>1</v>
      </c>
      <c r="U6" s="209">
        <f t="shared" si="0"/>
        <v>1</v>
      </c>
      <c r="V6" s="209">
        <f t="shared" si="0"/>
        <v>1</v>
      </c>
      <c r="W6" s="210">
        <f>SUM(G6:N6)</f>
        <v>8</v>
      </c>
      <c r="X6" s="210">
        <f>SUM(O6:V6)</f>
        <v>8</v>
      </c>
      <c r="Y6" s="210">
        <f>SUM(W8:Y8)</f>
        <v>3</v>
      </c>
      <c r="Z6" s="208"/>
      <c r="AA6" s="208"/>
      <c r="AB6" s="208"/>
      <c r="AC6" s="208"/>
      <c r="AD6" s="208"/>
      <c r="AE6" s="208"/>
      <c r="AF6" s="208"/>
    </row>
    <row r="7" spans="1:98" s="7" customFormat="1" ht="60.75" customHeight="1" thickBot="1" x14ac:dyDescent="0.3">
      <c r="A7" s="173"/>
      <c r="B7" s="656" t="s">
        <v>0</v>
      </c>
      <c r="C7" s="652" t="s">
        <v>68</v>
      </c>
      <c r="D7" s="652" t="s">
        <v>69</v>
      </c>
      <c r="E7" s="652" t="s">
        <v>1</v>
      </c>
      <c r="F7" s="657" t="s">
        <v>14</v>
      </c>
      <c r="G7" s="658" t="s">
        <v>134</v>
      </c>
      <c r="H7" s="659"/>
      <c r="I7" s="659"/>
      <c r="J7" s="659"/>
      <c r="K7" s="659"/>
      <c r="L7" s="659"/>
      <c r="M7" s="659"/>
      <c r="N7" s="660"/>
      <c r="O7" s="649" t="s">
        <v>135</v>
      </c>
      <c r="P7" s="650"/>
      <c r="Q7" s="650"/>
      <c r="R7" s="650"/>
      <c r="S7" s="650"/>
      <c r="T7" s="650"/>
      <c r="U7" s="650"/>
      <c r="V7" s="651"/>
      <c r="W7" s="316" t="s">
        <v>136</v>
      </c>
      <c r="X7" s="316" t="s">
        <v>138</v>
      </c>
      <c r="Y7" s="316" t="s">
        <v>137</v>
      </c>
      <c r="Z7" s="661" t="s">
        <v>80</v>
      </c>
      <c r="AA7" s="203"/>
      <c r="AB7" s="203"/>
      <c r="AC7" s="203"/>
      <c r="AD7" s="203"/>
      <c r="AE7" s="654" t="s">
        <v>144</v>
      </c>
      <c r="AF7" s="653" t="s">
        <v>145</v>
      </c>
      <c r="BY7" s="4"/>
      <c r="BZ7" s="4"/>
      <c r="CA7" s="4"/>
      <c r="CB7" s="4"/>
      <c r="CC7" s="4"/>
      <c r="CD7" s="4"/>
      <c r="CE7" s="4"/>
      <c r="CF7" s="4"/>
      <c r="CG7" s="4"/>
      <c r="CH7" s="4"/>
      <c r="CI7" s="4"/>
      <c r="CJ7" s="4"/>
      <c r="CK7" s="4"/>
      <c r="CL7" s="4"/>
      <c r="CM7" s="4"/>
      <c r="CN7" s="4"/>
      <c r="CO7" s="4"/>
      <c r="CP7" s="4"/>
      <c r="CQ7" s="4"/>
      <c r="CR7" s="4"/>
      <c r="CS7" s="4"/>
      <c r="CT7" s="4"/>
    </row>
    <row r="8" spans="1:98" s="7" customFormat="1" ht="33" customHeight="1" thickBot="1" x14ac:dyDescent="0.3">
      <c r="A8" s="173"/>
      <c r="B8" s="614"/>
      <c r="C8" s="616"/>
      <c r="D8" s="616"/>
      <c r="E8" s="616"/>
      <c r="F8" s="618"/>
      <c r="G8" s="169" t="str">
        <f>H67</f>
        <v>TP-1</v>
      </c>
      <c r="H8" s="170" t="str">
        <f>H68</f>
        <v>TP-2</v>
      </c>
      <c r="I8" s="170" t="str">
        <f>H69</f>
        <v>TP-3</v>
      </c>
      <c r="J8" s="170" t="str">
        <f>H70</f>
        <v>TP-4</v>
      </c>
      <c r="K8" s="170" t="str">
        <f>H71</f>
        <v>TP-5</v>
      </c>
      <c r="L8" s="170" t="str">
        <f>H72</f>
        <v>TP-6</v>
      </c>
      <c r="M8" s="170" t="str">
        <f>H73</f>
        <v>TP-7</v>
      </c>
      <c r="N8" s="171" t="str">
        <f>H74</f>
        <v>TP-8</v>
      </c>
      <c r="O8" s="169" t="s">
        <v>148</v>
      </c>
      <c r="P8" s="170" t="s">
        <v>149</v>
      </c>
      <c r="Q8" s="170" t="s">
        <v>150</v>
      </c>
      <c r="R8" s="170" t="s">
        <v>151</v>
      </c>
      <c r="S8" s="170" t="s">
        <v>152</v>
      </c>
      <c r="T8" s="170" t="s">
        <v>153</v>
      </c>
      <c r="U8" s="170" t="s">
        <v>154</v>
      </c>
      <c r="V8" s="171" t="s">
        <v>155</v>
      </c>
      <c r="W8" s="352">
        <v>1</v>
      </c>
      <c r="X8" s="352">
        <v>1</v>
      </c>
      <c r="Y8" s="352">
        <v>1</v>
      </c>
      <c r="Z8" s="661"/>
      <c r="AA8" s="205" t="s">
        <v>129</v>
      </c>
      <c r="AB8" s="205" t="s">
        <v>130</v>
      </c>
      <c r="AC8" s="655" t="s">
        <v>3</v>
      </c>
      <c r="AD8" s="655"/>
      <c r="AE8" s="654"/>
      <c r="AF8" s="653"/>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73"/>
      <c r="B9" s="134">
        <v>1</v>
      </c>
      <c r="C9" s="135">
        <f>IF(Data!F5="","",Data!F5)</f>
        <v>2111</v>
      </c>
      <c r="D9" s="135" t="str">
        <f>IF(Data!G5="","",Data!G5)</f>
        <v>3109336136</v>
      </c>
      <c r="E9" s="152" t="str">
        <f>IF(Data!H5="","",Data!H5)</f>
        <v>AGA ALBANI ZAMIR</v>
      </c>
      <c r="F9" s="135" t="str">
        <f>IF(Data!I5="","",Data!I5)</f>
        <v>L</v>
      </c>
      <c r="G9" s="351">
        <f>IF([27]QH!$G$9="","",[27]QH!$G$9)</f>
        <v>75</v>
      </c>
      <c r="H9" s="351">
        <f>IF([27]QH!H9="","",[27]QH!H9)</f>
        <v>78</v>
      </c>
      <c r="I9" s="351">
        <f>IF([27]QH!I9="","",[27]QH!I9)</f>
        <v>82.8125</v>
      </c>
      <c r="J9" s="351">
        <f>IF([27]QH!J9="","",[27]QH!J9)</f>
        <v>0</v>
      </c>
      <c r="K9" s="351">
        <f>IF([27]QH!K9="","",[27]QH!K9)</f>
        <v>0</v>
      </c>
      <c r="L9" s="351">
        <f>IF([27]QH!L9="","",[27]QH!L9)</f>
        <v>0</v>
      </c>
      <c r="M9" s="351">
        <f>IF([27]QH!M9="","",[27]QH!M9)</f>
        <v>0</v>
      </c>
      <c r="N9" s="351">
        <f>IF([27]QH!N9="","",[27]QH!N9)</f>
        <v>0</v>
      </c>
      <c r="O9" s="351">
        <f>IF([27]QH!O9="","",[27]QH!O9)</f>
        <v>79.25</v>
      </c>
      <c r="P9" s="351">
        <f>IF([27]QH!P9="","",[27]QH!P9)</f>
        <v>90</v>
      </c>
      <c r="Q9" s="351">
        <f>IF([27]QH!Q9="","",[27]QH!Q9)</f>
        <v>74</v>
      </c>
      <c r="R9" s="351">
        <f>IF([27]QH!R9="","",[27]QH!R9)</f>
        <v>88</v>
      </c>
      <c r="S9" s="351">
        <f>IF([27]QH!S9="","",[27]QH!S9)</f>
        <v>0</v>
      </c>
      <c r="T9" s="351">
        <f>IF([27]QH!T9="","",[27]QH!T9)</f>
        <v>0</v>
      </c>
      <c r="U9" s="351">
        <f>IF([27]QH!U9="","",[27]QH!U9)</f>
        <v>0</v>
      </c>
      <c r="V9" s="351">
        <f>IF([27]QH!V9="","",[27]QH!V9)</f>
        <v>0</v>
      </c>
      <c r="W9" s="375">
        <f>IF([27]QH!W9="","",[27]QH!W9)</f>
        <v>78.604166666666671</v>
      </c>
      <c r="X9" s="375">
        <f>IF([27]QH!X9="","",[27]QH!X9)</f>
        <v>82.8125</v>
      </c>
      <c r="Y9" s="351">
        <f>IF([27]QH!Y9="","",[27]QH!Y9)</f>
        <v>71</v>
      </c>
      <c r="Z9" s="376">
        <f t="shared" ref="Z9:Z10" si="1">IFERROR(IF(OR(X9="",Y9=""),"",ROUND(((W9*$W$8)+(X9*$X$8)+(Y9*$Y$8))/$Y$6,0)),"")</f>
        <v>77</v>
      </c>
      <c r="AA9" s="377">
        <f>MAX(G9:N9)</f>
        <v>82.8125</v>
      </c>
      <c r="AB9" s="377">
        <f>MIN(G9:N9)</f>
        <v>0</v>
      </c>
      <c r="AC9" s="377">
        <f>MATCH(AA9,G9:N9,0)</f>
        <v>3</v>
      </c>
      <c r="AD9" s="377">
        <f>MATCH(AB9,G9:N9,0)</f>
        <v>4</v>
      </c>
      <c r="AE9" s="378" t="str">
        <f>IFERROR("Menunjukkan penguasaan"&amp; " dalam "&amp;(VLOOKUP(AC9,$G$67:$I$74,3)),"")</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9" s="379" t="str">
        <f>IFERROR("Perlu bantuan dalam "&amp;(VLOOKUP(AD9,$G$67:$I$74,3)),"")</f>
        <v>Perlu bantuan dalam 0</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73"/>
      <c r="B10" s="134">
        <f t="shared" ref="B10" si="2">IF(E10="","",B9+1)</f>
        <v>2</v>
      </c>
      <c r="C10" s="135">
        <f>IF(Data!F6="","",Data!F6)</f>
        <v>2100</v>
      </c>
      <c r="D10" s="135" t="str">
        <f>IF(Data!G6="","",Data!G6)</f>
        <v>0108954708</v>
      </c>
      <c r="E10" s="152" t="str">
        <f>IF(Data!H6="","",Data!H6)</f>
        <v>AKBAR FIRLY MAULANA</v>
      </c>
      <c r="F10" s="135" t="str">
        <f>IF(Data!I6="","",Data!I6)</f>
        <v>L</v>
      </c>
      <c r="G10" s="135">
        <f>IF([27]QH!G10="","",[27]QH!G10)</f>
        <v>82</v>
      </c>
      <c r="H10" s="135">
        <f>IF([27]QH!H10="","",[27]QH!H10)</f>
        <v>88</v>
      </c>
      <c r="I10" s="135">
        <f>IF([27]QH!I10="","",[27]QH!I10)</f>
        <v>82.9375</v>
      </c>
      <c r="J10" s="135">
        <f>IF([27]QH!J10="","",[27]QH!J10)</f>
        <v>0</v>
      </c>
      <c r="K10" s="135">
        <f>IF([27]QH!K10="","",[27]QH!K10)</f>
        <v>0</v>
      </c>
      <c r="L10" s="135">
        <f>IF([27]QH!L10="","",[27]QH!L10)</f>
        <v>0</v>
      </c>
      <c r="M10" s="135">
        <f>IF([27]QH!M10="","",[27]QH!M10)</f>
        <v>0</v>
      </c>
      <c r="N10" s="135">
        <f>IF([27]QH!N10="","",[27]QH!N10)</f>
        <v>0</v>
      </c>
      <c r="O10" s="135">
        <f>IF([27]QH!O10="","",[27]QH!O10)</f>
        <v>83.75</v>
      </c>
      <c r="P10" s="135">
        <f>IF([27]QH!P10="","",[27]QH!P10)</f>
        <v>90</v>
      </c>
      <c r="Q10" s="135">
        <f>IF([27]QH!Q10="","",[27]QH!Q10)</f>
        <v>74</v>
      </c>
      <c r="R10" s="135">
        <f>IF([27]QH!R10="","",[27]QH!R10)</f>
        <v>84</v>
      </c>
      <c r="S10" s="135">
        <f>IF([27]QH!S10="","",[27]QH!S10)</f>
        <v>0</v>
      </c>
      <c r="T10" s="135">
        <f>IF([27]QH!T10="","",[27]QH!T10)</f>
        <v>0</v>
      </c>
      <c r="U10" s="135">
        <f>IF([27]QH!U10="","",[27]QH!U10)</f>
        <v>0</v>
      </c>
      <c r="V10" s="350">
        <f>IF([27]QH!V10="","",[27]QH!V10)</f>
        <v>0</v>
      </c>
      <c r="W10" s="375">
        <f>IF([27]QH!W10="","",[27]QH!W10)</f>
        <v>84.3125</v>
      </c>
      <c r="X10" s="375">
        <f>IF([27]QH!X10="","",[27]QH!X10)</f>
        <v>82.9375</v>
      </c>
      <c r="Y10" s="351">
        <f>IF([27]QH!Y10="","",[27]QH!Y10)</f>
        <v>67</v>
      </c>
      <c r="Z10" s="302">
        <f t="shared" si="1"/>
        <v>78</v>
      </c>
      <c r="AA10" s="201">
        <f t="shared" ref="AA10" si="3">MAX(G10:N10)</f>
        <v>88</v>
      </c>
      <c r="AB10" s="201">
        <f t="shared" ref="AB10" si="4">MIN(G10:N10)</f>
        <v>0</v>
      </c>
      <c r="AC10" s="201">
        <f t="shared" ref="AC10" si="5">MATCH(AA10,G10:N10,0)</f>
        <v>2</v>
      </c>
      <c r="AD10" s="201">
        <f t="shared" ref="AD10" si="6">MATCH(AB10,G10:N10,0)</f>
        <v>4</v>
      </c>
      <c r="AE10" s="221" t="str">
        <f>IFERROR("Menunjukkan penguasaan"&amp; " dalam "&amp;(VLOOKUP(AC10,$G$67:$I$74,3)),"")</f>
        <v xml:space="preserve">Menunjukkan penguasaan dalam memahai isi kandungan surat Al Balad, Surat Az Zumar, surat Al Baqarah ayat 153 serta mampu mengamalkan nilai positif dan menghindari nili-nilai negatif sebagaimana keterangan dalam surat dan ayat tersebut </v>
      </c>
      <c r="AF10" s="226" t="str">
        <f>IFERROR("Perlu bantuan dalam "&amp;(VLOOKUP(AD10,$G$67:$I$74,3)),"")</f>
        <v>Perlu bantuan dalam 0</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73"/>
      <c r="B11" s="134">
        <f t="shared" ref="B11:B54" si="7">IF(E11="","",B10+1)</f>
        <v>3</v>
      </c>
      <c r="C11" s="135">
        <f>IF(Data!F7="","",Data!F7)</f>
        <v>2085</v>
      </c>
      <c r="D11" s="135" t="str">
        <f>IF(Data!G7="","",Data!G7)</f>
        <v>0093911821</v>
      </c>
      <c r="E11" s="152" t="str">
        <f>IF(Data!H7="","",Data!H7)</f>
        <v>ALVINO EWALDO</v>
      </c>
      <c r="F11" s="135" t="str">
        <f>IF(Data!I7="","",Data!I7)</f>
        <v>L</v>
      </c>
      <c r="G11" s="135">
        <f>IF([27]QH!G11="","",[27]QH!G11)</f>
        <v>82</v>
      </c>
      <c r="H11" s="135">
        <f>IF([27]QH!H11="","",[27]QH!H11)</f>
        <v>80</v>
      </c>
      <c r="I11" s="135">
        <f>IF([27]QH!I11="","",[27]QH!I11)</f>
        <v>82.0625</v>
      </c>
      <c r="J11" s="135">
        <f>IF([27]QH!J11="","",[27]QH!J11)</f>
        <v>0</v>
      </c>
      <c r="K11" s="135">
        <f>IF([27]QH!K11="","",[27]QH!K11)</f>
        <v>0</v>
      </c>
      <c r="L11" s="135">
        <f>IF([27]QH!L11="","",[27]QH!L11)</f>
        <v>0</v>
      </c>
      <c r="M11" s="135">
        <f>IF([27]QH!M11="","",[27]QH!M11)</f>
        <v>0</v>
      </c>
      <c r="N11" s="135">
        <f>IF([27]QH!N11="","",[27]QH!N11)</f>
        <v>0</v>
      </c>
      <c r="O11" s="135">
        <f>IF([27]QH!O11="","",[27]QH!O11)</f>
        <v>83.25</v>
      </c>
      <c r="P11" s="135">
        <f>IF([27]QH!P11="","",[27]QH!P11)</f>
        <v>90</v>
      </c>
      <c r="Q11" s="135">
        <f>IF([27]QH!Q11="","",[27]QH!Q11)</f>
        <v>74</v>
      </c>
      <c r="R11" s="135">
        <f>IF([27]QH!R11="","",[27]QH!R11)</f>
        <v>81</v>
      </c>
      <c r="S11" s="135">
        <f>IF([27]QH!S11="","",[27]QH!S11)</f>
        <v>0</v>
      </c>
      <c r="T11" s="135">
        <f>IF([27]QH!T11="","",[27]QH!T11)</f>
        <v>0</v>
      </c>
      <c r="U11" s="135">
        <f>IF([27]QH!U11="","",[27]QH!U11)</f>
        <v>0</v>
      </c>
      <c r="V11" s="350">
        <f>IF([27]QH!V11="","",[27]QH!V11)</f>
        <v>0</v>
      </c>
      <c r="W11" s="375">
        <f>IF([27]QH!W11="","",[27]QH!W11)</f>
        <v>81.354166666666671</v>
      </c>
      <c r="X11" s="375">
        <f>IF([27]QH!X11="","",[27]QH!X11)</f>
        <v>82.0625</v>
      </c>
      <c r="Y11" s="351">
        <f>IF([27]QH!Y11="","",[27]QH!Y11)</f>
        <v>70</v>
      </c>
      <c r="Z11" s="302">
        <f t="shared" ref="Z11:Z54" si="8">IFERROR(IF(OR(X11="",Y11=""),"",ROUND(((W11*$W$8)+(X11*$X$8)+(Y11*$Y$8))/$Y$6,0)),"")</f>
        <v>78</v>
      </c>
      <c r="AA11" s="201">
        <f t="shared" ref="AA11:AA54" si="9">MAX(G11:N11)</f>
        <v>82.0625</v>
      </c>
      <c r="AB11" s="201">
        <f t="shared" ref="AB11:AB54" si="10">MIN(G11:N11)</f>
        <v>0</v>
      </c>
      <c r="AC11" s="201">
        <f t="shared" ref="AC11:AC54" si="11">MATCH(AA11,G11:N11,0)</f>
        <v>3</v>
      </c>
      <c r="AD11" s="201">
        <f t="shared" ref="AD11:AD54" si="12">MATCH(AB11,G11:N11,0)</f>
        <v>4</v>
      </c>
      <c r="AE11" s="221" t="str">
        <f t="shared" ref="AE11:AE54" si="13">IFERROR("Menunjukkan penguasaan"&amp; " dalam "&amp;(VLOOKUP(AC11,$G$67:$I$74,3)),"")</f>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11" s="226" t="str">
        <f t="shared" ref="AF11:AF54" si="14">IFERROR("Perlu bantuan dalam "&amp;(VLOOKUP(AD11,$G$67:$I$74,3)),"")</f>
        <v>Perlu bantuan dalam 0</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73"/>
      <c r="B12" s="134">
        <f t="shared" si="7"/>
        <v>4</v>
      </c>
      <c r="C12" s="135">
        <f>IF(Data!F8="","",Data!F8)</f>
        <v>2075</v>
      </c>
      <c r="D12" s="135" t="str">
        <f>IF(Data!G8="","",Data!G8)</f>
        <v>0098772064</v>
      </c>
      <c r="E12" s="152" t="str">
        <f>IF(Data!H8="","",Data!H8)</f>
        <v>AURA SUCI RAMADHANI</v>
      </c>
      <c r="F12" s="135" t="str">
        <f>IF(Data!I8="","",Data!I8)</f>
        <v>P</v>
      </c>
      <c r="G12" s="135">
        <f>IF([27]QH!G12="","",[27]QH!G12)</f>
        <v>88</v>
      </c>
      <c r="H12" s="135">
        <f>IF([27]QH!H12="","",[27]QH!H12)</f>
        <v>90</v>
      </c>
      <c r="I12" s="135">
        <f>IF([27]QH!I12="","",[27]QH!I12)</f>
        <v>82</v>
      </c>
      <c r="J12" s="135">
        <f>IF([27]QH!J12="","",[27]QH!J12)</f>
        <v>0</v>
      </c>
      <c r="K12" s="135">
        <f>IF([27]QH!K12="","",[27]QH!K12)</f>
        <v>0</v>
      </c>
      <c r="L12" s="135">
        <f>IF([27]QH!L12="","",[27]QH!L12)</f>
        <v>0</v>
      </c>
      <c r="M12" s="135">
        <f>IF([27]QH!M12="","",[27]QH!M12)</f>
        <v>0</v>
      </c>
      <c r="N12" s="135">
        <f>IF([27]QH!N12="","",[27]QH!N12)</f>
        <v>0</v>
      </c>
      <c r="O12" s="135">
        <f>IF([27]QH!O12="","",[27]QH!O12)</f>
        <v>85</v>
      </c>
      <c r="P12" s="135">
        <f>IF([27]QH!P12="","",[27]QH!P12)</f>
        <v>90</v>
      </c>
      <c r="Q12" s="135">
        <f>IF([27]QH!Q12="","",[27]QH!Q12)</f>
        <v>75</v>
      </c>
      <c r="R12" s="135">
        <f>IF([27]QH!R12="","",[27]QH!R12)</f>
        <v>78</v>
      </c>
      <c r="S12" s="135">
        <f>IF([27]QH!S12="","",[27]QH!S12)</f>
        <v>0</v>
      </c>
      <c r="T12" s="135">
        <f>IF([27]QH!T12="","",[27]QH!T12)</f>
        <v>0</v>
      </c>
      <c r="U12" s="135">
        <f>IF([27]QH!U12="","",[27]QH!U12)</f>
        <v>0</v>
      </c>
      <c r="V12" s="350">
        <f>IF([27]QH!V12="","",[27]QH!V12)</f>
        <v>0</v>
      </c>
      <c r="W12" s="375">
        <f>IF([27]QH!W12="","",[27]QH!W12)</f>
        <v>86.666666666666671</v>
      </c>
      <c r="X12" s="375">
        <f>IF([27]QH!X12="","",[27]QH!X12)</f>
        <v>82</v>
      </c>
      <c r="Y12" s="351">
        <f>IF([27]QH!Y12="","",[27]QH!Y12)</f>
        <v>68</v>
      </c>
      <c r="Z12" s="302">
        <f t="shared" si="8"/>
        <v>79</v>
      </c>
      <c r="AA12" s="201">
        <f t="shared" si="9"/>
        <v>90</v>
      </c>
      <c r="AB12" s="201">
        <f t="shared" si="10"/>
        <v>0</v>
      </c>
      <c r="AC12" s="201">
        <f t="shared" si="11"/>
        <v>2</v>
      </c>
      <c r="AD12" s="201">
        <f t="shared" si="12"/>
        <v>4</v>
      </c>
      <c r="AE12" s="221" t="str">
        <f t="shared" si="13"/>
        <v xml:space="preserve">Menunjukkan penguasaan dalam memahai isi kandungan surat Al Balad, Surat Az Zumar, surat Al Baqarah ayat 153 serta mampu mengamalkan nilai positif dan menghindari nili-nilai negatif sebagaimana keterangan dalam surat dan ayat tersebut </v>
      </c>
      <c r="AF12" s="226" t="str">
        <f t="shared" si="14"/>
        <v>Perlu bantuan dalam 0</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73"/>
      <c r="B13" s="134">
        <f t="shared" si="7"/>
        <v>5</v>
      </c>
      <c r="C13" s="135">
        <f>IF(Data!F9="","",Data!F9)</f>
        <v>2086</v>
      </c>
      <c r="D13" s="135" t="str">
        <f>IF(Data!G9="","",Data!G9)</f>
        <v>0103867888</v>
      </c>
      <c r="E13" s="152" t="str">
        <f>IF(Data!H9="","",Data!H9)</f>
        <v>AYU SAFNA</v>
      </c>
      <c r="F13" s="135" t="str">
        <f>IF(Data!I9="","",Data!I9)</f>
        <v>P</v>
      </c>
      <c r="G13" s="135">
        <f>IF([27]QH!G13="","",[27]QH!G13)</f>
        <v>80</v>
      </c>
      <c r="H13" s="135">
        <f>IF([27]QH!H13="","",[27]QH!H13)</f>
        <v>78</v>
      </c>
      <c r="I13" s="135">
        <f>IF([27]QH!I13="","",[27]QH!I13)</f>
        <v>85.25</v>
      </c>
      <c r="J13" s="135">
        <f>IF([27]QH!J13="","",[27]QH!J13)</f>
        <v>0</v>
      </c>
      <c r="K13" s="135">
        <f>IF([27]QH!K13="","",[27]QH!K13)</f>
        <v>0</v>
      </c>
      <c r="L13" s="135">
        <f>IF([27]QH!L13="","",[27]QH!L13)</f>
        <v>0</v>
      </c>
      <c r="M13" s="135">
        <f>IF([27]QH!M13="","",[27]QH!M13)</f>
        <v>0</v>
      </c>
      <c r="N13" s="135">
        <f>IF([27]QH!N13="","",[27]QH!N13)</f>
        <v>0</v>
      </c>
      <c r="O13" s="135">
        <f>IF([27]QH!O13="","",[27]QH!O13)</f>
        <v>85</v>
      </c>
      <c r="P13" s="135">
        <f>IF([27]QH!P13="","",[27]QH!P13)</f>
        <v>95</v>
      </c>
      <c r="Q13" s="135">
        <f>IF([27]QH!Q13="","",[27]QH!Q13)</f>
        <v>75</v>
      </c>
      <c r="R13" s="135">
        <f>IF([27]QH!R13="","",[27]QH!R13)</f>
        <v>86</v>
      </c>
      <c r="S13" s="135">
        <f>IF([27]QH!S13="","",[27]QH!S13)</f>
        <v>0</v>
      </c>
      <c r="T13" s="135">
        <f>IF([27]QH!T13="","",[27]QH!T13)</f>
        <v>0</v>
      </c>
      <c r="U13" s="135">
        <f>IF([27]QH!U13="","",[27]QH!U13)</f>
        <v>0</v>
      </c>
      <c r="V13" s="350">
        <f>IF([27]QH!V13="","",[27]QH!V13)</f>
        <v>0</v>
      </c>
      <c r="W13" s="375">
        <f>IF([27]QH!W13="","",[27]QH!W13)</f>
        <v>81.083333333333329</v>
      </c>
      <c r="X13" s="375">
        <f>IF([27]QH!X13="","",[27]QH!X13)</f>
        <v>85.25</v>
      </c>
      <c r="Y13" s="351">
        <f>IF([27]QH!Y13="","",[27]QH!Y13)</f>
        <v>72</v>
      </c>
      <c r="Z13" s="302">
        <f t="shared" si="8"/>
        <v>79</v>
      </c>
      <c r="AA13" s="201">
        <f t="shared" si="9"/>
        <v>85.25</v>
      </c>
      <c r="AB13" s="201">
        <f t="shared" si="10"/>
        <v>0</v>
      </c>
      <c r="AC13" s="201">
        <f t="shared" si="11"/>
        <v>3</v>
      </c>
      <c r="AD13" s="201">
        <f t="shared" si="12"/>
        <v>4</v>
      </c>
      <c r="AE13" s="221"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13" s="226" t="str">
        <f t="shared" si="14"/>
        <v>Perlu bantuan dalam 0</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73"/>
      <c r="B14" s="134">
        <f t="shared" si="7"/>
        <v>6</v>
      </c>
      <c r="C14" s="135">
        <f>IF(Data!F10="","",Data!F10)</f>
        <v>2089</v>
      </c>
      <c r="D14" s="135" t="str">
        <f>IF(Data!G10="","",Data!G10)</f>
        <v>3098656100</v>
      </c>
      <c r="E14" s="152" t="str">
        <f>IF(Data!H10="","",Data!H10)</f>
        <v>DEWI AYU NURHALIZA</v>
      </c>
      <c r="F14" s="135" t="str">
        <f>IF(Data!I10="","",Data!I10)</f>
        <v>P</v>
      </c>
      <c r="G14" s="135">
        <f>IF([27]QH!G14="","",[27]QH!G14)</f>
        <v>90</v>
      </c>
      <c r="H14" s="135">
        <f>IF([27]QH!H14="","",[27]QH!H14)</f>
        <v>98</v>
      </c>
      <c r="I14" s="135">
        <f>IF([27]QH!I14="","",[27]QH!I14)</f>
        <v>84.5</v>
      </c>
      <c r="J14" s="135">
        <f>IF([27]QH!J14="","",[27]QH!J14)</f>
        <v>0</v>
      </c>
      <c r="K14" s="135">
        <f>IF([27]QH!K14="","",[27]QH!K14)</f>
        <v>0</v>
      </c>
      <c r="L14" s="135">
        <f>IF([27]QH!L14="","",[27]QH!L14)</f>
        <v>0</v>
      </c>
      <c r="M14" s="135">
        <f>IF([27]QH!M14="","",[27]QH!M14)</f>
        <v>0</v>
      </c>
      <c r="N14" s="135">
        <f>IF([27]QH!N14="","",[27]QH!N14)</f>
        <v>0</v>
      </c>
      <c r="O14" s="135">
        <f>IF([27]QH!O14="","",[27]QH!O14)</f>
        <v>91</v>
      </c>
      <c r="P14" s="135">
        <f>IF([27]QH!P14="","",[27]QH!P14)</f>
        <v>95</v>
      </c>
      <c r="Q14" s="135">
        <f>IF([27]QH!Q14="","",[27]QH!Q14)</f>
        <v>75</v>
      </c>
      <c r="R14" s="135">
        <f>IF([27]QH!R14="","",[27]QH!R14)</f>
        <v>77</v>
      </c>
      <c r="S14" s="135">
        <f>IF([27]QH!S14="","",[27]QH!S14)</f>
        <v>0</v>
      </c>
      <c r="T14" s="135">
        <f>IF([27]QH!T14="","",[27]QH!T14)</f>
        <v>0</v>
      </c>
      <c r="U14" s="135">
        <f>IF([27]QH!U14="","",[27]QH!U14)</f>
        <v>0</v>
      </c>
      <c r="V14" s="350">
        <f>IF([27]QH!V14="","",[27]QH!V14)</f>
        <v>0</v>
      </c>
      <c r="W14" s="375">
        <f>IF([27]QH!W14="","",[27]QH!W14)</f>
        <v>90.833333333333329</v>
      </c>
      <c r="X14" s="375">
        <f>IF([27]QH!X14="","",[27]QH!X14)</f>
        <v>84.5</v>
      </c>
      <c r="Y14" s="351">
        <f>IF([27]QH!Y14="","",[27]QH!Y14)</f>
        <v>87</v>
      </c>
      <c r="Z14" s="302">
        <f t="shared" si="8"/>
        <v>87</v>
      </c>
      <c r="AA14" s="201">
        <f t="shared" si="9"/>
        <v>98</v>
      </c>
      <c r="AB14" s="201">
        <f t="shared" si="10"/>
        <v>0</v>
      </c>
      <c r="AC14" s="201">
        <f t="shared" si="11"/>
        <v>2</v>
      </c>
      <c r="AD14" s="201">
        <f t="shared" si="12"/>
        <v>4</v>
      </c>
      <c r="AE14" s="221" t="str">
        <f t="shared" si="13"/>
        <v xml:space="preserve">Menunjukkan penguasaan dalam memahai isi kandungan surat Al Balad, Surat Az Zumar, surat Al Baqarah ayat 153 serta mampu mengamalkan nilai positif dan menghindari nili-nilai negatif sebagaimana keterangan dalam surat dan ayat tersebut </v>
      </c>
      <c r="AF14" s="226" t="str">
        <f t="shared" si="14"/>
        <v>Perlu bantuan dalam 0</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73"/>
      <c r="B15" s="134">
        <f t="shared" si="7"/>
        <v>7</v>
      </c>
      <c r="C15" s="135">
        <f>IF(Data!F11="","",Data!F11)</f>
        <v>2115</v>
      </c>
      <c r="D15" s="135" t="str">
        <f>IF(Data!G11="","",Data!G11)</f>
        <v>0105966564</v>
      </c>
      <c r="E15" s="152" t="str">
        <f>IF(Data!H11="","",Data!H11)</f>
        <v xml:space="preserve">FADLY ARYA PUTRA </v>
      </c>
      <c r="F15" s="135" t="str">
        <f>IF(Data!I11="","",Data!I11)</f>
        <v>L</v>
      </c>
      <c r="G15" s="135">
        <f>IF([27]QH!G15="","",[27]QH!G15)</f>
        <v>85</v>
      </c>
      <c r="H15" s="135">
        <f>IF([27]QH!H15="","",[27]QH!H15)</f>
        <v>90</v>
      </c>
      <c r="I15" s="135">
        <f>IF([27]QH!I15="","",[27]QH!I15)</f>
        <v>85.625</v>
      </c>
      <c r="J15" s="135">
        <f>IF([27]QH!J15="","",[27]QH!J15)</f>
        <v>0</v>
      </c>
      <c r="K15" s="135">
        <f>IF([27]QH!K15="","",[27]QH!K15)</f>
        <v>0</v>
      </c>
      <c r="L15" s="135">
        <f>IF([27]QH!L15="","",[27]QH!L15)</f>
        <v>0</v>
      </c>
      <c r="M15" s="135">
        <f>IF([27]QH!M15="","",[27]QH!M15)</f>
        <v>0</v>
      </c>
      <c r="N15" s="135">
        <f>IF([27]QH!N15="","",[27]QH!N15)</f>
        <v>0</v>
      </c>
      <c r="O15" s="135">
        <f>IF([27]QH!O15="","",[27]QH!O15)</f>
        <v>85.5</v>
      </c>
      <c r="P15" s="135">
        <f>IF([27]QH!P15="","",[27]QH!P15)</f>
        <v>95</v>
      </c>
      <c r="Q15" s="135">
        <f>IF([27]QH!Q15="","",[27]QH!Q15)</f>
        <v>75</v>
      </c>
      <c r="R15" s="135">
        <f>IF([27]QH!R15="","",[27]QH!R15)</f>
        <v>87</v>
      </c>
      <c r="S15" s="135">
        <f>IF([27]QH!S15="","",[27]QH!S15)</f>
        <v>0</v>
      </c>
      <c r="T15" s="135">
        <f>IF([27]QH!T15="","",[27]QH!T15)</f>
        <v>0</v>
      </c>
      <c r="U15" s="135">
        <f>IF([27]QH!U15="","",[27]QH!U15)</f>
        <v>0</v>
      </c>
      <c r="V15" s="350">
        <f>IF([27]QH!V15="","",[27]QH!V15)</f>
        <v>0</v>
      </c>
      <c r="W15" s="375">
        <f>IF([27]QH!W15="","",[27]QH!W15)</f>
        <v>86.875</v>
      </c>
      <c r="X15" s="375">
        <f>IF([27]QH!X15="","",[27]QH!X15)</f>
        <v>85.625</v>
      </c>
      <c r="Y15" s="351">
        <f>IF([27]QH!Y15="","",[27]QH!Y15)</f>
        <v>87</v>
      </c>
      <c r="Z15" s="302">
        <f t="shared" si="8"/>
        <v>87</v>
      </c>
      <c r="AA15" s="201">
        <f t="shared" si="9"/>
        <v>90</v>
      </c>
      <c r="AB15" s="201">
        <f t="shared" si="10"/>
        <v>0</v>
      </c>
      <c r="AC15" s="201">
        <f t="shared" si="11"/>
        <v>2</v>
      </c>
      <c r="AD15" s="201">
        <f t="shared" si="12"/>
        <v>4</v>
      </c>
      <c r="AE15" s="221" t="str">
        <f t="shared" si="13"/>
        <v xml:space="preserve">Menunjukkan penguasaan dalam memahai isi kandungan surat Al Balad, Surat Az Zumar, surat Al Baqarah ayat 153 serta mampu mengamalkan nilai positif dan menghindari nili-nilai negatif sebagaimana keterangan dalam surat dan ayat tersebut </v>
      </c>
      <c r="AF15" s="226" t="str">
        <f t="shared" si="14"/>
        <v>Perlu bantuan dalam 0</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73"/>
      <c r="B16" s="134">
        <f t="shared" si="7"/>
        <v>8</v>
      </c>
      <c r="C16" s="135">
        <f>IF(Data!F12="","",Data!F12)</f>
        <v>2082</v>
      </c>
      <c r="D16" s="135" t="str">
        <f>IF(Data!G12="","",Data!G12)</f>
        <v>3092203012</v>
      </c>
      <c r="E16" s="152" t="str">
        <f>IF(Data!H12="","",Data!H12)</f>
        <v>ILHAM MAULANA</v>
      </c>
      <c r="F16" s="135" t="str">
        <f>IF(Data!I12="","",Data!I12)</f>
        <v>L</v>
      </c>
      <c r="G16" s="135">
        <f>IF([27]QH!G16="","",[27]QH!G16)</f>
        <v>85</v>
      </c>
      <c r="H16" s="135">
        <f>IF([27]QH!H16="","",[27]QH!H16)</f>
        <v>90</v>
      </c>
      <c r="I16" s="135">
        <f>IF([27]QH!I16="","",[27]QH!I16)</f>
        <v>83.125</v>
      </c>
      <c r="J16" s="135">
        <f>IF([27]QH!J16="","",[27]QH!J16)</f>
        <v>0</v>
      </c>
      <c r="K16" s="135">
        <f>IF([27]QH!K16="","",[27]QH!K16)</f>
        <v>0</v>
      </c>
      <c r="L16" s="135">
        <f>IF([27]QH!L16="","",[27]QH!L16)</f>
        <v>0</v>
      </c>
      <c r="M16" s="135">
        <f>IF([27]QH!M16="","",[27]QH!M16)</f>
        <v>0</v>
      </c>
      <c r="N16" s="135">
        <f>IF([27]QH!N16="","",[27]QH!N16)</f>
        <v>0</v>
      </c>
      <c r="O16" s="135">
        <f>IF([27]QH!O16="","",[27]QH!O16)</f>
        <v>90.5</v>
      </c>
      <c r="P16" s="135">
        <f>IF([27]QH!P16="","",[27]QH!P16)</f>
        <v>90</v>
      </c>
      <c r="Q16" s="135">
        <f>IF([27]QH!Q16="","",[27]QH!Q16)</f>
        <v>77</v>
      </c>
      <c r="R16" s="135">
        <f>IF([27]QH!R16="","",[27]QH!R16)</f>
        <v>75</v>
      </c>
      <c r="S16" s="135">
        <f>IF([27]QH!S16="","",[27]QH!S16)</f>
        <v>0</v>
      </c>
      <c r="T16" s="135">
        <f>IF([27]QH!T16="","",[27]QH!T16)</f>
        <v>0</v>
      </c>
      <c r="U16" s="135">
        <f>IF([27]QH!U16="","",[27]QH!U16)</f>
        <v>0</v>
      </c>
      <c r="V16" s="350">
        <f>IF([27]QH!V16="","",[27]QH!V16)</f>
        <v>0</v>
      </c>
      <c r="W16" s="375">
        <f>IF([27]QH!W16="","",[27]QH!W16)</f>
        <v>86.041666666666671</v>
      </c>
      <c r="X16" s="375">
        <f>IF([27]QH!X16="","",[27]QH!X16)</f>
        <v>83.125</v>
      </c>
      <c r="Y16" s="351">
        <f>IF([27]QH!Y16="","",[27]QH!Y16)</f>
        <v>75</v>
      </c>
      <c r="Z16" s="302">
        <f t="shared" si="8"/>
        <v>81</v>
      </c>
      <c r="AA16" s="201">
        <f t="shared" si="9"/>
        <v>90</v>
      </c>
      <c r="AB16" s="201">
        <f t="shared" si="10"/>
        <v>0</v>
      </c>
      <c r="AC16" s="201">
        <f t="shared" si="11"/>
        <v>2</v>
      </c>
      <c r="AD16" s="201">
        <f t="shared" si="12"/>
        <v>4</v>
      </c>
      <c r="AE16" s="221" t="str">
        <f t="shared" si="13"/>
        <v xml:space="preserve">Menunjukkan penguasaan dalam memahai isi kandungan surat Al Balad, Surat Az Zumar, surat Al Baqarah ayat 153 serta mampu mengamalkan nilai positif dan menghindari nili-nilai negatif sebagaimana keterangan dalam surat dan ayat tersebut </v>
      </c>
      <c r="AF16" s="226" t="str">
        <f t="shared" si="14"/>
        <v>Perlu bantuan dalam 0</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73"/>
      <c r="B17" s="134">
        <f t="shared" si="7"/>
        <v>9</v>
      </c>
      <c r="C17" s="135">
        <f>IF(Data!F13="","",Data!F13)</f>
        <v>2088</v>
      </c>
      <c r="D17" s="135" t="str">
        <f>IF(Data!G13="","",Data!G13)</f>
        <v>3106632526</v>
      </c>
      <c r="E17" s="152" t="str">
        <f>IF(Data!H13="","",Data!H13)</f>
        <v>INDAH VIOLAFITRA</v>
      </c>
      <c r="F17" s="135" t="str">
        <f>IF(Data!I13="","",Data!I13)</f>
        <v>P</v>
      </c>
      <c r="G17" s="135">
        <f>IF([27]QH!G17="","",[27]QH!G17)</f>
        <v>88</v>
      </c>
      <c r="H17" s="135">
        <f>IF([27]QH!H17="","",[27]QH!H17)</f>
        <v>85</v>
      </c>
      <c r="I17" s="135">
        <f>IF([27]QH!I17="","",[27]QH!I17)</f>
        <v>81.3125</v>
      </c>
      <c r="J17" s="135">
        <f>IF([27]QH!J17="","",[27]QH!J17)</f>
        <v>0</v>
      </c>
      <c r="K17" s="135">
        <f>IF([27]QH!K17="","",[27]QH!K17)</f>
        <v>0</v>
      </c>
      <c r="L17" s="135">
        <f>IF([27]QH!L17="","",[27]QH!L17)</f>
        <v>0</v>
      </c>
      <c r="M17" s="135">
        <f>IF([27]QH!M17="","",[27]QH!M17)</f>
        <v>0</v>
      </c>
      <c r="N17" s="135">
        <f>IF([27]QH!N17="","",[27]QH!N17)</f>
        <v>0</v>
      </c>
      <c r="O17" s="135">
        <f>IF([27]QH!O17="","",[27]QH!O17)</f>
        <v>84.25</v>
      </c>
      <c r="P17" s="135">
        <f>IF([27]QH!P17="","",[27]QH!P17)</f>
        <v>90</v>
      </c>
      <c r="Q17" s="135">
        <f>IF([27]QH!Q17="","",[27]QH!Q17)</f>
        <v>75</v>
      </c>
      <c r="R17" s="135">
        <f>IF([27]QH!R17="","",[27]QH!R17)</f>
        <v>76</v>
      </c>
      <c r="S17" s="135">
        <f>IF([27]QH!S17="","",[27]QH!S17)</f>
        <v>0</v>
      </c>
      <c r="T17" s="135">
        <f>IF([27]QH!T17="","",[27]QH!T17)</f>
        <v>0</v>
      </c>
      <c r="U17" s="135">
        <f>IF([27]QH!U17="","",[27]QH!U17)</f>
        <v>0</v>
      </c>
      <c r="V17" s="350">
        <f>IF([27]QH!V17="","",[27]QH!V17)</f>
        <v>0</v>
      </c>
      <c r="W17" s="375">
        <f>IF([27]QH!W17="","",[27]QH!W17)</f>
        <v>84.770833333333329</v>
      </c>
      <c r="X17" s="375">
        <f>IF([27]QH!X17="","",[27]QH!X17)</f>
        <v>81.3125</v>
      </c>
      <c r="Y17" s="351">
        <f>IF([27]QH!Y17="","",[27]QH!Y17)</f>
        <v>68</v>
      </c>
      <c r="Z17" s="302">
        <f t="shared" si="8"/>
        <v>78</v>
      </c>
      <c r="AA17" s="201">
        <f t="shared" si="9"/>
        <v>88</v>
      </c>
      <c r="AB17" s="201">
        <f t="shared" si="10"/>
        <v>0</v>
      </c>
      <c r="AC17" s="201">
        <f t="shared" si="11"/>
        <v>1</v>
      </c>
      <c r="AD17" s="201">
        <f t="shared" si="12"/>
        <v>4</v>
      </c>
      <c r="AE17" s="221" t="str">
        <f t="shared" si="13"/>
        <v>Menunjukkan penguasaan dalam Memahami serta mampu mempraktikkan hukum bacaan mad thobi'I, mad wajib muttashil, dan mad jais munfashil dalam surat pendek pilihan</v>
      </c>
      <c r="AF17" s="226" t="str">
        <f t="shared" si="14"/>
        <v>Perlu bantuan dalam 0</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73"/>
      <c r="B18" s="134">
        <f t="shared" si="7"/>
        <v>10</v>
      </c>
      <c r="C18" s="135">
        <f>IF(Data!F14="","",Data!F14)</f>
        <v>2109</v>
      </c>
      <c r="D18" s="135" t="str">
        <f>IF(Data!G14="","",Data!G14)</f>
        <v>3092608052</v>
      </c>
      <c r="E18" s="152" t="str">
        <f>IF(Data!H14="","",Data!H14)</f>
        <v>KEVIN FAHREZI</v>
      </c>
      <c r="F18" s="135" t="str">
        <f>IF(Data!I14="","",Data!I14)</f>
        <v>L</v>
      </c>
      <c r="G18" s="135">
        <f>IF([27]QH!G18="","",[27]QH!G18)</f>
        <v>90</v>
      </c>
      <c r="H18" s="135">
        <f>IF([27]QH!H18="","",[27]QH!H18)</f>
        <v>96</v>
      </c>
      <c r="I18" s="135">
        <f>IF([27]QH!I18="","",[27]QH!I18)</f>
        <v>86.875</v>
      </c>
      <c r="J18" s="135">
        <f>IF([27]QH!J18="","",[27]QH!J18)</f>
        <v>0</v>
      </c>
      <c r="K18" s="135">
        <f>IF([27]QH!K18="","",[27]QH!K18)</f>
        <v>0</v>
      </c>
      <c r="L18" s="135">
        <f>IF([27]QH!L18="","",[27]QH!L18)</f>
        <v>0</v>
      </c>
      <c r="M18" s="135">
        <f>IF([27]QH!M18="","",[27]QH!M18)</f>
        <v>0</v>
      </c>
      <c r="N18" s="135">
        <f>IF([27]QH!N18="","",[27]QH!N18)</f>
        <v>0</v>
      </c>
      <c r="O18" s="135">
        <f>IF([27]QH!O18="","",[27]QH!O18)</f>
        <v>90.5</v>
      </c>
      <c r="P18" s="135">
        <f>IF([27]QH!P18="","",[27]QH!P18)</f>
        <v>95</v>
      </c>
      <c r="Q18" s="135">
        <f>IF([27]QH!Q18="","",[27]QH!Q18)</f>
        <v>75</v>
      </c>
      <c r="R18" s="135">
        <f>IF([27]QH!R18="","",[27]QH!R18)</f>
        <v>87</v>
      </c>
      <c r="S18" s="135">
        <f>IF([27]QH!S18="","",[27]QH!S18)</f>
        <v>0</v>
      </c>
      <c r="T18" s="135">
        <f>IF([27]QH!T18="","",[27]QH!T18)</f>
        <v>0</v>
      </c>
      <c r="U18" s="135">
        <f>IF([27]QH!U18="","",[27]QH!U18)</f>
        <v>0</v>
      </c>
      <c r="V18" s="350">
        <f>IF([27]QH!V18="","",[27]QH!V18)</f>
        <v>0</v>
      </c>
      <c r="W18" s="375">
        <f>IF([27]QH!W18="","",[27]QH!W18)</f>
        <v>90.958333333333329</v>
      </c>
      <c r="X18" s="375">
        <f>IF([27]QH!X18="","",[27]QH!X18)</f>
        <v>86.875</v>
      </c>
      <c r="Y18" s="351">
        <f>IF([27]QH!Y18="","",[27]QH!Y18)</f>
        <v>90</v>
      </c>
      <c r="Z18" s="302">
        <f t="shared" si="8"/>
        <v>89</v>
      </c>
      <c r="AA18" s="201">
        <f t="shared" si="9"/>
        <v>96</v>
      </c>
      <c r="AB18" s="201">
        <f t="shared" si="10"/>
        <v>0</v>
      </c>
      <c r="AC18" s="201">
        <f t="shared" si="11"/>
        <v>2</v>
      </c>
      <c r="AD18" s="201">
        <f t="shared" si="12"/>
        <v>4</v>
      </c>
      <c r="AE18" s="221" t="str">
        <f t="shared" si="13"/>
        <v xml:space="preserve">Menunjukkan penguasaan dalam memahai isi kandungan surat Al Balad, Surat Az Zumar, surat Al Baqarah ayat 153 serta mampu mengamalkan nilai positif dan menghindari nili-nilai negatif sebagaimana keterangan dalam surat dan ayat tersebut </v>
      </c>
      <c r="AF18" s="226" t="str">
        <f t="shared" si="14"/>
        <v>Perlu bantuan dalam 0</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73"/>
      <c r="B19" s="134">
        <f t="shared" si="7"/>
        <v>11</v>
      </c>
      <c r="C19" s="135">
        <f>IF(Data!F15="","",Data!F15)</f>
        <v>2096</v>
      </c>
      <c r="D19" s="135" t="str">
        <f>IF(Data!G15="","",Data!G15)</f>
        <v>0107523037</v>
      </c>
      <c r="E19" s="152" t="str">
        <f>IF(Data!H15="","",Data!H15)</f>
        <v>M. IZAM AZMI</v>
      </c>
      <c r="F19" s="135" t="str">
        <f>IF(Data!I15="","",Data!I15)</f>
        <v>L</v>
      </c>
      <c r="G19" s="135">
        <f>IF([27]QH!G19="","",[27]QH!G19)</f>
        <v>90</v>
      </c>
      <c r="H19" s="135">
        <f>IF([27]QH!H19="","",[27]QH!H19)</f>
        <v>80</v>
      </c>
      <c r="I19" s="135">
        <f>IF([27]QH!I19="","",[27]QH!I19)</f>
        <v>85.8125</v>
      </c>
      <c r="J19" s="135">
        <f>IF([27]QH!J19="","",[27]QH!J19)</f>
        <v>0</v>
      </c>
      <c r="K19" s="135">
        <f>IF([27]QH!K19="","",[27]QH!K19)</f>
        <v>0</v>
      </c>
      <c r="L19" s="135">
        <f>IF([27]QH!L19="","",[27]QH!L19)</f>
        <v>0</v>
      </c>
      <c r="M19" s="135">
        <f>IF([27]QH!M19="","",[27]QH!M19)</f>
        <v>0</v>
      </c>
      <c r="N19" s="135">
        <f>IF([27]QH!N19="","",[27]QH!N19)</f>
        <v>0</v>
      </c>
      <c r="O19" s="135">
        <f>IF([27]QH!O19="","",[27]QH!O19)</f>
        <v>85.25</v>
      </c>
      <c r="P19" s="135">
        <f>IF([27]QH!P19="","",[27]QH!P19)</f>
        <v>95</v>
      </c>
      <c r="Q19" s="135">
        <f>IF([27]QH!Q19="","",[27]QH!Q19)</f>
        <v>79</v>
      </c>
      <c r="R19" s="135">
        <f>IF([27]QH!R19="","",[27]QH!R19)</f>
        <v>84</v>
      </c>
      <c r="S19" s="135">
        <f>IF([27]QH!S19="","",[27]QH!S19)</f>
        <v>0</v>
      </c>
      <c r="T19" s="135">
        <f>IF([27]QH!T19="","",[27]QH!T19)</f>
        <v>0</v>
      </c>
      <c r="U19" s="135">
        <f>IF([27]QH!U19="","",[27]QH!U19)</f>
        <v>0</v>
      </c>
      <c r="V19" s="350">
        <f>IF([27]QH!V19="","",[27]QH!V19)</f>
        <v>0</v>
      </c>
      <c r="W19" s="375">
        <f>IF([27]QH!W19="","",[27]QH!W19)</f>
        <v>85.270833333333329</v>
      </c>
      <c r="X19" s="375">
        <f>IF([27]QH!X19="","",[27]QH!X19)</f>
        <v>85.8125</v>
      </c>
      <c r="Y19" s="351">
        <f>IF([27]QH!Y19="","",[27]QH!Y19)</f>
        <v>78</v>
      </c>
      <c r="Z19" s="302">
        <f t="shared" si="8"/>
        <v>83</v>
      </c>
      <c r="AA19" s="201">
        <f t="shared" si="9"/>
        <v>90</v>
      </c>
      <c r="AB19" s="201">
        <f t="shared" si="10"/>
        <v>0</v>
      </c>
      <c r="AC19" s="201">
        <f t="shared" si="11"/>
        <v>1</v>
      </c>
      <c r="AD19" s="201">
        <f t="shared" si="12"/>
        <v>4</v>
      </c>
      <c r="AE19" s="221" t="str">
        <f t="shared" si="13"/>
        <v>Menunjukkan penguasaan dalam Memahami serta mampu mempraktikkan hukum bacaan mad thobi'I, mad wajib muttashil, dan mad jais munfashil dalam surat pendek pilihan</v>
      </c>
      <c r="AF19" s="226" t="str">
        <f t="shared" si="14"/>
        <v>Perlu bantuan dalam 0</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73"/>
      <c r="B20" s="134">
        <f t="shared" si="7"/>
        <v>12</v>
      </c>
      <c r="C20" s="135">
        <f>IF(Data!F16="","",Data!F16)</f>
        <v>2102</v>
      </c>
      <c r="D20" s="135" t="str">
        <f>IF(Data!G16="","",Data!G16)</f>
        <v>0104675982</v>
      </c>
      <c r="E20" s="152" t="str">
        <f>IF(Data!H16="","",Data!H16)</f>
        <v>M. RAFFY MAULA DANNY</v>
      </c>
      <c r="F20" s="135" t="str">
        <f>IF(Data!I16="","",Data!I16)</f>
        <v>L</v>
      </c>
      <c r="G20" s="135">
        <f>IF([27]QH!G20="","",[27]QH!G20)</f>
        <v>90</v>
      </c>
      <c r="H20" s="135">
        <f>IF([27]QH!H20="","",[27]QH!H20)</f>
        <v>96</v>
      </c>
      <c r="I20" s="135">
        <f>IF([27]QH!I20="","",[27]QH!I20)</f>
        <v>94.125</v>
      </c>
      <c r="J20" s="135">
        <f>IF([27]QH!J20="","",[27]QH!J20)</f>
        <v>0</v>
      </c>
      <c r="K20" s="135">
        <f>IF([27]QH!K20="","",[27]QH!K20)</f>
        <v>0</v>
      </c>
      <c r="L20" s="135">
        <f>IF([27]QH!L20="","",[27]QH!L20)</f>
        <v>0</v>
      </c>
      <c r="M20" s="135">
        <f>IF([27]QH!M20="","",[27]QH!M20)</f>
        <v>0</v>
      </c>
      <c r="N20" s="135">
        <f>IF([27]QH!N20="","",[27]QH!N20)</f>
        <v>0</v>
      </c>
      <c r="O20" s="135">
        <f>IF([27]QH!O20="","",[27]QH!O20)</f>
        <v>91.5</v>
      </c>
      <c r="P20" s="135">
        <f>IF([27]QH!P20="","",[27]QH!P20)</f>
        <v>95</v>
      </c>
      <c r="Q20" s="135">
        <f>IF([27]QH!Q20="","",[27]QH!Q20)</f>
        <v>90</v>
      </c>
      <c r="R20" s="135">
        <f>IF([27]QH!R20="","",[27]QH!R20)</f>
        <v>100</v>
      </c>
      <c r="S20" s="135">
        <f>IF([27]QH!S20="","",[27]QH!S20)</f>
        <v>0</v>
      </c>
      <c r="T20" s="135">
        <f>IF([27]QH!T20="","",[27]QH!T20)</f>
        <v>0</v>
      </c>
      <c r="U20" s="135">
        <f>IF([27]QH!U20="","",[27]QH!U20)</f>
        <v>0</v>
      </c>
      <c r="V20" s="350">
        <f>IF([27]QH!V20="","",[27]QH!V20)</f>
        <v>0</v>
      </c>
      <c r="W20" s="375">
        <f>IF([27]QH!W20="","",[27]QH!W20)</f>
        <v>93.375</v>
      </c>
      <c r="X20" s="375">
        <f>IF([27]QH!X20="","",[27]QH!X20)</f>
        <v>94.125</v>
      </c>
      <c r="Y20" s="351">
        <f>IF([27]QH!Y20="","",[27]QH!Y20)</f>
        <v>95</v>
      </c>
      <c r="Z20" s="302">
        <f t="shared" si="8"/>
        <v>94</v>
      </c>
      <c r="AA20" s="201">
        <f t="shared" si="9"/>
        <v>96</v>
      </c>
      <c r="AB20" s="201">
        <f t="shared" si="10"/>
        <v>0</v>
      </c>
      <c r="AC20" s="201">
        <f t="shared" si="11"/>
        <v>2</v>
      </c>
      <c r="AD20" s="201">
        <f t="shared" si="12"/>
        <v>4</v>
      </c>
      <c r="AE20" s="221" t="str">
        <f t="shared" si="13"/>
        <v xml:space="preserve">Menunjukkan penguasaan dalam memahai isi kandungan surat Al Balad, Surat Az Zumar, surat Al Baqarah ayat 153 serta mampu mengamalkan nilai positif dan menghindari nili-nilai negatif sebagaimana keterangan dalam surat dan ayat tersebut </v>
      </c>
      <c r="AF20" s="226" t="str">
        <f t="shared" si="14"/>
        <v>Perlu bantuan dalam 0</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73"/>
      <c r="B21" s="134">
        <f t="shared" si="7"/>
        <v>13</v>
      </c>
      <c r="C21" s="135">
        <f>IF(Data!F17="","",Data!F17)</f>
        <v>2090</v>
      </c>
      <c r="D21" s="135" t="str">
        <f>IF(Data!G17="","",Data!G17)</f>
        <v>3090477421</v>
      </c>
      <c r="E21" s="152" t="str">
        <f>IF(Data!H17="","",Data!H17)</f>
        <v>MARWAH RIANA</v>
      </c>
      <c r="F21" s="135" t="str">
        <f>IF(Data!I17="","",Data!I17)</f>
        <v>P</v>
      </c>
      <c r="G21" s="135">
        <f>IF([27]QH!G21="","",[27]QH!G21)</f>
        <v>95</v>
      </c>
      <c r="H21" s="135">
        <f>IF([27]QH!H21="","",[27]QH!H21)</f>
        <v>90</v>
      </c>
      <c r="I21" s="135">
        <f>IF([27]QH!I21="","",[27]QH!I21)</f>
        <v>84.25</v>
      </c>
      <c r="J21" s="135">
        <f>IF([27]QH!J21="","",[27]QH!J21)</f>
        <v>0</v>
      </c>
      <c r="K21" s="135">
        <f>IF([27]QH!K21="","",[27]QH!K21)</f>
        <v>0</v>
      </c>
      <c r="L21" s="135">
        <f>IF([27]QH!L21="","",[27]QH!L21)</f>
        <v>0</v>
      </c>
      <c r="M21" s="135">
        <f>IF([27]QH!M21="","",[27]QH!M21)</f>
        <v>0</v>
      </c>
      <c r="N21" s="135">
        <f>IF([27]QH!N21="","",[27]QH!N21)</f>
        <v>0</v>
      </c>
      <c r="O21" s="135">
        <f>IF([27]QH!O21="","",[27]QH!O21)</f>
        <v>90</v>
      </c>
      <c r="P21" s="135">
        <f>IF([27]QH!P21="","",[27]QH!P21)</f>
        <v>90</v>
      </c>
      <c r="Q21" s="135">
        <f>IF([27]QH!Q21="","",[27]QH!Q21)</f>
        <v>77</v>
      </c>
      <c r="R21" s="135">
        <f>IF([27]QH!R21="","",[27]QH!R21)</f>
        <v>80</v>
      </c>
      <c r="S21" s="135">
        <f>IF([27]QH!S21="","",[27]QH!S21)</f>
        <v>0</v>
      </c>
      <c r="T21" s="135">
        <f>IF([27]QH!T21="","",[27]QH!T21)</f>
        <v>0</v>
      </c>
      <c r="U21" s="135">
        <f>IF([27]QH!U21="","",[27]QH!U21)</f>
        <v>0</v>
      </c>
      <c r="V21" s="350">
        <f>IF([27]QH!V21="","",[27]QH!V21)</f>
        <v>0</v>
      </c>
      <c r="W21" s="375">
        <f>IF([27]QH!W21="","",[27]QH!W21)</f>
        <v>89.75</v>
      </c>
      <c r="X21" s="375">
        <f>IF([27]QH!X21="","",[27]QH!X21)</f>
        <v>84.25</v>
      </c>
      <c r="Y21" s="351">
        <f>IF([27]QH!Y21="","",[27]QH!Y21)</f>
        <v>78</v>
      </c>
      <c r="Z21" s="302">
        <f t="shared" si="8"/>
        <v>84</v>
      </c>
      <c r="AA21" s="201">
        <f t="shared" si="9"/>
        <v>95</v>
      </c>
      <c r="AB21" s="201">
        <f t="shared" si="10"/>
        <v>0</v>
      </c>
      <c r="AC21" s="201">
        <f t="shared" si="11"/>
        <v>1</v>
      </c>
      <c r="AD21" s="201">
        <f t="shared" si="12"/>
        <v>4</v>
      </c>
      <c r="AE21" s="221" t="str">
        <f t="shared" si="13"/>
        <v>Menunjukkan penguasaan dalam Memahami serta mampu mempraktikkan hukum bacaan mad thobi'I, mad wajib muttashil, dan mad jais munfashil dalam surat pendek pilihan</v>
      </c>
      <c r="AF21" s="226" t="str">
        <f t="shared" si="14"/>
        <v>Perlu bantuan dalam 0</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73"/>
      <c r="B22" s="134">
        <f t="shared" si="7"/>
        <v>14</v>
      </c>
      <c r="C22" s="135">
        <f>IF(Data!F18="","",Data!F18)</f>
        <v>2105</v>
      </c>
      <c r="D22" s="135" t="str">
        <f>IF(Data!G18="","",Data!G18)</f>
        <v>3086284599</v>
      </c>
      <c r="E22" s="152" t="str">
        <f>IF(Data!H18="","",Data!H18)</f>
        <v>MUH. SYIFA' BAYU AJI</v>
      </c>
      <c r="F22" s="135" t="str">
        <f>IF(Data!I18="","",Data!I18)</f>
        <v>L</v>
      </c>
      <c r="G22" s="135">
        <f>IF([27]QH!G22="","",[27]QH!G22)</f>
        <v>90</v>
      </c>
      <c r="H22" s="135">
        <f>IF([27]QH!H22="","",[27]QH!H22)</f>
        <v>85</v>
      </c>
      <c r="I22" s="135">
        <f>IF([27]QH!I22="","",[27]QH!I22)</f>
        <v>81.5</v>
      </c>
      <c r="J22" s="135">
        <f>IF([27]QH!J22="","",[27]QH!J22)</f>
        <v>0</v>
      </c>
      <c r="K22" s="135">
        <f>IF([27]QH!K22="","",[27]QH!K22)</f>
        <v>0</v>
      </c>
      <c r="L22" s="135">
        <f>IF([27]QH!L22="","",[27]QH!L22)</f>
        <v>0</v>
      </c>
      <c r="M22" s="135">
        <f>IF([27]QH!M22="","",[27]QH!M22)</f>
        <v>0</v>
      </c>
      <c r="N22" s="135">
        <f>IF([27]QH!N22="","",[27]QH!N22)</f>
        <v>0</v>
      </c>
      <c r="O22" s="135">
        <f>IF([27]QH!O22="","",[27]QH!O22)</f>
        <v>82</v>
      </c>
      <c r="P22" s="135">
        <f>IF([27]QH!P22="","",[27]QH!P22)</f>
        <v>92</v>
      </c>
      <c r="Q22" s="135">
        <f>IF([27]QH!Q22="","",[27]QH!Q22)</f>
        <v>74</v>
      </c>
      <c r="R22" s="135">
        <f>IF([27]QH!R22="","",[27]QH!R22)</f>
        <v>78</v>
      </c>
      <c r="S22" s="135">
        <f>IF([27]QH!S22="","",[27]QH!S22)</f>
        <v>0</v>
      </c>
      <c r="T22" s="135">
        <f>IF([27]QH!T22="","",[27]QH!T22)</f>
        <v>0</v>
      </c>
      <c r="U22" s="135">
        <f>IF([27]QH!U22="","",[27]QH!U22)</f>
        <v>0</v>
      </c>
      <c r="V22" s="350">
        <f>IF([27]QH!V22="","",[27]QH!V22)</f>
        <v>0</v>
      </c>
      <c r="W22" s="375">
        <f>IF([27]QH!W22="","",[27]QH!W22)</f>
        <v>85.5</v>
      </c>
      <c r="X22" s="375">
        <f>IF([27]QH!X22="","",[27]QH!X22)</f>
        <v>81.5</v>
      </c>
      <c r="Y22" s="351">
        <f>IF([27]QH!Y22="","",[27]QH!Y22)</f>
        <v>74</v>
      </c>
      <c r="Z22" s="302">
        <f t="shared" si="8"/>
        <v>80</v>
      </c>
      <c r="AA22" s="201">
        <f t="shared" si="9"/>
        <v>90</v>
      </c>
      <c r="AB22" s="201">
        <f t="shared" si="10"/>
        <v>0</v>
      </c>
      <c r="AC22" s="201">
        <f t="shared" si="11"/>
        <v>1</v>
      </c>
      <c r="AD22" s="201">
        <f t="shared" si="12"/>
        <v>4</v>
      </c>
      <c r="AE22" s="221" t="str">
        <f t="shared" si="13"/>
        <v>Menunjukkan penguasaan dalam Memahami serta mampu mempraktikkan hukum bacaan mad thobi'I, mad wajib muttashil, dan mad jais munfashil dalam surat pendek pilihan</v>
      </c>
      <c r="AF22" s="226" t="str">
        <f t="shared" si="14"/>
        <v>Perlu bantuan dalam 0</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73"/>
      <c r="B23" s="134">
        <f t="shared" si="7"/>
        <v>15</v>
      </c>
      <c r="C23" s="135">
        <f>IF(Data!F19="","",Data!F19)</f>
        <v>2079</v>
      </c>
      <c r="D23" s="135" t="str">
        <f>IF(Data!G19="","",Data!G19)</f>
        <v>0102646736</v>
      </c>
      <c r="E23" s="152" t="str">
        <f>IF(Data!H19="","",Data!H19)</f>
        <v>MUHAMMAD FATIKHUL ILMI</v>
      </c>
      <c r="F23" s="135" t="str">
        <f>IF(Data!I19="","",Data!I19)</f>
        <v>L</v>
      </c>
      <c r="G23" s="135">
        <f>IF([27]QH!G23="","",[27]QH!G23)</f>
        <v>90</v>
      </c>
      <c r="H23" s="135">
        <f>IF([27]QH!H23="","",[27]QH!H23)</f>
        <v>80</v>
      </c>
      <c r="I23" s="135">
        <f>IF([27]QH!I23="","",[27]QH!I23)</f>
        <v>83.75</v>
      </c>
      <c r="J23" s="135">
        <f>IF([27]QH!J23="","",[27]QH!J23)</f>
        <v>0</v>
      </c>
      <c r="K23" s="135">
        <f>IF([27]QH!K23="","",[27]QH!K23)</f>
        <v>0</v>
      </c>
      <c r="L23" s="135">
        <f>IF([27]QH!L23="","",[27]QH!L23)</f>
        <v>0</v>
      </c>
      <c r="M23" s="135">
        <f>IF([27]QH!M23="","",[27]QH!M23)</f>
        <v>0</v>
      </c>
      <c r="N23" s="135">
        <f>IF([27]QH!N23="","",[27]QH!N23)</f>
        <v>0</v>
      </c>
      <c r="O23" s="135">
        <f>IF([27]QH!O23="","",[27]QH!O23)</f>
        <v>88</v>
      </c>
      <c r="P23" s="135">
        <f>IF([27]QH!P23="","",[27]QH!P23)</f>
        <v>94</v>
      </c>
      <c r="Q23" s="135">
        <f>IF([27]QH!Q23="","",[27]QH!Q23)</f>
        <v>75</v>
      </c>
      <c r="R23" s="135">
        <f>IF([27]QH!R23="","",[27]QH!R23)</f>
        <v>78</v>
      </c>
      <c r="S23" s="135">
        <f>IF([27]QH!S23="","",[27]QH!S23)</f>
        <v>0</v>
      </c>
      <c r="T23" s="135">
        <f>IF([27]QH!T23="","",[27]QH!T23)</f>
        <v>0</v>
      </c>
      <c r="U23" s="135">
        <f>IF([27]QH!U23="","",[27]QH!U23)</f>
        <v>0</v>
      </c>
      <c r="V23" s="350">
        <f>IF([27]QH!V23="","",[27]QH!V23)</f>
        <v>0</v>
      </c>
      <c r="W23" s="375">
        <f>IF([27]QH!W23="","",[27]QH!W23)</f>
        <v>84.583333333333329</v>
      </c>
      <c r="X23" s="375">
        <f>IF([27]QH!X23="","",[27]QH!X23)</f>
        <v>83.75</v>
      </c>
      <c r="Y23" s="351">
        <f>IF([27]QH!Y23="","",[27]QH!Y23)</f>
        <v>88</v>
      </c>
      <c r="Z23" s="302">
        <f t="shared" si="8"/>
        <v>85</v>
      </c>
      <c r="AA23" s="201">
        <f t="shared" si="9"/>
        <v>90</v>
      </c>
      <c r="AB23" s="201">
        <f t="shared" si="10"/>
        <v>0</v>
      </c>
      <c r="AC23" s="201">
        <f t="shared" si="11"/>
        <v>1</v>
      </c>
      <c r="AD23" s="201">
        <f t="shared" si="12"/>
        <v>4</v>
      </c>
      <c r="AE23" s="221" t="str">
        <f t="shared" si="13"/>
        <v>Menunjukkan penguasaan dalam Memahami serta mampu mempraktikkan hukum bacaan mad thobi'I, mad wajib muttashil, dan mad jais munfashil dalam surat pendek pilihan</v>
      </c>
      <c r="AF23" s="226" t="str">
        <f t="shared" si="14"/>
        <v>Perlu bantuan dalam 0</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73"/>
      <c r="B24" s="134">
        <f t="shared" si="7"/>
        <v>16</v>
      </c>
      <c r="C24" s="135">
        <f>IF(Data!F20="","",Data!F20)</f>
        <v>2106</v>
      </c>
      <c r="D24" s="135" t="str">
        <f>IF(Data!G20="","",Data!G20)</f>
        <v>3117077014</v>
      </c>
      <c r="E24" s="152" t="str">
        <f>IF(Data!H20="","",Data!H20)</f>
        <v>MUHAMMAD RAZIF KASYAFANI</v>
      </c>
      <c r="F24" s="135" t="str">
        <f>IF(Data!I20="","",Data!I20)</f>
        <v>L</v>
      </c>
      <c r="G24" s="135">
        <f>IF([27]QH!G24="","",[27]QH!G24)</f>
        <v>88</v>
      </c>
      <c r="H24" s="135">
        <f>IF([27]QH!H24="","",[27]QH!H24)</f>
        <v>85</v>
      </c>
      <c r="I24" s="135">
        <f>IF([27]QH!I24="","",[27]QH!I24)</f>
        <v>81.875</v>
      </c>
      <c r="J24" s="135">
        <f>IF([27]QH!J24="","",[27]QH!J24)</f>
        <v>0</v>
      </c>
      <c r="K24" s="135">
        <f>IF([27]QH!K24="","",[27]QH!K24)</f>
        <v>0</v>
      </c>
      <c r="L24" s="135">
        <f>IF([27]QH!L24="","",[27]QH!L24)</f>
        <v>0</v>
      </c>
      <c r="M24" s="135">
        <f>IF([27]QH!M24="","",[27]QH!M24)</f>
        <v>0</v>
      </c>
      <c r="N24" s="135">
        <f>IF([27]QH!N24="","",[27]QH!N24)</f>
        <v>0</v>
      </c>
      <c r="O24" s="135">
        <f>IF([27]QH!O24="","",[27]QH!O24)</f>
        <v>86.5</v>
      </c>
      <c r="P24" s="135">
        <f>IF([27]QH!P24="","",[27]QH!P24)</f>
        <v>90</v>
      </c>
      <c r="Q24" s="135">
        <f>IF([27]QH!Q24="","",[27]QH!Q24)</f>
        <v>75</v>
      </c>
      <c r="R24" s="135">
        <f>IF([27]QH!R24="","",[27]QH!R24)</f>
        <v>76</v>
      </c>
      <c r="S24" s="135">
        <f>IF([27]QH!S24="","",[27]QH!S24)</f>
        <v>0</v>
      </c>
      <c r="T24" s="135">
        <f>IF([27]QH!T24="","",[27]QH!T24)</f>
        <v>0</v>
      </c>
      <c r="U24" s="135">
        <f>IF([27]QH!U24="","",[27]QH!U24)</f>
        <v>0</v>
      </c>
      <c r="V24" s="350">
        <f>IF([27]QH!V24="","",[27]QH!V24)</f>
        <v>0</v>
      </c>
      <c r="W24" s="375">
        <f>IF([27]QH!W24="","",[27]QH!W24)</f>
        <v>84.958333333333329</v>
      </c>
      <c r="X24" s="375">
        <f>IF([27]QH!X24="","",[27]QH!X24)</f>
        <v>81.875</v>
      </c>
      <c r="Y24" s="351">
        <f>IF([27]QH!Y24="","",[27]QH!Y24)</f>
        <v>74</v>
      </c>
      <c r="Z24" s="302">
        <f t="shared" si="8"/>
        <v>80</v>
      </c>
      <c r="AA24" s="201">
        <f t="shared" si="9"/>
        <v>88</v>
      </c>
      <c r="AB24" s="201">
        <f t="shared" si="10"/>
        <v>0</v>
      </c>
      <c r="AC24" s="201">
        <f t="shared" si="11"/>
        <v>1</v>
      </c>
      <c r="AD24" s="201">
        <f t="shared" si="12"/>
        <v>4</v>
      </c>
      <c r="AE24" s="221" t="str">
        <f t="shared" si="13"/>
        <v>Menunjukkan penguasaan dalam Memahami serta mampu mempraktikkan hukum bacaan mad thobi'I, mad wajib muttashil, dan mad jais munfashil dalam surat pendek pilihan</v>
      </c>
      <c r="AF24" s="226" t="str">
        <f t="shared" si="14"/>
        <v>Perlu bantuan dalam 0</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73"/>
      <c r="B25" s="134">
        <f t="shared" si="7"/>
        <v>17</v>
      </c>
      <c r="C25" s="135">
        <f>IF(Data!F21="","",Data!F21)</f>
        <v>2092</v>
      </c>
      <c r="D25" s="135" t="str">
        <f>IF(Data!G21="","",Data!G21)</f>
        <v>3098715690</v>
      </c>
      <c r="E25" s="152" t="str">
        <f>IF(Data!H21="","",Data!H21)</f>
        <v>NAZILATUN NIKMAH</v>
      </c>
      <c r="F25" s="135" t="str">
        <f>IF(Data!I21="","",Data!I21)</f>
        <v>P</v>
      </c>
      <c r="G25" s="135">
        <f>IF([27]QH!G25="","",[27]QH!G25)</f>
        <v>86</v>
      </c>
      <c r="H25" s="135">
        <f>IF([27]QH!H25="","",[27]QH!H25)</f>
        <v>80</v>
      </c>
      <c r="I25" s="135">
        <f>IF([27]QH!I25="","",[27]QH!I25)</f>
        <v>84.8125</v>
      </c>
      <c r="J25" s="135">
        <f>IF([27]QH!J25="","",[27]QH!J25)</f>
        <v>0</v>
      </c>
      <c r="K25" s="135">
        <f>IF([27]QH!K25="","",[27]QH!K25)</f>
        <v>0</v>
      </c>
      <c r="L25" s="135">
        <f>IF([27]QH!L25="","",[27]QH!L25)</f>
        <v>0</v>
      </c>
      <c r="M25" s="135">
        <f>IF([27]QH!M25="","",[27]QH!M25)</f>
        <v>0</v>
      </c>
      <c r="N25" s="135">
        <f>IF([27]QH!N25="","",[27]QH!N25)</f>
        <v>0</v>
      </c>
      <c r="O25" s="135">
        <f>IF([27]QH!O25="","",[27]QH!O25)</f>
        <v>83.25</v>
      </c>
      <c r="P25" s="135">
        <f>IF([27]QH!P25="","",[27]QH!P25)</f>
        <v>90</v>
      </c>
      <c r="Q25" s="135">
        <f>IF([27]QH!Q25="","",[27]QH!Q25)</f>
        <v>80</v>
      </c>
      <c r="R25" s="135">
        <f>IF([27]QH!R25="","",[27]QH!R25)</f>
        <v>86</v>
      </c>
      <c r="S25" s="135">
        <f>IF([27]QH!S25="","",[27]QH!S25)</f>
        <v>0</v>
      </c>
      <c r="T25" s="135">
        <f>IF([27]QH!T25="","",[27]QH!T25)</f>
        <v>0</v>
      </c>
      <c r="U25" s="135">
        <f>IF([27]QH!U25="","",[27]QH!U25)</f>
        <v>0</v>
      </c>
      <c r="V25" s="350">
        <f>IF([27]QH!V25="","",[27]QH!V25)</f>
        <v>0</v>
      </c>
      <c r="W25" s="375">
        <f>IF([27]QH!W25="","",[27]QH!W25)</f>
        <v>83.604166666666671</v>
      </c>
      <c r="X25" s="375">
        <f>IF([27]QH!X25="","",[27]QH!X25)</f>
        <v>84.8125</v>
      </c>
      <c r="Y25" s="351">
        <f>IF([27]QH!Y25="","",[27]QH!Y25)</f>
        <v>74</v>
      </c>
      <c r="Z25" s="302">
        <f t="shared" si="8"/>
        <v>81</v>
      </c>
      <c r="AA25" s="201">
        <f t="shared" si="9"/>
        <v>86</v>
      </c>
      <c r="AB25" s="201">
        <f t="shared" si="10"/>
        <v>0</v>
      </c>
      <c r="AC25" s="201">
        <f t="shared" si="11"/>
        <v>1</v>
      </c>
      <c r="AD25" s="201">
        <f t="shared" si="12"/>
        <v>4</v>
      </c>
      <c r="AE25" s="221" t="str">
        <f t="shared" si="13"/>
        <v>Menunjukkan penguasaan dalam Memahami serta mampu mempraktikkan hukum bacaan mad thobi'I, mad wajib muttashil, dan mad jais munfashil dalam surat pendek pilihan</v>
      </c>
      <c r="AF25" s="226" t="str">
        <f t="shared" si="14"/>
        <v>Perlu bantuan dalam 0</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73"/>
      <c r="B26" s="134">
        <f t="shared" si="7"/>
        <v>18</v>
      </c>
      <c r="C26" s="135">
        <f>IF(Data!F22="","",Data!F22)</f>
        <v>2114</v>
      </c>
      <c r="D26" s="135" t="str">
        <f>IF(Data!G22="","",Data!G22)</f>
        <v>0095372418</v>
      </c>
      <c r="E26" s="152" t="str">
        <f>IF(Data!H22="","",Data!H22)</f>
        <v>NIRMALA MAHARANI</v>
      </c>
      <c r="F26" s="135" t="str">
        <f>IF(Data!I22="","",Data!I22)</f>
        <v>P</v>
      </c>
      <c r="G26" s="135">
        <f>IF([27]QH!G26="","",[27]QH!G26)</f>
        <v>92</v>
      </c>
      <c r="H26" s="135">
        <f>IF([27]QH!H26="","",[27]QH!H26)</f>
        <v>90</v>
      </c>
      <c r="I26" s="135">
        <f>IF([27]QH!I26="","",[27]QH!I26)</f>
        <v>81.875</v>
      </c>
      <c r="J26" s="135">
        <f>IF([27]QH!J26="","",[27]QH!J26)</f>
        <v>0</v>
      </c>
      <c r="K26" s="135">
        <f>IF([27]QH!K26="","",[27]QH!K26)</f>
        <v>0</v>
      </c>
      <c r="L26" s="135">
        <f>IF([27]QH!L26="","",[27]QH!L26)</f>
        <v>0</v>
      </c>
      <c r="M26" s="135">
        <f>IF([27]QH!M26="","",[27]QH!M26)</f>
        <v>0</v>
      </c>
      <c r="N26" s="135">
        <f>IF([27]QH!N26="","",[27]QH!N26)</f>
        <v>0</v>
      </c>
      <c r="O26" s="135">
        <f>IF([27]QH!O26="","",[27]QH!O26)</f>
        <v>91.5</v>
      </c>
      <c r="P26" s="135">
        <f>IF([27]QH!P26="","",[27]QH!P26)</f>
        <v>78</v>
      </c>
      <c r="Q26" s="135">
        <f>IF([27]QH!Q26="","",[27]QH!Q26)</f>
        <v>80</v>
      </c>
      <c r="R26" s="135">
        <f>IF([27]QH!R26="","",[27]QH!R26)</f>
        <v>78</v>
      </c>
      <c r="S26" s="135">
        <f>IF([27]QH!S26="","",[27]QH!S26)</f>
        <v>0</v>
      </c>
      <c r="T26" s="135">
        <f>IF([27]QH!T26="","",[27]QH!T26)</f>
        <v>0</v>
      </c>
      <c r="U26" s="135">
        <f>IF([27]QH!U26="","",[27]QH!U26)</f>
        <v>0</v>
      </c>
      <c r="V26" s="350">
        <f>IF([27]QH!V26="","",[27]QH!V26)</f>
        <v>0</v>
      </c>
      <c r="W26" s="375">
        <f>IF([27]QH!W26="","",[27]QH!W26)</f>
        <v>87.958333333333329</v>
      </c>
      <c r="X26" s="375">
        <f>IF([27]QH!X26="","",[27]QH!X26)</f>
        <v>81.875</v>
      </c>
      <c r="Y26" s="351">
        <f>IF([27]QH!Y26="","",[27]QH!Y26)</f>
        <v>76</v>
      </c>
      <c r="Z26" s="302">
        <f t="shared" si="8"/>
        <v>82</v>
      </c>
      <c r="AA26" s="201">
        <f t="shared" si="9"/>
        <v>92</v>
      </c>
      <c r="AB26" s="201">
        <f t="shared" si="10"/>
        <v>0</v>
      </c>
      <c r="AC26" s="201">
        <f t="shared" si="11"/>
        <v>1</v>
      </c>
      <c r="AD26" s="201">
        <f t="shared" si="12"/>
        <v>4</v>
      </c>
      <c r="AE26" s="221" t="str">
        <f t="shared" si="13"/>
        <v>Menunjukkan penguasaan dalam Memahami serta mampu mempraktikkan hukum bacaan mad thobi'I, mad wajib muttashil, dan mad jais munfashil dalam surat pendek pilihan</v>
      </c>
      <c r="AF26" s="226" t="str">
        <f t="shared" si="14"/>
        <v>Perlu bantuan dalam 0</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73"/>
      <c r="B27" s="134">
        <f t="shared" si="7"/>
        <v>19</v>
      </c>
      <c r="C27" s="135">
        <f>IF(Data!F23="","",Data!F23)</f>
        <v>2149</v>
      </c>
      <c r="D27" s="135" t="str">
        <f>IF(Data!G23="","",Data!G23)</f>
        <v>3100029460</v>
      </c>
      <c r="E27" s="152" t="str">
        <f>IF(Data!H23="","",Data!H23)</f>
        <v>NOR ALIA SILFA</v>
      </c>
      <c r="F27" s="135" t="str">
        <f>IF(Data!I23="","",Data!I23)</f>
        <v>P</v>
      </c>
      <c r="G27" s="135">
        <f>IF([27]QH!G27="","",[27]QH!G27)</f>
        <v>82</v>
      </c>
      <c r="H27" s="135">
        <f>IF([27]QH!H27="","",[27]QH!H27)</f>
        <v>92</v>
      </c>
      <c r="I27" s="135">
        <f>IF([27]QH!I27="","",[27]QH!I27)</f>
        <v>82.6875</v>
      </c>
      <c r="J27" s="135">
        <f>IF([27]QH!J27="","",[27]QH!J27)</f>
        <v>0</v>
      </c>
      <c r="K27" s="135">
        <f>IF([27]QH!K27="","",[27]QH!K27)</f>
        <v>0</v>
      </c>
      <c r="L27" s="135">
        <f>IF([27]QH!L27="","",[27]QH!L27)</f>
        <v>0</v>
      </c>
      <c r="M27" s="135">
        <f>IF([27]QH!M27="","",[27]QH!M27)</f>
        <v>0</v>
      </c>
      <c r="N27" s="135">
        <f>IF([27]QH!N27="","",[27]QH!N27)</f>
        <v>0</v>
      </c>
      <c r="O27" s="135">
        <f>IF([27]QH!O27="","",[27]QH!O27)</f>
        <v>84.75</v>
      </c>
      <c r="P27" s="135">
        <f>IF([27]QH!P27="","",[27]QH!P27)</f>
        <v>90</v>
      </c>
      <c r="Q27" s="135">
        <f>IF([27]QH!Q27="","",[27]QH!Q27)</f>
        <v>82</v>
      </c>
      <c r="R27" s="135">
        <f>IF([27]QH!R27="","",[27]QH!R27)</f>
        <v>74</v>
      </c>
      <c r="S27" s="135">
        <f>IF([27]QH!S27="","",[27]QH!S27)</f>
        <v>0</v>
      </c>
      <c r="T27" s="135">
        <f>IF([27]QH!T27="","",[27]QH!T27)</f>
        <v>0</v>
      </c>
      <c r="U27" s="135">
        <f>IF([27]QH!U27="","",[27]QH!U27)</f>
        <v>0</v>
      </c>
      <c r="V27" s="350">
        <f>IF([27]QH!V27="","",[27]QH!V27)</f>
        <v>0</v>
      </c>
      <c r="W27" s="375">
        <f>IF([27]QH!W27="","",[27]QH!W27)</f>
        <v>85.5625</v>
      </c>
      <c r="X27" s="375">
        <f>IF([27]QH!X27="","",[27]QH!X27)</f>
        <v>82.6875</v>
      </c>
      <c r="Y27" s="351">
        <f>IF([27]QH!Y27="","",[27]QH!Y27)</f>
        <v>80</v>
      </c>
      <c r="Z27" s="302">
        <f t="shared" si="8"/>
        <v>83</v>
      </c>
      <c r="AA27" s="201">
        <f t="shared" si="9"/>
        <v>92</v>
      </c>
      <c r="AB27" s="201">
        <f t="shared" si="10"/>
        <v>0</v>
      </c>
      <c r="AC27" s="201">
        <f t="shared" si="11"/>
        <v>2</v>
      </c>
      <c r="AD27" s="201">
        <f t="shared" si="12"/>
        <v>4</v>
      </c>
      <c r="AE27" s="221" t="str">
        <f t="shared" si="13"/>
        <v xml:space="preserve">Menunjukkan penguasaan dalam memahai isi kandungan surat Al Balad, Surat Az Zumar, surat Al Baqarah ayat 153 serta mampu mengamalkan nilai positif dan menghindari nili-nilai negatif sebagaimana keterangan dalam surat dan ayat tersebut </v>
      </c>
      <c r="AF27" s="226" t="str">
        <f t="shared" si="14"/>
        <v>Perlu bantuan dalam 0</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73"/>
      <c r="B28" s="134">
        <f t="shared" si="7"/>
        <v>20</v>
      </c>
      <c r="C28" s="135">
        <f>IF(Data!F24="","",Data!F24)</f>
        <v>2110</v>
      </c>
      <c r="D28" s="135" t="str">
        <f>IF(Data!G24="","",Data!G24)</f>
        <v>0098467142</v>
      </c>
      <c r="E28" s="152" t="str">
        <f>IF(Data!H24="","",Data!H24)</f>
        <v>NUR MUTIA</v>
      </c>
      <c r="F28" s="135" t="str">
        <f>IF(Data!I24="","",Data!I24)</f>
        <v>P</v>
      </c>
      <c r="G28" s="135">
        <f>IF([27]QH!G28="","",[27]QH!G28)</f>
        <v>91</v>
      </c>
      <c r="H28" s="135">
        <f>IF([27]QH!H28="","",[27]QH!H28)</f>
        <v>90</v>
      </c>
      <c r="I28" s="135">
        <f>IF([27]QH!I28="","",[27]QH!I28)</f>
        <v>83</v>
      </c>
      <c r="J28" s="135">
        <f>IF([27]QH!J28="","",[27]QH!J28)</f>
        <v>0</v>
      </c>
      <c r="K28" s="135">
        <f>IF([27]QH!K28="","",[27]QH!K28)</f>
        <v>0</v>
      </c>
      <c r="L28" s="135">
        <f>IF([27]QH!L28="","",[27]QH!L28)</f>
        <v>0</v>
      </c>
      <c r="M28" s="135">
        <f>IF([27]QH!M28="","",[27]QH!M28)</f>
        <v>0</v>
      </c>
      <c r="N28" s="135">
        <f>IF([27]QH!N28="","",[27]QH!N28)</f>
        <v>0</v>
      </c>
      <c r="O28" s="135">
        <f>IF([27]QH!O28="","",[27]QH!O28)</f>
        <v>90</v>
      </c>
      <c r="P28" s="135">
        <f>IF([27]QH!P28="","",[27]QH!P28)</f>
        <v>90</v>
      </c>
      <c r="Q28" s="135">
        <f>IF([27]QH!Q28="","",[27]QH!Q28)</f>
        <v>74</v>
      </c>
      <c r="R28" s="135">
        <f>IF([27]QH!R28="","",[27]QH!R28)</f>
        <v>78</v>
      </c>
      <c r="S28" s="135">
        <f>IF([27]QH!S28="","",[27]QH!S28)</f>
        <v>0</v>
      </c>
      <c r="T28" s="135">
        <f>IF([27]QH!T28="","",[27]QH!T28)</f>
        <v>0</v>
      </c>
      <c r="U28" s="135">
        <f>IF([27]QH!U28="","",[27]QH!U28)</f>
        <v>0</v>
      </c>
      <c r="V28" s="350">
        <f>IF([27]QH!V28="","",[27]QH!V28)</f>
        <v>0</v>
      </c>
      <c r="W28" s="375">
        <f>IF([27]QH!W28="","",[27]QH!W28)</f>
        <v>88</v>
      </c>
      <c r="X28" s="375">
        <f>IF([27]QH!X28="","",[27]QH!X28)</f>
        <v>83</v>
      </c>
      <c r="Y28" s="351">
        <f>IF([27]QH!Y28="","",[27]QH!Y28)</f>
        <v>78</v>
      </c>
      <c r="Z28" s="302">
        <f t="shared" si="8"/>
        <v>83</v>
      </c>
      <c r="AA28" s="201">
        <f t="shared" si="9"/>
        <v>91</v>
      </c>
      <c r="AB28" s="201">
        <f t="shared" si="10"/>
        <v>0</v>
      </c>
      <c r="AC28" s="201">
        <f t="shared" si="11"/>
        <v>1</v>
      </c>
      <c r="AD28" s="201">
        <f t="shared" si="12"/>
        <v>4</v>
      </c>
      <c r="AE28" s="221" t="str">
        <f t="shared" si="13"/>
        <v>Menunjukkan penguasaan dalam Memahami serta mampu mempraktikkan hukum bacaan mad thobi'I, mad wajib muttashil, dan mad jais munfashil dalam surat pendek pilihan</v>
      </c>
      <c r="AF28" s="226" t="str">
        <f t="shared" si="14"/>
        <v>Perlu bantuan dalam 0</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73"/>
      <c r="B29" s="134">
        <f t="shared" si="7"/>
        <v>21</v>
      </c>
      <c r="C29" s="135">
        <f>IF(Data!F25="","",Data!F25)</f>
        <v>2098</v>
      </c>
      <c r="D29" s="135" t="str">
        <f>IF(Data!G25="","",Data!G25)</f>
        <v>3101119122</v>
      </c>
      <c r="E29" s="152" t="str">
        <f>IF(Data!H25="","",Data!H25)</f>
        <v>ROHMAT HIDAYAT</v>
      </c>
      <c r="F29" s="135" t="str">
        <f>IF(Data!I25="","",Data!I25)</f>
        <v>L</v>
      </c>
      <c r="G29" s="135">
        <f>IF([27]QH!G29="","",[27]QH!G29)</f>
        <v>83</v>
      </c>
      <c r="H29" s="135">
        <f>IF([27]QH!H29="","",[27]QH!H29)</f>
        <v>78</v>
      </c>
      <c r="I29" s="135">
        <f>IF([27]QH!I29="","",[27]QH!I29)</f>
        <v>85.5</v>
      </c>
      <c r="J29" s="135">
        <f>IF([27]QH!J29="","",[27]QH!J29)</f>
        <v>0</v>
      </c>
      <c r="K29" s="135">
        <f>IF([27]QH!K29="","",[27]QH!K29)</f>
        <v>0</v>
      </c>
      <c r="L29" s="135">
        <f>IF([27]QH!L29="","",[27]QH!L29)</f>
        <v>0</v>
      </c>
      <c r="M29" s="135">
        <f>IF([27]QH!M29="","",[27]QH!M29)</f>
        <v>0</v>
      </c>
      <c r="N29" s="135">
        <f>IF([27]QH!N29="","",[27]QH!N29)</f>
        <v>0</v>
      </c>
      <c r="O29" s="135">
        <f>IF([27]QH!O29="","",[27]QH!O29)</f>
        <v>82</v>
      </c>
      <c r="P29" s="135">
        <f>IF([27]QH!P29="","",[27]QH!P29)</f>
        <v>90</v>
      </c>
      <c r="Q29" s="135">
        <f>IF([27]QH!Q29="","",[27]QH!Q29)</f>
        <v>88</v>
      </c>
      <c r="R29" s="135">
        <f>IF([27]QH!R29="","",[27]QH!R29)</f>
        <v>82</v>
      </c>
      <c r="S29" s="135">
        <f>IF([27]QH!S29="","",[27]QH!S29)</f>
        <v>0</v>
      </c>
      <c r="T29" s="135">
        <f>IF([27]QH!T29="","",[27]QH!T29)</f>
        <v>0</v>
      </c>
      <c r="U29" s="135">
        <f>IF([27]QH!U29="","",[27]QH!U29)</f>
        <v>0</v>
      </c>
      <c r="V29" s="350">
        <f>IF([27]QH!V29="","",[27]QH!V29)</f>
        <v>0</v>
      </c>
      <c r="W29" s="375">
        <f>IF([27]QH!W29="","",[27]QH!W29)</f>
        <v>82.166666666666671</v>
      </c>
      <c r="X29" s="375">
        <f>IF([27]QH!X29="","",[27]QH!X29)</f>
        <v>85.5</v>
      </c>
      <c r="Y29" s="351">
        <f>IF([27]QH!Y29="","",[27]QH!Y29)</f>
        <v>74</v>
      </c>
      <c r="Z29" s="302">
        <f t="shared" si="8"/>
        <v>81</v>
      </c>
      <c r="AA29" s="201">
        <f t="shared" si="9"/>
        <v>85.5</v>
      </c>
      <c r="AB29" s="201">
        <f t="shared" si="10"/>
        <v>0</v>
      </c>
      <c r="AC29" s="201">
        <f t="shared" si="11"/>
        <v>3</v>
      </c>
      <c r="AD29" s="201">
        <f t="shared" si="12"/>
        <v>4</v>
      </c>
      <c r="AE29" s="221"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29" s="226" t="str">
        <f t="shared" si="14"/>
        <v>Perlu bantuan dalam 0</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73"/>
      <c r="B30" s="134">
        <f t="shared" si="7"/>
        <v>22</v>
      </c>
      <c r="C30" s="135">
        <f>IF(Data!F26="","",Data!F26)</f>
        <v>2080</v>
      </c>
      <c r="D30" s="135" t="str">
        <f>IF(Data!G26="","",Data!G26)</f>
        <v>0091657289</v>
      </c>
      <c r="E30" s="152" t="str">
        <f>IF(Data!H26="","",Data!H26)</f>
        <v>SABRINA OKTAVIANI</v>
      </c>
      <c r="F30" s="135" t="str">
        <f>IF(Data!I26="","",Data!I26)</f>
        <v>P</v>
      </c>
      <c r="G30" s="135">
        <f>IF([27]QH!G30="","",[27]QH!G30)</f>
        <v>92</v>
      </c>
      <c r="H30" s="135">
        <f>IF([27]QH!H30="","",[27]QH!H30)</f>
        <v>95</v>
      </c>
      <c r="I30" s="135">
        <f>IF([27]QH!I30="","",[27]QH!I30)</f>
        <v>86.625</v>
      </c>
      <c r="J30" s="135">
        <f>IF([27]QH!J30="","",[27]QH!J30)</f>
        <v>0</v>
      </c>
      <c r="K30" s="135">
        <f>IF([27]QH!K30="","",[27]QH!K30)</f>
        <v>0</v>
      </c>
      <c r="L30" s="135">
        <f>IF([27]QH!L30="","",[27]QH!L30)</f>
        <v>0</v>
      </c>
      <c r="M30" s="135">
        <f>IF([27]QH!M30="","",[27]QH!M30)</f>
        <v>0</v>
      </c>
      <c r="N30" s="135">
        <f>IF([27]QH!N30="","",[27]QH!N30)</f>
        <v>0</v>
      </c>
      <c r="O30" s="135">
        <f>IF([27]QH!O30="","",[27]QH!O30)</f>
        <v>86.5</v>
      </c>
      <c r="P30" s="135">
        <f>IF([27]QH!P30="","",[27]QH!P30)</f>
        <v>90</v>
      </c>
      <c r="Q30" s="135">
        <f>IF([27]QH!Q30="","",[27]QH!Q30)</f>
        <v>82</v>
      </c>
      <c r="R30" s="135">
        <f>IF([27]QH!R30="","",[27]QH!R30)</f>
        <v>88</v>
      </c>
      <c r="S30" s="135">
        <f>IF([27]QH!S30="","",[27]QH!S30)</f>
        <v>0</v>
      </c>
      <c r="T30" s="135">
        <f>IF([27]QH!T30="","",[27]QH!T30)</f>
        <v>0</v>
      </c>
      <c r="U30" s="135">
        <f>IF([27]QH!U30="","",[27]QH!U30)</f>
        <v>0</v>
      </c>
      <c r="V30" s="350">
        <f>IF([27]QH!V30="","",[27]QH!V30)</f>
        <v>0</v>
      </c>
      <c r="W30" s="375">
        <f>IF([27]QH!W30="","",[27]QH!W30)</f>
        <v>91.208333333333329</v>
      </c>
      <c r="X30" s="375">
        <f>IF([27]QH!X30="","",[27]QH!X30)</f>
        <v>86.625</v>
      </c>
      <c r="Y30" s="351">
        <f>IF([27]QH!Y30="","",[27]QH!Y30)</f>
        <v>85</v>
      </c>
      <c r="Z30" s="302">
        <f t="shared" si="8"/>
        <v>88</v>
      </c>
      <c r="AA30" s="201">
        <f t="shared" si="9"/>
        <v>95</v>
      </c>
      <c r="AB30" s="201">
        <f t="shared" si="10"/>
        <v>0</v>
      </c>
      <c r="AC30" s="201">
        <f t="shared" si="11"/>
        <v>2</v>
      </c>
      <c r="AD30" s="201">
        <f t="shared" si="12"/>
        <v>4</v>
      </c>
      <c r="AE30" s="221" t="str">
        <f t="shared" si="13"/>
        <v xml:space="preserve">Menunjukkan penguasaan dalam memahai isi kandungan surat Al Balad, Surat Az Zumar, surat Al Baqarah ayat 153 serta mampu mengamalkan nilai positif dan menghindari nili-nilai negatif sebagaimana keterangan dalam surat dan ayat tersebut </v>
      </c>
      <c r="AF30" s="226" t="str">
        <f t="shared" si="14"/>
        <v>Perlu bantuan dalam 0</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73"/>
      <c r="B31" s="134">
        <f t="shared" si="7"/>
        <v>23</v>
      </c>
      <c r="C31" s="135">
        <f>IF(Data!F27="","",Data!F27)</f>
        <v>2101</v>
      </c>
      <c r="D31" s="135" t="str">
        <f>IF(Data!G27="","",Data!G27)</f>
        <v>0072355816</v>
      </c>
      <c r="E31" s="152" t="str">
        <f>IF(Data!H27="","",Data!H27)</f>
        <v>TRI MULIA SAPUTRA</v>
      </c>
      <c r="F31" s="135" t="str">
        <f>IF(Data!I27="","",Data!I27)</f>
        <v>L</v>
      </c>
      <c r="G31" s="135">
        <f>IF([27]QH!G31="","",[27]QH!G31)</f>
        <v>88</v>
      </c>
      <c r="H31" s="135">
        <f>IF([27]QH!H31="","",[27]QH!H31)</f>
        <v>85</v>
      </c>
      <c r="I31" s="135">
        <f>IF([27]QH!I31="","",[27]QH!I31)</f>
        <v>82.75</v>
      </c>
      <c r="J31" s="135">
        <f>IF([27]QH!J31="","",[27]QH!J31)</f>
        <v>0</v>
      </c>
      <c r="K31" s="135">
        <f>IF([27]QH!K31="","",[27]QH!K31)</f>
        <v>0</v>
      </c>
      <c r="L31" s="135">
        <f>IF([27]QH!L31="","",[27]QH!L31)</f>
        <v>0</v>
      </c>
      <c r="M31" s="135">
        <f>IF([27]QH!M31="","",[27]QH!M31)</f>
        <v>0</v>
      </c>
      <c r="N31" s="135">
        <f>IF([27]QH!N31="","",[27]QH!N31)</f>
        <v>0</v>
      </c>
      <c r="O31" s="135">
        <f>IF([27]QH!O31="","",[27]QH!O31)</f>
        <v>86</v>
      </c>
      <c r="P31" s="135">
        <f>IF([27]QH!P31="","",[27]QH!P31)</f>
        <v>90</v>
      </c>
      <c r="Q31" s="135">
        <f>IF([27]QH!Q31="","",[27]QH!Q31)</f>
        <v>75</v>
      </c>
      <c r="R31" s="135">
        <f>IF([27]QH!R31="","",[27]QH!R31)</f>
        <v>80</v>
      </c>
      <c r="S31" s="135">
        <f>IF([27]QH!S31="","",[27]QH!S31)</f>
        <v>0</v>
      </c>
      <c r="T31" s="135">
        <f>IF([27]QH!T31="","",[27]QH!T31)</f>
        <v>0</v>
      </c>
      <c r="U31" s="135">
        <f>IF([27]QH!U31="","",[27]QH!U31)</f>
        <v>0</v>
      </c>
      <c r="V31" s="350">
        <f>IF([27]QH!V31="","",[27]QH!V31)</f>
        <v>0</v>
      </c>
      <c r="W31" s="375">
        <f>IF([27]QH!W31="","",[27]QH!W31)</f>
        <v>85.25</v>
      </c>
      <c r="X31" s="375">
        <f>IF([27]QH!X31="","",[27]QH!X31)</f>
        <v>82.75</v>
      </c>
      <c r="Y31" s="351">
        <f>IF([27]QH!Y31="","",[27]QH!Y31)</f>
        <v>83</v>
      </c>
      <c r="Z31" s="302">
        <f t="shared" si="8"/>
        <v>84</v>
      </c>
      <c r="AA31" s="201">
        <f t="shared" si="9"/>
        <v>88</v>
      </c>
      <c r="AB31" s="201">
        <f t="shared" si="10"/>
        <v>0</v>
      </c>
      <c r="AC31" s="201">
        <f t="shared" si="11"/>
        <v>1</v>
      </c>
      <c r="AD31" s="201">
        <f t="shared" si="12"/>
        <v>4</v>
      </c>
      <c r="AE31" s="221" t="str">
        <f t="shared" si="13"/>
        <v>Menunjukkan penguasaan dalam Memahami serta mampu mempraktikkan hukum bacaan mad thobi'I, mad wajib muttashil, dan mad jais munfashil dalam surat pendek pilihan</v>
      </c>
      <c r="AF31" s="226" t="str">
        <f t="shared" si="14"/>
        <v>Perlu bantuan dalam 0</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73"/>
      <c r="B32" s="134" t="str">
        <f t="shared" si="7"/>
        <v/>
      </c>
      <c r="C32" s="135" t="str">
        <f>IF(Data!F28="","",Data!F28)</f>
        <v/>
      </c>
      <c r="D32" s="135" t="str">
        <f>IF(Data!G28="","",Data!G28)</f>
        <v/>
      </c>
      <c r="E32" s="152" t="str">
        <f>IF(Data!H28="","",Data!H28)</f>
        <v/>
      </c>
      <c r="F32" s="135" t="str">
        <f>IF(Data!I28="","",Data!I28)</f>
        <v/>
      </c>
      <c r="G32" s="135">
        <f>IF([27]QH!G32="","",[27]QH!G32)</f>
        <v>96</v>
      </c>
      <c r="H32" s="135">
        <f>IF([27]QH!H32="","",[27]QH!H32)</f>
        <v>90</v>
      </c>
      <c r="I32" s="135">
        <f>IF([27]QH!I32="","",[27]QH!I32)</f>
        <v>81.9375</v>
      </c>
      <c r="J32" s="135">
        <f>IF([27]QH!J32="","",[27]QH!J32)</f>
        <v>0</v>
      </c>
      <c r="K32" s="135">
        <f>IF([27]QH!K32="","",[27]QH!K32)</f>
        <v>0</v>
      </c>
      <c r="L32" s="135">
        <f>IF([27]QH!L32="","",[27]QH!L32)</f>
        <v>0</v>
      </c>
      <c r="M32" s="135">
        <f>IF([27]QH!M32="","",[27]QH!M32)</f>
        <v>0</v>
      </c>
      <c r="N32" s="135">
        <f>IF([27]QH!N32="","",[27]QH!N32)</f>
        <v>0</v>
      </c>
      <c r="O32" s="135">
        <f>IF([27]QH!O32="","",[27]QH!O32)</f>
        <v>84.75</v>
      </c>
      <c r="P32" s="135">
        <f>IF([27]QH!P32="","",[27]QH!P32)</f>
        <v>90</v>
      </c>
      <c r="Q32" s="135">
        <f>IF([27]QH!Q32="","",[27]QH!Q32)</f>
        <v>77</v>
      </c>
      <c r="R32" s="135">
        <f>IF([27]QH!R32="","",[27]QH!R32)</f>
        <v>76</v>
      </c>
      <c r="S32" s="135">
        <f>IF([27]QH!S32="","",[27]QH!S32)</f>
        <v>0</v>
      </c>
      <c r="T32" s="135">
        <f>IF([27]QH!T32="","",[27]QH!T32)</f>
        <v>0</v>
      </c>
      <c r="U32" s="135">
        <f>IF([27]QH!U32="","",[27]QH!U32)</f>
        <v>0</v>
      </c>
      <c r="V32" s="350">
        <f>IF([27]QH!V32="","",[27]QH!V32)</f>
        <v>0</v>
      </c>
      <c r="W32" s="375">
        <f>IF([27]QH!W32="","",[27]QH!W32)</f>
        <v>89.3125</v>
      </c>
      <c r="X32" s="375">
        <f>IF([27]QH!X32="","",[27]QH!X32)</f>
        <v>81.9375</v>
      </c>
      <c r="Y32" s="351">
        <f>IF([27]QH!Y32="","",[27]QH!Y32)</f>
        <v>76</v>
      </c>
      <c r="Z32" s="302">
        <f t="shared" si="8"/>
        <v>82</v>
      </c>
      <c r="AA32" s="201">
        <f t="shared" si="9"/>
        <v>96</v>
      </c>
      <c r="AB32" s="201">
        <f t="shared" si="10"/>
        <v>0</v>
      </c>
      <c r="AC32" s="201">
        <f t="shared" si="11"/>
        <v>1</v>
      </c>
      <c r="AD32" s="201">
        <f t="shared" si="12"/>
        <v>4</v>
      </c>
      <c r="AE32" s="221" t="str">
        <f t="shared" si="13"/>
        <v>Menunjukkan penguasaan dalam Memahami serta mampu mempraktikkan hukum bacaan mad thobi'I, mad wajib muttashil, dan mad jais munfashil dalam surat pendek pilihan</v>
      </c>
      <c r="AF32" s="226" t="str">
        <f t="shared" si="14"/>
        <v>Perlu bantuan dalam 0</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73"/>
      <c r="B33" s="134" t="str">
        <f t="shared" si="7"/>
        <v/>
      </c>
      <c r="C33" s="135" t="str">
        <f>IF(Data!F29="","",Data!F29)</f>
        <v/>
      </c>
      <c r="D33" s="135" t="str">
        <f>IF(Data!G29="","",Data!G29)</f>
        <v/>
      </c>
      <c r="E33" s="152" t="str">
        <f>IF(Data!H29="","",Data!H29)</f>
        <v/>
      </c>
      <c r="F33" s="135" t="str">
        <f>IF(Data!I29="","",Data!I29)</f>
        <v/>
      </c>
      <c r="G33" s="135">
        <f>IF([27]QH!G33="","",[27]QH!G33)</f>
        <v>82</v>
      </c>
      <c r="H33" s="135">
        <f>IF([27]QH!H33="","",[27]QH!H33)</f>
        <v>75</v>
      </c>
      <c r="I33" s="135">
        <f>IF([27]QH!I33="","",[27]QH!I33)</f>
        <v>85.375</v>
      </c>
      <c r="J33" s="135">
        <f>IF([27]QH!J33="","",[27]QH!J33)</f>
        <v>0</v>
      </c>
      <c r="K33" s="135">
        <f>IF([27]QH!K33="","",[27]QH!K33)</f>
        <v>0</v>
      </c>
      <c r="L33" s="135">
        <f>IF([27]QH!L33="","",[27]QH!L33)</f>
        <v>0</v>
      </c>
      <c r="M33" s="135">
        <f>IF([27]QH!M33="","",[27]QH!M33)</f>
        <v>0</v>
      </c>
      <c r="N33" s="135">
        <f>IF([27]QH!N33="","",[27]QH!N33)</f>
        <v>0</v>
      </c>
      <c r="O33" s="135">
        <f>IF([27]QH!O33="","",[27]QH!O33)</f>
        <v>81.5</v>
      </c>
      <c r="P33" s="135">
        <f>IF([27]QH!P33="","",[27]QH!P33)</f>
        <v>90</v>
      </c>
      <c r="Q33" s="135">
        <f>IF([27]QH!Q33="","",[27]QH!Q33)</f>
        <v>80</v>
      </c>
      <c r="R33" s="135">
        <f>IF([27]QH!R33="","",[27]QH!R33)</f>
        <v>90</v>
      </c>
      <c r="S33" s="135">
        <f>IF([27]QH!S33="","",[27]QH!S33)</f>
        <v>0</v>
      </c>
      <c r="T33" s="135">
        <f>IF([27]QH!T33="","",[27]QH!T33)</f>
        <v>0</v>
      </c>
      <c r="U33" s="135">
        <f>IF([27]QH!U33="","",[27]QH!U33)</f>
        <v>0</v>
      </c>
      <c r="V33" s="350">
        <f>IF([27]QH!V33="","",[27]QH!V33)</f>
        <v>0</v>
      </c>
      <c r="W33" s="375">
        <f>IF([27]QH!W33="","",[27]QH!W33)</f>
        <v>80.791666666666671</v>
      </c>
      <c r="X33" s="375">
        <f>IF([27]QH!X33="","",[27]QH!X33)</f>
        <v>85.375</v>
      </c>
      <c r="Y33" s="351">
        <f>IF([27]QH!Y33="","",[27]QH!Y33)</f>
        <v>70</v>
      </c>
      <c r="Z33" s="302">
        <f t="shared" si="8"/>
        <v>79</v>
      </c>
      <c r="AA33" s="201">
        <f t="shared" si="9"/>
        <v>85.375</v>
      </c>
      <c r="AB33" s="201">
        <f t="shared" si="10"/>
        <v>0</v>
      </c>
      <c r="AC33" s="201">
        <f t="shared" si="11"/>
        <v>3</v>
      </c>
      <c r="AD33" s="201">
        <f t="shared" si="12"/>
        <v>4</v>
      </c>
      <c r="AE33" s="221" t="str">
        <f t="shared" si="13"/>
        <v xml:space="preserve">Menunjukkan penguasaan dalam memahai isi kandungan Hadis riwayat Muslim dari abu Yahya, Hadis riwayat Tirmidzi dari Abdullah Bin Abbas, Hadis riwayat Muslim dari Abu Hurairah serta mampu mengamalkan nilai positif dan menghindari nili-nilai negatif sebagaimana keterangan dalamhadis tersebut. </v>
      </c>
      <c r="AF33" s="226" t="str">
        <f t="shared" si="14"/>
        <v>Perlu bantuan dalam 0</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73"/>
      <c r="B34" s="134" t="str">
        <f t="shared" si="7"/>
        <v/>
      </c>
      <c r="C34" s="135" t="str">
        <f>IF(Data!F30="","",Data!F30)</f>
        <v/>
      </c>
      <c r="D34" s="135" t="str">
        <f>IF(Data!G30="","",Data!G30)</f>
        <v/>
      </c>
      <c r="E34" s="152" t="str">
        <f>IF(Data!H30="","",Data!H30)</f>
        <v/>
      </c>
      <c r="F34" s="135" t="str">
        <f>IF(Data!I30="","",Data!I30)</f>
        <v/>
      </c>
      <c r="G34" s="135">
        <f>IF([27]QH!G34="","",[27]QH!G34)</f>
        <v>90</v>
      </c>
      <c r="H34" s="135">
        <f>IF([27]QH!H34="","",[27]QH!H34)</f>
        <v>80</v>
      </c>
      <c r="I34" s="135">
        <f>IF([27]QH!I34="","",[27]QH!I34)</f>
        <v>85.3125</v>
      </c>
      <c r="J34" s="135">
        <f>IF([27]QH!J34="","",[27]QH!J34)</f>
        <v>0</v>
      </c>
      <c r="K34" s="135">
        <f>IF([27]QH!K34="","",[27]QH!K34)</f>
        <v>0</v>
      </c>
      <c r="L34" s="135">
        <f>IF([27]QH!L34="","",[27]QH!L34)</f>
        <v>0</v>
      </c>
      <c r="M34" s="135">
        <f>IF([27]QH!M34="","",[27]QH!M34)</f>
        <v>0</v>
      </c>
      <c r="N34" s="135">
        <f>IF([27]QH!N34="","",[27]QH!N34)</f>
        <v>0</v>
      </c>
      <c r="O34" s="135">
        <f>IF([27]QH!O34="","",[27]QH!O34)</f>
        <v>84.25</v>
      </c>
      <c r="P34" s="135">
        <f>IF([27]QH!P34="","",[27]QH!P34)</f>
        <v>90</v>
      </c>
      <c r="Q34" s="135">
        <f>IF([27]QH!Q34="","",[27]QH!Q34)</f>
        <v>77</v>
      </c>
      <c r="R34" s="135">
        <f>IF([27]QH!R34="","",[27]QH!R34)</f>
        <v>90</v>
      </c>
      <c r="S34" s="135">
        <f>IF([27]QH!S34="","",[27]QH!S34)</f>
        <v>0</v>
      </c>
      <c r="T34" s="135">
        <f>IF([27]QH!T34="","",[27]QH!T34)</f>
        <v>0</v>
      </c>
      <c r="U34" s="135">
        <f>IF([27]QH!U34="","",[27]QH!U34)</f>
        <v>0</v>
      </c>
      <c r="V34" s="350">
        <f>IF([27]QH!V34="","",[27]QH!V34)</f>
        <v>0</v>
      </c>
      <c r="W34" s="375">
        <f>IF([27]QH!W34="","",[27]QH!W34)</f>
        <v>85.104166666666671</v>
      </c>
      <c r="X34" s="375">
        <f>IF([27]QH!X34="","",[27]QH!X34)</f>
        <v>85.3125</v>
      </c>
      <c r="Y34" s="351">
        <f>IF([27]QH!Y34="","",[27]QH!Y34)</f>
        <v>71</v>
      </c>
      <c r="Z34" s="302">
        <f t="shared" si="8"/>
        <v>80</v>
      </c>
      <c r="AA34" s="201">
        <f t="shared" si="9"/>
        <v>90</v>
      </c>
      <c r="AB34" s="201">
        <f t="shared" si="10"/>
        <v>0</v>
      </c>
      <c r="AC34" s="201">
        <f t="shared" si="11"/>
        <v>1</v>
      </c>
      <c r="AD34" s="201">
        <f t="shared" si="12"/>
        <v>4</v>
      </c>
      <c r="AE34" s="221" t="str">
        <f t="shared" si="13"/>
        <v>Menunjukkan penguasaan dalam Memahami serta mampu mempraktikkan hukum bacaan mad thobi'I, mad wajib muttashil, dan mad jais munfashil dalam surat pendek pilihan</v>
      </c>
      <c r="AF34" s="226" t="str">
        <f t="shared" si="14"/>
        <v>Perlu bantuan dalam 0</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73"/>
      <c r="B35" s="134" t="str">
        <f t="shared" si="7"/>
        <v/>
      </c>
      <c r="C35" s="135" t="str">
        <f>IF(Data!F31="","",Data!F31)</f>
        <v/>
      </c>
      <c r="D35" s="135" t="str">
        <f>IF(Data!G31="","",Data!G31)</f>
        <v/>
      </c>
      <c r="E35" s="152" t="str">
        <f>IF(Data!H31="","",Data!H31)</f>
        <v/>
      </c>
      <c r="F35" s="135" t="str">
        <f>IF(Data!I31="","",Data!I31)</f>
        <v/>
      </c>
      <c r="G35" s="135">
        <f>IF([27]QH!G35="","",[27]QH!G35)</f>
        <v>90</v>
      </c>
      <c r="H35" s="135">
        <f>IF([27]QH!H35="","",[27]QH!H35)</f>
        <v>95</v>
      </c>
      <c r="I35" s="135">
        <f>IF([27]QH!I35="","",[27]QH!I35)</f>
        <v>84.875</v>
      </c>
      <c r="J35" s="135">
        <f>IF([27]QH!J35="","",[27]QH!J35)</f>
        <v>0</v>
      </c>
      <c r="K35" s="135">
        <f>IF([27]QH!K35="","",[27]QH!K35)</f>
        <v>0</v>
      </c>
      <c r="L35" s="135">
        <f>IF([27]QH!L35="","",[27]QH!L35)</f>
        <v>0</v>
      </c>
      <c r="M35" s="135">
        <f>IF([27]QH!M35="","",[27]QH!M35)</f>
        <v>0</v>
      </c>
      <c r="N35" s="135">
        <f>IF([27]QH!N35="","",[27]QH!N35)</f>
        <v>0</v>
      </c>
      <c r="O35" s="135">
        <f>IF([27]QH!O35="","",[27]QH!O35)</f>
        <v>88.5</v>
      </c>
      <c r="P35" s="135">
        <f>IF([27]QH!P35="","",[27]QH!P35)</f>
        <v>90</v>
      </c>
      <c r="Q35" s="135">
        <f>IF([27]QH!Q35="","",[27]QH!Q35)</f>
        <v>75</v>
      </c>
      <c r="R35" s="135">
        <f>IF([27]QH!R35="","",[27]QH!R35)</f>
        <v>86</v>
      </c>
      <c r="S35" s="135">
        <f>IF([27]QH!S35="","",[27]QH!S35)</f>
        <v>0</v>
      </c>
      <c r="T35" s="135">
        <f>IF([27]QH!T35="","",[27]QH!T35)</f>
        <v>0</v>
      </c>
      <c r="U35" s="135">
        <f>IF([27]QH!U35="","",[27]QH!U35)</f>
        <v>0</v>
      </c>
      <c r="V35" s="350">
        <f>IF([27]QH!V35="","",[27]QH!V35)</f>
        <v>0</v>
      </c>
      <c r="W35" s="375">
        <f>IF([27]QH!W35="","",[27]QH!W35)</f>
        <v>89.958333333333329</v>
      </c>
      <c r="X35" s="375">
        <f>IF([27]QH!X35="","",[27]QH!X35)</f>
        <v>84.875</v>
      </c>
      <c r="Y35" s="351">
        <f>IF([27]QH!Y35="","",[27]QH!Y35)</f>
        <v>73</v>
      </c>
      <c r="Z35" s="302">
        <f t="shared" si="8"/>
        <v>83</v>
      </c>
      <c r="AA35" s="201">
        <f t="shared" si="9"/>
        <v>95</v>
      </c>
      <c r="AB35" s="201">
        <f t="shared" si="10"/>
        <v>0</v>
      </c>
      <c r="AC35" s="201">
        <f t="shared" si="11"/>
        <v>2</v>
      </c>
      <c r="AD35" s="201">
        <f t="shared" si="12"/>
        <v>4</v>
      </c>
      <c r="AE35" s="221" t="str">
        <f t="shared" si="13"/>
        <v xml:space="preserve">Menunjukkan penguasaan dalam memahai isi kandungan surat Al Balad, Surat Az Zumar, surat Al Baqarah ayat 153 serta mampu mengamalkan nilai positif dan menghindari nili-nilai negatif sebagaimana keterangan dalam surat dan ayat tersebut </v>
      </c>
      <c r="AF35" s="226" t="str">
        <f t="shared" si="14"/>
        <v>Perlu bantuan dalam 0</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73"/>
      <c r="B36" s="134" t="str">
        <f t="shared" si="7"/>
        <v/>
      </c>
      <c r="C36" s="135" t="str">
        <f>IF(Data!F32="","",Data!F32)</f>
        <v/>
      </c>
      <c r="D36" s="135" t="str">
        <f>IF(Data!G32="","",Data!G32)</f>
        <v/>
      </c>
      <c r="E36" s="152" t="str">
        <f>IF(Data!H32="","",Data!H32)</f>
        <v/>
      </c>
      <c r="F36" s="135" t="str">
        <f>IF(Data!I32="","",Data!I32)</f>
        <v/>
      </c>
      <c r="G36" s="135">
        <f>IF([27]QH!G36="","",[27]QH!G36)</f>
        <v>0</v>
      </c>
      <c r="H36" s="135">
        <f>IF([27]QH!H36="","",[27]QH!H36)</f>
        <v>0</v>
      </c>
      <c r="I36" s="135">
        <f>IF([27]QH!I36="","",[27]QH!I36)</f>
        <v>0</v>
      </c>
      <c r="J36" s="135">
        <f>IF([27]QH!J36="","",[27]QH!J36)</f>
        <v>0</v>
      </c>
      <c r="K36" s="135">
        <f>IF([27]QH!K36="","",[27]QH!K36)</f>
        <v>0</v>
      </c>
      <c r="L36" s="135">
        <f>IF([27]QH!L36="","",[27]QH!L36)</f>
        <v>0</v>
      </c>
      <c r="M36" s="135">
        <f>IF([27]QH!M36="","",[27]QH!M36)</f>
        <v>0</v>
      </c>
      <c r="N36" s="135">
        <f>IF([27]QH!N36="","",[27]QH!N36)</f>
        <v>0</v>
      </c>
      <c r="O36" s="135">
        <f>IF([27]QH!O36="","",[27]QH!O36)</f>
        <v>0</v>
      </c>
      <c r="P36" s="135">
        <f>IF([27]QH!P36="","",[27]QH!P36)</f>
        <v>0</v>
      </c>
      <c r="Q36" s="135">
        <f>IF([27]QH!Q36="","",[27]QH!Q36)</f>
        <v>0</v>
      </c>
      <c r="R36" s="135">
        <f>IF([27]QH!R36="","",[27]QH!R36)</f>
        <v>0</v>
      </c>
      <c r="S36" s="135">
        <f>IF([27]QH!S36="","",[27]QH!S36)</f>
        <v>0</v>
      </c>
      <c r="T36" s="135">
        <f>IF([27]QH!T36="","",[27]QH!T36)</f>
        <v>0</v>
      </c>
      <c r="U36" s="135">
        <f>IF([27]QH!U36="","",[27]QH!U36)</f>
        <v>0</v>
      </c>
      <c r="V36" s="350">
        <f>IF([27]QH!V36="","",[27]QH!V36)</f>
        <v>0</v>
      </c>
      <c r="W36" s="375" t="e">
        <f>IF([27]QH!W36="","",[27]QH!W36)</f>
        <v>#DIV/0!</v>
      </c>
      <c r="X36" s="375" t="e">
        <f>IF([27]QH!X36="","",[27]QH!X36)</f>
        <v>#DIV/0!</v>
      </c>
      <c r="Y36" s="351">
        <f>IF([27]QH!Y36="","",[27]QH!Y36)</f>
        <v>0</v>
      </c>
      <c r="Z36" s="302" t="str">
        <f t="shared" si="8"/>
        <v/>
      </c>
      <c r="AA36" s="201">
        <f t="shared" si="9"/>
        <v>0</v>
      </c>
      <c r="AB36" s="201">
        <f t="shared" si="10"/>
        <v>0</v>
      </c>
      <c r="AC36" s="201">
        <f t="shared" si="11"/>
        <v>1</v>
      </c>
      <c r="AD36" s="201">
        <f t="shared" si="12"/>
        <v>1</v>
      </c>
      <c r="AE36" s="221" t="str">
        <f t="shared" si="13"/>
        <v>Menunjukkan penguasaan dalam Memahami serta mampu mempraktikkan hukum bacaan mad thobi'I, mad wajib muttashil, dan mad jais munfashil dalam surat pendek pilihan</v>
      </c>
      <c r="AF36" s="226" t="str">
        <f t="shared" si="14"/>
        <v>Perlu bantuan dalam Memahami serta mampu mempraktikkan hukum bacaan mad thobi'I, mad wajib muttashil, dan mad jais munfashil dalam surat pendek pilihan</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73"/>
      <c r="B37" s="134" t="str">
        <f t="shared" si="7"/>
        <v/>
      </c>
      <c r="C37" s="135" t="str">
        <f>IF(Data!F33="","",Data!F33)</f>
        <v/>
      </c>
      <c r="D37" s="135" t="str">
        <f>IF(Data!G33="","",Data!G33)</f>
        <v/>
      </c>
      <c r="E37" s="152" t="str">
        <f>IF(Data!H33="","",Data!H33)</f>
        <v/>
      </c>
      <c r="F37" s="135" t="str">
        <f>IF(Data!I33="","",Data!I33)</f>
        <v/>
      </c>
      <c r="G37" s="135">
        <f>IF([27]QH!G37="","",[27]QH!G37)</f>
        <v>0</v>
      </c>
      <c r="H37" s="135">
        <f>IF([27]QH!H37="","",[27]QH!H37)</f>
        <v>0</v>
      </c>
      <c r="I37" s="135">
        <f>IF([27]QH!I37="","",[27]QH!I37)</f>
        <v>0</v>
      </c>
      <c r="J37" s="135">
        <f>IF([27]QH!J37="","",[27]QH!J37)</f>
        <v>0</v>
      </c>
      <c r="K37" s="135">
        <f>IF([27]QH!K37="","",[27]QH!K37)</f>
        <v>0</v>
      </c>
      <c r="L37" s="135">
        <f>IF([27]QH!L37="","",[27]QH!L37)</f>
        <v>0</v>
      </c>
      <c r="M37" s="135">
        <f>IF([27]QH!M37="","",[27]QH!M37)</f>
        <v>0</v>
      </c>
      <c r="N37" s="135">
        <f>IF([27]QH!N37="","",[27]QH!N37)</f>
        <v>0</v>
      </c>
      <c r="O37" s="135">
        <f>IF([27]QH!O37="","",[27]QH!O37)</f>
        <v>0</v>
      </c>
      <c r="P37" s="135">
        <f>IF([27]QH!P37="","",[27]QH!P37)</f>
        <v>0</v>
      </c>
      <c r="Q37" s="135">
        <f>IF([27]QH!Q37="","",[27]QH!Q37)</f>
        <v>0</v>
      </c>
      <c r="R37" s="135">
        <f>IF([27]QH!R37="","",[27]QH!R37)</f>
        <v>0</v>
      </c>
      <c r="S37" s="135">
        <f>IF([27]QH!S37="","",[27]QH!S37)</f>
        <v>0</v>
      </c>
      <c r="T37" s="135">
        <f>IF([27]QH!T37="","",[27]QH!T37)</f>
        <v>0</v>
      </c>
      <c r="U37" s="135">
        <f>IF([27]QH!U37="","",[27]QH!U37)</f>
        <v>0</v>
      </c>
      <c r="V37" s="350">
        <f>IF([27]QH!V37="","",[27]QH!V37)</f>
        <v>0</v>
      </c>
      <c r="W37" s="375" t="e">
        <f>IF([27]QH!W37="","",[27]QH!W37)</f>
        <v>#DIV/0!</v>
      </c>
      <c r="X37" s="375" t="e">
        <f>IF([27]QH!X37="","",[27]QH!X37)</f>
        <v>#DIV/0!</v>
      </c>
      <c r="Y37" s="351">
        <f>IF([27]QH!Y37="","",[27]QH!Y37)</f>
        <v>0</v>
      </c>
      <c r="Z37" s="302" t="str">
        <f t="shared" si="8"/>
        <v/>
      </c>
      <c r="AA37" s="201">
        <f t="shared" si="9"/>
        <v>0</v>
      </c>
      <c r="AB37" s="201">
        <f t="shared" si="10"/>
        <v>0</v>
      </c>
      <c r="AC37" s="201">
        <f t="shared" si="11"/>
        <v>1</v>
      </c>
      <c r="AD37" s="201">
        <f t="shared" si="12"/>
        <v>1</v>
      </c>
      <c r="AE37" s="221" t="str">
        <f t="shared" si="13"/>
        <v>Menunjukkan penguasaan dalam Memahami serta mampu mempraktikkan hukum bacaan mad thobi'I, mad wajib muttashil, dan mad jais munfashil dalam surat pendek pilihan</v>
      </c>
      <c r="AF37" s="226" t="str">
        <f t="shared" si="14"/>
        <v>Perlu bantuan dalam Memahami serta mampu mempraktikkan hukum bacaan mad thobi'I, mad wajib muttashil, dan mad jais munfashil dalam surat pendek pilihan</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73"/>
      <c r="B38" s="134" t="str">
        <f t="shared" si="7"/>
        <v/>
      </c>
      <c r="C38" s="135" t="str">
        <f>IF(Data!F34="","",Data!F34)</f>
        <v/>
      </c>
      <c r="D38" s="135" t="str">
        <f>IF(Data!G34="","",Data!G34)</f>
        <v/>
      </c>
      <c r="E38" s="152" t="str">
        <f>IF(Data!H34="","",Data!H34)</f>
        <v/>
      </c>
      <c r="F38" s="135" t="str">
        <f>IF(Data!I34="","",Data!I34)</f>
        <v/>
      </c>
      <c r="G38" s="135">
        <f>IF([27]QH!G38="","",[27]QH!G38)</f>
        <v>0</v>
      </c>
      <c r="H38" s="135">
        <f>IF([27]QH!H38="","",[27]QH!H38)</f>
        <v>0</v>
      </c>
      <c r="I38" s="135">
        <f>IF([27]QH!I38="","",[27]QH!I38)</f>
        <v>0</v>
      </c>
      <c r="J38" s="135">
        <f>IF([27]QH!J38="","",[27]QH!J38)</f>
        <v>0</v>
      </c>
      <c r="K38" s="135">
        <f>IF([27]QH!K38="","",[27]QH!K38)</f>
        <v>0</v>
      </c>
      <c r="L38" s="135">
        <f>IF([27]QH!L38="","",[27]QH!L38)</f>
        <v>0</v>
      </c>
      <c r="M38" s="135">
        <f>IF([27]QH!M38="","",[27]QH!M38)</f>
        <v>0</v>
      </c>
      <c r="N38" s="135">
        <f>IF([27]QH!N38="","",[27]QH!N38)</f>
        <v>0</v>
      </c>
      <c r="O38" s="135">
        <f>IF([27]QH!O38="","",[27]QH!O38)</f>
        <v>0</v>
      </c>
      <c r="P38" s="135">
        <f>IF([27]QH!P38="","",[27]QH!P38)</f>
        <v>0</v>
      </c>
      <c r="Q38" s="135">
        <f>IF([27]QH!Q38="","",[27]QH!Q38)</f>
        <v>0</v>
      </c>
      <c r="R38" s="135">
        <f>IF([27]QH!R38="","",[27]QH!R38)</f>
        <v>0</v>
      </c>
      <c r="S38" s="135">
        <f>IF([27]QH!S38="","",[27]QH!S38)</f>
        <v>0</v>
      </c>
      <c r="T38" s="135">
        <f>IF([27]QH!T38="","",[27]QH!T38)</f>
        <v>0</v>
      </c>
      <c r="U38" s="135">
        <f>IF([27]QH!U38="","",[27]QH!U38)</f>
        <v>0</v>
      </c>
      <c r="V38" s="350">
        <f>IF([27]QH!V38="","",[27]QH!V38)</f>
        <v>0</v>
      </c>
      <c r="W38" s="375" t="e">
        <f>IF([27]QH!W38="","",[27]QH!W38)</f>
        <v>#DIV/0!</v>
      </c>
      <c r="X38" s="375" t="e">
        <f>IF([27]QH!X38="","",[27]QH!X38)</f>
        <v>#DIV/0!</v>
      </c>
      <c r="Y38" s="351">
        <f>IF([27]QH!Y38="","",[27]QH!Y38)</f>
        <v>0</v>
      </c>
      <c r="Z38" s="302" t="str">
        <f t="shared" si="8"/>
        <v/>
      </c>
      <c r="AA38" s="201">
        <f t="shared" si="9"/>
        <v>0</v>
      </c>
      <c r="AB38" s="201">
        <f t="shared" si="10"/>
        <v>0</v>
      </c>
      <c r="AC38" s="201">
        <f t="shared" si="11"/>
        <v>1</v>
      </c>
      <c r="AD38" s="201">
        <f t="shared" si="12"/>
        <v>1</v>
      </c>
      <c r="AE38" s="221" t="str">
        <f t="shared" si="13"/>
        <v>Menunjukkan penguasaan dalam Memahami serta mampu mempraktikkan hukum bacaan mad thobi'I, mad wajib muttashil, dan mad jais munfashil dalam surat pendek pilihan</v>
      </c>
      <c r="AF38" s="226" t="str">
        <f t="shared" si="14"/>
        <v>Perlu bantuan dalam Memahami serta mampu mempraktikkan hukum bacaan mad thobi'I, mad wajib muttashil, dan mad jais munfashil dalam surat pendek pilihan</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73"/>
      <c r="B39" s="134" t="str">
        <f t="shared" si="7"/>
        <v/>
      </c>
      <c r="C39" s="135" t="str">
        <f>IF(Data!F35="","",Data!F35)</f>
        <v/>
      </c>
      <c r="D39" s="135" t="str">
        <f>IF(Data!G35="","",Data!G35)</f>
        <v/>
      </c>
      <c r="E39" s="152" t="str">
        <f>IF(Data!H35="","",Data!H35)</f>
        <v/>
      </c>
      <c r="F39" s="135" t="str">
        <f>IF(Data!I35="","",Data!I35)</f>
        <v/>
      </c>
      <c r="G39" s="135">
        <f>IF([27]QH!G39="","",[27]QH!G39)</f>
        <v>0</v>
      </c>
      <c r="H39" s="135">
        <f>IF([27]QH!H39="","",[27]QH!H39)</f>
        <v>0</v>
      </c>
      <c r="I39" s="135">
        <f>IF([27]QH!I39="","",[27]QH!I39)</f>
        <v>0</v>
      </c>
      <c r="J39" s="135">
        <f>IF([27]QH!J39="","",[27]QH!J39)</f>
        <v>0</v>
      </c>
      <c r="K39" s="135">
        <f>IF([27]QH!K39="","",[27]QH!K39)</f>
        <v>0</v>
      </c>
      <c r="L39" s="135">
        <f>IF([27]QH!L39="","",[27]QH!L39)</f>
        <v>0</v>
      </c>
      <c r="M39" s="135">
        <f>IF([27]QH!M39="","",[27]QH!M39)</f>
        <v>0</v>
      </c>
      <c r="N39" s="135">
        <f>IF([27]QH!N39="","",[27]QH!N39)</f>
        <v>0</v>
      </c>
      <c r="O39" s="135">
        <f>IF([27]QH!O39="","",[27]QH!O39)</f>
        <v>0</v>
      </c>
      <c r="P39" s="135">
        <f>IF([27]QH!P39="","",[27]QH!P39)</f>
        <v>0</v>
      </c>
      <c r="Q39" s="135">
        <f>IF([27]QH!Q39="","",[27]QH!Q39)</f>
        <v>0</v>
      </c>
      <c r="R39" s="135">
        <f>IF([27]QH!R39="","",[27]QH!R39)</f>
        <v>0</v>
      </c>
      <c r="S39" s="135">
        <f>IF([27]QH!S39="","",[27]QH!S39)</f>
        <v>0</v>
      </c>
      <c r="T39" s="135">
        <f>IF([27]QH!T39="","",[27]QH!T39)</f>
        <v>0</v>
      </c>
      <c r="U39" s="135">
        <f>IF([27]QH!U39="","",[27]QH!U39)</f>
        <v>0</v>
      </c>
      <c r="V39" s="350">
        <f>IF([27]QH!V39="","",[27]QH!V39)</f>
        <v>0</v>
      </c>
      <c r="W39" s="375" t="e">
        <f>IF([27]QH!W39="","",[27]QH!W39)</f>
        <v>#DIV/0!</v>
      </c>
      <c r="X39" s="375" t="e">
        <f>IF([27]QH!X39="","",[27]QH!X39)</f>
        <v>#DIV/0!</v>
      </c>
      <c r="Y39" s="351">
        <f>IF([27]QH!Y39="","",[27]QH!Y39)</f>
        <v>0</v>
      </c>
      <c r="Z39" s="302" t="str">
        <f t="shared" si="8"/>
        <v/>
      </c>
      <c r="AA39" s="201">
        <f t="shared" si="9"/>
        <v>0</v>
      </c>
      <c r="AB39" s="201">
        <f t="shared" si="10"/>
        <v>0</v>
      </c>
      <c r="AC39" s="201">
        <f t="shared" si="11"/>
        <v>1</v>
      </c>
      <c r="AD39" s="201">
        <f t="shared" si="12"/>
        <v>1</v>
      </c>
      <c r="AE39" s="221" t="str">
        <f t="shared" si="13"/>
        <v>Menunjukkan penguasaan dalam Memahami serta mampu mempraktikkan hukum bacaan mad thobi'I, mad wajib muttashil, dan mad jais munfashil dalam surat pendek pilihan</v>
      </c>
      <c r="AF39" s="226" t="str">
        <f t="shared" si="14"/>
        <v>Perlu bantuan dalam Memahami serta mampu mempraktikkan hukum bacaan mad thobi'I, mad wajib muttashil, dan mad jais munfashil dalam surat pendek pilihan</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73"/>
      <c r="B40" s="134" t="str">
        <f t="shared" si="7"/>
        <v/>
      </c>
      <c r="C40" s="135" t="str">
        <f>IF(Data!F36="","",Data!F36)</f>
        <v/>
      </c>
      <c r="D40" s="135" t="str">
        <f>IF(Data!G36="","",Data!G36)</f>
        <v/>
      </c>
      <c r="E40" s="152" t="str">
        <f>IF(Data!H36="","",Data!H36)</f>
        <v/>
      </c>
      <c r="F40" s="135" t="str">
        <f>IF(Data!I36="","",Data!I36)</f>
        <v/>
      </c>
      <c r="G40" s="135">
        <f>IF([27]QH!G40="","",[27]QH!G40)</f>
        <v>0</v>
      </c>
      <c r="H40" s="135">
        <f>IF([27]QH!H40="","",[27]QH!H40)</f>
        <v>0</v>
      </c>
      <c r="I40" s="135">
        <f>IF([27]QH!I40="","",[27]QH!I40)</f>
        <v>0</v>
      </c>
      <c r="J40" s="135">
        <f>IF([27]QH!J40="","",[27]QH!J40)</f>
        <v>0</v>
      </c>
      <c r="K40" s="135">
        <f>IF([27]QH!K40="","",[27]QH!K40)</f>
        <v>0</v>
      </c>
      <c r="L40" s="135">
        <f>IF([27]QH!L40="","",[27]QH!L40)</f>
        <v>0</v>
      </c>
      <c r="M40" s="135">
        <f>IF([27]QH!M40="","",[27]QH!M40)</f>
        <v>0</v>
      </c>
      <c r="N40" s="135">
        <f>IF([27]QH!N40="","",[27]QH!N40)</f>
        <v>0</v>
      </c>
      <c r="O40" s="135">
        <f>IF([27]QH!O40="","",[27]QH!O40)</f>
        <v>0</v>
      </c>
      <c r="P40" s="135">
        <f>IF([27]QH!P40="","",[27]QH!P40)</f>
        <v>0</v>
      </c>
      <c r="Q40" s="135">
        <f>IF([27]QH!Q40="","",[27]QH!Q40)</f>
        <v>0</v>
      </c>
      <c r="R40" s="135">
        <f>IF([27]QH!R40="","",[27]QH!R40)</f>
        <v>0</v>
      </c>
      <c r="S40" s="135">
        <f>IF([27]QH!S40="","",[27]QH!S40)</f>
        <v>0</v>
      </c>
      <c r="T40" s="135">
        <f>IF([27]QH!T40="","",[27]QH!T40)</f>
        <v>0</v>
      </c>
      <c r="U40" s="135">
        <f>IF([27]QH!U40="","",[27]QH!U40)</f>
        <v>0</v>
      </c>
      <c r="V40" s="350">
        <f>IF([27]QH!V40="","",[27]QH!V40)</f>
        <v>0</v>
      </c>
      <c r="W40" s="375" t="e">
        <f>IF([27]QH!W40="","",[27]QH!W40)</f>
        <v>#DIV/0!</v>
      </c>
      <c r="X40" s="375" t="e">
        <f>IF([27]QH!X40="","",[27]QH!X40)</f>
        <v>#DIV/0!</v>
      </c>
      <c r="Y40" s="351">
        <f>IF([27]QH!Y40="","",[27]QH!Y40)</f>
        <v>0</v>
      </c>
      <c r="Z40" s="302" t="str">
        <f t="shared" si="8"/>
        <v/>
      </c>
      <c r="AA40" s="201">
        <f t="shared" si="9"/>
        <v>0</v>
      </c>
      <c r="AB40" s="201">
        <f t="shared" si="10"/>
        <v>0</v>
      </c>
      <c r="AC40" s="201">
        <f t="shared" si="11"/>
        <v>1</v>
      </c>
      <c r="AD40" s="201">
        <f t="shared" si="12"/>
        <v>1</v>
      </c>
      <c r="AE40" s="221" t="str">
        <f t="shared" si="13"/>
        <v>Menunjukkan penguasaan dalam Memahami serta mampu mempraktikkan hukum bacaan mad thobi'I, mad wajib muttashil, dan mad jais munfashil dalam surat pendek pilihan</v>
      </c>
      <c r="AF40" s="226" t="str">
        <f t="shared" si="14"/>
        <v>Perlu bantuan dalam Memahami serta mampu mempraktikkan hukum bacaan mad thobi'I, mad wajib muttashil, dan mad jais munfashil dalam surat pendek pilihan</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73"/>
      <c r="B41" s="134" t="str">
        <f t="shared" si="7"/>
        <v/>
      </c>
      <c r="C41" s="135" t="str">
        <f>IF(Data!F37="","",Data!F37)</f>
        <v/>
      </c>
      <c r="D41" s="135" t="str">
        <f>IF(Data!G37="","",Data!G37)</f>
        <v/>
      </c>
      <c r="E41" s="152" t="str">
        <f>IF(Data!H37="","",Data!H37)</f>
        <v/>
      </c>
      <c r="F41" s="135" t="str">
        <f>IF(Data!I37="","",Data!I37)</f>
        <v/>
      </c>
      <c r="G41" s="135">
        <f>IF([27]QH!G41="","",[27]QH!G41)</f>
        <v>0</v>
      </c>
      <c r="H41" s="135">
        <f>IF([27]QH!H41="","",[27]QH!H41)</f>
        <v>0</v>
      </c>
      <c r="I41" s="135">
        <f>IF([27]QH!I41="","",[27]QH!I41)</f>
        <v>0</v>
      </c>
      <c r="J41" s="135">
        <f>IF([27]QH!J41="","",[27]QH!J41)</f>
        <v>0</v>
      </c>
      <c r="K41" s="135">
        <f>IF([27]QH!K41="","",[27]QH!K41)</f>
        <v>0</v>
      </c>
      <c r="L41" s="135">
        <f>IF([27]QH!L41="","",[27]QH!L41)</f>
        <v>0</v>
      </c>
      <c r="M41" s="135">
        <f>IF([27]QH!M41="","",[27]QH!M41)</f>
        <v>0</v>
      </c>
      <c r="N41" s="135">
        <f>IF([27]QH!N41="","",[27]QH!N41)</f>
        <v>0</v>
      </c>
      <c r="O41" s="135">
        <f>IF([27]QH!O41="","",[27]QH!O41)</f>
        <v>0</v>
      </c>
      <c r="P41" s="135">
        <f>IF([27]QH!P41="","",[27]QH!P41)</f>
        <v>0</v>
      </c>
      <c r="Q41" s="135">
        <f>IF([27]QH!Q41="","",[27]QH!Q41)</f>
        <v>0</v>
      </c>
      <c r="R41" s="135">
        <f>IF([27]QH!R41="","",[27]QH!R41)</f>
        <v>0</v>
      </c>
      <c r="S41" s="135">
        <f>IF([27]QH!S41="","",[27]QH!S41)</f>
        <v>0</v>
      </c>
      <c r="T41" s="135">
        <f>IF([27]QH!T41="","",[27]QH!T41)</f>
        <v>0</v>
      </c>
      <c r="U41" s="135">
        <f>IF([27]QH!U41="","",[27]QH!U41)</f>
        <v>0</v>
      </c>
      <c r="V41" s="350">
        <f>IF([27]QH!V41="","",[27]QH!V41)</f>
        <v>0</v>
      </c>
      <c r="W41" s="375" t="e">
        <f>IF([27]QH!W41="","",[27]QH!W41)</f>
        <v>#DIV/0!</v>
      </c>
      <c r="X41" s="375" t="e">
        <f>IF([27]QH!X41="","",[27]QH!X41)</f>
        <v>#DIV/0!</v>
      </c>
      <c r="Y41" s="351">
        <f>IF([27]QH!Y41="","",[27]QH!Y41)</f>
        <v>0</v>
      </c>
      <c r="Z41" s="302" t="str">
        <f t="shared" si="8"/>
        <v/>
      </c>
      <c r="AA41" s="201">
        <f t="shared" si="9"/>
        <v>0</v>
      </c>
      <c r="AB41" s="201">
        <f t="shared" si="10"/>
        <v>0</v>
      </c>
      <c r="AC41" s="201">
        <f t="shared" si="11"/>
        <v>1</v>
      </c>
      <c r="AD41" s="201">
        <f t="shared" si="12"/>
        <v>1</v>
      </c>
      <c r="AE41" s="221" t="str">
        <f t="shared" si="13"/>
        <v>Menunjukkan penguasaan dalam Memahami serta mampu mempraktikkan hukum bacaan mad thobi'I, mad wajib muttashil, dan mad jais munfashil dalam surat pendek pilihan</v>
      </c>
      <c r="AF41" s="226" t="str">
        <f t="shared" si="14"/>
        <v>Perlu bantuan dalam Memahami serta mampu mempraktikkan hukum bacaan mad thobi'I, mad wajib muttashil, dan mad jais munfashil dalam surat pendek pilihan</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73"/>
      <c r="B42" s="134" t="str">
        <f t="shared" si="7"/>
        <v/>
      </c>
      <c r="C42" s="135" t="str">
        <f>IF(Data!F38="","",Data!F38)</f>
        <v/>
      </c>
      <c r="D42" s="135" t="str">
        <f>IF(Data!G38="","",Data!G38)</f>
        <v/>
      </c>
      <c r="E42" s="152" t="str">
        <f>IF(Data!H38="","",Data!H38)</f>
        <v/>
      </c>
      <c r="F42" s="135" t="str">
        <f>IF(Data!I38="","",Data!I38)</f>
        <v/>
      </c>
      <c r="G42" s="135">
        <f>IF([27]QH!G42="","",[27]QH!G42)</f>
        <v>0</v>
      </c>
      <c r="H42" s="135">
        <f>IF([27]QH!H42="","",[27]QH!H42)</f>
        <v>0</v>
      </c>
      <c r="I42" s="135">
        <f>IF([27]QH!I42="","",[27]QH!I42)</f>
        <v>0</v>
      </c>
      <c r="J42" s="135">
        <f>IF([27]QH!J42="","",[27]QH!J42)</f>
        <v>0</v>
      </c>
      <c r="K42" s="135">
        <f>IF([27]QH!K42="","",[27]QH!K42)</f>
        <v>0</v>
      </c>
      <c r="L42" s="135">
        <f>IF([27]QH!L42="","",[27]QH!L42)</f>
        <v>0</v>
      </c>
      <c r="M42" s="135">
        <f>IF([27]QH!M42="","",[27]QH!M42)</f>
        <v>0</v>
      </c>
      <c r="N42" s="135">
        <f>IF([27]QH!N42="","",[27]QH!N42)</f>
        <v>0</v>
      </c>
      <c r="O42" s="135">
        <f>IF([27]QH!O42="","",[27]QH!O42)</f>
        <v>0</v>
      </c>
      <c r="P42" s="135">
        <f>IF([27]QH!P42="","",[27]QH!P42)</f>
        <v>0</v>
      </c>
      <c r="Q42" s="135">
        <f>IF([27]QH!Q42="","",[27]QH!Q42)</f>
        <v>0</v>
      </c>
      <c r="R42" s="135">
        <f>IF([27]QH!R42="","",[27]QH!R42)</f>
        <v>0</v>
      </c>
      <c r="S42" s="135">
        <f>IF([27]QH!S42="","",[27]QH!S42)</f>
        <v>0</v>
      </c>
      <c r="T42" s="135">
        <f>IF([27]QH!T42="","",[27]QH!T42)</f>
        <v>0</v>
      </c>
      <c r="U42" s="135">
        <f>IF([27]QH!U42="","",[27]QH!U42)</f>
        <v>0</v>
      </c>
      <c r="V42" s="350">
        <f>IF([27]QH!V42="","",[27]QH!V42)</f>
        <v>0</v>
      </c>
      <c r="W42" s="375" t="e">
        <f>IF([27]QH!W42="","",[27]QH!W42)</f>
        <v>#DIV/0!</v>
      </c>
      <c r="X42" s="375" t="e">
        <f>IF([27]QH!X42="","",[27]QH!X42)</f>
        <v>#DIV/0!</v>
      </c>
      <c r="Y42" s="351">
        <f>IF([27]QH!Y42="","",[27]QH!Y42)</f>
        <v>0</v>
      </c>
      <c r="Z42" s="302" t="str">
        <f t="shared" si="8"/>
        <v/>
      </c>
      <c r="AA42" s="201">
        <f t="shared" si="9"/>
        <v>0</v>
      </c>
      <c r="AB42" s="201">
        <f t="shared" si="10"/>
        <v>0</v>
      </c>
      <c r="AC42" s="201">
        <f t="shared" si="11"/>
        <v>1</v>
      </c>
      <c r="AD42" s="201">
        <f t="shared" si="12"/>
        <v>1</v>
      </c>
      <c r="AE42" s="221" t="str">
        <f t="shared" si="13"/>
        <v>Menunjukkan penguasaan dalam Memahami serta mampu mempraktikkan hukum bacaan mad thobi'I, mad wajib muttashil, dan mad jais munfashil dalam surat pendek pilihan</v>
      </c>
      <c r="AF42" s="226" t="str">
        <f t="shared" si="14"/>
        <v>Perlu bantuan dalam Memahami serta mampu mempraktikkan hukum bacaan mad thobi'I, mad wajib muttashil, dan mad jais munfashil dalam surat pendek pilihan</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73"/>
      <c r="B43" s="134" t="str">
        <f t="shared" si="7"/>
        <v/>
      </c>
      <c r="C43" s="135" t="str">
        <f>IF(Data!F39="","",Data!F39)</f>
        <v/>
      </c>
      <c r="D43" s="135" t="str">
        <f>IF(Data!G39="","",Data!G39)</f>
        <v/>
      </c>
      <c r="E43" s="152" t="str">
        <f>IF(Data!H39="","",Data!H39)</f>
        <v/>
      </c>
      <c r="F43" s="135" t="str">
        <f>IF(Data!I39="","",Data!I39)</f>
        <v/>
      </c>
      <c r="G43" s="135">
        <f>IF([27]QH!G43="","",[27]QH!G43)</f>
        <v>0</v>
      </c>
      <c r="H43" s="135">
        <f>IF([27]QH!H43="","",[27]QH!H43)</f>
        <v>0</v>
      </c>
      <c r="I43" s="135">
        <f>IF([27]QH!I43="","",[27]QH!I43)</f>
        <v>0</v>
      </c>
      <c r="J43" s="135">
        <f>IF([27]QH!J43="","",[27]QH!J43)</f>
        <v>0</v>
      </c>
      <c r="K43" s="135">
        <f>IF([27]QH!K43="","",[27]QH!K43)</f>
        <v>0</v>
      </c>
      <c r="L43" s="135">
        <f>IF([27]QH!L43="","",[27]QH!L43)</f>
        <v>0</v>
      </c>
      <c r="M43" s="135">
        <f>IF([27]QH!M43="","",[27]QH!M43)</f>
        <v>0</v>
      </c>
      <c r="N43" s="135">
        <f>IF([27]QH!N43="","",[27]QH!N43)</f>
        <v>0</v>
      </c>
      <c r="O43" s="135">
        <f>IF([27]QH!O43="","",[27]QH!O43)</f>
        <v>0</v>
      </c>
      <c r="P43" s="135">
        <f>IF([27]QH!P43="","",[27]QH!P43)</f>
        <v>0</v>
      </c>
      <c r="Q43" s="135">
        <f>IF([27]QH!Q43="","",[27]QH!Q43)</f>
        <v>0</v>
      </c>
      <c r="R43" s="135">
        <f>IF([27]QH!R43="","",[27]QH!R43)</f>
        <v>0</v>
      </c>
      <c r="S43" s="135">
        <f>IF([27]QH!S43="","",[27]QH!S43)</f>
        <v>0</v>
      </c>
      <c r="T43" s="135">
        <f>IF([27]QH!T43="","",[27]QH!T43)</f>
        <v>0</v>
      </c>
      <c r="U43" s="135">
        <f>IF([27]QH!U43="","",[27]QH!U43)</f>
        <v>0</v>
      </c>
      <c r="V43" s="350">
        <f>IF([27]QH!V43="","",[27]QH!V43)</f>
        <v>0</v>
      </c>
      <c r="W43" s="375" t="e">
        <f>IF([27]QH!W43="","",[27]QH!W43)</f>
        <v>#DIV/0!</v>
      </c>
      <c r="X43" s="375" t="e">
        <f>IF([27]QH!X43="","",[27]QH!X43)</f>
        <v>#DIV/0!</v>
      </c>
      <c r="Y43" s="351">
        <f>IF([27]QH!Y43="","",[27]QH!Y43)</f>
        <v>0</v>
      </c>
      <c r="Z43" s="302" t="str">
        <f t="shared" si="8"/>
        <v/>
      </c>
      <c r="AA43" s="201">
        <f t="shared" si="9"/>
        <v>0</v>
      </c>
      <c r="AB43" s="201">
        <f t="shared" si="10"/>
        <v>0</v>
      </c>
      <c r="AC43" s="201">
        <f t="shared" si="11"/>
        <v>1</v>
      </c>
      <c r="AD43" s="201">
        <f t="shared" si="12"/>
        <v>1</v>
      </c>
      <c r="AE43" s="221" t="str">
        <f t="shared" si="13"/>
        <v>Menunjukkan penguasaan dalam Memahami serta mampu mempraktikkan hukum bacaan mad thobi'I, mad wajib muttashil, dan mad jais munfashil dalam surat pendek pilihan</v>
      </c>
      <c r="AF43" s="226" t="str">
        <f t="shared" si="14"/>
        <v>Perlu bantuan dalam Memahami serta mampu mempraktikkan hukum bacaan mad thobi'I, mad wajib muttashil, dan mad jais munfashil dalam surat pendek pilihan</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73"/>
      <c r="B44" s="134" t="str">
        <f t="shared" si="7"/>
        <v/>
      </c>
      <c r="C44" s="135" t="str">
        <f>IF(Data!F40="","",Data!F40)</f>
        <v/>
      </c>
      <c r="D44" s="135" t="str">
        <f>IF(Data!G40="","",Data!G40)</f>
        <v/>
      </c>
      <c r="E44" s="152" t="str">
        <f>IF(Data!H40="","",Data!H40)</f>
        <v/>
      </c>
      <c r="F44" s="135" t="str">
        <f>IF(Data!I40="","",Data!I40)</f>
        <v/>
      </c>
      <c r="G44" s="135">
        <f>IF([27]QH!G44="","",[27]QH!G44)</f>
        <v>0</v>
      </c>
      <c r="H44" s="135">
        <f>IF([27]QH!H44="","",[27]QH!H44)</f>
        <v>0</v>
      </c>
      <c r="I44" s="135">
        <f>IF([27]QH!I44="","",[27]QH!I44)</f>
        <v>0</v>
      </c>
      <c r="J44" s="135">
        <f>IF([27]QH!J44="","",[27]QH!J44)</f>
        <v>0</v>
      </c>
      <c r="K44" s="135">
        <f>IF([27]QH!K44="","",[27]QH!K44)</f>
        <v>0</v>
      </c>
      <c r="L44" s="135">
        <f>IF([27]QH!L44="","",[27]QH!L44)</f>
        <v>0</v>
      </c>
      <c r="M44" s="135">
        <f>IF([27]QH!M44="","",[27]QH!M44)</f>
        <v>0</v>
      </c>
      <c r="N44" s="135">
        <f>IF([27]QH!N44="","",[27]QH!N44)</f>
        <v>0</v>
      </c>
      <c r="O44" s="135">
        <f>IF([27]QH!O44="","",[27]QH!O44)</f>
        <v>0</v>
      </c>
      <c r="P44" s="135">
        <f>IF([27]QH!P44="","",[27]QH!P44)</f>
        <v>0</v>
      </c>
      <c r="Q44" s="135">
        <f>IF([27]QH!Q44="","",[27]QH!Q44)</f>
        <v>0</v>
      </c>
      <c r="R44" s="135">
        <f>IF([27]QH!R44="","",[27]QH!R44)</f>
        <v>0</v>
      </c>
      <c r="S44" s="135">
        <f>IF([27]QH!S44="","",[27]QH!S44)</f>
        <v>0</v>
      </c>
      <c r="T44" s="135">
        <f>IF([27]QH!T44="","",[27]QH!T44)</f>
        <v>0</v>
      </c>
      <c r="U44" s="135">
        <f>IF([27]QH!U44="","",[27]QH!U44)</f>
        <v>0</v>
      </c>
      <c r="V44" s="350">
        <f>IF([27]QH!V44="","",[27]QH!V44)</f>
        <v>0</v>
      </c>
      <c r="W44" s="375" t="e">
        <f>IF([27]QH!W44="","",[27]QH!W44)</f>
        <v>#DIV/0!</v>
      </c>
      <c r="X44" s="375" t="e">
        <f>IF([27]QH!X44="","",[27]QH!X44)</f>
        <v>#DIV/0!</v>
      </c>
      <c r="Y44" s="351">
        <f>IF([27]QH!Y44="","",[27]QH!Y44)</f>
        <v>0</v>
      </c>
      <c r="Z44" s="302" t="str">
        <f t="shared" si="8"/>
        <v/>
      </c>
      <c r="AA44" s="201">
        <f t="shared" si="9"/>
        <v>0</v>
      </c>
      <c r="AB44" s="201">
        <f t="shared" si="10"/>
        <v>0</v>
      </c>
      <c r="AC44" s="201">
        <f t="shared" si="11"/>
        <v>1</v>
      </c>
      <c r="AD44" s="201">
        <f t="shared" si="12"/>
        <v>1</v>
      </c>
      <c r="AE44" s="221" t="str">
        <f t="shared" si="13"/>
        <v>Menunjukkan penguasaan dalam Memahami serta mampu mempraktikkan hukum bacaan mad thobi'I, mad wajib muttashil, dan mad jais munfashil dalam surat pendek pilihan</v>
      </c>
      <c r="AF44" s="226" t="str">
        <f t="shared" si="14"/>
        <v>Perlu bantuan dalam Memahami serta mampu mempraktikkan hukum bacaan mad thobi'I, mad wajib muttashil, dan mad jais munfashil dalam surat pendek pilihan</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73"/>
      <c r="B45" s="134" t="str">
        <f t="shared" si="7"/>
        <v/>
      </c>
      <c r="C45" s="135" t="str">
        <f>IF(Data!F41="","",Data!F41)</f>
        <v/>
      </c>
      <c r="D45" s="135" t="str">
        <f>IF(Data!G41="","",Data!G41)</f>
        <v/>
      </c>
      <c r="E45" s="152" t="str">
        <f>IF(Data!H41="","",Data!H41)</f>
        <v/>
      </c>
      <c r="F45" s="135" t="str">
        <f>IF(Data!I41="","",Data!I41)</f>
        <v/>
      </c>
      <c r="G45" s="135">
        <f>IF([27]QH!G45="","",[27]QH!G45)</f>
        <v>0</v>
      </c>
      <c r="H45" s="135">
        <f>IF([27]QH!H45="","",[27]QH!H45)</f>
        <v>0</v>
      </c>
      <c r="I45" s="135">
        <f>IF([27]QH!I45="","",[27]QH!I45)</f>
        <v>0</v>
      </c>
      <c r="J45" s="135">
        <f>IF([27]QH!J45="","",[27]QH!J45)</f>
        <v>0</v>
      </c>
      <c r="K45" s="135">
        <f>IF([27]QH!K45="","",[27]QH!K45)</f>
        <v>0</v>
      </c>
      <c r="L45" s="135">
        <f>IF([27]QH!L45="","",[27]QH!L45)</f>
        <v>0</v>
      </c>
      <c r="M45" s="135">
        <f>IF([27]QH!M45="","",[27]QH!M45)</f>
        <v>0</v>
      </c>
      <c r="N45" s="135">
        <f>IF([27]QH!N45="","",[27]QH!N45)</f>
        <v>0</v>
      </c>
      <c r="O45" s="135">
        <f>IF([27]QH!O45="","",[27]QH!O45)</f>
        <v>0</v>
      </c>
      <c r="P45" s="135">
        <f>IF([27]QH!P45="","",[27]QH!P45)</f>
        <v>0</v>
      </c>
      <c r="Q45" s="135">
        <f>IF([27]QH!Q45="","",[27]QH!Q45)</f>
        <v>0</v>
      </c>
      <c r="R45" s="135">
        <f>IF([27]QH!R45="","",[27]QH!R45)</f>
        <v>0</v>
      </c>
      <c r="S45" s="135">
        <f>IF([27]QH!S45="","",[27]QH!S45)</f>
        <v>0</v>
      </c>
      <c r="T45" s="135">
        <f>IF([27]QH!T45="","",[27]QH!T45)</f>
        <v>0</v>
      </c>
      <c r="U45" s="135">
        <f>IF([27]QH!U45="","",[27]QH!U45)</f>
        <v>0</v>
      </c>
      <c r="V45" s="350">
        <f>IF([27]QH!V45="","",[27]QH!V45)</f>
        <v>0</v>
      </c>
      <c r="W45" s="375" t="e">
        <f>IF([27]QH!W45="","",[27]QH!W45)</f>
        <v>#DIV/0!</v>
      </c>
      <c r="X45" s="375" t="e">
        <f>IF([27]QH!X45="","",[27]QH!X45)</f>
        <v>#DIV/0!</v>
      </c>
      <c r="Y45" s="351">
        <f>IF([27]QH!Y45="","",[27]QH!Y45)</f>
        <v>0</v>
      </c>
      <c r="Z45" s="302" t="str">
        <f t="shared" si="8"/>
        <v/>
      </c>
      <c r="AA45" s="201">
        <f t="shared" si="9"/>
        <v>0</v>
      </c>
      <c r="AB45" s="201">
        <f t="shared" si="10"/>
        <v>0</v>
      </c>
      <c r="AC45" s="201">
        <f t="shared" si="11"/>
        <v>1</v>
      </c>
      <c r="AD45" s="201">
        <f t="shared" si="12"/>
        <v>1</v>
      </c>
      <c r="AE45" s="221" t="str">
        <f t="shared" si="13"/>
        <v>Menunjukkan penguasaan dalam Memahami serta mampu mempraktikkan hukum bacaan mad thobi'I, mad wajib muttashil, dan mad jais munfashil dalam surat pendek pilihan</v>
      </c>
      <c r="AF45" s="226" t="str">
        <f t="shared" si="14"/>
        <v>Perlu bantuan dalam Memahami serta mampu mempraktikkan hukum bacaan mad thobi'I, mad wajib muttashil, dan mad jais munfashil dalam surat pendek pilihan</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73"/>
      <c r="B46" s="134" t="str">
        <f t="shared" si="7"/>
        <v/>
      </c>
      <c r="C46" s="135" t="str">
        <f>IF(Data!F42="","",Data!F42)</f>
        <v/>
      </c>
      <c r="D46" s="135" t="str">
        <f>IF(Data!G42="","",Data!G42)</f>
        <v/>
      </c>
      <c r="E46" s="152" t="str">
        <f>IF(Data!H42="","",Data!H42)</f>
        <v/>
      </c>
      <c r="F46" s="135" t="str">
        <f>IF(Data!I42="","",Data!I42)</f>
        <v/>
      </c>
      <c r="G46" s="135">
        <f>IF([27]QH!G46="","",[27]QH!G46)</f>
        <v>0</v>
      </c>
      <c r="H46" s="135">
        <f>IF([27]QH!H46="","",[27]QH!H46)</f>
        <v>0</v>
      </c>
      <c r="I46" s="135">
        <f>IF([27]QH!I46="","",[27]QH!I46)</f>
        <v>0</v>
      </c>
      <c r="J46" s="135">
        <f>IF([27]QH!J46="","",[27]QH!J46)</f>
        <v>0</v>
      </c>
      <c r="K46" s="135">
        <f>IF([27]QH!K46="","",[27]QH!K46)</f>
        <v>0</v>
      </c>
      <c r="L46" s="135">
        <f>IF([27]QH!L46="","",[27]QH!L46)</f>
        <v>0</v>
      </c>
      <c r="M46" s="135">
        <f>IF([27]QH!M46="","",[27]QH!M46)</f>
        <v>0</v>
      </c>
      <c r="N46" s="135">
        <f>IF([27]QH!N46="","",[27]QH!N46)</f>
        <v>0</v>
      </c>
      <c r="O46" s="135">
        <f>IF([27]QH!O46="","",[27]QH!O46)</f>
        <v>0</v>
      </c>
      <c r="P46" s="135">
        <f>IF([27]QH!P46="","",[27]QH!P46)</f>
        <v>0</v>
      </c>
      <c r="Q46" s="135">
        <f>IF([27]QH!Q46="","",[27]QH!Q46)</f>
        <v>0</v>
      </c>
      <c r="R46" s="135">
        <f>IF([27]QH!R46="","",[27]QH!R46)</f>
        <v>0</v>
      </c>
      <c r="S46" s="135">
        <f>IF([27]QH!S46="","",[27]QH!S46)</f>
        <v>0</v>
      </c>
      <c r="T46" s="135">
        <f>IF([27]QH!T46="","",[27]QH!T46)</f>
        <v>0</v>
      </c>
      <c r="U46" s="135">
        <f>IF([27]QH!U46="","",[27]QH!U46)</f>
        <v>0</v>
      </c>
      <c r="V46" s="350">
        <f>IF([27]QH!V46="","",[27]QH!V46)</f>
        <v>0</v>
      </c>
      <c r="W46" s="375" t="e">
        <f>IF([27]QH!W46="","",[27]QH!W46)</f>
        <v>#DIV/0!</v>
      </c>
      <c r="X46" s="375" t="e">
        <f>IF([27]QH!X46="","",[27]QH!X46)</f>
        <v>#DIV/0!</v>
      </c>
      <c r="Y46" s="351">
        <f>IF([27]QH!Y46="","",[27]QH!Y46)</f>
        <v>0</v>
      </c>
      <c r="Z46" s="302" t="str">
        <f t="shared" si="8"/>
        <v/>
      </c>
      <c r="AA46" s="201">
        <f t="shared" si="9"/>
        <v>0</v>
      </c>
      <c r="AB46" s="201">
        <f t="shared" si="10"/>
        <v>0</v>
      </c>
      <c r="AC46" s="201">
        <f t="shared" si="11"/>
        <v>1</v>
      </c>
      <c r="AD46" s="201">
        <f t="shared" si="12"/>
        <v>1</v>
      </c>
      <c r="AE46" s="221" t="str">
        <f t="shared" si="13"/>
        <v>Menunjukkan penguasaan dalam Memahami serta mampu mempraktikkan hukum bacaan mad thobi'I, mad wajib muttashil, dan mad jais munfashil dalam surat pendek pilihan</v>
      </c>
      <c r="AF46" s="226" t="str">
        <f t="shared" si="14"/>
        <v>Perlu bantuan dalam Memahami serta mampu mempraktikkan hukum bacaan mad thobi'I, mad wajib muttashil, dan mad jais munfashil dalam surat pendek pilihan</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73"/>
      <c r="B47" s="134" t="str">
        <f t="shared" si="7"/>
        <v/>
      </c>
      <c r="C47" s="135" t="str">
        <f>IF(Data!F43="","",Data!F43)</f>
        <v/>
      </c>
      <c r="D47" s="135" t="str">
        <f>IF(Data!G43="","",Data!G43)</f>
        <v/>
      </c>
      <c r="E47" s="152" t="str">
        <f>IF(Data!H43="","",Data!H43)</f>
        <v/>
      </c>
      <c r="F47" s="135" t="str">
        <f>IF(Data!I43="","",Data!I43)</f>
        <v/>
      </c>
      <c r="G47" s="135">
        <f>IF([27]QH!G47="","",[27]QH!G47)</f>
        <v>0</v>
      </c>
      <c r="H47" s="135">
        <f>IF([27]QH!H47="","",[27]QH!H47)</f>
        <v>0</v>
      </c>
      <c r="I47" s="135">
        <f>IF([27]QH!I47="","",[27]QH!I47)</f>
        <v>0</v>
      </c>
      <c r="J47" s="135">
        <f>IF([27]QH!J47="","",[27]QH!J47)</f>
        <v>0</v>
      </c>
      <c r="K47" s="135">
        <f>IF([27]QH!K47="","",[27]QH!K47)</f>
        <v>0</v>
      </c>
      <c r="L47" s="135">
        <f>IF([27]QH!L47="","",[27]QH!L47)</f>
        <v>0</v>
      </c>
      <c r="M47" s="135">
        <f>IF([27]QH!M47="","",[27]QH!M47)</f>
        <v>0</v>
      </c>
      <c r="N47" s="135">
        <f>IF([27]QH!N47="","",[27]QH!N47)</f>
        <v>0</v>
      </c>
      <c r="O47" s="135">
        <f>IF([27]QH!O47="","",[27]QH!O47)</f>
        <v>0</v>
      </c>
      <c r="P47" s="135">
        <f>IF([27]QH!P47="","",[27]QH!P47)</f>
        <v>0</v>
      </c>
      <c r="Q47" s="135">
        <f>IF([27]QH!Q47="","",[27]QH!Q47)</f>
        <v>0</v>
      </c>
      <c r="R47" s="135">
        <f>IF([27]QH!R47="","",[27]QH!R47)</f>
        <v>0</v>
      </c>
      <c r="S47" s="135">
        <f>IF([27]QH!S47="","",[27]QH!S47)</f>
        <v>0</v>
      </c>
      <c r="T47" s="135">
        <f>IF([27]QH!T47="","",[27]QH!T47)</f>
        <v>0</v>
      </c>
      <c r="U47" s="135">
        <f>IF([27]QH!U47="","",[27]QH!U47)</f>
        <v>0</v>
      </c>
      <c r="V47" s="350">
        <f>IF([27]QH!V47="","",[27]QH!V47)</f>
        <v>0</v>
      </c>
      <c r="W47" s="375" t="e">
        <f>IF([27]QH!W47="","",[27]QH!W47)</f>
        <v>#DIV/0!</v>
      </c>
      <c r="X47" s="375" t="e">
        <f>IF([27]QH!X47="","",[27]QH!X47)</f>
        <v>#DIV/0!</v>
      </c>
      <c r="Y47" s="351">
        <f>IF([27]QH!Y47="","",[27]QH!Y47)</f>
        <v>0</v>
      </c>
      <c r="Z47" s="302" t="str">
        <f t="shared" si="8"/>
        <v/>
      </c>
      <c r="AA47" s="201">
        <f t="shared" si="9"/>
        <v>0</v>
      </c>
      <c r="AB47" s="201">
        <f t="shared" si="10"/>
        <v>0</v>
      </c>
      <c r="AC47" s="201">
        <f t="shared" si="11"/>
        <v>1</v>
      </c>
      <c r="AD47" s="201">
        <f t="shared" si="12"/>
        <v>1</v>
      </c>
      <c r="AE47" s="221" t="str">
        <f t="shared" si="13"/>
        <v>Menunjukkan penguasaan dalam Memahami serta mampu mempraktikkan hukum bacaan mad thobi'I, mad wajib muttashil, dan mad jais munfashil dalam surat pendek pilihan</v>
      </c>
      <c r="AF47" s="226" t="str">
        <f t="shared" si="14"/>
        <v>Perlu bantuan dalam Memahami serta mampu mempraktikkan hukum bacaan mad thobi'I, mad wajib muttashil, dan mad jais munfashil dalam surat pendek pilihan</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73"/>
      <c r="B48" s="134" t="str">
        <f t="shared" si="7"/>
        <v/>
      </c>
      <c r="C48" s="135" t="str">
        <f>IF(Data!F44="","",Data!F44)</f>
        <v/>
      </c>
      <c r="D48" s="135" t="str">
        <f>IF(Data!G44="","",Data!G44)</f>
        <v/>
      </c>
      <c r="E48" s="152" t="str">
        <f>IF(Data!H44="","",Data!H44)</f>
        <v/>
      </c>
      <c r="F48" s="135" t="str">
        <f>IF(Data!I44="","",Data!I44)</f>
        <v/>
      </c>
      <c r="G48" s="135">
        <f>IF([27]QH!G48="","",[27]QH!G48)</f>
        <v>0</v>
      </c>
      <c r="H48" s="135">
        <f>IF([27]QH!H48="","",[27]QH!H48)</f>
        <v>0</v>
      </c>
      <c r="I48" s="135">
        <f>IF([27]QH!I48="","",[27]QH!I48)</f>
        <v>0</v>
      </c>
      <c r="J48" s="135">
        <f>IF([27]QH!J48="","",[27]QH!J48)</f>
        <v>0</v>
      </c>
      <c r="K48" s="135">
        <f>IF([27]QH!K48="","",[27]QH!K48)</f>
        <v>0</v>
      </c>
      <c r="L48" s="135">
        <f>IF([27]QH!L48="","",[27]QH!L48)</f>
        <v>0</v>
      </c>
      <c r="M48" s="135">
        <f>IF([27]QH!M48="","",[27]QH!M48)</f>
        <v>0</v>
      </c>
      <c r="N48" s="135">
        <f>IF([27]QH!N48="","",[27]QH!N48)</f>
        <v>0</v>
      </c>
      <c r="O48" s="135">
        <f>IF([27]QH!O48="","",[27]QH!O48)</f>
        <v>0</v>
      </c>
      <c r="P48" s="135">
        <f>IF([27]QH!P48="","",[27]QH!P48)</f>
        <v>0</v>
      </c>
      <c r="Q48" s="135">
        <f>IF([27]QH!Q48="","",[27]QH!Q48)</f>
        <v>0</v>
      </c>
      <c r="R48" s="135">
        <f>IF([27]QH!R48="","",[27]QH!R48)</f>
        <v>0</v>
      </c>
      <c r="S48" s="135">
        <f>IF([27]QH!S48="","",[27]QH!S48)</f>
        <v>0</v>
      </c>
      <c r="T48" s="135">
        <f>IF([27]QH!T48="","",[27]QH!T48)</f>
        <v>0</v>
      </c>
      <c r="U48" s="135">
        <f>IF([27]QH!U48="","",[27]QH!U48)</f>
        <v>0</v>
      </c>
      <c r="V48" s="350">
        <f>IF([27]QH!V48="","",[27]QH!V48)</f>
        <v>0</v>
      </c>
      <c r="W48" s="375" t="e">
        <f>IF([27]QH!W48="","",[27]QH!W48)</f>
        <v>#DIV/0!</v>
      </c>
      <c r="X48" s="375" t="e">
        <f>IF([27]QH!X48="","",[27]QH!X48)</f>
        <v>#DIV/0!</v>
      </c>
      <c r="Y48" s="351">
        <f>IF([27]QH!Y48="","",[27]QH!Y48)</f>
        <v>0</v>
      </c>
      <c r="Z48" s="302" t="str">
        <f t="shared" si="8"/>
        <v/>
      </c>
      <c r="AA48" s="201">
        <f t="shared" si="9"/>
        <v>0</v>
      </c>
      <c r="AB48" s="201">
        <f t="shared" si="10"/>
        <v>0</v>
      </c>
      <c r="AC48" s="201">
        <f t="shared" si="11"/>
        <v>1</v>
      </c>
      <c r="AD48" s="201">
        <f t="shared" si="12"/>
        <v>1</v>
      </c>
      <c r="AE48" s="221" t="str">
        <f t="shared" si="13"/>
        <v>Menunjukkan penguasaan dalam Memahami serta mampu mempraktikkan hukum bacaan mad thobi'I, mad wajib muttashil, dan mad jais munfashil dalam surat pendek pilihan</v>
      </c>
      <c r="AF48" s="226" t="str">
        <f t="shared" si="14"/>
        <v>Perlu bantuan dalam Memahami serta mampu mempraktikkan hukum bacaan mad thobi'I, mad wajib muttashil, dan mad jais munfashil dalam surat pendek pilihan</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73"/>
      <c r="B49" s="134" t="str">
        <f t="shared" si="7"/>
        <v/>
      </c>
      <c r="C49" s="135" t="str">
        <f>IF(Data!F45="","",Data!F45)</f>
        <v/>
      </c>
      <c r="D49" s="135" t="str">
        <f>IF(Data!G45="","",Data!G45)</f>
        <v/>
      </c>
      <c r="E49" s="152" t="str">
        <f>IF(Data!H45="","",Data!H45)</f>
        <v/>
      </c>
      <c r="F49" s="135" t="str">
        <f>IF(Data!I45="","",Data!I45)</f>
        <v/>
      </c>
      <c r="G49" s="135">
        <f>IF([27]QH!G49="","",[27]QH!G49)</f>
        <v>0</v>
      </c>
      <c r="H49" s="135">
        <f>IF([27]QH!H49="","",[27]QH!H49)</f>
        <v>0</v>
      </c>
      <c r="I49" s="135">
        <f>IF([27]QH!I49="","",[27]QH!I49)</f>
        <v>0</v>
      </c>
      <c r="J49" s="135">
        <f>IF([27]QH!J49="","",[27]QH!J49)</f>
        <v>0</v>
      </c>
      <c r="K49" s="135">
        <f>IF([27]QH!K49="","",[27]QH!K49)</f>
        <v>0</v>
      </c>
      <c r="L49" s="135">
        <f>IF([27]QH!L49="","",[27]QH!L49)</f>
        <v>0</v>
      </c>
      <c r="M49" s="135">
        <f>IF([27]QH!M49="","",[27]QH!M49)</f>
        <v>0</v>
      </c>
      <c r="N49" s="135">
        <f>IF([27]QH!N49="","",[27]QH!N49)</f>
        <v>0</v>
      </c>
      <c r="O49" s="135">
        <f>IF([27]QH!O49="","",[27]QH!O49)</f>
        <v>0</v>
      </c>
      <c r="P49" s="135">
        <f>IF([27]QH!P49="","",[27]QH!P49)</f>
        <v>0</v>
      </c>
      <c r="Q49" s="135">
        <f>IF([27]QH!Q49="","",[27]QH!Q49)</f>
        <v>0</v>
      </c>
      <c r="R49" s="135">
        <f>IF([27]QH!R49="","",[27]QH!R49)</f>
        <v>0</v>
      </c>
      <c r="S49" s="135">
        <f>IF([27]QH!S49="","",[27]QH!S49)</f>
        <v>0</v>
      </c>
      <c r="T49" s="135">
        <f>IF([27]QH!T49="","",[27]QH!T49)</f>
        <v>0</v>
      </c>
      <c r="U49" s="135">
        <f>IF([27]QH!U49="","",[27]QH!U49)</f>
        <v>0</v>
      </c>
      <c r="V49" s="350">
        <f>IF([27]QH!V49="","",[27]QH!V49)</f>
        <v>0</v>
      </c>
      <c r="W49" s="375" t="e">
        <f>IF([27]QH!W49="","",[27]QH!W49)</f>
        <v>#DIV/0!</v>
      </c>
      <c r="X49" s="375" t="e">
        <f>IF([27]QH!X49="","",[27]QH!X49)</f>
        <v>#DIV/0!</v>
      </c>
      <c r="Y49" s="351">
        <f>IF([27]QH!Y49="","",[27]QH!Y49)</f>
        <v>0</v>
      </c>
      <c r="Z49" s="302" t="str">
        <f t="shared" si="8"/>
        <v/>
      </c>
      <c r="AA49" s="201">
        <f t="shared" si="9"/>
        <v>0</v>
      </c>
      <c r="AB49" s="201">
        <f t="shared" si="10"/>
        <v>0</v>
      </c>
      <c r="AC49" s="201">
        <f t="shared" si="11"/>
        <v>1</v>
      </c>
      <c r="AD49" s="201">
        <f t="shared" si="12"/>
        <v>1</v>
      </c>
      <c r="AE49" s="221" t="str">
        <f t="shared" si="13"/>
        <v>Menunjukkan penguasaan dalam Memahami serta mampu mempraktikkan hukum bacaan mad thobi'I, mad wajib muttashil, dan mad jais munfashil dalam surat pendek pilihan</v>
      </c>
      <c r="AF49" s="226" t="str">
        <f t="shared" si="14"/>
        <v>Perlu bantuan dalam Memahami serta mampu mempraktikkan hukum bacaan mad thobi'I, mad wajib muttashil, dan mad jais munfashil dalam surat pendek pilihan</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73"/>
      <c r="B50" s="134" t="str">
        <f t="shared" si="7"/>
        <v/>
      </c>
      <c r="C50" s="135" t="str">
        <f>IF(Data!F46="","",Data!F46)</f>
        <v/>
      </c>
      <c r="D50" s="135" t="str">
        <f>IF(Data!G46="","",Data!G46)</f>
        <v/>
      </c>
      <c r="E50" s="152" t="str">
        <f>IF(Data!H46="","",Data!H46)</f>
        <v/>
      </c>
      <c r="F50" s="135" t="str">
        <f>IF(Data!I46="","",Data!I46)</f>
        <v/>
      </c>
      <c r="G50" s="135">
        <f>IF([27]QH!G50="","",[27]QH!G50)</f>
        <v>0</v>
      </c>
      <c r="H50" s="135">
        <f>IF([27]QH!H50="","",[27]QH!H50)</f>
        <v>0</v>
      </c>
      <c r="I50" s="135">
        <f>IF([27]QH!I50="","",[27]QH!I50)</f>
        <v>0</v>
      </c>
      <c r="J50" s="135">
        <f>IF([27]QH!J50="","",[27]QH!J50)</f>
        <v>0</v>
      </c>
      <c r="K50" s="135">
        <f>IF([27]QH!K50="","",[27]QH!K50)</f>
        <v>0</v>
      </c>
      <c r="L50" s="135">
        <f>IF([27]QH!L50="","",[27]QH!L50)</f>
        <v>0</v>
      </c>
      <c r="M50" s="135">
        <f>IF([27]QH!M50="","",[27]QH!M50)</f>
        <v>0</v>
      </c>
      <c r="N50" s="135">
        <f>IF([27]QH!N50="","",[27]QH!N50)</f>
        <v>0</v>
      </c>
      <c r="O50" s="135">
        <f>IF([27]QH!O50="","",[27]QH!O50)</f>
        <v>0</v>
      </c>
      <c r="P50" s="135">
        <f>IF([27]QH!P50="","",[27]QH!P50)</f>
        <v>0</v>
      </c>
      <c r="Q50" s="135">
        <f>IF([27]QH!Q50="","",[27]QH!Q50)</f>
        <v>0</v>
      </c>
      <c r="R50" s="135">
        <f>IF([27]QH!R50="","",[27]QH!R50)</f>
        <v>0</v>
      </c>
      <c r="S50" s="135">
        <f>IF([27]QH!S50="","",[27]QH!S50)</f>
        <v>0</v>
      </c>
      <c r="T50" s="135">
        <f>IF([27]QH!T50="","",[27]QH!T50)</f>
        <v>0</v>
      </c>
      <c r="U50" s="135">
        <f>IF([27]QH!U50="","",[27]QH!U50)</f>
        <v>0</v>
      </c>
      <c r="V50" s="350">
        <f>IF([27]QH!V50="","",[27]QH!V50)</f>
        <v>0</v>
      </c>
      <c r="W50" s="375" t="e">
        <f>IF([27]QH!W50="","",[27]QH!W50)</f>
        <v>#DIV/0!</v>
      </c>
      <c r="X50" s="375" t="e">
        <f>IF([27]QH!X50="","",[27]QH!X50)</f>
        <v>#DIV/0!</v>
      </c>
      <c r="Y50" s="351">
        <f>IF([27]QH!Y50="","",[27]QH!Y50)</f>
        <v>0</v>
      </c>
      <c r="Z50" s="302" t="str">
        <f t="shared" si="8"/>
        <v/>
      </c>
      <c r="AA50" s="201">
        <f t="shared" si="9"/>
        <v>0</v>
      </c>
      <c r="AB50" s="201">
        <f t="shared" si="10"/>
        <v>0</v>
      </c>
      <c r="AC50" s="201">
        <f t="shared" si="11"/>
        <v>1</v>
      </c>
      <c r="AD50" s="201">
        <f t="shared" si="12"/>
        <v>1</v>
      </c>
      <c r="AE50" s="221" t="str">
        <f t="shared" si="13"/>
        <v>Menunjukkan penguasaan dalam Memahami serta mampu mempraktikkan hukum bacaan mad thobi'I, mad wajib muttashil, dan mad jais munfashil dalam surat pendek pilihan</v>
      </c>
      <c r="AF50" s="226" t="str">
        <f t="shared" si="14"/>
        <v>Perlu bantuan dalam Memahami serta mampu mempraktikkan hukum bacaan mad thobi'I, mad wajib muttashil, dan mad jais munfashil dalam surat pendek pilihan</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73"/>
      <c r="B51" s="134" t="str">
        <f t="shared" si="7"/>
        <v/>
      </c>
      <c r="C51" s="135" t="str">
        <f>IF(Data!F47="","",Data!F47)</f>
        <v/>
      </c>
      <c r="D51" s="135" t="str">
        <f>IF(Data!G47="","",Data!G47)</f>
        <v/>
      </c>
      <c r="E51" s="152" t="str">
        <f>IF(Data!H47="","",Data!H47)</f>
        <v/>
      </c>
      <c r="F51" s="135" t="str">
        <f>IF(Data!I47="","",Data!I47)</f>
        <v/>
      </c>
      <c r="G51" s="135">
        <f>IF([27]QH!G51="","",[27]QH!G51)</f>
        <v>0</v>
      </c>
      <c r="H51" s="135">
        <f>IF([27]QH!H51="","",[27]QH!H51)</f>
        <v>0</v>
      </c>
      <c r="I51" s="135">
        <f>IF([27]QH!I51="","",[27]QH!I51)</f>
        <v>0</v>
      </c>
      <c r="J51" s="135">
        <f>IF([27]QH!J51="","",[27]QH!J51)</f>
        <v>0</v>
      </c>
      <c r="K51" s="135">
        <f>IF([27]QH!K51="","",[27]QH!K51)</f>
        <v>0</v>
      </c>
      <c r="L51" s="135">
        <f>IF([27]QH!L51="","",[27]QH!L51)</f>
        <v>0</v>
      </c>
      <c r="M51" s="135">
        <f>IF([27]QH!M51="","",[27]QH!M51)</f>
        <v>0</v>
      </c>
      <c r="N51" s="135">
        <f>IF([27]QH!N51="","",[27]QH!N51)</f>
        <v>0</v>
      </c>
      <c r="O51" s="135">
        <f>IF([27]QH!O51="","",[27]QH!O51)</f>
        <v>0</v>
      </c>
      <c r="P51" s="135">
        <f>IF([27]QH!P51="","",[27]QH!P51)</f>
        <v>0</v>
      </c>
      <c r="Q51" s="135">
        <f>IF([27]QH!Q51="","",[27]QH!Q51)</f>
        <v>0</v>
      </c>
      <c r="R51" s="135">
        <f>IF([27]QH!R51="","",[27]QH!R51)</f>
        <v>0</v>
      </c>
      <c r="S51" s="135">
        <f>IF([27]QH!S51="","",[27]QH!S51)</f>
        <v>0</v>
      </c>
      <c r="T51" s="135">
        <f>IF([27]QH!T51="","",[27]QH!T51)</f>
        <v>0</v>
      </c>
      <c r="U51" s="135">
        <f>IF([27]QH!U51="","",[27]QH!U51)</f>
        <v>0</v>
      </c>
      <c r="V51" s="350">
        <f>IF([27]QH!V51="","",[27]QH!V51)</f>
        <v>0</v>
      </c>
      <c r="W51" s="301">
        <f t="shared" ref="W51:W54" si="15">IF(COUNT(G51:N51)&lt;2,"",ROUND(SUM(G51:N51)/$W$6,0))</f>
        <v>0</v>
      </c>
      <c r="X51" s="301">
        <f t="shared" ref="X51:X54" si="16">IF(COUNT(O51:V51)&lt;2,"",ROUND(SUM(O51:V51)/$X$6,0))</f>
        <v>0</v>
      </c>
      <c r="Y51" s="351">
        <f>IF([27]QH!Y51="","",[27]QH!Y51)</f>
        <v>0</v>
      </c>
      <c r="Z51" s="302">
        <f t="shared" si="8"/>
        <v>0</v>
      </c>
      <c r="AA51" s="201">
        <f t="shared" si="9"/>
        <v>0</v>
      </c>
      <c r="AB51" s="201">
        <f t="shared" si="10"/>
        <v>0</v>
      </c>
      <c r="AC51" s="201">
        <f t="shared" si="11"/>
        <v>1</v>
      </c>
      <c r="AD51" s="201">
        <f t="shared" si="12"/>
        <v>1</v>
      </c>
      <c r="AE51" s="221" t="str">
        <f t="shared" si="13"/>
        <v>Menunjukkan penguasaan dalam Memahami serta mampu mempraktikkan hukum bacaan mad thobi'I, mad wajib muttashil, dan mad jais munfashil dalam surat pendek pilihan</v>
      </c>
      <c r="AF51" s="226" t="str">
        <f t="shared" si="14"/>
        <v>Perlu bantuan dalam Memahami serta mampu mempraktikkan hukum bacaan mad thobi'I, mad wajib muttashil, dan mad jais munfashil dalam surat pendek pilihan</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73"/>
      <c r="B52" s="134" t="str">
        <f t="shared" si="7"/>
        <v/>
      </c>
      <c r="C52" s="135" t="str">
        <f>IF(Data!F48="","",Data!F48)</f>
        <v/>
      </c>
      <c r="D52" s="135" t="str">
        <f>IF(Data!G48="","",Data!G48)</f>
        <v/>
      </c>
      <c r="E52" s="152" t="str">
        <f>IF(Data!H48="","",Data!H48)</f>
        <v/>
      </c>
      <c r="F52" s="135" t="str">
        <f>IF(Data!I48="","",Data!I48)</f>
        <v/>
      </c>
      <c r="G52" s="135">
        <f>IF([27]QH!G52="","",[27]QH!G52)</f>
        <v>0</v>
      </c>
      <c r="H52" s="135">
        <f>IF([27]QH!H52="","",[27]QH!H52)</f>
        <v>0</v>
      </c>
      <c r="I52" s="135">
        <f>IF([27]QH!I52="","",[27]QH!I52)</f>
        <v>0</v>
      </c>
      <c r="J52" s="135">
        <f>IF([27]QH!J52="","",[27]QH!J52)</f>
        <v>0</v>
      </c>
      <c r="K52" s="135">
        <f>IF([27]QH!K52="","",[27]QH!K52)</f>
        <v>0</v>
      </c>
      <c r="L52" s="135">
        <f>IF([27]QH!L52="","",[27]QH!L52)</f>
        <v>0</v>
      </c>
      <c r="M52" s="135">
        <f>IF([27]QH!M52="","",[27]QH!M52)</f>
        <v>0</v>
      </c>
      <c r="N52" s="135">
        <f>IF([27]QH!N52="","",[27]QH!N52)</f>
        <v>0</v>
      </c>
      <c r="O52" s="135">
        <f>IF([27]QH!O52="","",[27]QH!O52)</f>
        <v>0</v>
      </c>
      <c r="P52" s="135">
        <f>IF([27]QH!P52="","",[27]QH!P52)</f>
        <v>0</v>
      </c>
      <c r="Q52" s="135">
        <f>IF([27]QH!Q52="","",[27]QH!Q52)</f>
        <v>0</v>
      </c>
      <c r="R52" s="135">
        <f>IF([27]QH!R52="","",[27]QH!R52)</f>
        <v>0</v>
      </c>
      <c r="S52" s="135">
        <f>IF([27]QH!S52="","",[27]QH!S52)</f>
        <v>0</v>
      </c>
      <c r="T52" s="135">
        <f>IF([27]QH!T52="","",[27]QH!T52)</f>
        <v>0</v>
      </c>
      <c r="U52" s="135">
        <f>IF([27]QH!U52="","",[27]QH!U52)</f>
        <v>0</v>
      </c>
      <c r="V52" s="350">
        <f>IF([27]QH!V52="","",[27]QH!V52)</f>
        <v>0</v>
      </c>
      <c r="W52" s="301">
        <f t="shared" si="15"/>
        <v>0</v>
      </c>
      <c r="X52" s="301">
        <f t="shared" si="16"/>
        <v>0</v>
      </c>
      <c r="Y52" s="351">
        <f>IF([27]QH!Y52="","",[27]QH!Y52)</f>
        <v>0</v>
      </c>
      <c r="Z52" s="302">
        <f t="shared" si="8"/>
        <v>0</v>
      </c>
      <c r="AA52" s="201">
        <f t="shared" si="9"/>
        <v>0</v>
      </c>
      <c r="AB52" s="201">
        <f t="shared" si="10"/>
        <v>0</v>
      </c>
      <c r="AC52" s="201">
        <f t="shared" si="11"/>
        <v>1</v>
      </c>
      <c r="AD52" s="201">
        <f t="shared" si="12"/>
        <v>1</v>
      </c>
      <c r="AE52" s="221" t="str">
        <f t="shared" si="13"/>
        <v>Menunjukkan penguasaan dalam Memahami serta mampu mempraktikkan hukum bacaan mad thobi'I, mad wajib muttashil, dan mad jais munfashil dalam surat pendek pilihan</v>
      </c>
      <c r="AF52" s="226" t="str">
        <f t="shared" si="14"/>
        <v>Perlu bantuan dalam Memahami serta mampu mempraktikkan hukum bacaan mad thobi'I, mad wajib muttashil, dan mad jais munfashil dalam surat pendek pilihan</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73"/>
      <c r="B53" s="134" t="str">
        <f t="shared" si="7"/>
        <v/>
      </c>
      <c r="C53" s="135" t="str">
        <f>IF(Data!F49="","",Data!F49)</f>
        <v/>
      </c>
      <c r="D53" s="135" t="str">
        <f>IF(Data!G49="","",Data!G49)</f>
        <v/>
      </c>
      <c r="E53" s="152" t="str">
        <f>IF(Data!H49="","",Data!H49)</f>
        <v/>
      </c>
      <c r="F53" s="135" t="str">
        <f>IF(Data!I49="","",Data!I49)</f>
        <v/>
      </c>
      <c r="G53" s="135">
        <f>IF([27]QH!G53="","",[27]QH!G53)</f>
        <v>0</v>
      </c>
      <c r="H53" s="135">
        <f>IF([27]QH!H53="","",[27]QH!H53)</f>
        <v>0</v>
      </c>
      <c r="I53" s="135">
        <f>IF([27]QH!I53="","",[27]QH!I53)</f>
        <v>0</v>
      </c>
      <c r="J53" s="135">
        <f>IF([27]QH!J53="","",[27]QH!J53)</f>
        <v>0</v>
      </c>
      <c r="K53" s="135">
        <f>IF([27]QH!K53="","",[27]QH!K53)</f>
        <v>0</v>
      </c>
      <c r="L53" s="135">
        <f>IF([27]QH!L53="","",[27]QH!L53)</f>
        <v>0</v>
      </c>
      <c r="M53" s="135">
        <f>IF([27]QH!M53="","",[27]QH!M53)</f>
        <v>0</v>
      </c>
      <c r="N53" s="135">
        <f>IF([27]QH!N53="","",[27]QH!N53)</f>
        <v>0</v>
      </c>
      <c r="O53" s="135">
        <f>IF([27]QH!O53="","",[27]QH!O53)</f>
        <v>0</v>
      </c>
      <c r="P53" s="135">
        <f>IF([27]QH!P53="","",[27]QH!P53)</f>
        <v>0</v>
      </c>
      <c r="Q53" s="135">
        <f>IF([27]QH!Q53="","",[27]QH!Q53)</f>
        <v>0</v>
      </c>
      <c r="R53" s="135">
        <f>IF([27]QH!R53="","",[27]QH!R53)</f>
        <v>0</v>
      </c>
      <c r="S53" s="135">
        <f>IF([27]QH!S53="","",[27]QH!S53)</f>
        <v>0</v>
      </c>
      <c r="T53" s="135">
        <f>IF([27]QH!T53="","",[27]QH!T53)</f>
        <v>0</v>
      </c>
      <c r="U53" s="135" t="str">
        <f>IF([27]QH!U53="","",[27]QH!U53)</f>
        <v>Pegandon,        Desember  2023</v>
      </c>
      <c r="V53" s="350">
        <f>IF([27]QH!V53="","",[27]QH!V53)</f>
        <v>0</v>
      </c>
      <c r="W53" s="301">
        <f t="shared" si="15"/>
        <v>0</v>
      </c>
      <c r="X53" s="301">
        <f t="shared" si="16"/>
        <v>0</v>
      </c>
      <c r="Y53" s="351">
        <f>IF([27]QH!Y53="","",[27]QH!Y53)</f>
        <v>0</v>
      </c>
      <c r="Z53" s="302">
        <f t="shared" si="8"/>
        <v>0</v>
      </c>
      <c r="AA53" s="201">
        <f t="shared" si="9"/>
        <v>0</v>
      </c>
      <c r="AB53" s="201">
        <f t="shared" si="10"/>
        <v>0</v>
      </c>
      <c r="AC53" s="201">
        <f t="shared" si="11"/>
        <v>1</v>
      </c>
      <c r="AD53" s="201">
        <f t="shared" si="12"/>
        <v>1</v>
      </c>
      <c r="AE53" s="221" t="str">
        <f t="shared" si="13"/>
        <v>Menunjukkan penguasaan dalam Memahami serta mampu mempraktikkan hukum bacaan mad thobi'I, mad wajib muttashil, dan mad jais munfashil dalam surat pendek pilihan</v>
      </c>
      <c r="AF53" s="226" t="str">
        <f t="shared" si="14"/>
        <v>Perlu bantuan dalam Memahami serta mampu mempraktikkan hukum bacaan mad thobi'I, mad wajib muttashil, dan mad jais munfashil dalam surat pendek pilihan</v>
      </c>
      <c r="BY53" s="4"/>
      <c r="BZ53" s="4"/>
      <c r="CA53" s="4"/>
      <c r="CB53" s="4"/>
      <c r="CC53" s="4"/>
      <c r="CD53" s="4"/>
      <c r="CE53" s="4"/>
      <c r="CF53" s="4"/>
      <c r="CG53" s="4"/>
      <c r="CH53" s="4"/>
      <c r="CI53" s="4"/>
      <c r="CJ53" s="4"/>
      <c r="CK53" s="4"/>
      <c r="CL53" s="4"/>
      <c r="CM53" s="4"/>
      <c r="CN53" s="4"/>
      <c r="CO53" s="4"/>
      <c r="CP53" s="4"/>
      <c r="CQ53" s="4"/>
      <c r="CR53" s="4"/>
      <c r="CS53" s="4"/>
    </row>
    <row r="54" spans="1:98" s="7" customFormat="1" ht="45.75" hidden="1" customHeight="1" thickBot="1" x14ac:dyDescent="0.3">
      <c r="A54" s="173"/>
      <c r="B54" s="134" t="e">
        <f t="shared" si="7"/>
        <v>#VALUE!</v>
      </c>
      <c r="C54" s="135">
        <f>IF(Data!F50="","",Data!F50)</f>
        <v>2</v>
      </c>
      <c r="D54" s="135">
        <f>IF(Data!G50="","",Data!G50)</f>
        <v>3</v>
      </c>
      <c r="E54" s="152">
        <f>IF(Data!H50="","",Data!H50)</f>
        <v>4</v>
      </c>
      <c r="F54" s="135">
        <f>IF(Data!I50="","",Data!I50)</f>
        <v>5</v>
      </c>
      <c r="G54" s="135">
        <f>IF([27]QH!G54="","",[27]QH!G54)</f>
        <v>0</v>
      </c>
      <c r="H54" s="135">
        <f>IF([27]QH!H54="","",[27]QH!H54)</f>
        <v>0</v>
      </c>
      <c r="I54" s="135">
        <f>IF([27]QH!I54="","",[27]QH!I54)</f>
        <v>0</v>
      </c>
      <c r="J54" s="135">
        <f>IF([27]QH!J54="","",[27]QH!J54)</f>
        <v>0</v>
      </c>
      <c r="K54" s="135">
        <f>IF([27]QH!K54="","",[27]QH!K54)</f>
        <v>0</v>
      </c>
      <c r="L54" s="135">
        <f>IF([27]QH!L54="","",[27]QH!L54)</f>
        <v>0</v>
      </c>
      <c r="M54" s="135">
        <f>IF([27]QH!M54="","",[27]QH!M54)</f>
        <v>0</v>
      </c>
      <c r="N54" s="135">
        <f>IF([27]QH!N54="","",[27]QH!N54)</f>
        <v>0</v>
      </c>
      <c r="O54" s="135">
        <f>IF([27]QH!O54="","",[27]QH!O54)</f>
        <v>0</v>
      </c>
      <c r="P54" s="135">
        <f>IF([27]QH!P54="","",[27]QH!P54)</f>
        <v>0</v>
      </c>
      <c r="Q54" s="135">
        <f>IF([27]QH!Q54="","",[27]QH!Q54)</f>
        <v>0</v>
      </c>
      <c r="R54" s="135">
        <f>IF([27]QH!R54="","",[27]QH!R54)</f>
        <v>0</v>
      </c>
      <c r="S54" s="135">
        <f>IF([27]QH!S54="","",[27]QH!S54)</f>
        <v>0</v>
      </c>
      <c r="T54" s="135">
        <f>IF([27]QH!T54="","",[27]QH!T54)</f>
        <v>0</v>
      </c>
      <c r="U54" s="135" t="str">
        <f>IF([27]QH!U54="","",[27]QH!U54)</f>
        <v>Guru Mata Pelajaran</v>
      </c>
      <c r="V54" s="350">
        <f>IF([27]QH!V54="","",[27]QH!V54)</f>
        <v>0</v>
      </c>
      <c r="W54" s="301">
        <f t="shared" si="15"/>
        <v>0</v>
      </c>
      <c r="X54" s="301">
        <f t="shared" si="16"/>
        <v>0</v>
      </c>
      <c r="Y54" s="351">
        <f>IF([27]QH!Y54="","",[27]QH!Y54)</f>
        <v>0</v>
      </c>
      <c r="Z54" s="302">
        <f t="shared" si="8"/>
        <v>0</v>
      </c>
      <c r="AA54" s="201">
        <f t="shared" si="9"/>
        <v>0</v>
      </c>
      <c r="AB54" s="201">
        <f t="shared" si="10"/>
        <v>0</v>
      </c>
      <c r="AC54" s="201">
        <f t="shared" si="11"/>
        <v>1</v>
      </c>
      <c r="AD54" s="201">
        <f t="shared" si="12"/>
        <v>1</v>
      </c>
      <c r="AE54" s="221" t="str">
        <f t="shared" si="13"/>
        <v>Menunjukkan penguasaan dalam Memahami serta mampu mempraktikkan hukum bacaan mad thobi'I, mad wajib muttashil, dan mad jais munfashil dalam surat pendek pilihan</v>
      </c>
      <c r="AF54" s="226" t="str">
        <f t="shared" si="14"/>
        <v>Perlu bantuan dalam Memahami serta mampu mempraktikkan hukum bacaan mad thobi'I, mad wajib muttashil, dan mad jais munfashil dalam surat pendek pilihan</v>
      </c>
      <c r="BY54" s="4"/>
      <c r="BZ54" s="4"/>
      <c r="CA54" s="4"/>
      <c r="CB54" s="4"/>
      <c r="CC54" s="4"/>
      <c r="CD54" s="4"/>
      <c r="CE54" s="4"/>
      <c r="CF54" s="4"/>
      <c r="CG54" s="4"/>
      <c r="CH54" s="4"/>
      <c r="CI54" s="4"/>
      <c r="CJ54" s="4"/>
      <c r="CK54" s="4"/>
      <c r="CL54" s="4"/>
      <c r="CM54" s="4"/>
      <c r="CN54" s="4"/>
      <c r="CO54" s="4"/>
      <c r="CP54" s="4"/>
      <c r="CQ54" s="4"/>
      <c r="CR54" s="4"/>
      <c r="CS54" s="4"/>
    </row>
    <row r="55" spans="1:98" s="7" customFormat="1" ht="15" hidden="1" customHeight="1" thickBot="1" x14ac:dyDescent="0.3">
      <c r="A55" s="173"/>
      <c r="B55" s="184">
        <v>1</v>
      </c>
      <c r="C55" s="184">
        <v>2</v>
      </c>
      <c r="D55" s="184">
        <v>3</v>
      </c>
      <c r="E55" s="184">
        <v>4</v>
      </c>
      <c r="F55" s="184">
        <v>5</v>
      </c>
      <c r="G55" s="353">
        <f>IF([27]QH!G46="","",[27]QH!G46)</f>
        <v>0</v>
      </c>
      <c r="H55" s="354">
        <f>IF([27]QH!H46="","",[27]QH!H46)</f>
        <v>0</v>
      </c>
      <c r="I55" s="354">
        <f>IF([27]QH!I46="","",[27]QH!I46)</f>
        <v>0</v>
      </c>
      <c r="J55" s="354">
        <f>IF([27]QH!J46="","",[27]QH!J46)</f>
        <v>0</v>
      </c>
      <c r="K55" s="354">
        <f>IF([27]QH!K46="","",[27]QH!K46)</f>
        <v>0</v>
      </c>
      <c r="L55" s="354">
        <f>IF([27]QH!L46="","",[27]QH!L46)</f>
        <v>0</v>
      </c>
      <c r="M55" s="354">
        <f>IF([27]QH!M46="","",[27]QH!M46)</f>
        <v>0</v>
      </c>
      <c r="N55" s="355">
        <f>IF([27]QH!N46="","",[27]QH!N46)</f>
        <v>0</v>
      </c>
      <c r="O55" s="135">
        <f>IF([27]QH!O46="","",[27]QH!O46)</f>
        <v>0</v>
      </c>
      <c r="P55" s="135">
        <f>IF([27]QH!P46="","",[27]QH!P46)</f>
        <v>0</v>
      </c>
      <c r="Q55" s="135">
        <f>IF([27]QH!Q46="","",[27]QH!Q46)</f>
        <v>0</v>
      </c>
      <c r="R55" s="135">
        <f>IF([27]QH!R46="","",[27]QH!R46)</f>
        <v>0</v>
      </c>
      <c r="S55" s="135">
        <f>IF([27]QH!S46="","",[27]QH!S46)</f>
        <v>0</v>
      </c>
      <c r="T55" s="135">
        <f>IF([27]QH!T46="","",[27]QH!T46)</f>
        <v>0</v>
      </c>
      <c r="U55" s="135">
        <f>IF([27]QH!U46="","",[27]QH!U46)</f>
        <v>0</v>
      </c>
      <c r="V55" s="350">
        <f>IF([27]QH!V46="","",[27]QH!V46)</f>
        <v>0</v>
      </c>
      <c r="W55" s="184">
        <v>22</v>
      </c>
      <c r="X55" s="184">
        <v>23</v>
      </c>
      <c r="Y55" s="184">
        <v>24</v>
      </c>
      <c r="Z55" s="184">
        <v>25</v>
      </c>
      <c r="AA55" s="184">
        <v>27</v>
      </c>
      <c r="AB55" s="184">
        <v>28</v>
      </c>
      <c r="AC55" s="184">
        <v>31</v>
      </c>
      <c r="AD55" s="184">
        <v>32</v>
      </c>
      <c r="AE55" s="184">
        <v>33</v>
      </c>
      <c r="AF55" s="184">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73"/>
      <c r="B56" s="184"/>
      <c r="C56" s="184"/>
      <c r="D56" s="184"/>
      <c r="E56" s="184"/>
      <c r="F56" s="184"/>
      <c r="G56" s="353">
        <f>IF([27]QH!G47="","",[27]QH!G47)</f>
        <v>0</v>
      </c>
      <c r="H56" s="354">
        <f>IF([27]QH!H47="","",[27]QH!H47)</f>
        <v>0</v>
      </c>
      <c r="I56" s="354">
        <f>IF([27]QH!I47="","",[27]QH!I47)</f>
        <v>0</v>
      </c>
      <c r="J56" s="354">
        <f>IF([27]QH!J47="","",[27]QH!J47)</f>
        <v>0</v>
      </c>
      <c r="K56" s="354">
        <f>IF([27]QH!K47="","",[27]QH!K47)</f>
        <v>0</v>
      </c>
      <c r="L56" s="354">
        <f>IF([27]QH!L47="","",[27]QH!L47)</f>
        <v>0</v>
      </c>
      <c r="M56" s="354">
        <f>IF([27]QH!M47="","",[27]QH!M47)</f>
        <v>0</v>
      </c>
      <c r="N56" s="355">
        <f>IF([27]QH!N47="","",[27]QH!N47)</f>
        <v>0</v>
      </c>
      <c r="O56" s="135">
        <f>IF([27]QH!O47="","",[27]QH!O47)</f>
        <v>0</v>
      </c>
      <c r="P56" s="135">
        <f>IF([27]QH!P47="","",[27]QH!P47)</f>
        <v>0</v>
      </c>
      <c r="Q56" s="135">
        <f>IF([27]QH!Q47="","",[27]QH!Q47)</f>
        <v>0</v>
      </c>
      <c r="R56" s="135">
        <f>IF([27]QH!R47="","",[27]QH!R47)</f>
        <v>0</v>
      </c>
      <c r="S56" s="135">
        <f>IF([27]QH!S47="","",[27]QH!S47)</f>
        <v>0</v>
      </c>
      <c r="T56" s="135">
        <f>IF([27]QH!T47="","",[27]QH!T47)</f>
        <v>0</v>
      </c>
      <c r="U56" s="135">
        <f>IF([27]QH!U47="","",[27]QH!U47)</f>
        <v>0</v>
      </c>
      <c r="V56" s="350">
        <f>IF([27]QH!V47="","",[27]QH!V47)</f>
        <v>0</v>
      </c>
      <c r="W56" s="184"/>
      <c r="X56" s="184"/>
      <c r="Y56" s="184"/>
      <c r="Z56" s="184"/>
      <c r="AA56" s="184"/>
      <c r="AB56" s="184"/>
      <c r="AC56" s="184"/>
      <c r="AD56" s="184"/>
      <c r="AE56" s="184"/>
      <c r="AF56" s="184"/>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c r="AC57" s="247"/>
      <c r="AD57" s="247"/>
      <c r="AE57" s="247"/>
      <c r="AF57" s="247"/>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47"/>
      <c r="C58" s="247"/>
      <c r="D58" s="247"/>
      <c r="E58" s="247"/>
      <c r="F58" s="247"/>
      <c r="G58" s="247"/>
      <c r="H58" s="247"/>
      <c r="I58" s="247"/>
      <c r="J58" s="247"/>
      <c r="K58" s="247"/>
      <c r="L58" s="247"/>
      <c r="M58" s="247"/>
      <c r="N58" s="247"/>
      <c r="O58" s="247"/>
      <c r="P58" s="247"/>
      <c r="Q58" s="247"/>
      <c r="R58" s="247"/>
      <c r="S58" s="247"/>
      <c r="T58" s="247"/>
      <c r="U58" s="249" t="s">
        <v>297</v>
      </c>
      <c r="V58" s="247"/>
      <c r="W58" s="247"/>
      <c r="X58" s="247"/>
      <c r="Y58" s="247"/>
      <c r="Z58" s="247"/>
      <c r="AA58" s="247"/>
      <c r="AB58" s="247"/>
      <c r="AC58" s="247"/>
      <c r="AD58" s="247"/>
      <c r="AE58" s="247"/>
      <c r="AF58" s="247"/>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47"/>
      <c r="C59" s="247"/>
      <c r="D59" s="247"/>
      <c r="E59" s="247"/>
      <c r="F59" s="247"/>
      <c r="G59" s="247"/>
      <c r="H59" s="247"/>
      <c r="I59" s="247"/>
      <c r="J59" s="247"/>
      <c r="K59" s="247"/>
      <c r="L59" s="247"/>
      <c r="M59" s="247"/>
      <c r="N59" s="247"/>
      <c r="O59" s="247"/>
      <c r="P59" s="247"/>
      <c r="Q59" s="247"/>
      <c r="R59" s="247"/>
      <c r="S59" s="247"/>
      <c r="T59" s="247"/>
      <c r="U59" s="249" t="s">
        <v>116</v>
      </c>
      <c r="V59" s="247"/>
      <c r="W59" s="247"/>
      <c r="X59" s="247"/>
      <c r="Y59" s="247"/>
      <c r="Z59" s="247"/>
      <c r="AA59" s="247"/>
      <c r="AB59" s="247"/>
      <c r="AC59" s="247"/>
      <c r="AD59" s="247"/>
      <c r="AE59" s="247"/>
      <c r="AF59" s="247"/>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47"/>
      <c r="C60" s="247"/>
      <c r="D60" s="247"/>
      <c r="E60" s="247"/>
      <c r="F60" s="247"/>
      <c r="G60" s="247"/>
      <c r="H60" s="247"/>
      <c r="I60" s="247"/>
      <c r="J60" s="247"/>
      <c r="K60" s="247"/>
      <c r="L60" s="247"/>
      <c r="M60" s="247"/>
      <c r="N60" s="247"/>
      <c r="O60" s="247"/>
      <c r="P60" s="247"/>
      <c r="Q60" s="247"/>
      <c r="R60" s="247"/>
      <c r="S60" s="247"/>
      <c r="T60" s="247"/>
      <c r="U60" s="247"/>
      <c r="V60" s="247"/>
      <c r="W60" s="247"/>
      <c r="X60" s="247"/>
      <c r="Y60" s="247"/>
      <c r="Z60" s="247"/>
      <c r="AA60" s="247"/>
      <c r="AB60" s="247"/>
      <c r="AC60" s="247"/>
      <c r="AD60" s="247"/>
      <c r="AE60" s="247"/>
      <c r="AF60" s="247"/>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c r="AC61" s="247"/>
      <c r="AD61" s="247"/>
      <c r="AE61" s="247"/>
      <c r="AF61" s="247"/>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47"/>
      <c r="C62" s="247"/>
      <c r="D62" s="247"/>
      <c r="E62" s="247"/>
      <c r="F62" s="247"/>
      <c r="G62" s="247"/>
      <c r="H62" s="247"/>
      <c r="I62" s="247"/>
      <c r="J62" s="247"/>
      <c r="K62" s="247"/>
      <c r="L62" s="247"/>
      <c r="M62" s="247"/>
      <c r="N62" s="247"/>
      <c r="O62" s="247"/>
      <c r="P62" s="247"/>
      <c r="Q62" s="247"/>
      <c r="R62" s="247"/>
      <c r="S62" s="247"/>
      <c r="T62" s="247"/>
      <c r="U62" s="247"/>
      <c r="V62" s="247"/>
      <c r="W62" s="247"/>
      <c r="X62" s="247"/>
      <c r="Y62" s="247"/>
      <c r="Z62" s="247"/>
      <c r="AA62" s="247"/>
      <c r="AB62" s="247"/>
      <c r="AC62" s="247"/>
      <c r="AD62" s="247"/>
      <c r="AE62" s="247"/>
      <c r="AF62" s="247"/>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47"/>
      <c r="C63" s="247"/>
      <c r="D63" s="247"/>
      <c r="E63" s="247"/>
      <c r="F63" s="247"/>
      <c r="G63" s="247"/>
      <c r="H63" s="247"/>
      <c r="I63" s="247"/>
      <c r="J63" s="247"/>
      <c r="K63" s="247"/>
      <c r="L63" s="247"/>
      <c r="M63" s="247"/>
      <c r="N63" s="247"/>
      <c r="O63" s="247"/>
      <c r="P63" s="247"/>
      <c r="Q63" s="247"/>
      <c r="R63" s="247"/>
      <c r="S63" s="247"/>
      <c r="T63" s="247"/>
      <c r="U63" s="259"/>
      <c r="V63" s="250"/>
      <c r="W63" s="250"/>
      <c r="X63" s="250"/>
      <c r="Y63" s="247"/>
      <c r="Z63" s="247"/>
      <c r="AA63" s="247"/>
      <c r="AB63" s="247"/>
      <c r="AC63" s="247"/>
      <c r="AD63" s="247"/>
      <c r="AE63" s="247"/>
      <c r="AF63" s="247"/>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47"/>
      <c r="C64" s="247"/>
      <c r="D64" s="247"/>
      <c r="E64" s="247"/>
      <c r="F64" s="247"/>
      <c r="G64" s="247"/>
      <c r="H64" s="247"/>
      <c r="I64" s="247"/>
      <c r="J64" s="247"/>
      <c r="K64" s="247"/>
      <c r="L64" s="247"/>
      <c r="M64" s="247"/>
      <c r="N64" s="247"/>
      <c r="O64" s="247"/>
      <c r="P64" s="247"/>
      <c r="Q64" s="247"/>
      <c r="R64" s="247"/>
      <c r="S64" s="247"/>
      <c r="T64" s="247"/>
      <c r="U64" s="248" t="s">
        <v>161</v>
      </c>
      <c r="V64" s="247"/>
      <c r="W64" s="247"/>
      <c r="X64" s="247"/>
      <c r="Y64" s="247"/>
      <c r="Z64" s="247"/>
      <c r="AA64" s="247"/>
      <c r="AB64" s="247"/>
      <c r="AC64" s="247"/>
      <c r="AD64" s="247"/>
      <c r="AE64" s="247"/>
      <c r="AF64" s="247"/>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47"/>
      <c r="C65" s="247"/>
      <c r="D65" s="247"/>
      <c r="E65" s="247"/>
      <c r="F65" s="247"/>
      <c r="G65" s="247"/>
      <c r="H65" s="247"/>
      <c r="I65" s="247"/>
      <c r="J65" s="247"/>
      <c r="K65" s="247"/>
      <c r="L65" s="247"/>
      <c r="M65" s="247"/>
      <c r="N65" s="247"/>
      <c r="O65" s="247"/>
      <c r="P65" s="247"/>
      <c r="Q65" s="247"/>
      <c r="R65" s="247"/>
      <c r="S65" s="247"/>
      <c r="T65" s="247"/>
      <c r="U65" s="247"/>
      <c r="V65" s="247"/>
      <c r="W65" s="247"/>
      <c r="X65" s="247"/>
      <c r="Y65" s="247"/>
      <c r="Z65" s="247"/>
      <c r="AA65" s="247"/>
      <c r="AB65" s="247"/>
      <c r="AC65" s="247"/>
      <c r="AD65" s="247"/>
      <c r="AE65" s="247"/>
      <c r="AF65" s="247"/>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73"/>
      <c r="B66" s="32"/>
      <c r="C66" s="33"/>
      <c r="D66" s="33"/>
      <c r="E66" s="32"/>
      <c r="F66" s="32"/>
      <c r="G66" s="239" t="s">
        <v>18</v>
      </c>
      <c r="H66" s="240" t="s">
        <v>118</v>
      </c>
      <c r="I66" s="637" t="s">
        <v>240</v>
      </c>
      <c r="J66" s="638"/>
      <c r="K66" s="638"/>
      <c r="L66" s="638"/>
      <c r="M66" s="638"/>
      <c r="N66" s="638"/>
      <c r="O66" s="638"/>
      <c r="P66" s="638"/>
      <c r="Q66" s="638"/>
      <c r="R66" s="638"/>
      <c r="S66" s="638"/>
      <c r="T66" s="638"/>
      <c r="U66" s="638"/>
      <c r="V66" s="639"/>
      <c r="W66" s="32"/>
      <c r="X66" s="32"/>
      <c r="Y66" s="32"/>
      <c r="Z66" s="33"/>
      <c r="AA66" s="32"/>
      <c r="AB66" s="32"/>
      <c r="AC66" s="32"/>
      <c r="AD66" s="32"/>
      <c r="AE66" s="32"/>
      <c r="AF66" s="32"/>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73"/>
      <c r="B67" s="32"/>
      <c r="C67" s="185" t="s">
        <v>139</v>
      </c>
      <c r="D67" s="33"/>
      <c r="E67" s="32"/>
      <c r="F67" s="640" t="s">
        <v>134</v>
      </c>
      <c r="G67" s="231">
        <v>1</v>
      </c>
      <c r="H67" s="356" t="s">
        <v>119</v>
      </c>
      <c r="I67" s="643" t="str">
        <f>IF([27]QH!I63="","",[27]QH!I63)</f>
        <v>Memahami serta mampu mempraktikkan hukum bacaan mad thobi'I, mad wajib muttashil, dan mad jais munfashil dalam surat pendek pilihan</v>
      </c>
      <c r="J67" s="644"/>
      <c r="K67" s="644"/>
      <c r="L67" s="644"/>
      <c r="M67" s="644"/>
      <c r="N67" s="644"/>
      <c r="O67" s="644"/>
      <c r="P67" s="644"/>
      <c r="Q67" s="644"/>
      <c r="R67" s="644"/>
      <c r="S67" s="644"/>
      <c r="T67" s="644"/>
      <c r="U67" s="644"/>
      <c r="V67" s="645"/>
      <c r="W67" s="32"/>
      <c r="X67" s="32"/>
      <c r="Y67" s="32"/>
      <c r="Z67" s="33"/>
      <c r="AA67" s="32"/>
      <c r="AB67" s="32"/>
      <c r="AC67" s="32"/>
      <c r="AD67" s="32"/>
      <c r="AE67" s="32"/>
      <c r="AF67" s="32"/>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73"/>
      <c r="B68" s="32"/>
      <c r="C68" s="187" t="s">
        <v>146</v>
      </c>
      <c r="D68" s="187"/>
      <c r="E68" s="32"/>
      <c r="F68" s="641"/>
      <c r="G68" s="232">
        <v>2</v>
      </c>
      <c r="H68" s="357" t="s">
        <v>120</v>
      </c>
      <c r="I68" s="643" t="str">
        <f>IF([27]QH!I64="","",[27]QH!I64)</f>
        <v xml:space="preserve">memahai isi kandungan surat Al Balad, Surat Az Zumar, surat Al Baqarah ayat 153 serta mampu mengamalkan nilai positif dan menghindari nili-nilai negatif sebagaimana keterangan dalam surat dan ayat tersebut </v>
      </c>
      <c r="J68" s="644"/>
      <c r="K68" s="644"/>
      <c r="L68" s="644"/>
      <c r="M68" s="644"/>
      <c r="N68" s="644"/>
      <c r="O68" s="644"/>
      <c r="P68" s="644"/>
      <c r="Q68" s="644"/>
      <c r="R68" s="644"/>
      <c r="S68" s="644"/>
      <c r="T68" s="644"/>
      <c r="U68" s="644"/>
      <c r="V68" s="645"/>
      <c r="W68" s="32"/>
      <c r="X68" s="32"/>
      <c r="Y68" s="32"/>
      <c r="Z68" s="33"/>
      <c r="AA68" s="32"/>
      <c r="AB68" s="32"/>
      <c r="AC68" s="32"/>
      <c r="AD68" s="32"/>
      <c r="AE68" s="32"/>
      <c r="AF68" s="32"/>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73"/>
      <c r="B69" s="32"/>
      <c r="C69" s="187" t="s">
        <v>147</v>
      </c>
      <c r="D69" s="187"/>
      <c r="E69" s="32"/>
      <c r="F69" s="641"/>
      <c r="G69" s="232">
        <v>3</v>
      </c>
      <c r="H69" s="358" t="s">
        <v>121</v>
      </c>
      <c r="I69" s="643" t="str">
        <f>IF([27]QH!I65="","",[27]QH!I65)</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J69" s="644"/>
      <c r="K69" s="644"/>
      <c r="L69" s="644"/>
      <c r="M69" s="644"/>
      <c r="N69" s="644"/>
      <c r="O69" s="644"/>
      <c r="P69" s="644"/>
      <c r="Q69" s="644"/>
      <c r="R69" s="644"/>
      <c r="S69" s="644"/>
      <c r="T69" s="644"/>
      <c r="U69" s="644"/>
      <c r="V69" s="645"/>
      <c r="W69" s="32"/>
      <c r="X69" s="32"/>
      <c r="Y69" s="32"/>
      <c r="Z69" s="33"/>
      <c r="AA69" s="32"/>
      <c r="AB69" s="32"/>
      <c r="AC69" s="32"/>
      <c r="AD69" s="32"/>
      <c r="AE69" s="32"/>
      <c r="AF69" s="32"/>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73"/>
      <c r="B70" s="32"/>
      <c r="C70" s="215" t="s">
        <v>115</v>
      </c>
      <c r="D70" s="187"/>
      <c r="E70" s="32"/>
      <c r="F70" s="641"/>
      <c r="G70" s="232">
        <v>4</v>
      </c>
      <c r="H70" s="357" t="s">
        <v>122</v>
      </c>
      <c r="I70" s="643">
        <f>IF([27]QH!I66="","",[27]QH!I66)</f>
        <v>0</v>
      </c>
      <c r="J70" s="644"/>
      <c r="K70" s="644"/>
      <c r="L70" s="644"/>
      <c r="M70" s="644"/>
      <c r="N70" s="644"/>
      <c r="O70" s="644"/>
      <c r="P70" s="644"/>
      <c r="Q70" s="644"/>
      <c r="R70" s="644"/>
      <c r="S70" s="644"/>
      <c r="T70" s="644"/>
      <c r="U70" s="644"/>
      <c r="V70" s="645"/>
      <c r="W70" s="32"/>
      <c r="X70" s="32"/>
      <c r="Y70" s="32"/>
      <c r="Z70" s="33"/>
      <c r="AA70" s="32"/>
      <c r="AB70" s="32"/>
      <c r="AC70" s="32"/>
      <c r="AD70" s="32"/>
      <c r="AE70" s="32"/>
      <c r="AF70" s="32"/>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73"/>
      <c r="B71" s="32"/>
      <c r="C71" s="32"/>
      <c r="D71" s="32"/>
      <c r="E71" s="32"/>
      <c r="F71" s="641"/>
      <c r="G71" s="232">
        <v>5</v>
      </c>
      <c r="H71" s="358" t="s">
        <v>123</v>
      </c>
      <c r="I71" s="643">
        <f>IF([27]QH!I67="","",[27]QH!I67)</f>
        <v>0</v>
      </c>
      <c r="J71" s="644"/>
      <c r="K71" s="644"/>
      <c r="L71" s="644"/>
      <c r="M71" s="644"/>
      <c r="N71" s="644"/>
      <c r="O71" s="644"/>
      <c r="P71" s="644"/>
      <c r="Q71" s="644"/>
      <c r="R71" s="644"/>
      <c r="S71" s="644"/>
      <c r="T71" s="644"/>
      <c r="U71" s="644"/>
      <c r="V71" s="645"/>
      <c r="W71" s="32"/>
      <c r="X71" s="32"/>
      <c r="Y71" s="32"/>
      <c r="Z71" s="33"/>
      <c r="AA71" s="32"/>
      <c r="AB71" s="32"/>
      <c r="AC71" s="32"/>
      <c r="AD71" s="32"/>
      <c r="AE71" s="32"/>
      <c r="AF71" s="32"/>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73"/>
      <c r="B72" s="32"/>
      <c r="C72" s="32"/>
      <c r="D72" s="32"/>
      <c r="E72" s="32"/>
      <c r="F72" s="641"/>
      <c r="G72" s="232">
        <v>6</v>
      </c>
      <c r="H72" s="357" t="s">
        <v>124</v>
      </c>
      <c r="I72" s="643">
        <f>IF([27]QH!I68="","",[27]QH!I68)</f>
        <v>0</v>
      </c>
      <c r="J72" s="644"/>
      <c r="K72" s="644"/>
      <c r="L72" s="644"/>
      <c r="M72" s="644"/>
      <c r="N72" s="644"/>
      <c r="O72" s="644"/>
      <c r="P72" s="644"/>
      <c r="Q72" s="644"/>
      <c r="R72" s="644"/>
      <c r="S72" s="644"/>
      <c r="T72" s="644"/>
      <c r="U72" s="644"/>
      <c r="V72" s="645"/>
      <c r="W72" s="32"/>
      <c r="X72" s="32"/>
      <c r="Y72" s="32"/>
      <c r="Z72" s="33"/>
      <c r="AA72" s="32"/>
      <c r="AB72" s="32"/>
      <c r="AC72" s="32"/>
      <c r="AD72" s="32"/>
      <c r="AE72" s="32"/>
      <c r="AF72" s="32"/>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73"/>
      <c r="B73" s="32"/>
      <c r="C73" s="32"/>
      <c r="D73" s="32"/>
      <c r="E73" s="32"/>
      <c r="F73" s="641"/>
      <c r="G73" s="232">
        <v>7</v>
      </c>
      <c r="H73" s="358" t="s">
        <v>125</v>
      </c>
      <c r="I73" s="643">
        <f>IF([27]QH!I69="","",[27]QH!I69)</f>
        <v>0</v>
      </c>
      <c r="J73" s="644"/>
      <c r="K73" s="644"/>
      <c r="L73" s="644"/>
      <c r="M73" s="644"/>
      <c r="N73" s="644"/>
      <c r="O73" s="644"/>
      <c r="P73" s="644"/>
      <c r="Q73" s="644"/>
      <c r="R73" s="644"/>
      <c r="S73" s="644"/>
      <c r="T73" s="644"/>
      <c r="U73" s="644"/>
      <c r="V73" s="645"/>
      <c r="W73" s="32"/>
      <c r="X73" s="32"/>
      <c r="Y73" s="32"/>
      <c r="Z73" s="33"/>
      <c r="AA73" s="32"/>
      <c r="AB73" s="32"/>
      <c r="AC73" s="32"/>
      <c r="AD73" s="32"/>
      <c r="AE73" s="32"/>
      <c r="AF73" s="32"/>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73"/>
      <c r="B74" s="32"/>
      <c r="C74" s="32"/>
      <c r="D74" s="32"/>
      <c r="E74" s="32"/>
      <c r="F74" s="642"/>
      <c r="G74" s="233">
        <v>8</v>
      </c>
      <c r="H74" s="359" t="s">
        <v>126</v>
      </c>
      <c r="I74" s="643">
        <f>IF([27]QH!I70="","",[27]QH!I70)</f>
        <v>0</v>
      </c>
      <c r="J74" s="644"/>
      <c r="K74" s="644"/>
      <c r="L74" s="644"/>
      <c r="M74" s="644"/>
      <c r="N74" s="644"/>
      <c r="O74" s="644"/>
      <c r="P74" s="644"/>
      <c r="Q74" s="644"/>
      <c r="R74" s="644"/>
      <c r="S74" s="644"/>
      <c r="T74" s="644"/>
      <c r="U74" s="644"/>
      <c r="V74" s="645"/>
      <c r="W74" s="32"/>
      <c r="X74" s="32"/>
      <c r="Y74" s="32"/>
      <c r="Z74" s="33"/>
      <c r="AA74" s="32"/>
      <c r="AB74" s="32"/>
      <c r="AC74" s="32"/>
      <c r="AD74" s="32"/>
      <c r="AE74" s="32"/>
      <c r="AF74" s="32"/>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73"/>
      <c r="B75" s="33"/>
      <c r="C75" s="188"/>
      <c r="D75" s="188"/>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73"/>
      <c r="B76" s="33"/>
      <c r="C76" s="188"/>
      <c r="D76" s="188"/>
      <c r="E76" s="186"/>
      <c r="F76" s="186"/>
      <c r="G76" s="186"/>
      <c r="H76" s="186"/>
      <c r="I76" s="186"/>
      <c r="J76" s="186"/>
      <c r="K76" s="186"/>
      <c r="L76" s="186"/>
      <c r="M76" s="186"/>
      <c r="N76" s="186"/>
      <c r="O76" s="186"/>
      <c r="P76" s="186"/>
      <c r="Q76" s="186"/>
      <c r="R76" s="186"/>
      <c r="S76" s="186"/>
      <c r="T76" s="186"/>
      <c r="U76" s="186"/>
      <c r="V76" s="186"/>
      <c r="W76" s="186"/>
      <c r="X76" s="186"/>
      <c r="Y76" s="186"/>
      <c r="Z76" s="186"/>
      <c r="AA76" s="186"/>
      <c r="AB76" s="186"/>
      <c r="AC76" s="186"/>
      <c r="AD76" s="186"/>
      <c r="AE76" s="186"/>
      <c r="AF76" s="186"/>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73"/>
      <c r="B77" s="185"/>
      <c r="C77" s="33"/>
      <c r="D77" s="33"/>
      <c r="E77" s="32"/>
      <c r="F77" s="32"/>
      <c r="G77" s="32"/>
      <c r="H77" s="32"/>
      <c r="I77" s="32"/>
      <c r="J77" s="32"/>
      <c r="K77" s="32"/>
      <c r="L77" s="32"/>
      <c r="M77" s="32"/>
      <c r="N77" s="32"/>
      <c r="O77" s="32"/>
      <c r="P77" s="32"/>
      <c r="Q77" s="32"/>
      <c r="R77" s="32"/>
      <c r="S77" s="32"/>
      <c r="T77" s="32"/>
      <c r="U77" s="32"/>
      <c r="V77" s="32"/>
      <c r="W77" s="32"/>
      <c r="X77" s="32"/>
      <c r="Y77" s="32"/>
      <c r="Z77" s="33"/>
      <c r="AA77" s="32"/>
      <c r="AB77" s="32"/>
      <c r="AC77" s="32"/>
      <c r="AD77" s="32"/>
      <c r="AE77" s="32"/>
      <c r="AF77" s="32"/>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73"/>
      <c r="B78" s="32"/>
      <c r="C78" s="187"/>
      <c r="D78" s="187"/>
      <c r="E78" s="189"/>
      <c r="F78" s="32"/>
      <c r="G78" s="646" t="s">
        <v>131</v>
      </c>
      <c r="H78" s="646"/>
      <c r="I78" s="646"/>
      <c r="J78" s="646"/>
      <c r="K78" s="646"/>
      <c r="L78" s="646"/>
      <c r="M78" s="646"/>
      <c r="N78" s="646"/>
      <c r="O78" s="646"/>
      <c r="P78" s="646"/>
      <c r="Q78" s="646"/>
      <c r="R78" s="646"/>
      <c r="S78" s="646"/>
      <c r="T78" s="646"/>
      <c r="U78" s="646"/>
      <c r="V78" s="646"/>
      <c r="W78" s="646"/>
      <c r="X78" s="32"/>
      <c r="Y78" s="32"/>
      <c r="Z78" s="32"/>
      <c r="AA78" s="190"/>
      <c r="AB78" s="190"/>
      <c r="AC78" s="190"/>
      <c r="AD78" s="190"/>
      <c r="AE78" s="190"/>
      <c r="AF78" s="190"/>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73"/>
      <c r="B79" s="32"/>
      <c r="C79" s="187"/>
      <c r="D79" s="187"/>
      <c r="E79" s="32"/>
      <c r="F79" s="32"/>
      <c r="G79" s="647" t="s">
        <v>132</v>
      </c>
      <c r="H79" s="647"/>
      <c r="I79" s="647"/>
      <c r="J79" s="648" t="s">
        <v>133</v>
      </c>
      <c r="K79" s="648"/>
      <c r="L79" s="648"/>
      <c r="M79" s="648"/>
      <c r="N79" s="648"/>
      <c r="O79" s="648"/>
      <c r="P79" s="648"/>
      <c r="Q79" s="648"/>
      <c r="R79" s="648"/>
      <c r="S79" s="648"/>
      <c r="T79" s="648"/>
      <c r="U79" s="648"/>
      <c r="V79" s="648"/>
      <c r="W79" s="648"/>
      <c r="X79" s="32"/>
      <c r="Y79" s="32"/>
      <c r="Z79" s="33"/>
      <c r="AA79" s="191"/>
      <c r="AB79" s="191"/>
      <c r="AC79" s="191"/>
      <c r="AD79" s="191"/>
      <c r="AE79" s="191"/>
      <c r="AF79" s="191"/>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73"/>
      <c r="B80" s="32"/>
      <c r="C80" s="187"/>
      <c r="D80" s="187"/>
      <c r="E80" s="32"/>
      <c r="F80" s="32"/>
      <c r="G80" s="211" t="e">
        <f>I81+1</f>
        <v>#REF!</v>
      </c>
      <c r="H80" s="212" t="s">
        <v>2</v>
      </c>
      <c r="I80" s="211">
        <v>100</v>
      </c>
      <c r="J80" s="636" t="s">
        <v>140</v>
      </c>
      <c r="K80" s="636"/>
      <c r="L80" s="636"/>
      <c r="M80" s="636"/>
      <c r="N80" s="636"/>
      <c r="O80" s="636"/>
      <c r="P80" s="636"/>
      <c r="Q80" s="636"/>
      <c r="R80" s="636"/>
      <c r="S80" s="636"/>
      <c r="T80" s="636"/>
      <c r="U80" s="636"/>
      <c r="V80" s="636"/>
      <c r="W80" s="636"/>
      <c r="X80" s="32"/>
      <c r="Y80" s="192"/>
      <c r="Z80" s="193"/>
      <c r="AA80" s="194"/>
      <c r="AB80" s="194"/>
      <c r="AC80" s="194"/>
      <c r="AD80" s="194"/>
      <c r="AE80" s="194"/>
      <c r="AF80" s="194"/>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73"/>
      <c r="B81" s="32"/>
      <c r="C81" s="187"/>
      <c r="D81" s="187"/>
      <c r="E81" s="32"/>
      <c r="F81" s="32"/>
      <c r="G81" s="211" t="e">
        <f>I82+1</f>
        <v>#REF!</v>
      </c>
      <c r="H81" s="212" t="s">
        <v>2</v>
      </c>
      <c r="I81" s="211" t="e">
        <f>ROUNDDOWN(G81+($I$80-G81)/2,0)</f>
        <v>#REF!</v>
      </c>
      <c r="J81" s="636" t="s">
        <v>141</v>
      </c>
      <c r="K81" s="636"/>
      <c r="L81" s="636"/>
      <c r="M81" s="636"/>
      <c r="N81" s="636"/>
      <c r="O81" s="636"/>
      <c r="P81" s="636"/>
      <c r="Q81" s="636"/>
      <c r="R81" s="636"/>
      <c r="S81" s="636"/>
      <c r="T81" s="636"/>
      <c r="U81" s="636"/>
      <c r="V81" s="636"/>
      <c r="W81" s="636"/>
      <c r="X81" s="32"/>
      <c r="Y81" s="192"/>
      <c r="Z81" s="193"/>
      <c r="AA81" s="194"/>
      <c r="AB81" s="194"/>
      <c r="AC81" s="194"/>
      <c r="AD81" s="194"/>
      <c r="AE81" s="194"/>
      <c r="AF81" s="194"/>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73"/>
      <c r="B82" s="32"/>
      <c r="C82" s="195"/>
      <c r="D82" s="195"/>
      <c r="E82" s="32"/>
      <c r="F82" s="32"/>
      <c r="G82" s="214" t="e">
        <f>#REF!</f>
        <v>#REF!</v>
      </c>
      <c r="H82" s="212" t="s">
        <v>2</v>
      </c>
      <c r="I82" s="211" t="e">
        <f>ROUNDDOWN(G82+($I$80-G82)/3,0)</f>
        <v>#REF!</v>
      </c>
      <c r="J82" s="636" t="s">
        <v>142</v>
      </c>
      <c r="K82" s="636"/>
      <c r="L82" s="636"/>
      <c r="M82" s="636"/>
      <c r="N82" s="636"/>
      <c r="O82" s="636"/>
      <c r="P82" s="636"/>
      <c r="Q82" s="636"/>
      <c r="R82" s="636"/>
      <c r="S82" s="636"/>
      <c r="T82" s="636"/>
      <c r="U82" s="636"/>
      <c r="V82" s="636"/>
      <c r="W82" s="636"/>
      <c r="X82" s="32"/>
      <c r="Y82" s="196"/>
      <c r="Z82" s="193"/>
      <c r="AA82" s="194"/>
      <c r="AB82" s="194"/>
      <c r="AC82" s="194"/>
      <c r="AD82" s="194"/>
      <c r="AE82" s="194"/>
      <c r="AF82" s="194"/>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73"/>
      <c r="B83" s="32"/>
      <c r="C83" s="33"/>
      <c r="D83" s="33"/>
      <c r="E83" s="32"/>
      <c r="F83" s="32"/>
      <c r="G83" s="211">
        <v>0</v>
      </c>
      <c r="H83" s="212" t="s">
        <v>2</v>
      </c>
      <c r="I83" s="211" t="e">
        <f>G82-1</f>
        <v>#REF!</v>
      </c>
      <c r="J83" s="636" t="s">
        <v>143</v>
      </c>
      <c r="K83" s="636"/>
      <c r="L83" s="636"/>
      <c r="M83" s="636"/>
      <c r="N83" s="636"/>
      <c r="O83" s="636"/>
      <c r="P83" s="636"/>
      <c r="Q83" s="636"/>
      <c r="R83" s="636"/>
      <c r="S83" s="636"/>
      <c r="T83" s="636"/>
      <c r="U83" s="636"/>
      <c r="V83" s="636"/>
      <c r="W83" s="636"/>
      <c r="X83" s="32"/>
      <c r="Y83" s="192"/>
      <c r="Z83" s="193"/>
      <c r="AA83" s="192"/>
      <c r="AB83" s="192"/>
      <c r="AC83" s="192"/>
      <c r="AD83" s="192"/>
      <c r="AE83" s="192"/>
      <c r="AF83" s="192"/>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73"/>
      <c r="B84" s="32"/>
      <c r="C84" s="33"/>
      <c r="D84" s="33"/>
      <c r="E84" s="32"/>
      <c r="F84" s="32"/>
      <c r="G84" s="647"/>
      <c r="H84" s="647"/>
      <c r="I84" s="647"/>
      <c r="J84" s="648"/>
      <c r="K84" s="648"/>
      <c r="L84" s="648"/>
      <c r="M84" s="648"/>
      <c r="N84" s="648"/>
      <c r="O84" s="648"/>
      <c r="P84" s="648"/>
      <c r="Q84" s="648"/>
      <c r="R84" s="648"/>
      <c r="S84" s="648"/>
      <c r="T84" s="648"/>
      <c r="U84" s="648"/>
      <c r="V84" s="648"/>
      <c r="W84" s="648"/>
      <c r="X84" s="32"/>
      <c r="Y84" s="32"/>
      <c r="Z84" s="33"/>
      <c r="AA84" s="32"/>
      <c r="AB84" s="32"/>
      <c r="AC84" s="32"/>
      <c r="AD84" s="32"/>
      <c r="AE84" s="32"/>
      <c r="AF84" s="32"/>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646" t="s">
        <v>131</v>
      </c>
      <c r="H85" s="646"/>
      <c r="I85" s="646"/>
      <c r="J85" s="646"/>
      <c r="K85" s="646"/>
      <c r="L85" s="646"/>
      <c r="M85" s="646"/>
      <c r="N85" s="646"/>
      <c r="O85" s="646"/>
      <c r="P85" s="646"/>
      <c r="Q85" s="646"/>
      <c r="R85" s="646"/>
      <c r="S85" s="646"/>
      <c r="T85" s="646"/>
      <c r="U85" s="646"/>
      <c r="V85" s="646"/>
      <c r="W85" s="646"/>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647" t="s">
        <v>132</v>
      </c>
      <c r="H86" s="647"/>
      <c r="I86" s="647"/>
      <c r="J86" s="648" t="s">
        <v>133</v>
      </c>
      <c r="K86" s="648"/>
      <c r="L86" s="648"/>
      <c r="M86" s="648"/>
      <c r="N86" s="648"/>
      <c r="O86" s="648"/>
      <c r="P86" s="648"/>
      <c r="Q86" s="648"/>
      <c r="R86" s="648"/>
      <c r="S86" s="648"/>
      <c r="T86" s="648"/>
      <c r="U86" s="648"/>
      <c r="V86" s="648"/>
      <c r="W86" s="648"/>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197" t="e">
        <f>G80</f>
        <v>#REF!</v>
      </c>
      <c r="H87" s="198" t="s">
        <v>2</v>
      </c>
      <c r="I87" s="197">
        <f>I80</f>
        <v>100</v>
      </c>
      <c r="J87" s="636" t="s">
        <v>140</v>
      </c>
      <c r="K87" s="636"/>
      <c r="L87" s="636"/>
      <c r="M87" s="636"/>
      <c r="N87" s="636"/>
      <c r="O87" s="636"/>
      <c r="P87" s="636"/>
      <c r="Q87" s="636"/>
      <c r="R87" s="636"/>
      <c r="S87" s="636"/>
      <c r="T87" s="636"/>
      <c r="U87" s="636"/>
      <c r="V87" s="636"/>
      <c r="W87" s="636"/>
      <c r="Z87" s="4"/>
    </row>
    <row r="88" spans="1:98" ht="15" hidden="1" customHeight="1" x14ac:dyDescent="0.25">
      <c r="C88" s="4"/>
      <c r="D88" s="4"/>
      <c r="G88" s="197" t="e">
        <f t="shared" ref="G88:G90" si="17">G81</f>
        <v>#REF!</v>
      </c>
      <c r="H88" s="198" t="s">
        <v>2</v>
      </c>
      <c r="I88" s="197" t="e">
        <f t="shared" ref="I88:I90" si="18">I81</f>
        <v>#REF!</v>
      </c>
      <c r="J88" s="636" t="s">
        <v>141</v>
      </c>
      <c r="K88" s="636"/>
      <c r="L88" s="636"/>
      <c r="M88" s="636"/>
      <c r="N88" s="636"/>
      <c r="O88" s="636"/>
      <c r="P88" s="636"/>
      <c r="Q88" s="636"/>
      <c r="R88" s="636"/>
      <c r="S88" s="636"/>
      <c r="T88" s="636"/>
      <c r="U88" s="636"/>
      <c r="V88" s="636"/>
      <c r="W88" s="636"/>
    </row>
    <row r="89" spans="1:98" ht="15" hidden="1" customHeight="1" x14ac:dyDescent="0.25">
      <c r="C89" s="4"/>
      <c r="D89" s="4"/>
      <c r="G89" s="197" t="e">
        <f t="shared" si="17"/>
        <v>#REF!</v>
      </c>
      <c r="H89" s="198" t="s">
        <v>2</v>
      </c>
      <c r="I89" s="197" t="e">
        <f t="shared" si="18"/>
        <v>#REF!</v>
      </c>
      <c r="J89" s="636" t="s">
        <v>142</v>
      </c>
      <c r="K89" s="636"/>
      <c r="L89" s="636"/>
      <c r="M89" s="636"/>
      <c r="N89" s="636"/>
      <c r="O89" s="636"/>
      <c r="P89" s="636"/>
      <c r="Q89" s="636"/>
      <c r="R89" s="636"/>
      <c r="S89" s="636"/>
      <c r="T89" s="636"/>
      <c r="U89" s="636"/>
      <c r="V89" s="636"/>
      <c r="W89" s="636"/>
    </row>
    <row r="90" spans="1:98" ht="15" hidden="1" customHeight="1" x14ac:dyDescent="0.25">
      <c r="C90" s="4"/>
      <c r="D90" s="4"/>
      <c r="G90" s="197">
        <f t="shared" si="17"/>
        <v>0</v>
      </c>
      <c r="H90" s="198" t="s">
        <v>2</v>
      </c>
      <c r="I90" s="197" t="e">
        <f t="shared" si="18"/>
        <v>#REF!</v>
      </c>
      <c r="J90" s="636" t="s">
        <v>143</v>
      </c>
      <c r="K90" s="636"/>
      <c r="L90" s="636"/>
      <c r="M90" s="636"/>
      <c r="N90" s="636"/>
      <c r="O90" s="636"/>
      <c r="P90" s="636"/>
      <c r="Q90" s="636"/>
      <c r="R90" s="636"/>
      <c r="S90" s="636"/>
      <c r="T90" s="636"/>
      <c r="U90" s="636"/>
      <c r="V90" s="636"/>
      <c r="W90" s="636"/>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B5:C5"/>
    <mergeCell ref="E4:F4"/>
    <mergeCell ref="G5:V5"/>
    <mergeCell ref="AF7:AF8"/>
    <mergeCell ref="AE7:AE8"/>
    <mergeCell ref="AC8:AD8"/>
    <mergeCell ref="B7:B8"/>
    <mergeCell ref="C7:C8"/>
    <mergeCell ref="E7:E8"/>
    <mergeCell ref="F7:F8"/>
    <mergeCell ref="G7:N7"/>
    <mergeCell ref="Z7:Z8"/>
    <mergeCell ref="J90:W90"/>
    <mergeCell ref="O7:V7"/>
    <mergeCell ref="D7:D8"/>
    <mergeCell ref="I67:V67"/>
    <mergeCell ref="I68:V68"/>
    <mergeCell ref="I69:V69"/>
    <mergeCell ref="J87:W87"/>
    <mergeCell ref="J88:W88"/>
    <mergeCell ref="J89:W89"/>
    <mergeCell ref="G86:I86"/>
    <mergeCell ref="J83:W83"/>
    <mergeCell ref="G84:I84"/>
    <mergeCell ref="J80:W80"/>
    <mergeCell ref="J81:W81"/>
    <mergeCell ref="J82:W82"/>
    <mergeCell ref="G79:I79"/>
    <mergeCell ref="G2:V2"/>
    <mergeCell ref="I66:V66"/>
    <mergeCell ref="G4:V4"/>
    <mergeCell ref="I72:V72"/>
    <mergeCell ref="I73:V73"/>
    <mergeCell ref="I70:V70"/>
    <mergeCell ref="I71:V71"/>
    <mergeCell ref="G3:V3"/>
    <mergeCell ref="F67:F74"/>
    <mergeCell ref="J86:W86"/>
    <mergeCell ref="G78:W78"/>
    <mergeCell ref="G85:W85"/>
    <mergeCell ref="J84:W84"/>
    <mergeCell ref="J79:W79"/>
    <mergeCell ref="I74:V74"/>
  </mergeCells>
  <conditionalFormatting sqref="O55:V56 Z9:AF54 B51:Y54 B9:V50 Y10:Y50">
    <cfRule type="expression" dxfId="533" priority="197">
      <formula>AND($B9&lt;&gt;"",$B10="")</formula>
    </cfRule>
    <cfRule type="expression" dxfId="532" priority="198">
      <formula>$B9=""</formula>
    </cfRule>
  </conditionalFormatting>
  <conditionalFormatting sqref="Y82 G78 G85">
    <cfRule type="expression" dxfId="531" priority="124">
      <formula>$G$77="kkm tunggal"</formula>
    </cfRule>
  </conditionalFormatting>
  <conditionalFormatting sqref="G8:V8">
    <cfRule type="expression" dxfId="530" priority="2339">
      <formula>COUNTA(G$9:G$54)&gt;0</formula>
    </cfRule>
  </conditionalFormatting>
  <conditionalFormatting sqref="G55:N56">
    <cfRule type="expression" dxfId="529" priority="32">
      <formula>AND($B55&lt;&gt;"",$B56="")</formula>
    </cfRule>
    <cfRule type="expression" dxfId="528" priority="33">
      <formula>$B55=""</formula>
    </cfRule>
  </conditionalFormatting>
  <conditionalFormatting sqref="G55:N56">
    <cfRule type="expression" dxfId="527" priority="27">
      <formula>COUNTIF($G55:$N55,G55)&gt;1</formula>
    </cfRule>
  </conditionalFormatting>
  <conditionalFormatting sqref="AE10:AE54">
    <cfRule type="expression" dxfId="526" priority="21">
      <formula>AND($B9&lt;&gt;"",$B10="")</formula>
    </cfRule>
    <cfRule type="expression" dxfId="525" priority="22">
      <formula>$B9=""</formula>
    </cfRule>
  </conditionalFormatting>
  <conditionalFormatting sqref="Y9">
    <cfRule type="expression" dxfId="524" priority="7">
      <formula>AND($B9&lt;&gt;"",$B10="")</formula>
    </cfRule>
    <cfRule type="expression" dxfId="523" priority="8">
      <formula>$B9=""</formula>
    </cfRule>
  </conditionalFormatting>
  <conditionalFormatting sqref="W9:X50">
    <cfRule type="expression" dxfId="522" priority="1">
      <formula>AND($B9&lt;&gt;"",$B10="")</formula>
    </cfRule>
    <cfRule type="expression" dxfId="521" priority="2">
      <formula>$B9=""</formula>
    </cfRule>
  </conditionalFormatting>
  <dataValidations count="9">
    <dataValidation allowBlank="1" showInputMessage="1" showErrorMessage="1" prompt="KKM" sqref="I81:I82" xr:uid="{00000000-0002-0000-0200-000000000000}"/>
    <dataValidation type="textLength" operator="lessThanOrEqual" allowBlank="1" showInputMessage="1" showErrorMessage="1" errorTitle="Petunjuk" error="Tulis ringkasan KD maksimal 65 huruf" sqref="W68:AF74" xr:uid="{00000000-0002-0000-0200-000001000000}">
      <formula1>65</formula1>
    </dataValidation>
    <dataValidation type="textLength" operator="lessThanOrEqual" allowBlank="1" showInputMessage="1" showErrorMessage="1" sqref="I67:V74" xr:uid="{00000000-0002-0000-0200-000002000000}">
      <formula1>100</formula1>
    </dataValidation>
    <dataValidation allowBlank="1" showInputMessage="1" showErrorMessage="1" prompt="Rata-rata Harian" sqref="W7" xr:uid="{00000000-0002-0000-0200-000003000000}"/>
    <dataValidation allowBlank="1" showInputMessage="1" showErrorMessage="1" prompt="Bobot Nilai" sqref="W6:Y6" xr:uid="{00000000-0002-0000-0200-000004000000}"/>
    <dataValidation allowBlank="1" showInputMessage="1" showErrorMessage="1" prompt="Mohon diisi Bobot Nilai" sqref="W8 Y8" xr:uid="{00000000-0002-0000-0200-000005000000}"/>
    <dataValidation allowBlank="1" showInputMessage="1" showErrorMessage="1" prompt="Mohon diisi Bobot Nilai. Jika tidak Melakukan penilaian Sumatif silahkan tulis Bobot Nilai 0" sqref="X8" xr:uid="{00000000-0002-0000-0200-000006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4 W9:X50" xr:uid="{00000000-0002-0000-0200-000007000000}">
      <formula1>AND(G9&gt;0,G9&lt;=101,COUNTIF($G9:$N9,G9)=1)</formula1>
    </dataValidation>
    <dataValidation type="custom" allowBlank="1" showInputMessage="1" showErrorMessage="1" error="Ada nilai yang sama Bro!" prompt="JIKA ADA NILAI SUMATIF YANG SAMA, MAKA NILAI SUMATIF YG LAIN DITAMBAH angka 1-4 dibelakang koma. Misalnya 82 dan 82,2" sqref="O9:V56" xr:uid="{00000000-0002-0000-0200-000008000000}">
      <formula1>AND(O9&gt;0,O9&lt;=101,COUNTIF($O9:$V9,O9)=1)</formula1>
    </dataValidation>
  </dataValidations>
  <pageMargins left="0.70866141732283472" right="0.43307086614173229" top="0.39370078740157483" bottom="0.39370078740157483" header="0.19685039370078741" footer="0.23622047244094491"/>
  <pageSetup paperSize="9" orientation="landscape" blackAndWhite="1" horizontalDpi="4294967293" verticalDpi="4294967293"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0">
    <tabColor rgb="FF0000FF"/>
  </sheetPr>
  <dimension ref="A1:CV97"/>
  <sheetViews>
    <sheetView topLeftCell="A2" zoomScale="73" zoomScaleNormal="73" zoomScaleSheetLayoutView="80" workbookViewId="0">
      <pane xSplit="6" ySplit="7" topLeftCell="G9" activePane="bottomRight" state="frozen"/>
      <selection activeCell="H10" sqref="H10"/>
      <selection pane="topRight" activeCell="H10" sqref="H10"/>
      <selection pane="bottomLeft" activeCell="H10" sqref="H10"/>
      <selection pane="bottomRight" activeCell="H10" sqref="H1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73"/>
      <c r="B1" s="174"/>
      <c r="C1" s="174"/>
      <c r="D1" s="174"/>
      <c r="E1" s="174"/>
      <c r="F1" s="174"/>
      <c r="G1" s="174"/>
      <c r="H1" s="174"/>
      <c r="I1" s="174"/>
      <c r="J1" s="174"/>
      <c r="K1" s="174"/>
      <c r="L1" s="174"/>
      <c r="M1" s="174"/>
      <c r="N1" s="174"/>
      <c r="O1" s="174"/>
      <c r="P1" s="174"/>
      <c r="Q1" s="174"/>
      <c r="R1" s="174"/>
      <c r="S1" s="174"/>
      <c r="T1" s="174"/>
      <c r="U1" s="174"/>
      <c r="V1" s="174"/>
      <c r="W1" s="174"/>
      <c r="X1" s="174"/>
      <c r="Y1" s="174"/>
      <c r="Z1" s="174"/>
      <c r="AA1" s="174"/>
      <c r="AB1" s="174"/>
      <c r="AC1" s="174"/>
      <c r="AD1" s="174"/>
      <c r="AE1" s="174"/>
      <c r="AF1" s="174"/>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73"/>
      <c r="B2" s="260"/>
      <c r="C2" s="261"/>
      <c r="D2" s="261"/>
      <c r="E2" s="237" t="s">
        <v>128</v>
      </c>
      <c r="F2" s="238"/>
      <c r="G2" s="619" t="str">
        <f>Data!C4</f>
        <v>SMP ISLAM PEGANDON</v>
      </c>
      <c r="H2" s="619"/>
      <c r="I2" s="619"/>
      <c r="J2" s="619"/>
      <c r="K2" s="619"/>
      <c r="L2" s="619"/>
      <c r="M2" s="619"/>
      <c r="N2" s="619"/>
      <c r="O2" s="619"/>
      <c r="P2" s="619"/>
      <c r="Q2" s="619"/>
      <c r="R2" s="619"/>
      <c r="S2" s="619"/>
      <c r="T2" s="619"/>
      <c r="U2" s="619"/>
      <c r="V2" s="619"/>
      <c r="W2" s="207"/>
      <c r="X2" s="207"/>
      <c r="Y2" s="207"/>
      <c r="Z2" s="207"/>
      <c r="AA2" s="207"/>
      <c r="AB2" s="207"/>
      <c r="AC2" s="207"/>
      <c r="AD2" s="207"/>
      <c r="AE2" s="207"/>
      <c r="AF2" s="207"/>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73"/>
      <c r="B3" s="260"/>
      <c r="C3" s="261"/>
      <c r="D3" s="261"/>
      <c r="E3" s="371"/>
      <c r="F3" s="372"/>
      <c r="G3" s="622" t="str">
        <f>"TAHUN PELAJARAN "&amp;Data!$C$20</f>
        <v>TAHUN PELAJARAN 2024 / 2025</v>
      </c>
      <c r="H3" s="622"/>
      <c r="I3" s="622"/>
      <c r="J3" s="622"/>
      <c r="K3" s="622"/>
      <c r="L3" s="622"/>
      <c r="M3" s="622"/>
      <c r="N3" s="622"/>
      <c r="O3" s="622"/>
      <c r="P3" s="622"/>
      <c r="Q3" s="622"/>
      <c r="R3" s="622"/>
      <c r="S3" s="622"/>
      <c r="T3" s="622"/>
      <c r="U3" s="622"/>
      <c r="V3" s="622"/>
      <c r="W3" s="207"/>
      <c r="X3" s="207"/>
      <c r="Y3" s="207"/>
      <c r="Z3" s="207"/>
      <c r="AA3" s="207"/>
      <c r="AB3" s="207"/>
      <c r="AC3" s="207"/>
      <c r="AD3" s="207"/>
      <c r="AE3" s="207"/>
      <c r="AF3" s="207"/>
      <c r="BY3" s="4"/>
      <c r="BZ3" s="4"/>
      <c r="CA3" s="4"/>
      <c r="CB3" s="4"/>
      <c r="CC3" s="4"/>
      <c r="CD3" s="4"/>
      <c r="CE3" s="4"/>
      <c r="CF3" s="4"/>
      <c r="CG3" s="4"/>
      <c r="CH3" s="4"/>
      <c r="CI3" s="4"/>
      <c r="CJ3" s="4"/>
      <c r="CK3" s="4"/>
      <c r="CL3" s="4"/>
      <c r="CM3" s="4"/>
      <c r="CN3" s="4"/>
      <c r="CO3" s="4"/>
      <c r="CP3" s="4"/>
      <c r="CQ3" s="4"/>
      <c r="CR3" s="4"/>
      <c r="CS3" s="4"/>
      <c r="CT3" s="4"/>
    </row>
    <row r="4" spans="1:98" s="176" customFormat="1" ht="27.75" customHeight="1" x14ac:dyDescent="0.25">
      <c r="A4" s="175"/>
      <c r="B4" s="262"/>
      <c r="C4" s="263"/>
      <c r="D4" s="263"/>
      <c r="E4" s="620" t="s">
        <v>159</v>
      </c>
      <c r="F4" s="621"/>
      <c r="G4" s="622" t="str">
        <f>Menu!B18</f>
        <v>Fiqih</v>
      </c>
      <c r="H4" s="622"/>
      <c r="I4" s="622"/>
      <c r="J4" s="622"/>
      <c r="K4" s="622"/>
      <c r="L4" s="622"/>
      <c r="M4" s="622"/>
      <c r="N4" s="622"/>
      <c r="O4" s="622"/>
      <c r="P4" s="622"/>
      <c r="Q4" s="622"/>
      <c r="R4" s="622"/>
      <c r="S4" s="622"/>
      <c r="T4" s="622"/>
      <c r="U4" s="622"/>
      <c r="V4" s="622"/>
      <c r="W4" s="207"/>
      <c r="X4" s="207"/>
      <c r="Y4" s="207"/>
      <c r="Z4" s="207"/>
      <c r="AA4" s="207"/>
      <c r="AB4" s="207"/>
      <c r="AC4" s="207"/>
      <c r="AD4" s="207"/>
      <c r="AE4" s="207"/>
      <c r="AF4" s="207"/>
    </row>
    <row r="5" spans="1:98" s="7" customFormat="1" ht="35.25" customHeight="1" thickBot="1" x14ac:dyDescent="0.3">
      <c r="A5" s="173"/>
      <c r="B5" s="623"/>
      <c r="C5" s="623"/>
      <c r="D5" s="347"/>
      <c r="E5" s="235"/>
      <c r="F5" s="236"/>
      <c r="G5" s="624" t="str">
        <f>'AQIDAH - AKHLAK'!G5</f>
        <v>Perolehan Hasil Assesmen Peserta Didik Kelas IX B Semester II ( Genap )</v>
      </c>
      <c r="H5" s="625"/>
      <c r="I5" s="625"/>
      <c r="J5" s="625"/>
      <c r="K5" s="625"/>
      <c r="L5" s="625"/>
      <c r="M5" s="625"/>
      <c r="N5" s="625"/>
      <c r="O5" s="625"/>
      <c r="P5" s="625"/>
      <c r="Q5" s="625"/>
      <c r="R5" s="625"/>
      <c r="S5" s="625"/>
      <c r="T5" s="625"/>
      <c r="U5" s="625"/>
      <c r="V5" s="625"/>
      <c r="W5" s="207"/>
      <c r="X5" s="207"/>
      <c r="Y5" s="207"/>
      <c r="Z5" s="207"/>
      <c r="AA5" s="207"/>
      <c r="AB5" s="207"/>
      <c r="AC5" s="207"/>
      <c r="AD5" s="207"/>
      <c r="AE5" s="207"/>
      <c r="AF5" s="207"/>
      <c r="BY5" s="4"/>
      <c r="BZ5" s="4"/>
      <c r="CA5" s="4"/>
      <c r="CB5" s="4"/>
      <c r="CC5" s="4"/>
      <c r="CD5" s="4"/>
      <c r="CE5" s="4"/>
      <c r="CF5" s="4"/>
      <c r="CG5" s="4"/>
      <c r="CH5" s="4"/>
      <c r="CI5" s="4"/>
      <c r="CJ5" s="4"/>
      <c r="CK5" s="4"/>
      <c r="CL5" s="4"/>
      <c r="CM5" s="4"/>
      <c r="CN5" s="4"/>
      <c r="CO5" s="4"/>
      <c r="CP5" s="4"/>
      <c r="CQ5" s="4"/>
      <c r="CR5" s="4"/>
      <c r="CS5" s="4"/>
      <c r="CT5" s="4"/>
    </row>
    <row r="6" spans="1:98" s="179" customFormat="1" ht="25.5" hidden="1" customHeight="1" thickBot="1" x14ac:dyDescent="0.3">
      <c r="A6" s="177"/>
      <c r="B6" s="178"/>
      <c r="C6" s="178"/>
      <c r="D6" s="178"/>
      <c r="E6" s="178"/>
      <c r="F6" s="178"/>
      <c r="G6" s="209">
        <f t="shared" ref="G6:V6" si="0">IF(COUNT(G9:G54)&gt;0,1,"")</f>
        <v>1</v>
      </c>
      <c r="H6" s="209">
        <f t="shared" si="0"/>
        <v>1</v>
      </c>
      <c r="I6" s="209">
        <f t="shared" si="0"/>
        <v>1</v>
      </c>
      <c r="J6" s="209">
        <f t="shared" si="0"/>
        <v>1</v>
      </c>
      <c r="K6" s="209">
        <f t="shared" si="0"/>
        <v>1</v>
      </c>
      <c r="L6" s="209">
        <f t="shared" si="0"/>
        <v>1</v>
      </c>
      <c r="M6" s="209">
        <f t="shared" si="0"/>
        <v>1</v>
      </c>
      <c r="N6" s="209">
        <f t="shared" si="0"/>
        <v>1</v>
      </c>
      <c r="O6" s="209">
        <f t="shared" si="0"/>
        <v>1</v>
      </c>
      <c r="P6" s="209">
        <f t="shared" si="0"/>
        <v>1</v>
      </c>
      <c r="Q6" s="209">
        <f t="shared" si="0"/>
        <v>1</v>
      </c>
      <c r="R6" s="209">
        <f t="shared" si="0"/>
        <v>1</v>
      </c>
      <c r="S6" s="209">
        <f t="shared" si="0"/>
        <v>1</v>
      </c>
      <c r="T6" s="209">
        <f t="shared" si="0"/>
        <v>1</v>
      </c>
      <c r="U6" s="209">
        <f t="shared" si="0"/>
        <v>1</v>
      </c>
      <c r="V6" s="209">
        <f t="shared" si="0"/>
        <v>1</v>
      </c>
      <c r="W6" s="210">
        <f>SUM(G6:N6)</f>
        <v>8</v>
      </c>
      <c r="X6" s="210">
        <f>SUM(O6:V6)</f>
        <v>8</v>
      </c>
      <c r="Y6" s="210">
        <f>SUM(W8:Y8)</f>
        <v>3</v>
      </c>
      <c r="Z6" s="208"/>
      <c r="AA6" s="208"/>
      <c r="AB6" s="208"/>
      <c r="AC6" s="208"/>
      <c r="AD6" s="208"/>
      <c r="AE6" s="208"/>
      <c r="AF6" s="208"/>
    </row>
    <row r="7" spans="1:98" s="7" customFormat="1" ht="39.75" customHeight="1" thickBot="1" x14ac:dyDescent="0.3">
      <c r="A7" s="173"/>
      <c r="B7" s="656" t="s">
        <v>0</v>
      </c>
      <c r="C7" s="652" t="s">
        <v>68</v>
      </c>
      <c r="D7" s="652" t="s">
        <v>69</v>
      </c>
      <c r="E7" s="652" t="s">
        <v>1</v>
      </c>
      <c r="F7" s="657" t="s">
        <v>14</v>
      </c>
      <c r="G7" s="658" t="s">
        <v>134</v>
      </c>
      <c r="H7" s="659"/>
      <c r="I7" s="659"/>
      <c r="J7" s="659"/>
      <c r="K7" s="659"/>
      <c r="L7" s="659"/>
      <c r="M7" s="659"/>
      <c r="N7" s="660"/>
      <c r="O7" s="649" t="s">
        <v>135</v>
      </c>
      <c r="P7" s="650"/>
      <c r="Q7" s="650"/>
      <c r="R7" s="650"/>
      <c r="S7" s="650"/>
      <c r="T7" s="650"/>
      <c r="U7" s="650"/>
      <c r="V7" s="651"/>
      <c r="W7" s="241" t="s">
        <v>136</v>
      </c>
      <c r="X7" s="241" t="s">
        <v>138</v>
      </c>
      <c r="Y7" s="241" t="s">
        <v>137</v>
      </c>
      <c r="Z7" s="662" t="s">
        <v>80</v>
      </c>
      <c r="AA7" s="203"/>
      <c r="AB7" s="203"/>
      <c r="AC7" s="203"/>
      <c r="AD7" s="203"/>
      <c r="AE7" s="654" t="s">
        <v>144</v>
      </c>
      <c r="AF7" s="653"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73"/>
      <c r="B8" s="614"/>
      <c r="C8" s="616"/>
      <c r="D8" s="616"/>
      <c r="E8" s="616"/>
      <c r="F8" s="618"/>
      <c r="G8" s="169" t="str">
        <f>H67</f>
        <v>TP-1</v>
      </c>
      <c r="H8" s="170" t="str">
        <f>H68</f>
        <v>TP-2</v>
      </c>
      <c r="I8" s="170" t="str">
        <f>H69</f>
        <v>TP-3</v>
      </c>
      <c r="J8" s="170" t="str">
        <f>H70</f>
        <v>TP-4</v>
      </c>
      <c r="K8" s="170" t="str">
        <f>H71</f>
        <v>TP-5</v>
      </c>
      <c r="L8" s="170" t="str">
        <f>H72</f>
        <v>TP-6</v>
      </c>
      <c r="M8" s="170" t="str">
        <f>H73</f>
        <v>TP-7</v>
      </c>
      <c r="N8" s="171" t="str">
        <f>H74</f>
        <v>TP-8</v>
      </c>
      <c r="O8" s="169" t="s">
        <v>148</v>
      </c>
      <c r="P8" s="170" t="s">
        <v>149</v>
      </c>
      <c r="Q8" s="170" t="s">
        <v>150</v>
      </c>
      <c r="R8" s="170" t="s">
        <v>151</v>
      </c>
      <c r="S8" s="170" t="s">
        <v>152</v>
      </c>
      <c r="T8" s="170" t="s">
        <v>153</v>
      </c>
      <c r="U8" s="170" t="s">
        <v>154</v>
      </c>
      <c r="V8" s="171" t="s">
        <v>155</v>
      </c>
      <c r="W8" s="352">
        <v>1</v>
      </c>
      <c r="X8" s="352">
        <v>1</v>
      </c>
      <c r="Y8" s="352">
        <v>1</v>
      </c>
      <c r="Z8" s="662"/>
      <c r="AA8" s="205" t="s">
        <v>129</v>
      </c>
      <c r="AB8" s="205" t="s">
        <v>130</v>
      </c>
      <c r="AC8" s="655" t="s">
        <v>3</v>
      </c>
      <c r="AD8" s="655"/>
      <c r="AE8" s="654"/>
      <c r="AF8" s="653"/>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73"/>
      <c r="B9" s="134">
        <v>1</v>
      </c>
      <c r="C9" s="135">
        <f>IF(Data!F5="","",Data!F5)</f>
        <v>2111</v>
      </c>
      <c r="D9" s="135" t="str">
        <f>IF(Data!G5="","",Data!G5)</f>
        <v>3109336136</v>
      </c>
      <c r="E9" s="152" t="str">
        <f>IF(Data!H5="","",Data!H5)</f>
        <v>AGA ALBANI ZAMIR</v>
      </c>
      <c r="F9" s="135" t="str">
        <f>IF(Data!I5="","",Data!I5)</f>
        <v>L</v>
      </c>
      <c r="G9" s="351">
        <f>IF([28]FQH!$G$9="","",[28]FQH!$G$9)</f>
        <v>80</v>
      </c>
      <c r="H9" s="351">
        <f>IF([28]FQH!H9="","",[28]FQH!H9)</f>
        <v>85</v>
      </c>
      <c r="I9" s="351">
        <f>IF([28]FQH!I9="","",[28]FQH!I9)</f>
        <v>0</v>
      </c>
      <c r="J9" s="351">
        <f>IF([28]FQH!J9="","",[28]FQH!J9)</f>
        <v>0</v>
      </c>
      <c r="K9" s="351">
        <f>IF([28]FQH!K9="","",[28]FQH!K9)</f>
        <v>0</v>
      </c>
      <c r="L9" s="351">
        <f>IF([28]FQH!L9="","",[28]FQH!L9)</f>
        <v>0</v>
      </c>
      <c r="M9" s="351">
        <f>IF([28]FQH!M9="","",[28]FQH!M9)</f>
        <v>0</v>
      </c>
      <c r="N9" s="351">
        <f>IF([28]FQH!N9="","",[28]FQH!N9)</f>
        <v>0</v>
      </c>
      <c r="O9" s="351">
        <f>IF([28]FQH!O9="","",[28]FQH!O9)</f>
        <v>90</v>
      </c>
      <c r="P9" s="351">
        <f>IF([28]FQH!P9="","",[28]FQH!P9)</f>
        <v>90</v>
      </c>
      <c r="Q9" s="351">
        <f>IF([28]FQH!Q9="","",[28]FQH!Q9)</f>
        <v>80</v>
      </c>
      <c r="R9" s="351">
        <f>IF([28]FQH!R9="","",[28]FQH!R9)</f>
        <v>79</v>
      </c>
      <c r="S9" s="351">
        <f>IF([28]FQH!S9="","",[28]FQH!S9)</f>
        <v>80</v>
      </c>
      <c r="T9" s="351">
        <f>IF([28]FQH!T9="","",[28]FQH!T9)</f>
        <v>0</v>
      </c>
      <c r="U9" s="351">
        <f>IF([28]FQH!U9="","",[28]FQH!U9)</f>
        <v>0</v>
      </c>
      <c r="V9" s="351">
        <f>IF([28]FQH!V9="","",[28]FQH!V9)</f>
        <v>0</v>
      </c>
      <c r="W9" s="375">
        <f>IF([28]FQH!W9="","",[28]FQH!W9)</f>
        <v>82.5</v>
      </c>
      <c r="X9" s="375">
        <f>IF([28]FQH!X9="","",[28]FQH!X9)</f>
        <v>83.8</v>
      </c>
      <c r="Y9" s="351">
        <f>IF([28]FQH!Y9="","",[28]FQH!Y9)</f>
        <v>76</v>
      </c>
      <c r="Z9" s="376">
        <f t="shared" ref="Z9:Z10" si="1">IFERROR(IF(OR(X9="",Y9=""),"",ROUND(((W9*$W$8)+(X9*$X$8)+(Y9*$Y$8))/$Y$6,0)),"")</f>
        <v>81</v>
      </c>
      <c r="AA9" s="377">
        <f>MAX(G9:N9)</f>
        <v>85</v>
      </c>
      <c r="AB9" s="377">
        <f>MIN(G9:N9)</f>
        <v>0</v>
      </c>
      <c r="AC9" s="377">
        <f>MATCH(AA9,G9:N9,0)</f>
        <v>2</v>
      </c>
      <c r="AD9" s="377">
        <f>MATCH(AB9,G9:N9,0)</f>
        <v>3</v>
      </c>
      <c r="AE9" s="378" t="str">
        <f>IFERROR("Menunjukkan penguasaan"&amp; " dalam "&amp;(VLOOKUP(AC9,$G$67:$I$74,3)),"")</f>
        <v>Menunjukkan penguasaan dalam Menjelaskan pengertian, syarat, rukun, dan ketentuan-ketentuan ;lain dalam pelaksanaan shalat jamak dan Qasar dan ketentuan -ketentuan syariat dalam tata cara pelaksanaan shalat fardlu dalam kondisi tertentu seperti sakitdan  dalam perjalanan</v>
      </c>
      <c r="AF9" s="379" t="str">
        <f>IFERROR("Perlu bantuan dalam "&amp;(VLOOKUP(AD9,$G$67:$I$74,3)),"")</f>
        <v>Perlu bantuan dalam mengidentifikasi ketentuan-ketentuan  shalat sunnah Mu'aqad dan ghairu mu'akad dan hikmah dari shalat sunnah mu'aqad dan shalat sunnah ghairu mu'aqad</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73"/>
      <c r="B10" s="134">
        <f t="shared" ref="B10" si="2">IF(E10="","",B9+1)</f>
        <v>2</v>
      </c>
      <c r="C10" s="135">
        <f>IF(Data!F6="","",Data!F6)</f>
        <v>2100</v>
      </c>
      <c r="D10" s="135" t="str">
        <f>IF(Data!G6="","",Data!G6)</f>
        <v>0108954708</v>
      </c>
      <c r="E10" s="152" t="str">
        <f>IF(Data!H6="","",Data!H6)</f>
        <v>AKBAR FIRLY MAULANA</v>
      </c>
      <c r="F10" s="135" t="str">
        <f>IF(Data!I6="","",Data!I6)</f>
        <v>L</v>
      </c>
      <c r="G10" s="135">
        <f>IF([28]FQH!G10="","",[28]FQH!G10)</f>
        <v>90</v>
      </c>
      <c r="H10" s="135">
        <f>IF([28]FQH!H10="","",[28]FQH!H10)</f>
        <v>92</v>
      </c>
      <c r="I10" s="135">
        <f>IF([28]FQH!I10="","",[28]FQH!I10)</f>
        <v>0</v>
      </c>
      <c r="J10" s="135">
        <f>IF([28]FQH!J10="","",[28]FQH!J10)</f>
        <v>0</v>
      </c>
      <c r="K10" s="135">
        <f>IF([28]FQH!K10="","",[28]FQH!K10)</f>
        <v>0</v>
      </c>
      <c r="L10" s="135">
        <f>IF([28]FQH!L10="","",[28]FQH!L10)</f>
        <v>0</v>
      </c>
      <c r="M10" s="135">
        <f>IF([28]FQH!M10="","",[28]FQH!M10)</f>
        <v>0</v>
      </c>
      <c r="N10" s="135">
        <f>IF([28]FQH!N10="","",[28]FQH!N10)</f>
        <v>0</v>
      </c>
      <c r="O10" s="135">
        <f>IF([28]FQH!O10="","",[28]FQH!O10)</f>
        <v>90</v>
      </c>
      <c r="P10" s="135">
        <f>IF([28]FQH!P10="","",[28]FQH!P10)</f>
        <v>90</v>
      </c>
      <c r="Q10" s="135">
        <f>IF([28]FQH!Q10="","",[28]FQH!Q10)</f>
        <v>88</v>
      </c>
      <c r="R10" s="135">
        <f>IF([28]FQH!R10="","",[28]FQH!R10)</f>
        <v>90</v>
      </c>
      <c r="S10" s="135">
        <f>IF([28]FQH!S10="","",[28]FQH!S10)</f>
        <v>85</v>
      </c>
      <c r="T10" s="135">
        <f>IF([28]FQH!T10="","",[28]FQH!T10)</f>
        <v>0</v>
      </c>
      <c r="U10" s="135">
        <f>IF([28]FQH!U10="","",[28]FQH!U10)</f>
        <v>0</v>
      </c>
      <c r="V10" s="350">
        <f>IF([28]FQH!V10="","",[28]FQH!V10)</f>
        <v>0</v>
      </c>
      <c r="W10" s="375">
        <f>IF([28]FQH!W10="","",[28]FQH!W10)</f>
        <v>91</v>
      </c>
      <c r="X10" s="375">
        <f>IF([28]FQH!X10="","",[28]FQH!X10)</f>
        <v>88.6</v>
      </c>
      <c r="Y10" s="351">
        <f>IF([28]FQH!Y10="","",[28]FQH!Y10)</f>
        <v>84</v>
      </c>
      <c r="Z10" s="302">
        <f t="shared" si="1"/>
        <v>88</v>
      </c>
      <c r="AA10" s="201">
        <f t="shared" ref="AA10" si="3">MAX(G10:N10)</f>
        <v>92</v>
      </c>
      <c r="AB10" s="201">
        <f t="shared" ref="AB10" si="4">MIN(G10:N10)</f>
        <v>0</v>
      </c>
      <c r="AC10" s="201">
        <f t="shared" ref="AC10" si="5">MATCH(AA10,G10:N10,0)</f>
        <v>2</v>
      </c>
      <c r="AD10" s="201">
        <f t="shared" ref="AD10" si="6">MATCH(AB10,G10:N10,0)</f>
        <v>3</v>
      </c>
      <c r="AE10" s="221" t="str">
        <f>IFERROR("Menunjukkan penguasaan"&amp; " dalam "&amp;(VLOOKUP(AC10,$G$67:$I$74,3)),"")</f>
        <v>Menunjukkan penguasaan dalam Menjelaskan pengertian, syarat, rukun, dan ketentuan-ketentuan ;lain dalam pelaksanaan shalat jamak dan Qasar dan ketentuan -ketentuan syariat dalam tata cara pelaksanaan shalat fardlu dalam kondisi tertentu seperti sakitdan  dalam perjalanan</v>
      </c>
      <c r="AF10" s="226" t="str">
        <f>IFERROR("Perlu bantuan dalam "&amp;(VLOOKUP(AD10,$G$67:$I$74,3)),"")</f>
        <v>Perlu bantuan dalam mengidentifikasi ketentuan-ketentuan  shalat sunnah Mu'aqad dan ghairu mu'akad dan hikmah dari shalat sunnah mu'aqad dan shalat sunnah ghairu mu'aqad</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73"/>
      <c r="B11" s="134">
        <f t="shared" ref="B11:B54" si="7">IF(E11="","",B10+1)</f>
        <v>3</v>
      </c>
      <c r="C11" s="135">
        <f>IF(Data!F7="","",Data!F7)</f>
        <v>2085</v>
      </c>
      <c r="D11" s="135" t="str">
        <f>IF(Data!G7="","",Data!G7)</f>
        <v>0093911821</v>
      </c>
      <c r="E11" s="152" t="str">
        <f>IF(Data!H7="","",Data!H7)</f>
        <v>ALVINO EWALDO</v>
      </c>
      <c r="F11" s="135" t="str">
        <f>IF(Data!I7="","",Data!I7)</f>
        <v>L</v>
      </c>
      <c r="G11" s="135">
        <f>IF([28]FQH!G11="","",[28]FQH!G11)</f>
        <v>85</v>
      </c>
      <c r="H11" s="135">
        <f>IF([28]FQH!H11="","",[28]FQH!H11)</f>
        <v>86</v>
      </c>
      <c r="I11" s="135">
        <f>IF([28]FQH!I11="","",[28]FQH!I11)</f>
        <v>0</v>
      </c>
      <c r="J11" s="135">
        <f>IF([28]FQH!J11="","",[28]FQH!J11)</f>
        <v>0</v>
      </c>
      <c r="K11" s="135">
        <f>IF([28]FQH!K11="","",[28]FQH!K11)</f>
        <v>0</v>
      </c>
      <c r="L11" s="135">
        <f>IF([28]FQH!L11="","",[28]FQH!L11)</f>
        <v>0</v>
      </c>
      <c r="M11" s="135">
        <f>IF([28]FQH!M11="","",[28]FQH!M11)</f>
        <v>0</v>
      </c>
      <c r="N11" s="135">
        <f>IF([28]FQH!N11="","",[28]FQH!N11)</f>
        <v>0</v>
      </c>
      <c r="O11" s="135">
        <f>IF([28]FQH!O11="","",[28]FQH!O11)</f>
        <v>95</v>
      </c>
      <c r="P11" s="135">
        <f>IF([28]FQH!P11="","",[28]FQH!P11)</f>
        <v>90</v>
      </c>
      <c r="Q11" s="135">
        <f>IF([28]FQH!Q11="","",[28]FQH!Q11)</f>
        <v>85</v>
      </c>
      <c r="R11" s="135">
        <f>IF([28]FQH!R11="","",[28]FQH!R11)</f>
        <v>87</v>
      </c>
      <c r="S11" s="135">
        <f>IF([28]FQH!S11="","",[28]FQH!S11)</f>
        <v>85</v>
      </c>
      <c r="T11" s="135">
        <f>IF([28]FQH!T11="","",[28]FQH!T11)</f>
        <v>0</v>
      </c>
      <c r="U11" s="135">
        <f>IF([28]FQH!U11="","",[28]FQH!U11)</f>
        <v>0</v>
      </c>
      <c r="V11" s="350">
        <f>IF([28]FQH!V11="","",[28]FQH!V11)</f>
        <v>0</v>
      </c>
      <c r="W11" s="375">
        <f>IF([28]FQH!W11="","",[28]FQH!W11)</f>
        <v>85.5</v>
      </c>
      <c r="X11" s="375">
        <f>IF([28]FQH!X11="","",[28]FQH!X11)</f>
        <v>88.4</v>
      </c>
      <c r="Y11" s="351">
        <f>IF([28]FQH!Y11="","",[28]FQH!Y11)</f>
        <v>82</v>
      </c>
      <c r="Z11" s="302">
        <f t="shared" ref="Z11:Z54" si="8">IFERROR(IF(OR(X11="",Y11=""),"",ROUND(((W11*$W$8)+(X11*$X$8)+(Y11*$Y$8))/$Y$6,0)),"")</f>
        <v>85</v>
      </c>
      <c r="AA11" s="201">
        <f t="shared" ref="AA11:AA54" si="9">MAX(G11:N11)</f>
        <v>86</v>
      </c>
      <c r="AB11" s="201">
        <f t="shared" ref="AB11:AB54" si="10">MIN(G11:N11)</f>
        <v>0</v>
      </c>
      <c r="AC11" s="201">
        <f t="shared" ref="AC11:AC54" si="11">MATCH(AA11,G11:N11,0)</f>
        <v>2</v>
      </c>
      <c r="AD11" s="201">
        <f t="shared" ref="AD11:AD54" si="12">MATCH(AB11,G11:N11,0)</f>
        <v>3</v>
      </c>
      <c r="AE11" s="221" t="str">
        <f t="shared" ref="AE11:AE54" si="13">IFERROR("Menunjukkan penguasaan"&amp; " dalam "&amp;(VLOOKUP(AC11,$G$67:$I$74,3)),"")</f>
        <v>Menunjukkan penguasaan dalam Menjelaskan pengertian, syarat, rukun, dan ketentuan-ketentuan ;lain dalam pelaksanaan shalat jamak dan Qasar dan ketentuan -ketentuan syariat dalam tata cara pelaksanaan shalat fardlu dalam kondisi tertentu seperti sakitdan  dalam perjalanan</v>
      </c>
      <c r="AF11" s="226" t="str">
        <f t="shared" ref="AF11:AF54" si="14">IFERROR("Perlu bantuan dalam "&amp;(VLOOKUP(AD11,$G$67:$I$74,3)),"")</f>
        <v>Perlu bantuan dalam mengidentifikasi ketentuan-ketentuan  shalat sunnah Mu'aqad dan ghairu mu'akad dan hikmah dari shalat sunnah mu'aqad dan shalat sunnah ghairu mu'aqad</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73"/>
      <c r="B12" s="134">
        <f t="shared" si="7"/>
        <v>4</v>
      </c>
      <c r="C12" s="135">
        <f>IF(Data!F8="","",Data!F8)</f>
        <v>2075</v>
      </c>
      <c r="D12" s="135" t="str">
        <f>IF(Data!G8="","",Data!G8)</f>
        <v>0098772064</v>
      </c>
      <c r="E12" s="152" t="str">
        <f>IF(Data!H8="","",Data!H8)</f>
        <v>AURA SUCI RAMADHANI</v>
      </c>
      <c r="F12" s="135" t="str">
        <f>IF(Data!I8="","",Data!I8)</f>
        <v>P</v>
      </c>
      <c r="G12" s="135">
        <f>IF([28]FQH!G12="","",[28]FQH!G12)</f>
        <v>80</v>
      </c>
      <c r="H12" s="135">
        <f>IF([28]FQH!H12="","",[28]FQH!H12)</f>
        <v>80</v>
      </c>
      <c r="I12" s="135">
        <f>IF([28]FQH!I12="","",[28]FQH!I12)</f>
        <v>0</v>
      </c>
      <c r="J12" s="135">
        <f>IF([28]FQH!J12="","",[28]FQH!J12)</f>
        <v>0</v>
      </c>
      <c r="K12" s="135">
        <f>IF([28]FQH!K12="","",[28]FQH!K12)</f>
        <v>0</v>
      </c>
      <c r="L12" s="135">
        <f>IF([28]FQH!L12="","",[28]FQH!L12)</f>
        <v>0</v>
      </c>
      <c r="M12" s="135">
        <f>IF([28]FQH!M12="","",[28]FQH!M12)</f>
        <v>0</v>
      </c>
      <c r="N12" s="135">
        <f>IF([28]FQH!N12="","",[28]FQH!N12)</f>
        <v>0</v>
      </c>
      <c r="O12" s="135">
        <f>IF([28]FQH!O12="","",[28]FQH!O12)</f>
        <v>85</v>
      </c>
      <c r="P12" s="135">
        <f>IF([28]FQH!P12="","",[28]FQH!P12)</f>
        <v>95</v>
      </c>
      <c r="Q12" s="135">
        <f>IF([28]FQH!Q12="","",[28]FQH!Q12)</f>
        <v>85</v>
      </c>
      <c r="R12" s="135">
        <f>IF([28]FQH!R12="","",[28]FQH!R12)</f>
        <v>80</v>
      </c>
      <c r="S12" s="135">
        <f>IF([28]FQH!S12="","",[28]FQH!S12)</f>
        <v>80</v>
      </c>
      <c r="T12" s="135">
        <f>IF([28]FQH!T12="","",[28]FQH!T12)</f>
        <v>0</v>
      </c>
      <c r="U12" s="135">
        <f>IF([28]FQH!U12="","",[28]FQH!U12)</f>
        <v>0</v>
      </c>
      <c r="V12" s="350">
        <f>IF([28]FQH!V12="","",[28]FQH!V12)</f>
        <v>0</v>
      </c>
      <c r="W12" s="375">
        <f>IF([28]FQH!W12="","",[28]FQH!W12)</f>
        <v>80</v>
      </c>
      <c r="X12" s="375">
        <f>IF([28]FQH!X12="","",[28]FQH!X12)</f>
        <v>85</v>
      </c>
      <c r="Y12" s="351">
        <f>IF([28]FQH!Y12="","",[28]FQH!Y12)</f>
        <v>86</v>
      </c>
      <c r="Z12" s="302">
        <f t="shared" si="8"/>
        <v>84</v>
      </c>
      <c r="AA12" s="201">
        <f t="shared" si="9"/>
        <v>80</v>
      </c>
      <c r="AB12" s="201">
        <f t="shared" si="10"/>
        <v>0</v>
      </c>
      <c r="AC12" s="201">
        <f t="shared" si="11"/>
        <v>1</v>
      </c>
      <c r="AD12" s="201">
        <f t="shared" si="12"/>
        <v>3</v>
      </c>
      <c r="AE12" s="221" t="str">
        <f t="shared" si="13"/>
        <v>Menunjukkan penguasaan dalam Menjelaskan pengertian, syarat, rukun, dan ketentuan dalam shalat jum'at beserta ketentuan-ketentuan dalam khutbah jum'at dan amaliyah - amaliyah sunnah yang disyariatkan dihari jum'at</v>
      </c>
      <c r="AF12" s="226" t="str">
        <f t="shared" si="14"/>
        <v>Perlu bantuan dalam mengidentifikasi ketentuan-ketentuan  shalat sunnah Mu'aqad dan ghairu mu'akad dan hikmah dari shalat sunnah mu'aqad dan shalat sunnah ghairu mu'aqad</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73"/>
      <c r="B13" s="134">
        <f t="shared" si="7"/>
        <v>5</v>
      </c>
      <c r="C13" s="135">
        <f>IF(Data!F9="","",Data!F9)</f>
        <v>2086</v>
      </c>
      <c r="D13" s="135" t="str">
        <f>IF(Data!G9="","",Data!G9)</f>
        <v>0103867888</v>
      </c>
      <c r="E13" s="152" t="str">
        <f>IF(Data!H9="","",Data!H9)</f>
        <v>AYU SAFNA</v>
      </c>
      <c r="F13" s="135" t="str">
        <f>IF(Data!I9="","",Data!I9)</f>
        <v>P</v>
      </c>
      <c r="G13" s="135">
        <f>IF([28]FQH!G13="","",[28]FQH!G13)</f>
        <v>85</v>
      </c>
      <c r="H13" s="135">
        <f>IF([28]FQH!H13="","",[28]FQH!H13)</f>
        <v>83</v>
      </c>
      <c r="I13" s="135">
        <f>IF([28]FQH!I13="","",[28]FQH!I13)</f>
        <v>0</v>
      </c>
      <c r="J13" s="135">
        <f>IF([28]FQH!J13="","",[28]FQH!J13)</f>
        <v>0</v>
      </c>
      <c r="K13" s="135">
        <f>IF([28]FQH!K13="","",[28]FQH!K13)</f>
        <v>0</v>
      </c>
      <c r="L13" s="135">
        <f>IF([28]FQH!L13="","",[28]FQH!L13)</f>
        <v>0</v>
      </c>
      <c r="M13" s="135">
        <f>IF([28]FQH!M13="","",[28]FQH!M13)</f>
        <v>0</v>
      </c>
      <c r="N13" s="135">
        <f>IF([28]FQH!N13="","",[28]FQH!N13)</f>
        <v>0</v>
      </c>
      <c r="O13" s="135">
        <f>IF([28]FQH!O13="","",[28]FQH!O13)</f>
        <v>95</v>
      </c>
      <c r="P13" s="135">
        <f>IF([28]FQH!P13="","",[28]FQH!P13)</f>
        <v>85</v>
      </c>
      <c r="Q13" s="135">
        <f>IF([28]FQH!Q13="","",[28]FQH!Q13)</f>
        <v>80</v>
      </c>
      <c r="R13" s="135">
        <f>IF([28]FQH!R13="","",[28]FQH!R13)</f>
        <v>86</v>
      </c>
      <c r="S13" s="135">
        <f>IF([28]FQH!S13="","",[28]FQH!S13)</f>
        <v>80</v>
      </c>
      <c r="T13" s="135">
        <f>IF([28]FQH!T13="","",[28]FQH!T13)</f>
        <v>0</v>
      </c>
      <c r="U13" s="135">
        <f>IF([28]FQH!U13="","",[28]FQH!U13)</f>
        <v>0</v>
      </c>
      <c r="V13" s="350">
        <f>IF([28]FQH!V13="","",[28]FQH!V13)</f>
        <v>0</v>
      </c>
      <c r="W13" s="375">
        <f>IF([28]FQH!W13="","",[28]FQH!W13)</f>
        <v>84</v>
      </c>
      <c r="X13" s="375">
        <f>IF([28]FQH!X13="","",[28]FQH!X13)</f>
        <v>85.2</v>
      </c>
      <c r="Y13" s="351">
        <f>IF([28]FQH!Y13="","",[28]FQH!Y13)</f>
        <v>80</v>
      </c>
      <c r="Z13" s="302">
        <f t="shared" si="8"/>
        <v>83</v>
      </c>
      <c r="AA13" s="201">
        <f t="shared" si="9"/>
        <v>85</v>
      </c>
      <c r="AB13" s="201">
        <f t="shared" si="10"/>
        <v>0</v>
      </c>
      <c r="AC13" s="201">
        <f t="shared" si="11"/>
        <v>1</v>
      </c>
      <c r="AD13" s="201">
        <f t="shared" si="12"/>
        <v>3</v>
      </c>
      <c r="AE13" s="221" t="str">
        <f t="shared" si="13"/>
        <v>Menunjukkan penguasaan dalam Menjelaskan pengertian, syarat, rukun, dan ketentuan dalam shalat jum'at beserta ketentuan-ketentuan dalam khutbah jum'at dan amaliyah - amaliyah sunnah yang disyariatkan dihari jum'at</v>
      </c>
      <c r="AF13" s="226" t="str">
        <f t="shared" si="14"/>
        <v>Perlu bantuan dalam mengidentifikasi ketentuan-ketentuan  shalat sunnah Mu'aqad dan ghairu mu'akad dan hikmah dari shalat sunnah mu'aqad dan shalat sunnah ghairu mu'aqad</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73"/>
      <c r="B14" s="134">
        <f t="shared" si="7"/>
        <v>6</v>
      </c>
      <c r="C14" s="135">
        <f>IF(Data!F10="","",Data!F10)</f>
        <v>2089</v>
      </c>
      <c r="D14" s="135" t="str">
        <f>IF(Data!G10="","",Data!G10)</f>
        <v>3098656100</v>
      </c>
      <c r="E14" s="152" t="str">
        <f>IF(Data!H10="","",Data!H10)</f>
        <v>DEWI AYU NURHALIZA</v>
      </c>
      <c r="F14" s="135" t="str">
        <f>IF(Data!I10="","",Data!I10)</f>
        <v>P</v>
      </c>
      <c r="G14" s="135">
        <f>IF([28]FQH!G14="","",[28]FQH!G14)</f>
        <v>83</v>
      </c>
      <c r="H14" s="135">
        <f>IF([28]FQH!H14="","",[28]FQH!H14)</f>
        <v>80</v>
      </c>
      <c r="I14" s="135">
        <f>IF([28]FQH!I14="","",[28]FQH!I14)</f>
        <v>0</v>
      </c>
      <c r="J14" s="135">
        <f>IF([28]FQH!J14="","",[28]FQH!J14)</f>
        <v>0</v>
      </c>
      <c r="K14" s="135">
        <f>IF([28]FQH!K14="","",[28]FQH!K14)</f>
        <v>0</v>
      </c>
      <c r="L14" s="135">
        <f>IF([28]FQH!L14="","",[28]FQH!L14)</f>
        <v>0</v>
      </c>
      <c r="M14" s="135">
        <f>IF([28]FQH!M14="","",[28]FQH!M14)</f>
        <v>0</v>
      </c>
      <c r="N14" s="135">
        <f>IF([28]FQH!N14="","",[28]FQH!N14)</f>
        <v>0</v>
      </c>
      <c r="O14" s="135">
        <f>IF([28]FQH!O14="","",[28]FQH!O14)</f>
        <v>95</v>
      </c>
      <c r="P14" s="135">
        <f>IF([28]FQH!P14="","",[28]FQH!P14)</f>
        <v>80</v>
      </c>
      <c r="Q14" s="135">
        <f>IF([28]FQH!Q14="","",[28]FQH!Q14)</f>
        <v>83</v>
      </c>
      <c r="R14" s="135">
        <f>IF([28]FQH!R14="","",[28]FQH!R14)</f>
        <v>80</v>
      </c>
      <c r="S14" s="135">
        <f>IF([28]FQH!S14="","",[28]FQH!S14)</f>
        <v>80</v>
      </c>
      <c r="T14" s="135">
        <f>IF([28]FQH!T14="","",[28]FQH!T14)</f>
        <v>0</v>
      </c>
      <c r="U14" s="135">
        <f>IF([28]FQH!U14="","",[28]FQH!U14)</f>
        <v>0</v>
      </c>
      <c r="V14" s="350">
        <f>IF([28]FQH!V14="","",[28]FQH!V14)</f>
        <v>0</v>
      </c>
      <c r="W14" s="375">
        <f>IF([28]FQH!W14="","",[28]FQH!W14)</f>
        <v>81.5</v>
      </c>
      <c r="X14" s="375">
        <f>IF([28]FQH!X14="","",[28]FQH!X14)</f>
        <v>83.6</v>
      </c>
      <c r="Y14" s="351">
        <f>IF([28]FQH!Y14="","",[28]FQH!Y14)</f>
        <v>80</v>
      </c>
      <c r="Z14" s="302">
        <f t="shared" si="8"/>
        <v>82</v>
      </c>
      <c r="AA14" s="201">
        <f t="shared" si="9"/>
        <v>83</v>
      </c>
      <c r="AB14" s="201">
        <f t="shared" si="10"/>
        <v>0</v>
      </c>
      <c r="AC14" s="201">
        <f t="shared" si="11"/>
        <v>1</v>
      </c>
      <c r="AD14" s="201">
        <f t="shared" si="12"/>
        <v>3</v>
      </c>
      <c r="AE14" s="221" t="str">
        <f t="shared" si="13"/>
        <v>Menunjukkan penguasaan dalam Menjelaskan pengertian, syarat, rukun, dan ketentuan dalam shalat jum'at beserta ketentuan-ketentuan dalam khutbah jum'at dan amaliyah - amaliyah sunnah yang disyariatkan dihari jum'at</v>
      </c>
      <c r="AF14" s="226" t="str">
        <f t="shared" si="14"/>
        <v>Perlu bantuan dalam mengidentifikasi ketentuan-ketentuan  shalat sunnah Mu'aqad dan ghairu mu'akad dan hikmah dari shalat sunnah mu'aqad dan shalat sunnah ghairu mu'aqad</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73"/>
      <c r="B15" s="134">
        <f t="shared" si="7"/>
        <v>7</v>
      </c>
      <c r="C15" s="135">
        <f>IF(Data!F11="","",Data!F11)</f>
        <v>2115</v>
      </c>
      <c r="D15" s="135" t="str">
        <f>IF(Data!G11="","",Data!G11)</f>
        <v>0105966564</v>
      </c>
      <c r="E15" s="152" t="str">
        <f>IF(Data!H11="","",Data!H11)</f>
        <v xml:space="preserve">FADLY ARYA PUTRA </v>
      </c>
      <c r="F15" s="135" t="str">
        <f>IF(Data!I11="","",Data!I11)</f>
        <v>L</v>
      </c>
      <c r="G15" s="135">
        <f>IF([28]FQH!G15="","",[28]FQH!G15)</f>
        <v>84</v>
      </c>
      <c r="H15" s="135">
        <f>IF([28]FQH!H15="","",[28]FQH!H15)</f>
        <v>80</v>
      </c>
      <c r="I15" s="135">
        <f>IF([28]FQH!I15="","",[28]FQH!I15)</f>
        <v>0</v>
      </c>
      <c r="J15" s="135">
        <f>IF([28]FQH!J15="","",[28]FQH!J15)</f>
        <v>0</v>
      </c>
      <c r="K15" s="135">
        <f>IF([28]FQH!K15="","",[28]FQH!K15)</f>
        <v>0</v>
      </c>
      <c r="L15" s="135">
        <f>IF([28]FQH!L15="","",[28]FQH!L15)</f>
        <v>0</v>
      </c>
      <c r="M15" s="135">
        <f>IF([28]FQH!M15="","",[28]FQH!M15)</f>
        <v>0</v>
      </c>
      <c r="N15" s="135">
        <f>IF([28]FQH!N15="","",[28]FQH!N15)</f>
        <v>0</v>
      </c>
      <c r="O15" s="135">
        <f>IF([28]FQH!O15="","",[28]FQH!O15)</f>
        <v>95</v>
      </c>
      <c r="P15" s="135">
        <f>IF([28]FQH!P15="","",[28]FQH!P15)</f>
        <v>80</v>
      </c>
      <c r="Q15" s="135">
        <f>IF([28]FQH!Q15="","",[28]FQH!Q15)</f>
        <v>85</v>
      </c>
      <c r="R15" s="135">
        <f>IF([28]FQH!R15="","",[28]FQH!R15)</f>
        <v>80</v>
      </c>
      <c r="S15" s="135">
        <f>IF([28]FQH!S15="","",[28]FQH!S15)</f>
        <v>80</v>
      </c>
      <c r="T15" s="135">
        <f>IF([28]FQH!T15="","",[28]FQH!T15)</f>
        <v>0</v>
      </c>
      <c r="U15" s="135">
        <f>IF([28]FQH!U15="","",[28]FQH!U15)</f>
        <v>0</v>
      </c>
      <c r="V15" s="350">
        <f>IF([28]FQH!V15="","",[28]FQH!V15)</f>
        <v>0</v>
      </c>
      <c r="W15" s="375">
        <f>IF([28]FQH!W15="","",[28]FQH!W15)</f>
        <v>82</v>
      </c>
      <c r="X15" s="375">
        <f>IF([28]FQH!X15="","",[28]FQH!X15)</f>
        <v>84</v>
      </c>
      <c r="Y15" s="351">
        <f>IF([28]FQH!Y15="","",[28]FQH!Y15)</f>
        <v>79</v>
      </c>
      <c r="Z15" s="302">
        <f t="shared" si="8"/>
        <v>82</v>
      </c>
      <c r="AA15" s="201">
        <f t="shared" si="9"/>
        <v>84</v>
      </c>
      <c r="AB15" s="201">
        <f t="shared" si="10"/>
        <v>0</v>
      </c>
      <c r="AC15" s="201">
        <f t="shared" si="11"/>
        <v>1</v>
      </c>
      <c r="AD15" s="201">
        <f t="shared" si="12"/>
        <v>3</v>
      </c>
      <c r="AE15" s="221" t="str">
        <f t="shared" si="13"/>
        <v>Menunjukkan penguasaan dalam Menjelaskan pengertian, syarat, rukun, dan ketentuan dalam shalat jum'at beserta ketentuan-ketentuan dalam khutbah jum'at dan amaliyah - amaliyah sunnah yang disyariatkan dihari jum'at</v>
      </c>
      <c r="AF15" s="226" t="str">
        <f t="shared" si="14"/>
        <v>Perlu bantuan dalam mengidentifikasi ketentuan-ketentuan  shalat sunnah Mu'aqad dan ghairu mu'akad dan hikmah dari shalat sunnah mu'aqad dan shalat sunnah ghairu mu'aqad</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73"/>
      <c r="B16" s="134">
        <f t="shared" si="7"/>
        <v>8</v>
      </c>
      <c r="C16" s="135">
        <f>IF(Data!F12="","",Data!F12)</f>
        <v>2082</v>
      </c>
      <c r="D16" s="135" t="str">
        <f>IF(Data!G12="","",Data!G12)</f>
        <v>3092203012</v>
      </c>
      <c r="E16" s="152" t="str">
        <f>IF(Data!H12="","",Data!H12)</f>
        <v>ILHAM MAULANA</v>
      </c>
      <c r="F16" s="135" t="str">
        <f>IF(Data!I12="","",Data!I12)</f>
        <v>L</v>
      </c>
      <c r="G16" s="135">
        <f>IF([28]FQH!G16="","",[28]FQH!G16)</f>
        <v>78</v>
      </c>
      <c r="H16" s="135">
        <f>IF([28]FQH!H16="","",[28]FQH!H16)</f>
        <v>77</v>
      </c>
      <c r="I16" s="135">
        <f>IF([28]FQH!I16="","",[28]FQH!I16)</f>
        <v>0</v>
      </c>
      <c r="J16" s="135">
        <f>IF([28]FQH!J16="","",[28]FQH!J16)</f>
        <v>0</v>
      </c>
      <c r="K16" s="135">
        <f>IF([28]FQH!K16="","",[28]FQH!K16)</f>
        <v>0</v>
      </c>
      <c r="L16" s="135">
        <f>IF([28]FQH!L16="","",[28]FQH!L16)</f>
        <v>0</v>
      </c>
      <c r="M16" s="135">
        <f>IF([28]FQH!M16="","",[28]FQH!M16)</f>
        <v>0</v>
      </c>
      <c r="N16" s="135">
        <f>IF([28]FQH!N16="","",[28]FQH!N16)</f>
        <v>0</v>
      </c>
      <c r="O16" s="135">
        <f>IF([28]FQH!O16="","",[28]FQH!O16)</f>
        <v>85</v>
      </c>
      <c r="P16" s="135">
        <f>IF([28]FQH!P16="","",[28]FQH!P16)</f>
        <v>74</v>
      </c>
      <c r="Q16" s="135">
        <f>IF([28]FQH!Q16="","",[28]FQH!Q16)</f>
        <v>75</v>
      </c>
      <c r="R16" s="135">
        <f>IF([28]FQH!R16="","",[28]FQH!R16)</f>
        <v>77</v>
      </c>
      <c r="S16" s="135">
        <f>IF([28]FQH!S16="","",[28]FQH!S16)</f>
        <v>75</v>
      </c>
      <c r="T16" s="135">
        <f>IF([28]FQH!T16="","",[28]FQH!T16)</f>
        <v>0</v>
      </c>
      <c r="U16" s="135">
        <f>IF([28]FQH!U16="","",[28]FQH!U16)</f>
        <v>0</v>
      </c>
      <c r="V16" s="350">
        <f>IF([28]FQH!V16="","",[28]FQH!V16)</f>
        <v>0</v>
      </c>
      <c r="W16" s="375">
        <f>IF([28]FQH!W16="","",[28]FQH!W16)</f>
        <v>77.5</v>
      </c>
      <c r="X16" s="375">
        <f>IF([28]FQH!X16="","",[28]FQH!X16)</f>
        <v>77.2</v>
      </c>
      <c r="Y16" s="351">
        <f>IF([28]FQH!Y16="","",[28]FQH!Y16)</f>
        <v>76</v>
      </c>
      <c r="Z16" s="302">
        <f t="shared" si="8"/>
        <v>77</v>
      </c>
      <c r="AA16" s="201">
        <f t="shared" si="9"/>
        <v>78</v>
      </c>
      <c r="AB16" s="201">
        <f t="shared" si="10"/>
        <v>0</v>
      </c>
      <c r="AC16" s="201">
        <f t="shared" si="11"/>
        <v>1</v>
      </c>
      <c r="AD16" s="201">
        <f t="shared" si="12"/>
        <v>3</v>
      </c>
      <c r="AE16" s="221" t="str">
        <f t="shared" si="13"/>
        <v>Menunjukkan penguasaan dalam Menjelaskan pengertian, syarat, rukun, dan ketentuan dalam shalat jum'at beserta ketentuan-ketentuan dalam khutbah jum'at dan amaliyah - amaliyah sunnah yang disyariatkan dihari jum'at</v>
      </c>
      <c r="AF16" s="226" t="str">
        <f t="shared" si="14"/>
        <v>Perlu bantuan dalam mengidentifikasi ketentuan-ketentuan  shalat sunnah Mu'aqad dan ghairu mu'akad dan hikmah dari shalat sunnah mu'aqad dan shalat sunnah ghairu mu'aqad</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73"/>
      <c r="B17" s="134">
        <f t="shared" si="7"/>
        <v>9</v>
      </c>
      <c r="C17" s="135">
        <f>IF(Data!F13="","",Data!F13)</f>
        <v>2088</v>
      </c>
      <c r="D17" s="135" t="str">
        <f>IF(Data!G13="","",Data!G13)</f>
        <v>3106632526</v>
      </c>
      <c r="E17" s="152" t="str">
        <f>IF(Data!H13="","",Data!H13)</f>
        <v>INDAH VIOLAFITRA</v>
      </c>
      <c r="F17" s="135" t="str">
        <f>IF(Data!I13="","",Data!I13)</f>
        <v>P</v>
      </c>
      <c r="G17" s="135">
        <f>IF([28]FQH!G17="","",[28]FQH!G17)</f>
        <v>90</v>
      </c>
      <c r="H17" s="135">
        <f>IF([28]FQH!H17="","",[28]FQH!H17)</f>
        <v>89</v>
      </c>
      <c r="I17" s="135">
        <f>IF([28]FQH!I17="","",[28]FQH!I17)</f>
        <v>0</v>
      </c>
      <c r="J17" s="135">
        <f>IF([28]FQH!J17="","",[28]FQH!J17)</f>
        <v>0</v>
      </c>
      <c r="K17" s="135">
        <f>IF([28]FQH!K17="","",[28]FQH!K17)</f>
        <v>0</v>
      </c>
      <c r="L17" s="135">
        <f>IF([28]FQH!L17="","",[28]FQH!L17)</f>
        <v>0</v>
      </c>
      <c r="M17" s="135">
        <f>IF([28]FQH!M17="","",[28]FQH!M17)</f>
        <v>0</v>
      </c>
      <c r="N17" s="135">
        <f>IF([28]FQH!N17="","",[28]FQH!N17)</f>
        <v>0</v>
      </c>
      <c r="O17" s="135">
        <f>IF([28]FQH!O17="","",[28]FQH!O17)</f>
        <v>85</v>
      </c>
      <c r="P17" s="135">
        <f>IF([28]FQH!P17="","",[28]FQH!P17)</f>
        <v>90</v>
      </c>
      <c r="Q17" s="135">
        <f>IF([28]FQH!Q17="","",[28]FQH!Q17)</f>
        <v>90</v>
      </c>
      <c r="R17" s="135">
        <f>IF([28]FQH!R17="","",[28]FQH!R17)</f>
        <v>85</v>
      </c>
      <c r="S17" s="135">
        <f>IF([28]FQH!S17="","",[28]FQH!S17)</f>
        <v>85</v>
      </c>
      <c r="T17" s="135">
        <f>IF([28]FQH!T17="","",[28]FQH!T17)</f>
        <v>0</v>
      </c>
      <c r="U17" s="135">
        <f>IF([28]FQH!U17="","",[28]FQH!U17)</f>
        <v>0</v>
      </c>
      <c r="V17" s="350">
        <f>IF([28]FQH!V17="","",[28]FQH!V17)</f>
        <v>0</v>
      </c>
      <c r="W17" s="375">
        <f>IF([28]FQH!W17="","",[28]FQH!W17)</f>
        <v>89.5</v>
      </c>
      <c r="X17" s="375">
        <f>IF([28]FQH!X17="","",[28]FQH!X17)</f>
        <v>87</v>
      </c>
      <c r="Y17" s="351">
        <f>IF([28]FQH!Y17="","",[28]FQH!Y17)</f>
        <v>78</v>
      </c>
      <c r="Z17" s="302">
        <f t="shared" si="8"/>
        <v>85</v>
      </c>
      <c r="AA17" s="201">
        <f t="shared" si="9"/>
        <v>90</v>
      </c>
      <c r="AB17" s="201">
        <f t="shared" si="10"/>
        <v>0</v>
      </c>
      <c r="AC17" s="201">
        <f t="shared" si="11"/>
        <v>1</v>
      </c>
      <c r="AD17" s="201">
        <f t="shared" si="12"/>
        <v>3</v>
      </c>
      <c r="AE17" s="221" t="str">
        <f t="shared" si="13"/>
        <v>Menunjukkan penguasaan dalam Menjelaskan pengertian, syarat, rukun, dan ketentuan dalam shalat jum'at beserta ketentuan-ketentuan dalam khutbah jum'at dan amaliyah - amaliyah sunnah yang disyariatkan dihari jum'at</v>
      </c>
      <c r="AF17" s="226" t="str">
        <f t="shared" si="14"/>
        <v>Perlu bantuan dalam mengidentifikasi ketentuan-ketentuan  shalat sunnah Mu'aqad dan ghairu mu'akad dan hikmah dari shalat sunnah mu'aqad dan shalat sunnah ghairu mu'aqad</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73"/>
      <c r="B18" s="134">
        <f t="shared" si="7"/>
        <v>10</v>
      </c>
      <c r="C18" s="135">
        <f>IF(Data!F14="","",Data!F14)</f>
        <v>2109</v>
      </c>
      <c r="D18" s="135" t="str">
        <f>IF(Data!G14="","",Data!G14)</f>
        <v>3092608052</v>
      </c>
      <c r="E18" s="152" t="str">
        <f>IF(Data!H14="","",Data!H14)</f>
        <v>KEVIN FAHREZI</v>
      </c>
      <c r="F18" s="135" t="str">
        <f>IF(Data!I14="","",Data!I14)</f>
        <v>L</v>
      </c>
      <c r="G18" s="135">
        <f>IF([28]FQH!G18="","",[28]FQH!G18)</f>
        <v>74</v>
      </c>
      <c r="H18" s="135">
        <f>IF([28]FQH!H18="","",[28]FQH!H18)</f>
        <v>74</v>
      </c>
      <c r="I18" s="135">
        <f>IF([28]FQH!I18="","",[28]FQH!I18)</f>
        <v>0</v>
      </c>
      <c r="J18" s="135">
        <f>IF([28]FQH!J18="","",[28]FQH!J18)</f>
        <v>0</v>
      </c>
      <c r="K18" s="135">
        <f>IF([28]FQH!K18="","",[28]FQH!K18)</f>
        <v>0</v>
      </c>
      <c r="L18" s="135">
        <f>IF([28]FQH!L18="","",[28]FQH!L18)</f>
        <v>0</v>
      </c>
      <c r="M18" s="135">
        <f>IF([28]FQH!M18="","",[28]FQH!M18)</f>
        <v>0</v>
      </c>
      <c r="N18" s="135">
        <f>IF([28]FQH!N18="","",[28]FQH!N18)</f>
        <v>0</v>
      </c>
      <c r="O18" s="135">
        <f>IF([28]FQH!O18="","",[28]FQH!O18)</f>
        <v>74</v>
      </c>
      <c r="P18" s="135">
        <f>IF([28]FQH!P18="","",[28]FQH!P18)</f>
        <v>74</v>
      </c>
      <c r="Q18" s="135">
        <f>IF([28]FQH!Q18="","",[28]FQH!Q18)</f>
        <v>75</v>
      </c>
      <c r="R18" s="135">
        <f>IF([28]FQH!R18="","",[28]FQH!R18)</f>
        <v>75</v>
      </c>
      <c r="S18" s="135">
        <f>IF([28]FQH!S18="","",[28]FQH!S18)</f>
        <v>74</v>
      </c>
      <c r="T18" s="135">
        <f>IF([28]FQH!T18="","",[28]FQH!T18)</f>
        <v>0</v>
      </c>
      <c r="U18" s="135">
        <f>IF([28]FQH!U18="","",[28]FQH!U18)</f>
        <v>0</v>
      </c>
      <c r="V18" s="350">
        <f>IF([28]FQH!V18="","",[28]FQH!V18)</f>
        <v>0</v>
      </c>
      <c r="W18" s="375">
        <f>IF([28]FQH!W18="","",[28]FQH!W18)</f>
        <v>74</v>
      </c>
      <c r="X18" s="375">
        <f>IF([28]FQH!X18="","",[28]FQH!X18)</f>
        <v>74.400000000000006</v>
      </c>
      <c r="Y18" s="351">
        <f>IF([28]FQH!Y18="","",[28]FQH!Y18)</f>
        <v>74</v>
      </c>
      <c r="Z18" s="302">
        <f t="shared" si="8"/>
        <v>74</v>
      </c>
      <c r="AA18" s="201">
        <f t="shared" si="9"/>
        <v>74</v>
      </c>
      <c r="AB18" s="201">
        <f t="shared" si="10"/>
        <v>0</v>
      </c>
      <c r="AC18" s="201">
        <f t="shared" si="11"/>
        <v>1</v>
      </c>
      <c r="AD18" s="201">
        <f t="shared" si="12"/>
        <v>3</v>
      </c>
      <c r="AE18" s="221" t="str">
        <f t="shared" si="13"/>
        <v>Menunjukkan penguasaan dalam Menjelaskan pengertian, syarat, rukun, dan ketentuan dalam shalat jum'at beserta ketentuan-ketentuan dalam khutbah jum'at dan amaliyah - amaliyah sunnah yang disyariatkan dihari jum'at</v>
      </c>
      <c r="AF18" s="226" t="str">
        <f t="shared" si="14"/>
        <v>Perlu bantuan dalam mengidentifikasi ketentuan-ketentuan  shalat sunnah Mu'aqad dan ghairu mu'akad dan hikmah dari shalat sunnah mu'aqad dan shalat sunnah ghairu mu'aqad</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73"/>
      <c r="B19" s="134">
        <f t="shared" si="7"/>
        <v>11</v>
      </c>
      <c r="C19" s="135">
        <f>IF(Data!F15="","",Data!F15)</f>
        <v>2096</v>
      </c>
      <c r="D19" s="135" t="str">
        <f>IF(Data!G15="","",Data!G15)</f>
        <v>0107523037</v>
      </c>
      <c r="E19" s="152" t="str">
        <f>IF(Data!H15="","",Data!H15)</f>
        <v>M. IZAM AZMI</v>
      </c>
      <c r="F19" s="135" t="str">
        <f>IF(Data!I15="","",Data!I15)</f>
        <v>L</v>
      </c>
      <c r="G19" s="135">
        <f>IF([28]FQH!G19="","",[28]FQH!G19)</f>
        <v>85</v>
      </c>
      <c r="H19" s="135">
        <f>IF([28]FQH!H19="","",[28]FQH!H19)</f>
        <v>85</v>
      </c>
      <c r="I19" s="135">
        <f>IF([28]FQH!I19="","",[28]FQH!I19)</f>
        <v>0</v>
      </c>
      <c r="J19" s="135">
        <f>IF([28]FQH!J19="","",[28]FQH!J19)</f>
        <v>0</v>
      </c>
      <c r="K19" s="135">
        <f>IF([28]FQH!K19="","",[28]FQH!K19)</f>
        <v>0</v>
      </c>
      <c r="L19" s="135">
        <f>IF([28]FQH!L19="","",[28]FQH!L19)</f>
        <v>0</v>
      </c>
      <c r="M19" s="135">
        <f>IF([28]FQH!M19="","",[28]FQH!M19)</f>
        <v>0</v>
      </c>
      <c r="N19" s="135">
        <f>IF([28]FQH!N19="","",[28]FQH!N19)</f>
        <v>0</v>
      </c>
      <c r="O19" s="135">
        <f>IF([28]FQH!O19="","",[28]FQH!O19)</f>
        <v>85</v>
      </c>
      <c r="P19" s="135">
        <f>IF([28]FQH!P19="","",[28]FQH!P19)</f>
        <v>80</v>
      </c>
      <c r="Q19" s="135">
        <f>IF([28]FQH!Q19="","",[28]FQH!Q19)</f>
        <v>80</v>
      </c>
      <c r="R19" s="135">
        <f>IF([28]FQH!R19="","",[28]FQH!R19)</f>
        <v>82</v>
      </c>
      <c r="S19" s="135">
        <f>IF([28]FQH!S19="","",[28]FQH!S19)</f>
        <v>80</v>
      </c>
      <c r="T19" s="135">
        <f>IF([28]FQH!T19="","",[28]FQH!T19)</f>
        <v>0</v>
      </c>
      <c r="U19" s="135">
        <f>IF([28]FQH!U19="","",[28]FQH!U19)</f>
        <v>0</v>
      </c>
      <c r="V19" s="350">
        <f>IF([28]FQH!V19="","",[28]FQH!V19)</f>
        <v>0</v>
      </c>
      <c r="W19" s="375">
        <f>IF([28]FQH!W19="","",[28]FQH!W19)</f>
        <v>85</v>
      </c>
      <c r="X19" s="375">
        <f>IF([28]FQH!X19="","",[28]FQH!X19)</f>
        <v>81.400000000000006</v>
      </c>
      <c r="Y19" s="351">
        <f>IF([28]FQH!Y19="","",[28]FQH!Y19)</f>
        <v>78</v>
      </c>
      <c r="Z19" s="302">
        <f t="shared" si="8"/>
        <v>81</v>
      </c>
      <c r="AA19" s="201">
        <f t="shared" si="9"/>
        <v>85</v>
      </c>
      <c r="AB19" s="201">
        <f t="shared" si="10"/>
        <v>0</v>
      </c>
      <c r="AC19" s="201">
        <f t="shared" si="11"/>
        <v>1</v>
      </c>
      <c r="AD19" s="201">
        <f t="shared" si="12"/>
        <v>3</v>
      </c>
      <c r="AE19" s="221" t="str">
        <f t="shared" si="13"/>
        <v>Menunjukkan penguasaan dalam Menjelaskan pengertian, syarat, rukun, dan ketentuan dalam shalat jum'at beserta ketentuan-ketentuan dalam khutbah jum'at dan amaliyah - amaliyah sunnah yang disyariatkan dihari jum'at</v>
      </c>
      <c r="AF19" s="226" t="str">
        <f t="shared" si="14"/>
        <v>Perlu bantuan dalam mengidentifikasi ketentuan-ketentuan  shalat sunnah Mu'aqad dan ghairu mu'akad dan hikmah dari shalat sunnah mu'aqad dan shalat sunnah ghairu mu'aqad</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73"/>
      <c r="B20" s="134">
        <f t="shared" si="7"/>
        <v>12</v>
      </c>
      <c r="C20" s="135">
        <f>IF(Data!F16="","",Data!F16)</f>
        <v>2102</v>
      </c>
      <c r="D20" s="135" t="str">
        <f>IF(Data!G16="","",Data!G16)</f>
        <v>0104675982</v>
      </c>
      <c r="E20" s="152" t="str">
        <f>IF(Data!H16="","",Data!H16)</f>
        <v>M. RAFFY MAULA DANNY</v>
      </c>
      <c r="F20" s="135" t="str">
        <f>IF(Data!I16="","",Data!I16)</f>
        <v>L</v>
      </c>
      <c r="G20" s="135">
        <f>IF([28]FQH!G20="","",[28]FQH!G20)</f>
        <v>83</v>
      </c>
      <c r="H20" s="135">
        <f>IF([28]FQH!H20="","",[28]FQH!H20)</f>
        <v>84</v>
      </c>
      <c r="I20" s="135">
        <f>IF([28]FQH!I20="","",[28]FQH!I20)</f>
        <v>0</v>
      </c>
      <c r="J20" s="135">
        <f>IF([28]FQH!J20="","",[28]FQH!J20)</f>
        <v>0</v>
      </c>
      <c r="K20" s="135">
        <f>IF([28]FQH!K20="","",[28]FQH!K20)</f>
        <v>0</v>
      </c>
      <c r="L20" s="135">
        <f>IF([28]FQH!L20="","",[28]FQH!L20)</f>
        <v>0</v>
      </c>
      <c r="M20" s="135">
        <f>IF([28]FQH!M20="","",[28]FQH!M20)</f>
        <v>0</v>
      </c>
      <c r="N20" s="135">
        <f>IF([28]FQH!N20="","",[28]FQH!N20)</f>
        <v>0</v>
      </c>
      <c r="O20" s="135">
        <f>IF([28]FQH!O20="","",[28]FQH!O20)</f>
        <v>80</v>
      </c>
      <c r="P20" s="135">
        <f>IF([28]FQH!P20="","",[28]FQH!P20)</f>
        <v>80</v>
      </c>
      <c r="Q20" s="135">
        <f>IF([28]FQH!Q20="","",[28]FQH!Q20)</f>
        <v>80</v>
      </c>
      <c r="R20" s="135">
        <f>IF([28]FQH!R20="","",[28]FQH!R20)</f>
        <v>84</v>
      </c>
      <c r="S20" s="135">
        <f>IF([28]FQH!S20="","",[28]FQH!S20)</f>
        <v>90</v>
      </c>
      <c r="T20" s="135">
        <f>IF([28]FQH!T20="","",[28]FQH!T20)</f>
        <v>0</v>
      </c>
      <c r="U20" s="135">
        <f>IF([28]FQH!U20="","",[28]FQH!U20)</f>
        <v>0</v>
      </c>
      <c r="V20" s="350">
        <f>IF([28]FQH!V20="","",[28]FQH!V20)</f>
        <v>0</v>
      </c>
      <c r="W20" s="375">
        <f>IF([28]FQH!W20="","",[28]FQH!W20)</f>
        <v>83.5</v>
      </c>
      <c r="X20" s="375">
        <f>IF([28]FQH!X20="","",[28]FQH!X20)</f>
        <v>82.8</v>
      </c>
      <c r="Y20" s="351">
        <f>IF([28]FQH!Y20="","",[28]FQH!Y20)</f>
        <v>79</v>
      </c>
      <c r="Z20" s="302">
        <f t="shared" si="8"/>
        <v>82</v>
      </c>
      <c r="AA20" s="201">
        <f t="shared" si="9"/>
        <v>84</v>
      </c>
      <c r="AB20" s="201">
        <f t="shared" si="10"/>
        <v>0</v>
      </c>
      <c r="AC20" s="201">
        <f t="shared" si="11"/>
        <v>2</v>
      </c>
      <c r="AD20" s="201">
        <f t="shared" si="12"/>
        <v>3</v>
      </c>
      <c r="AE20" s="221"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20" s="226" t="str">
        <f t="shared" si="14"/>
        <v>Perlu bantuan dalam mengidentifikasi ketentuan-ketentuan  shalat sunnah Mu'aqad dan ghairu mu'akad dan hikmah dari shalat sunnah mu'aqad dan shalat sunnah ghairu mu'aqad</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73"/>
      <c r="B21" s="134">
        <f t="shared" si="7"/>
        <v>13</v>
      </c>
      <c r="C21" s="135">
        <f>IF(Data!F17="","",Data!F17)</f>
        <v>2090</v>
      </c>
      <c r="D21" s="135" t="str">
        <f>IF(Data!G17="","",Data!G17)</f>
        <v>3090477421</v>
      </c>
      <c r="E21" s="152" t="str">
        <f>IF(Data!H17="","",Data!H17)</f>
        <v>MARWAH RIANA</v>
      </c>
      <c r="F21" s="135" t="str">
        <f>IF(Data!I17="","",Data!I17)</f>
        <v>P</v>
      </c>
      <c r="G21" s="135">
        <f>IF([28]FQH!G21="","",[28]FQH!G21)</f>
        <v>92</v>
      </c>
      <c r="H21" s="135">
        <f>IF([28]FQH!H21="","",[28]FQH!H21)</f>
        <v>93</v>
      </c>
      <c r="I21" s="135">
        <f>IF([28]FQH!I21="","",[28]FQH!I21)</f>
        <v>0</v>
      </c>
      <c r="J21" s="135">
        <f>IF([28]FQH!J21="","",[28]FQH!J21)</f>
        <v>0</v>
      </c>
      <c r="K21" s="135">
        <f>IF([28]FQH!K21="","",[28]FQH!K21)</f>
        <v>0</v>
      </c>
      <c r="L21" s="135">
        <f>IF([28]FQH!L21="","",[28]FQH!L21)</f>
        <v>0</v>
      </c>
      <c r="M21" s="135">
        <f>IF([28]FQH!M21="","",[28]FQH!M21)</f>
        <v>0</v>
      </c>
      <c r="N21" s="135">
        <f>IF([28]FQH!N21="","",[28]FQH!N21)</f>
        <v>0</v>
      </c>
      <c r="O21" s="135">
        <f>IF([28]FQH!O21="","",[28]FQH!O21)</f>
        <v>85</v>
      </c>
      <c r="P21" s="135">
        <f>IF([28]FQH!P21="","",[28]FQH!P21)</f>
        <v>80</v>
      </c>
      <c r="Q21" s="135">
        <f>IF([28]FQH!Q21="","",[28]FQH!Q21)</f>
        <v>90</v>
      </c>
      <c r="R21" s="135">
        <f>IF([28]FQH!R21="","",[28]FQH!R21)</f>
        <v>93</v>
      </c>
      <c r="S21" s="135">
        <f>IF([28]FQH!S21="","",[28]FQH!S21)</f>
        <v>90</v>
      </c>
      <c r="T21" s="135">
        <f>IF([28]FQH!T21="","",[28]FQH!T21)</f>
        <v>0</v>
      </c>
      <c r="U21" s="135">
        <f>IF([28]FQH!U21="","",[28]FQH!U21)</f>
        <v>0</v>
      </c>
      <c r="V21" s="350">
        <f>IF([28]FQH!V21="","",[28]FQH!V21)</f>
        <v>0</v>
      </c>
      <c r="W21" s="375">
        <f>IF([28]FQH!W21="","",[28]FQH!W21)</f>
        <v>92.5</v>
      </c>
      <c r="X21" s="375">
        <f>IF([28]FQH!X21="","",[28]FQH!X21)</f>
        <v>87.6</v>
      </c>
      <c r="Y21" s="351">
        <f>IF([28]FQH!Y21="","",[28]FQH!Y21)</f>
        <v>79</v>
      </c>
      <c r="Z21" s="302">
        <f t="shared" si="8"/>
        <v>86</v>
      </c>
      <c r="AA21" s="201">
        <f t="shared" si="9"/>
        <v>93</v>
      </c>
      <c r="AB21" s="201">
        <f t="shared" si="10"/>
        <v>0</v>
      </c>
      <c r="AC21" s="201">
        <f t="shared" si="11"/>
        <v>2</v>
      </c>
      <c r="AD21" s="201">
        <f t="shared" si="12"/>
        <v>3</v>
      </c>
      <c r="AE21" s="221"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21" s="226" t="str">
        <f t="shared" si="14"/>
        <v>Perlu bantuan dalam mengidentifikasi ketentuan-ketentuan  shalat sunnah Mu'aqad dan ghairu mu'akad dan hikmah dari shalat sunnah mu'aqad dan shalat sunnah ghairu mu'aqad</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73"/>
      <c r="B22" s="134">
        <f t="shared" si="7"/>
        <v>14</v>
      </c>
      <c r="C22" s="135">
        <f>IF(Data!F18="","",Data!F18)</f>
        <v>2105</v>
      </c>
      <c r="D22" s="135" t="str">
        <f>IF(Data!G18="","",Data!G18)</f>
        <v>3086284599</v>
      </c>
      <c r="E22" s="152" t="str">
        <f>IF(Data!H18="","",Data!H18)</f>
        <v>MUH. SYIFA' BAYU AJI</v>
      </c>
      <c r="F22" s="135" t="str">
        <f>IF(Data!I18="","",Data!I18)</f>
        <v>L</v>
      </c>
      <c r="G22" s="135">
        <f>IF([28]FQH!G22="","",[28]FQH!G22)</f>
        <v>80</v>
      </c>
      <c r="H22" s="135">
        <f>IF([28]FQH!H22="","",[28]FQH!H22)</f>
        <v>85</v>
      </c>
      <c r="I22" s="135">
        <f>IF([28]FQH!I22="","",[28]FQH!I22)</f>
        <v>0</v>
      </c>
      <c r="J22" s="135">
        <f>IF([28]FQH!J22="","",[28]FQH!J22)</f>
        <v>0</v>
      </c>
      <c r="K22" s="135">
        <f>IF([28]FQH!K22="","",[28]FQH!K22)</f>
        <v>0</v>
      </c>
      <c r="L22" s="135">
        <f>IF([28]FQH!L22="","",[28]FQH!L22)</f>
        <v>0</v>
      </c>
      <c r="M22" s="135">
        <f>IF([28]FQH!M22="","",[28]FQH!M22)</f>
        <v>0</v>
      </c>
      <c r="N22" s="135">
        <f>IF([28]FQH!N22="","",[28]FQH!N22)</f>
        <v>0</v>
      </c>
      <c r="O22" s="135">
        <f>IF([28]FQH!O22="","",[28]FQH!O22)</f>
        <v>85</v>
      </c>
      <c r="P22" s="135">
        <f>IF([28]FQH!P22="","",[28]FQH!P22)</f>
        <v>80</v>
      </c>
      <c r="Q22" s="135">
        <f>IF([28]FQH!Q22="","",[28]FQH!Q22)</f>
        <v>85</v>
      </c>
      <c r="R22" s="135">
        <f>IF([28]FQH!R22="","",[28]FQH!R22)</f>
        <v>82</v>
      </c>
      <c r="S22" s="135">
        <f>IF([28]FQH!S22="","",[28]FQH!S22)</f>
        <v>85</v>
      </c>
      <c r="T22" s="135">
        <f>IF([28]FQH!T22="","",[28]FQH!T22)</f>
        <v>0</v>
      </c>
      <c r="U22" s="135">
        <f>IF([28]FQH!U22="","",[28]FQH!U22)</f>
        <v>0</v>
      </c>
      <c r="V22" s="350">
        <f>IF([28]FQH!V22="","",[28]FQH!V22)</f>
        <v>0</v>
      </c>
      <c r="W22" s="375">
        <f>IF([28]FQH!W22="","",[28]FQH!W22)</f>
        <v>82.5</v>
      </c>
      <c r="X22" s="375">
        <f>IF([28]FQH!X22="","",[28]FQH!X22)</f>
        <v>83.4</v>
      </c>
      <c r="Y22" s="351">
        <f>IF([28]FQH!Y22="","",[28]FQH!Y22)</f>
        <v>80</v>
      </c>
      <c r="Z22" s="302">
        <f t="shared" si="8"/>
        <v>82</v>
      </c>
      <c r="AA22" s="201">
        <f t="shared" si="9"/>
        <v>85</v>
      </c>
      <c r="AB22" s="201">
        <f t="shared" si="10"/>
        <v>0</v>
      </c>
      <c r="AC22" s="201">
        <f t="shared" si="11"/>
        <v>2</v>
      </c>
      <c r="AD22" s="201">
        <f t="shared" si="12"/>
        <v>3</v>
      </c>
      <c r="AE22" s="221"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22" s="226" t="str">
        <f t="shared" si="14"/>
        <v>Perlu bantuan dalam mengidentifikasi ketentuan-ketentuan  shalat sunnah Mu'aqad dan ghairu mu'akad dan hikmah dari shalat sunnah mu'aqad dan shalat sunnah ghairu mu'aqad</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73"/>
      <c r="B23" s="134">
        <f t="shared" si="7"/>
        <v>15</v>
      </c>
      <c r="C23" s="135">
        <f>IF(Data!F19="","",Data!F19)</f>
        <v>2079</v>
      </c>
      <c r="D23" s="135" t="str">
        <f>IF(Data!G19="","",Data!G19)</f>
        <v>0102646736</v>
      </c>
      <c r="E23" s="152" t="str">
        <f>IF(Data!H19="","",Data!H19)</f>
        <v>MUHAMMAD FATIKHUL ILMI</v>
      </c>
      <c r="F23" s="135" t="str">
        <f>IF(Data!I19="","",Data!I19)</f>
        <v>L</v>
      </c>
      <c r="G23" s="135">
        <f>IF([28]FQH!G23="","",[28]FQH!G23)</f>
        <v>80</v>
      </c>
      <c r="H23" s="135">
        <f>IF([28]FQH!H23="","",[28]FQH!H23)</f>
        <v>80</v>
      </c>
      <c r="I23" s="135">
        <f>IF([28]FQH!I23="","",[28]FQH!I23)</f>
        <v>0</v>
      </c>
      <c r="J23" s="135">
        <f>IF([28]FQH!J23="","",[28]FQH!J23)</f>
        <v>0</v>
      </c>
      <c r="K23" s="135">
        <f>IF([28]FQH!K23="","",[28]FQH!K23)</f>
        <v>0</v>
      </c>
      <c r="L23" s="135">
        <f>IF([28]FQH!L23="","",[28]FQH!L23)</f>
        <v>0</v>
      </c>
      <c r="M23" s="135">
        <f>IF([28]FQH!M23="","",[28]FQH!M23)</f>
        <v>0</v>
      </c>
      <c r="N23" s="135">
        <f>IF([28]FQH!N23="","",[28]FQH!N23)</f>
        <v>0</v>
      </c>
      <c r="O23" s="135">
        <f>IF([28]FQH!O23="","",[28]FQH!O23)</f>
        <v>80</v>
      </c>
      <c r="P23" s="135">
        <f>IF([28]FQH!P23="","",[28]FQH!P23)</f>
        <v>85</v>
      </c>
      <c r="Q23" s="135">
        <f>IF([28]FQH!Q23="","",[28]FQH!Q23)</f>
        <v>80</v>
      </c>
      <c r="R23" s="135">
        <f>IF([28]FQH!R23="","",[28]FQH!R23)</f>
        <v>79</v>
      </c>
      <c r="S23" s="135">
        <f>IF([28]FQH!S23="","",[28]FQH!S23)</f>
        <v>80</v>
      </c>
      <c r="T23" s="135">
        <f>IF([28]FQH!T23="","",[28]FQH!T23)</f>
        <v>0</v>
      </c>
      <c r="U23" s="135">
        <f>IF([28]FQH!U23="","",[28]FQH!U23)</f>
        <v>0</v>
      </c>
      <c r="V23" s="350">
        <f>IF([28]FQH!V23="","",[28]FQH!V23)</f>
        <v>0</v>
      </c>
      <c r="W23" s="375">
        <f>IF([28]FQH!W23="","",[28]FQH!W23)</f>
        <v>80</v>
      </c>
      <c r="X23" s="375">
        <f>IF([28]FQH!X23="","",[28]FQH!X23)</f>
        <v>80.8</v>
      </c>
      <c r="Y23" s="351">
        <f>IF([28]FQH!Y23="","",[28]FQH!Y23)</f>
        <v>80</v>
      </c>
      <c r="Z23" s="302">
        <f t="shared" si="8"/>
        <v>80</v>
      </c>
      <c r="AA23" s="201">
        <f t="shared" si="9"/>
        <v>80</v>
      </c>
      <c r="AB23" s="201">
        <f t="shared" si="10"/>
        <v>0</v>
      </c>
      <c r="AC23" s="201">
        <f t="shared" si="11"/>
        <v>1</v>
      </c>
      <c r="AD23" s="201">
        <f t="shared" si="12"/>
        <v>3</v>
      </c>
      <c r="AE23" s="221" t="str">
        <f t="shared" si="13"/>
        <v>Menunjukkan penguasaan dalam Menjelaskan pengertian, syarat, rukun, dan ketentuan dalam shalat jum'at beserta ketentuan-ketentuan dalam khutbah jum'at dan amaliyah - amaliyah sunnah yang disyariatkan dihari jum'at</v>
      </c>
      <c r="AF23" s="226" t="str">
        <f t="shared" si="14"/>
        <v>Perlu bantuan dalam mengidentifikasi ketentuan-ketentuan  shalat sunnah Mu'aqad dan ghairu mu'akad dan hikmah dari shalat sunnah mu'aqad dan shalat sunnah ghairu mu'aqad</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73"/>
      <c r="B24" s="134">
        <f t="shared" si="7"/>
        <v>16</v>
      </c>
      <c r="C24" s="135">
        <f>IF(Data!F20="","",Data!F20)</f>
        <v>2106</v>
      </c>
      <c r="D24" s="135" t="str">
        <f>IF(Data!G20="","",Data!G20)</f>
        <v>3117077014</v>
      </c>
      <c r="E24" s="152" t="str">
        <f>IF(Data!H20="","",Data!H20)</f>
        <v>MUHAMMAD RAZIF KASYAFANI</v>
      </c>
      <c r="F24" s="135" t="str">
        <f>IF(Data!I20="","",Data!I20)</f>
        <v>L</v>
      </c>
      <c r="G24" s="135">
        <f>IF([28]FQH!G24="","",[28]FQH!G24)</f>
        <v>79</v>
      </c>
      <c r="H24" s="135">
        <f>IF([28]FQH!H24="","",[28]FQH!H24)</f>
        <v>78</v>
      </c>
      <c r="I24" s="135">
        <f>IF([28]FQH!I24="","",[28]FQH!I24)</f>
        <v>0</v>
      </c>
      <c r="J24" s="135">
        <f>IF([28]FQH!J24="","",[28]FQH!J24)</f>
        <v>0</v>
      </c>
      <c r="K24" s="135">
        <f>IF([28]FQH!K24="","",[28]FQH!K24)</f>
        <v>0</v>
      </c>
      <c r="L24" s="135">
        <f>IF([28]FQH!L24="","",[28]FQH!L24)</f>
        <v>0</v>
      </c>
      <c r="M24" s="135">
        <f>IF([28]FQH!M24="","",[28]FQH!M24)</f>
        <v>0</v>
      </c>
      <c r="N24" s="135">
        <f>IF([28]FQH!N24="","",[28]FQH!N24)</f>
        <v>0</v>
      </c>
      <c r="O24" s="135">
        <f>IF([28]FQH!O24="","",[28]FQH!O24)</f>
        <v>80</v>
      </c>
      <c r="P24" s="135">
        <f>IF([28]FQH!P24="","",[28]FQH!P24)</f>
        <v>80</v>
      </c>
      <c r="Q24" s="135">
        <f>IF([28]FQH!Q24="","",[28]FQH!Q24)</f>
        <v>78</v>
      </c>
      <c r="R24" s="135">
        <f>IF([28]FQH!R24="","",[28]FQH!R24)</f>
        <v>77</v>
      </c>
      <c r="S24" s="135">
        <f>IF([28]FQH!S24="","",[28]FQH!S24)</f>
        <v>78</v>
      </c>
      <c r="T24" s="135">
        <f>IF([28]FQH!T24="","",[28]FQH!T24)</f>
        <v>0</v>
      </c>
      <c r="U24" s="135">
        <f>IF([28]FQH!U24="","",[28]FQH!U24)</f>
        <v>0</v>
      </c>
      <c r="V24" s="350">
        <f>IF([28]FQH!V24="","",[28]FQH!V24)</f>
        <v>0</v>
      </c>
      <c r="W24" s="375">
        <f>IF([28]FQH!W24="","",[28]FQH!W24)</f>
        <v>78.5</v>
      </c>
      <c r="X24" s="375">
        <f>IF([28]FQH!X24="","",[28]FQH!X24)</f>
        <v>78.599999999999994</v>
      </c>
      <c r="Y24" s="351">
        <f>IF([28]FQH!Y24="","",[28]FQH!Y24)</f>
        <v>75</v>
      </c>
      <c r="Z24" s="302">
        <f t="shared" si="8"/>
        <v>77</v>
      </c>
      <c r="AA24" s="201">
        <f t="shared" si="9"/>
        <v>79</v>
      </c>
      <c r="AB24" s="201">
        <f t="shared" si="10"/>
        <v>0</v>
      </c>
      <c r="AC24" s="201">
        <f t="shared" si="11"/>
        <v>1</v>
      </c>
      <c r="AD24" s="201">
        <f t="shared" si="12"/>
        <v>3</v>
      </c>
      <c r="AE24" s="221" t="str">
        <f t="shared" si="13"/>
        <v>Menunjukkan penguasaan dalam Menjelaskan pengertian, syarat, rukun, dan ketentuan dalam shalat jum'at beserta ketentuan-ketentuan dalam khutbah jum'at dan amaliyah - amaliyah sunnah yang disyariatkan dihari jum'at</v>
      </c>
      <c r="AF24" s="226" t="str">
        <f t="shared" si="14"/>
        <v>Perlu bantuan dalam mengidentifikasi ketentuan-ketentuan  shalat sunnah Mu'aqad dan ghairu mu'akad dan hikmah dari shalat sunnah mu'aqad dan shalat sunnah ghairu mu'aqad</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73"/>
      <c r="B25" s="134">
        <f t="shared" si="7"/>
        <v>17</v>
      </c>
      <c r="C25" s="135">
        <f>IF(Data!F21="","",Data!F21)</f>
        <v>2092</v>
      </c>
      <c r="D25" s="135" t="str">
        <f>IF(Data!G21="","",Data!G21)</f>
        <v>3098715690</v>
      </c>
      <c r="E25" s="152" t="str">
        <f>IF(Data!H21="","",Data!H21)</f>
        <v>NAZILATUN NIKMAH</v>
      </c>
      <c r="F25" s="135" t="str">
        <f>IF(Data!I21="","",Data!I21)</f>
        <v>P</v>
      </c>
      <c r="G25" s="135">
        <f>IF([28]FQH!G25="","",[28]FQH!G25)</f>
        <v>88</v>
      </c>
      <c r="H25" s="135">
        <f>IF([28]FQH!H25="","",[28]FQH!H25)</f>
        <v>89</v>
      </c>
      <c r="I25" s="135">
        <f>IF([28]FQH!I25="","",[28]FQH!I25)</f>
        <v>0</v>
      </c>
      <c r="J25" s="135">
        <f>IF([28]FQH!J25="","",[28]FQH!J25)</f>
        <v>0</v>
      </c>
      <c r="K25" s="135">
        <f>IF([28]FQH!K25="","",[28]FQH!K25)</f>
        <v>0</v>
      </c>
      <c r="L25" s="135">
        <f>IF([28]FQH!L25="","",[28]FQH!L25)</f>
        <v>0</v>
      </c>
      <c r="M25" s="135">
        <f>IF([28]FQH!M25="","",[28]FQH!M25)</f>
        <v>0</v>
      </c>
      <c r="N25" s="135">
        <f>IF([28]FQH!N25="","",[28]FQH!N25)</f>
        <v>0</v>
      </c>
      <c r="O25" s="135">
        <f>IF([28]FQH!O25="","",[28]FQH!O25)</f>
        <v>85</v>
      </c>
      <c r="P25" s="135">
        <f>IF([28]FQH!P25="","",[28]FQH!P25)</f>
        <v>90</v>
      </c>
      <c r="Q25" s="135">
        <f>IF([28]FQH!Q25="","",[28]FQH!Q25)</f>
        <v>85</v>
      </c>
      <c r="R25" s="135">
        <f>IF([28]FQH!R25="","",[28]FQH!R25)</f>
        <v>88</v>
      </c>
      <c r="S25" s="135">
        <f>IF([28]FQH!S25="","",[28]FQH!S25)</f>
        <v>85</v>
      </c>
      <c r="T25" s="135">
        <f>IF([28]FQH!T25="","",[28]FQH!T25)</f>
        <v>0</v>
      </c>
      <c r="U25" s="135">
        <f>IF([28]FQH!U25="","",[28]FQH!U25)</f>
        <v>0</v>
      </c>
      <c r="V25" s="350">
        <f>IF([28]FQH!V25="","",[28]FQH!V25)</f>
        <v>0</v>
      </c>
      <c r="W25" s="375">
        <f>IF([28]FQH!W25="","",[28]FQH!W25)</f>
        <v>88.5</v>
      </c>
      <c r="X25" s="375">
        <f>IF([28]FQH!X25="","",[28]FQH!X25)</f>
        <v>86.6</v>
      </c>
      <c r="Y25" s="351">
        <f>IF([28]FQH!Y25="","",[28]FQH!Y25)</f>
        <v>79</v>
      </c>
      <c r="Z25" s="302">
        <f t="shared" si="8"/>
        <v>85</v>
      </c>
      <c r="AA25" s="201">
        <f t="shared" si="9"/>
        <v>89</v>
      </c>
      <c r="AB25" s="201">
        <f t="shared" si="10"/>
        <v>0</v>
      </c>
      <c r="AC25" s="201">
        <f t="shared" si="11"/>
        <v>2</v>
      </c>
      <c r="AD25" s="201">
        <f t="shared" si="12"/>
        <v>3</v>
      </c>
      <c r="AE25" s="221"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25" s="226" t="str">
        <f t="shared" si="14"/>
        <v>Perlu bantuan dalam mengidentifikasi ketentuan-ketentuan  shalat sunnah Mu'aqad dan ghairu mu'akad dan hikmah dari shalat sunnah mu'aqad dan shalat sunnah ghairu mu'aqad</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73"/>
      <c r="B26" s="134">
        <f t="shared" si="7"/>
        <v>18</v>
      </c>
      <c r="C26" s="135">
        <f>IF(Data!F22="","",Data!F22)</f>
        <v>2114</v>
      </c>
      <c r="D26" s="135" t="str">
        <f>IF(Data!G22="","",Data!G22)</f>
        <v>0095372418</v>
      </c>
      <c r="E26" s="152" t="str">
        <f>IF(Data!H22="","",Data!H22)</f>
        <v>NIRMALA MAHARANI</v>
      </c>
      <c r="F26" s="135" t="str">
        <f>IF(Data!I22="","",Data!I22)</f>
        <v>P</v>
      </c>
      <c r="G26" s="135">
        <f>IF([28]FQH!G26="","",[28]FQH!G26)</f>
        <v>83</v>
      </c>
      <c r="H26" s="135">
        <f>IF([28]FQH!H26="","",[28]FQH!H26)</f>
        <v>85</v>
      </c>
      <c r="I26" s="135">
        <f>IF([28]FQH!I26="","",[28]FQH!I26)</f>
        <v>0</v>
      </c>
      <c r="J26" s="135">
        <f>IF([28]FQH!J26="","",[28]FQH!J26)</f>
        <v>0</v>
      </c>
      <c r="K26" s="135">
        <f>IF([28]FQH!K26="","",[28]FQH!K26)</f>
        <v>0</v>
      </c>
      <c r="L26" s="135">
        <f>IF([28]FQH!L26="","",[28]FQH!L26)</f>
        <v>0</v>
      </c>
      <c r="M26" s="135">
        <f>IF([28]FQH!M26="","",[28]FQH!M26)</f>
        <v>0</v>
      </c>
      <c r="N26" s="135">
        <f>IF([28]FQH!N26="","",[28]FQH!N26)</f>
        <v>0</v>
      </c>
      <c r="O26" s="135">
        <f>IF([28]FQH!O26="","",[28]FQH!O26)</f>
        <v>80</v>
      </c>
      <c r="P26" s="135">
        <f>IF([28]FQH!P26="","",[28]FQH!P26)</f>
        <v>90</v>
      </c>
      <c r="Q26" s="135">
        <f>IF([28]FQH!Q26="","",[28]FQH!Q26)</f>
        <v>83</v>
      </c>
      <c r="R26" s="135">
        <f>IF([28]FQH!R26="","",[28]FQH!R26)</f>
        <v>85</v>
      </c>
      <c r="S26" s="135">
        <f>IF([28]FQH!S26="","",[28]FQH!S26)</f>
        <v>80</v>
      </c>
      <c r="T26" s="135">
        <f>IF([28]FQH!T26="","",[28]FQH!T26)</f>
        <v>0</v>
      </c>
      <c r="U26" s="135">
        <f>IF([28]FQH!U26="","",[28]FQH!U26)</f>
        <v>0</v>
      </c>
      <c r="V26" s="350">
        <f>IF([28]FQH!V26="","",[28]FQH!V26)</f>
        <v>0</v>
      </c>
      <c r="W26" s="375">
        <f>IF([28]FQH!W26="","",[28]FQH!W26)</f>
        <v>84</v>
      </c>
      <c r="X26" s="375">
        <f>IF([28]FQH!X26="","",[28]FQH!X26)</f>
        <v>83.6</v>
      </c>
      <c r="Y26" s="351">
        <f>IF([28]FQH!Y26="","",[28]FQH!Y26)</f>
        <v>75</v>
      </c>
      <c r="Z26" s="302">
        <f t="shared" si="8"/>
        <v>81</v>
      </c>
      <c r="AA26" s="201">
        <f t="shared" si="9"/>
        <v>85</v>
      </c>
      <c r="AB26" s="201">
        <f t="shared" si="10"/>
        <v>0</v>
      </c>
      <c r="AC26" s="201">
        <f t="shared" si="11"/>
        <v>2</v>
      </c>
      <c r="AD26" s="201">
        <f t="shared" si="12"/>
        <v>3</v>
      </c>
      <c r="AE26" s="221"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26" s="226" t="str">
        <f t="shared" si="14"/>
        <v>Perlu bantuan dalam mengidentifikasi ketentuan-ketentuan  shalat sunnah Mu'aqad dan ghairu mu'akad dan hikmah dari shalat sunnah mu'aqad dan shalat sunnah ghairu mu'aqad</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73"/>
      <c r="B27" s="134">
        <f t="shared" si="7"/>
        <v>19</v>
      </c>
      <c r="C27" s="135">
        <f>IF(Data!F23="","",Data!F23)</f>
        <v>2149</v>
      </c>
      <c r="D27" s="135" t="str">
        <f>IF(Data!G23="","",Data!G23)</f>
        <v>3100029460</v>
      </c>
      <c r="E27" s="152" t="str">
        <f>IF(Data!H23="","",Data!H23)</f>
        <v>NOR ALIA SILFA</v>
      </c>
      <c r="F27" s="135" t="str">
        <f>IF(Data!I23="","",Data!I23)</f>
        <v>P</v>
      </c>
      <c r="G27" s="135">
        <f>IF([28]FQH!G27="","",[28]FQH!G27)</f>
        <v>80</v>
      </c>
      <c r="H27" s="135">
        <f>IF([28]FQH!H27="","",[28]FQH!H27)</f>
        <v>85</v>
      </c>
      <c r="I27" s="135">
        <f>IF([28]FQH!I27="","",[28]FQH!I27)</f>
        <v>0</v>
      </c>
      <c r="J27" s="135">
        <f>IF([28]FQH!J27="","",[28]FQH!J27)</f>
        <v>0</v>
      </c>
      <c r="K27" s="135">
        <f>IF([28]FQH!K27="","",[28]FQH!K27)</f>
        <v>0</v>
      </c>
      <c r="L27" s="135">
        <f>IF([28]FQH!L27="","",[28]FQH!L27)</f>
        <v>0</v>
      </c>
      <c r="M27" s="135">
        <f>IF([28]FQH!M27="","",[28]FQH!M27)</f>
        <v>0</v>
      </c>
      <c r="N27" s="135">
        <f>IF([28]FQH!N27="","",[28]FQH!N27)</f>
        <v>0</v>
      </c>
      <c r="O27" s="135">
        <f>IF([28]FQH!O27="","",[28]FQH!O27)</f>
        <v>85</v>
      </c>
      <c r="P27" s="135">
        <f>IF([28]FQH!P27="","",[28]FQH!P27)</f>
        <v>90</v>
      </c>
      <c r="Q27" s="135">
        <f>IF([28]FQH!Q27="","",[28]FQH!Q27)</f>
        <v>85</v>
      </c>
      <c r="R27" s="135">
        <f>IF([28]FQH!R27="","",[28]FQH!R27)</f>
        <v>87</v>
      </c>
      <c r="S27" s="135">
        <f>IF([28]FQH!S27="","",[28]FQH!S27)</f>
        <v>80</v>
      </c>
      <c r="T27" s="135">
        <f>IF([28]FQH!T27="","",[28]FQH!T27)</f>
        <v>0</v>
      </c>
      <c r="U27" s="135">
        <f>IF([28]FQH!U27="","",[28]FQH!U27)</f>
        <v>0</v>
      </c>
      <c r="V27" s="350">
        <f>IF([28]FQH!V27="","",[28]FQH!V27)</f>
        <v>0</v>
      </c>
      <c r="W27" s="375">
        <f>IF([28]FQH!W27="","",[28]FQH!W27)</f>
        <v>82.5</v>
      </c>
      <c r="X27" s="375">
        <f>IF([28]FQH!X27="","",[28]FQH!X27)</f>
        <v>85.4</v>
      </c>
      <c r="Y27" s="351">
        <f>IF([28]FQH!Y27="","",[28]FQH!Y27)</f>
        <v>88</v>
      </c>
      <c r="Z27" s="302">
        <f t="shared" si="8"/>
        <v>85</v>
      </c>
      <c r="AA27" s="201">
        <f t="shared" si="9"/>
        <v>85</v>
      </c>
      <c r="AB27" s="201">
        <f t="shared" si="10"/>
        <v>0</v>
      </c>
      <c r="AC27" s="201">
        <f t="shared" si="11"/>
        <v>2</v>
      </c>
      <c r="AD27" s="201">
        <f t="shared" si="12"/>
        <v>3</v>
      </c>
      <c r="AE27" s="221"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27" s="226" t="str">
        <f t="shared" si="14"/>
        <v>Perlu bantuan dalam mengidentifikasi ketentuan-ketentuan  shalat sunnah Mu'aqad dan ghairu mu'akad dan hikmah dari shalat sunnah mu'aqad dan shalat sunnah ghairu mu'aqad</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73"/>
      <c r="B28" s="134">
        <f t="shared" si="7"/>
        <v>20</v>
      </c>
      <c r="C28" s="135">
        <f>IF(Data!F24="","",Data!F24)</f>
        <v>2110</v>
      </c>
      <c r="D28" s="135" t="str">
        <f>IF(Data!G24="","",Data!G24)</f>
        <v>0098467142</v>
      </c>
      <c r="E28" s="152" t="str">
        <f>IF(Data!H24="","",Data!H24)</f>
        <v>NUR MUTIA</v>
      </c>
      <c r="F28" s="135" t="str">
        <f>IF(Data!I24="","",Data!I24)</f>
        <v>P</v>
      </c>
      <c r="G28" s="135">
        <f>IF([28]FQH!G28="","",[28]FQH!G28)</f>
        <v>95</v>
      </c>
      <c r="H28" s="135">
        <f>IF([28]FQH!H28="","",[28]FQH!H28)</f>
        <v>95</v>
      </c>
      <c r="I28" s="135">
        <f>IF([28]FQH!I28="","",[28]FQH!I28)</f>
        <v>0</v>
      </c>
      <c r="J28" s="135">
        <f>IF([28]FQH!J28="","",[28]FQH!J28)</f>
        <v>0</v>
      </c>
      <c r="K28" s="135">
        <f>IF([28]FQH!K28="","",[28]FQH!K28)</f>
        <v>0</v>
      </c>
      <c r="L28" s="135">
        <f>IF([28]FQH!L28="","",[28]FQH!L28)</f>
        <v>0</v>
      </c>
      <c r="M28" s="135">
        <f>IF([28]FQH!M28="","",[28]FQH!M28)</f>
        <v>0</v>
      </c>
      <c r="N28" s="135">
        <f>IF([28]FQH!N28="","",[28]FQH!N28)</f>
        <v>0</v>
      </c>
      <c r="O28" s="135">
        <f>IF([28]FQH!O28="","",[28]FQH!O28)</f>
        <v>95</v>
      </c>
      <c r="P28" s="135">
        <f>IF([28]FQH!P28="","",[28]FQH!P28)</f>
        <v>90</v>
      </c>
      <c r="Q28" s="135">
        <f>IF([28]FQH!Q28="","",[28]FQH!Q28)</f>
        <v>90</v>
      </c>
      <c r="R28" s="135">
        <f>IF([28]FQH!R28="","",[28]FQH!R28)</f>
        <v>95</v>
      </c>
      <c r="S28" s="135">
        <f>IF([28]FQH!S28="","",[28]FQH!S28)</f>
        <v>90</v>
      </c>
      <c r="T28" s="135">
        <f>IF([28]FQH!T28="","",[28]FQH!T28)</f>
        <v>0</v>
      </c>
      <c r="U28" s="135">
        <f>IF([28]FQH!U28="","",[28]FQH!U28)</f>
        <v>0</v>
      </c>
      <c r="V28" s="350">
        <f>IF([28]FQH!V28="","",[28]FQH!V28)</f>
        <v>0</v>
      </c>
      <c r="W28" s="375">
        <f>IF([28]FQH!W28="","",[28]FQH!W28)</f>
        <v>95</v>
      </c>
      <c r="X28" s="375">
        <f>IF([28]FQH!X28="","",[28]FQH!X28)</f>
        <v>92</v>
      </c>
      <c r="Y28" s="351">
        <f>IF([28]FQH!Y28="","",[28]FQH!Y28)</f>
        <v>78</v>
      </c>
      <c r="Z28" s="302">
        <f t="shared" si="8"/>
        <v>88</v>
      </c>
      <c r="AA28" s="201">
        <f t="shared" si="9"/>
        <v>95</v>
      </c>
      <c r="AB28" s="201">
        <f t="shared" si="10"/>
        <v>0</v>
      </c>
      <c r="AC28" s="201">
        <f t="shared" si="11"/>
        <v>1</v>
      </c>
      <c r="AD28" s="201">
        <f t="shared" si="12"/>
        <v>3</v>
      </c>
      <c r="AE28" s="221" t="str">
        <f t="shared" si="13"/>
        <v>Menunjukkan penguasaan dalam Menjelaskan pengertian, syarat, rukun, dan ketentuan dalam shalat jum'at beserta ketentuan-ketentuan dalam khutbah jum'at dan amaliyah - amaliyah sunnah yang disyariatkan dihari jum'at</v>
      </c>
      <c r="AF28" s="226" t="str">
        <f t="shared" si="14"/>
        <v>Perlu bantuan dalam mengidentifikasi ketentuan-ketentuan  shalat sunnah Mu'aqad dan ghairu mu'akad dan hikmah dari shalat sunnah mu'aqad dan shalat sunnah ghairu mu'aqad</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73"/>
      <c r="B29" s="134">
        <f t="shared" si="7"/>
        <v>21</v>
      </c>
      <c r="C29" s="135">
        <f>IF(Data!F25="","",Data!F25)</f>
        <v>2098</v>
      </c>
      <c r="D29" s="135" t="str">
        <f>IF(Data!G25="","",Data!G25)</f>
        <v>3101119122</v>
      </c>
      <c r="E29" s="152" t="str">
        <f>IF(Data!H25="","",Data!H25)</f>
        <v>ROHMAT HIDAYAT</v>
      </c>
      <c r="F29" s="135" t="str">
        <f>IF(Data!I25="","",Data!I25)</f>
        <v>L</v>
      </c>
      <c r="G29" s="135">
        <f>IF([28]FQH!G29="","",[28]FQH!G29)</f>
        <v>90</v>
      </c>
      <c r="H29" s="135">
        <f>IF([28]FQH!H29="","",[28]FQH!H29)</f>
        <v>93</v>
      </c>
      <c r="I29" s="135">
        <f>IF([28]FQH!I29="","",[28]FQH!I29)</f>
        <v>0</v>
      </c>
      <c r="J29" s="135">
        <f>IF([28]FQH!J29="","",[28]FQH!J29)</f>
        <v>0</v>
      </c>
      <c r="K29" s="135">
        <f>IF([28]FQH!K29="","",[28]FQH!K29)</f>
        <v>0</v>
      </c>
      <c r="L29" s="135">
        <f>IF([28]FQH!L29="","",[28]FQH!L29)</f>
        <v>0</v>
      </c>
      <c r="M29" s="135">
        <f>IF([28]FQH!M29="","",[28]FQH!M29)</f>
        <v>0</v>
      </c>
      <c r="N29" s="135">
        <f>IF([28]FQH!N29="","",[28]FQH!N29)</f>
        <v>0</v>
      </c>
      <c r="O29" s="135">
        <f>IF([28]FQH!O29="","",[28]FQH!O29)</f>
        <v>90</v>
      </c>
      <c r="P29" s="135">
        <f>IF([28]FQH!P29="","",[28]FQH!P29)</f>
        <v>80</v>
      </c>
      <c r="Q29" s="135">
        <f>IF([28]FQH!Q29="","",[28]FQH!Q29)</f>
        <v>88</v>
      </c>
      <c r="R29" s="135">
        <f>IF([28]FQH!R29="","",[28]FQH!R29)</f>
        <v>90</v>
      </c>
      <c r="S29" s="135">
        <f>IF([28]FQH!S29="","",[28]FQH!S29)</f>
        <v>95</v>
      </c>
      <c r="T29" s="135">
        <f>IF([28]FQH!T29="","",[28]FQH!T29)</f>
        <v>0</v>
      </c>
      <c r="U29" s="135">
        <f>IF([28]FQH!U29="","",[28]FQH!U29)</f>
        <v>0</v>
      </c>
      <c r="V29" s="350">
        <f>IF([28]FQH!V29="","",[28]FQH!V29)</f>
        <v>0</v>
      </c>
      <c r="W29" s="375">
        <f>IF([28]FQH!W29="","",[28]FQH!W29)</f>
        <v>91.5</v>
      </c>
      <c r="X29" s="375">
        <f>IF([28]FQH!X29="","",[28]FQH!X29)</f>
        <v>88.6</v>
      </c>
      <c r="Y29" s="351">
        <f>IF([28]FQH!Y29="","",[28]FQH!Y29)</f>
        <v>84</v>
      </c>
      <c r="Z29" s="302">
        <f t="shared" si="8"/>
        <v>88</v>
      </c>
      <c r="AA29" s="201">
        <f t="shared" si="9"/>
        <v>93</v>
      </c>
      <c r="AB29" s="201">
        <f t="shared" si="10"/>
        <v>0</v>
      </c>
      <c r="AC29" s="201">
        <f t="shared" si="11"/>
        <v>2</v>
      </c>
      <c r="AD29" s="201">
        <f t="shared" si="12"/>
        <v>3</v>
      </c>
      <c r="AE29" s="221"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29" s="226" t="str">
        <f t="shared" si="14"/>
        <v>Perlu bantuan dalam mengidentifikasi ketentuan-ketentuan  shalat sunnah Mu'aqad dan ghairu mu'akad dan hikmah dari shalat sunnah mu'aqad dan shalat sunnah ghairu mu'aqad</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73"/>
      <c r="B30" s="134">
        <f t="shared" si="7"/>
        <v>22</v>
      </c>
      <c r="C30" s="135">
        <f>IF(Data!F26="","",Data!F26)</f>
        <v>2080</v>
      </c>
      <c r="D30" s="135" t="str">
        <f>IF(Data!G26="","",Data!G26)</f>
        <v>0091657289</v>
      </c>
      <c r="E30" s="152" t="str">
        <f>IF(Data!H26="","",Data!H26)</f>
        <v>SABRINA OKTAVIANI</v>
      </c>
      <c r="F30" s="135" t="str">
        <f>IF(Data!I26="","",Data!I26)</f>
        <v>P</v>
      </c>
      <c r="G30" s="135">
        <f>IF([28]FQH!G30="","",[28]FQH!G30)</f>
        <v>77</v>
      </c>
      <c r="H30" s="135">
        <f>IF([28]FQH!H30="","",[28]FQH!H30)</f>
        <v>78</v>
      </c>
      <c r="I30" s="135">
        <f>IF([28]FQH!I30="","",[28]FQH!I30)</f>
        <v>0</v>
      </c>
      <c r="J30" s="135">
        <f>IF([28]FQH!J30="","",[28]FQH!J30)</f>
        <v>0</v>
      </c>
      <c r="K30" s="135">
        <f>IF([28]FQH!K30="","",[28]FQH!K30)</f>
        <v>0</v>
      </c>
      <c r="L30" s="135">
        <f>IF([28]FQH!L30="","",[28]FQH!L30)</f>
        <v>0</v>
      </c>
      <c r="M30" s="135">
        <f>IF([28]FQH!M30="","",[28]FQH!M30)</f>
        <v>0</v>
      </c>
      <c r="N30" s="135">
        <f>IF([28]FQH!N30="","",[28]FQH!N30)</f>
        <v>0</v>
      </c>
      <c r="O30" s="135">
        <f>IF([28]FQH!O30="","",[28]FQH!O30)</f>
        <v>85</v>
      </c>
      <c r="P30" s="135">
        <f>IF([28]FQH!P30="","",[28]FQH!P30)</f>
        <v>80</v>
      </c>
      <c r="Q30" s="135">
        <f>IF([28]FQH!Q30="","",[28]FQH!Q30)</f>
        <v>79</v>
      </c>
      <c r="R30" s="135">
        <f>IF([28]FQH!R30="","",[28]FQH!R30)</f>
        <v>78</v>
      </c>
      <c r="S30" s="135">
        <f>IF([28]FQH!S30="","",[28]FQH!S30)</f>
        <v>77</v>
      </c>
      <c r="T30" s="135">
        <f>IF([28]FQH!T30="","",[28]FQH!T30)</f>
        <v>0</v>
      </c>
      <c r="U30" s="135">
        <f>IF([28]FQH!U30="","",[28]FQH!U30)</f>
        <v>0</v>
      </c>
      <c r="V30" s="350">
        <f>IF([28]FQH!V30="","",[28]FQH!V30)</f>
        <v>0</v>
      </c>
      <c r="W30" s="375">
        <f>IF([28]FQH!W30="","",[28]FQH!W30)</f>
        <v>77.5</v>
      </c>
      <c r="X30" s="375">
        <f>IF([28]FQH!X30="","",[28]FQH!X30)</f>
        <v>79.8</v>
      </c>
      <c r="Y30" s="351">
        <f>IF([28]FQH!Y30="","",[28]FQH!Y30)</f>
        <v>74</v>
      </c>
      <c r="Z30" s="302">
        <f t="shared" si="8"/>
        <v>77</v>
      </c>
      <c r="AA30" s="201">
        <f t="shared" si="9"/>
        <v>78</v>
      </c>
      <c r="AB30" s="201">
        <f t="shared" si="10"/>
        <v>0</v>
      </c>
      <c r="AC30" s="201">
        <f t="shared" si="11"/>
        <v>2</v>
      </c>
      <c r="AD30" s="201">
        <f t="shared" si="12"/>
        <v>3</v>
      </c>
      <c r="AE30" s="221"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30" s="226" t="str">
        <f t="shared" si="14"/>
        <v>Perlu bantuan dalam mengidentifikasi ketentuan-ketentuan  shalat sunnah Mu'aqad dan ghairu mu'akad dan hikmah dari shalat sunnah mu'aqad dan shalat sunnah ghairu mu'aqad</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73"/>
      <c r="B31" s="134">
        <f t="shared" si="7"/>
        <v>23</v>
      </c>
      <c r="C31" s="135">
        <f>IF(Data!F27="","",Data!F27)</f>
        <v>2101</v>
      </c>
      <c r="D31" s="135" t="str">
        <f>IF(Data!G27="","",Data!G27)</f>
        <v>0072355816</v>
      </c>
      <c r="E31" s="152" t="str">
        <f>IF(Data!H27="","",Data!H27)</f>
        <v>TRI MULIA SAPUTRA</v>
      </c>
      <c r="F31" s="135" t="str">
        <f>IF(Data!I27="","",Data!I27)</f>
        <v>L</v>
      </c>
      <c r="G31" s="135">
        <f>IF([28]FQH!G31="","",[28]FQH!G31)</f>
        <v>80</v>
      </c>
      <c r="H31" s="135">
        <f>IF([28]FQH!H31="","",[28]FQH!H31)</f>
        <v>82</v>
      </c>
      <c r="I31" s="135">
        <f>IF([28]FQH!I31="","",[28]FQH!I31)</f>
        <v>0</v>
      </c>
      <c r="J31" s="135">
        <f>IF([28]FQH!J31="","",[28]FQH!J31)</f>
        <v>0</v>
      </c>
      <c r="K31" s="135">
        <f>IF([28]FQH!K31="","",[28]FQH!K31)</f>
        <v>0</v>
      </c>
      <c r="L31" s="135">
        <f>IF([28]FQH!L31="","",[28]FQH!L31)</f>
        <v>0</v>
      </c>
      <c r="M31" s="135">
        <f>IF([28]FQH!M31="","",[28]FQH!M31)</f>
        <v>0</v>
      </c>
      <c r="N31" s="135">
        <f>IF([28]FQH!N31="","",[28]FQH!N31)</f>
        <v>0</v>
      </c>
      <c r="O31" s="135">
        <f>IF([28]FQH!O31="","",[28]FQH!O31)</f>
        <v>95</v>
      </c>
      <c r="P31" s="135">
        <f>IF([28]FQH!P31="","",[28]FQH!P31)</f>
        <v>85</v>
      </c>
      <c r="Q31" s="135">
        <f>IF([28]FQH!Q31="","",[28]FQH!Q31)</f>
        <v>80</v>
      </c>
      <c r="R31" s="135">
        <f>IF([28]FQH!R31="","",[28]FQH!R31)</f>
        <v>84</v>
      </c>
      <c r="S31" s="135">
        <f>IF([28]FQH!S31="","",[28]FQH!S31)</f>
        <v>78</v>
      </c>
      <c r="T31" s="135">
        <f>IF([28]FQH!T31="","",[28]FQH!T31)</f>
        <v>0</v>
      </c>
      <c r="U31" s="135">
        <f>IF([28]FQH!U31="","",[28]FQH!U31)</f>
        <v>0</v>
      </c>
      <c r="V31" s="350">
        <f>IF([28]FQH!V31="","",[28]FQH!V31)</f>
        <v>0</v>
      </c>
      <c r="W31" s="375">
        <f>IF([28]FQH!W31="","",[28]FQH!W31)</f>
        <v>81</v>
      </c>
      <c r="X31" s="375">
        <f>IF([28]FQH!X31="","",[28]FQH!X31)</f>
        <v>84.4</v>
      </c>
      <c r="Y31" s="351">
        <f>IF([28]FQH!Y31="","",[28]FQH!Y31)</f>
        <v>78</v>
      </c>
      <c r="Z31" s="302">
        <f t="shared" si="8"/>
        <v>81</v>
      </c>
      <c r="AA31" s="201">
        <f t="shared" si="9"/>
        <v>82</v>
      </c>
      <c r="AB31" s="201">
        <f t="shared" si="10"/>
        <v>0</v>
      </c>
      <c r="AC31" s="201">
        <f t="shared" si="11"/>
        <v>2</v>
      </c>
      <c r="AD31" s="201">
        <f t="shared" si="12"/>
        <v>3</v>
      </c>
      <c r="AE31" s="221"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31" s="226" t="str">
        <f t="shared" si="14"/>
        <v>Perlu bantuan dalam mengidentifikasi ketentuan-ketentuan  shalat sunnah Mu'aqad dan ghairu mu'akad dan hikmah dari shalat sunnah mu'aqad dan shalat sunnah ghairu mu'aqad</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73"/>
      <c r="B32" s="134" t="str">
        <f t="shared" si="7"/>
        <v/>
      </c>
      <c r="C32" s="135" t="str">
        <f>IF(Data!F28="","",Data!F28)</f>
        <v/>
      </c>
      <c r="D32" s="135" t="str">
        <f>IF(Data!G28="","",Data!G28)</f>
        <v/>
      </c>
      <c r="E32" s="152" t="str">
        <f>IF(Data!H28="","",Data!H28)</f>
        <v/>
      </c>
      <c r="F32" s="135" t="str">
        <f>IF(Data!I28="","",Data!I28)</f>
        <v/>
      </c>
      <c r="G32" s="135">
        <f>IF([28]FQH!G32="","",[28]FQH!G32)</f>
        <v>85</v>
      </c>
      <c r="H32" s="135">
        <f>IF([28]FQH!H32="","",[28]FQH!H32)</f>
        <v>86</v>
      </c>
      <c r="I32" s="135">
        <f>IF([28]FQH!I32="","",[28]FQH!I32)</f>
        <v>0</v>
      </c>
      <c r="J32" s="135">
        <f>IF([28]FQH!J32="","",[28]FQH!J32)</f>
        <v>0</v>
      </c>
      <c r="K32" s="135">
        <f>IF([28]FQH!K32="","",[28]FQH!K32)</f>
        <v>0</v>
      </c>
      <c r="L32" s="135">
        <f>IF([28]FQH!L32="","",[28]FQH!L32)</f>
        <v>0</v>
      </c>
      <c r="M32" s="135">
        <f>IF([28]FQH!M32="","",[28]FQH!M32)</f>
        <v>0</v>
      </c>
      <c r="N32" s="135">
        <f>IF([28]FQH!N32="","",[28]FQH!N32)</f>
        <v>0</v>
      </c>
      <c r="O32" s="135">
        <f>IF([28]FQH!O32="","",[28]FQH!O32)</f>
        <v>85</v>
      </c>
      <c r="P32" s="135">
        <f>IF([28]FQH!P32="","",[28]FQH!P32)</f>
        <v>90</v>
      </c>
      <c r="Q32" s="135">
        <f>IF([28]FQH!Q32="","",[28]FQH!Q32)</f>
        <v>80</v>
      </c>
      <c r="R32" s="135">
        <f>IF([28]FQH!R32="","",[28]FQH!R32)</f>
        <v>84</v>
      </c>
      <c r="S32" s="135">
        <f>IF([28]FQH!S32="","",[28]FQH!S32)</f>
        <v>80</v>
      </c>
      <c r="T32" s="135">
        <f>IF([28]FQH!T32="","",[28]FQH!T32)</f>
        <v>0</v>
      </c>
      <c r="U32" s="135">
        <f>IF([28]FQH!U32="","",[28]FQH!U32)</f>
        <v>0</v>
      </c>
      <c r="V32" s="350">
        <f>IF([28]FQH!V32="","",[28]FQH!V32)</f>
        <v>0</v>
      </c>
      <c r="W32" s="375">
        <f>IF([28]FQH!W32="","",[28]FQH!W32)</f>
        <v>85.5</v>
      </c>
      <c r="X32" s="375">
        <f>IF([28]FQH!X32="","",[28]FQH!X32)</f>
        <v>83.8</v>
      </c>
      <c r="Y32" s="351">
        <f>IF([28]FQH!Y32="","",[28]FQH!Y32)</f>
        <v>77</v>
      </c>
      <c r="Z32" s="302">
        <f t="shared" si="8"/>
        <v>82</v>
      </c>
      <c r="AA32" s="201">
        <f t="shared" si="9"/>
        <v>86</v>
      </c>
      <c r="AB32" s="201">
        <f t="shared" si="10"/>
        <v>0</v>
      </c>
      <c r="AC32" s="201">
        <f t="shared" si="11"/>
        <v>2</v>
      </c>
      <c r="AD32" s="201">
        <f t="shared" si="12"/>
        <v>3</v>
      </c>
      <c r="AE32" s="221"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32" s="226" t="str">
        <f t="shared" si="14"/>
        <v>Perlu bantuan dalam mengidentifikasi ketentuan-ketentuan  shalat sunnah Mu'aqad dan ghairu mu'akad dan hikmah dari shalat sunnah mu'aqad dan shalat sunnah ghairu mu'aqad</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73"/>
      <c r="B33" s="134" t="str">
        <f t="shared" si="7"/>
        <v/>
      </c>
      <c r="C33" s="135" t="str">
        <f>IF(Data!F29="","",Data!F29)</f>
        <v/>
      </c>
      <c r="D33" s="135" t="str">
        <f>IF(Data!G29="","",Data!G29)</f>
        <v/>
      </c>
      <c r="E33" s="152" t="str">
        <f>IF(Data!H29="","",Data!H29)</f>
        <v/>
      </c>
      <c r="F33" s="135" t="str">
        <f>IF(Data!I29="","",Data!I29)</f>
        <v/>
      </c>
      <c r="G33" s="135">
        <f>IF([28]FQH!G33="","",[28]FQH!G33)</f>
        <v>80</v>
      </c>
      <c r="H33" s="135">
        <f>IF([28]FQH!H33="","",[28]FQH!H33)</f>
        <v>88</v>
      </c>
      <c r="I33" s="135">
        <f>IF([28]FQH!I33="","",[28]FQH!I33)</f>
        <v>0</v>
      </c>
      <c r="J33" s="135">
        <f>IF([28]FQH!J33="","",[28]FQH!J33)</f>
        <v>0</v>
      </c>
      <c r="K33" s="135">
        <f>IF([28]FQH!K33="","",[28]FQH!K33)</f>
        <v>0</v>
      </c>
      <c r="L33" s="135">
        <f>IF([28]FQH!L33="","",[28]FQH!L33)</f>
        <v>0</v>
      </c>
      <c r="M33" s="135">
        <f>IF([28]FQH!M33="","",[28]FQH!M33)</f>
        <v>0</v>
      </c>
      <c r="N33" s="135">
        <f>IF([28]FQH!N33="","",[28]FQH!N33)</f>
        <v>0</v>
      </c>
      <c r="O33" s="135">
        <f>IF([28]FQH!O33="","",[28]FQH!O33)</f>
        <v>85</v>
      </c>
      <c r="P33" s="135">
        <f>IF([28]FQH!P33="","",[28]FQH!P33)</f>
        <v>90</v>
      </c>
      <c r="Q33" s="135">
        <f>IF([28]FQH!Q33="","",[28]FQH!Q33)</f>
        <v>83</v>
      </c>
      <c r="R33" s="135">
        <f>IF([28]FQH!R33="","",[28]FQH!R33)</f>
        <v>85</v>
      </c>
      <c r="S33" s="135">
        <f>IF([28]FQH!S33="","",[28]FQH!S33)</f>
        <v>80</v>
      </c>
      <c r="T33" s="135">
        <f>IF([28]FQH!T33="","",[28]FQH!T33)</f>
        <v>0</v>
      </c>
      <c r="U33" s="135">
        <f>IF([28]FQH!U33="","",[28]FQH!U33)</f>
        <v>0</v>
      </c>
      <c r="V33" s="350">
        <f>IF([28]FQH!V33="","",[28]FQH!V33)</f>
        <v>0</v>
      </c>
      <c r="W33" s="375">
        <f>IF([28]FQH!W33="","",[28]FQH!W33)</f>
        <v>84</v>
      </c>
      <c r="X33" s="375">
        <f>IF([28]FQH!X33="","",[28]FQH!X33)</f>
        <v>84.6</v>
      </c>
      <c r="Y33" s="351">
        <f>IF([28]FQH!Y33="","",[28]FQH!Y33)</f>
        <v>80</v>
      </c>
      <c r="Z33" s="302">
        <f t="shared" si="8"/>
        <v>83</v>
      </c>
      <c r="AA33" s="201">
        <f t="shared" si="9"/>
        <v>88</v>
      </c>
      <c r="AB33" s="201">
        <f t="shared" si="10"/>
        <v>0</v>
      </c>
      <c r="AC33" s="201">
        <f t="shared" si="11"/>
        <v>2</v>
      </c>
      <c r="AD33" s="201">
        <f t="shared" si="12"/>
        <v>3</v>
      </c>
      <c r="AE33" s="221"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33" s="226" t="str">
        <f t="shared" si="14"/>
        <v>Perlu bantuan dalam mengidentifikasi ketentuan-ketentuan  shalat sunnah Mu'aqad dan ghairu mu'akad dan hikmah dari shalat sunnah mu'aqad dan shalat sunnah ghairu mu'aqad</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73"/>
      <c r="B34" s="134" t="str">
        <f t="shared" si="7"/>
        <v/>
      </c>
      <c r="C34" s="135" t="str">
        <f>IF(Data!F30="","",Data!F30)</f>
        <v/>
      </c>
      <c r="D34" s="135" t="str">
        <f>IF(Data!G30="","",Data!G30)</f>
        <v/>
      </c>
      <c r="E34" s="152" t="str">
        <f>IF(Data!H30="","",Data!H30)</f>
        <v/>
      </c>
      <c r="F34" s="135" t="str">
        <f>IF(Data!I30="","",Data!I30)</f>
        <v/>
      </c>
      <c r="G34" s="135">
        <f>IF([28]FQH!G34="","",[28]FQH!G34)</f>
        <v>90</v>
      </c>
      <c r="H34" s="135">
        <f>IF([28]FQH!H34="","",[28]FQH!H34)</f>
        <v>92</v>
      </c>
      <c r="I34" s="135">
        <f>IF([28]FQH!I34="","",[28]FQH!I34)</f>
        <v>0</v>
      </c>
      <c r="J34" s="135">
        <f>IF([28]FQH!J34="","",[28]FQH!J34)</f>
        <v>0</v>
      </c>
      <c r="K34" s="135">
        <f>IF([28]FQH!K34="","",[28]FQH!K34)</f>
        <v>0</v>
      </c>
      <c r="L34" s="135">
        <f>IF([28]FQH!L34="","",[28]FQH!L34)</f>
        <v>0</v>
      </c>
      <c r="M34" s="135">
        <f>IF([28]FQH!M34="","",[28]FQH!M34)</f>
        <v>0</v>
      </c>
      <c r="N34" s="135">
        <f>IF([28]FQH!N34="","",[28]FQH!N34)</f>
        <v>0</v>
      </c>
      <c r="O34" s="135">
        <f>IF([28]FQH!O34="","",[28]FQH!O34)</f>
        <v>90</v>
      </c>
      <c r="P34" s="135">
        <f>IF([28]FQH!P34="","",[28]FQH!P34)</f>
        <v>95</v>
      </c>
      <c r="Q34" s="135">
        <f>IF([28]FQH!Q34="","",[28]FQH!Q34)</f>
        <v>88</v>
      </c>
      <c r="R34" s="135">
        <f>IF([28]FQH!R34="","",[28]FQH!R34)</f>
        <v>90</v>
      </c>
      <c r="S34" s="135">
        <f>IF([28]FQH!S34="","",[28]FQH!S34)</f>
        <v>95</v>
      </c>
      <c r="T34" s="135">
        <f>IF([28]FQH!T34="","",[28]FQH!T34)</f>
        <v>0</v>
      </c>
      <c r="U34" s="135">
        <f>IF([28]FQH!U34="","",[28]FQH!U34)</f>
        <v>0</v>
      </c>
      <c r="V34" s="350">
        <f>IF([28]FQH!V34="","",[28]FQH!V34)</f>
        <v>0</v>
      </c>
      <c r="W34" s="375">
        <f>IF([28]FQH!W34="","",[28]FQH!W34)</f>
        <v>91</v>
      </c>
      <c r="X34" s="375">
        <f>IF([28]FQH!X34="","",[28]FQH!X34)</f>
        <v>91.6</v>
      </c>
      <c r="Y34" s="351">
        <f>IF([28]FQH!Y34="","",[28]FQH!Y34)</f>
        <v>79</v>
      </c>
      <c r="Z34" s="302">
        <f t="shared" si="8"/>
        <v>87</v>
      </c>
      <c r="AA34" s="201">
        <f t="shared" si="9"/>
        <v>92</v>
      </c>
      <c r="AB34" s="201">
        <f t="shared" si="10"/>
        <v>0</v>
      </c>
      <c r="AC34" s="201">
        <f t="shared" si="11"/>
        <v>2</v>
      </c>
      <c r="AD34" s="201">
        <f t="shared" si="12"/>
        <v>3</v>
      </c>
      <c r="AE34" s="221" t="str">
        <f t="shared" si="13"/>
        <v>Menunjukkan penguasaan dalam Menjelaskan pengertian, syarat, rukun, dan ketentuan-ketentuan ;lain dalam pelaksanaan shalat jamak dan Qasar dan ketentuan -ketentuan syariat dalam tata cara pelaksanaan shalat fardlu dalam kondisi tertentu seperti sakitdan  dalam perjalanan</v>
      </c>
      <c r="AF34" s="226" t="str">
        <f t="shared" si="14"/>
        <v>Perlu bantuan dalam mengidentifikasi ketentuan-ketentuan  shalat sunnah Mu'aqad dan ghairu mu'akad dan hikmah dari shalat sunnah mu'aqad dan shalat sunnah ghairu mu'aqad</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73"/>
      <c r="B35" s="134" t="str">
        <f t="shared" si="7"/>
        <v/>
      </c>
      <c r="C35" s="135" t="str">
        <f>IF(Data!F31="","",Data!F31)</f>
        <v/>
      </c>
      <c r="D35" s="135" t="str">
        <f>IF(Data!G31="","",Data!G31)</f>
        <v/>
      </c>
      <c r="E35" s="152" t="str">
        <f>IF(Data!H31="","",Data!H31)</f>
        <v/>
      </c>
      <c r="F35" s="135" t="str">
        <f>IF(Data!I31="","",Data!I31)</f>
        <v/>
      </c>
      <c r="G35" s="135">
        <f>IF([28]FQH!G35="","",[28]FQH!G35)</f>
        <v>88</v>
      </c>
      <c r="H35" s="135">
        <f>IF([28]FQH!H35="","",[28]FQH!H35)</f>
        <v>87</v>
      </c>
      <c r="I35" s="135">
        <f>IF([28]FQH!I35="","",[28]FQH!I35)</f>
        <v>0</v>
      </c>
      <c r="J35" s="135">
        <f>IF([28]FQH!J35="","",[28]FQH!J35)</f>
        <v>0</v>
      </c>
      <c r="K35" s="135">
        <f>IF([28]FQH!K35="","",[28]FQH!K35)</f>
        <v>0</v>
      </c>
      <c r="L35" s="135">
        <f>IF([28]FQH!L35="","",[28]FQH!L35)</f>
        <v>0</v>
      </c>
      <c r="M35" s="135">
        <f>IF([28]FQH!M35="","",[28]FQH!M35)</f>
        <v>0</v>
      </c>
      <c r="N35" s="135">
        <f>IF([28]FQH!N35="","",[28]FQH!N35)</f>
        <v>0</v>
      </c>
      <c r="O35" s="135">
        <f>IF([28]FQH!O35="","",[28]FQH!O35)</f>
        <v>80</v>
      </c>
      <c r="P35" s="135">
        <f>IF([28]FQH!P35="","",[28]FQH!P35)</f>
        <v>85</v>
      </c>
      <c r="Q35" s="135">
        <f>IF([28]FQH!Q35="","",[28]FQH!Q35)</f>
        <v>84</v>
      </c>
      <c r="R35" s="135">
        <f>IF([28]FQH!R35="","",[28]FQH!R35)</f>
        <v>86</v>
      </c>
      <c r="S35" s="135">
        <f>IF([28]FQH!S35="","",[28]FQH!S35)</f>
        <v>80</v>
      </c>
      <c r="T35" s="135">
        <f>IF([28]FQH!T35="","",[28]FQH!T35)</f>
        <v>0</v>
      </c>
      <c r="U35" s="135">
        <f>IF([28]FQH!U35="","",[28]FQH!U35)</f>
        <v>0</v>
      </c>
      <c r="V35" s="350">
        <f>IF([28]FQH!V35="","",[28]FQH!V35)</f>
        <v>0</v>
      </c>
      <c r="W35" s="375">
        <f>IF([28]FQH!W35="","",[28]FQH!W35)</f>
        <v>87.5</v>
      </c>
      <c r="X35" s="375">
        <f>IF([28]FQH!X35="","",[28]FQH!X35)</f>
        <v>83</v>
      </c>
      <c r="Y35" s="351">
        <f>IF([28]FQH!Y35="","",[28]FQH!Y35)</f>
        <v>77</v>
      </c>
      <c r="Z35" s="302">
        <f t="shared" si="8"/>
        <v>83</v>
      </c>
      <c r="AA35" s="201">
        <f t="shared" si="9"/>
        <v>88</v>
      </c>
      <c r="AB35" s="201">
        <f t="shared" si="10"/>
        <v>0</v>
      </c>
      <c r="AC35" s="201">
        <f t="shared" si="11"/>
        <v>1</v>
      </c>
      <c r="AD35" s="201">
        <f t="shared" si="12"/>
        <v>3</v>
      </c>
      <c r="AE35" s="221" t="str">
        <f t="shared" si="13"/>
        <v>Menunjukkan penguasaan dalam Menjelaskan pengertian, syarat, rukun, dan ketentuan dalam shalat jum'at beserta ketentuan-ketentuan dalam khutbah jum'at dan amaliyah - amaliyah sunnah yang disyariatkan dihari jum'at</v>
      </c>
      <c r="AF35" s="226" t="str">
        <f t="shared" si="14"/>
        <v>Perlu bantuan dalam mengidentifikasi ketentuan-ketentuan  shalat sunnah Mu'aqad dan ghairu mu'akad dan hikmah dari shalat sunnah mu'aqad dan shalat sunnah ghairu mu'aqad</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73"/>
      <c r="B36" s="134" t="str">
        <f t="shared" si="7"/>
        <v/>
      </c>
      <c r="C36" s="135" t="str">
        <f>IF(Data!F32="","",Data!F32)</f>
        <v/>
      </c>
      <c r="D36" s="135" t="str">
        <f>IF(Data!G32="","",Data!G32)</f>
        <v/>
      </c>
      <c r="E36" s="152" t="str">
        <f>IF(Data!H32="","",Data!H32)</f>
        <v/>
      </c>
      <c r="F36" s="135" t="str">
        <f>IF(Data!I32="","",Data!I32)</f>
        <v/>
      </c>
      <c r="G36" s="135">
        <f>IF([28]FQH!G36="","",[28]FQH!G36)</f>
        <v>0</v>
      </c>
      <c r="H36" s="135">
        <f>IF([28]FQH!H36="","",[28]FQH!H36)</f>
        <v>0</v>
      </c>
      <c r="I36" s="135">
        <f>IF([28]FQH!I36="","",[28]FQH!I36)</f>
        <v>0</v>
      </c>
      <c r="J36" s="135">
        <f>IF([28]FQH!J36="","",[28]FQH!J36)</f>
        <v>0</v>
      </c>
      <c r="K36" s="135">
        <f>IF([28]FQH!K36="","",[28]FQH!K36)</f>
        <v>0</v>
      </c>
      <c r="L36" s="135">
        <f>IF([28]FQH!L36="","",[28]FQH!L36)</f>
        <v>0</v>
      </c>
      <c r="M36" s="135">
        <f>IF([28]FQH!M36="","",[28]FQH!M36)</f>
        <v>0</v>
      </c>
      <c r="N36" s="135">
        <f>IF([28]FQH!N36="","",[28]FQH!N36)</f>
        <v>0</v>
      </c>
      <c r="O36" s="135">
        <f>IF([28]FQH!O36="","",[28]FQH!O36)</f>
        <v>0</v>
      </c>
      <c r="P36" s="135">
        <f>IF([28]FQH!P36="","",[28]FQH!P36)</f>
        <v>0</v>
      </c>
      <c r="Q36" s="135">
        <f>IF([28]FQH!Q36="","",[28]FQH!Q36)</f>
        <v>0</v>
      </c>
      <c r="R36" s="135">
        <f>IF([28]FQH!R36="","",[28]FQH!R36)</f>
        <v>0</v>
      </c>
      <c r="S36" s="135">
        <f>IF([28]FQH!S36="","",[28]FQH!S36)</f>
        <v>0</v>
      </c>
      <c r="T36" s="135">
        <f>IF([28]FQH!T36="","",[28]FQH!T36)</f>
        <v>0</v>
      </c>
      <c r="U36" s="135">
        <f>IF([28]FQH!U36="","",[28]FQH!U36)</f>
        <v>0</v>
      </c>
      <c r="V36" s="350">
        <f>IF([28]FQH!V36="","",[28]FQH!V36)</f>
        <v>0</v>
      </c>
      <c r="W36" s="375" t="e">
        <f>IF([28]FQH!W36="","",[28]FQH!W36)</f>
        <v>#DIV/0!</v>
      </c>
      <c r="X36" s="375" t="e">
        <f>IF([28]FQH!X36="","",[28]FQH!X36)</f>
        <v>#DIV/0!</v>
      </c>
      <c r="Y36" s="351">
        <f>IF([28]FQH!Y36="","",[28]FQH!Y36)</f>
        <v>0</v>
      </c>
      <c r="Z36" s="302" t="str">
        <f t="shared" si="8"/>
        <v/>
      </c>
      <c r="AA36" s="201">
        <f t="shared" si="9"/>
        <v>0</v>
      </c>
      <c r="AB36" s="201">
        <f t="shared" si="10"/>
        <v>0</v>
      </c>
      <c r="AC36" s="201">
        <f t="shared" si="11"/>
        <v>1</v>
      </c>
      <c r="AD36" s="201">
        <f t="shared" si="12"/>
        <v>1</v>
      </c>
      <c r="AE36" s="221" t="str">
        <f t="shared" si="13"/>
        <v>Menunjukkan penguasaan dalam Menjelaskan pengertian, syarat, rukun, dan ketentuan dalam shalat jum'at beserta ketentuan-ketentuan dalam khutbah jum'at dan amaliyah - amaliyah sunnah yang disyariatkan dihari jum'at</v>
      </c>
      <c r="AF36" s="226" t="str">
        <f t="shared" si="14"/>
        <v>Perlu bantuan dalam Menjelaskan pengertian, syarat, rukun, dan ketentuan dalam shalat jum'at beserta ketentuan-ketentuan dalam khutbah jum'at dan amaliyah - amaliyah sunnah yang disyariatkan dihari jum'at</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73"/>
      <c r="B37" s="134" t="str">
        <f t="shared" si="7"/>
        <v/>
      </c>
      <c r="C37" s="135" t="str">
        <f>IF(Data!F33="","",Data!F33)</f>
        <v/>
      </c>
      <c r="D37" s="135" t="str">
        <f>IF(Data!G33="","",Data!G33)</f>
        <v/>
      </c>
      <c r="E37" s="152" t="str">
        <f>IF(Data!H33="","",Data!H33)</f>
        <v/>
      </c>
      <c r="F37" s="135" t="str">
        <f>IF(Data!I33="","",Data!I33)</f>
        <v/>
      </c>
      <c r="G37" s="135">
        <f>IF([28]FQH!G37="","",[28]FQH!G37)</f>
        <v>0</v>
      </c>
      <c r="H37" s="135">
        <f>IF([28]FQH!H37="","",[28]FQH!H37)</f>
        <v>0</v>
      </c>
      <c r="I37" s="135">
        <f>IF([28]FQH!I37="","",[28]FQH!I37)</f>
        <v>0</v>
      </c>
      <c r="J37" s="135">
        <f>IF([28]FQH!J37="","",[28]FQH!J37)</f>
        <v>0</v>
      </c>
      <c r="K37" s="135">
        <f>IF([28]FQH!K37="","",[28]FQH!K37)</f>
        <v>0</v>
      </c>
      <c r="L37" s="135">
        <f>IF([28]FQH!L37="","",[28]FQH!L37)</f>
        <v>0</v>
      </c>
      <c r="M37" s="135">
        <f>IF([28]FQH!M37="","",[28]FQH!M37)</f>
        <v>0</v>
      </c>
      <c r="N37" s="135">
        <f>IF([28]FQH!N37="","",[28]FQH!N37)</f>
        <v>0</v>
      </c>
      <c r="O37" s="135">
        <f>IF([28]FQH!O37="","",[28]FQH!O37)</f>
        <v>0</v>
      </c>
      <c r="P37" s="135">
        <f>IF([28]FQH!P37="","",[28]FQH!P37)</f>
        <v>0</v>
      </c>
      <c r="Q37" s="135">
        <f>IF([28]FQH!Q37="","",[28]FQH!Q37)</f>
        <v>0</v>
      </c>
      <c r="R37" s="135">
        <f>IF([28]FQH!R37="","",[28]FQH!R37)</f>
        <v>0</v>
      </c>
      <c r="S37" s="135">
        <f>IF([28]FQH!S37="","",[28]FQH!S37)</f>
        <v>0</v>
      </c>
      <c r="T37" s="135">
        <f>IF([28]FQH!T37="","",[28]FQH!T37)</f>
        <v>0</v>
      </c>
      <c r="U37" s="135">
        <f>IF([28]FQH!U37="","",[28]FQH!U37)</f>
        <v>0</v>
      </c>
      <c r="V37" s="350">
        <f>IF([28]FQH!V37="","",[28]FQH!V37)</f>
        <v>0</v>
      </c>
      <c r="W37" s="375" t="e">
        <f>IF([28]FQH!W37="","",[28]FQH!W37)</f>
        <v>#DIV/0!</v>
      </c>
      <c r="X37" s="375" t="e">
        <f>IF([28]FQH!X37="","",[28]FQH!X37)</f>
        <v>#DIV/0!</v>
      </c>
      <c r="Y37" s="351">
        <f>IF([28]FQH!Y37="","",[28]FQH!Y37)</f>
        <v>0</v>
      </c>
      <c r="Z37" s="302" t="str">
        <f t="shared" si="8"/>
        <v/>
      </c>
      <c r="AA37" s="201">
        <f t="shared" si="9"/>
        <v>0</v>
      </c>
      <c r="AB37" s="201">
        <f t="shared" si="10"/>
        <v>0</v>
      </c>
      <c r="AC37" s="201">
        <f t="shared" si="11"/>
        <v>1</v>
      </c>
      <c r="AD37" s="201">
        <f t="shared" si="12"/>
        <v>1</v>
      </c>
      <c r="AE37" s="221" t="str">
        <f t="shared" si="13"/>
        <v>Menunjukkan penguasaan dalam Menjelaskan pengertian, syarat, rukun, dan ketentuan dalam shalat jum'at beserta ketentuan-ketentuan dalam khutbah jum'at dan amaliyah - amaliyah sunnah yang disyariatkan dihari jum'at</v>
      </c>
      <c r="AF37" s="226" t="str">
        <f t="shared" si="14"/>
        <v>Perlu bantuan dalam Menjelaskan pengertian, syarat, rukun, dan ketentuan dalam shalat jum'at beserta ketentuan-ketentuan dalam khutbah jum'at dan amaliyah - amaliyah sunnah yang disyariatkan dihari jum'at</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73"/>
      <c r="B38" s="134" t="str">
        <f t="shared" si="7"/>
        <v/>
      </c>
      <c r="C38" s="135" t="str">
        <f>IF(Data!F34="","",Data!F34)</f>
        <v/>
      </c>
      <c r="D38" s="135" t="str">
        <f>IF(Data!G34="","",Data!G34)</f>
        <v/>
      </c>
      <c r="E38" s="152" t="str">
        <f>IF(Data!H34="","",Data!H34)</f>
        <v/>
      </c>
      <c r="F38" s="135" t="str">
        <f>IF(Data!I34="","",Data!I34)</f>
        <v/>
      </c>
      <c r="G38" s="135">
        <f>IF([28]FQH!G38="","",[28]FQH!G38)</f>
        <v>0</v>
      </c>
      <c r="H38" s="135">
        <f>IF([28]FQH!H38="","",[28]FQH!H38)</f>
        <v>0</v>
      </c>
      <c r="I38" s="135">
        <f>IF([28]FQH!I38="","",[28]FQH!I38)</f>
        <v>0</v>
      </c>
      <c r="J38" s="135">
        <f>IF([28]FQH!J38="","",[28]FQH!J38)</f>
        <v>0</v>
      </c>
      <c r="K38" s="135">
        <f>IF([28]FQH!K38="","",[28]FQH!K38)</f>
        <v>0</v>
      </c>
      <c r="L38" s="135">
        <f>IF([28]FQH!L38="","",[28]FQH!L38)</f>
        <v>0</v>
      </c>
      <c r="M38" s="135">
        <f>IF([28]FQH!M38="","",[28]FQH!M38)</f>
        <v>0</v>
      </c>
      <c r="N38" s="135">
        <f>IF([28]FQH!N38="","",[28]FQH!N38)</f>
        <v>0</v>
      </c>
      <c r="O38" s="135">
        <f>IF([28]FQH!O38="","",[28]FQH!O38)</f>
        <v>0</v>
      </c>
      <c r="P38" s="135">
        <f>IF([28]FQH!P38="","",[28]FQH!P38)</f>
        <v>0</v>
      </c>
      <c r="Q38" s="135">
        <f>IF([28]FQH!Q38="","",[28]FQH!Q38)</f>
        <v>0</v>
      </c>
      <c r="R38" s="135">
        <f>IF([28]FQH!R38="","",[28]FQH!R38)</f>
        <v>0</v>
      </c>
      <c r="S38" s="135">
        <f>IF([28]FQH!S38="","",[28]FQH!S38)</f>
        <v>0</v>
      </c>
      <c r="T38" s="135">
        <f>IF([28]FQH!T38="","",[28]FQH!T38)</f>
        <v>0</v>
      </c>
      <c r="U38" s="135">
        <f>IF([28]FQH!U38="","",[28]FQH!U38)</f>
        <v>0</v>
      </c>
      <c r="V38" s="350">
        <f>IF([28]FQH!V38="","",[28]FQH!V38)</f>
        <v>0</v>
      </c>
      <c r="W38" s="375" t="e">
        <f>IF([28]FQH!W38="","",[28]FQH!W38)</f>
        <v>#DIV/0!</v>
      </c>
      <c r="X38" s="375" t="e">
        <f>IF([28]FQH!X38="","",[28]FQH!X38)</f>
        <v>#DIV/0!</v>
      </c>
      <c r="Y38" s="351">
        <f>IF([28]FQH!Y38="","",[28]FQH!Y38)</f>
        <v>0</v>
      </c>
      <c r="Z38" s="302" t="str">
        <f t="shared" si="8"/>
        <v/>
      </c>
      <c r="AA38" s="201">
        <f t="shared" si="9"/>
        <v>0</v>
      </c>
      <c r="AB38" s="201">
        <f t="shared" si="10"/>
        <v>0</v>
      </c>
      <c r="AC38" s="201">
        <f t="shared" si="11"/>
        <v>1</v>
      </c>
      <c r="AD38" s="201">
        <f t="shared" si="12"/>
        <v>1</v>
      </c>
      <c r="AE38" s="221" t="str">
        <f t="shared" si="13"/>
        <v>Menunjukkan penguasaan dalam Menjelaskan pengertian, syarat, rukun, dan ketentuan dalam shalat jum'at beserta ketentuan-ketentuan dalam khutbah jum'at dan amaliyah - amaliyah sunnah yang disyariatkan dihari jum'at</v>
      </c>
      <c r="AF38" s="226" t="str">
        <f t="shared" si="14"/>
        <v>Perlu bantuan dalam Menjelaskan pengertian, syarat, rukun, dan ketentuan dalam shalat jum'at beserta ketentuan-ketentuan dalam khutbah jum'at dan amaliyah - amaliyah sunnah yang disyariatkan dihari jum'at</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73"/>
      <c r="B39" s="134" t="str">
        <f t="shared" si="7"/>
        <v/>
      </c>
      <c r="C39" s="135" t="str">
        <f>IF(Data!F35="","",Data!F35)</f>
        <v/>
      </c>
      <c r="D39" s="135" t="str">
        <f>IF(Data!G35="","",Data!G35)</f>
        <v/>
      </c>
      <c r="E39" s="152" t="str">
        <f>IF(Data!H35="","",Data!H35)</f>
        <v/>
      </c>
      <c r="F39" s="135" t="str">
        <f>IF(Data!I35="","",Data!I35)</f>
        <v/>
      </c>
      <c r="G39" s="135">
        <f>IF([28]FQH!G39="","",[28]FQH!G39)</f>
        <v>0</v>
      </c>
      <c r="H39" s="135">
        <f>IF([28]FQH!H39="","",[28]FQH!H39)</f>
        <v>0</v>
      </c>
      <c r="I39" s="135">
        <f>IF([28]FQH!I39="","",[28]FQH!I39)</f>
        <v>0</v>
      </c>
      <c r="J39" s="135">
        <f>IF([28]FQH!J39="","",[28]FQH!J39)</f>
        <v>0</v>
      </c>
      <c r="K39" s="135">
        <f>IF([28]FQH!K39="","",[28]FQH!K39)</f>
        <v>0</v>
      </c>
      <c r="L39" s="135">
        <f>IF([28]FQH!L39="","",[28]FQH!L39)</f>
        <v>0</v>
      </c>
      <c r="M39" s="135">
        <f>IF([28]FQH!M39="","",[28]FQH!M39)</f>
        <v>0</v>
      </c>
      <c r="N39" s="135">
        <f>IF([28]FQH!N39="","",[28]FQH!N39)</f>
        <v>0</v>
      </c>
      <c r="O39" s="135">
        <f>IF([28]FQH!O39="","",[28]FQH!O39)</f>
        <v>0</v>
      </c>
      <c r="P39" s="135">
        <f>IF([28]FQH!P39="","",[28]FQH!P39)</f>
        <v>0</v>
      </c>
      <c r="Q39" s="135">
        <f>IF([28]FQH!Q39="","",[28]FQH!Q39)</f>
        <v>0</v>
      </c>
      <c r="R39" s="135">
        <f>IF([28]FQH!R39="","",[28]FQH!R39)</f>
        <v>0</v>
      </c>
      <c r="S39" s="135">
        <f>IF([28]FQH!S39="","",[28]FQH!S39)</f>
        <v>0</v>
      </c>
      <c r="T39" s="135">
        <f>IF([28]FQH!T39="","",[28]FQH!T39)</f>
        <v>0</v>
      </c>
      <c r="U39" s="135">
        <f>IF([28]FQH!U39="","",[28]FQH!U39)</f>
        <v>0</v>
      </c>
      <c r="V39" s="350">
        <f>IF([28]FQH!V39="","",[28]FQH!V39)</f>
        <v>0</v>
      </c>
      <c r="W39" s="375" t="e">
        <f>IF([28]FQH!W39="","",[28]FQH!W39)</f>
        <v>#DIV/0!</v>
      </c>
      <c r="X39" s="375" t="e">
        <f>IF([28]FQH!X39="","",[28]FQH!X39)</f>
        <v>#DIV/0!</v>
      </c>
      <c r="Y39" s="351">
        <f>IF([28]FQH!Y39="","",[28]FQH!Y39)</f>
        <v>0</v>
      </c>
      <c r="Z39" s="302" t="str">
        <f t="shared" si="8"/>
        <v/>
      </c>
      <c r="AA39" s="201">
        <f t="shared" si="9"/>
        <v>0</v>
      </c>
      <c r="AB39" s="201">
        <f t="shared" si="10"/>
        <v>0</v>
      </c>
      <c r="AC39" s="201">
        <f t="shared" si="11"/>
        <v>1</v>
      </c>
      <c r="AD39" s="201">
        <f t="shared" si="12"/>
        <v>1</v>
      </c>
      <c r="AE39" s="221" t="str">
        <f t="shared" si="13"/>
        <v>Menunjukkan penguasaan dalam Menjelaskan pengertian, syarat, rukun, dan ketentuan dalam shalat jum'at beserta ketentuan-ketentuan dalam khutbah jum'at dan amaliyah - amaliyah sunnah yang disyariatkan dihari jum'at</v>
      </c>
      <c r="AF39" s="226" t="str">
        <f t="shared" si="14"/>
        <v>Perlu bantuan dalam Menjelaskan pengertian, syarat, rukun, dan ketentuan dalam shalat jum'at beserta ketentuan-ketentuan dalam khutbah jum'at dan amaliyah - amaliyah sunnah yang disyariatkan dihari jum'at</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73"/>
      <c r="B40" s="134" t="str">
        <f t="shared" si="7"/>
        <v/>
      </c>
      <c r="C40" s="135" t="str">
        <f>IF(Data!F36="","",Data!F36)</f>
        <v/>
      </c>
      <c r="D40" s="135" t="str">
        <f>IF(Data!G36="","",Data!G36)</f>
        <v/>
      </c>
      <c r="E40" s="152" t="str">
        <f>IF(Data!H36="","",Data!H36)</f>
        <v/>
      </c>
      <c r="F40" s="135" t="str">
        <f>IF(Data!I36="","",Data!I36)</f>
        <v/>
      </c>
      <c r="G40" s="135">
        <f>IF([28]FQH!G40="","",[28]FQH!G40)</f>
        <v>0</v>
      </c>
      <c r="H40" s="135">
        <f>IF([28]FQH!H40="","",[28]FQH!H40)</f>
        <v>0</v>
      </c>
      <c r="I40" s="135">
        <f>IF([28]FQH!I40="","",[28]FQH!I40)</f>
        <v>0</v>
      </c>
      <c r="J40" s="135">
        <f>IF([28]FQH!J40="","",[28]FQH!J40)</f>
        <v>0</v>
      </c>
      <c r="K40" s="135">
        <f>IF([28]FQH!K40="","",[28]FQH!K40)</f>
        <v>0</v>
      </c>
      <c r="L40" s="135">
        <f>IF([28]FQH!L40="","",[28]FQH!L40)</f>
        <v>0</v>
      </c>
      <c r="M40" s="135">
        <f>IF([28]FQH!M40="","",[28]FQH!M40)</f>
        <v>0</v>
      </c>
      <c r="N40" s="135">
        <f>IF([28]FQH!N40="","",[28]FQH!N40)</f>
        <v>0</v>
      </c>
      <c r="O40" s="135">
        <f>IF([28]FQH!O40="","",[28]FQH!O40)</f>
        <v>0</v>
      </c>
      <c r="P40" s="135">
        <f>IF([28]FQH!P40="","",[28]FQH!P40)</f>
        <v>0</v>
      </c>
      <c r="Q40" s="135">
        <f>IF([28]FQH!Q40="","",[28]FQH!Q40)</f>
        <v>0</v>
      </c>
      <c r="R40" s="135">
        <f>IF([28]FQH!R40="","",[28]FQH!R40)</f>
        <v>0</v>
      </c>
      <c r="S40" s="135">
        <f>IF([28]FQH!S40="","",[28]FQH!S40)</f>
        <v>0</v>
      </c>
      <c r="T40" s="135">
        <f>IF([28]FQH!T40="","",[28]FQH!T40)</f>
        <v>0</v>
      </c>
      <c r="U40" s="135">
        <f>IF([28]FQH!U40="","",[28]FQH!U40)</f>
        <v>0</v>
      </c>
      <c r="V40" s="350">
        <f>IF([28]FQH!V40="","",[28]FQH!V40)</f>
        <v>0</v>
      </c>
      <c r="W40" s="375" t="e">
        <f>IF([28]FQH!W40="","",[28]FQH!W40)</f>
        <v>#DIV/0!</v>
      </c>
      <c r="X40" s="375" t="e">
        <f>IF([28]FQH!X40="","",[28]FQH!X40)</f>
        <v>#DIV/0!</v>
      </c>
      <c r="Y40" s="351">
        <f>IF([28]FQH!Y40="","",[28]FQH!Y40)</f>
        <v>0</v>
      </c>
      <c r="Z40" s="302" t="str">
        <f t="shared" si="8"/>
        <v/>
      </c>
      <c r="AA40" s="201">
        <f t="shared" si="9"/>
        <v>0</v>
      </c>
      <c r="AB40" s="201">
        <f t="shared" si="10"/>
        <v>0</v>
      </c>
      <c r="AC40" s="201">
        <f t="shared" si="11"/>
        <v>1</v>
      </c>
      <c r="AD40" s="201">
        <f t="shared" si="12"/>
        <v>1</v>
      </c>
      <c r="AE40" s="221" t="str">
        <f t="shared" si="13"/>
        <v>Menunjukkan penguasaan dalam Menjelaskan pengertian, syarat, rukun, dan ketentuan dalam shalat jum'at beserta ketentuan-ketentuan dalam khutbah jum'at dan amaliyah - amaliyah sunnah yang disyariatkan dihari jum'at</v>
      </c>
      <c r="AF40" s="226" t="str">
        <f t="shared" si="14"/>
        <v>Perlu bantuan dalam Menjelaskan pengertian, syarat, rukun, dan ketentuan dalam shalat jum'at beserta ketentuan-ketentuan dalam khutbah jum'at dan amaliyah - amaliyah sunnah yang disyariatkan dihari jum'at</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73"/>
      <c r="B41" s="134" t="str">
        <f t="shared" si="7"/>
        <v/>
      </c>
      <c r="C41" s="135" t="str">
        <f>IF(Data!F37="","",Data!F37)</f>
        <v/>
      </c>
      <c r="D41" s="135" t="str">
        <f>IF(Data!G37="","",Data!G37)</f>
        <v/>
      </c>
      <c r="E41" s="152" t="str">
        <f>IF(Data!H37="","",Data!H37)</f>
        <v/>
      </c>
      <c r="F41" s="135" t="str">
        <f>IF(Data!I37="","",Data!I37)</f>
        <v/>
      </c>
      <c r="G41" s="135">
        <f>IF([28]FQH!G41="","",[28]FQH!G41)</f>
        <v>0</v>
      </c>
      <c r="H41" s="135">
        <f>IF([28]FQH!H41="","",[28]FQH!H41)</f>
        <v>0</v>
      </c>
      <c r="I41" s="135">
        <f>IF([28]FQH!I41="","",[28]FQH!I41)</f>
        <v>0</v>
      </c>
      <c r="J41" s="135">
        <f>IF([28]FQH!J41="","",[28]FQH!J41)</f>
        <v>0</v>
      </c>
      <c r="K41" s="135">
        <f>IF([28]FQH!K41="","",[28]FQH!K41)</f>
        <v>0</v>
      </c>
      <c r="L41" s="135">
        <f>IF([28]FQH!L41="","",[28]FQH!L41)</f>
        <v>0</v>
      </c>
      <c r="M41" s="135">
        <f>IF([28]FQH!M41="","",[28]FQH!M41)</f>
        <v>0</v>
      </c>
      <c r="N41" s="135">
        <f>IF([28]FQH!N41="","",[28]FQH!N41)</f>
        <v>0</v>
      </c>
      <c r="O41" s="135">
        <f>IF([28]FQH!O41="","",[28]FQH!O41)</f>
        <v>0</v>
      </c>
      <c r="P41" s="135">
        <f>IF([28]FQH!P41="","",[28]FQH!P41)</f>
        <v>0</v>
      </c>
      <c r="Q41" s="135">
        <f>IF([28]FQH!Q41="","",[28]FQH!Q41)</f>
        <v>0</v>
      </c>
      <c r="R41" s="135">
        <f>IF([28]FQH!R41="","",[28]FQH!R41)</f>
        <v>0</v>
      </c>
      <c r="S41" s="135">
        <f>IF([28]FQH!S41="","",[28]FQH!S41)</f>
        <v>0</v>
      </c>
      <c r="T41" s="135">
        <f>IF([28]FQH!T41="","",[28]FQH!T41)</f>
        <v>0</v>
      </c>
      <c r="U41" s="135">
        <f>IF([28]FQH!U41="","",[28]FQH!U41)</f>
        <v>0</v>
      </c>
      <c r="V41" s="350">
        <f>IF([28]FQH!V41="","",[28]FQH!V41)</f>
        <v>0</v>
      </c>
      <c r="W41" s="375" t="e">
        <f>IF([28]FQH!W41="","",[28]FQH!W41)</f>
        <v>#DIV/0!</v>
      </c>
      <c r="X41" s="375" t="e">
        <f>IF([28]FQH!X41="","",[28]FQH!X41)</f>
        <v>#DIV/0!</v>
      </c>
      <c r="Y41" s="351">
        <f>IF([28]FQH!Y41="","",[28]FQH!Y41)</f>
        <v>0</v>
      </c>
      <c r="Z41" s="302" t="str">
        <f t="shared" si="8"/>
        <v/>
      </c>
      <c r="AA41" s="201">
        <f t="shared" si="9"/>
        <v>0</v>
      </c>
      <c r="AB41" s="201">
        <f t="shared" si="10"/>
        <v>0</v>
      </c>
      <c r="AC41" s="201">
        <f t="shared" si="11"/>
        <v>1</v>
      </c>
      <c r="AD41" s="201">
        <f t="shared" si="12"/>
        <v>1</v>
      </c>
      <c r="AE41" s="221" t="str">
        <f t="shared" si="13"/>
        <v>Menunjukkan penguasaan dalam Menjelaskan pengertian, syarat, rukun, dan ketentuan dalam shalat jum'at beserta ketentuan-ketentuan dalam khutbah jum'at dan amaliyah - amaliyah sunnah yang disyariatkan dihari jum'at</v>
      </c>
      <c r="AF41" s="226" t="str">
        <f t="shared" si="14"/>
        <v>Perlu bantuan dalam Menjelaskan pengertian, syarat, rukun, dan ketentuan dalam shalat jum'at beserta ketentuan-ketentuan dalam khutbah jum'at dan amaliyah - amaliyah sunnah yang disyariatkan dihari jum'at</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73"/>
      <c r="B42" s="134" t="str">
        <f t="shared" si="7"/>
        <v/>
      </c>
      <c r="C42" s="135" t="str">
        <f>IF(Data!F38="","",Data!F38)</f>
        <v/>
      </c>
      <c r="D42" s="135" t="str">
        <f>IF(Data!G38="","",Data!G38)</f>
        <v/>
      </c>
      <c r="E42" s="152" t="str">
        <f>IF(Data!H38="","",Data!H38)</f>
        <v/>
      </c>
      <c r="F42" s="135" t="str">
        <f>IF(Data!I38="","",Data!I38)</f>
        <v/>
      </c>
      <c r="G42" s="135">
        <f>IF([28]FQH!G42="","",[28]FQH!G42)</f>
        <v>0</v>
      </c>
      <c r="H42" s="135">
        <f>IF([28]FQH!H42="","",[28]FQH!H42)</f>
        <v>0</v>
      </c>
      <c r="I42" s="135">
        <f>IF([28]FQH!I42="","",[28]FQH!I42)</f>
        <v>0</v>
      </c>
      <c r="J42" s="135">
        <f>IF([28]FQH!J42="","",[28]FQH!J42)</f>
        <v>0</v>
      </c>
      <c r="K42" s="135">
        <f>IF([28]FQH!K42="","",[28]FQH!K42)</f>
        <v>0</v>
      </c>
      <c r="L42" s="135">
        <f>IF([28]FQH!L42="","",[28]FQH!L42)</f>
        <v>0</v>
      </c>
      <c r="M42" s="135">
        <f>IF([28]FQH!M42="","",[28]FQH!M42)</f>
        <v>0</v>
      </c>
      <c r="N42" s="135">
        <f>IF([28]FQH!N42="","",[28]FQH!N42)</f>
        <v>0</v>
      </c>
      <c r="O42" s="135">
        <f>IF([28]FQH!O42="","",[28]FQH!O42)</f>
        <v>0</v>
      </c>
      <c r="P42" s="135">
        <f>IF([28]FQH!P42="","",[28]FQH!P42)</f>
        <v>0</v>
      </c>
      <c r="Q42" s="135">
        <f>IF([28]FQH!Q42="","",[28]FQH!Q42)</f>
        <v>0</v>
      </c>
      <c r="R42" s="135">
        <f>IF([28]FQH!R42="","",[28]FQH!R42)</f>
        <v>0</v>
      </c>
      <c r="S42" s="135">
        <f>IF([28]FQH!S42="","",[28]FQH!S42)</f>
        <v>0</v>
      </c>
      <c r="T42" s="135">
        <f>IF([28]FQH!T42="","",[28]FQH!T42)</f>
        <v>0</v>
      </c>
      <c r="U42" s="135">
        <f>IF([28]FQH!U42="","",[28]FQH!U42)</f>
        <v>0</v>
      </c>
      <c r="V42" s="350">
        <f>IF([28]FQH!V42="","",[28]FQH!V42)</f>
        <v>0</v>
      </c>
      <c r="W42" s="375" t="e">
        <f>IF([28]FQH!W42="","",[28]FQH!W42)</f>
        <v>#DIV/0!</v>
      </c>
      <c r="X42" s="375" t="e">
        <f>IF([28]FQH!X42="","",[28]FQH!X42)</f>
        <v>#DIV/0!</v>
      </c>
      <c r="Y42" s="351">
        <f>IF([28]FQH!Y42="","",[28]FQH!Y42)</f>
        <v>0</v>
      </c>
      <c r="Z42" s="302" t="str">
        <f t="shared" si="8"/>
        <v/>
      </c>
      <c r="AA42" s="201">
        <f t="shared" si="9"/>
        <v>0</v>
      </c>
      <c r="AB42" s="201">
        <f t="shared" si="10"/>
        <v>0</v>
      </c>
      <c r="AC42" s="201">
        <f t="shared" si="11"/>
        <v>1</v>
      </c>
      <c r="AD42" s="201">
        <f t="shared" si="12"/>
        <v>1</v>
      </c>
      <c r="AE42" s="221" t="str">
        <f t="shared" si="13"/>
        <v>Menunjukkan penguasaan dalam Menjelaskan pengertian, syarat, rukun, dan ketentuan dalam shalat jum'at beserta ketentuan-ketentuan dalam khutbah jum'at dan amaliyah - amaliyah sunnah yang disyariatkan dihari jum'at</v>
      </c>
      <c r="AF42" s="226" t="str">
        <f t="shared" si="14"/>
        <v>Perlu bantuan dalam Menjelaskan pengertian, syarat, rukun, dan ketentuan dalam shalat jum'at beserta ketentuan-ketentuan dalam khutbah jum'at dan amaliyah - amaliyah sunnah yang disyariatkan dihari jum'at</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73"/>
      <c r="B43" s="134" t="str">
        <f t="shared" si="7"/>
        <v/>
      </c>
      <c r="C43" s="135" t="str">
        <f>IF(Data!F39="","",Data!F39)</f>
        <v/>
      </c>
      <c r="D43" s="135" t="str">
        <f>IF(Data!G39="","",Data!G39)</f>
        <v/>
      </c>
      <c r="E43" s="152" t="str">
        <f>IF(Data!H39="","",Data!H39)</f>
        <v/>
      </c>
      <c r="F43" s="135" t="str">
        <f>IF(Data!I39="","",Data!I39)</f>
        <v/>
      </c>
      <c r="G43" s="135">
        <f>IF([28]FQH!G43="","",[28]FQH!G43)</f>
        <v>0</v>
      </c>
      <c r="H43" s="135">
        <f>IF([28]FQH!H43="","",[28]FQH!H43)</f>
        <v>0</v>
      </c>
      <c r="I43" s="135">
        <f>IF([28]FQH!I43="","",[28]FQH!I43)</f>
        <v>0</v>
      </c>
      <c r="J43" s="135">
        <f>IF([28]FQH!J43="","",[28]FQH!J43)</f>
        <v>0</v>
      </c>
      <c r="K43" s="135">
        <f>IF([28]FQH!K43="","",[28]FQH!K43)</f>
        <v>0</v>
      </c>
      <c r="L43" s="135">
        <f>IF([28]FQH!L43="","",[28]FQH!L43)</f>
        <v>0</v>
      </c>
      <c r="M43" s="135">
        <f>IF([28]FQH!M43="","",[28]FQH!M43)</f>
        <v>0</v>
      </c>
      <c r="N43" s="135">
        <f>IF([28]FQH!N43="","",[28]FQH!N43)</f>
        <v>0</v>
      </c>
      <c r="O43" s="135">
        <f>IF([28]FQH!O43="","",[28]FQH!O43)</f>
        <v>0</v>
      </c>
      <c r="P43" s="135">
        <f>IF([28]FQH!P43="","",[28]FQH!P43)</f>
        <v>0</v>
      </c>
      <c r="Q43" s="135">
        <f>IF([28]FQH!Q43="","",[28]FQH!Q43)</f>
        <v>0</v>
      </c>
      <c r="R43" s="135">
        <f>IF([28]FQH!R43="","",[28]FQH!R43)</f>
        <v>0</v>
      </c>
      <c r="S43" s="135">
        <f>IF([28]FQH!S43="","",[28]FQH!S43)</f>
        <v>0</v>
      </c>
      <c r="T43" s="135">
        <f>IF([28]FQH!T43="","",[28]FQH!T43)</f>
        <v>0</v>
      </c>
      <c r="U43" s="135">
        <f>IF([28]FQH!U43="","",[28]FQH!U43)</f>
        <v>0</v>
      </c>
      <c r="V43" s="350">
        <f>IF([28]FQH!V43="","",[28]FQH!V43)</f>
        <v>0</v>
      </c>
      <c r="W43" s="375" t="e">
        <f>IF([28]FQH!W43="","",[28]FQH!W43)</f>
        <v>#DIV/0!</v>
      </c>
      <c r="X43" s="375" t="e">
        <f>IF([28]FQH!X43="","",[28]FQH!X43)</f>
        <v>#DIV/0!</v>
      </c>
      <c r="Y43" s="351">
        <f>IF([28]FQH!Y43="","",[28]FQH!Y43)</f>
        <v>0</v>
      </c>
      <c r="Z43" s="302" t="str">
        <f t="shared" si="8"/>
        <v/>
      </c>
      <c r="AA43" s="201">
        <f t="shared" si="9"/>
        <v>0</v>
      </c>
      <c r="AB43" s="201">
        <f t="shared" si="10"/>
        <v>0</v>
      </c>
      <c r="AC43" s="201">
        <f t="shared" si="11"/>
        <v>1</v>
      </c>
      <c r="AD43" s="201">
        <f t="shared" si="12"/>
        <v>1</v>
      </c>
      <c r="AE43" s="221" t="str">
        <f t="shared" si="13"/>
        <v>Menunjukkan penguasaan dalam Menjelaskan pengertian, syarat, rukun, dan ketentuan dalam shalat jum'at beserta ketentuan-ketentuan dalam khutbah jum'at dan amaliyah - amaliyah sunnah yang disyariatkan dihari jum'at</v>
      </c>
      <c r="AF43" s="226" t="str">
        <f t="shared" si="14"/>
        <v>Perlu bantuan dalam Menjelaskan pengertian, syarat, rukun, dan ketentuan dalam shalat jum'at beserta ketentuan-ketentuan dalam khutbah jum'at dan amaliyah - amaliyah sunnah yang disyariatkan dihari jum'at</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73"/>
      <c r="B44" s="134" t="str">
        <f t="shared" si="7"/>
        <v/>
      </c>
      <c r="C44" s="135" t="str">
        <f>IF(Data!F40="","",Data!F40)</f>
        <v/>
      </c>
      <c r="D44" s="135" t="str">
        <f>IF(Data!G40="","",Data!G40)</f>
        <v/>
      </c>
      <c r="E44" s="152" t="str">
        <f>IF(Data!H40="","",Data!H40)</f>
        <v/>
      </c>
      <c r="F44" s="135" t="str">
        <f>IF(Data!I40="","",Data!I40)</f>
        <v/>
      </c>
      <c r="G44" s="135">
        <f>IF([28]FQH!G44="","",[28]FQH!G44)</f>
        <v>0</v>
      </c>
      <c r="H44" s="135">
        <f>IF([28]FQH!H44="","",[28]FQH!H44)</f>
        <v>0</v>
      </c>
      <c r="I44" s="135">
        <f>IF([28]FQH!I44="","",[28]FQH!I44)</f>
        <v>0</v>
      </c>
      <c r="J44" s="135">
        <f>IF([28]FQH!J44="","",[28]FQH!J44)</f>
        <v>0</v>
      </c>
      <c r="K44" s="135">
        <f>IF([28]FQH!K44="","",[28]FQH!K44)</f>
        <v>0</v>
      </c>
      <c r="L44" s="135">
        <f>IF([28]FQH!L44="","",[28]FQH!L44)</f>
        <v>0</v>
      </c>
      <c r="M44" s="135">
        <f>IF([28]FQH!M44="","",[28]FQH!M44)</f>
        <v>0</v>
      </c>
      <c r="N44" s="135">
        <f>IF([28]FQH!N44="","",[28]FQH!N44)</f>
        <v>0</v>
      </c>
      <c r="O44" s="135">
        <f>IF([28]FQH!O44="","",[28]FQH!O44)</f>
        <v>0</v>
      </c>
      <c r="P44" s="135">
        <f>IF([28]FQH!P44="","",[28]FQH!P44)</f>
        <v>0</v>
      </c>
      <c r="Q44" s="135">
        <f>IF([28]FQH!Q44="","",[28]FQH!Q44)</f>
        <v>0</v>
      </c>
      <c r="R44" s="135">
        <f>IF([28]FQH!R44="","",[28]FQH!R44)</f>
        <v>0</v>
      </c>
      <c r="S44" s="135">
        <f>IF([28]FQH!S44="","",[28]FQH!S44)</f>
        <v>0</v>
      </c>
      <c r="T44" s="135">
        <f>IF([28]FQH!T44="","",[28]FQH!T44)</f>
        <v>0</v>
      </c>
      <c r="U44" s="135">
        <f>IF([28]FQH!U44="","",[28]FQH!U44)</f>
        <v>0</v>
      </c>
      <c r="V44" s="350">
        <f>IF([28]FQH!V44="","",[28]FQH!V44)</f>
        <v>0</v>
      </c>
      <c r="W44" s="375" t="e">
        <f>IF([28]FQH!W44="","",[28]FQH!W44)</f>
        <v>#DIV/0!</v>
      </c>
      <c r="X44" s="375" t="e">
        <f>IF([28]FQH!X44="","",[28]FQH!X44)</f>
        <v>#DIV/0!</v>
      </c>
      <c r="Y44" s="351">
        <f>IF([28]FQH!Y44="","",[28]FQH!Y44)</f>
        <v>0</v>
      </c>
      <c r="Z44" s="302" t="str">
        <f t="shared" si="8"/>
        <v/>
      </c>
      <c r="AA44" s="201">
        <f t="shared" si="9"/>
        <v>0</v>
      </c>
      <c r="AB44" s="201">
        <f t="shared" si="10"/>
        <v>0</v>
      </c>
      <c r="AC44" s="201">
        <f t="shared" si="11"/>
        <v>1</v>
      </c>
      <c r="AD44" s="201">
        <f t="shared" si="12"/>
        <v>1</v>
      </c>
      <c r="AE44" s="221" t="str">
        <f t="shared" si="13"/>
        <v>Menunjukkan penguasaan dalam Menjelaskan pengertian, syarat, rukun, dan ketentuan dalam shalat jum'at beserta ketentuan-ketentuan dalam khutbah jum'at dan amaliyah - amaliyah sunnah yang disyariatkan dihari jum'at</v>
      </c>
      <c r="AF44" s="226" t="str">
        <f t="shared" si="14"/>
        <v>Perlu bantuan dalam Menjelaskan pengertian, syarat, rukun, dan ketentuan dalam shalat jum'at beserta ketentuan-ketentuan dalam khutbah jum'at dan amaliyah - amaliyah sunnah yang disyariatkan dihari jum'at</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73"/>
      <c r="B45" s="134" t="str">
        <f t="shared" si="7"/>
        <v/>
      </c>
      <c r="C45" s="135" t="str">
        <f>IF(Data!F41="","",Data!F41)</f>
        <v/>
      </c>
      <c r="D45" s="135" t="str">
        <f>IF(Data!G41="","",Data!G41)</f>
        <v/>
      </c>
      <c r="E45" s="152" t="str">
        <f>IF(Data!H41="","",Data!H41)</f>
        <v/>
      </c>
      <c r="F45" s="135" t="str">
        <f>IF(Data!I41="","",Data!I41)</f>
        <v/>
      </c>
      <c r="G45" s="135">
        <f>IF([28]FQH!G45="","",[28]FQH!G45)</f>
        <v>0</v>
      </c>
      <c r="H45" s="135">
        <f>IF([28]FQH!H45="","",[28]FQH!H45)</f>
        <v>0</v>
      </c>
      <c r="I45" s="135">
        <f>IF([28]FQH!I45="","",[28]FQH!I45)</f>
        <v>0</v>
      </c>
      <c r="J45" s="135">
        <f>IF([28]FQH!J45="","",[28]FQH!J45)</f>
        <v>0</v>
      </c>
      <c r="K45" s="135">
        <f>IF([28]FQH!K45="","",[28]FQH!K45)</f>
        <v>0</v>
      </c>
      <c r="L45" s="135">
        <f>IF([28]FQH!L45="","",[28]FQH!L45)</f>
        <v>0</v>
      </c>
      <c r="M45" s="135">
        <f>IF([28]FQH!M45="","",[28]FQH!M45)</f>
        <v>0</v>
      </c>
      <c r="N45" s="135">
        <f>IF([28]FQH!N45="","",[28]FQH!N45)</f>
        <v>0</v>
      </c>
      <c r="O45" s="135">
        <f>IF([28]FQH!O45="","",[28]FQH!O45)</f>
        <v>0</v>
      </c>
      <c r="P45" s="135">
        <f>IF([28]FQH!P45="","",[28]FQH!P45)</f>
        <v>0</v>
      </c>
      <c r="Q45" s="135">
        <f>IF([28]FQH!Q45="","",[28]FQH!Q45)</f>
        <v>0</v>
      </c>
      <c r="R45" s="135">
        <f>IF([28]FQH!R45="","",[28]FQH!R45)</f>
        <v>0</v>
      </c>
      <c r="S45" s="135">
        <f>IF([28]FQH!S45="","",[28]FQH!S45)</f>
        <v>0</v>
      </c>
      <c r="T45" s="135">
        <f>IF([28]FQH!T45="","",[28]FQH!T45)</f>
        <v>0</v>
      </c>
      <c r="U45" s="135">
        <f>IF([28]FQH!U45="","",[28]FQH!U45)</f>
        <v>0</v>
      </c>
      <c r="V45" s="350">
        <f>IF([28]FQH!V45="","",[28]FQH!V45)</f>
        <v>0</v>
      </c>
      <c r="W45" s="375" t="e">
        <f>IF([28]FQH!W45="","",[28]FQH!W45)</f>
        <v>#DIV/0!</v>
      </c>
      <c r="X45" s="375" t="e">
        <f>IF([28]FQH!X45="","",[28]FQH!X45)</f>
        <v>#DIV/0!</v>
      </c>
      <c r="Y45" s="351">
        <f>IF([28]FQH!Y45="","",[28]FQH!Y45)</f>
        <v>0</v>
      </c>
      <c r="Z45" s="302" t="str">
        <f t="shared" si="8"/>
        <v/>
      </c>
      <c r="AA45" s="201">
        <f t="shared" si="9"/>
        <v>0</v>
      </c>
      <c r="AB45" s="201">
        <f t="shared" si="10"/>
        <v>0</v>
      </c>
      <c r="AC45" s="201">
        <f t="shared" si="11"/>
        <v>1</v>
      </c>
      <c r="AD45" s="201">
        <f t="shared" si="12"/>
        <v>1</v>
      </c>
      <c r="AE45" s="221" t="str">
        <f t="shared" si="13"/>
        <v>Menunjukkan penguasaan dalam Menjelaskan pengertian, syarat, rukun, dan ketentuan dalam shalat jum'at beserta ketentuan-ketentuan dalam khutbah jum'at dan amaliyah - amaliyah sunnah yang disyariatkan dihari jum'at</v>
      </c>
      <c r="AF45" s="226" t="str">
        <f t="shared" si="14"/>
        <v>Perlu bantuan dalam Menjelaskan pengertian, syarat, rukun, dan ketentuan dalam shalat jum'at beserta ketentuan-ketentuan dalam khutbah jum'at dan amaliyah - amaliyah sunnah yang disyariatkan dihari jum'at</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73"/>
      <c r="B46" s="134" t="str">
        <f t="shared" si="7"/>
        <v/>
      </c>
      <c r="C46" s="135" t="str">
        <f>IF(Data!F42="","",Data!F42)</f>
        <v/>
      </c>
      <c r="D46" s="135" t="str">
        <f>IF(Data!G42="","",Data!G42)</f>
        <v/>
      </c>
      <c r="E46" s="152" t="str">
        <f>IF(Data!H42="","",Data!H42)</f>
        <v/>
      </c>
      <c r="F46" s="135" t="str">
        <f>IF(Data!I42="","",Data!I42)</f>
        <v/>
      </c>
      <c r="G46" s="135">
        <f>IF([28]FQH!G46="","",[28]FQH!G46)</f>
        <v>0</v>
      </c>
      <c r="H46" s="135">
        <f>IF([28]FQH!H46="","",[28]FQH!H46)</f>
        <v>0</v>
      </c>
      <c r="I46" s="135">
        <f>IF([28]FQH!I46="","",[28]FQH!I46)</f>
        <v>0</v>
      </c>
      <c r="J46" s="135">
        <f>IF([28]FQH!J46="","",[28]FQH!J46)</f>
        <v>0</v>
      </c>
      <c r="K46" s="135">
        <f>IF([28]FQH!K46="","",[28]FQH!K46)</f>
        <v>0</v>
      </c>
      <c r="L46" s="135">
        <f>IF([28]FQH!L46="","",[28]FQH!L46)</f>
        <v>0</v>
      </c>
      <c r="M46" s="135">
        <f>IF([28]FQH!M46="","",[28]FQH!M46)</f>
        <v>0</v>
      </c>
      <c r="N46" s="135">
        <f>IF([28]FQH!N46="","",[28]FQH!N46)</f>
        <v>0</v>
      </c>
      <c r="O46" s="135">
        <f>IF([28]FQH!O46="","",[28]FQH!O46)</f>
        <v>0</v>
      </c>
      <c r="P46" s="135">
        <f>IF([28]FQH!P46="","",[28]FQH!P46)</f>
        <v>0</v>
      </c>
      <c r="Q46" s="135">
        <f>IF([28]FQH!Q46="","",[28]FQH!Q46)</f>
        <v>0</v>
      </c>
      <c r="R46" s="135">
        <f>IF([28]FQH!R46="","",[28]FQH!R46)</f>
        <v>0</v>
      </c>
      <c r="S46" s="135">
        <f>IF([28]FQH!S46="","",[28]FQH!S46)</f>
        <v>0</v>
      </c>
      <c r="T46" s="135">
        <f>IF([28]FQH!T46="","",[28]FQH!T46)</f>
        <v>0</v>
      </c>
      <c r="U46" s="135">
        <f>IF([28]FQH!U46="","",[28]FQH!U46)</f>
        <v>0</v>
      </c>
      <c r="V46" s="350">
        <f>IF([28]FQH!V46="","",[28]FQH!V46)</f>
        <v>0</v>
      </c>
      <c r="W46" s="375" t="e">
        <f>IF([28]FQH!W46="","",[28]FQH!W46)</f>
        <v>#DIV/0!</v>
      </c>
      <c r="X46" s="375" t="e">
        <f>IF([28]FQH!X46="","",[28]FQH!X46)</f>
        <v>#DIV/0!</v>
      </c>
      <c r="Y46" s="351">
        <f>IF([28]FQH!Y46="","",[28]FQH!Y46)</f>
        <v>0</v>
      </c>
      <c r="Z46" s="302" t="str">
        <f t="shared" si="8"/>
        <v/>
      </c>
      <c r="AA46" s="201">
        <f t="shared" si="9"/>
        <v>0</v>
      </c>
      <c r="AB46" s="201">
        <f t="shared" si="10"/>
        <v>0</v>
      </c>
      <c r="AC46" s="201">
        <f t="shared" si="11"/>
        <v>1</v>
      </c>
      <c r="AD46" s="201">
        <f t="shared" si="12"/>
        <v>1</v>
      </c>
      <c r="AE46" s="221" t="str">
        <f t="shared" si="13"/>
        <v>Menunjukkan penguasaan dalam Menjelaskan pengertian, syarat, rukun, dan ketentuan dalam shalat jum'at beserta ketentuan-ketentuan dalam khutbah jum'at dan amaliyah - amaliyah sunnah yang disyariatkan dihari jum'at</v>
      </c>
      <c r="AF46" s="226" t="str">
        <f t="shared" si="14"/>
        <v>Perlu bantuan dalam Menjelaskan pengertian, syarat, rukun, dan ketentuan dalam shalat jum'at beserta ketentuan-ketentuan dalam khutbah jum'at dan amaliyah - amaliyah sunnah yang disyariatkan dihari jum'at</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73"/>
      <c r="B47" s="134" t="str">
        <f t="shared" si="7"/>
        <v/>
      </c>
      <c r="C47" s="135" t="str">
        <f>IF(Data!F43="","",Data!F43)</f>
        <v/>
      </c>
      <c r="D47" s="135" t="str">
        <f>IF(Data!G43="","",Data!G43)</f>
        <v/>
      </c>
      <c r="E47" s="152" t="str">
        <f>IF(Data!H43="","",Data!H43)</f>
        <v/>
      </c>
      <c r="F47" s="135" t="str">
        <f>IF(Data!I43="","",Data!I43)</f>
        <v/>
      </c>
      <c r="G47" s="135">
        <f>IF([28]FQH!G47="","",[28]FQH!G47)</f>
        <v>0</v>
      </c>
      <c r="H47" s="135">
        <f>IF([28]FQH!H47="","",[28]FQH!H47)</f>
        <v>0</v>
      </c>
      <c r="I47" s="135">
        <f>IF([28]FQH!I47="","",[28]FQH!I47)</f>
        <v>0</v>
      </c>
      <c r="J47" s="135">
        <f>IF([28]FQH!J47="","",[28]FQH!J47)</f>
        <v>0</v>
      </c>
      <c r="K47" s="135">
        <f>IF([28]FQH!K47="","",[28]FQH!K47)</f>
        <v>0</v>
      </c>
      <c r="L47" s="135">
        <f>IF([28]FQH!L47="","",[28]FQH!L47)</f>
        <v>0</v>
      </c>
      <c r="M47" s="135">
        <f>IF([28]FQH!M47="","",[28]FQH!M47)</f>
        <v>0</v>
      </c>
      <c r="N47" s="135">
        <f>IF([28]FQH!N47="","",[28]FQH!N47)</f>
        <v>0</v>
      </c>
      <c r="O47" s="135">
        <f>IF([28]FQH!O47="","",[28]FQH!O47)</f>
        <v>0</v>
      </c>
      <c r="P47" s="135">
        <f>IF([28]FQH!P47="","",[28]FQH!P47)</f>
        <v>0</v>
      </c>
      <c r="Q47" s="135">
        <f>IF([28]FQH!Q47="","",[28]FQH!Q47)</f>
        <v>0</v>
      </c>
      <c r="R47" s="135">
        <f>IF([28]FQH!R47="","",[28]FQH!R47)</f>
        <v>0</v>
      </c>
      <c r="S47" s="135">
        <f>IF([28]FQH!S47="","",[28]FQH!S47)</f>
        <v>0</v>
      </c>
      <c r="T47" s="135">
        <f>IF([28]FQH!T47="","",[28]FQH!T47)</f>
        <v>0</v>
      </c>
      <c r="U47" s="135">
        <f>IF([28]FQH!U47="","",[28]FQH!U47)</f>
        <v>0</v>
      </c>
      <c r="V47" s="350">
        <f>IF([28]FQH!V47="","",[28]FQH!V47)</f>
        <v>0</v>
      </c>
      <c r="W47" s="375" t="e">
        <f>IF([28]FQH!W47="","",[28]FQH!W47)</f>
        <v>#DIV/0!</v>
      </c>
      <c r="X47" s="375" t="e">
        <f>IF([28]FQH!X47="","",[28]FQH!X47)</f>
        <v>#DIV/0!</v>
      </c>
      <c r="Y47" s="351">
        <f>IF([28]FQH!Y47="","",[28]FQH!Y47)</f>
        <v>0</v>
      </c>
      <c r="Z47" s="302" t="str">
        <f t="shared" si="8"/>
        <v/>
      </c>
      <c r="AA47" s="201">
        <f t="shared" si="9"/>
        <v>0</v>
      </c>
      <c r="AB47" s="201">
        <f t="shared" si="10"/>
        <v>0</v>
      </c>
      <c r="AC47" s="201">
        <f t="shared" si="11"/>
        <v>1</v>
      </c>
      <c r="AD47" s="201">
        <f t="shared" si="12"/>
        <v>1</v>
      </c>
      <c r="AE47" s="221" t="str">
        <f t="shared" si="13"/>
        <v>Menunjukkan penguasaan dalam Menjelaskan pengertian, syarat, rukun, dan ketentuan dalam shalat jum'at beserta ketentuan-ketentuan dalam khutbah jum'at dan amaliyah - amaliyah sunnah yang disyariatkan dihari jum'at</v>
      </c>
      <c r="AF47" s="226" t="str">
        <f t="shared" si="14"/>
        <v>Perlu bantuan dalam Menjelaskan pengertian, syarat, rukun, dan ketentuan dalam shalat jum'at beserta ketentuan-ketentuan dalam khutbah jum'at dan amaliyah - amaliyah sunnah yang disyariatkan dihari jum'at</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73"/>
      <c r="B48" s="134" t="str">
        <f t="shared" si="7"/>
        <v/>
      </c>
      <c r="C48" s="135" t="str">
        <f>IF(Data!F44="","",Data!F44)</f>
        <v/>
      </c>
      <c r="D48" s="135" t="str">
        <f>IF(Data!G44="","",Data!G44)</f>
        <v/>
      </c>
      <c r="E48" s="152" t="str">
        <f>IF(Data!H44="","",Data!H44)</f>
        <v/>
      </c>
      <c r="F48" s="135" t="str">
        <f>IF(Data!I44="","",Data!I44)</f>
        <v/>
      </c>
      <c r="G48" s="135">
        <f>IF([28]FQH!G48="","",[28]FQH!G48)</f>
        <v>0</v>
      </c>
      <c r="H48" s="135">
        <f>IF([28]FQH!H48="","",[28]FQH!H48)</f>
        <v>0</v>
      </c>
      <c r="I48" s="135">
        <f>IF([28]FQH!I48="","",[28]FQH!I48)</f>
        <v>0</v>
      </c>
      <c r="J48" s="135">
        <f>IF([28]FQH!J48="","",[28]FQH!J48)</f>
        <v>0</v>
      </c>
      <c r="K48" s="135">
        <f>IF([28]FQH!K48="","",[28]FQH!K48)</f>
        <v>0</v>
      </c>
      <c r="L48" s="135">
        <f>IF([28]FQH!L48="","",[28]FQH!L48)</f>
        <v>0</v>
      </c>
      <c r="M48" s="135">
        <f>IF([28]FQH!M48="","",[28]FQH!M48)</f>
        <v>0</v>
      </c>
      <c r="N48" s="135">
        <f>IF([28]FQH!N48="","",[28]FQH!N48)</f>
        <v>0</v>
      </c>
      <c r="O48" s="135">
        <f>IF([28]FQH!O48="","",[28]FQH!O48)</f>
        <v>0</v>
      </c>
      <c r="P48" s="135">
        <f>IF([28]FQH!P48="","",[28]FQH!P48)</f>
        <v>0</v>
      </c>
      <c r="Q48" s="135">
        <f>IF([28]FQH!Q48="","",[28]FQH!Q48)</f>
        <v>0</v>
      </c>
      <c r="R48" s="135">
        <f>IF([28]FQH!R48="","",[28]FQH!R48)</f>
        <v>0</v>
      </c>
      <c r="S48" s="135">
        <f>IF([28]FQH!S48="","",[28]FQH!S48)</f>
        <v>0</v>
      </c>
      <c r="T48" s="135">
        <f>IF([28]FQH!T48="","",[28]FQH!T48)</f>
        <v>0</v>
      </c>
      <c r="U48" s="135">
        <f>IF([28]FQH!U48="","",[28]FQH!U48)</f>
        <v>0</v>
      </c>
      <c r="V48" s="350">
        <f>IF([28]FQH!V48="","",[28]FQH!V48)</f>
        <v>0</v>
      </c>
      <c r="W48" s="375" t="e">
        <f>IF([28]FQH!W48="","",[28]FQH!W48)</f>
        <v>#DIV/0!</v>
      </c>
      <c r="X48" s="375" t="e">
        <f>IF([28]FQH!X48="","",[28]FQH!X48)</f>
        <v>#DIV/0!</v>
      </c>
      <c r="Y48" s="351">
        <f>IF([28]FQH!Y48="","",[28]FQH!Y48)</f>
        <v>0</v>
      </c>
      <c r="Z48" s="302" t="str">
        <f t="shared" si="8"/>
        <v/>
      </c>
      <c r="AA48" s="201">
        <f t="shared" si="9"/>
        <v>0</v>
      </c>
      <c r="AB48" s="201">
        <f t="shared" si="10"/>
        <v>0</v>
      </c>
      <c r="AC48" s="201">
        <f t="shared" si="11"/>
        <v>1</v>
      </c>
      <c r="AD48" s="201">
        <f t="shared" si="12"/>
        <v>1</v>
      </c>
      <c r="AE48" s="221" t="str">
        <f t="shared" si="13"/>
        <v>Menunjukkan penguasaan dalam Menjelaskan pengertian, syarat, rukun, dan ketentuan dalam shalat jum'at beserta ketentuan-ketentuan dalam khutbah jum'at dan amaliyah - amaliyah sunnah yang disyariatkan dihari jum'at</v>
      </c>
      <c r="AF48" s="226" t="str">
        <f t="shared" si="14"/>
        <v>Perlu bantuan dalam Menjelaskan pengertian, syarat, rukun, dan ketentuan dalam shalat jum'at beserta ketentuan-ketentuan dalam khutbah jum'at dan amaliyah - amaliyah sunnah yang disyariatkan dihari jum'at</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73"/>
      <c r="B49" s="134" t="str">
        <f t="shared" si="7"/>
        <v/>
      </c>
      <c r="C49" s="135" t="str">
        <f>IF(Data!F45="","",Data!F45)</f>
        <v/>
      </c>
      <c r="D49" s="135" t="str">
        <f>IF(Data!G45="","",Data!G45)</f>
        <v/>
      </c>
      <c r="E49" s="152" t="str">
        <f>IF(Data!H45="","",Data!H45)</f>
        <v/>
      </c>
      <c r="F49" s="135" t="str">
        <f>IF(Data!I45="","",Data!I45)</f>
        <v/>
      </c>
      <c r="G49" s="135">
        <f>IF([28]FQH!G49="","",[28]FQH!G49)</f>
        <v>0</v>
      </c>
      <c r="H49" s="135">
        <f>IF([28]FQH!H49="","",[28]FQH!H49)</f>
        <v>0</v>
      </c>
      <c r="I49" s="135">
        <f>IF([28]FQH!I49="","",[28]FQH!I49)</f>
        <v>0</v>
      </c>
      <c r="J49" s="135">
        <f>IF([28]FQH!J49="","",[28]FQH!J49)</f>
        <v>0</v>
      </c>
      <c r="K49" s="135">
        <f>IF([28]FQH!K49="","",[28]FQH!K49)</f>
        <v>0</v>
      </c>
      <c r="L49" s="135">
        <f>IF([28]FQH!L49="","",[28]FQH!L49)</f>
        <v>0</v>
      </c>
      <c r="M49" s="135">
        <f>IF([28]FQH!M49="","",[28]FQH!M49)</f>
        <v>0</v>
      </c>
      <c r="N49" s="135">
        <f>IF([28]FQH!N49="","",[28]FQH!N49)</f>
        <v>0</v>
      </c>
      <c r="O49" s="135">
        <f>IF([28]FQH!O49="","",[28]FQH!O49)</f>
        <v>0</v>
      </c>
      <c r="P49" s="135">
        <f>IF([28]FQH!P49="","",[28]FQH!P49)</f>
        <v>0</v>
      </c>
      <c r="Q49" s="135">
        <f>IF([28]FQH!Q49="","",[28]FQH!Q49)</f>
        <v>0</v>
      </c>
      <c r="R49" s="135">
        <f>IF([28]FQH!R49="","",[28]FQH!R49)</f>
        <v>0</v>
      </c>
      <c r="S49" s="135">
        <f>IF([28]FQH!S49="","",[28]FQH!S49)</f>
        <v>0</v>
      </c>
      <c r="T49" s="135">
        <f>IF([28]FQH!T49="","",[28]FQH!T49)</f>
        <v>0</v>
      </c>
      <c r="U49" s="135">
        <f>IF([28]FQH!U49="","",[28]FQH!U49)</f>
        <v>0</v>
      </c>
      <c r="V49" s="350">
        <f>IF([28]FQH!V49="","",[28]FQH!V49)</f>
        <v>0</v>
      </c>
      <c r="W49" s="375" t="e">
        <f>IF([28]FQH!W49="","",[28]FQH!W49)</f>
        <v>#DIV/0!</v>
      </c>
      <c r="X49" s="375" t="e">
        <f>IF([28]FQH!X49="","",[28]FQH!X49)</f>
        <v>#DIV/0!</v>
      </c>
      <c r="Y49" s="351">
        <f>IF([28]FQH!Y49="","",[28]FQH!Y49)</f>
        <v>0</v>
      </c>
      <c r="Z49" s="302" t="str">
        <f t="shared" si="8"/>
        <v/>
      </c>
      <c r="AA49" s="201">
        <f t="shared" si="9"/>
        <v>0</v>
      </c>
      <c r="AB49" s="201">
        <f t="shared" si="10"/>
        <v>0</v>
      </c>
      <c r="AC49" s="201">
        <f t="shared" si="11"/>
        <v>1</v>
      </c>
      <c r="AD49" s="201">
        <f t="shared" si="12"/>
        <v>1</v>
      </c>
      <c r="AE49" s="221" t="str">
        <f t="shared" si="13"/>
        <v>Menunjukkan penguasaan dalam Menjelaskan pengertian, syarat, rukun, dan ketentuan dalam shalat jum'at beserta ketentuan-ketentuan dalam khutbah jum'at dan amaliyah - amaliyah sunnah yang disyariatkan dihari jum'at</v>
      </c>
      <c r="AF49" s="226" t="str">
        <f t="shared" si="14"/>
        <v>Perlu bantuan dalam Menjelaskan pengertian, syarat, rukun, dan ketentuan dalam shalat jum'at beserta ketentuan-ketentuan dalam khutbah jum'at dan amaliyah - amaliyah sunnah yang disyariatkan dihari jum'at</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73"/>
      <c r="B50" s="134" t="str">
        <f t="shared" si="7"/>
        <v/>
      </c>
      <c r="C50" s="135" t="str">
        <f>IF(Data!F46="","",Data!F46)</f>
        <v/>
      </c>
      <c r="D50" s="135" t="str">
        <f>IF(Data!G46="","",Data!G46)</f>
        <v/>
      </c>
      <c r="E50" s="152" t="str">
        <f>IF(Data!H46="","",Data!H46)</f>
        <v/>
      </c>
      <c r="F50" s="135" t="str">
        <f>IF(Data!I46="","",Data!I46)</f>
        <v/>
      </c>
      <c r="G50" s="135">
        <f>IF([28]FQH!G50="","",[28]FQH!G50)</f>
        <v>0</v>
      </c>
      <c r="H50" s="135">
        <f>IF([28]FQH!H50="","",[28]FQH!H50)</f>
        <v>0</v>
      </c>
      <c r="I50" s="135">
        <f>IF([28]FQH!I50="","",[28]FQH!I50)</f>
        <v>0</v>
      </c>
      <c r="J50" s="135">
        <f>IF([28]FQH!J50="","",[28]FQH!J50)</f>
        <v>0</v>
      </c>
      <c r="K50" s="135">
        <f>IF([28]FQH!K50="","",[28]FQH!K50)</f>
        <v>0</v>
      </c>
      <c r="L50" s="135">
        <f>IF([28]FQH!L50="","",[28]FQH!L50)</f>
        <v>0</v>
      </c>
      <c r="M50" s="135">
        <f>IF([28]FQH!M50="","",[28]FQH!M50)</f>
        <v>0</v>
      </c>
      <c r="N50" s="135">
        <f>IF([28]FQH!N50="","",[28]FQH!N50)</f>
        <v>0</v>
      </c>
      <c r="O50" s="135">
        <f>IF([28]FQH!O50="","",[28]FQH!O50)</f>
        <v>0</v>
      </c>
      <c r="P50" s="135">
        <f>IF([28]FQH!P50="","",[28]FQH!P50)</f>
        <v>0</v>
      </c>
      <c r="Q50" s="135">
        <f>IF([28]FQH!Q50="","",[28]FQH!Q50)</f>
        <v>0</v>
      </c>
      <c r="R50" s="135">
        <f>IF([28]FQH!R50="","",[28]FQH!R50)</f>
        <v>0</v>
      </c>
      <c r="S50" s="135">
        <f>IF([28]FQH!S50="","",[28]FQH!S50)</f>
        <v>0</v>
      </c>
      <c r="T50" s="135">
        <f>IF([28]FQH!T50="","",[28]FQH!T50)</f>
        <v>0</v>
      </c>
      <c r="U50" s="135">
        <f>IF([28]FQH!U50="","",[28]FQH!U50)</f>
        <v>0</v>
      </c>
      <c r="V50" s="350">
        <f>IF([28]FQH!V50="","",[28]FQH!V50)</f>
        <v>0</v>
      </c>
      <c r="W50" s="375" t="e">
        <f>IF([28]FQH!W50="","",[28]FQH!W50)</f>
        <v>#DIV/0!</v>
      </c>
      <c r="X50" s="375" t="e">
        <f>IF([28]FQH!X50="","",[28]FQH!X50)</f>
        <v>#DIV/0!</v>
      </c>
      <c r="Y50" s="351">
        <f>IF([28]FQH!Y50="","",[28]FQH!Y50)</f>
        <v>0</v>
      </c>
      <c r="Z50" s="302" t="str">
        <f t="shared" si="8"/>
        <v/>
      </c>
      <c r="AA50" s="201">
        <f t="shared" si="9"/>
        <v>0</v>
      </c>
      <c r="AB50" s="201">
        <f t="shared" si="10"/>
        <v>0</v>
      </c>
      <c r="AC50" s="201">
        <f t="shared" si="11"/>
        <v>1</v>
      </c>
      <c r="AD50" s="201">
        <f t="shared" si="12"/>
        <v>1</v>
      </c>
      <c r="AE50" s="221" t="str">
        <f t="shared" si="13"/>
        <v>Menunjukkan penguasaan dalam Menjelaskan pengertian, syarat, rukun, dan ketentuan dalam shalat jum'at beserta ketentuan-ketentuan dalam khutbah jum'at dan amaliyah - amaliyah sunnah yang disyariatkan dihari jum'at</v>
      </c>
      <c r="AF50" s="226" t="str">
        <f t="shared" si="14"/>
        <v>Perlu bantuan dalam Menjelaskan pengertian, syarat, rukun, dan ketentuan dalam shalat jum'at beserta ketentuan-ketentuan dalam khutbah jum'at dan amaliyah - amaliyah sunnah yang disyariatkan dihari jum'at</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73"/>
      <c r="B51" s="134" t="str">
        <f t="shared" si="7"/>
        <v/>
      </c>
      <c r="C51" s="135" t="str">
        <f>IF(Data!F47="","",Data!F47)</f>
        <v/>
      </c>
      <c r="D51" s="135" t="str">
        <f>IF(Data!G47="","",Data!G47)</f>
        <v/>
      </c>
      <c r="E51" s="152" t="str">
        <f>IF(Data!H47="","",Data!H47)</f>
        <v/>
      </c>
      <c r="F51" s="135" t="str">
        <f>IF(Data!I47="","",Data!I47)</f>
        <v/>
      </c>
      <c r="G51" s="135" t="e">
        <f>IF([28]FQH!#REF!="","",[28]FQH!#REF!)</f>
        <v>#REF!</v>
      </c>
      <c r="H51" s="135" t="e">
        <f>IF([28]FQH!#REF!="","",[28]FQH!#REF!)</f>
        <v>#REF!</v>
      </c>
      <c r="I51" s="135" t="e">
        <f>IF([28]FQH!#REF!="","",[28]FQH!#REF!)</f>
        <v>#REF!</v>
      </c>
      <c r="J51" s="135" t="e">
        <f>IF([28]FQH!#REF!="","",[28]FQH!#REF!)</f>
        <v>#REF!</v>
      </c>
      <c r="K51" s="135" t="e">
        <f>IF([28]FQH!#REF!="","",[28]FQH!#REF!)</f>
        <v>#REF!</v>
      </c>
      <c r="L51" s="135" t="e">
        <f>IF([28]FQH!#REF!="","",[28]FQH!#REF!)</f>
        <v>#REF!</v>
      </c>
      <c r="M51" s="135" t="e">
        <f>IF([28]FQH!#REF!="","",[28]FQH!#REF!)</f>
        <v>#REF!</v>
      </c>
      <c r="N51" s="135" t="e">
        <f>IF([28]FQH!#REF!="","",[28]FQH!#REF!)</f>
        <v>#REF!</v>
      </c>
      <c r="O51" s="135" t="e">
        <f>IF([28]FQH!#REF!="","",[28]FQH!#REF!)</f>
        <v>#REF!</v>
      </c>
      <c r="P51" s="135" t="e">
        <f>IF([28]FQH!#REF!="","",[28]FQH!#REF!)</f>
        <v>#REF!</v>
      </c>
      <c r="Q51" s="135" t="e">
        <f>IF([28]FQH!#REF!="","",[28]FQH!#REF!)</f>
        <v>#REF!</v>
      </c>
      <c r="R51" s="135" t="e">
        <f>IF([28]FQH!#REF!="","",[28]FQH!#REF!)</f>
        <v>#REF!</v>
      </c>
      <c r="S51" s="135" t="e">
        <f>IF([28]FQH!#REF!="","",[28]FQH!#REF!)</f>
        <v>#REF!</v>
      </c>
      <c r="T51" s="135" t="e">
        <f>IF([28]FQH!#REF!="","",[28]FQH!#REF!)</f>
        <v>#REF!</v>
      </c>
      <c r="U51" s="135" t="e">
        <f>IF([28]FQH!#REF!="","",[28]FQH!#REF!)</f>
        <v>#REF!</v>
      </c>
      <c r="V51" s="350" t="e">
        <f>IF([28]FQH!#REF!="","",[28]FQH!#REF!)</f>
        <v>#REF!</v>
      </c>
      <c r="W51" s="301" t="str">
        <f t="shared" ref="W51:W54" si="15">IF(COUNT(G51:N51)&lt;2,"",ROUND(SUM(G51:N51)/$W$6,0))</f>
        <v/>
      </c>
      <c r="X51" s="301" t="str">
        <f t="shared" ref="X51:X54" si="16">IF(COUNT(O51:V51)&lt;2,"",ROUND(SUM(O51:V51)/$X$6,0))</f>
        <v/>
      </c>
      <c r="Y51" s="351" t="e">
        <f>IF([28]FQH!#REF!="","",[28]FQH!#REF!)</f>
        <v>#REF!</v>
      </c>
      <c r="Z51" s="302" t="str">
        <f t="shared" si="8"/>
        <v/>
      </c>
      <c r="AA51" s="201" t="e">
        <f t="shared" si="9"/>
        <v>#REF!</v>
      </c>
      <c r="AB51" s="201" t="e">
        <f t="shared" si="10"/>
        <v>#REF!</v>
      </c>
      <c r="AC51" s="201" t="e">
        <f t="shared" si="11"/>
        <v>#REF!</v>
      </c>
      <c r="AD51" s="201" t="e">
        <f t="shared" si="12"/>
        <v>#REF!</v>
      </c>
      <c r="AE51" s="221" t="str">
        <f t="shared" si="13"/>
        <v/>
      </c>
      <c r="AF51" s="226" t="str">
        <f t="shared" si="14"/>
        <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73"/>
      <c r="B52" s="134" t="str">
        <f t="shared" si="7"/>
        <v/>
      </c>
      <c r="C52" s="135" t="str">
        <f>IF(Data!F48="","",Data!F48)</f>
        <v/>
      </c>
      <c r="D52" s="135" t="str">
        <f>IF(Data!G48="","",Data!G48)</f>
        <v/>
      </c>
      <c r="E52" s="152" t="str">
        <f>IF(Data!H48="","",Data!H48)</f>
        <v/>
      </c>
      <c r="F52" s="135" t="str">
        <f>IF(Data!I48="","",Data!I48)</f>
        <v/>
      </c>
      <c r="G52" s="135">
        <f>IF([28]FQH!G51="","",[28]FQH!G51)</f>
        <v>0</v>
      </c>
      <c r="H52" s="135">
        <f>IF([28]FQH!H51="","",[28]FQH!H51)</f>
        <v>0</v>
      </c>
      <c r="I52" s="135">
        <f>IF([28]FQH!I51="","",[28]FQH!I51)</f>
        <v>0</v>
      </c>
      <c r="J52" s="135">
        <f>IF([28]FQH!J51="","",[28]FQH!J51)</f>
        <v>0</v>
      </c>
      <c r="K52" s="135">
        <f>IF([28]FQH!K51="","",[28]FQH!K51)</f>
        <v>0</v>
      </c>
      <c r="L52" s="135">
        <f>IF([28]FQH!L51="","",[28]FQH!L51)</f>
        <v>0</v>
      </c>
      <c r="M52" s="135">
        <f>IF([28]FQH!M51="","",[28]FQH!M51)</f>
        <v>0</v>
      </c>
      <c r="N52" s="135">
        <f>IF([28]FQH!N51="","",[28]FQH!N51)</f>
        <v>0</v>
      </c>
      <c r="O52" s="135">
        <f>IF([28]FQH!O51="","",[28]FQH!O51)</f>
        <v>0</v>
      </c>
      <c r="P52" s="135">
        <f>IF([28]FQH!P51="","",[28]FQH!P51)</f>
        <v>0</v>
      </c>
      <c r="Q52" s="135">
        <f>IF([28]FQH!Q51="","",[28]FQH!Q51)</f>
        <v>0</v>
      </c>
      <c r="R52" s="135">
        <f>IF([28]FQH!R51="","",[28]FQH!R51)</f>
        <v>0</v>
      </c>
      <c r="S52" s="135">
        <f>IF([28]FQH!S51="","",[28]FQH!S51)</f>
        <v>0</v>
      </c>
      <c r="T52" s="135">
        <f>IF([28]FQH!T51="","",[28]FQH!T51)</f>
        <v>0</v>
      </c>
      <c r="U52" s="135">
        <f>IF([28]FQH!U51="","",[28]FQH!U51)</f>
        <v>0</v>
      </c>
      <c r="V52" s="350">
        <f>IF([28]FQH!V51="","",[28]FQH!V51)</f>
        <v>0</v>
      </c>
      <c r="W52" s="301">
        <f t="shared" si="15"/>
        <v>0</v>
      </c>
      <c r="X52" s="301">
        <f t="shared" si="16"/>
        <v>0</v>
      </c>
      <c r="Y52" s="351">
        <f>IF([28]FQH!Y51="","",[28]FQH!Y51)</f>
        <v>0</v>
      </c>
      <c r="Z52" s="302">
        <f t="shared" si="8"/>
        <v>0</v>
      </c>
      <c r="AA52" s="201">
        <f t="shared" si="9"/>
        <v>0</v>
      </c>
      <c r="AB52" s="201">
        <f t="shared" si="10"/>
        <v>0</v>
      </c>
      <c r="AC52" s="201">
        <f t="shared" si="11"/>
        <v>1</v>
      </c>
      <c r="AD52" s="201">
        <f t="shared" si="12"/>
        <v>1</v>
      </c>
      <c r="AE52" s="221" t="str">
        <f t="shared" si="13"/>
        <v>Menunjukkan penguasaan dalam Menjelaskan pengertian, syarat, rukun, dan ketentuan dalam shalat jum'at beserta ketentuan-ketentuan dalam khutbah jum'at dan amaliyah - amaliyah sunnah yang disyariatkan dihari jum'at</v>
      </c>
      <c r="AF52" s="226" t="str">
        <f t="shared" si="14"/>
        <v>Perlu bantuan dalam Menjelaskan pengertian, syarat, rukun, dan ketentuan dalam shalat jum'at beserta ketentuan-ketentuan dalam khutbah jum'at dan amaliyah - amaliyah sunnah yang disyariatkan dihari jum'at</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73"/>
      <c r="B53" s="134" t="str">
        <f t="shared" si="7"/>
        <v/>
      </c>
      <c r="C53" s="135" t="str">
        <f>IF(Data!F49="","",Data!F49)</f>
        <v/>
      </c>
      <c r="D53" s="135" t="str">
        <f>IF(Data!G49="","",Data!G49)</f>
        <v/>
      </c>
      <c r="E53" s="152" t="str">
        <f>IF(Data!H49="","",Data!H49)</f>
        <v/>
      </c>
      <c r="F53" s="135" t="str">
        <f>IF(Data!I49="","",Data!I49)</f>
        <v/>
      </c>
      <c r="G53" s="135">
        <f>IF([28]FQH!G52="","",[28]FQH!G52)</f>
        <v>0</v>
      </c>
      <c r="H53" s="135">
        <f>IF([28]FQH!H52="","",[28]FQH!H52)</f>
        <v>0</v>
      </c>
      <c r="I53" s="135">
        <f>IF([28]FQH!I52="","",[28]FQH!I52)</f>
        <v>0</v>
      </c>
      <c r="J53" s="135">
        <f>IF([28]FQH!J52="","",[28]FQH!J52)</f>
        <v>0</v>
      </c>
      <c r="K53" s="135">
        <f>IF([28]FQH!K52="","",[28]FQH!K52)</f>
        <v>0</v>
      </c>
      <c r="L53" s="135">
        <f>IF([28]FQH!L52="","",[28]FQH!L52)</f>
        <v>0</v>
      </c>
      <c r="M53" s="135">
        <f>IF([28]FQH!M52="","",[28]FQH!M52)</f>
        <v>0</v>
      </c>
      <c r="N53" s="135">
        <f>IF([28]FQH!N52="","",[28]FQH!N52)</f>
        <v>0</v>
      </c>
      <c r="O53" s="135">
        <f>IF([28]FQH!O52="","",[28]FQH!O52)</f>
        <v>0</v>
      </c>
      <c r="P53" s="135">
        <f>IF([28]FQH!P52="","",[28]FQH!P52)</f>
        <v>0</v>
      </c>
      <c r="Q53" s="135">
        <f>IF([28]FQH!Q52="","",[28]FQH!Q52)</f>
        <v>0</v>
      </c>
      <c r="R53" s="135">
        <f>IF([28]FQH!R52="","",[28]FQH!R52)</f>
        <v>0</v>
      </c>
      <c r="S53" s="135">
        <f>IF([28]FQH!S52="","",[28]FQH!S52)</f>
        <v>0</v>
      </c>
      <c r="T53" s="135">
        <f>IF([28]FQH!T52="","",[28]FQH!T52)</f>
        <v>0</v>
      </c>
      <c r="U53" s="135">
        <f>IF([28]FQH!U52="","",[28]FQH!U52)</f>
        <v>0</v>
      </c>
      <c r="V53" s="350">
        <f>IF([28]FQH!V52="","",[28]FQH!V52)</f>
        <v>0</v>
      </c>
      <c r="W53" s="301">
        <f t="shared" si="15"/>
        <v>0</v>
      </c>
      <c r="X53" s="301">
        <f t="shared" si="16"/>
        <v>0</v>
      </c>
      <c r="Y53" s="351">
        <f>IF([28]FQH!Y52="","",[28]FQH!Y52)</f>
        <v>0</v>
      </c>
      <c r="Z53" s="302">
        <f t="shared" si="8"/>
        <v>0</v>
      </c>
      <c r="AA53" s="201">
        <f t="shared" si="9"/>
        <v>0</v>
      </c>
      <c r="AB53" s="201">
        <f t="shared" si="10"/>
        <v>0</v>
      </c>
      <c r="AC53" s="201">
        <f t="shared" si="11"/>
        <v>1</v>
      </c>
      <c r="AD53" s="201">
        <f t="shared" si="12"/>
        <v>1</v>
      </c>
      <c r="AE53" s="221" t="str">
        <f t="shared" si="13"/>
        <v>Menunjukkan penguasaan dalam Menjelaskan pengertian, syarat, rukun, dan ketentuan dalam shalat jum'at beserta ketentuan-ketentuan dalam khutbah jum'at dan amaliyah - amaliyah sunnah yang disyariatkan dihari jum'at</v>
      </c>
      <c r="AF53" s="226" t="str">
        <f t="shared" si="14"/>
        <v>Perlu bantuan dalam Menjelaskan pengertian, syarat, rukun, dan ketentuan dalam shalat jum'at beserta ketentuan-ketentuan dalam khutbah jum'at dan amaliyah - amaliyah sunnah yang disyariatkan dihari jum'at</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thickBot="1" x14ac:dyDescent="0.3">
      <c r="A54" s="173"/>
      <c r="B54" s="134" t="e">
        <f t="shared" si="7"/>
        <v>#VALUE!</v>
      </c>
      <c r="C54" s="135">
        <f>IF(Data!F50="","",Data!F50)</f>
        <v>2</v>
      </c>
      <c r="D54" s="135">
        <f>IF(Data!G50="","",Data!G50)</f>
        <v>3</v>
      </c>
      <c r="E54" s="152">
        <f>IF(Data!H50="","",Data!H50)</f>
        <v>4</v>
      </c>
      <c r="F54" s="135">
        <f>IF(Data!I50="","",Data!I50)</f>
        <v>5</v>
      </c>
      <c r="G54" s="135">
        <f>IF([28]FQH!G53="","",[28]FQH!G53)</f>
        <v>0</v>
      </c>
      <c r="H54" s="135">
        <f>IF([28]FQH!H53="","",[28]FQH!H53)</f>
        <v>0</v>
      </c>
      <c r="I54" s="135">
        <f>IF([28]FQH!I53="","",[28]FQH!I53)</f>
        <v>0</v>
      </c>
      <c r="J54" s="135">
        <f>IF([28]FQH!J53="","",[28]FQH!J53)</f>
        <v>0</v>
      </c>
      <c r="K54" s="135">
        <f>IF([28]FQH!K53="","",[28]FQH!K53)</f>
        <v>0</v>
      </c>
      <c r="L54" s="135">
        <f>IF([28]FQH!L53="","",[28]FQH!L53)</f>
        <v>0</v>
      </c>
      <c r="M54" s="135">
        <f>IF([28]FQH!M53="","",[28]FQH!M53)</f>
        <v>0</v>
      </c>
      <c r="N54" s="135">
        <f>IF([28]FQH!N53="","",[28]FQH!N53)</f>
        <v>0</v>
      </c>
      <c r="O54" s="135">
        <f>IF([28]FQH!O53="","",[28]FQH!O53)</f>
        <v>0</v>
      </c>
      <c r="P54" s="135">
        <f>IF([28]FQH!P53="","",[28]FQH!P53)</f>
        <v>0</v>
      </c>
      <c r="Q54" s="135">
        <f>IF([28]FQH!Q53="","",[28]FQH!Q53)</f>
        <v>0</v>
      </c>
      <c r="R54" s="135">
        <f>IF([28]FQH!R53="","",[28]FQH!R53)</f>
        <v>0</v>
      </c>
      <c r="S54" s="135">
        <f>IF([28]FQH!S53="","",[28]FQH!S53)</f>
        <v>0</v>
      </c>
      <c r="T54" s="135">
        <f>IF([28]FQH!T53="","",[28]FQH!T53)</f>
        <v>0</v>
      </c>
      <c r="U54" s="135" t="str">
        <f>IF([28]FQH!U53="","",[28]FQH!U53)</f>
        <v>Pegandon,        Desember  2023</v>
      </c>
      <c r="V54" s="350">
        <f>IF([28]FQH!V53="","",[28]FQH!V53)</f>
        <v>0</v>
      </c>
      <c r="W54" s="301">
        <f t="shared" si="15"/>
        <v>0</v>
      </c>
      <c r="X54" s="301">
        <f t="shared" si="16"/>
        <v>0</v>
      </c>
      <c r="Y54" s="351">
        <f>IF([28]FQH!Y53="","",[28]FQH!Y53)</f>
        <v>0</v>
      </c>
      <c r="Z54" s="302">
        <f t="shared" si="8"/>
        <v>0</v>
      </c>
      <c r="AA54" s="201">
        <f t="shared" si="9"/>
        <v>0</v>
      </c>
      <c r="AB54" s="201">
        <f t="shared" si="10"/>
        <v>0</v>
      </c>
      <c r="AC54" s="201">
        <f t="shared" si="11"/>
        <v>1</v>
      </c>
      <c r="AD54" s="201">
        <f t="shared" si="12"/>
        <v>1</v>
      </c>
      <c r="AE54" s="221" t="str">
        <f t="shared" si="13"/>
        <v>Menunjukkan penguasaan dalam Menjelaskan pengertian, syarat, rukun, dan ketentuan dalam shalat jum'at beserta ketentuan-ketentuan dalam khutbah jum'at dan amaliyah - amaliyah sunnah yang disyariatkan dihari jum'at</v>
      </c>
      <c r="AF54" s="226" t="str">
        <f t="shared" si="14"/>
        <v>Perlu bantuan dalam Menjelaskan pengertian, syarat, rukun, dan ketentuan dalam shalat jum'at beserta ketentuan-ketentuan dalam khutbah jum'at dan amaliyah - amaliyah sunnah yang disyariatkan dihari jum'at</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thickBot="1" x14ac:dyDescent="0.3">
      <c r="A55" s="173"/>
      <c r="B55" s="184">
        <v>1</v>
      </c>
      <c r="C55" s="184">
        <v>2</v>
      </c>
      <c r="D55" s="184">
        <v>3</v>
      </c>
      <c r="E55" s="184">
        <v>4</v>
      </c>
      <c r="F55" s="184">
        <v>5</v>
      </c>
      <c r="G55" s="353">
        <f>IF([28]FQH!G46="","",[28]FQH!G46)</f>
        <v>0</v>
      </c>
      <c r="H55" s="354">
        <f>IF([28]FQH!H46="","",[28]FQH!H46)</f>
        <v>0</v>
      </c>
      <c r="I55" s="354">
        <f>IF([28]FQH!I46="","",[28]FQH!I46)</f>
        <v>0</v>
      </c>
      <c r="J55" s="354">
        <f>IF([28]FQH!J46="","",[28]FQH!J46)</f>
        <v>0</v>
      </c>
      <c r="K55" s="354">
        <f>IF([28]FQH!K46="","",[28]FQH!K46)</f>
        <v>0</v>
      </c>
      <c r="L55" s="354">
        <f>IF([28]FQH!L46="","",[28]FQH!L46)</f>
        <v>0</v>
      </c>
      <c r="M55" s="354">
        <f>IF([28]FQH!M46="","",[28]FQH!M46)</f>
        <v>0</v>
      </c>
      <c r="N55" s="355">
        <f>IF([28]FQH!N46="","",[28]FQH!N46)</f>
        <v>0</v>
      </c>
      <c r="O55" s="135">
        <f>IF([28]FQH!O46="","",[28]FQH!O46)</f>
        <v>0</v>
      </c>
      <c r="P55" s="135">
        <f>IF([28]FQH!P46="","",[28]FQH!P46)</f>
        <v>0</v>
      </c>
      <c r="Q55" s="135">
        <f>IF([28]FQH!Q46="","",[28]FQH!Q46)</f>
        <v>0</v>
      </c>
      <c r="R55" s="135">
        <f>IF([28]FQH!R46="","",[28]FQH!R46)</f>
        <v>0</v>
      </c>
      <c r="S55" s="135">
        <f>IF([28]FQH!S46="","",[28]FQH!S46)</f>
        <v>0</v>
      </c>
      <c r="T55" s="135">
        <f>IF([28]FQH!T46="","",[28]FQH!T46)</f>
        <v>0</v>
      </c>
      <c r="U55" s="135">
        <f>IF([28]FQH!U46="","",[28]FQH!U46)</f>
        <v>0</v>
      </c>
      <c r="V55" s="350">
        <f>IF([28]FQH!V46="","",[28]FQH!V46)</f>
        <v>0</v>
      </c>
      <c r="W55" s="184">
        <v>22</v>
      </c>
      <c r="X55" s="184">
        <v>23</v>
      </c>
      <c r="Y55" s="184">
        <v>24</v>
      </c>
      <c r="Z55" s="184">
        <v>25</v>
      </c>
      <c r="AA55" s="184">
        <v>27</v>
      </c>
      <c r="AB55" s="184">
        <v>28</v>
      </c>
      <c r="AC55" s="184">
        <v>31</v>
      </c>
      <c r="AD55" s="184">
        <v>32</v>
      </c>
      <c r="AE55" s="184">
        <v>33</v>
      </c>
      <c r="AF55" s="184">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73"/>
      <c r="B56" s="184"/>
      <c r="C56" s="184"/>
      <c r="D56" s="184"/>
      <c r="E56" s="184"/>
      <c r="F56" s="184"/>
      <c r="G56" s="353">
        <f>IF([28]FQH!G47="","",[28]FQH!G47)</f>
        <v>0</v>
      </c>
      <c r="H56" s="354">
        <f>IF([28]FQH!H47="","",[28]FQH!H47)</f>
        <v>0</v>
      </c>
      <c r="I56" s="354">
        <f>IF([28]FQH!I47="","",[28]FQH!I47)</f>
        <v>0</v>
      </c>
      <c r="J56" s="354">
        <f>IF([28]FQH!J47="","",[28]FQH!J47)</f>
        <v>0</v>
      </c>
      <c r="K56" s="354">
        <f>IF([28]FQH!K47="","",[28]FQH!K47)</f>
        <v>0</v>
      </c>
      <c r="L56" s="354">
        <f>IF([28]FQH!L47="","",[28]FQH!L47)</f>
        <v>0</v>
      </c>
      <c r="M56" s="354">
        <f>IF([28]FQH!M47="","",[28]FQH!M47)</f>
        <v>0</v>
      </c>
      <c r="N56" s="355">
        <f>IF([28]FQH!N47="","",[28]FQH!N47)</f>
        <v>0</v>
      </c>
      <c r="O56" s="135">
        <f>IF([28]FQH!O47="","",[28]FQH!O47)</f>
        <v>0</v>
      </c>
      <c r="P56" s="135">
        <f>IF([28]FQH!P47="","",[28]FQH!P47)</f>
        <v>0</v>
      </c>
      <c r="Q56" s="135">
        <f>IF([28]FQH!Q47="","",[28]FQH!Q47)</f>
        <v>0</v>
      </c>
      <c r="R56" s="135">
        <f>IF([28]FQH!R47="","",[28]FQH!R47)</f>
        <v>0</v>
      </c>
      <c r="S56" s="135">
        <f>IF([28]FQH!S47="","",[28]FQH!S47)</f>
        <v>0</v>
      </c>
      <c r="T56" s="135">
        <f>IF([28]FQH!T47="","",[28]FQH!T47)</f>
        <v>0</v>
      </c>
      <c r="U56" s="135">
        <f>IF([28]FQH!U47="","",[28]FQH!U47)</f>
        <v>0</v>
      </c>
      <c r="V56" s="350">
        <f>IF([28]FQH!V47="","",[28]FQH!V47)</f>
        <v>0</v>
      </c>
      <c r="W56" s="184"/>
      <c r="X56" s="184"/>
      <c r="Y56" s="184"/>
      <c r="Z56" s="184"/>
      <c r="AA56" s="184"/>
      <c r="AB56" s="184"/>
      <c r="AC56" s="184"/>
      <c r="AD56" s="184"/>
      <c r="AE56" s="184"/>
      <c r="AF56" s="184"/>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c r="AC57" s="247"/>
      <c r="AD57" s="247"/>
      <c r="AE57" s="247"/>
      <c r="AF57" s="247"/>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47"/>
      <c r="C58" s="247"/>
      <c r="D58" s="247"/>
      <c r="E58" s="247"/>
      <c r="F58" s="247"/>
      <c r="G58" s="247"/>
      <c r="H58" s="247"/>
      <c r="I58" s="247"/>
      <c r="J58" s="247"/>
      <c r="K58" s="247"/>
      <c r="L58" s="247"/>
      <c r="M58" s="247"/>
      <c r="N58" s="247"/>
      <c r="O58" s="247"/>
      <c r="P58" s="247"/>
      <c r="Q58" s="247"/>
      <c r="R58" s="247"/>
      <c r="S58" s="247"/>
      <c r="T58" s="247"/>
      <c r="U58" s="249" t="s">
        <v>297</v>
      </c>
      <c r="V58" s="247"/>
      <c r="W58" s="247"/>
      <c r="X58" s="247"/>
      <c r="Y58" s="247"/>
      <c r="Z58" s="247"/>
      <c r="AA58" s="247"/>
      <c r="AB58" s="247"/>
      <c r="AC58" s="247"/>
      <c r="AD58" s="247"/>
      <c r="AE58" s="247"/>
      <c r="AF58" s="247"/>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47"/>
      <c r="C59" s="247"/>
      <c r="D59" s="247"/>
      <c r="E59" s="247"/>
      <c r="F59" s="247"/>
      <c r="G59" s="247"/>
      <c r="H59" s="247"/>
      <c r="I59" s="247"/>
      <c r="J59" s="247"/>
      <c r="K59" s="247"/>
      <c r="L59" s="247"/>
      <c r="M59" s="247"/>
      <c r="N59" s="247"/>
      <c r="O59" s="247"/>
      <c r="P59" s="247"/>
      <c r="Q59" s="247"/>
      <c r="R59" s="247"/>
      <c r="S59" s="247"/>
      <c r="T59" s="247"/>
      <c r="U59" s="249" t="s">
        <v>116</v>
      </c>
      <c r="V59" s="247"/>
      <c r="W59" s="247"/>
      <c r="X59" s="247"/>
      <c r="Y59" s="247"/>
      <c r="Z59" s="247"/>
      <c r="AA59" s="247"/>
      <c r="AB59" s="247"/>
      <c r="AC59" s="247"/>
      <c r="AD59" s="247"/>
      <c r="AE59" s="247"/>
      <c r="AF59" s="247"/>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47"/>
      <c r="C60" s="247"/>
      <c r="D60" s="247"/>
      <c r="E60" s="247"/>
      <c r="F60" s="247"/>
      <c r="G60" s="247"/>
      <c r="H60" s="247"/>
      <c r="I60" s="247"/>
      <c r="J60" s="247"/>
      <c r="K60" s="247"/>
      <c r="L60" s="247"/>
      <c r="M60" s="247"/>
      <c r="N60" s="247"/>
      <c r="O60" s="247"/>
      <c r="P60" s="247"/>
      <c r="Q60" s="247"/>
      <c r="R60" s="247"/>
      <c r="S60" s="247"/>
      <c r="T60" s="247"/>
      <c r="U60" s="247"/>
      <c r="V60" s="247"/>
      <c r="W60" s="247"/>
      <c r="X60" s="247"/>
      <c r="Y60" s="247"/>
      <c r="Z60" s="247"/>
      <c r="AA60" s="247"/>
      <c r="AB60" s="247"/>
      <c r="AC60" s="247"/>
      <c r="AD60" s="247"/>
      <c r="AE60" s="247"/>
      <c r="AF60" s="247"/>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c r="AC61" s="247"/>
      <c r="AD61" s="247"/>
      <c r="AE61" s="247"/>
      <c r="AF61" s="247"/>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47"/>
      <c r="C62" s="247"/>
      <c r="D62" s="247"/>
      <c r="E62" s="247"/>
      <c r="F62" s="247"/>
      <c r="G62" s="247"/>
      <c r="H62" s="247"/>
      <c r="I62" s="247"/>
      <c r="J62" s="247"/>
      <c r="K62" s="247"/>
      <c r="L62" s="247"/>
      <c r="M62" s="247"/>
      <c r="N62" s="247"/>
      <c r="O62" s="247"/>
      <c r="P62" s="247"/>
      <c r="Q62" s="247"/>
      <c r="R62" s="247"/>
      <c r="S62" s="247"/>
      <c r="T62" s="247"/>
      <c r="U62" s="247"/>
      <c r="V62" s="247"/>
      <c r="W62" s="247"/>
      <c r="X62" s="247"/>
      <c r="Y62" s="247"/>
      <c r="Z62" s="247"/>
      <c r="AA62" s="247"/>
      <c r="AB62" s="247"/>
      <c r="AC62" s="247"/>
      <c r="AD62" s="247"/>
      <c r="AE62" s="247"/>
      <c r="AF62" s="247"/>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47"/>
      <c r="C63" s="247"/>
      <c r="D63" s="247"/>
      <c r="E63" s="247"/>
      <c r="F63" s="247"/>
      <c r="G63" s="247"/>
      <c r="H63" s="247"/>
      <c r="I63" s="247"/>
      <c r="J63" s="247"/>
      <c r="K63" s="247"/>
      <c r="L63" s="247"/>
      <c r="M63" s="247"/>
      <c r="N63" s="247"/>
      <c r="O63" s="247"/>
      <c r="P63" s="247"/>
      <c r="Q63" s="247"/>
      <c r="R63" s="247"/>
      <c r="S63" s="247"/>
      <c r="T63" s="247"/>
      <c r="U63" s="259"/>
      <c r="V63" s="250"/>
      <c r="W63" s="250"/>
      <c r="X63" s="250"/>
      <c r="Y63" s="247"/>
      <c r="Z63" s="247"/>
      <c r="AA63" s="247"/>
      <c r="AB63" s="247"/>
      <c r="AC63" s="247"/>
      <c r="AD63" s="247"/>
      <c r="AE63" s="247"/>
      <c r="AF63" s="247"/>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47"/>
      <c r="C64" s="247"/>
      <c r="D64" s="247"/>
      <c r="E64" s="247"/>
      <c r="F64" s="247"/>
      <c r="G64" s="247"/>
      <c r="H64" s="247"/>
      <c r="I64" s="247"/>
      <c r="J64" s="247"/>
      <c r="K64" s="247"/>
      <c r="L64" s="247"/>
      <c r="M64" s="247"/>
      <c r="N64" s="247"/>
      <c r="O64" s="247"/>
      <c r="P64" s="247"/>
      <c r="Q64" s="247"/>
      <c r="R64" s="247"/>
      <c r="S64" s="247"/>
      <c r="T64" s="247"/>
      <c r="U64" s="248" t="s">
        <v>161</v>
      </c>
      <c r="V64" s="247"/>
      <c r="W64" s="247"/>
      <c r="X64" s="247"/>
      <c r="Y64" s="247"/>
      <c r="Z64" s="247"/>
      <c r="AA64" s="247"/>
      <c r="AB64" s="247"/>
      <c r="AC64" s="247"/>
      <c r="AD64" s="247"/>
      <c r="AE64" s="247"/>
      <c r="AF64" s="247"/>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47"/>
      <c r="C65" s="247"/>
      <c r="D65" s="247"/>
      <c r="E65" s="247"/>
      <c r="F65" s="247"/>
      <c r="G65" s="247"/>
      <c r="H65" s="247"/>
      <c r="I65" s="247"/>
      <c r="J65" s="247"/>
      <c r="K65" s="247"/>
      <c r="L65" s="247"/>
      <c r="M65" s="247"/>
      <c r="N65" s="247"/>
      <c r="O65" s="247"/>
      <c r="P65" s="247"/>
      <c r="Q65" s="247"/>
      <c r="R65" s="247"/>
      <c r="S65" s="247"/>
      <c r="T65" s="247"/>
      <c r="U65" s="247"/>
      <c r="V65" s="247"/>
      <c r="W65" s="247"/>
      <c r="X65" s="247"/>
      <c r="Y65" s="247"/>
      <c r="Z65" s="247"/>
      <c r="AA65" s="247"/>
      <c r="AB65" s="247"/>
      <c r="AC65" s="247"/>
      <c r="AD65" s="247"/>
      <c r="AE65" s="247"/>
      <c r="AF65" s="247"/>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73"/>
      <c r="B66" s="32"/>
      <c r="C66" s="33"/>
      <c r="D66" s="33"/>
      <c r="E66" s="32"/>
      <c r="F66" s="32"/>
      <c r="G66" s="239" t="s">
        <v>18</v>
      </c>
      <c r="H66" s="240" t="s">
        <v>118</v>
      </c>
      <c r="I66" s="637" t="s">
        <v>240</v>
      </c>
      <c r="J66" s="638"/>
      <c r="K66" s="638"/>
      <c r="L66" s="638"/>
      <c r="M66" s="638"/>
      <c r="N66" s="638"/>
      <c r="O66" s="638"/>
      <c r="P66" s="638"/>
      <c r="Q66" s="638"/>
      <c r="R66" s="638"/>
      <c r="S66" s="638"/>
      <c r="T66" s="638"/>
      <c r="U66" s="638"/>
      <c r="V66" s="639"/>
      <c r="W66" s="32"/>
      <c r="X66" s="32"/>
      <c r="Y66" s="32"/>
      <c r="Z66" s="33"/>
      <c r="AA66" s="32"/>
      <c r="AB66" s="32"/>
      <c r="AC66" s="32"/>
      <c r="AD66" s="32"/>
      <c r="AE66" s="32"/>
      <c r="AF66" s="32"/>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73"/>
      <c r="B67" s="32"/>
      <c r="C67" s="185" t="s">
        <v>139</v>
      </c>
      <c r="D67" s="33"/>
      <c r="E67" s="32"/>
      <c r="F67" s="640" t="s">
        <v>134</v>
      </c>
      <c r="G67" s="231">
        <v>1</v>
      </c>
      <c r="H67" s="356" t="s">
        <v>119</v>
      </c>
      <c r="I67" s="643" t="str">
        <f>IF([28]FQH!I62="","",[28]FQH!I62)</f>
        <v>Menjelaskan pengertian, syarat, rukun, dan ketentuan dalam shalat jum'at beserta ketentuan-ketentuan dalam khutbah jum'at dan amaliyah - amaliyah sunnah yang disyariatkan dihari jum'at</v>
      </c>
      <c r="J67" s="644"/>
      <c r="K67" s="644"/>
      <c r="L67" s="644"/>
      <c r="M67" s="644"/>
      <c r="N67" s="644"/>
      <c r="O67" s="644"/>
      <c r="P67" s="644"/>
      <c r="Q67" s="644"/>
      <c r="R67" s="644"/>
      <c r="S67" s="644"/>
      <c r="T67" s="644"/>
      <c r="U67" s="644"/>
      <c r="V67" s="645"/>
      <c r="W67" s="32"/>
      <c r="X67" s="32"/>
      <c r="Y67" s="32"/>
      <c r="Z67" s="33"/>
      <c r="AA67" s="32"/>
      <c r="AB67" s="32"/>
      <c r="AC67" s="32"/>
      <c r="AD67" s="32"/>
      <c r="AE67" s="32"/>
      <c r="AF67" s="32"/>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73"/>
      <c r="B68" s="32"/>
      <c r="C68" s="187" t="s">
        <v>146</v>
      </c>
      <c r="D68" s="187"/>
      <c r="E68" s="32"/>
      <c r="F68" s="641"/>
      <c r="G68" s="232">
        <v>2</v>
      </c>
      <c r="H68" s="357" t="s">
        <v>120</v>
      </c>
      <c r="I68" s="643" t="str">
        <f>IF([28]FQH!I63="","",[28]FQH!I63)</f>
        <v>Menjelaskan pengertian, syarat, rukun, dan ketentuan-ketentuan ;lain dalam pelaksanaan shalat jamak dan Qasar dan ketentuan -ketentuan syariat dalam tata cara pelaksanaan shalat fardlu dalam kondisi tertentu seperti sakitdan  dalam perjalanan</v>
      </c>
      <c r="J68" s="644"/>
      <c r="K68" s="644"/>
      <c r="L68" s="644"/>
      <c r="M68" s="644"/>
      <c r="N68" s="644"/>
      <c r="O68" s="644"/>
      <c r="P68" s="644"/>
      <c r="Q68" s="644"/>
      <c r="R68" s="644"/>
      <c r="S68" s="644"/>
      <c r="T68" s="644"/>
      <c r="U68" s="644"/>
      <c r="V68" s="645"/>
      <c r="W68" s="32"/>
      <c r="X68" s="32"/>
      <c r="Y68" s="32"/>
      <c r="Z68" s="33"/>
      <c r="AA68" s="32"/>
      <c r="AB68" s="32"/>
      <c r="AC68" s="32"/>
      <c r="AD68" s="32"/>
      <c r="AE68" s="32"/>
      <c r="AF68" s="32"/>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73"/>
      <c r="B69" s="32"/>
      <c r="C69" s="187" t="s">
        <v>147</v>
      </c>
      <c r="D69" s="187"/>
      <c r="E69" s="32"/>
      <c r="F69" s="641"/>
      <c r="G69" s="232">
        <v>3</v>
      </c>
      <c r="H69" s="358" t="s">
        <v>121</v>
      </c>
      <c r="I69" s="643" t="str">
        <f>IF([28]FQH!I64="","",[28]FQH!I64)</f>
        <v>mengidentifikasi ketentuan-ketentuan  shalat sunnah Mu'aqad dan ghairu mu'akad dan hikmah dari shalat sunnah mu'aqad dan shalat sunnah ghairu mu'aqad</v>
      </c>
      <c r="J69" s="644"/>
      <c r="K69" s="644"/>
      <c r="L69" s="644"/>
      <c r="M69" s="644"/>
      <c r="N69" s="644"/>
      <c r="O69" s="644"/>
      <c r="P69" s="644"/>
      <c r="Q69" s="644"/>
      <c r="R69" s="644"/>
      <c r="S69" s="644"/>
      <c r="T69" s="644"/>
      <c r="U69" s="644"/>
      <c r="V69" s="645"/>
      <c r="W69" s="32"/>
      <c r="X69" s="32"/>
      <c r="Y69" s="32"/>
      <c r="Z69" s="33"/>
      <c r="AA69" s="32"/>
      <c r="AB69" s="32"/>
      <c r="AC69" s="32"/>
      <c r="AD69" s="32"/>
      <c r="AE69" s="32"/>
      <c r="AF69" s="32"/>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73"/>
      <c r="B70" s="32"/>
      <c r="C70" s="215" t="s">
        <v>115</v>
      </c>
      <c r="D70" s="187"/>
      <c r="E70" s="32"/>
      <c r="F70" s="641"/>
      <c r="G70" s="232">
        <v>4</v>
      </c>
      <c r="H70" s="357" t="s">
        <v>122</v>
      </c>
      <c r="I70" s="643">
        <f>IF([28]FQH!I65="","",[28]FQH!I65)</f>
        <v>0</v>
      </c>
      <c r="J70" s="644"/>
      <c r="K70" s="644"/>
      <c r="L70" s="644"/>
      <c r="M70" s="644"/>
      <c r="N70" s="644"/>
      <c r="O70" s="644"/>
      <c r="P70" s="644"/>
      <c r="Q70" s="644"/>
      <c r="R70" s="644"/>
      <c r="S70" s="644"/>
      <c r="T70" s="644"/>
      <c r="U70" s="644"/>
      <c r="V70" s="645"/>
      <c r="W70" s="32"/>
      <c r="X70" s="32"/>
      <c r="Y70" s="32"/>
      <c r="Z70" s="33"/>
      <c r="AA70" s="32"/>
      <c r="AB70" s="32"/>
      <c r="AC70" s="32"/>
      <c r="AD70" s="32"/>
      <c r="AE70" s="32"/>
      <c r="AF70" s="32"/>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73"/>
      <c r="B71" s="32"/>
      <c r="C71" s="32"/>
      <c r="D71" s="32"/>
      <c r="E71" s="32"/>
      <c r="F71" s="641"/>
      <c r="G71" s="232">
        <v>5</v>
      </c>
      <c r="H71" s="358" t="s">
        <v>123</v>
      </c>
      <c r="I71" s="643">
        <f>IF([28]FQH!I66="","",[28]FQH!I66)</f>
        <v>0</v>
      </c>
      <c r="J71" s="644"/>
      <c r="K71" s="644"/>
      <c r="L71" s="644"/>
      <c r="M71" s="644"/>
      <c r="N71" s="644"/>
      <c r="O71" s="644"/>
      <c r="P71" s="644"/>
      <c r="Q71" s="644"/>
      <c r="R71" s="644"/>
      <c r="S71" s="644"/>
      <c r="T71" s="644"/>
      <c r="U71" s="644"/>
      <c r="V71" s="645"/>
      <c r="W71" s="32"/>
      <c r="X71" s="32"/>
      <c r="Y71" s="32"/>
      <c r="Z71" s="33"/>
      <c r="AA71" s="32"/>
      <c r="AB71" s="32"/>
      <c r="AC71" s="32"/>
      <c r="AD71" s="32"/>
      <c r="AE71" s="32"/>
      <c r="AF71" s="32"/>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73"/>
      <c r="B72" s="32"/>
      <c r="C72" s="32"/>
      <c r="D72" s="32"/>
      <c r="E72" s="32"/>
      <c r="F72" s="641"/>
      <c r="G72" s="232">
        <v>6</v>
      </c>
      <c r="H72" s="357" t="s">
        <v>124</v>
      </c>
      <c r="I72" s="643">
        <f>IF([28]FQH!I67="","",[28]FQH!I67)</f>
        <v>0</v>
      </c>
      <c r="J72" s="644"/>
      <c r="K72" s="644"/>
      <c r="L72" s="644"/>
      <c r="M72" s="644"/>
      <c r="N72" s="644"/>
      <c r="O72" s="644"/>
      <c r="P72" s="644"/>
      <c r="Q72" s="644"/>
      <c r="R72" s="644"/>
      <c r="S72" s="644"/>
      <c r="T72" s="644"/>
      <c r="U72" s="644"/>
      <c r="V72" s="645"/>
      <c r="W72" s="32"/>
      <c r="X72" s="32"/>
      <c r="Y72" s="32"/>
      <c r="Z72" s="33"/>
      <c r="AA72" s="32"/>
      <c r="AB72" s="32"/>
      <c r="AC72" s="32"/>
      <c r="AD72" s="32"/>
      <c r="AE72" s="32"/>
      <c r="AF72" s="32"/>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73"/>
      <c r="B73" s="32"/>
      <c r="C73" s="32"/>
      <c r="D73" s="32"/>
      <c r="E73" s="32"/>
      <c r="F73" s="641"/>
      <c r="G73" s="232">
        <v>7</v>
      </c>
      <c r="H73" s="358" t="s">
        <v>125</v>
      </c>
      <c r="I73" s="643">
        <f>IF([28]FQH!I68="","",[28]FQH!I68)</f>
        <v>0</v>
      </c>
      <c r="J73" s="644"/>
      <c r="K73" s="644"/>
      <c r="L73" s="644"/>
      <c r="M73" s="644"/>
      <c r="N73" s="644"/>
      <c r="O73" s="644"/>
      <c r="P73" s="644"/>
      <c r="Q73" s="644"/>
      <c r="R73" s="644"/>
      <c r="S73" s="644"/>
      <c r="T73" s="644"/>
      <c r="U73" s="644"/>
      <c r="V73" s="645"/>
      <c r="W73" s="32"/>
      <c r="X73" s="32"/>
      <c r="Y73" s="32"/>
      <c r="Z73" s="33"/>
      <c r="AA73" s="32"/>
      <c r="AB73" s="32"/>
      <c r="AC73" s="32"/>
      <c r="AD73" s="32"/>
      <c r="AE73" s="32"/>
      <c r="AF73" s="32"/>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73"/>
      <c r="B74" s="32"/>
      <c r="C74" s="32"/>
      <c r="D74" s="32"/>
      <c r="E74" s="32"/>
      <c r="F74" s="642"/>
      <c r="G74" s="233">
        <v>8</v>
      </c>
      <c r="H74" s="359" t="s">
        <v>126</v>
      </c>
      <c r="I74" s="643">
        <f>IF([28]FQH!I69="","",[28]FQH!I69)</f>
        <v>0</v>
      </c>
      <c r="J74" s="644"/>
      <c r="K74" s="644"/>
      <c r="L74" s="644"/>
      <c r="M74" s="644"/>
      <c r="N74" s="644"/>
      <c r="O74" s="644"/>
      <c r="P74" s="644"/>
      <c r="Q74" s="644"/>
      <c r="R74" s="644"/>
      <c r="S74" s="644"/>
      <c r="T74" s="644"/>
      <c r="U74" s="644"/>
      <c r="V74" s="645"/>
      <c r="W74" s="32"/>
      <c r="X74" s="32"/>
      <c r="Y74" s="32"/>
      <c r="Z74" s="33"/>
      <c r="AA74" s="32"/>
      <c r="AB74" s="32"/>
      <c r="AC74" s="32"/>
      <c r="AD74" s="32"/>
      <c r="AE74" s="32"/>
      <c r="AF74" s="32"/>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73"/>
      <c r="B75" s="33"/>
      <c r="C75" s="188"/>
      <c r="D75" s="188"/>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73"/>
      <c r="B76" s="33"/>
      <c r="C76" s="188"/>
      <c r="D76" s="188"/>
      <c r="E76" s="186"/>
      <c r="F76" s="186"/>
      <c r="G76" s="186"/>
      <c r="H76" s="186"/>
      <c r="I76" s="186"/>
      <c r="J76" s="186"/>
      <c r="K76" s="186"/>
      <c r="L76" s="186"/>
      <c r="M76" s="186"/>
      <c r="N76" s="186"/>
      <c r="O76" s="186"/>
      <c r="P76" s="186"/>
      <c r="Q76" s="186"/>
      <c r="R76" s="186"/>
      <c r="S76" s="186"/>
      <c r="T76" s="186"/>
      <c r="U76" s="186"/>
      <c r="V76" s="186"/>
      <c r="W76" s="186"/>
      <c r="X76" s="186"/>
      <c r="Y76" s="186"/>
      <c r="Z76" s="186"/>
      <c r="AA76" s="186"/>
      <c r="AB76" s="186"/>
      <c r="AC76" s="186"/>
      <c r="AD76" s="186"/>
      <c r="AE76" s="186"/>
      <c r="AF76" s="186"/>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73"/>
      <c r="B77" s="185"/>
      <c r="C77" s="33"/>
      <c r="D77" s="33"/>
      <c r="E77" s="32"/>
      <c r="F77" s="32"/>
      <c r="G77" s="32"/>
      <c r="H77" s="32"/>
      <c r="I77" s="32"/>
      <c r="J77" s="32"/>
      <c r="K77" s="32"/>
      <c r="L77" s="32"/>
      <c r="M77" s="32"/>
      <c r="N77" s="32"/>
      <c r="O77" s="32"/>
      <c r="P77" s="32"/>
      <c r="Q77" s="32"/>
      <c r="R77" s="32"/>
      <c r="S77" s="32"/>
      <c r="T77" s="32"/>
      <c r="U77" s="32"/>
      <c r="V77" s="32"/>
      <c r="W77" s="32"/>
      <c r="X77" s="32"/>
      <c r="Y77" s="32"/>
      <c r="Z77" s="33"/>
      <c r="AA77" s="32"/>
      <c r="AB77" s="32"/>
      <c r="AC77" s="32"/>
      <c r="AD77" s="32"/>
      <c r="AE77" s="32"/>
      <c r="AF77" s="32"/>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73"/>
      <c r="B78" s="32"/>
      <c r="C78" s="187"/>
      <c r="D78" s="187"/>
      <c r="E78" s="189"/>
      <c r="F78" s="32"/>
      <c r="G78" s="646" t="s">
        <v>131</v>
      </c>
      <c r="H78" s="646"/>
      <c r="I78" s="646"/>
      <c r="J78" s="646"/>
      <c r="K78" s="646"/>
      <c r="L78" s="646"/>
      <c r="M78" s="646"/>
      <c r="N78" s="646"/>
      <c r="O78" s="646"/>
      <c r="P78" s="646"/>
      <c r="Q78" s="646"/>
      <c r="R78" s="646"/>
      <c r="S78" s="646"/>
      <c r="T78" s="646"/>
      <c r="U78" s="646"/>
      <c r="V78" s="646"/>
      <c r="W78" s="646"/>
      <c r="X78" s="32"/>
      <c r="Y78" s="32"/>
      <c r="Z78" s="32"/>
      <c r="AA78" s="190"/>
      <c r="AB78" s="190"/>
      <c r="AC78" s="190"/>
      <c r="AD78" s="190"/>
      <c r="AE78" s="190"/>
      <c r="AF78" s="190"/>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73"/>
      <c r="B79" s="32"/>
      <c r="C79" s="187"/>
      <c r="D79" s="187"/>
      <c r="E79" s="32"/>
      <c r="F79" s="32"/>
      <c r="G79" s="647" t="s">
        <v>132</v>
      </c>
      <c r="H79" s="647"/>
      <c r="I79" s="647"/>
      <c r="J79" s="648" t="s">
        <v>133</v>
      </c>
      <c r="K79" s="648"/>
      <c r="L79" s="648"/>
      <c r="M79" s="648"/>
      <c r="N79" s="648"/>
      <c r="O79" s="648"/>
      <c r="P79" s="648"/>
      <c r="Q79" s="648"/>
      <c r="R79" s="648"/>
      <c r="S79" s="648"/>
      <c r="T79" s="648"/>
      <c r="U79" s="648"/>
      <c r="V79" s="648"/>
      <c r="W79" s="648"/>
      <c r="X79" s="32"/>
      <c r="Y79" s="32"/>
      <c r="Z79" s="33"/>
      <c r="AA79" s="191"/>
      <c r="AB79" s="191"/>
      <c r="AC79" s="191"/>
      <c r="AD79" s="191"/>
      <c r="AE79" s="191"/>
      <c r="AF79" s="191"/>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73"/>
      <c r="B80" s="32"/>
      <c r="C80" s="187"/>
      <c r="D80" s="187"/>
      <c r="E80" s="32"/>
      <c r="F80" s="32"/>
      <c r="G80" s="211" t="e">
        <f>I81+1</f>
        <v>#REF!</v>
      </c>
      <c r="H80" s="212" t="s">
        <v>2</v>
      </c>
      <c r="I80" s="211">
        <v>100</v>
      </c>
      <c r="J80" s="636" t="s">
        <v>140</v>
      </c>
      <c r="K80" s="636"/>
      <c r="L80" s="636"/>
      <c r="M80" s="636"/>
      <c r="N80" s="636"/>
      <c r="O80" s="636"/>
      <c r="P80" s="636"/>
      <c r="Q80" s="636"/>
      <c r="R80" s="636"/>
      <c r="S80" s="636"/>
      <c r="T80" s="636"/>
      <c r="U80" s="636"/>
      <c r="V80" s="636"/>
      <c r="W80" s="636"/>
      <c r="X80" s="32"/>
      <c r="Y80" s="192"/>
      <c r="Z80" s="193"/>
      <c r="AA80" s="194"/>
      <c r="AB80" s="194"/>
      <c r="AC80" s="194"/>
      <c r="AD80" s="194"/>
      <c r="AE80" s="194"/>
      <c r="AF80" s="194"/>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73"/>
      <c r="B81" s="32"/>
      <c r="C81" s="187"/>
      <c r="D81" s="187"/>
      <c r="E81" s="32"/>
      <c r="F81" s="32"/>
      <c r="G81" s="211" t="e">
        <f>I82+1</f>
        <v>#REF!</v>
      </c>
      <c r="H81" s="212" t="s">
        <v>2</v>
      </c>
      <c r="I81" s="211" t="e">
        <f>ROUNDDOWN(G81+($I$80-G81)/2,0)</f>
        <v>#REF!</v>
      </c>
      <c r="J81" s="636" t="s">
        <v>141</v>
      </c>
      <c r="K81" s="636"/>
      <c r="L81" s="636"/>
      <c r="M81" s="636"/>
      <c r="N81" s="636"/>
      <c r="O81" s="636"/>
      <c r="P81" s="636"/>
      <c r="Q81" s="636"/>
      <c r="R81" s="636"/>
      <c r="S81" s="636"/>
      <c r="T81" s="636"/>
      <c r="U81" s="636"/>
      <c r="V81" s="636"/>
      <c r="W81" s="636"/>
      <c r="X81" s="32"/>
      <c r="Y81" s="192"/>
      <c r="Z81" s="193"/>
      <c r="AA81" s="194"/>
      <c r="AB81" s="194"/>
      <c r="AC81" s="194"/>
      <c r="AD81" s="194"/>
      <c r="AE81" s="194"/>
      <c r="AF81" s="194"/>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73"/>
      <c r="B82" s="32"/>
      <c r="C82" s="195"/>
      <c r="D82" s="195"/>
      <c r="E82" s="32"/>
      <c r="F82" s="32"/>
      <c r="G82" s="214" t="e">
        <f>#REF!</f>
        <v>#REF!</v>
      </c>
      <c r="H82" s="212" t="s">
        <v>2</v>
      </c>
      <c r="I82" s="211" t="e">
        <f>ROUNDDOWN(G82+($I$80-G82)/3,0)</f>
        <v>#REF!</v>
      </c>
      <c r="J82" s="636" t="s">
        <v>142</v>
      </c>
      <c r="K82" s="636"/>
      <c r="L82" s="636"/>
      <c r="M82" s="636"/>
      <c r="N82" s="636"/>
      <c r="O82" s="636"/>
      <c r="P82" s="636"/>
      <c r="Q82" s="636"/>
      <c r="R82" s="636"/>
      <c r="S82" s="636"/>
      <c r="T82" s="636"/>
      <c r="U82" s="636"/>
      <c r="V82" s="636"/>
      <c r="W82" s="636"/>
      <c r="X82" s="32"/>
      <c r="Y82" s="196"/>
      <c r="Z82" s="193"/>
      <c r="AA82" s="194"/>
      <c r="AB82" s="194"/>
      <c r="AC82" s="194"/>
      <c r="AD82" s="194"/>
      <c r="AE82" s="194"/>
      <c r="AF82" s="194"/>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73"/>
      <c r="B83" s="32"/>
      <c r="C83" s="33"/>
      <c r="D83" s="33"/>
      <c r="E83" s="32"/>
      <c r="F83" s="32"/>
      <c r="G83" s="211">
        <v>0</v>
      </c>
      <c r="H83" s="212" t="s">
        <v>2</v>
      </c>
      <c r="I83" s="211" t="e">
        <f>G82-1</f>
        <v>#REF!</v>
      </c>
      <c r="J83" s="636" t="s">
        <v>143</v>
      </c>
      <c r="K83" s="636"/>
      <c r="L83" s="636"/>
      <c r="M83" s="636"/>
      <c r="N83" s="636"/>
      <c r="O83" s="636"/>
      <c r="P83" s="636"/>
      <c r="Q83" s="636"/>
      <c r="R83" s="636"/>
      <c r="S83" s="636"/>
      <c r="T83" s="636"/>
      <c r="U83" s="636"/>
      <c r="V83" s="636"/>
      <c r="W83" s="636"/>
      <c r="X83" s="32"/>
      <c r="Y83" s="192"/>
      <c r="Z83" s="193"/>
      <c r="AA83" s="192"/>
      <c r="AB83" s="192"/>
      <c r="AC83" s="192"/>
      <c r="AD83" s="192"/>
      <c r="AE83" s="192"/>
      <c r="AF83" s="192"/>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73"/>
      <c r="B84" s="32"/>
      <c r="C84" s="33"/>
      <c r="D84" s="33"/>
      <c r="E84" s="32"/>
      <c r="F84" s="32"/>
      <c r="G84" s="647"/>
      <c r="H84" s="647"/>
      <c r="I84" s="647"/>
      <c r="J84" s="648"/>
      <c r="K84" s="648"/>
      <c r="L84" s="648"/>
      <c r="M84" s="648"/>
      <c r="N84" s="648"/>
      <c r="O84" s="648"/>
      <c r="P84" s="648"/>
      <c r="Q84" s="648"/>
      <c r="R84" s="648"/>
      <c r="S84" s="648"/>
      <c r="T84" s="648"/>
      <c r="U84" s="648"/>
      <c r="V84" s="648"/>
      <c r="W84" s="648"/>
      <c r="X84" s="32"/>
      <c r="Y84" s="32"/>
      <c r="Z84" s="33"/>
      <c r="AA84" s="32"/>
      <c r="AB84" s="32"/>
      <c r="AC84" s="32"/>
      <c r="AD84" s="32"/>
      <c r="AE84" s="32"/>
      <c r="AF84" s="32"/>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646" t="s">
        <v>131</v>
      </c>
      <c r="H85" s="646"/>
      <c r="I85" s="646"/>
      <c r="J85" s="646"/>
      <c r="K85" s="646"/>
      <c r="L85" s="646"/>
      <c r="M85" s="646"/>
      <c r="N85" s="646"/>
      <c r="O85" s="646"/>
      <c r="P85" s="646"/>
      <c r="Q85" s="646"/>
      <c r="R85" s="646"/>
      <c r="S85" s="646"/>
      <c r="T85" s="646"/>
      <c r="U85" s="646"/>
      <c r="V85" s="646"/>
      <c r="W85" s="646"/>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647" t="s">
        <v>132</v>
      </c>
      <c r="H86" s="647"/>
      <c r="I86" s="647"/>
      <c r="J86" s="648" t="s">
        <v>133</v>
      </c>
      <c r="K86" s="648"/>
      <c r="L86" s="648"/>
      <c r="M86" s="648"/>
      <c r="N86" s="648"/>
      <c r="O86" s="648"/>
      <c r="P86" s="648"/>
      <c r="Q86" s="648"/>
      <c r="R86" s="648"/>
      <c r="S86" s="648"/>
      <c r="T86" s="648"/>
      <c r="U86" s="648"/>
      <c r="V86" s="648"/>
      <c r="W86" s="648"/>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197" t="e">
        <f>G80</f>
        <v>#REF!</v>
      </c>
      <c r="H87" s="198" t="s">
        <v>2</v>
      </c>
      <c r="I87" s="197">
        <f>I80</f>
        <v>100</v>
      </c>
      <c r="J87" s="636" t="s">
        <v>140</v>
      </c>
      <c r="K87" s="636"/>
      <c r="L87" s="636"/>
      <c r="M87" s="636"/>
      <c r="N87" s="636"/>
      <c r="O87" s="636"/>
      <c r="P87" s="636"/>
      <c r="Q87" s="636"/>
      <c r="R87" s="636"/>
      <c r="S87" s="636"/>
      <c r="T87" s="636"/>
      <c r="U87" s="636"/>
      <c r="V87" s="636"/>
      <c r="W87" s="636"/>
      <c r="Z87" s="4"/>
    </row>
    <row r="88" spans="1:98" ht="15" hidden="1" customHeight="1" x14ac:dyDescent="0.25">
      <c r="C88" s="4"/>
      <c r="D88" s="4"/>
      <c r="G88" s="197" t="e">
        <f t="shared" ref="G88:G90" si="17">G81</f>
        <v>#REF!</v>
      </c>
      <c r="H88" s="198" t="s">
        <v>2</v>
      </c>
      <c r="I88" s="197" t="e">
        <f t="shared" ref="I88:I90" si="18">I81</f>
        <v>#REF!</v>
      </c>
      <c r="J88" s="636" t="s">
        <v>141</v>
      </c>
      <c r="K88" s="636"/>
      <c r="L88" s="636"/>
      <c r="M88" s="636"/>
      <c r="N88" s="636"/>
      <c r="O88" s="636"/>
      <c r="P88" s="636"/>
      <c r="Q88" s="636"/>
      <c r="R88" s="636"/>
      <c r="S88" s="636"/>
      <c r="T88" s="636"/>
      <c r="U88" s="636"/>
      <c r="V88" s="636"/>
      <c r="W88" s="636"/>
    </row>
    <row r="89" spans="1:98" ht="15" hidden="1" customHeight="1" x14ac:dyDescent="0.25">
      <c r="C89" s="4"/>
      <c r="D89" s="4"/>
      <c r="G89" s="197" t="e">
        <f t="shared" si="17"/>
        <v>#REF!</v>
      </c>
      <c r="H89" s="198" t="s">
        <v>2</v>
      </c>
      <c r="I89" s="197" t="e">
        <f t="shared" si="18"/>
        <v>#REF!</v>
      </c>
      <c r="J89" s="636" t="s">
        <v>142</v>
      </c>
      <c r="K89" s="636"/>
      <c r="L89" s="636"/>
      <c r="M89" s="636"/>
      <c r="N89" s="636"/>
      <c r="O89" s="636"/>
      <c r="P89" s="636"/>
      <c r="Q89" s="636"/>
      <c r="R89" s="636"/>
      <c r="S89" s="636"/>
      <c r="T89" s="636"/>
      <c r="U89" s="636"/>
      <c r="V89" s="636"/>
      <c r="W89" s="636"/>
    </row>
    <row r="90" spans="1:98" ht="15" hidden="1" customHeight="1" x14ac:dyDescent="0.25">
      <c r="C90" s="4"/>
      <c r="D90" s="4"/>
      <c r="G90" s="197">
        <f t="shared" si="17"/>
        <v>0</v>
      </c>
      <c r="H90" s="198" t="s">
        <v>2</v>
      </c>
      <c r="I90" s="197" t="e">
        <f t="shared" si="18"/>
        <v>#REF!</v>
      </c>
      <c r="J90" s="636" t="s">
        <v>143</v>
      </c>
      <c r="K90" s="636"/>
      <c r="L90" s="636"/>
      <c r="M90" s="636"/>
      <c r="N90" s="636"/>
      <c r="O90" s="636"/>
      <c r="P90" s="636"/>
      <c r="Q90" s="636"/>
      <c r="R90" s="636"/>
      <c r="S90" s="636"/>
      <c r="T90" s="636"/>
      <c r="U90" s="636"/>
      <c r="V90" s="636"/>
      <c r="W90" s="636"/>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J87:W87"/>
    <mergeCell ref="J88:W88"/>
    <mergeCell ref="J89:W89"/>
    <mergeCell ref="J90:W90"/>
    <mergeCell ref="J83:W83"/>
    <mergeCell ref="G84:I84"/>
    <mergeCell ref="J84:W84"/>
    <mergeCell ref="G85:W85"/>
    <mergeCell ref="G86:I86"/>
    <mergeCell ref="J86:W86"/>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7:N7"/>
    <mergeCell ref="O7:V7"/>
    <mergeCell ref="Z7:Z8"/>
    <mergeCell ref="AE7:AE8"/>
    <mergeCell ref="AF7:AF8"/>
    <mergeCell ref="AC8:AD8"/>
    <mergeCell ref="G2:V2"/>
    <mergeCell ref="E4:F4"/>
    <mergeCell ref="G4:V4"/>
    <mergeCell ref="B5:C5"/>
    <mergeCell ref="G5:V5"/>
    <mergeCell ref="G3:V3"/>
    <mergeCell ref="B7:B8"/>
    <mergeCell ref="C7:C8"/>
    <mergeCell ref="D7:D8"/>
    <mergeCell ref="E7:E8"/>
    <mergeCell ref="F7:F8"/>
  </mergeCells>
  <conditionalFormatting sqref="O55:V56 Z9:AF54 B51:Y54 B9:V50 Y10:Y50">
    <cfRule type="expression" dxfId="520" priority="92">
      <formula>AND($B9&lt;&gt;"",$B10="")</formula>
    </cfRule>
    <cfRule type="expression" dxfId="519" priority="93">
      <formula>$B9=""</formula>
    </cfRule>
  </conditionalFormatting>
  <conditionalFormatting sqref="Y82 G78 G85">
    <cfRule type="expression" dxfId="518" priority="84">
      <formula>$G$77="kkm tunggal"</formula>
    </cfRule>
  </conditionalFormatting>
  <conditionalFormatting sqref="G8:V8">
    <cfRule type="expression" dxfId="517" priority="69">
      <formula>COUNTA(G$9:G$54)&gt;0</formula>
    </cfRule>
  </conditionalFormatting>
  <conditionalFormatting sqref="G55:N56">
    <cfRule type="expression" dxfId="516" priority="32">
      <formula>AND($B55&lt;&gt;"",$B56="")</formula>
    </cfRule>
    <cfRule type="expression" dxfId="515" priority="33">
      <formula>$B55=""</formula>
    </cfRule>
  </conditionalFormatting>
  <conditionalFormatting sqref="G55:N56">
    <cfRule type="expression" dxfId="514" priority="27">
      <formula>COUNTIF($G55:$N55,G55)&gt;1</formula>
    </cfRule>
  </conditionalFormatting>
  <conditionalFormatting sqref="AE10:AE54">
    <cfRule type="expression" dxfId="513" priority="21">
      <formula>AND($B9&lt;&gt;"",$B10="")</formula>
    </cfRule>
    <cfRule type="expression" dxfId="512" priority="22">
      <formula>$B9=""</formula>
    </cfRule>
  </conditionalFormatting>
  <conditionalFormatting sqref="Y9">
    <cfRule type="expression" dxfId="511" priority="7">
      <formula>AND($B9&lt;&gt;"",$B10="")</formula>
    </cfRule>
    <cfRule type="expression" dxfId="510" priority="8">
      <formula>$B9=""</formula>
    </cfRule>
  </conditionalFormatting>
  <conditionalFormatting sqref="W9:X50">
    <cfRule type="expression" dxfId="509" priority="1">
      <formula>AND($B9&lt;&gt;"",$B10="")</formula>
    </cfRule>
    <cfRule type="expression" dxfId="508" priority="2">
      <formula>$B9=""</formula>
    </cfRule>
  </conditionalFormatting>
  <dataValidations count="9">
    <dataValidation allowBlank="1" showInputMessage="1" showErrorMessage="1" prompt="Mohon diisi Bobot Nilai. Jika tidak Melakukan penilaian Sumatif silahkan tulis Bobot Nilai 0" sqref="X8" xr:uid="{00000000-0002-0000-0300-000000000000}"/>
    <dataValidation allowBlank="1" showInputMessage="1" showErrorMessage="1" prompt="Mohon diisi Bobot Nilai" sqref="W8 Y8" xr:uid="{00000000-0002-0000-0300-000001000000}"/>
    <dataValidation allowBlank="1" showInputMessage="1" showErrorMessage="1" prompt="Bobot Nilai" sqref="W6:Y6" xr:uid="{00000000-0002-0000-0300-000002000000}"/>
    <dataValidation allowBlank="1" showInputMessage="1" showErrorMessage="1" prompt="Rata-rata Harian" sqref="W7" xr:uid="{00000000-0002-0000-0300-000003000000}"/>
    <dataValidation type="textLength" operator="lessThanOrEqual" allowBlank="1" showInputMessage="1" showErrorMessage="1" sqref="I67:V74" xr:uid="{00000000-0002-0000-0300-000004000000}">
      <formula1>100</formula1>
    </dataValidation>
    <dataValidation type="textLength" operator="lessThanOrEqual" allowBlank="1" showInputMessage="1" showErrorMessage="1" errorTitle="Petunjuk" error="Tulis ringkasan KD maksimal 65 huruf" sqref="W68:AF74" xr:uid="{00000000-0002-0000-0300-000005000000}">
      <formula1>65</formula1>
    </dataValidation>
    <dataValidation allowBlank="1" showInputMessage="1" showErrorMessage="1" prompt="KKM" sqref="I81:I82" xr:uid="{00000000-0002-0000-0300-000006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Y9:Y54 G9:N56 W9:X50" xr:uid="{00000000-0002-0000-0300-000007000000}">
      <formula1>AND(G9&gt;0,G9&lt;=101,COUNTIF($G9:$N9,G9)=1)</formula1>
    </dataValidation>
    <dataValidation type="custom" allowBlank="1" showInputMessage="1" showErrorMessage="1" error="Ada nilai yang sama Bro!" prompt="JIKA ADA NILAI SUMATIF YANG SAMA, MAKA NILAI SUMATIF YG LAIN DITAMBAH angka 1-4 dibelakang koma. Misalnya 82 dan 82,2" sqref="O9:V56" xr:uid="{00000000-0002-0000-0300-000008000000}">
      <formula1>AND(O9&gt;0,O9&lt;=101,COUNTIF($O9:$V9,O9)=1)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1">
    <tabColor rgb="FF0000FF"/>
  </sheetPr>
  <dimension ref="A1:CV97"/>
  <sheetViews>
    <sheetView showGridLines="0" topLeftCell="A2" zoomScale="70" zoomScaleNormal="70" zoomScaleSheetLayoutView="80" workbookViewId="0">
      <pane xSplit="6" ySplit="7" topLeftCell="G9" activePane="bottomRight" state="frozen"/>
      <selection activeCell="H10" sqref="H10"/>
      <selection pane="topRight" activeCell="H10" sqref="H10"/>
      <selection pane="bottomLeft" activeCell="H10" sqref="H10"/>
      <selection pane="bottomRight" activeCell="H10" sqref="H1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73"/>
      <c r="B1" s="174"/>
      <c r="C1" s="174"/>
      <c r="D1" s="174"/>
      <c r="E1" s="174"/>
      <c r="F1" s="174"/>
      <c r="G1" s="174"/>
      <c r="H1" s="174"/>
      <c r="I1" s="174"/>
      <c r="J1" s="174"/>
      <c r="K1" s="174"/>
      <c r="L1" s="174"/>
      <c r="M1" s="174"/>
      <c r="N1" s="174"/>
      <c r="O1" s="174"/>
      <c r="P1" s="174"/>
      <c r="Q1" s="174"/>
      <c r="R1" s="174"/>
      <c r="S1" s="174"/>
      <c r="T1" s="174"/>
      <c r="U1" s="174"/>
      <c r="V1" s="174"/>
      <c r="W1" s="174"/>
      <c r="X1" s="174"/>
      <c r="Y1" s="174"/>
      <c r="Z1" s="174"/>
      <c r="AA1" s="174"/>
      <c r="AB1" s="174"/>
      <c r="AC1" s="174"/>
      <c r="AD1" s="174"/>
      <c r="AE1" s="174"/>
      <c r="AF1" s="174"/>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73"/>
      <c r="B2" s="260"/>
      <c r="C2" s="261"/>
      <c r="D2" s="261"/>
      <c r="E2" s="237" t="s">
        <v>128</v>
      </c>
      <c r="F2" s="238"/>
      <c r="G2" s="619" t="str">
        <f>Data!C4</f>
        <v>SMP ISLAM PEGANDON</v>
      </c>
      <c r="H2" s="619"/>
      <c r="I2" s="619"/>
      <c r="J2" s="619"/>
      <c r="K2" s="619"/>
      <c r="L2" s="619"/>
      <c r="M2" s="619"/>
      <c r="N2" s="619"/>
      <c r="O2" s="619"/>
      <c r="P2" s="619"/>
      <c r="Q2" s="619"/>
      <c r="R2" s="619"/>
      <c r="S2" s="619"/>
      <c r="T2" s="619"/>
      <c r="U2" s="619"/>
      <c r="V2" s="619"/>
      <c r="W2" s="207"/>
      <c r="X2" s="207"/>
      <c r="Y2" s="207"/>
      <c r="Z2" s="207"/>
      <c r="AA2" s="207"/>
      <c r="AB2" s="207"/>
      <c r="AC2" s="207"/>
      <c r="AD2" s="207"/>
      <c r="AE2" s="207"/>
      <c r="AF2" s="207"/>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73"/>
      <c r="B3" s="260"/>
      <c r="C3" s="261"/>
      <c r="D3" s="261"/>
      <c r="E3" s="371"/>
      <c r="F3" s="372"/>
      <c r="G3" s="622" t="str">
        <f>"TAHUN PELAJARAN "&amp;Data!$C$20</f>
        <v>TAHUN PELAJARAN 2024 / 2025</v>
      </c>
      <c r="H3" s="622"/>
      <c r="I3" s="622"/>
      <c r="J3" s="622"/>
      <c r="K3" s="622"/>
      <c r="L3" s="622"/>
      <c r="M3" s="622"/>
      <c r="N3" s="622"/>
      <c r="O3" s="622"/>
      <c r="P3" s="622"/>
      <c r="Q3" s="622"/>
      <c r="R3" s="622"/>
      <c r="S3" s="622"/>
      <c r="T3" s="622"/>
      <c r="U3" s="622"/>
      <c r="V3" s="622"/>
      <c r="W3" s="207"/>
      <c r="X3" s="207"/>
      <c r="Y3" s="207"/>
      <c r="Z3" s="207"/>
      <c r="AA3" s="207"/>
      <c r="AB3" s="207"/>
      <c r="AC3" s="207"/>
      <c r="AD3" s="207"/>
      <c r="AE3" s="207"/>
      <c r="AF3" s="207"/>
      <c r="BY3" s="4"/>
      <c r="BZ3" s="4"/>
      <c r="CA3" s="4"/>
      <c r="CB3" s="4"/>
      <c r="CC3" s="4"/>
      <c r="CD3" s="4"/>
      <c r="CE3" s="4"/>
      <c r="CF3" s="4"/>
      <c r="CG3" s="4"/>
      <c r="CH3" s="4"/>
      <c r="CI3" s="4"/>
      <c r="CJ3" s="4"/>
      <c r="CK3" s="4"/>
      <c r="CL3" s="4"/>
      <c r="CM3" s="4"/>
      <c r="CN3" s="4"/>
      <c r="CO3" s="4"/>
      <c r="CP3" s="4"/>
      <c r="CQ3" s="4"/>
      <c r="CR3" s="4"/>
      <c r="CS3" s="4"/>
      <c r="CT3" s="4"/>
    </row>
    <row r="4" spans="1:98" s="176" customFormat="1" ht="27.75" customHeight="1" x14ac:dyDescent="0.25">
      <c r="A4" s="175"/>
      <c r="B4" s="262"/>
      <c r="C4" s="263"/>
      <c r="D4" s="263"/>
      <c r="E4" s="620" t="s">
        <v>159</v>
      </c>
      <c r="F4" s="621"/>
      <c r="G4" s="622" t="str">
        <f>Menu!B19</f>
        <v>Sejarah Kebudayaan Islam</v>
      </c>
      <c r="H4" s="622"/>
      <c r="I4" s="622"/>
      <c r="J4" s="622"/>
      <c r="K4" s="622"/>
      <c r="L4" s="622"/>
      <c r="M4" s="622"/>
      <c r="N4" s="622"/>
      <c r="O4" s="622"/>
      <c r="P4" s="622"/>
      <c r="Q4" s="622"/>
      <c r="R4" s="622"/>
      <c r="S4" s="622"/>
      <c r="T4" s="622"/>
      <c r="U4" s="622"/>
      <c r="V4" s="622"/>
      <c r="W4" s="207"/>
      <c r="X4" s="207"/>
      <c r="Y4" s="207"/>
      <c r="Z4" s="207"/>
      <c r="AA4" s="207"/>
      <c r="AB4" s="207"/>
      <c r="AC4" s="207"/>
      <c r="AD4" s="207"/>
      <c r="AE4" s="207"/>
      <c r="AF4" s="207"/>
    </row>
    <row r="5" spans="1:98" s="7" customFormat="1" ht="35.25" customHeight="1" thickBot="1" x14ac:dyDescent="0.3">
      <c r="A5" s="173"/>
      <c r="B5" s="623"/>
      <c r="C5" s="623"/>
      <c r="D5" s="347"/>
      <c r="E5" s="235"/>
      <c r="F5" s="236"/>
      <c r="G5" s="624" t="str">
        <f>'AQIDAH - AKHLAK'!G5</f>
        <v>Perolehan Hasil Assesmen Peserta Didik Kelas IX B Semester II ( Genap )</v>
      </c>
      <c r="H5" s="625"/>
      <c r="I5" s="625"/>
      <c r="J5" s="625"/>
      <c r="K5" s="625"/>
      <c r="L5" s="625"/>
      <c r="M5" s="625"/>
      <c r="N5" s="625"/>
      <c r="O5" s="625"/>
      <c r="P5" s="625"/>
      <c r="Q5" s="625"/>
      <c r="R5" s="625"/>
      <c r="S5" s="625"/>
      <c r="T5" s="625"/>
      <c r="U5" s="625"/>
      <c r="V5" s="625"/>
      <c r="W5" s="207"/>
      <c r="X5" s="207"/>
      <c r="Y5" s="207"/>
      <c r="Z5" s="207"/>
      <c r="AA5" s="207"/>
      <c r="AB5" s="207"/>
      <c r="AC5" s="207"/>
      <c r="AD5" s="207"/>
      <c r="AE5" s="207"/>
      <c r="AF5" s="207"/>
      <c r="BY5" s="4"/>
      <c r="BZ5" s="4"/>
      <c r="CA5" s="4"/>
      <c r="CB5" s="4"/>
      <c r="CC5" s="4"/>
      <c r="CD5" s="4"/>
      <c r="CE5" s="4"/>
      <c r="CF5" s="4"/>
      <c r="CG5" s="4"/>
      <c r="CH5" s="4"/>
      <c r="CI5" s="4"/>
      <c r="CJ5" s="4"/>
      <c r="CK5" s="4"/>
      <c r="CL5" s="4"/>
      <c r="CM5" s="4"/>
      <c r="CN5" s="4"/>
      <c r="CO5" s="4"/>
      <c r="CP5" s="4"/>
      <c r="CQ5" s="4"/>
      <c r="CR5" s="4"/>
      <c r="CS5" s="4"/>
      <c r="CT5" s="4"/>
    </row>
    <row r="6" spans="1:98" s="179" customFormat="1" ht="25.5" hidden="1" customHeight="1" thickBot="1" x14ac:dyDescent="0.3">
      <c r="A6" s="177"/>
      <c r="B6" s="178"/>
      <c r="C6" s="178"/>
      <c r="D6" s="178"/>
      <c r="E6" s="178"/>
      <c r="F6" s="178"/>
      <c r="G6" s="209">
        <f t="shared" ref="G6:V6" si="0">IF(COUNT(G9:G54)&gt;0,1,"")</f>
        <v>1</v>
      </c>
      <c r="H6" s="209">
        <f t="shared" si="0"/>
        <v>1</v>
      </c>
      <c r="I6" s="209">
        <f t="shared" si="0"/>
        <v>1</v>
      </c>
      <c r="J6" s="209">
        <f t="shared" si="0"/>
        <v>1</v>
      </c>
      <c r="K6" s="209">
        <f t="shared" si="0"/>
        <v>1</v>
      </c>
      <c r="L6" s="209">
        <f t="shared" si="0"/>
        <v>1</v>
      </c>
      <c r="M6" s="209">
        <f t="shared" si="0"/>
        <v>1</v>
      </c>
      <c r="N6" s="209">
        <f t="shared" si="0"/>
        <v>1</v>
      </c>
      <c r="O6" s="209">
        <f t="shared" si="0"/>
        <v>1</v>
      </c>
      <c r="P6" s="209">
        <f t="shared" si="0"/>
        <v>1</v>
      </c>
      <c r="Q6" s="209">
        <f t="shared" si="0"/>
        <v>1</v>
      </c>
      <c r="R6" s="209">
        <f t="shared" si="0"/>
        <v>1</v>
      </c>
      <c r="S6" s="209">
        <f t="shared" si="0"/>
        <v>1</v>
      </c>
      <c r="T6" s="209">
        <f t="shared" si="0"/>
        <v>1</v>
      </c>
      <c r="U6" s="209">
        <f t="shared" si="0"/>
        <v>1</v>
      </c>
      <c r="V6" s="209">
        <f t="shared" si="0"/>
        <v>1</v>
      </c>
      <c r="W6" s="210">
        <f>SUM(G6:N6)</f>
        <v>8</v>
      </c>
      <c r="X6" s="210">
        <f>SUM(O6:V6)</f>
        <v>8</v>
      </c>
      <c r="Y6" s="210">
        <f>SUM(W8:Y8)</f>
        <v>3</v>
      </c>
      <c r="Z6" s="208"/>
      <c r="AA6" s="208"/>
      <c r="AB6" s="208"/>
      <c r="AC6" s="208"/>
      <c r="AD6" s="208"/>
      <c r="AE6" s="208"/>
      <c r="AF6" s="208"/>
    </row>
    <row r="7" spans="1:98" s="7" customFormat="1" ht="39.75" customHeight="1" thickBot="1" x14ac:dyDescent="0.3">
      <c r="A7" s="173"/>
      <c r="B7" s="656" t="s">
        <v>0</v>
      </c>
      <c r="C7" s="652" t="s">
        <v>68</v>
      </c>
      <c r="D7" s="652" t="s">
        <v>69</v>
      </c>
      <c r="E7" s="652" t="s">
        <v>1</v>
      </c>
      <c r="F7" s="657" t="s">
        <v>14</v>
      </c>
      <c r="G7" s="658" t="s">
        <v>134</v>
      </c>
      <c r="H7" s="659"/>
      <c r="I7" s="659"/>
      <c r="J7" s="659"/>
      <c r="K7" s="659"/>
      <c r="L7" s="659"/>
      <c r="M7" s="659"/>
      <c r="N7" s="660"/>
      <c r="O7" s="649" t="s">
        <v>135</v>
      </c>
      <c r="P7" s="650"/>
      <c r="Q7" s="650"/>
      <c r="R7" s="650"/>
      <c r="S7" s="650"/>
      <c r="T7" s="650"/>
      <c r="U7" s="650"/>
      <c r="V7" s="651"/>
      <c r="W7" s="241" t="s">
        <v>136</v>
      </c>
      <c r="X7" s="241" t="s">
        <v>138</v>
      </c>
      <c r="Y7" s="241" t="s">
        <v>137</v>
      </c>
      <c r="Z7" s="662" t="s">
        <v>80</v>
      </c>
      <c r="AA7" s="203"/>
      <c r="AB7" s="203"/>
      <c r="AC7" s="203"/>
      <c r="AD7" s="203"/>
      <c r="AE7" s="654" t="s">
        <v>144</v>
      </c>
      <c r="AF7" s="653"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73"/>
      <c r="B8" s="614"/>
      <c r="C8" s="616"/>
      <c r="D8" s="616"/>
      <c r="E8" s="616"/>
      <c r="F8" s="618"/>
      <c r="G8" s="169" t="str">
        <f>H67</f>
        <v>TP-1</v>
      </c>
      <c r="H8" s="170" t="str">
        <f>H68</f>
        <v>TP-2</v>
      </c>
      <c r="I8" s="170" t="str">
        <f>H69</f>
        <v>TP-3</v>
      </c>
      <c r="J8" s="170" t="str">
        <f>H70</f>
        <v>TP-4</v>
      </c>
      <c r="K8" s="170" t="str">
        <f>H71</f>
        <v>TP-5</v>
      </c>
      <c r="L8" s="170" t="str">
        <f>H72</f>
        <v>TP-6</v>
      </c>
      <c r="M8" s="170" t="str">
        <f>H73</f>
        <v>TP-7</v>
      </c>
      <c r="N8" s="171" t="str">
        <f>H74</f>
        <v>TP-8</v>
      </c>
      <c r="O8" s="169" t="s">
        <v>148</v>
      </c>
      <c r="P8" s="170" t="s">
        <v>149</v>
      </c>
      <c r="Q8" s="170" t="s">
        <v>150</v>
      </c>
      <c r="R8" s="170" t="s">
        <v>151</v>
      </c>
      <c r="S8" s="170" t="s">
        <v>152</v>
      </c>
      <c r="T8" s="170" t="s">
        <v>153</v>
      </c>
      <c r="U8" s="170" t="s">
        <v>154</v>
      </c>
      <c r="V8" s="171" t="s">
        <v>155</v>
      </c>
      <c r="W8" s="352">
        <v>1</v>
      </c>
      <c r="X8" s="352">
        <v>1</v>
      </c>
      <c r="Y8" s="352">
        <v>1</v>
      </c>
      <c r="Z8" s="662"/>
      <c r="AA8" s="205" t="s">
        <v>129</v>
      </c>
      <c r="AB8" s="205" t="s">
        <v>130</v>
      </c>
      <c r="AC8" s="655" t="s">
        <v>3</v>
      </c>
      <c r="AD8" s="655"/>
      <c r="AE8" s="654"/>
      <c r="AF8" s="653"/>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73"/>
      <c r="B9" s="134">
        <v>1</v>
      </c>
      <c r="C9" s="135">
        <f>IF(Data!F5="","",Data!F5)</f>
        <v>2111</v>
      </c>
      <c r="D9" s="135" t="str">
        <f>IF(Data!G5="","",Data!G5)</f>
        <v>3109336136</v>
      </c>
      <c r="E9" s="152" t="str">
        <f>IF(Data!H5="","",Data!H5)</f>
        <v>AGA ALBANI ZAMIR</v>
      </c>
      <c r="F9" s="135" t="str">
        <f>IF(Data!I5="","",Data!I5)</f>
        <v>L</v>
      </c>
      <c r="G9" s="351">
        <f>IF([29]SKI!$G$9="","",[29]SKI!$G$9)</f>
        <v>82</v>
      </c>
      <c r="H9" s="351">
        <f>IF([29]SKI!H9="","",[29]SKI!H9)</f>
        <v>81</v>
      </c>
      <c r="I9" s="351">
        <f>IF([29]SKI!I9="","",[29]SKI!I9)</f>
        <v>87</v>
      </c>
      <c r="J9" s="351">
        <f>IF([29]SKI!J9="","",[29]SKI!J9)</f>
        <v>0</v>
      </c>
      <c r="K9" s="351">
        <f>IF([29]SKI!K9="","",[29]SKI!K9)</f>
        <v>0</v>
      </c>
      <c r="L9" s="351">
        <f>IF([29]SKI!L9="","",[29]SKI!L9)</f>
        <v>0</v>
      </c>
      <c r="M9" s="351">
        <f>IF([29]SKI!M9="","",[29]SKI!M9)</f>
        <v>0</v>
      </c>
      <c r="N9" s="351">
        <f>IF([29]SKI!N9="","",[29]SKI!N9)</f>
        <v>0</v>
      </c>
      <c r="O9" s="351">
        <f>IF([29]SKI!O9="","",[29]SKI!O9)</f>
        <v>84</v>
      </c>
      <c r="P9" s="351">
        <f>IF([29]SKI!P9="","",[29]SKI!P9)</f>
        <v>90</v>
      </c>
      <c r="Q9" s="351">
        <f>IF([29]SKI!Q9="","",[29]SKI!Q9)</f>
        <v>95</v>
      </c>
      <c r="R9" s="351">
        <f>IF([29]SKI!R9="","",[29]SKI!R9)</f>
        <v>80</v>
      </c>
      <c r="S9" s="351">
        <f>IF([29]SKI!S9="","",[29]SKI!S9)</f>
        <v>0</v>
      </c>
      <c r="T9" s="351">
        <f>IF([29]SKI!T9="","",[29]SKI!T9)</f>
        <v>0</v>
      </c>
      <c r="U9" s="351">
        <f>IF([29]SKI!U9="","",[29]SKI!U9)</f>
        <v>0</v>
      </c>
      <c r="V9" s="351">
        <f>IF([29]SKI!V9="","",[29]SKI!V9)</f>
        <v>0</v>
      </c>
      <c r="W9" s="375">
        <f>IF([29]SKI!W9="","",[29]SKI!W9)</f>
        <v>83.333333333333329</v>
      </c>
      <c r="X9" s="375">
        <f>IF([29]SKI!X9="","",[29]SKI!X9)</f>
        <v>87.25</v>
      </c>
      <c r="Y9" s="351">
        <f>IF([29]SKI!Y9="","",[29]SKI!Y9)</f>
        <v>78</v>
      </c>
      <c r="Z9" s="376">
        <f t="shared" ref="Z9:Z10" si="1">IFERROR(IF(OR(X9="",Y9=""),"",ROUND(((W9*$W$8)+(X9*$X$8)+(Y9*$Y$8))/$Y$6,0)),"")</f>
        <v>83</v>
      </c>
      <c r="AA9" s="377">
        <f>MAX(G9:N9)</f>
        <v>87</v>
      </c>
      <c r="AB9" s="377">
        <f>MIN(G9:N9)</f>
        <v>0</v>
      </c>
      <c r="AC9" s="377">
        <f>MATCH(AA9,G9:N9,0)</f>
        <v>3</v>
      </c>
      <c r="AD9" s="377">
        <f>MATCH(AB9,G9:N9,0)</f>
        <v>4</v>
      </c>
      <c r="AE9" s="378" t="str">
        <f>IFERROR("Menunjukkan penguasaan"&amp; " dalam "&amp;(VLOOKUP(AC9,$G$67:$I$74,3)),"")</f>
        <v>Menunjukkan penguasaan dalam Menganalisis strategi dakwah nabi Muhammad saw di mekah</v>
      </c>
      <c r="AF9" s="379" t="str">
        <f>IFERROR("Perlu bantuan dalam "&amp;(VLOOKUP(AD9,$G$67:$I$74,3)),"")</f>
        <v xml:space="preserve">Perlu bantuan dalam Menganalisis perjuangan nabi Muhammad saw. melakukan perubahan </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73"/>
      <c r="B10" s="134">
        <f t="shared" ref="B10" si="2">IF(E10="","",B9+1)</f>
        <v>2</v>
      </c>
      <c r="C10" s="135">
        <f>IF(Data!F6="","",Data!F6)</f>
        <v>2100</v>
      </c>
      <c r="D10" s="135" t="str">
        <f>IF(Data!G6="","",Data!G6)</f>
        <v>0108954708</v>
      </c>
      <c r="E10" s="152" t="str">
        <f>IF(Data!H6="","",Data!H6)</f>
        <v>AKBAR FIRLY MAULANA</v>
      </c>
      <c r="F10" s="135" t="str">
        <f>IF(Data!I6="","",Data!I6)</f>
        <v>L</v>
      </c>
      <c r="G10" s="135">
        <f>IF([29]SKI!G10="","",[29]SKI!G10)</f>
        <v>82</v>
      </c>
      <c r="H10" s="135">
        <f>IF([29]SKI!H10="","",[29]SKI!H10)</f>
        <v>81</v>
      </c>
      <c r="I10" s="135">
        <f>IF([29]SKI!I10="","",[29]SKI!I10)</f>
        <v>81.400000000000006</v>
      </c>
      <c r="J10" s="135">
        <f>IF([29]SKI!J10="","",[29]SKI!J10)</f>
        <v>0</v>
      </c>
      <c r="K10" s="135">
        <f>IF([29]SKI!K10="","",[29]SKI!K10)</f>
        <v>0</v>
      </c>
      <c r="L10" s="135">
        <f>IF([29]SKI!L10="","",[29]SKI!L10)</f>
        <v>0</v>
      </c>
      <c r="M10" s="135">
        <f>IF([29]SKI!M10="","",[29]SKI!M10)</f>
        <v>0</v>
      </c>
      <c r="N10" s="135">
        <f>IF([29]SKI!N10="","",[29]SKI!N10)</f>
        <v>0</v>
      </c>
      <c r="O10" s="135">
        <f>IF([29]SKI!O10="","",[29]SKI!O10)</f>
        <v>82</v>
      </c>
      <c r="P10" s="135">
        <f>IF([29]SKI!P10="","",[29]SKI!P10)</f>
        <v>90</v>
      </c>
      <c r="Q10" s="135">
        <f>IF([29]SKI!Q10="","",[29]SKI!Q10)</f>
        <v>95</v>
      </c>
      <c r="R10" s="135">
        <f>IF([29]SKI!R10="","",[29]SKI!R10)</f>
        <v>85</v>
      </c>
      <c r="S10" s="135">
        <f>IF([29]SKI!S10="","",[29]SKI!S10)</f>
        <v>0</v>
      </c>
      <c r="T10" s="135">
        <f>IF([29]SKI!T10="","",[29]SKI!T10)</f>
        <v>0</v>
      </c>
      <c r="U10" s="135">
        <f>IF([29]SKI!U10="","",[29]SKI!U10)</f>
        <v>0</v>
      </c>
      <c r="V10" s="350">
        <f>IF([29]SKI!V10="","",[29]SKI!V10)</f>
        <v>0</v>
      </c>
      <c r="W10" s="375">
        <f>IF([29]SKI!W10="","",[29]SKI!W10)</f>
        <v>81.466666666666669</v>
      </c>
      <c r="X10" s="375">
        <f>IF([29]SKI!X10="","",[29]SKI!X10)</f>
        <v>88</v>
      </c>
      <c r="Y10" s="351">
        <f>IF([29]SKI!Y10="","",[29]SKI!Y10)</f>
        <v>78</v>
      </c>
      <c r="Z10" s="302">
        <f t="shared" si="1"/>
        <v>82</v>
      </c>
      <c r="AA10" s="201">
        <f t="shared" ref="AA10" si="3">MAX(G10:N10)</f>
        <v>82</v>
      </c>
      <c r="AB10" s="201">
        <f t="shared" ref="AB10" si="4">MIN(G10:N10)</f>
        <v>0</v>
      </c>
      <c r="AC10" s="201">
        <f t="shared" ref="AC10" si="5">MATCH(AA10,G10:N10,0)</f>
        <v>1</v>
      </c>
      <c r="AD10" s="201">
        <f t="shared" ref="AD10" si="6">MATCH(AB10,G10:N10,0)</f>
        <v>4</v>
      </c>
      <c r="AE10" s="221" t="str">
        <f>IFERROR("Menunjukkan penguasaan"&amp; " dalam "&amp;(VLOOKUP(AC10,$G$67:$I$74,3)),"")</f>
        <v>Menunjukkan penguasaan dalam Menganalisis kondisi masyarakat arab pra Islam .</v>
      </c>
      <c r="AF10" s="226" t="str">
        <f>IFERROR("Perlu bantuan dalam "&amp;(VLOOKUP(AD10,$G$67:$I$74,3)),"")</f>
        <v xml:space="preserve">Perlu bantuan dalam Menganalisis perjuangan nabi Muhammad saw. melakukan perubahan </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73"/>
      <c r="B11" s="134">
        <f t="shared" ref="B11:B54" si="7">IF(E11="","",B10+1)</f>
        <v>3</v>
      </c>
      <c r="C11" s="135">
        <f>IF(Data!F7="","",Data!F7)</f>
        <v>2085</v>
      </c>
      <c r="D11" s="135" t="str">
        <f>IF(Data!G7="","",Data!G7)</f>
        <v>0093911821</v>
      </c>
      <c r="E11" s="152" t="str">
        <f>IF(Data!H7="","",Data!H7)</f>
        <v>ALVINO EWALDO</v>
      </c>
      <c r="F11" s="135" t="str">
        <f>IF(Data!I7="","",Data!I7)</f>
        <v>L</v>
      </c>
      <c r="G11" s="135">
        <f>IF([29]SKI!G11="","",[29]SKI!G11)</f>
        <v>84</v>
      </c>
      <c r="H11" s="135">
        <f>IF([29]SKI!H11="","",[29]SKI!H11)</f>
        <v>83</v>
      </c>
      <c r="I11" s="135">
        <f>IF([29]SKI!I11="","",[29]SKI!I11)</f>
        <v>80</v>
      </c>
      <c r="J11" s="135">
        <f>IF([29]SKI!J11="","",[29]SKI!J11)</f>
        <v>0</v>
      </c>
      <c r="K11" s="135">
        <f>IF([29]SKI!K11="","",[29]SKI!K11)</f>
        <v>0</v>
      </c>
      <c r="L11" s="135">
        <f>IF([29]SKI!L11="","",[29]SKI!L11)</f>
        <v>0</v>
      </c>
      <c r="M11" s="135">
        <f>IF([29]SKI!M11="","",[29]SKI!M11)</f>
        <v>0</v>
      </c>
      <c r="N11" s="135">
        <f>IF([29]SKI!N11="","",[29]SKI!N11)</f>
        <v>0</v>
      </c>
      <c r="O11" s="135">
        <f>IF([29]SKI!O11="","",[29]SKI!O11)</f>
        <v>84</v>
      </c>
      <c r="P11" s="135">
        <f>IF([29]SKI!P11="","",[29]SKI!P11)</f>
        <v>92</v>
      </c>
      <c r="Q11" s="135">
        <f>IF([29]SKI!Q11="","",[29]SKI!Q11)</f>
        <v>95</v>
      </c>
      <c r="R11" s="135">
        <f>IF([29]SKI!R11="","",[29]SKI!R11)</f>
        <v>85</v>
      </c>
      <c r="S11" s="135">
        <f>IF([29]SKI!S11="","",[29]SKI!S11)</f>
        <v>0</v>
      </c>
      <c r="T11" s="135">
        <f>IF([29]SKI!T11="","",[29]SKI!T11)</f>
        <v>0</v>
      </c>
      <c r="U11" s="135">
        <f>IF([29]SKI!U11="","",[29]SKI!U11)</f>
        <v>0</v>
      </c>
      <c r="V11" s="350">
        <f>IF([29]SKI!V11="","",[29]SKI!V11)</f>
        <v>0</v>
      </c>
      <c r="W11" s="375">
        <f>IF([29]SKI!W11="","",[29]SKI!W11)</f>
        <v>82.333333333333329</v>
      </c>
      <c r="X11" s="375">
        <f>IF([29]SKI!X11="","",[29]SKI!X11)</f>
        <v>89</v>
      </c>
      <c r="Y11" s="351">
        <f>IF([29]SKI!Y11="","",[29]SKI!Y11)</f>
        <v>93</v>
      </c>
      <c r="Z11" s="302">
        <f t="shared" ref="Z11:Z54" si="8">IFERROR(IF(OR(X11="",Y11=""),"",ROUND(((W11*$W$8)+(X11*$X$8)+(Y11*$Y$8))/$Y$6,0)),"")</f>
        <v>88</v>
      </c>
      <c r="AA11" s="201">
        <f t="shared" ref="AA11:AA54" si="9">MAX(G11:N11)</f>
        <v>84</v>
      </c>
      <c r="AB11" s="201">
        <f t="shared" ref="AB11:AB54" si="10">MIN(G11:N11)</f>
        <v>0</v>
      </c>
      <c r="AC11" s="201">
        <f t="shared" ref="AC11:AC54" si="11">MATCH(AA11,G11:N11,0)</f>
        <v>1</v>
      </c>
      <c r="AD11" s="201">
        <f t="shared" ref="AD11:AD54" si="12">MATCH(AB11,G11:N11,0)</f>
        <v>4</v>
      </c>
      <c r="AE11" s="221" t="str">
        <f t="shared" ref="AE11:AE54" si="13">IFERROR("Menunjukkan penguasaan"&amp; " dalam "&amp;(VLOOKUP(AC11,$G$67:$I$74,3)),"")</f>
        <v>Menunjukkan penguasaan dalam Menganalisis kondisi masyarakat arab pra Islam .</v>
      </c>
      <c r="AF11" s="226" t="str">
        <f t="shared" ref="AF11:AF54" si="14">IFERROR("Perlu bantuan dalam "&amp;(VLOOKUP(AD11,$G$67:$I$74,3)),"")</f>
        <v xml:space="preserve">Perlu bantuan dalam Menganalisis perjuangan nabi Muhammad saw. melakukan perubahan </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73"/>
      <c r="B12" s="134">
        <f t="shared" si="7"/>
        <v>4</v>
      </c>
      <c r="C12" s="135">
        <f>IF(Data!F8="","",Data!F8)</f>
        <v>2075</v>
      </c>
      <c r="D12" s="135" t="str">
        <f>IF(Data!G8="","",Data!G8)</f>
        <v>0098772064</v>
      </c>
      <c r="E12" s="152" t="str">
        <f>IF(Data!H8="","",Data!H8)</f>
        <v>AURA SUCI RAMADHANI</v>
      </c>
      <c r="F12" s="135" t="str">
        <f>IF(Data!I8="","",Data!I8)</f>
        <v>P</v>
      </c>
      <c r="G12" s="135">
        <f>IF([29]SKI!G12="","",[29]SKI!G12)</f>
        <v>84</v>
      </c>
      <c r="H12" s="135">
        <f>IF([29]SKI!H12="","",[29]SKI!H12)</f>
        <v>85</v>
      </c>
      <c r="I12" s="135">
        <f>IF([29]SKI!I12="","",[29]SKI!I12)</f>
        <v>80</v>
      </c>
      <c r="J12" s="135">
        <f>IF([29]SKI!J12="","",[29]SKI!J12)</f>
        <v>0</v>
      </c>
      <c r="K12" s="135">
        <f>IF([29]SKI!K12="","",[29]SKI!K12)</f>
        <v>0</v>
      </c>
      <c r="L12" s="135">
        <f>IF([29]SKI!L12="","",[29]SKI!L12)</f>
        <v>0</v>
      </c>
      <c r="M12" s="135">
        <f>IF([29]SKI!M12="","",[29]SKI!M12)</f>
        <v>0</v>
      </c>
      <c r="N12" s="135">
        <f>IF([29]SKI!N12="","",[29]SKI!N12)</f>
        <v>0</v>
      </c>
      <c r="O12" s="135">
        <f>IF([29]SKI!O12="","",[29]SKI!O12)</f>
        <v>84</v>
      </c>
      <c r="P12" s="135">
        <f>IF([29]SKI!P12="","",[29]SKI!P12)</f>
        <v>92</v>
      </c>
      <c r="Q12" s="135">
        <f>IF([29]SKI!Q12="","",[29]SKI!Q12)</f>
        <v>95</v>
      </c>
      <c r="R12" s="135">
        <f>IF([29]SKI!R12="","",[29]SKI!R12)</f>
        <v>80</v>
      </c>
      <c r="S12" s="135">
        <f>IF([29]SKI!S12="","",[29]SKI!S12)</f>
        <v>0</v>
      </c>
      <c r="T12" s="135">
        <f>IF([29]SKI!T12="","",[29]SKI!T12)</f>
        <v>0</v>
      </c>
      <c r="U12" s="135">
        <f>IF([29]SKI!U12="","",[29]SKI!U12)</f>
        <v>0</v>
      </c>
      <c r="V12" s="350">
        <f>IF([29]SKI!V12="","",[29]SKI!V12)</f>
        <v>0</v>
      </c>
      <c r="W12" s="375">
        <f>IF([29]SKI!W12="","",[29]SKI!W12)</f>
        <v>83</v>
      </c>
      <c r="X12" s="375">
        <f>IF([29]SKI!X12="","",[29]SKI!X12)</f>
        <v>87.75</v>
      </c>
      <c r="Y12" s="351">
        <f>IF([29]SKI!Y12="","",[29]SKI!Y12)</f>
        <v>90</v>
      </c>
      <c r="Z12" s="302">
        <f t="shared" si="8"/>
        <v>87</v>
      </c>
      <c r="AA12" s="201">
        <f t="shared" si="9"/>
        <v>85</v>
      </c>
      <c r="AB12" s="201">
        <f t="shared" si="10"/>
        <v>0</v>
      </c>
      <c r="AC12" s="201">
        <f t="shared" si="11"/>
        <v>2</v>
      </c>
      <c r="AD12" s="201">
        <f t="shared" si="12"/>
        <v>4</v>
      </c>
      <c r="AE12" s="221" t="str">
        <f t="shared" si="13"/>
        <v>Menunjukkan penguasaan dalam Menganalisis  dakwah nabi Muhammad saw di mekah</v>
      </c>
      <c r="AF12" s="226" t="str">
        <f t="shared" si="14"/>
        <v xml:space="preserve">Perlu bantuan dalam Menganalisis perjuangan nabi Muhammad saw. melakukan perubahan </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73"/>
      <c r="B13" s="134">
        <f t="shared" si="7"/>
        <v>5</v>
      </c>
      <c r="C13" s="135">
        <f>IF(Data!F9="","",Data!F9)</f>
        <v>2086</v>
      </c>
      <c r="D13" s="135" t="str">
        <f>IF(Data!G9="","",Data!G9)</f>
        <v>0103867888</v>
      </c>
      <c r="E13" s="152" t="str">
        <f>IF(Data!H9="","",Data!H9)</f>
        <v>AYU SAFNA</v>
      </c>
      <c r="F13" s="135" t="str">
        <f>IF(Data!I9="","",Data!I9)</f>
        <v>P</v>
      </c>
      <c r="G13" s="135">
        <f>IF([29]SKI!G13="","",[29]SKI!G13)</f>
        <v>86</v>
      </c>
      <c r="H13" s="135">
        <f>IF([29]SKI!H13="","",[29]SKI!H13)</f>
        <v>87</v>
      </c>
      <c r="I13" s="135">
        <f>IF([29]SKI!I13="","",[29]SKI!I13)</f>
        <v>90</v>
      </c>
      <c r="J13" s="135">
        <f>IF([29]SKI!J13="","",[29]SKI!J13)</f>
        <v>0</v>
      </c>
      <c r="K13" s="135">
        <f>IF([29]SKI!K13="","",[29]SKI!K13)</f>
        <v>0</v>
      </c>
      <c r="L13" s="135">
        <f>IF([29]SKI!L13="","",[29]SKI!L13)</f>
        <v>0</v>
      </c>
      <c r="M13" s="135">
        <f>IF([29]SKI!M13="","",[29]SKI!M13)</f>
        <v>0</v>
      </c>
      <c r="N13" s="135">
        <f>IF([29]SKI!N13="","",[29]SKI!N13)</f>
        <v>0</v>
      </c>
      <c r="O13" s="135">
        <f>IF([29]SKI!O13="","",[29]SKI!O13)</f>
        <v>86</v>
      </c>
      <c r="P13" s="135">
        <f>IF([29]SKI!P13="","",[29]SKI!P13)</f>
        <v>90</v>
      </c>
      <c r="Q13" s="135">
        <f>IF([29]SKI!Q13="","",[29]SKI!Q13)</f>
        <v>95</v>
      </c>
      <c r="R13" s="135">
        <f>IF([29]SKI!R13="","",[29]SKI!R13)</f>
        <v>85</v>
      </c>
      <c r="S13" s="135">
        <f>IF([29]SKI!S13="","",[29]SKI!S13)</f>
        <v>0</v>
      </c>
      <c r="T13" s="135">
        <f>IF([29]SKI!T13="","",[29]SKI!T13)</f>
        <v>0</v>
      </c>
      <c r="U13" s="135">
        <f>IF([29]SKI!U13="","",[29]SKI!U13)</f>
        <v>0</v>
      </c>
      <c r="V13" s="350">
        <f>IF([29]SKI!V13="","",[29]SKI!V13)</f>
        <v>0</v>
      </c>
      <c r="W13" s="375">
        <f>IF([29]SKI!W13="","",[29]SKI!W13)</f>
        <v>87.666666666666671</v>
      </c>
      <c r="X13" s="375">
        <f>IF([29]SKI!X13="","",[29]SKI!X13)</f>
        <v>89</v>
      </c>
      <c r="Y13" s="351">
        <f>IF([29]SKI!Y13="","",[29]SKI!Y13)</f>
        <v>86</v>
      </c>
      <c r="Z13" s="302">
        <f t="shared" si="8"/>
        <v>88</v>
      </c>
      <c r="AA13" s="201">
        <f t="shared" si="9"/>
        <v>90</v>
      </c>
      <c r="AB13" s="201">
        <f t="shared" si="10"/>
        <v>0</v>
      </c>
      <c r="AC13" s="201">
        <f t="shared" si="11"/>
        <v>3</v>
      </c>
      <c r="AD13" s="201">
        <f t="shared" si="12"/>
        <v>4</v>
      </c>
      <c r="AE13" s="221" t="str">
        <f t="shared" si="13"/>
        <v>Menunjukkan penguasaan dalam Menganalisis strategi dakwah nabi Muhammad saw di mekah</v>
      </c>
      <c r="AF13" s="226" t="str">
        <f t="shared" si="14"/>
        <v xml:space="preserve">Perlu bantuan dalam Menganalisis perjuangan nabi Muhammad saw. melakukan perubahan </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73"/>
      <c r="B14" s="134">
        <f t="shared" si="7"/>
        <v>6</v>
      </c>
      <c r="C14" s="135">
        <f>IF(Data!F10="","",Data!F10)</f>
        <v>2089</v>
      </c>
      <c r="D14" s="135" t="str">
        <f>IF(Data!G10="","",Data!G10)</f>
        <v>3098656100</v>
      </c>
      <c r="E14" s="152" t="str">
        <f>IF(Data!H10="","",Data!H10)</f>
        <v>DEWI AYU NURHALIZA</v>
      </c>
      <c r="F14" s="135" t="str">
        <f>IF(Data!I10="","",Data!I10)</f>
        <v>P</v>
      </c>
      <c r="G14" s="135">
        <f>IF([29]SKI!G14="","",[29]SKI!G14)</f>
        <v>84</v>
      </c>
      <c r="H14" s="135">
        <f>IF([29]SKI!H14="","",[29]SKI!H14)</f>
        <v>85</v>
      </c>
      <c r="I14" s="135">
        <f>IF([29]SKI!I14="","",[29]SKI!I14)</f>
        <v>90</v>
      </c>
      <c r="J14" s="135">
        <f>IF([29]SKI!J14="","",[29]SKI!J14)</f>
        <v>0</v>
      </c>
      <c r="K14" s="135">
        <f>IF([29]SKI!K14="","",[29]SKI!K14)</f>
        <v>0</v>
      </c>
      <c r="L14" s="135">
        <f>IF([29]SKI!L14="","",[29]SKI!L14)</f>
        <v>0</v>
      </c>
      <c r="M14" s="135">
        <f>IF([29]SKI!M14="","",[29]SKI!M14)</f>
        <v>0</v>
      </c>
      <c r="N14" s="135">
        <f>IF([29]SKI!N14="","",[29]SKI!N14)</f>
        <v>0</v>
      </c>
      <c r="O14" s="135">
        <f>IF([29]SKI!O14="","",[29]SKI!O14)</f>
        <v>86</v>
      </c>
      <c r="P14" s="135">
        <f>IF([29]SKI!P14="","",[29]SKI!P14)</f>
        <v>88</v>
      </c>
      <c r="Q14" s="135">
        <f>IF([29]SKI!Q14="","",[29]SKI!Q14)</f>
        <v>95</v>
      </c>
      <c r="R14" s="135">
        <f>IF([29]SKI!R14="","",[29]SKI!R14)</f>
        <v>80</v>
      </c>
      <c r="S14" s="135">
        <f>IF([29]SKI!S14="","",[29]SKI!S14)</f>
        <v>0</v>
      </c>
      <c r="T14" s="135">
        <f>IF([29]SKI!T14="","",[29]SKI!T14)</f>
        <v>0</v>
      </c>
      <c r="U14" s="135">
        <f>IF([29]SKI!U14="","",[29]SKI!U14)</f>
        <v>0</v>
      </c>
      <c r="V14" s="350">
        <f>IF([29]SKI!V14="","",[29]SKI!V14)</f>
        <v>0</v>
      </c>
      <c r="W14" s="375">
        <f>IF([29]SKI!W14="","",[29]SKI!W14)</f>
        <v>86.333333333333329</v>
      </c>
      <c r="X14" s="375">
        <f>IF([29]SKI!X14="","",[29]SKI!X14)</f>
        <v>87.25</v>
      </c>
      <c r="Y14" s="351">
        <f>IF([29]SKI!Y14="","",[29]SKI!Y14)</f>
        <v>82</v>
      </c>
      <c r="Z14" s="302">
        <f t="shared" si="8"/>
        <v>85</v>
      </c>
      <c r="AA14" s="201">
        <f t="shared" si="9"/>
        <v>90</v>
      </c>
      <c r="AB14" s="201">
        <f t="shared" si="10"/>
        <v>0</v>
      </c>
      <c r="AC14" s="201">
        <f t="shared" si="11"/>
        <v>3</v>
      </c>
      <c r="AD14" s="201">
        <f t="shared" si="12"/>
        <v>4</v>
      </c>
      <c r="AE14" s="221" t="str">
        <f t="shared" si="13"/>
        <v>Menunjukkan penguasaan dalam Menganalisis strategi dakwah nabi Muhammad saw di mekah</v>
      </c>
      <c r="AF14" s="226" t="str">
        <f t="shared" si="14"/>
        <v xml:space="preserve">Perlu bantuan dalam Menganalisis perjuangan nabi Muhammad saw. melakukan perubahan </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73"/>
      <c r="B15" s="134">
        <f t="shared" si="7"/>
        <v>7</v>
      </c>
      <c r="C15" s="135">
        <f>IF(Data!F11="","",Data!F11)</f>
        <v>2115</v>
      </c>
      <c r="D15" s="135" t="str">
        <f>IF(Data!G11="","",Data!G11)</f>
        <v>0105966564</v>
      </c>
      <c r="E15" s="152" t="str">
        <f>IF(Data!H11="","",Data!H11)</f>
        <v xml:space="preserve">FADLY ARYA PUTRA </v>
      </c>
      <c r="F15" s="135" t="str">
        <f>IF(Data!I11="","",Data!I11)</f>
        <v>L</v>
      </c>
      <c r="G15" s="135">
        <f>IF([29]SKI!G15="","",[29]SKI!G15)</f>
        <v>82.4</v>
      </c>
      <c r="H15" s="135">
        <f>IF([29]SKI!H15="","",[29]SKI!H15)</f>
        <v>83</v>
      </c>
      <c r="I15" s="135">
        <f>IF([29]SKI!I15="","",[29]SKI!I15)</f>
        <v>82</v>
      </c>
      <c r="J15" s="135">
        <f>IF([29]SKI!J15="","",[29]SKI!J15)</f>
        <v>0</v>
      </c>
      <c r="K15" s="135">
        <f>IF([29]SKI!K15="","",[29]SKI!K15)</f>
        <v>0</v>
      </c>
      <c r="L15" s="135">
        <f>IF([29]SKI!L15="","",[29]SKI!L15)</f>
        <v>0</v>
      </c>
      <c r="M15" s="135">
        <f>IF([29]SKI!M15="","",[29]SKI!M15)</f>
        <v>0</v>
      </c>
      <c r="N15" s="135">
        <f>IF([29]SKI!N15="","",[29]SKI!N15)</f>
        <v>0</v>
      </c>
      <c r="O15" s="135">
        <f>IF([29]SKI!O15="","",[29]SKI!O15)</f>
        <v>84</v>
      </c>
      <c r="P15" s="135">
        <f>IF([29]SKI!P15="","",[29]SKI!P15)</f>
        <v>88</v>
      </c>
      <c r="Q15" s="135">
        <f>IF([29]SKI!Q15="","",[29]SKI!Q15)</f>
        <v>90</v>
      </c>
      <c r="R15" s="135">
        <f>IF([29]SKI!R15="","",[29]SKI!R15)</f>
        <v>96</v>
      </c>
      <c r="S15" s="135">
        <f>IF([29]SKI!S15="","",[29]SKI!S15)</f>
        <v>0</v>
      </c>
      <c r="T15" s="135">
        <f>IF([29]SKI!T15="","",[29]SKI!T15)</f>
        <v>0</v>
      </c>
      <c r="U15" s="135">
        <f>IF([29]SKI!U15="","",[29]SKI!U15)</f>
        <v>0</v>
      </c>
      <c r="V15" s="350">
        <f>IF([29]SKI!V15="","",[29]SKI!V15)</f>
        <v>0</v>
      </c>
      <c r="W15" s="375">
        <f>IF([29]SKI!W15="","",[29]SKI!W15)</f>
        <v>82.466666666666669</v>
      </c>
      <c r="X15" s="375">
        <f>IF([29]SKI!X15="","",[29]SKI!X15)</f>
        <v>89.5</v>
      </c>
      <c r="Y15" s="351">
        <f>IF([29]SKI!Y15="","",[29]SKI!Y15)</f>
        <v>86</v>
      </c>
      <c r="Z15" s="302">
        <f t="shared" si="8"/>
        <v>86</v>
      </c>
      <c r="AA15" s="201">
        <f t="shared" si="9"/>
        <v>83</v>
      </c>
      <c r="AB15" s="201">
        <f t="shared" si="10"/>
        <v>0</v>
      </c>
      <c r="AC15" s="201">
        <f t="shared" si="11"/>
        <v>2</v>
      </c>
      <c r="AD15" s="201">
        <f t="shared" si="12"/>
        <v>4</v>
      </c>
      <c r="AE15" s="221" t="str">
        <f t="shared" si="13"/>
        <v>Menunjukkan penguasaan dalam Menganalisis  dakwah nabi Muhammad saw di mekah</v>
      </c>
      <c r="AF15" s="226" t="str">
        <f t="shared" si="14"/>
        <v xml:space="preserve">Perlu bantuan dalam Menganalisis perjuangan nabi Muhammad saw. melakukan perubahan </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73"/>
      <c r="B16" s="134">
        <f t="shared" si="7"/>
        <v>8</v>
      </c>
      <c r="C16" s="135">
        <f>IF(Data!F12="","",Data!F12)</f>
        <v>2082</v>
      </c>
      <c r="D16" s="135" t="str">
        <f>IF(Data!G12="","",Data!G12)</f>
        <v>3092203012</v>
      </c>
      <c r="E16" s="152" t="str">
        <f>IF(Data!H12="","",Data!H12)</f>
        <v>ILHAM MAULANA</v>
      </c>
      <c r="F16" s="135" t="str">
        <f>IF(Data!I12="","",Data!I12)</f>
        <v>L</v>
      </c>
      <c r="G16" s="135">
        <f>IF([29]SKI!G16="","",[29]SKI!G16)</f>
        <v>80</v>
      </c>
      <c r="H16" s="135">
        <f>IF([29]SKI!H16="","",[29]SKI!H16)</f>
        <v>81</v>
      </c>
      <c r="I16" s="135">
        <f>IF([29]SKI!I16="","",[29]SKI!I16)</f>
        <v>85</v>
      </c>
      <c r="J16" s="135">
        <f>IF([29]SKI!J16="","",[29]SKI!J16)</f>
        <v>0</v>
      </c>
      <c r="K16" s="135">
        <f>IF([29]SKI!K16="","",[29]SKI!K16)</f>
        <v>0</v>
      </c>
      <c r="L16" s="135">
        <f>IF([29]SKI!L16="","",[29]SKI!L16)</f>
        <v>0</v>
      </c>
      <c r="M16" s="135">
        <f>IF([29]SKI!M16="","",[29]SKI!M16)</f>
        <v>0</v>
      </c>
      <c r="N16" s="135">
        <f>IF([29]SKI!N16="","",[29]SKI!N16)</f>
        <v>0</v>
      </c>
      <c r="O16" s="135">
        <f>IF([29]SKI!O16="","",[29]SKI!O16)</f>
        <v>82</v>
      </c>
      <c r="P16" s="135">
        <f>IF([29]SKI!P16="","",[29]SKI!P16)</f>
        <v>90</v>
      </c>
      <c r="Q16" s="135">
        <f>IF([29]SKI!Q16="","",[29]SKI!Q16)</f>
        <v>85</v>
      </c>
      <c r="R16" s="135">
        <f>IF([29]SKI!R16="","",[29]SKI!R16)</f>
        <v>80</v>
      </c>
      <c r="S16" s="135">
        <f>IF([29]SKI!S16="","",[29]SKI!S16)</f>
        <v>0</v>
      </c>
      <c r="T16" s="135">
        <f>IF([29]SKI!T16="","",[29]SKI!T16)</f>
        <v>0</v>
      </c>
      <c r="U16" s="135">
        <f>IF([29]SKI!U16="","",[29]SKI!U16)</f>
        <v>0</v>
      </c>
      <c r="V16" s="350">
        <f>IF([29]SKI!V16="","",[29]SKI!V16)</f>
        <v>0</v>
      </c>
      <c r="W16" s="375">
        <f>IF([29]SKI!W16="","",[29]SKI!W16)</f>
        <v>82</v>
      </c>
      <c r="X16" s="375">
        <f>IF([29]SKI!X16="","",[29]SKI!X16)</f>
        <v>84.25</v>
      </c>
      <c r="Y16" s="351">
        <f>IF([29]SKI!Y16="","",[29]SKI!Y16)</f>
        <v>84</v>
      </c>
      <c r="Z16" s="302">
        <f t="shared" si="8"/>
        <v>83</v>
      </c>
      <c r="AA16" s="201">
        <f t="shared" si="9"/>
        <v>85</v>
      </c>
      <c r="AB16" s="201">
        <f t="shared" si="10"/>
        <v>0</v>
      </c>
      <c r="AC16" s="201">
        <f t="shared" si="11"/>
        <v>3</v>
      </c>
      <c r="AD16" s="201">
        <f t="shared" si="12"/>
        <v>4</v>
      </c>
      <c r="AE16" s="221" t="str">
        <f t="shared" si="13"/>
        <v>Menunjukkan penguasaan dalam Menganalisis strategi dakwah nabi Muhammad saw di mekah</v>
      </c>
      <c r="AF16" s="226" t="str">
        <f t="shared" si="14"/>
        <v xml:space="preserve">Perlu bantuan dalam Menganalisis perjuangan nabi Muhammad saw. melakukan perubahan </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73"/>
      <c r="B17" s="134">
        <f t="shared" si="7"/>
        <v>9</v>
      </c>
      <c r="C17" s="135">
        <f>IF(Data!F13="","",Data!F13)</f>
        <v>2088</v>
      </c>
      <c r="D17" s="135" t="str">
        <f>IF(Data!G13="","",Data!G13)</f>
        <v>3106632526</v>
      </c>
      <c r="E17" s="152" t="str">
        <f>IF(Data!H13="","",Data!H13)</f>
        <v>INDAH VIOLAFITRA</v>
      </c>
      <c r="F17" s="135" t="str">
        <f>IF(Data!I13="","",Data!I13)</f>
        <v>P</v>
      </c>
      <c r="G17" s="135">
        <f>IF([29]SKI!G17="","",[29]SKI!G17)</f>
        <v>82</v>
      </c>
      <c r="H17" s="135">
        <f>IF([29]SKI!H17="","",[29]SKI!H17)</f>
        <v>83</v>
      </c>
      <c r="I17" s="135">
        <f>IF([29]SKI!I17="","",[29]SKI!I17)</f>
        <v>85</v>
      </c>
      <c r="J17" s="135">
        <f>IF([29]SKI!J17="","",[29]SKI!J17)</f>
        <v>0</v>
      </c>
      <c r="K17" s="135">
        <f>IF([29]SKI!K17="","",[29]SKI!K17)</f>
        <v>0</v>
      </c>
      <c r="L17" s="135">
        <f>IF([29]SKI!L17="","",[29]SKI!L17)</f>
        <v>0</v>
      </c>
      <c r="M17" s="135">
        <f>IF([29]SKI!M17="","",[29]SKI!M17)</f>
        <v>0</v>
      </c>
      <c r="N17" s="135">
        <f>IF([29]SKI!N17="","",[29]SKI!N17)</f>
        <v>0</v>
      </c>
      <c r="O17" s="135">
        <f>IF([29]SKI!O17="","",[29]SKI!O17)</f>
        <v>88</v>
      </c>
      <c r="P17" s="135">
        <f>IF([29]SKI!P17="","",[29]SKI!P17)</f>
        <v>92</v>
      </c>
      <c r="Q17" s="135">
        <f>IF([29]SKI!Q17="","",[29]SKI!Q17)</f>
        <v>95</v>
      </c>
      <c r="R17" s="135">
        <f>IF([29]SKI!R17="","",[29]SKI!R17)</f>
        <v>95</v>
      </c>
      <c r="S17" s="135">
        <f>IF([29]SKI!S17="","",[29]SKI!S17)</f>
        <v>0</v>
      </c>
      <c r="T17" s="135">
        <f>IF([29]SKI!T17="","",[29]SKI!T17)</f>
        <v>0</v>
      </c>
      <c r="U17" s="135">
        <f>IF([29]SKI!U17="","",[29]SKI!U17)</f>
        <v>0</v>
      </c>
      <c r="V17" s="350">
        <f>IF([29]SKI!V17="","",[29]SKI!V17)</f>
        <v>0</v>
      </c>
      <c r="W17" s="375">
        <f>IF([29]SKI!W17="","",[29]SKI!W17)</f>
        <v>83.333333333333329</v>
      </c>
      <c r="X17" s="375">
        <f>IF([29]SKI!X17="","",[29]SKI!X17)</f>
        <v>92.5</v>
      </c>
      <c r="Y17" s="351">
        <f>IF([29]SKI!Y17="","",[29]SKI!Y17)</f>
        <v>83</v>
      </c>
      <c r="Z17" s="302">
        <f t="shared" si="8"/>
        <v>86</v>
      </c>
      <c r="AA17" s="201">
        <f t="shared" si="9"/>
        <v>85</v>
      </c>
      <c r="AB17" s="201">
        <f t="shared" si="10"/>
        <v>0</v>
      </c>
      <c r="AC17" s="201">
        <f t="shared" si="11"/>
        <v>3</v>
      </c>
      <c r="AD17" s="201">
        <f t="shared" si="12"/>
        <v>4</v>
      </c>
      <c r="AE17" s="221" t="str">
        <f t="shared" si="13"/>
        <v>Menunjukkan penguasaan dalam Menganalisis strategi dakwah nabi Muhammad saw di mekah</v>
      </c>
      <c r="AF17" s="226" t="str">
        <f t="shared" si="14"/>
        <v xml:space="preserve">Perlu bantuan dalam Menganalisis perjuangan nabi Muhammad saw. melakukan perubahan </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73"/>
      <c r="B18" s="134">
        <f t="shared" si="7"/>
        <v>10</v>
      </c>
      <c r="C18" s="135">
        <f>IF(Data!F14="","",Data!F14)</f>
        <v>2109</v>
      </c>
      <c r="D18" s="135" t="str">
        <f>IF(Data!G14="","",Data!G14)</f>
        <v>3092608052</v>
      </c>
      <c r="E18" s="152" t="str">
        <f>IF(Data!H14="","",Data!H14)</f>
        <v>KEVIN FAHREZI</v>
      </c>
      <c r="F18" s="135" t="str">
        <f>IF(Data!I14="","",Data!I14)</f>
        <v>L</v>
      </c>
      <c r="G18" s="135">
        <f>IF([29]SKI!G18="","",[29]SKI!G18)</f>
        <v>78</v>
      </c>
      <c r="H18" s="135">
        <f>IF([29]SKI!H18="","",[29]SKI!H18)</f>
        <v>78.099999999999994</v>
      </c>
      <c r="I18" s="135">
        <f>IF([29]SKI!I18="","",[29]SKI!I18)</f>
        <v>85</v>
      </c>
      <c r="J18" s="135">
        <f>IF([29]SKI!J18="","",[29]SKI!J18)</f>
        <v>0</v>
      </c>
      <c r="K18" s="135">
        <f>IF([29]SKI!K18="","",[29]SKI!K18)</f>
        <v>0</v>
      </c>
      <c r="L18" s="135">
        <f>IF([29]SKI!L18="","",[29]SKI!L18)</f>
        <v>0</v>
      </c>
      <c r="M18" s="135">
        <f>IF([29]SKI!M18="","",[29]SKI!M18)</f>
        <v>0</v>
      </c>
      <c r="N18" s="135">
        <f>IF([29]SKI!N18="","",[29]SKI!N18)</f>
        <v>0</v>
      </c>
      <c r="O18" s="135">
        <f>IF([29]SKI!O18="","",[29]SKI!O18)</f>
        <v>80</v>
      </c>
      <c r="P18" s="135">
        <f>IF([29]SKI!P18="","",[29]SKI!P18)</f>
        <v>78</v>
      </c>
      <c r="Q18" s="135">
        <f>IF([29]SKI!Q18="","",[29]SKI!Q18)</f>
        <v>85</v>
      </c>
      <c r="R18" s="135">
        <f>IF([29]SKI!R18="","",[29]SKI!R18)</f>
        <v>75</v>
      </c>
      <c r="S18" s="135">
        <f>IF([29]SKI!S18="","",[29]SKI!S18)</f>
        <v>0</v>
      </c>
      <c r="T18" s="135">
        <f>IF([29]SKI!T18="","",[29]SKI!T18)</f>
        <v>0</v>
      </c>
      <c r="U18" s="135">
        <f>IF([29]SKI!U18="","",[29]SKI!U18)</f>
        <v>0</v>
      </c>
      <c r="V18" s="350">
        <f>IF([29]SKI!V18="","",[29]SKI!V18)</f>
        <v>0</v>
      </c>
      <c r="W18" s="375">
        <f>IF([29]SKI!W18="","",[29]SKI!W18)</f>
        <v>80.36666666666666</v>
      </c>
      <c r="X18" s="375">
        <f>IF([29]SKI!X18="","",[29]SKI!X18)</f>
        <v>79.5</v>
      </c>
      <c r="Y18" s="351">
        <f>IF([29]SKI!Y18="","",[29]SKI!Y18)</f>
        <v>76</v>
      </c>
      <c r="Z18" s="302">
        <f t="shared" si="8"/>
        <v>79</v>
      </c>
      <c r="AA18" s="201">
        <f t="shared" si="9"/>
        <v>85</v>
      </c>
      <c r="AB18" s="201">
        <f t="shared" si="10"/>
        <v>0</v>
      </c>
      <c r="AC18" s="201">
        <f t="shared" si="11"/>
        <v>3</v>
      </c>
      <c r="AD18" s="201">
        <f t="shared" si="12"/>
        <v>4</v>
      </c>
      <c r="AE18" s="221" t="str">
        <f t="shared" si="13"/>
        <v>Menunjukkan penguasaan dalam Menganalisis strategi dakwah nabi Muhammad saw di mekah</v>
      </c>
      <c r="AF18" s="226" t="str">
        <f t="shared" si="14"/>
        <v xml:space="preserve">Perlu bantuan dalam Menganalisis perjuangan nabi Muhammad saw. melakukan perubahan </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73"/>
      <c r="B19" s="134">
        <f t="shared" si="7"/>
        <v>11</v>
      </c>
      <c r="C19" s="135">
        <f>IF(Data!F15="","",Data!F15)</f>
        <v>2096</v>
      </c>
      <c r="D19" s="135" t="str">
        <f>IF(Data!G15="","",Data!G15)</f>
        <v>0107523037</v>
      </c>
      <c r="E19" s="152" t="str">
        <f>IF(Data!H15="","",Data!H15)</f>
        <v>M. IZAM AZMI</v>
      </c>
      <c r="F19" s="135" t="str">
        <f>IF(Data!I15="","",Data!I15)</f>
        <v>L</v>
      </c>
      <c r="G19" s="135">
        <f>IF([29]SKI!G19="","",[29]SKI!G19)</f>
        <v>84</v>
      </c>
      <c r="H19" s="135">
        <f>IF([29]SKI!H19="","",[29]SKI!H19)</f>
        <v>85</v>
      </c>
      <c r="I19" s="135">
        <f>IF([29]SKI!I19="","",[29]SKI!I19)</f>
        <v>80</v>
      </c>
      <c r="J19" s="135">
        <f>IF([29]SKI!J19="","",[29]SKI!J19)</f>
        <v>0</v>
      </c>
      <c r="K19" s="135">
        <f>IF([29]SKI!K19="","",[29]SKI!K19)</f>
        <v>0</v>
      </c>
      <c r="L19" s="135">
        <f>IF([29]SKI!L19="","",[29]SKI!L19)</f>
        <v>0</v>
      </c>
      <c r="M19" s="135">
        <f>IF([29]SKI!M19="","",[29]SKI!M19)</f>
        <v>0</v>
      </c>
      <c r="N19" s="135">
        <f>IF([29]SKI!N19="","",[29]SKI!N19)</f>
        <v>0</v>
      </c>
      <c r="O19" s="135">
        <f>IF([29]SKI!O19="","",[29]SKI!O19)</f>
        <v>86</v>
      </c>
      <c r="P19" s="135">
        <f>IF([29]SKI!P19="","",[29]SKI!P19)</f>
        <v>86</v>
      </c>
      <c r="Q19" s="135">
        <f>IF([29]SKI!Q19="","",[29]SKI!Q19)</f>
        <v>90</v>
      </c>
      <c r="R19" s="135">
        <f>IF([29]SKI!R19="","",[29]SKI!R19)</f>
        <v>80</v>
      </c>
      <c r="S19" s="135">
        <f>IF([29]SKI!S19="","",[29]SKI!S19)</f>
        <v>0</v>
      </c>
      <c r="T19" s="135">
        <f>IF([29]SKI!T19="","",[29]SKI!T19)</f>
        <v>0</v>
      </c>
      <c r="U19" s="135">
        <f>IF([29]SKI!U19="","",[29]SKI!U19)</f>
        <v>0</v>
      </c>
      <c r="V19" s="350">
        <f>IF([29]SKI!V19="","",[29]SKI!V19)</f>
        <v>0</v>
      </c>
      <c r="W19" s="375">
        <f>IF([29]SKI!W19="","",[29]SKI!W19)</f>
        <v>83</v>
      </c>
      <c r="X19" s="375">
        <f>IF([29]SKI!X19="","",[29]SKI!X19)</f>
        <v>85.5</v>
      </c>
      <c r="Y19" s="351">
        <f>IF([29]SKI!Y19="","",[29]SKI!Y19)</f>
        <v>84</v>
      </c>
      <c r="Z19" s="302">
        <f t="shared" si="8"/>
        <v>84</v>
      </c>
      <c r="AA19" s="201">
        <f t="shared" si="9"/>
        <v>85</v>
      </c>
      <c r="AB19" s="201">
        <f t="shared" si="10"/>
        <v>0</v>
      </c>
      <c r="AC19" s="201">
        <f t="shared" si="11"/>
        <v>2</v>
      </c>
      <c r="AD19" s="201">
        <f t="shared" si="12"/>
        <v>4</v>
      </c>
      <c r="AE19" s="221" t="str">
        <f t="shared" si="13"/>
        <v>Menunjukkan penguasaan dalam Menganalisis  dakwah nabi Muhammad saw di mekah</v>
      </c>
      <c r="AF19" s="226" t="str">
        <f t="shared" si="14"/>
        <v xml:space="preserve">Perlu bantuan dalam Menganalisis perjuangan nabi Muhammad saw. melakukan perubahan </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73"/>
      <c r="B20" s="134">
        <f t="shared" si="7"/>
        <v>12</v>
      </c>
      <c r="C20" s="135">
        <f>IF(Data!F16="","",Data!F16)</f>
        <v>2102</v>
      </c>
      <c r="D20" s="135" t="str">
        <f>IF(Data!G16="","",Data!G16)</f>
        <v>0104675982</v>
      </c>
      <c r="E20" s="152" t="str">
        <f>IF(Data!H16="","",Data!H16)</f>
        <v>M. RAFFY MAULA DANNY</v>
      </c>
      <c r="F20" s="135" t="str">
        <f>IF(Data!I16="","",Data!I16)</f>
        <v>L</v>
      </c>
      <c r="G20" s="135">
        <f>IF([29]SKI!G20="","",[29]SKI!G20)</f>
        <v>80</v>
      </c>
      <c r="H20" s="135">
        <f>IF([29]SKI!H20="","",[29]SKI!H20)</f>
        <v>79.400000000000006</v>
      </c>
      <c r="I20" s="135">
        <f>IF([29]SKI!I20="","",[29]SKI!I20)</f>
        <v>85</v>
      </c>
      <c r="J20" s="135">
        <f>IF([29]SKI!J20="","",[29]SKI!J20)</f>
        <v>0</v>
      </c>
      <c r="K20" s="135">
        <f>IF([29]SKI!K20="","",[29]SKI!K20)</f>
        <v>0</v>
      </c>
      <c r="L20" s="135">
        <f>IF([29]SKI!L20="","",[29]SKI!L20)</f>
        <v>0</v>
      </c>
      <c r="M20" s="135">
        <f>IF([29]SKI!M20="","",[29]SKI!M20)</f>
        <v>0</v>
      </c>
      <c r="N20" s="135">
        <f>IF([29]SKI!N20="","",[29]SKI!N20)</f>
        <v>0</v>
      </c>
      <c r="O20" s="135">
        <f>IF([29]SKI!O20="","",[29]SKI!O20)</f>
        <v>80</v>
      </c>
      <c r="P20" s="135">
        <f>IF([29]SKI!P20="","",[29]SKI!P20)</f>
        <v>82</v>
      </c>
      <c r="Q20" s="135">
        <f>IF([29]SKI!Q20="","",[29]SKI!Q20)</f>
        <v>85</v>
      </c>
      <c r="R20" s="135">
        <f>IF([29]SKI!R20="","",[29]SKI!R20)</f>
        <v>95</v>
      </c>
      <c r="S20" s="135">
        <f>IF([29]SKI!S20="","",[29]SKI!S20)</f>
        <v>0</v>
      </c>
      <c r="T20" s="135">
        <f>IF([29]SKI!T20="","",[29]SKI!T20)</f>
        <v>0</v>
      </c>
      <c r="U20" s="135">
        <f>IF([29]SKI!U20="","",[29]SKI!U20)</f>
        <v>0</v>
      </c>
      <c r="V20" s="350">
        <f>IF([29]SKI!V20="","",[29]SKI!V20)</f>
        <v>0</v>
      </c>
      <c r="W20" s="375">
        <f>IF([29]SKI!W20="","",[29]SKI!W20)</f>
        <v>81.466666666666669</v>
      </c>
      <c r="X20" s="375">
        <f>IF([29]SKI!X20="","",[29]SKI!X20)</f>
        <v>85.5</v>
      </c>
      <c r="Y20" s="351">
        <f>IF([29]SKI!Y20="","",[29]SKI!Y20)</f>
        <v>84</v>
      </c>
      <c r="Z20" s="302">
        <f t="shared" si="8"/>
        <v>84</v>
      </c>
      <c r="AA20" s="201">
        <f t="shared" si="9"/>
        <v>85</v>
      </c>
      <c r="AB20" s="201">
        <f t="shared" si="10"/>
        <v>0</v>
      </c>
      <c r="AC20" s="201">
        <f t="shared" si="11"/>
        <v>3</v>
      </c>
      <c r="AD20" s="201">
        <f t="shared" si="12"/>
        <v>4</v>
      </c>
      <c r="AE20" s="221" t="str">
        <f t="shared" si="13"/>
        <v>Menunjukkan penguasaan dalam Menganalisis strategi dakwah nabi Muhammad saw di mekah</v>
      </c>
      <c r="AF20" s="226" t="str">
        <f t="shared" si="14"/>
        <v xml:space="preserve">Perlu bantuan dalam Menganalisis perjuangan nabi Muhammad saw. melakukan perubahan </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73"/>
      <c r="B21" s="134">
        <f t="shared" si="7"/>
        <v>13</v>
      </c>
      <c r="C21" s="135">
        <f>IF(Data!F17="","",Data!F17)</f>
        <v>2090</v>
      </c>
      <c r="D21" s="135" t="str">
        <f>IF(Data!G17="","",Data!G17)</f>
        <v>3090477421</v>
      </c>
      <c r="E21" s="152" t="str">
        <f>IF(Data!H17="","",Data!H17)</f>
        <v>MARWAH RIANA</v>
      </c>
      <c r="F21" s="135" t="str">
        <f>IF(Data!I17="","",Data!I17)</f>
        <v>P</v>
      </c>
      <c r="G21" s="135">
        <f>IF([29]SKI!G21="","",[29]SKI!G21)</f>
        <v>82</v>
      </c>
      <c r="H21" s="135">
        <f>IF([29]SKI!H21="","",[29]SKI!H21)</f>
        <v>83</v>
      </c>
      <c r="I21" s="135">
        <f>IF([29]SKI!I21="","",[29]SKI!I21)</f>
        <v>80</v>
      </c>
      <c r="J21" s="135">
        <f>IF([29]SKI!J21="","",[29]SKI!J21)</f>
        <v>0</v>
      </c>
      <c r="K21" s="135">
        <f>IF([29]SKI!K21="","",[29]SKI!K21)</f>
        <v>0</v>
      </c>
      <c r="L21" s="135">
        <f>IF([29]SKI!L21="","",[29]SKI!L21)</f>
        <v>0</v>
      </c>
      <c r="M21" s="135">
        <f>IF([29]SKI!M21="","",[29]SKI!M21)</f>
        <v>0</v>
      </c>
      <c r="N21" s="135">
        <f>IF([29]SKI!N21="","",[29]SKI!N21)</f>
        <v>0</v>
      </c>
      <c r="O21" s="135">
        <f>IF([29]SKI!O21="","",[29]SKI!O21)</f>
        <v>82</v>
      </c>
      <c r="P21" s="135">
        <f>IF([29]SKI!P21="","",[29]SKI!P21)</f>
        <v>86</v>
      </c>
      <c r="Q21" s="135">
        <f>IF([29]SKI!Q21="","",[29]SKI!Q21)</f>
        <v>90</v>
      </c>
      <c r="R21" s="135">
        <f>IF([29]SKI!R21="","",[29]SKI!R21)</f>
        <v>80</v>
      </c>
      <c r="S21" s="135">
        <f>IF([29]SKI!S21="","",[29]SKI!S21)</f>
        <v>0</v>
      </c>
      <c r="T21" s="135">
        <f>IF([29]SKI!T21="","",[29]SKI!T21)</f>
        <v>0</v>
      </c>
      <c r="U21" s="135">
        <f>IF([29]SKI!U21="","",[29]SKI!U21)</f>
        <v>0</v>
      </c>
      <c r="V21" s="350">
        <f>IF([29]SKI!V21="","",[29]SKI!V21)</f>
        <v>0</v>
      </c>
      <c r="W21" s="375">
        <f>IF([29]SKI!W21="","",[29]SKI!W21)</f>
        <v>81.666666666666671</v>
      </c>
      <c r="X21" s="375">
        <f>IF([29]SKI!X21="","",[29]SKI!X21)</f>
        <v>84.5</v>
      </c>
      <c r="Y21" s="351">
        <f>IF([29]SKI!Y21="","",[29]SKI!Y21)</f>
        <v>83</v>
      </c>
      <c r="Z21" s="302">
        <f t="shared" si="8"/>
        <v>83</v>
      </c>
      <c r="AA21" s="201">
        <f t="shared" si="9"/>
        <v>83</v>
      </c>
      <c r="AB21" s="201">
        <f t="shared" si="10"/>
        <v>0</v>
      </c>
      <c r="AC21" s="201">
        <f t="shared" si="11"/>
        <v>2</v>
      </c>
      <c r="AD21" s="201">
        <f t="shared" si="12"/>
        <v>4</v>
      </c>
      <c r="AE21" s="221" t="str">
        <f t="shared" si="13"/>
        <v>Menunjukkan penguasaan dalam Menganalisis  dakwah nabi Muhammad saw di mekah</v>
      </c>
      <c r="AF21" s="226" t="str">
        <f t="shared" si="14"/>
        <v xml:space="preserve">Perlu bantuan dalam Menganalisis perjuangan nabi Muhammad saw. melakukan perubahan </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73"/>
      <c r="B22" s="134">
        <f t="shared" si="7"/>
        <v>14</v>
      </c>
      <c r="C22" s="135">
        <f>IF(Data!F18="","",Data!F18)</f>
        <v>2105</v>
      </c>
      <c r="D22" s="135" t="str">
        <f>IF(Data!G18="","",Data!G18)</f>
        <v>3086284599</v>
      </c>
      <c r="E22" s="152" t="str">
        <f>IF(Data!H18="","",Data!H18)</f>
        <v>MUH. SYIFA' BAYU AJI</v>
      </c>
      <c r="F22" s="135" t="str">
        <f>IF(Data!I18="","",Data!I18)</f>
        <v>L</v>
      </c>
      <c r="G22" s="135">
        <f>IF([29]SKI!G22="","",[29]SKI!G22)</f>
        <v>86</v>
      </c>
      <c r="H22" s="135">
        <f>IF([29]SKI!H22="","",[29]SKI!H22)</f>
        <v>85.8</v>
      </c>
      <c r="I22" s="135">
        <f>IF([29]SKI!I22="","",[29]SKI!I22)</f>
        <v>85</v>
      </c>
      <c r="J22" s="135">
        <f>IF([29]SKI!J22="","",[29]SKI!J22)</f>
        <v>0</v>
      </c>
      <c r="K22" s="135">
        <f>IF([29]SKI!K22="","",[29]SKI!K22)</f>
        <v>0</v>
      </c>
      <c r="L22" s="135">
        <f>IF([29]SKI!L22="","",[29]SKI!L22)</f>
        <v>0</v>
      </c>
      <c r="M22" s="135">
        <f>IF([29]SKI!M22="","",[29]SKI!M22)</f>
        <v>0</v>
      </c>
      <c r="N22" s="135">
        <f>IF([29]SKI!N22="","",[29]SKI!N22)</f>
        <v>0</v>
      </c>
      <c r="O22" s="135">
        <f>IF([29]SKI!O22="","",[29]SKI!O22)</f>
        <v>88</v>
      </c>
      <c r="P22" s="135">
        <f>IF([29]SKI!P22="","",[29]SKI!P22)</f>
        <v>86</v>
      </c>
      <c r="Q22" s="135">
        <f>IF([29]SKI!Q22="","",[29]SKI!Q22)</f>
        <v>90</v>
      </c>
      <c r="R22" s="135">
        <f>IF([29]SKI!R22="","",[29]SKI!R22)</f>
        <v>85</v>
      </c>
      <c r="S22" s="135">
        <f>IF([29]SKI!S22="","",[29]SKI!S22)</f>
        <v>0</v>
      </c>
      <c r="T22" s="135">
        <f>IF([29]SKI!T22="","",[29]SKI!T22)</f>
        <v>0</v>
      </c>
      <c r="U22" s="135">
        <f>IF([29]SKI!U22="","",[29]SKI!U22)</f>
        <v>0</v>
      </c>
      <c r="V22" s="350">
        <f>IF([29]SKI!V22="","",[29]SKI!V22)</f>
        <v>0</v>
      </c>
      <c r="W22" s="375">
        <f>IF([29]SKI!W22="","",[29]SKI!W22)</f>
        <v>85.600000000000009</v>
      </c>
      <c r="X22" s="375">
        <f>IF([29]SKI!X22="","",[29]SKI!X22)</f>
        <v>87.25</v>
      </c>
      <c r="Y22" s="351">
        <f>IF([29]SKI!Y22="","",[29]SKI!Y22)</f>
        <v>90</v>
      </c>
      <c r="Z22" s="302">
        <f t="shared" si="8"/>
        <v>88</v>
      </c>
      <c r="AA22" s="201">
        <f t="shared" si="9"/>
        <v>86</v>
      </c>
      <c r="AB22" s="201">
        <f t="shared" si="10"/>
        <v>0</v>
      </c>
      <c r="AC22" s="201">
        <f t="shared" si="11"/>
        <v>1</v>
      </c>
      <c r="AD22" s="201">
        <f t="shared" si="12"/>
        <v>4</v>
      </c>
      <c r="AE22" s="221" t="str">
        <f t="shared" si="13"/>
        <v>Menunjukkan penguasaan dalam Menganalisis kondisi masyarakat arab pra Islam .</v>
      </c>
      <c r="AF22" s="226" t="str">
        <f t="shared" si="14"/>
        <v xml:space="preserve">Perlu bantuan dalam Menganalisis perjuangan nabi Muhammad saw. melakukan perubahan </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73"/>
      <c r="B23" s="134">
        <f t="shared" si="7"/>
        <v>15</v>
      </c>
      <c r="C23" s="135">
        <f>IF(Data!F19="","",Data!F19)</f>
        <v>2079</v>
      </c>
      <c r="D23" s="135" t="str">
        <f>IF(Data!G19="","",Data!G19)</f>
        <v>0102646736</v>
      </c>
      <c r="E23" s="152" t="str">
        <f>IF(Data!H19="","",Data!H19)</f>
        <v>MUHAMMAD FATIKHUL ILMI</v>
      </c>
      <c r="F23" s="135" t="str">
        <f>IF(Data!I19="","",Data!I19)</f>
        <v>L</v>
      </c>
      <c r="G23" s="135">
        <f>IF([29]SKI!G23="","",[29]SKI!G23)</f>
        <v>82</v>
      </c>
      <c r="H23" s="135">
        <f>IF([29]SKI!H23="","",[29]SKI!H23)</f>
        <v>83</v>
      </c>
      <c r="I23" s="135">
        <f>IF([29]SKI!I23="","",[29]SKI!I23)</f>
        <v>80</v>
      </c>
      <c r="J23" s="135">
        <f>IF([29]SKI!J23="","",[29]SKI!J23)</f>
        <v>0</v>
      </c>
      <c r="K23" s="135">
        <f>IF([29]SKI!K23="","",[29]SKI!K23)</f>
        <v>0</v>
      </c>
      <c r="L23" s="135">
        <f>IF([29]SKI!L23="","",[29]SKI!L23)</f>
        <v>0</v>
      </c>
      <c r="M23" s="135">
        <f>IF([29]SKI!M23="","",[29]SKI!M23)</f>
        <v>0</v>
      </c>
      <c r="N23" s="135">
        <f>IF([29]SKI!N23="","",[29]SKI!N23)</f>
        <v>0</v>
      </c>
      <c r="O23" s="135">
        <f>IF([29]SKI!O23="","",[29]SKI!O23)</f>
        <v>84</v>
      </c>
      <c r="P23" s="135">
        <f>IF([29]SKI!P23="","",[29]SKI!P23)</f>
        <v>86</v>
      </c>
      <c r="Q23" s="135">
        <f>IF([29]SKI!Q23="","",[29]SKI!Q23)</f>
        <v>90</v>
      </c>
      <c r="R23" s="135">
        <f>IF([29]SKI!R23="","",[29]SKI!R23)</f>
        <v>80</v>
      </c>
      <c r="S23" s="135">
        <f>IF([29]SKI!S23="","",[29]SKI!S23)</f>
        <v>0</v>
      </c>
      <c r="T23" s="135">
        <f>IF([29]SKI!T23="","",[29]SKI!T23)</f>
        <v>0</v>
      </c>
      <c r="U23" s="135">
        <f>IF([29]SKI!U23="","",[29]SKI!U23)</f>
        <v>0</v>
      </c>
      <c r="V23" s="350">
        <f>IF([29]SKI!V23="","",[29]SKI!V23)</f>
        <v>0</v>
      </c>
      <c r="W23" s="375">
        <f>IF([29]SKI!W23="","",[29]SKI!W23)</f>
        <v>81.666666666666671</v>
      </c>
      <c r="X23" s="375">
        <f>IF([29]SKI!X23="","",[29]SKI!X23)</f>
        <v>85</v>
      </c>
      <c r="Y23" s="351">
        <f>IF([29]SKI!Y23="","",[29]SKI!Y23)</f>
        <v>81</v>
      </c>
      <c r="Z23" s="302">
        <f t="shared" si="8"/>
        <v>83</v>
      </c>
      <c r="AA23" s="201">
        <f t="shared" si="9"/>
        <v>83</v>
      </c>
      <c r="AB23" s="201">
        <f t="shared" si="10"/>
        <v>0</v>
      </c>
      <c r="AC23" s="201">
        <f t="shared" si="11"/>
        <v>2</v>
      </c>
      <c r="AD23" s="201">
        <f t="shared" si="12"/>
        <v>4</v>
      </c>
      <c r="AE23" s="221" t="str">
        <f t="shared" si="13"/>
        <v>Menunjukkan penguasaan dalam Menganalisis  dakwah nabi Muhammad saw di mekah</v>
      </c>
      <c r="AF23" s="226" t="str">
        <f t="shared" si="14"/>
        <v xml:space="preserve">Perlu bantuan dalam Menganalisis perjuangan nabi Muhammad saw. melakukan perubahan </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73"/>
      <c r="B24" s="134">
        <f t="shared" si="7"/>
        <v>16</v>
      </c>
      <c r="C24" s="135">
        <f>IF(Data!F20="","",Data!F20)</f>
        <v>2106</v>
      </c>
      <c r="D24" s="135" t="str">
        <f>IF(Data!G20="","",Data!G20)</f>
        <v>3117077014</v>
      </c>
      <c r="E24" s="152" t="str">
        <f>IF(Data!H20="","",Data!H20)</f>
        <v>MUHAMMAD RAZIF KASYAFANI</v>
      </c>
      <c r="F24" s="135" t="str">
        <f>IF(Data!I20="","",Data!I20)</f>
        <v>L</v>
      </c>
      <c r="G24" s="135">
        <f>IF([29]SKI!G24="","",[29]SKI!G24)</f>
        <v>80</v>
      </c>
      <c r="H24" s="135">
        <f>IF([29]SKI!H24="","",[29]SKI!H24)</f>
        <v>80.099999999999994</v>
      </c>
      <c r="I24" s="135">
        <f>IF([29]SKI!I24="","",[29]SKI!I24)</f>
        <v>85</v>
      </c>
      <c r="J24" s="135">
        <f>IF([29]SKI!J24="","",[29]SKI!J24)</f>
        <v>0</v>
      </c>
      <c r="K24" s="135">
        <f>IF([29]SKI!K24="","",[29]SKI!K24)</f>
        <v>0</v>
      </c>
      <c r="L24" s="135">
        <f>IF([29]SKI!L24="","",[29]SKI!L24)</f>
        <v>0</v>
      </c>
      <c r="M24" s="135">
        <f>IF([29]SKI!M24="","",[29]SKI!M24)</f>
        <v>0</v>
      </c>
      <c r="N24" s="135">
        <f>IF([29]SKI!N24="","",[29]SKI!N24)</f>
        <v>0</v>
      </c>
      <c r="O24" s="135">
        <f>IF([29]SKI!O24="","",[29]SKI!O24)</f>
        <v>80</v>
      </c>
      <c r="P24" s="135">
        <f>IF([29]SKI!P24="","",[29]SKI!P24)</f>
        <v>82</v>
      </c>
      <c r="Q24" s="135">
        <f>IF([29]SKI!Q24="","",[29]SKI!Q24)</f>
        <v>85</v>
      </c>
      <c r="R24" s="135">
        <f>IF([29]SKI!R24="","",[29]SKI!R24)</f>
        <v>75</v>
      </c>
      <c r="S24" s="135">
        <f>IF([29]SKI!S24="","",[29]SKI!S24)</f>
        <v>0</v>
      </c>
      <c r="T24" s="135">
        <f>IF([29]SKI!T24="","",[29]SKI!T24)</f>
        <v>0</v>
      </c>
      <c r="U24" s="135">
        <f>IF([29]SKI!U24="","",[29]SKI!U24)</f>
        <v>0</v>
      </c>
      <c r="V24" s="350">
        <f>IF([29]SKI!V24="","",[29]SKI!V24)</f>
        <v>0</v>
      </c>
      <c r="W24" s="375">
        <f>IF([29]SKI!W24="","",[29]SKI!W24)</f>
        <v>81.7</v>
      </c>
      <c r="X24" s="375">
        <f>IF([29]SKI!X24="","",[29]SKI!X24)</f>
        <v>80.5</v>
      </c>
      <c r="Y24" s="351">
        <f>IF([29]SKI!Y24="","",[29]SKI!Y24)</f>
        <v>78</v>
      </c>
      <c r="Z24" s="302">
        <f t="shared" si="8"/>
        <v>80</v>
      </c>
      <c r="AA24" s="201">
        <f t="shared" si="9"/>
        <v>85</v>
      </c>
      <c r="AB24" s="201">
        <f t="shared" si="10"/>
        <v>0</v>
      </c>
      <c r="AC24" s="201">
        <f t="shared" si="11"/>
        <v>3</v>
      </c>
      <c r="AD24" s="201">
        <f t="shared" si="12"/>
        <v>4</v>
      </c>
      <c r="AE24" s="221" t="str">
        <f t="shared" si="13"/>
        <v>Menunjukkan penguasaan dalam Menganalisis strategi dakwah nabi Muhammad saw di mekah</v>
      </c>
      <c r="AF24" s="226" t="str">
        <f t="shared" si="14"/>
        <v xml:space="preserve">Perlu bantuan dalam Menganalisis perjuangan nabi Muhammad saw. melakukan perubahan </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73"/>
      <c r="B25" s="134">
        <f t="shared" si="7"/>
        <v>17</v>
      </c>
      <c r="C25" s="135">
        <f>IF(Data!F21="","",Data!F21)</f>
        <v>2092</v>
      </c>
      <c r="D25" s="135" t="str">
        <f>IF(Data!G21="","",Data!G21)</f>
        <v>3098715690</v>
      </c>
      <c r="E25" s="152" t="str">
        <f>IF(Data!H21="","",Data!H21)</f>
        <v>NAZILATUN NIKMAH</v>
      </c>
      <c r="F25" s="135" t="str">
        <f>IF(Data!I21="","",Data!I21)</f>
        <v>P</v>
      </c>
      <c r="G25" s="135">
        <f>IF([29]SKI!G25="","",[29]SKI!G25)</f>
        <v>84</v>
      </c>
      <c r="H25" s="135">
        <f>IF([29]SKI!H25="","",[29]SKI!H25)</f>
        <v>83</v>
      </c>
      <c r="I25" s="135">
        <f>IF([29]SKI!I25="","",[29]SKI!I25)</f>
        <v>82</v>
      </c>
      <c r="J25" s="135">
        <f>IF([29]SKI!J25="","",[29]SKI!J25)</f>
        <v>0</v>
      </c>
      <c r="K25" s="135">
        <f>IF([29]SKI!K25="","",[29]SKI!K25)</f>
        <v>0</v>
      </c>
      <c r="L25" s="135">
        <f>IF([29]SKI!L25="","",[29]SKI!L25)</f>
        <v>0</v>
      </c>
      <c r="M25" s="135">
        <f>IF([29]SKI!M25="","",[29]SKI!M25)</f>
        <v>0</v>
      </c>
      <c r="N25" s="135">
        <f>IF([29]SKI!N25="","",[29]SKI!N25)</f>
        <v>0</v>
      </c>
      <c r="O25" s="135">
        <f>IF([29]SKI!O25="","",[29]SKI!O25)</f>
        <v>84</v>
      </c>
      <c r="P25" s="135">
        <f>IF([29]SKI!P25="","",[29]SKI!P25)</f>
        <v>86</v>
      </c>
      <c r="Q25" s="135">
        <f>IF([29]SKI!Q25="","",[29]SKI!Q25)</f>
        <v>90</v>
      </c>
      <c r="R25" s="135">
        <f>IF([29]SKI!R25="","",[29]SKI!R25)</f>
        <v>80</v>
      </c>
      <c r="S25" s="135">
        <f>IF([29]SKI!S25="","",[29]SKI!S25)</f>
        <v>0</v>
      </c>
      <c r="T25" s="135">
        <f>IF([29]SKI!T25="","",[29]SKI!T25)</f>
        <v>0</v>
      </c>
      <c r="U25" s="135">
        <f>IF([29]SKI!U25="","",[29]SKI!U25)</f>
        <v>0</v>
      </c>
      <c r="V25" s="350">
        <f>IF([29]SKI!V25="","",[29]SKI!V25)</f>
        <v>0</v>
      </c>
      <c r="W25" s="375">
        <f>IF([29]SKI!W25="","",[29]SKI!W25)</f>
        <v>83</v>
      </c>
      <c r="X25" s="375">
        <f>IF([29]SKI!X25="","",[29]SKI!X25)</f>
        <v>85</v>
      </c>
      <c r="Y25" s="351">
        <f>IF([29]SKI!Y25="","",[29]SKI!Y25)</f>
        <v>84</v>
      </c>
      <c r="Z25" s="302">
        <f t="shared" si="8"/>
        <v>84</v>
      </c>
      <c r="AA25" s="201">
        <f t="shared" si="9"/>
        <v>84</v>
      </c>
      <c r="AB25" s="201">
        <f t="shared" si="10"/>
        <v>0</v>
      </c>
      <c r="AC25" s="201">
        <f t="shared" si="11"/>
        <v>1</v>
      </c>
      <c r="AD25" s="201">
        <f t="shared" si="12"/>
        <v>4</v>
      </c>
      <c r="AE25" s="221" t="str">
        <f t="shared" si="13"/>
        <v>Menunjukkan penguasaan dalam Menganalisis kondisi masyarakat arab pra Islam .</v>
      </c>
      <c r="AF25" s="226" t="str">
        <f t="shared" si="14"/>
        <v xml:space="preserve">Perlu bantuan dalam Menganalisis perjuangan nabi Muhammad saw. melakukan perubahan </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73"/>
      <c r="B26" s="134">
        <f t="shared" si="7"/>
        <v>18</v>
      </c>
      <c r="C26" s="135">
        <f>IF(Data!F22="","",Data!F22)</f>
        <v>2114</v>
      </c>
      <c r="D26" s="135" t="str">
        <f>IF(Data!G22="","",Data!G22)</f>
        <v>0095372418</v>
      </c>
      <c r="E26" s="152" t="str">
        <f>IF(Data!H22="","",Data!H22)</f>
        <v>NIRMALA MAHARANI</v>
      </c>
      <c r="F26" s="135" t="str">
        <f>IF(Data!I22="","",Data!I22)</f>
        <v>P</v>
      </c>
      <c r="G26" s="135">
        <f>IF([29]SKI!G26="","",[29]SKI!G26)</f>
        <v>82</v>
      </c>
      <c r="H26" s="135">
        <f>IF([29]SKI!H26="","",[29]SKI!H26)</f>
        <v>81.5</v>
      </c>
      <c r="I26" s="135">
        <f>IF([29]SKI!I26="","",[29]SKI!I26)</f>
        <v>82.2</v>
      </c>
      <c r="J26" s="135">
        <f>IF([29]SKI!J26="","",[29]SKI!J26)</f>
        <v>0</v>
      </c>
      <c r="K26" s="135">
        <f>IF([29]SKI!K26="","",[29]SKI!K26)</f>
        <v>0</v>
      </c>
      <c r="L26" s="135">
        <f>IF([29]SKI!L26="","",[29]SKI!L26)</f>
        <v>0</v>
      </c>
      <c r="M26" s="135">
        <f>IF([29]SKI!M26="","",[29]SKI!M26)</f>
        <v>0</v>
      </c>
      <c r="N26" s="135">
        <f>IF([29]SKI!N26="","",[29]SKI!N26)</f>
        <v>0</v>
      </c>
      <c r="O26" s="135">
        <f>IF([29]SKI!O26="","",[29]SKI!O26)</f>
        <v>84</v>
      </c>
      <c r="P26" s="135">
        <f>IF([29]SKI!P26="","",[29]SKI!P26)</f>
        <v>86</v>
      </c>
      <c r="Q26" s="135">
        <f>IF([29]SKI!Q26="","",[29]SKI!Q26)</f>
        <v>90</v>
      </c>
      <c r="R26" s="135">
        <f>IF([29]SKI!R26="","",[29]SKI!R26)</f>
        <v>80</v>
      </c>
      <c r="S26" s="135">
        <f>IF([29]SKI!S26="","",[29]SKI!S26)</f>
        <v>0</v>
      </c>
      <c r="T26" s="135">
        <f>IF([29]SKI!T26="","",[29]SKI!T26)</f>
        <v>0</v>
      </c>
      <c r="U26" s="135">
        <f>IF([29]SKI!U26="","",[29]SKI!U26)</f>
        <v>0</v>
      </c>
      <c r="V26" s="350">
        <f>IF([29]SKI!V26="","",[29]SKI!V26)</f>
        <v>0</v>
      </c>
      <c r="W26" s="375">
        <f>IF([29]SKI!W26="","",[29]SKI!W26)</f>
        <v>81.899999999999991</v>
      </c>
      <c r="X26" s="375">
        <f>IF([29]SKI!X26="","",[29]SKI!X26)</f>
        <v>85</v>
      </c>
      <c r="Y26" s="351">
        <f>IF([29]SKI!Y26="","",[29]SKI!Y26)</f>
        <v>82</v>
      </c>
      <c r="Z26" s="302">
        <f t="shared" si="8"/>
        <v>83</v>
      </c>
      <c r="AA26" s="201">
        <f t="shared" si="9"/>
        <v>82.2</v>
      </c>
      <c r="AB26" s="201">
        <f t="shared" si="10"/>
        <v>0</v>
      </c>
      <c r="AC26" s="201">
        <f t="shared" si="11"/>
        <v>3</v>
      </c>
      <c r="AD26" s="201">
        <f t="shared" si="12"/>
        <v>4</v>
      </c>
      <c r="AE26" s="221" t="str">
        <f t="shared" si="13"/>
        <v>Menunjukkan penguasaan dalam Menganalisis strategi dakwah nabi Muhammad saw di mekah</v>
      </c>
      <c r="AF26" s="226" t="str">
        <f t="shared" si="14"/>
        <v xml:space="preserve">Perlu bantuan dalam Menganalisis perjuangan nabi Muhammad saw. melakukan perubahan </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73"/>
      <c r="B27" s="134">
        <f t="shared" si="7"/>
        <v>19</v>
      </c>
      <c r="C27" s="135">
        <f>IF(Data!F23="","",Data!F23)</f>
        <v>2149</v>
      </c>
      <c r="D27" s="135" t="str">
        <f>IF(Data!G23="","",Data!G23)</f>
        <v>3100029460</v>
      </c>
      <c r="E27" s="152" t="str">
        <f>IF(Data!H23="","",Data!H23)</f>
        <v>NOR ALIA SILFA</v>
      </c>
      <c r="F27" s="135" t="str">
        <f>IF(Data!I23="","",Data!I23)</f>
        <v>P</v>
      </c>
      <c r="G27" s="135">
        <f>IF([29]SKI!G27="","",[29]SKI!G27)</f>
        <v>86</v>
      </c>
      <c r="H27" s="135">
        <f>IF([29]SKI!H27="","",[29]SKI!H27)</f>
        <v>86.4</v>
      </c>
      <c r="I27" s="135">
        <f>IF([29]SKI!I27="","",[29]SKI!I27)</f>
        <v>80</v>
      </c>
      <c r="J27" s="135">
        <f>IF([29]SKI!J27="","",[29]SKI!J27)</f>
        <v>0</v>
      </c>
      <c r="K27" s="135">
        <f>IF([29]SKI!K27="","",[29]SKI!K27)</f>
        <v>0</v>
      </c>
      <c r="L27" s="135">
        <f>IF([29]SKI!L27="","",[29]SKI!L27)</f>
        <v>0</v>
      </c>
      <c r="M27" s="135">
        <f>IF([29]SKI!M27="","",[29]SKI!M27)</f>
        <v>0</v>
      </c>
      <c r="N27" s="135">
        <f>IF([29]SKI!N27="","",[29]SKI!N27)</f>
        <v>0</v>
      </c>
      <c r="O27" s="135">
        <f>IF([29]SKI!O27="","",[29]SKI!O27)</f>
        <v>88</v>
      </c>
      <c r="P27" s="135">
        <f>IF([29]SKI!P27="","",[29]SKI!P27)</f>
        <v>86</v>
      </c>
      <c r="Q27" s="135">
        <f>IF([29]SKI!Q27="","",[29]SKI!Q27)</f>
        <v>90</v>
      </c>
      <c r="R27" s="135">
        <f>IF([29]SKI!R27="","",[29]SKI!R27)</f>
        <v>95</v>
      </c>
      <c r="S27" s="135">
        <f>IF([29]SKI!S27="","",[29]SKI!S27)</f>
        <v>0</v>
      </c>
      <c r="T27" s="135">
        <f>IF([29]SKI!T27="","",[29]SKI!T27)</f>
        <v>0</v>
      </c>
      <c r="U27" s="135">
        <f>IF([29]SKI!U27="","",[29]SKI!U27)</f>
        <v>0</v>
      </c>
      <c r="V27" s="350">
        <f>IF([29]SKI!V27="","",[29]SKI!V27)</f>
        <v>0</v>
      </c>
      <c r="W27" s="375">
        <f>IF([29]SKI!W27="","",[29]SKI!W27)</f>
        <v>84.13333333333334</v>
      </c>
      <c r="X27" s="375">
        <f>IF([29]SKI!X27="","",[29]SKI!X27)</f>
        <v>89.75</v>
      </c>
      <c r="Y27" s="351">
        <f>IF([29]SKI!Y27="","",[29]SKI!Y27)</f>
        <v>95</v>
      </c>
      <c r="Z27" s="302">
        <f t="shared" si="8"/>
        <v>90</v>
      </c>
      <c r="AA27" s="201">
        <f t="shared" si="9"/>
        <v>86.4</v>
      </c>
      <c r="AB27" s="201">
        <f t="shared" si="10"/>
        <v>0</v>
      </c>
      <c r="AC27" s="201">
        <f t="shared" si="11"/>
        <v>2</v>
      </c>
      <c r="AD27" s="201">
        <f t="shared" si="12"/>
        <v>4</v>
      </c>
      <c r="AE27" s="221" t="str">
        <f t="shared" si="13"/>
        <v>Menunjukkan penguasaan dalam Menganalisis  dakwah nabi Muhammad saw di mekah</v>
      </c>
      <c r="AF27" s="226" t="str">
        <f t="shared" si="14"/>
        <v xml:space="preserve">Perlu bantuan dalam Menganalisis perjuangan nabi Muhammad saw. melakukan perubahan </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73"/>
      <c r="B28" s="134">
        <f t="shared" si="7"/>
        <v>20</v>
      </c>
      <c r="C28" s="135">
        <f>IF(Data!F24="","",Data!F24)</f>
        <v>2110</v>
      </c>
      <c r="D28" s="135" t="str">
        <f>IF(Data!G24="","",Data!G24)</f>
        <v>0098467142</v>
      </c>
      <c r="E28" s="152" t="str">
        <f>IF(Data!H24="","",Data!H24)</f>
        <v>NUR MUTIA</v>
      </c>
      <c r="F28" s="135" t="str">
        <f>IF(Data!I24="","",Data!I24)</f>
        <v>P</v>
      </c>
      <c r="G28" s="135">
        <f>IF([29]SKI!G28="","",[29]SKI!G28)</f>
        <v>88</v>
      </c>
      <c r="H28" s="135">
        <f>IF([29]SKI!H28="","",[29]SKI!H28)</f>
        <v>88.2</v>
      </c>
      <c r="I28" s="135">
        <f>IF([29]SKI!I28="","",[29]SKI!I28)</f>
        <v>90</v>
      </c>
      <c r="J28" s="135">
        <f>IF([29]SKI!J28="","",[29]SKI!J28)</f>
        <v>0</v>
      </c>
      <c r="K28" s="135">
        <f>IF([29]SKI!K28="","",[29]SKI!K28)</f>
        <v>0</v>
      </c>
      <c r="L28" s="135">
        <f>IF([29]SKI!L28="","",[29]SKI!L28)</f>
        <v>0</v>
      </c>
      <c r="M28" s="135">
        <f>IF([29]SKI!M28="","",[29]SKI!M28)</f>
        <v>0</v>
      </c>
      <c r="N28" s="135">
        <f>IF([29]SKI!N28="","",[29]SKI!N28)</f>
        <v>0</v>
      </c>
      <c r="O28" s="135">
        <f>IF([29]SKI!O28="","",[29]SKI!O28)</f>
        <v>88</v>
      </c>
      <c r="P28" s="135">
        <f>IF([29]SKI!P28="","",[29]SKI!P28)</f>
        <v>90</v>
      </c>
      <c r="Q28" s="135">
        <f>IF([29]SKI!Q28="","",[29]SKI!Q28)</f>
        <v>90</v>
      </c>
      <c r="R28" s="135">
        <f>IF([29]SKI!R28="","",[29]SKI!R28)</f>
        <v>90</v>
      </c>
      <c r="S28" s="135">
        <f>IF([29]SKI!S28="","",[29]SKI!S28)</f>
        <v>0</v>
      </c>
      <c r="T28" s="135">
        <f>IF([29]SKI!T28="","",[29]SKI!T28)</f>
        <v>0</v>
      </c>
      <c r="U28" s="135">
        <f>IF([29]SKI!U28="","",[29]SKI!U28)</f>
        <v>0</v>
      </c>
      <c r="V28" s="350">
        <f>IF([29]SKI!V28="","",[29]SKI!V28)</f>
        <v>0</v>
      </c>
      <c r="W28" s="375">
        <f>IF([29]SKI!W28="","",[29]SKI!W28)</f>
        <v>88.733333333333334</v>
      </c>
      <c r="X28" s="375">
        <f>IF([29]SKI!X28="","",[29]SKI!X28)</f>
        <v>89.5</v>
      </c>
      <c r="Y28" s="351">
        <f>IF([29]SKI!Y28="","",[29]SKI!Y28)</f>
        <v>88</v>
      </c>
      <c r="Z28" s="302">
        <f t="shared" si="8"/>
        <v>89</v>
      </c>
      <c r="AA28" s="201">
        <f t="shared" si="9"/>
        <v>90</v>
      </c>
      <c r="AB28" s="201">
        <f t="shared" si="10"/>
        <v>0</v>
      </c>
      <c r="AC28" s="201">
        <f t="shared" si="11"/>
        <v>3</v>
      </c>
      <c r="AD28" s="201">
        <f t="shared" si="12"/>
        <v>4</v>
      </c>
      <c r="AE28" s="221" t="str">
        <f t="shared" si="13"/>
        <v>Menunjukkan penguasaan dalam Menganalisis strategi dakwah nabi Muhammad saw di mekah</v>
      </c>
      <c r="AF28" s="226" t="str">
        <f t="shared" si="14"/>
        <v xml:space="preserve">Perlu bantuan dalam Menganalisis perjuangan nabi Muhammad saw. melakukan perubahan </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73"/>
      <c r="B29" s="134">
        <f t="shared" si="7"/>
        <v>21</v>
      </c>
      <c r="C29" s="135">
        <f>IF(Data!F25="","",Data!F25)</f>
        <v>2098</v>
      </c>
      <c r="D29" s="135" t="str">
        <f>IF(Data!G25="","",Data!G25)</f>
        <v>3101119122</v>
      </c>
      <c r="E29" s="152" t="str">
        <f>IF(Data!H25="","",Data!H25)</f>
        <v>ROHMAT HIDAYAT</v>
      </c>
      <c r="F29" s="135" t="str">
        <f>IF(Data!I25="","",Data!I25)</f>
        <v>L</v>
      </c>
      <c r="G29" s="135">
        <f>IF([29]SKI!G29="","",[29]SKI!G29)</f>
        <v>88</v>
      </c>
      <c r="H29" s="135">
        <f>IF([29]SKI!H29="","",[29]SKI!H29)</f>
        <v>88.2</v>
      </c>
      <c r="I29" s="135">
        <f>IF([29]SKI!I29="","",[29]SKI!I29)</f>
        <v>85</v>
      </c>
      <c r="J29" s="135">
        <f>IF([29]SKI!J29="","",[29]SKI!J29)</f>
        <v>0</v>
      </c>
      <c r="K29" s="135">
        <f>IF([29]SKI!K29="","",[29]SKI!K29)</f>
        <v>0</v>
      </c>
      <c r="L29" s="135">
        <f>IF([29]SKI!L29="","",[29]SKI!L29)</f>
        <v>0</v>
      </c>
      <c r="M29" s="135">
        <f>IF([29]SKI!M29="","",[29]SKI!M29)</f>
        <v>0</v>
      </c>
      <c r="N29" s="135">
        <f>IF([29]SKI!N29="","",[29]SKI!N29)</f>
        <v>0</v>
      </c>
      <c r="O29" s="135">
        <f>IF([29]SKI!O29="","",[29]SKI!O29)</f>
        <v>88</v>
      </c>
      <c r="P29" s="135">
        <f>IF([29]SKI!P29="","",[29]SKI!P29)</f>
        <v>90</v>
      </c>
      <c r="Q29" s="135">
        <f>IF([29]SKI!Q29="","",[29]SKI!Q29)</f>
        <v>95</v>
      </c>
      <c r="R29" s="135">
        <f>IF([29]SKI!R29="","",[29]SKI!R29)</f>
        <v>85</v>
      </c>
      <c r="S29" s="135">
        <f>IF([29]SKI!S29="","",[29]SKI!S29)</f>
        <v>0</v>
      </c>
      <c r="T29" s="135">
        <f>IF([29]SKI!T29="","",[29]SKI!T29)</f>
        <v>0</v>
      </c>
      <c r="U29" s="135">
        <f>IF([29]SKI!U29="","",[29]SKI!U29)</f>
        <v>0</v>
      </c>
      <c r="V29" s="350">
        <f>IF([29]SKI!V29="","",[29]SKI!V29)</f>
        <v>0</v>
      </c>
      <c r="W29" s="375">
        <f>IF([29]SKI!W29="","",[29]SKI!W29)</f>
        <v>87.066666666666663</v>
      </c>
      <c r="X29" s="375">
        <f>IF([29]SKI!X29="","",[29]SKI!X29)</f>
        <v>89.5</v>
      </c>
      <c r="Y29" s="351">
        <f>IF([29]SKI!Y29="","",[29]SKI!Y29)</f>
        <v>82</v>
      </c>
      <c r="Z29" s="302">
        <f t="shared" si="8"/>
        <v>86</v>
      </c>
      <c r="AA29" s="201">
        <f t="shared" si="9"/>
        <v>88.2</v>
      </c>
      <c r="AB29" s="201">
        <f t="shared" si="10"/>
        <v>0</v>
      </c>
      <c r="AC29" s="201">
        <f t="shared" si="11"/>
        <v>2</v>
      </c>
      <c r="AD29" s="201">
        <f t="shared" si="12"/>
        <v>4</v>
      </c>
      <c r="AE29" s="221" t="str">
        <f t="shared" si="13"/>
        <v>Menunjukkan penguasaan dalam Menganalisis  dakwah nabi Muhammad saw di mekah</v>
      </c>
      <c r="AF29" s="226" t="str">
        <f t="shared" si="14"/>
        <v xml:space="preserve">Perlu bantuan dalam Menganalisis perjuangan nabi Muhammad saw. melakukan perubahan </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73"/>
      <c r="B30" s="134">
        <f t="shared" si="7"/>
        <v>22</v>
      </c>
      <c r="C30" s="135">
        <f>IF(Data!F26="","",Data!F26)</f>
        <v>2080</v>
      </c>
      <c r="D30" s="135" t="str">
        <f>IF(Data!G26="","",Data!G26)</f>
        <v>0091657289</v>
      </c>
      <c r="E30" s="152" t="str">
        <f>IF(Data!H26="","",Data!H26)</f>
        <v>SABRINA OKTAVIANI</v>
      </c>
      <c r="F30" s="135" t="str">
        <f>IF(Data!I26="","",Data!I26)</f>
        <v>P</v>
      </c>
      <c r="G30" s="135">
        <f>IF([29]SKI!G30="","",[29]SKI!G30)</f>
        <v>80</v>
      </c>
      <c r="H30" s="135">
        <f>IF([29]SKI!H30="","",[29]SKI!H30)</f>
        <v>80.099999999999994</v>
      </c>
      <c r="I30" s="135">
        <f>IF([29]SKI!I30="","",[29]SKI!I30)</f>
        <v>86</v>
      </c>
      <c r="J30" s="135">
        <f>IF([29]SKI!J30="","",[29]SKI!J30)</f>
        <v>0</v>
      </c>
      <c r="K30" s="135">
        <f>IF([29]SKI!K30="","",[29]SKI!K30)</f>
        <v>0</v>
      </c>
      <c r="L30" s="135">
        <f>IF([29]SKI!L30="","",[29]SKI!L30)</f>
        <v>0</v>
      </c>
      <c r="M30" s="135">
        <f>IF([29]SKI!M30="","",[29]SKI!M30)</f>
        <v>0</v>
      </c>
      <c r="N30" s="135">
        <f>IF([29]SKI!N30="","",[29]SKI!N30)</f>
        <v>0</v>
      </c>
      <c r="O30" s="135">
        <f>IF([29]SKI!O30="","",[29]SKI!O30)</f>
        <v>80</v>
      </c>
      <c r="P30" s="135">
        <f>IF([29]SKI!P30="","",[29]SKI!P30)</f>
        <v>82</v>
      </c>
      <c r="Q30" s="135">
        <f>IF([29]SKI!Q30="","",[29]SKI!Q30)</f>
        <v>80</v>
      </c>
      <c r="R30" s="135">
        <f>IF([29]SKI!R30="","",[29]SKI!R30)</f>
        <v>75</v>
      </c>
      <c r="S30" s="135">
        <f>IF([29]SKI!S30="","",[29]SKI!S30)</f>
        <v>0</v>
      </c>
      <c r="T30" s="135">
        <f>IF([29]SKI!T30="","",[29]SKI!T30)</f>
        <v>0</v>
      </c>
      <c r="U30" s="135">
        <f>IF([29]SKI!U30="","",[29]SKI!U30)</f>
        <v>0</v>
      </c>
      <c r="V30" s="350">
        <f>IF([29]SKI!V30="","",[29]SKI!V30)</f>
        <v>0</v>
      </c>
      <c r="W30" s="375">
        <f>IF([29]SKI!W30="","",[29]SKI!W30)</f>
        <v>82.033333333333331</v>
      </c>
      <c r="X30" s="375">
        <f>IF([29]SKI!X30="","",[29]SKI!X30)</f>
        <v>79.25</v>
      </c>
      <c r="Y30" s="351">
        <f>IF([29]SKI!Y30="","",[29]SKI!Y30)</f>
        <v>78</v>
      </c>
      <c r="Z30" s="302">
        <f t="shared" si="8"/>
        <v>80</v>
      </c>
      <c r="AA30" s="201">
        <f t="shared" si="9"/>
        <v>86</v>
      </c>
      <c r="AB30" s="201">
        <f t="shared" si="10"/>
        <v>0</v>
      </c>
      <c r="AC30" s="201">
        <f t="shared" si="11"/>
        <v>3</v>
      </c>
      <c r="AD30" s="201">
        <f t="shared" si="12"/>
        <v>4</v>
      </c>
      <c r="AE30" s="221" t="str">
        <f t="shared" si="13"/>
        <v>Menunjukkan penguasaan dalam Menganalisis strategi dakwah nabi Muhammad saw di mekah</v>
      </c>
      <c r="AF30" s="226" t="str">
        <f t="shared" si="14"/>
        <v xml:space="preserve">Perlu bantuan dalam Menganalisis perjuangan nabi Muhammad saw. melakukan perubahan </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73"/>
      <c r="B31" s="134">
        <f t="shared" si="7"/>
        <v>23</v>
      </c>
      <c r="C31" s="135">
        <f>IF(Data!F27="","",Data!F27)</f>
        <v>2101</v>
      </c>
      <c r="D31" s="135" t="str">
        <f>IF(Data!G27="","",Data!G27)</f>
        <v>0072355816</v>
      </c>
      <c r="E31" s="152" t="str">
        <f>IF(Data!H27="","",Data!H27)</f>
        <v>TRI MULIA SAPUTRA</v>
      </c>
      <c r="F31" s="135" t="str">
        <f>IF(Data!I27="","",Data!I27)</f>
        <v>L</v>
      </c>
      <c r="G31" s="135">
        <f>IF([29]SKI!G31="","",[29]SKI!G31)</f>
        <v>80</v>
      </c>
      <c r="H31" s="135">
        <f>IF([29]SKI!H31="","",[29]SKI!H31)</f>
        <v>80.3</v>
      </c>
      <c r="I31" s="135">
        <f>IF([29]SKI!I31="","",[29]SKI!I31)</f>
        <v>86</v>
      </c>
      <c r="J31" s="135">
        <f>IF([29]SKI!J31="","",[29]SKI!J31)</f>
        <v>0</v>
      </c>
      <c r="K31" s="135">
        <f>IF([29]SKI!K31="","",[29]SKI!K31)</f>
        <v>0</v>
      </c>
      <c r="L31" s="135">
        <f>IF([29]SKI!L31="","",[29]SKI!L31)</f>
        <v>0</v>
      </c>
      <c r="M31" s="135">
        <f>IF([29]SKI!M31="","",[29]SKI!M31)</f>
        <v>0</v>
      </c>
      <c r="N31" s="135">
        <f>IF([29]SKI!N31="","",[29]SKI!N31)</f>
        <v>0</v>
      </c>
      <c r="O31" s="135">
        <f>IF([29]SKI!O31="","",[29]SKI!O31)</f>
        <v>84</v>
      </c>
      <c r="P31" s="135">
        <f>IF([29]SKI!P31="","",[29]SKI!P31)</f>
        <v>82</v>
      </c>
      <c r="Q31" s="135">
        <f>IF([29]SKI!Q31="","",[29]SKI!Q31)</f>
        <v>85</v>
      </c>
      <c r="R31" s="135">
        <f>IF([29]SKI!R31="","",[29]SKI!R31)</f>
        <v>80</v>
      </c>
      <c r="S31" s="135">
        <f>IF([29]SKI!S31="","",[29]SKI!S31)</f>
        <v>0</v>
      </c>
      <c r="T31" s="135">
        <f>IF([29]SKI!T31="","",[29]SKI!T31)</f>
        <v>0</v>
      </c>
      <c r="U31" s="135">
        <f>IF([29]SKI!U31="","",[29]SKI!U31)</f>
        <v>0</v>
      </c>
      <c r="V31" s="350">
        <f>IF([29]SKI!V31="","",[29]SKI!V31)</f>
        <v>0</v>
      </c>
      <c r="W31" s="375">
        <f>IF([29]SKI!W31="","",[29]SKI!W31)</f>
        <v>82.100000000000009</v>
      </c>
      <c r="X31" s="375">
        <f>IF([29]SKI!X31="","",[29]SKI!X31)</f>
        <v>82.75</v>
      </c>
      <c r="Y31" s="351">
        <f>IF([29]SKI!Y31="","",[29]SKI!Y31)</f>
        <v>84</v>
      </c>
      <c r="Z31" s="302">
        <f t="shared" si="8"/>
        <v>83</v>
      </c>
      <c r="AA31" s="201">
        <f t="shared" si="9"/>
        <v>86</v>
      </c>
      <c r="AB31" s="201">
        <f t="shared" si="10"/>
        <v>0</v>
      </c>
      <c r="AC31" s="201">
        <f t="shared" si="11"/>
        <v>3</v>
      </c>
      <c r="AD31" s="201">
        <f t="shared" si="12"/>
        <v>4</v>
      </c>
      <c r="AE31" s="221" t="str">
        <f t="shared" si="13"/>
        <v>Menunjukkan penguasaan dalam Menganalisis strategi dakwah nabi Muhammad saw di mekah</v>
      </c>
      <c r="AF31" s="226" t="str">
        <f t="shared" si="14"/>
        <v xml:space="preserve">Perlu bantuan dalam Menganalisis perjuangan nabi Muhammad saw. melakukan perubahan </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73"/>
      <c r="B32" s="134" t="str">
        <f t="shared" si="7"/>
        <v/>
      </c>
      <c r="C32" s="135" t="str">
        <f>IF(Data!F28="","",Data!F28)</f>
        <v/>
      </c>
      <c r="D32" s="135" t="str">
        <f>IF(Data!G28="","",Data!G28)</f>
        <v/>
      </c>
      <c r="E32" s="152" t="str">
        <f>IF(Data!H28="","",Data!H28)</f>
        <v/>
      </c>
      <c r="F32" s="135" t="str">
        <f>IF(Data!I28="","",Data!I28)</f>
        <v/>
      </c>
      <c r="G32" s="135">
        <f>IF([29]SKI!G32="","",[29]SKI!G32)</f>
        <v>84</v>
      </c>
      <c r="H32" s="135">
        <f>IF([29]SKI!H32="","",[29]SKI!H32)</f>
        <v>84.5</v>
      </c>
      <c r="I32" s="135">
        <f>IF([29]SKI!I32="","",[29]SKI!I32)</f>
        <v>80</v>
      </c>
      <c r="J32" s="135">
        <f>IF([29]SKI!J32="","",[29]SKI!J32)</f>
        <v>0</v>
      </c>
      <c r="K32" s="135">
        <f>IF([29]SKI!K32="","",[29]SKI!K32)</f>
        <v>0</v>
      </c>
      <c r="L32" s="135">
        <f>IF([29]SKI!L32="","",[29]SKI!L32)</f>
        <v>0</v>
      </c>
      <c r="M32" s="135">
        <f>IF([29]SKI!M32="","",[29]SKI!M32)</f>
        <v>0</v>
      </c>
      <c r="N32" s="135">
        <f>IF([29]SKI!N32="","",[29]SKI!N32)</f>
        <v>0</v>
      </c>
      <c r="O32" s="135">
        <f>IF([29]SKI!O32="","",[29]SKI!O32)</f>
        <v>88</v>
      </c>
      <c r="P32" s="135">
        <f>IF([29]SKI!P32="","",[29]SKI!P32)</f>
        <v>90</v>
      </c>
      <c r="Q32" s="135">
        <f>IF([29]SKI!Q32="","",[29]SKI!Q32)</f>
        <v>95</v>
      </c>
      <c r="R32" s="135">
        <f>IF([29]SKI!R32="","",[29]SKI!R32)</f>
        <v>80</v>
      </c>
      <c r="S32" s="135">
        <f>IF([29]SKI!S32="","",[29]SKI!S32)</f>
        <v>0</v>
      </c>
      <c r="T32" s="135">
        <f>IF([29]SKI!T32="","",[29]SKI!T32)</f>
        <v>0</v>
      </c>
      <c r="U32" s="135">
        <f>IF([29]SKI!U32="","",[29]SKI!U32)</f>
        <v>0</v>
      </c>
      <c r="V32" s="350">
        <f>IF([29]SKI!V32="","",[29]SKI!V32)</f>
        <v>0</v>
      </c>
      <c r="W32" s="375">
        <f>IF([29]SKI!W32="","",[29]SKI!W32)</f>
        <v>82.833333333333329</v>
      </c>
      <c r="X32" s="375">
        <f>IF([29]SKI!X32="","",[29]SKI!X32)</f>
        <v>88.25</v>
      </c>
      <c r="Y32" s="351">
        <f>IF([29]SKI!Y32="","",[29]SKI!Y32)</f>
        <v>86</v>
      </c>
      <c r="Z32" s="302">
        <f t="shared" si="8"/>
        <v>86</v>
      </c>
      <c r="AA32" s="201">
        <f t="shared" si="9"/>
        <v>84.5</v>
      </c>
      <c r="AB32" s="201">
        <f t="shared" si="10"/>
        <v>0</v>
      </c>
      <c r="AC32" s="201">
        <f t="shared" si="11"/>
        <v>2</v>
      </c>
      <c r="AD32" s="201">
        <f t="shared" si="12"/>
        <v>4</v>
      </c>
      <c r="AE32" s="221" t="str">
        <f t="shared" si="13"/>
        <v>Menunjukkan penguasaan dalam Menganalisis  dakwah nabi Muhammad saw di mekah</v>
      </c>
      <c r="AF32" s="226" t="str">
        <f t="shared" si="14"/>
        <v xml:space="preserve">Perlu bantuan dalam Menganalisis perjuangan nabi Muhammad saw. melakukan perubahan </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73"/>
      <c r="B33" s="134" t="str">
        <f t="shared" si="7"/>
        <v/>
      </c>
      <c r="C33" s="135" t="str">
        <f>IF(Data!F29="","",Data!F29)</f>
        <v/>
      </c>
      <c r="D33" s="135" t="str">
        <f>IF(Data!G29="","",Data!G29)</f>
        <v/>
      </c>
      <c r="E33" s="152" t="str">
        <f>IF(Data!H29="","",Data!H29)</f>
        <v/>
      </c>
      <c r="F33" s="135" t="str">
        <f>IF(Data!I29="","",Data!I29)</f>
        <v/>
      </c>
      <c r="G33" s="135">
        <f>IF([29]SKI!G33="","",[29]SKI!G33)</f>
        <v>86</v>
      </c>
      <c r="H33" s="135">
        <f>IF([29]SKI!H33="","",[29]SKI!H33)</f>
        <v>84.2</v>
      </c>
      <c r="I33" s="135">
        <f>IF([29]SKI!I33="","",[29]SKI!I33)</f>
        <v>86.2</v>
      </c>
      <c r="J33" s="135">
        <f>IF([29]SKI!J33="","",[29]SKI!J33)</f>
        <v>0</v>
      </c>
      <c r="K33" s="135">
        <f>IF([29]SKI!K33="","",[29]SKI!K33)</f>
        <v>0</v>
      </c>
      <c r="L33" s="135">
        <f>IF([29]SKI!L33="","",[29]SKI!L33)</f>
        <v>0</v>
      </c>
      <c r="M33" s="135">
        <f>IF([29]SKI!M33="","",[29]SKI!M33)</f>
        <v>0</v>
      </c>
      <c r="N33" s="135">
        <f>IF([29]SKI!N33="","",[29]SKI!N33)</f>
        <v>0</v>
      </c>
      <c r="O33" s="135">
        <f>IF([29]SKI!O33="","",[29]SKI!O33)</f>
        <v>88</v>
      </c>
      <c r="P33" s="135">
        <f>IF([29]SKI!P33="","",[29]SKI!P33)</f>
        <v>90</v>
      </c>
      <c r="Q33" s="135">
        <f>IF([29]SKI!Q33="","",[29]SKI!Q33)</f>
        <v>95</v>
      </c>
      <c r="R33" s="135">
        <f>IF([29]SKI!R33="","",[29]SKI!R33)</f>
        <v>80</v>
      </c>
      <c r="S33" s="135">
        <f>IF([29]SKI!S33="","",[29]SKI!S33)</f>
        <v>0</v>
      </c>
      <c r="T33" s="135">
        <f>IF([29]SKI!T33="","",[29]SKI!T33)</f>
        <v>0</v>
      </c>
      <c r="U33" s="135">
        <f>IF([29]SKI!U33="","",[29]SKI!U33)</f>
        <v>0</v>
      </c>
      <c r="V33" s="350">
        <f>IF([29]SKI!V33="","",[29]SKI!V33)</f>
        <v>0</v>
      </c>
      <c r="W33" s="375">
        <f>IF([29]SKI!W33="","",[29]SKI!W33)</f>
        <v>85.466666666666654</v>
      </c>
      <c r="X33" s="375">
        <f>IF([29]SKI!X33="","",[29]SKI!X33)</f>
        <v>88.25</v>
      </c>
      <c r="Y33" s="351">
        <f>IF([29]SKI!Y33="","",[29]SKI!Y33)</f>
        <v>89</v>
      </c>
      <c r="Z33" s="302">
        <f t="shared" si="8"/>
        <v>88</v>
      </c>
      <c r="AA33" s="201">
        <f t="shared" si="9"/>
        <v>86.2</v>
      </c>
      <c r="AB33" s="201">
        <f t="shared" si="10"/>
        <v>0</v>
      </c>
      <c r="AC33" s="201">
        <f t="shared" si="11"/>
        <v>3</v>
      </c>
      <c r="AD33" s="201">
        <f t="shared" si="12"/>
        <v>4</v>
      </c>
      <c r="AE33" s="221" t="str">
        <f t="shared" si="13"/>
        <v>Menunjukkan penguasaan dalam Menganalisis strategi dakwah nabi Muhammad saw di mekah</v>
      </c>
      <c r="AF33" s="226" t="str">
        <f t="shared" si="14"/>
        <v xml:space="preserve">Perlu bantuan dalam Menganalisis perjuangan nabi Muhammad saw. melakukan perubahan </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73"/>
      <c r="B34" s="134" t="str">
        <f t="shared" si="7"/>
        <v/>
      </c>
      <c r="C34" s="135" t="str">
        <f>IF(Data!F30="","",Data!F30)</f>
        <v/>
      </c>
      <c r="D34" s="135" t="str">
        <f>IF(Data!G30="","",Data!G30)</f>
        <v/>
      </c>
      <c r="E34" s="152" t="str">
        <f>IF(Data!H30="","",Data!H30)</f>
        <v/>
      </c>
      <c r="F34" s="135" t="str">
        <f>IF(Data!I30="","",Data!I30)</f>
        <v/>
      </c>
      <c r="G34" s="135">
        <f>IF([29]SKI!G34="","",[29]SKI!G34)</f>
        <v>88</v>
      </c>
      <c r="H34" s="135">
        <f>IF([29]SKI!H34="","",[29]SKI!H34)</f>
        <v>87.8</v>
      </c>
      <c r="I34" s="135">
        <f>IF([29]SKI!I34="","",[29]SKI!I34)</f>
        <v>80</v>
      </c>
      <c r="J34" s="135">
        <f>IF([29]SKI!J34="","",[29]SKI!J34)</f>
        <v>0</v>
      </c>
      <c r="K34" s="135">
        <f>IF([29]SKI!K34="","",[29]SKI!K34)</f>
        <v>0</v>
      </c>
      <c r="L34" s="135">
        <f>IF([29]SKI!L34="","",[29]SKI!L34)</f>
        <v>0</v>
      </c>
      <c r="M34" s="135">
        <f>IF([29]SKI!M34="","",[29]SKI!M34)</f>
        <v>0</v>
      </c>
      <c r="N34" s="135">
        <f>IF([29]SKI!N34="","",[29]SKI!N34)</f>
        <v>0</v>
      </c>
      <c r="O34" s="135">
        <f>IF([29]SKI!O34="","",[29]SKI!O34)</f>
        <v>88</v>
      </c>
      <c r="P34" s="135">
        <f>IF([29]SKI!P34="","",[29]SKI!P34)</f>
        <v>90</v>
      </c>
      <c r="Q34" s="135">
        <f>IF([29]SKI!Q34="","",[29]SKI!Q34)</f>
        <v>95</v>
      </c>
      <c r="R34" s="135">
        <f>IF([29]SKI!R34="","",[29]SKI!R34)</f>
        <v>80</v>
      </c>
      <c r="S34" s="135">
        <f>IF([29]SKI!S34="","",[29]SKI!S34)</f>
        <v>0</v>
      </c>
      <c r="T34" s="135">
        <f>IF([29]SKI!T34="","",[29]SKI!T34)</f>
        <v>0</v>
      </c>
      <c r="U34" s="135">
        <f>IF([29]SKI!U34="","",[29]SKI!U34)</f>
        <v>0</v>
      </c>
      <c r="V34" s="350">
        <f>IF([29]SKI!V34="","",[29]SKI!V34)</f>
        <v>0</v>
      </c>
      <c r="W34" s="375">
        <f>IF([29]SKI!W34="","",[29]SKI!W34)</f>
        <v>85.266666666666666</v>
      </c>
      <c r="X34" s="375">
        <f>IF([29]SKI!X34="","",[29]SKI!X34)</f>
        <v>88.25</v>
      </c>
      <c r="Y34" s="351">
        <f>IF([29]SKI!Y34="","",[29]SKI!Y34)</f>
        <v>90</v>
      </c>
      <c r="Z34" s="302">
        <f t="shared" si="8"/>
        <v>88</v>
      </c>
      <c r="AA34" s="201">
        <f t="shared" si="9"/>
        <v>88</v>
      </c>
      <c r="AB34" s="201">
        <f t="shared" si="10"/>
        <v>0</v>
      </c>
      <c r="AC34" s="201">
        <f t="shared" si="11"/>
        <v>1</v>
      </c>
      <c r="AD34" s="201">
        <f t="shared" si="12"/>
        <v>4</v>
      </c>
      <c r="AE34" s="221" t="str">
        <f t="shared" si="13"/>
        <v>Menunjukkan penguasaan dalam Menganalisis kondisi masyarakat arab pra Islam .</v>
      </c>
      <c r="AF34" s="226" t="str">
        <f t="shared" si="14"/>
        <v xml:space="preserve">Perlu bantuan dalam Menganalisis perjuangan nabi Muhammad saw. melakukan perubahan </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73"/>
      <c r="B35" s="134" t="str">
        <f t="shared" si="7"/>
        <v/>
      </c>
      <c r="C35" s="135" t="str">
        <f>IF(Data!F31="","",Data!F31)</f>
        <v/>
      </c>
      <c r="D35" s="135" t="str">
        <f>IF(Data!G31="","",Data!G31)</f>
        <v/>
      </c>
      <c r="E35" s="152" t="str">
        <f>IF(Data!H31="","",Data!H31)</f>
        <v/>
      </c>
      <c r="F35" s="135" t="str">
        <f>IF(Data!I31="","",Data!I31)</f>
        <v/>
      </c>
      <c r="G35" s="135">
        <f>IF([29]SKI!G35="","",[29]SKI!G35)</f>
        <v>82</v>
      </c>
      <c r="H35" s="135">
        <f>IF([29]SKI!H35="","",[29]SKI!H35)</f>
        <v>83</v>
      </c>
      <c r="I35" s="135">
        <f>IF([29]SKI!I35="","",[29]SKI!I35)</f>
        <v>80</v>
      </c>
      <c r="J35" s="135">
        <f>IF([29]SKI!J35="","",[29]SKI!J35)</f>
        <v>0</v>
      </c>
      <c r="K35" s="135">
        <f>IF([29]SKI!K35="","",[29]SKI!K35)</f>
        <v>0</v>
      </c>
      <c r="L35" s="135">
        <f>IF([29]SKI!L35="","",[29]SKI!L35)</f>
        <v>0</v>
      </c>
      <c r="M35" s="135">
        <f>IF([29]SKI!M35="","",[29]SKI!M35)</f>
        <v>0</v>
      </c>
      <c r="N35" s="135">
        <f>IF([29]SKI!N35="","",[29]SKI!N35)</f>
        <v>0</v>
      </c>
      <c r="O35" s="135">
        <f>IF([29]SKI!O35="","",[29]SKI!O35)</f>
        <v>80</v>
      </c>
      <c r="P35" s="135">
        <f>IF([29]SKI!P35="","",[29]SKI!P35)</f>
        <v>80</v>
      </c>
      <c r="Q35" s="135">
        <f>IF([29]SKI!Q35="","",[29]SKI!Q35)</f>
        <v>90</v>
      </c>
      <c r="R35" s="135">
        <f>IF([29]SKI!R35="","",[29]SKI!R35)</f>
        <v>80</v>
      </c>
      <c r="S35" s="135">
        <f>IF([29]SKI!S35="","",[29]SKI!S35)</f>
        <v>0</v>
      </c>
      <c r="T35" s="135">
        <f>IF([29]SKI!T35="","",[29]SKI!T35)</f>
        <v>0</v>
      </c>
      <c r="U35" s="135">
        <f>IF([29]SKI!U35="","",[29]SKI!U35)</f>
        <v>0</v>
      </c>
      <c r="V35" s="350">
        <f>IF([29]SKI!V35="","",[29]SKI!V35)</f>
        <v>0</v>
      </c>
      <c r="W35" s="375">
        <f>IF([29]SKI!W35="","",[29]SKI!W35)</f>
        <v>81.666666666666671</v>
      </c>
      <c r="X35" s="375">
        <f>IF([29]SKI!X35="","",[29]SKI!X35)</f>
        <v>82.5</v>
      </c>
      <c r="Y35" s="351">
        <f>IF([29]SKI!Y35="","",[29]SKI!Y35)</f>
        <v>88</v>
      </c>
      <c r="Z35" s="302">
        <f t="shared" si="8"/>
        <v>84</v>
      </c>
      <c r="AA35" s="201">
        <f t="shared" si="9"/>
        <v>83</v>
      </c>
      <c r="AB35" s="201">
        <f t="shared" si="10"/>
        <v>0</v>
      </c>
      <c r="AC35" s="201">
        <f t="shared" si="11"/>
        <v>2</v>
      </c>
      <c r="AD35" s="201">
        <f t="shared" si="12"/>
        <v>4</v>
      </c>
      <c r="AE35" s="221" t="str">
        <f t="shared" si="13"/>
        <v>Menunjukkan penguasaan dalam Menganalisis  dakwah nabi Muhammad saw di mekah</v>
      </c>
      <c r="AF35" s="226" t="str">
        <f t="shared" si="14"/>
        <v xml:space="preserve">Perlu bantuan dalam Menganalisis perjuangan nabi Muhammad saw. melakukan perubahan </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73"/>
      <c r="B36" s="134" t="str">
        <f t="shared" si="7"/>
        <v/>
      </c>
      <c r="C36" s="135" t="str">
        <f>IF(Data!F32="","",Data!F32)</f>
        <v/>
      </c>
      <c r="D36" s="135" t="str">
        <f>IF(Data!G32="","",Data!G32)</f>
        <v/>
      </c>
      <c r="E36" s="152" t="str">
        <f>IF(Data!H32="","",Data!H32)</f>
        <v/>
      </c>
      <c r="F36" s="135" t="str">
        <f>IF(Data!I32="","",Data!I32)</f>
        <v/>
      </c>
      <c r="G36" s="135">
        <f>IF([29]SKI!G36="","",[29]SKI!G36)</f>
        <v>0</v>
      </c>
      <c r="H36" s="135">
        <f>IF([29]SKI!H36="","",[29]SKI!H36)</f>
        <v>0</v>
      </c>
      <c r="I36" s="135">
        <f>IF([29]SKI!I36="","",[29]SKI!I36)</f>
        <v>0</v>
      </c>
      <c r="J36" s="135">
        <f>IF([29]SKI!J36="","",[29]SKI!J36)</f>
        <v>0</v>
      </c>
      <c r="K36" s="135">
        <f>IF([29]SKI!K36="","",[29]SKI!K36)</f>
        <v>0</v>
      </c>
      <c r="L36" s="135">
        <f>IF([29]SKI!L36="","",[29]SKI!L36)</f>
        <v>0</v>
      </c>
      <c r="M36" s="135">
        <f>IF([29]SKI!M36="","",[29]SKI!M36)</f>
        <v>0</v>
      </c>
      <c r="N36" s="135">
        <f>IF([29]SKI!N36="","",[29]SKI!N36)</f>
        <v>0</v>
      </c>
      <c r="O36" s="135">
        <f>IF([29]SKI!O36="","",[29]SKI!O36)</f>
        <v>0</v>
      </c>
      <c r="P36" s="135">
        <f>IF([29]SKI!P36="","",[29]SKI!P36)</f>
        <v>0</v>
      </c>
      <c r="Q36" s="135">
        <f>IF([29]SKI!Q36="","",[29]SKI!Q36)</f>
        <v>0</v>
      </c>
      <c r="R36" s="135">
        <f>IF([29]SKI!R36="","",[29]SKI!R36)</f>
        <v>0</v>
      </c>
      <c r="S36" s="135">
        <f>IF([29]SKI!S36="","",[29]SKI!S36)</f>
        <v>0</v>
      </c>
      <c r="T36" s="135">
        <f>IF([29]SKI!T36="","",[29]SKI!T36)</f>
        <v>0</v>
      </c>
      <c r="U36" s="135">
        <f>IF([29]SKI!U36="","",[29]SKI!U36)</f>
        <v>0</v>
      </c>
      <c r="V36" s="350">
        <f>IF([29]SKI!V36="","",[29]SKI!V36)</f>
        <v>0</v>
      </c>
      <c r="W36" s="375" t="e">
        <f>IF([29]SKI!W36="","",[29]SKI!W36)</f>
        <v>#DIV/0!</v>
      </c>
      <c r="X36" s="375" t="e">
        <f>IF([29]SKI!X36="","",[29]SKI!X36)</f>
        <v>#DIV/0!</v>
      </c>
      <c r="Y36" s="351">
        <f>IF([29]SKI!Y36="","",[29]SKI!Y36)</f>
        <v>0</v>
      </c>
      <c r="Z36" s="302" t="str">
        <f t="shared" si="8"/>
        <v/>
      </c>
      <c r="AA36" s="201">
        <f t="shared" si="9"/>
        <v>0</v>
      </c>
      <c r="AB36" s="201">
        <f t="shared" si="10"/>
        <v>0</v>
      </c>
      <c r="AC36" s="201">
        <f t="shared" si="11"/>
        <v>1</v>
      </c>
      <c r="AD36" s="201">
        <f t="shared" si="12"/>
        <v>1</v>
      </c>
      <c r="AE36" s="221" t="str">
        <f t="shared" si="13"/>
        <v>Menunjukkan penguasaan dalam Menganalisis kondisi masyarakat arab pra Islam .</v>
      </c>
      <c r="AF36" s="226" t="str">
        <f t="shared" si="14"/>
        <v>Perlu bantuan dalam Menganalisis kondisi masyarakat arab pra Islam .</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73"/>
      <c r="B37" s="134" t="str">
        <f t="shared" si="7"/>
        <v/>
      </c>
      <c r="C37" s="135" t="str">
        <f>IF(Data!F33="","",Data!F33)</f>
        <v/>
      </c>
      <c r="D37" s="135" t="str">
        <f>IF(Data!G33="","",Data!G33)</f>
        <v/>
      </c>
      <c r="E37" s="152" t="str">
        <f>IF(Data!H33="","",Data!H33)</f>
        <v/>
      </c>
      <c r="F37" s="135" t="str">
        <f>IF(Data!I33="","",Data!I33)</f>
        <v/>
      </c>
      <c r="G37" s="135">
        <f>IF([29]SKI!G37="","",[29]SKI!G37)</f>
        <v>0</v>
      </c>
      <c r="H37" s="135">
        <f>IF([29]SKI!H37="","",[29]SKI!H37)</f>
        <v>0</v>
      </c>
      <c r="I37" s="135">
        <f>IF([29]SKI!I37="","",[29]SKI!I37)</f>
        <v>0</v>
      </c>
      <c r="J37" s="135">
        <f>IF([29]SKI!J37="","",[29]SKI!J37)</f>
        <v>0</v>
      </c>
      <c r="K37" s="135">
        <f>IF([29]SKI!K37="","",[29]SKI!K37)</f>
        <v>0</v>
      </c>
      <c r="L37" s="135">
        <f>IF([29]SKI!L37="","",[29]SKI!L37)</f>
        <v>0</v>
      </c>
      <c r="M37" s="135">
        <f>IF([29]SKI!M37="","",[29]SKI!M37)</f>
        <v>0</v>
      </c>
      <c r="N37" s="135">
        <f>IF([29]SKI!N37="","",[29]SKI!N37)</f>
        <v>0</v>
      </c>
      <c r="O37" s="135">
        <f>IF([29]SKI!O37="","",[29]SKI!O37)</f>
        <v>0</v>
      </c>
      <c r="P37" s="135">
        <f>IF([29]SKI!P37="","",[29]SKI!P37)</f>
        <v>0</v>
      </c>
      <c r="Q37" s="135">
        <f>IF([29]SKI!Q37="","",[29]SKI!Q37)</f>
        <v>0</v>
      </c>
      <c r="R37" s="135">
        <f>IF([29]SKI!R37="","",[29]SKI!R37)</f>
        <v>0</v>
      </c>
      <c r="S37" s="135">
        <f>IF([29]SKI!S37="","",[29]SKI!S37)</f>
        <v>0</v>
      </c>
      <c r="T37" s="135">
        <f>IF([29]SKI!T37="","",[29]SKI!T37)</f>
        <v>0</v>
      </c>
      <c r="U37" s="135">
        <f>IF([29]SKI!U37="","",[29]SKI!U37)</f>
        <v>0</v>
      </c>
      <c r="V37" s="350">
        <f>IF([29]SKI!V37="","",[29]SKI!V37)</f>
        <v>0</v>
      </c>
      <c r="W37" s="375" t="e">
        <f>IF([29]SKI!W37="","",[29]SKI!W37)</f>
        <v>#DIV/0!</v>
      </c>
      <c r="X37" s="375" t="e">
        <f>IF([29]SKI!X37="","",[29]SKI!X37)</f>
        <v>#DIV/0!</v>
      </c>
      <c r="Y37" s="351">
        <f>IF([29]SKI!Y37="","",[29]SKI!Y37)</f>
        <v>0</v>
      </c>
      <c r="Z37" s="302" t="str">
        <f t="shared" si="8"/>
        <v/>
      </c>
      <c r="AA37" s="201">
        <f t="shared" si="9"/>
        <v>0</v>
      </c>
      <c r="AB37" s="201">
        <f t="shared" si="10"/>
        <v>0</v>
      </c>
      <c r="AC37" s="201">
        <f t="shared" si="11"/>
        <v>1</v>
      </c>
      <c r="AD37" s="201">
        <f t="shared" si="12"/>
        <v>1</v>
      </c>
      <c r="AE37" s="221" t="str">
        <f t="shared" si="13"/>
        <v>Menunjukkan penguasaan dalam Menganalisis kondisi masyarakat arab pra Islam .</v>
      </c>
      <c r="AF37" s="226" t="str">
        <f t="shared" si="14"/>
        <v>Perlu bantuan dalam Menganalisis kondisi masyarakat arab pra Islam .</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73"/>
      <c r="B38" s="134" t="str">
        <f t="shared" si="7"/>
        <v/>
      </c>
      <c r="C38" s="135" t="str">
        <f>IF(Data!F34="","",Data!F34)</f>
        <v/>
      </c>
      <c r="D38" s="135" t="str">
        <f>IF(Data!G34="","",Data!G34)</f>
        <v/>
      </c>
      <c r="E38" s="152" t="str">
        <f>IF(Data!H34="","",Data!H34)</f>
        <v/>
      </c>
      <c r="F38" s="135" t="str">
        <f>IF(Data!I34="","",Data!I34)</f>
        <v/>
      </c>
      <c r="G38" s="135">
        <f>IF([29]SKI!G38="","",[29]SKI!G38)</f>
        <v>0</v>
      </c>
      <c r="H38" s="135">
        <f>IF([29]SKI!H38="","",[29]SKI!H38)</f>
        <v>0</v>
      </c>
      <c r="I38" s="135">
        <f>IF([29]SKI!I38="","",[29]SKI!I38)</f>
        <v>0</v>
      </c>
      <c r="J38" s="135">
        <f>IF([29]SKI!J38="","",[29]SKI!J38)</f>
        <v>0</v>
      </c>
      <c r="K38" s="135">
        <f>IF([29]SKI!K38="","",[29]SKI!K38)</f>
        <v>0</v>
      </c>
      <c r="L38" s="135">
        <f>IF([29]SKI!L38="","",[29]SKI!L38)</f>
        <v>0</v>
      </c>
      <c r="M38" s="135">
        <f>IF([29]SKI!M38="","",[29]SKI!M38)</f>
        <v>0</v>
      </c>
      <c r="N38" s="135">
        <f>IF([29]SKI!N38="","",[29]SKI!N38)</f>
        <v>0</v>
      </c>
      <c r="O38" s="135">
        <f>IF([29]SKI!O38="","",[29]SKI!O38)</f>
        <v>0</v>
      </c>
      <c r="P38" s="135">
        <f>IF([29]SKI!P38="","",[29]SKI!P38)</f>
        <v>0</v>
      </c>
      <c r="Q38" s="135">
        <f>IF([29]SKI!Q38="","",[29]SKI!Q38)</f>
        <v>0</v>
      </c>
      <c r="R38" s="135">
        <f>IF([29]SKI!R38="","",[29]SKI!R38)</f>
        <v>0</v>
      </c>
      <c r="S38" s="135">
        <f>IF([29]SKI!S38="","",[29]SKI!S38)</f>
        <v>0</v>
      </c>
      <c r="T38" s="135">
        <f>IF([29]SKI!T38="","",[29]SKI!T38)</f>
        <v>0</v>
      </c>
      <c r="U38" s="135">
        <f>IF([29]SKI!U38="","",[29]SKI!U38)</f>
        <v>0</v>
      </c>
      <c r="V38" s="350">
        <f>IF([29]SKI!V38="","",[29]SKI!V38)</f>
        <v>0</v>
      </c>
      <c r="W38" s="375" t="e">
        <f>IF([29]SKI!W38="","",[29]SKI!W38)</f>
        <v>#DIV/0!</v>
      </c>
      <c r="X38" s="375" t="e">
        <f>IF([29]SKI!X38="","",[29]SKI!X38)</f>
        <v>#DIV/0!</v>
      </c>
      <c r="Y38" s="351">
        <f>IF([29]SKI!Y38="","",[29]SKI!Y38)</f>
        <v>0</v>
      </c>
      <c r="Z38" s="302" t="str">
        <f t="shared" si="8"/>
        <v/>
      </c>
      <c r="AA38" s="201">
        <f t="shared" si="9"/>
        <v>0</v>
      </c>
      <c r="AB38" s="201">
        <f t="shared" si="10"/>
        <v>0</v>
      </c>
      <c r="AC38" s="201">
        <f t="shared" si="11"/>
        <v>1</v>
      </c>
      <c r="AD38" s="201">
        <f t="shared" si="12"/>
        <v>1</v>
      </c>
      <c r="AE38" s="221" t="str">
        <f t="shared" si="13"/>
        <v>Menunjukkan penguasaan dalam Menganalisis kondisi masyarakat arab pra Islam .</v>
      </c>
      <c r="AF38" s="226" t="str">
        <f t="shared" si="14"/>
        <v>Perlu bantuan dalam Menganalisis kondisi masyarakat arab pra Islam .</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73"/>
      <c r="B39" s="134" t="str">
        <f t="shared" si="7"/>
        <v/>
      </c>
      <c r="C39" s="135" t="str">
        <f>IF(Data!F35="","",Data!F35)</f>
        <v/>
      </c>
      <c r="D39" s="135" t="str">
        <f>IF(Data!G35="","",Data!G35)</f>
        <v/>
      </c>
      <c r="E39" s="152" t="str">
        <f>IF(Data!H35="","",Data!H35)</f>
        <v/>
      </c>
      <c r="F39" s="135" t="str">
        <f>IF(Data!I35="","",Data!I35)</f>
        <v/>
      </c>
      <c r="G39" s="135">
        <f>IF([29]SKI!G39="","",[29]SKI!G39)</f>
        <v>0</v>
      </c>
      <c r="H39" s="135">
        <f>IF([29]SKI!H39="","",[29]SKI!H39)</f>
        <v>0</v>
      </c>
      <c r="I39" s="135">
        <f>IF([29]SKI!I39="","",[29]SKI!I39)</f>
        <v>0</v>
      </c>
      <c r="J39" s="135">
        <f>IF([29]SKI!J39="","",[29]SKI!J39)</f>
        <v>0</v>
      </c>
      <c r="K39" s="135">
        <f>IF([29]SKI!K39="","",[29]SKI!K39)</f>
        <v>0</v>
      </c>
      <c r="L39" s="135">
        <f>IF([29]SKI!L39="","",[29]SKI!L39)</f>
        <v>0</v>
      </c>
      <c r="M39" s="135">
        <f>IF([29]SKI!M39="","",[29]SKI!M39)</f>
        <v>0</v>
      </c>
      <c r="N39" s="135">
        <f>IF([29]SKI!N39="","",[29]SKI!N39)</f>
        <v>0</v>
      </c>
      <c r="O39" s="135">
        <f>IF([29]SKI!O39="","",[29]SKI!O39)</f>
        <v>0</v>
      </c>
      <c r="P39" s="135">
        <f>IF([29]SKI!P39="","",[29]SKI!P39)</f>
        <v>0</v>
      </c>
      <c r="Q39" s="135">
        <f>IF([29]SKI!Q39="","",[29]SKI!Q39)</f>
        <v>0</v>
      </c>
      <c r="R39" s="135">
        <f>IF([29]SKI!R39="","",[29]SKI!R39)</f>
        <v>0</v>
      </c>
      <c r="S39" s="135">
        <f>IF([29]SKI!S39="","",[29]SKI!S39)</f>
        <v>0</v>
      </c>
      <c r="T39" s="135">
        <f>IF([29]SKI!T39="","",[29]SKI!T39)</f>
        <v>0</v>
      </c>
      <c r="U39" s="135">
        <f>IF([29]SKI!U39="","",[29]SKI!U39)</f>
        <v>0</v>
      </c>
      <c r="V39" s="350">
        <f>IF([29]SKI!V39="","",[29]SKI!V39)</f>
        <v>0</v>
      </c>
      <c r="W39" s="375" t="e">
        <f>IF([29]SKI!W39="","",[29]SKI!W39)</f>
        <v>#DIV/0!</v>
      </c>
      <c r="X39" s="375" t="e">
        <f>IF([29]SKI!X39="","",[29]SKI!X39)</f>
        <v>#DIV/0!</v>
      </c>
      <c r="Y39" s="351">
        <f>IF([29]SKI!Y39="","",[29]SKI!Y39)</f>
        <v>0</v>
      </c>
      <c r="Z39" s="302" t="str">
        <f t="shared" si="8"/>
        <v/>
      </c>
      <c r="AA39" s="201">
        <f t="shared" si="9"/>
        <v>0</v>
      </c>
      <c r="AB39" s="201">
        <f t="shared" si="10"/>
        <v>0</v>
      </c>
      <c r="AC39" s="201">
        <f t="shared" si="11"/>
        <v>1</v>
      </c>
      <c r="AD39" s="201">
        <f t="shared" si="12"/>
        <v>1</v>
      </c>
      <c r="AE39" s="221" t="str">
        <f t="shared" si="13"/>
        <v>Menunjukkan penguasaan dalam Menganalisis kondisi masyarakat arab pra Islam .</v>
      </c>
      <c r="AF39" s="226" t="str">
        <f t="shared" si="14"/>
        <v>Perlu bantuan dalam Menganalisis kondisi masyarakat arab pra Islam .</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73"/>
      <c r="B40" s="134" t="str">
        <f t="shared" si="7"/>
        <v/>
      </c>
      <c r="C40" s="135" t="str">
        <f>IF(Data!F36="","",Data!F36)</f>
        <v/>
      </c>
      <c r="D40" s="135" t="str">
        <f>IF(Data!G36="","",Data!G36)</f>
        <v/>
      </c>
      <c r="E40" s="152" t="str">
        <f>IF(Data!H36="","",Data!H36)</f>
        <v/>
      </c>
      <c r="F40" s="135" t="str">
        <f>IF(Data!I36="","",Data!I36)</f>
        <v/>
      </c>
      <c r="G40" s="135">
        <f>IF([29]SKI!G40="","",[29]SKI!G40)</f>
        <v>0</v>
      </c>
      <c r="H40" s="135">
        <f>IF([29]SKI!H40="","",[29]SKI!H40)</f>
        <v>0</v>
      </c>
      <c r="I40" s="135">
        <f>IF([29]SKI!I40="","",[29]SKI!I40)</f>
        <v>0</v>
      </c>
      <c r="J40" s="135">
        <f>IF([29]SKI!J40="","",[29]SKI!J40)</f>
        <v>0</v>
      </c>
      <c r="K40" s="135">
        <f>IF([29]SKI!K40="","",[29]SKI!K40)</f>
        <v>0</v>
      </c>
      <c r="L40" s="135">
        <f>IF([29]SKI!L40="","",[29]SKI!L40)</f>
        <v>0</v>
      </c>
      <c r="M40" s="135">
        <f>IF([29]SKI!M40="","",[29]SKI!M40)</f>
        <v>0</v>
      </c>
      <c r="N40" s="135">
        <f>IF([29]SKI!N40="","",[29]SKI!N40)</f>
        <v>0</v>
      </c>
      <c r="O40" s="135">
        <f>IF([29]SKI!O40="","",[29]SKI!O40)</f>
        <v>0</v>
      </c>
      <c r="P40" s="135">
        <f>IF([29]SKI!P40="","",[29]SKI!P40)</f>
        <v>0</v>
      </c>
      <c r="Q40" s="135">
        <f>IF([29]SKI!Q40="","",[29]SKI!Q40)</f>
        <v>0</v>
      </c>
      <c r="R40" s="135">
        <f>IF([29]SKI!R40="","",[29]SKI!R40)</f>
        <v>0</v>
      </c>
      <c r="S40" s="135">
        <f>IF([29]SKI!S40="","",[29]SKI!S40)</f>
        <v>0</v>
      </c>
      <c r="T40" s="135">
        <f>IF([29]SKI!T40="","",[29]SKI!T40)</f>
        <v>0</v>
      </c>
      <c r="U40" s="135">
        <f>IF([29]SKI!U40="","",[29]SKI!U40)</f>
        <v>0</v>
      </c>
      <c r="V40" s="350">
        <f>IF([29]SKI!V40="","",[29]SKI!V40)</f>
        <v>0</v>
      </c>
      <c r="W40" s="375" t="e">
        <f>IF([29]SKI!W40="","",[29]SKI!W40)</f>
        <v>#DIV/0!</v>
      </c>
      <c r="X40" s="375" t="e">
        <f>IF([29]SKI!X40="","",[29]SKI!X40)</f>
        <v>#DIV/0!</v>
      </c>
      <c r="Y40" s="351">
        <f>IF([29]SKI!Y40="","",[29]SKI!Y40)</f>
        <v>0</v>
      </c>
      <c r="Z40" s="302" t="str">
        <f t="shared" si="8"/>
        <v/>
      </c>
      <c r="AA40" s="201">
        <f t="shared" si="9"/>
        <v>0</v>
      </c>
      <c r="AB40" s="201">
        <f t="shared" si="10"/>
        <v>0</v>
      </c>
      <c r="AC40" s="201">
        <f t="shared" si="11"/>
        <v>1</v>
      </c>
      <c r="AD40" s="201">
        <f t="shared" si="12"/>
        <v>1</v>
      </c>
      <c r="AE40" s="221" t="str">
        <f t="shared" si="13"/>
        <v>Menunjukkan penguasaan dalam Menganalisis kondisi masyarakat arab pra Islam .</v>
      </c>
      <c r="AF40" s="226" t="str">
        <f t="shared" si="14"/>
        <v>Perlu bantuan dalam Menganalisis kondisi masyarakat arab pra Islam .</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73"/>
      <c r="B41" s="134" t="str">
        <f t="shared" si="7"/>
        <v/>
      </c>
      <c r="C41" s="135" t="str">
        <f>IF(Data!F37="","",Data!F37)</f>
        <v/>
      </c>
      <c r="D41" s="135" t="str">
        <f>IF(Data!G37="","",Data!G37)</f>
        <v/>
      </c>
      <c r="E41" s="152" t="str">
        <f>IF(Data!H37="","",Data!H37)</f>
        <v/>
      </c>
      <c r="F41" s="135" t="str">
        <f>IF(Data!I37="","",Data!I37)</f>
        <v/>
      </c>
      <c r="G41" s="135">
        <f>IF([29]SKI!G41="","",[29]SKI!G41)</f>
        <v>0</v>
      </c>
      <c r="H41" s="135">
        <f>IF([29]SKI!H41="","",[29]SKI!H41)</f>
        <v>0</v>
      </c>
      <c r="I41" s="135">
        <f>IF([29]SKI!I41="","",[29]SKI!I41)</f>
        <v>0</v>
      </c>
      <c r="J41" s="135">
        <f>IF([29]SKI!J41="","",[29]SKI!J41)</f>
        <v>0</v>
      </c>
      <c r="K41" s="135">
        <f>IF([29]SKI!K41="","",[29]SKI!K41)</f>
        <v>0</v>
      </c>
      <c r="L41" s="135">
        <f>IF([29]SKI!L41="","",[29]SKI!L41)</f>
        <v>0</v>
      </c>
      <c r="M41" s="135">
        <f>IF([29]SKI!M41="","",[29]SKI!M41)</f>
        <v>0</v>
      </c>
      <c r="N41" s="135">
        <f>IF([29]SKI!N41="","",[29]SKI!N41)</f>
        <v>0</v>
      </c>
      <c r="O41" s="135">
        <f>IF([29]SKI!O41="","",[29]SKI!O41)</f>
        <v>0</v>
      </c>
      <c r="P41" s="135">
        <f>IF([29]SKI!P41="","",[29]SKI!P41)</f>
        <v>0</v>
      </c>
      <c r="Q41" s="135">
        <f>IF([29]SKI!Q41="","",[29]SKI!Q41)</f>
        <v>0</v>
      </c>
      <c r="R41" s="135">
        <f>IF([29]SKI!R41="","",[29]SKI!R41)</f>
        <v>0</v>
      </c>
      <c r="S41" s="135">
        <f>IF([29]SKI!S41="","",[29]SKI!S41)</f>
        <v>0</v>
      </c>
      <c r="T41" s="135">
        <f>IF([29]SKI!T41="","",[29]SKI!T41)</f>
        <v>0</v>
      </c>
      <c r="U41" s="135">
        <f>IF([29]SKI!U41="","",[29]SKI!U41)</f>
        <v>0</v>
      </c>
      <c r="V41" s="350">
        <f>IF([29]SKI!V41="","",[29]SKI!V41)</f>
        <v>0</v>
      </c>
      <c r="W41" s="375" t="e">
        <f>IF([29]SKI!W41="","",[29]SKI!W41)</f>
        <v>#DIV/0!</v>
      </c>
      <c r="X41" s="375" t="e">
        <f>IF([29]SKI!X41="","",[29]SKI!X41)</f>
        <v>#DIV/0!</v>
      </c>
      <c r="Y41" s="351">
        <f>IF([29]SKI!Y41="","",[29]SKI!Y41)</f>
        <v>0</v>
      </c>
      <c r="Z41" s="302" t="str">
        <f t="shared" si="8"/>
        <v/>
      </c>
      <c r="AA41" s="201">
        <f t="shared" si="9"/>
        <v>0</v>
      </c>
      <c r="AB41" s="201">
        <f t="shared" si="10"/>
        <v>0</v>
      </c>
      <c r="AC41" s="201">
        <f t="shared" si="11"/>
        <v>1</v>
      </c>
      <c r="AD41" s="201">
        <f t="shared" si="12"/>
        <v>1</v>
      </c>
      <c r="AE41" s="221" t="str">
        <f t="shared" si="13"/>
        <v>Menunjukkan penguasaan dalam Menganalisis kondisi masyarakat arab pra Islam .</v>
      </c>
      <c r="AF41" s="226" t="str">
        <f t="shared" si="14"/>
        <v>Perlu bantuan dalam Menganalisis kondisi masyarakat arab pra Islam .</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73"/>
      <c r="B42" s="134" t="str">
        <f t="shared" si="7"/>
        <v/>
      </c>
      <c r="C42" s="135" t="str">
        <f>IF(Data!F38="","",Data!F38)</f>
        <v/>
      </c>
      <c r="D42" s="135" t="str">
        <f>IF(Data!G38="","",Data!G38)</f>
        <v/>
      </c>
      <c r="E42" s="152" t="str">
        <f>IF(Data!H38="","",Data!H38)</f>
        <v/>
      </c>
      <c r="F42" s="135" t="str">
        <f>IF(Data!I38="","",Data!I38)</f>
        <v/>
      </c>
      <c r="G42" s="135">
        <f>IF([29]SKI!G42="","",[29]SKI!G42)</f>
        <v>0</v>
      </c>
      <c r="H42" s="135">
        <f>IF([29]SKI!H42="","",[29]SKI!H42)</f>
        <v>0</v>
      </c>
      <c r="I42" s="135">
        <f>IF([29]SKI!I42="","",[29]SKI!I42)</f>
        <v>0</v>
      </c>
      <c r="J42" s="135">
        <f>IF([29]SKI!J42="","",[29]SKI!J42)</f>
        <v>0</v>
      </c>
      <c r="K42" s="135">
        <f>IF([29]SKI!K42="","",[29]SKI!K42)</f>
        <v>0</v>
      </c>
      <c r="L42" s="135">
        <f>IF([29]SKI!L42="","",[29]SKI!L42)</f>
        <v>0</v>
      </c>
      <c r="M42" s="135">
        <f>IF([29]SKI!M42="","",[29]SKI!M42)</f>
        <v>0</v>
      </c>
      <c r="N42" s="135">
        <f>IF([29]SKI!N42="","",[29]SKI!N42)</f>
        <v>0</v>
      </c>
      <c r="O42" s="135">
        <f>IF([29]SKI!O42="","",[29]SKI!O42)</f>
        <v>0</v>
      </c>
      <c r="P42" s="135">
        <f>IF([29]SKI!P42="","",[29]SKI!P42)</f>
        <v>0</v>
      </c>
      <c r="Q42" s="135">
        <f>IF([29]SKI!Q42="","",[29]SKI!Q42)</f>
        <v>0</v>
      </c>
      <c r="R42" s="135">
        <f>IF([29]SKI!R42="","",[29]SKI!R42)</f>
        <v>0</v>
      </c>
      <c r="S42" s="135">
        <f>IF([29]SKI!S42="","",[29]SKI!S42)</f>
        <v>0</v>
      </c>
      <c r="T42" s="135">
        <f>IF([29]SKI!T42="","",[29]SKI!T42)</f>
        <v>0</v>
      </c>
      <c r="U42" s="135">
        <f>IF([29]SKI!U42="","",[29]SKI!U42)</f>
        <v>0</v>
      </c>
      <c r="V42" s="350">
        <f>IF([29]SKI!V42="","",[29]SKI!V42)</f>
        <v>0</v>
      </c>
      <c r="W42" s="375" t="e">
        <f>IF([29]SKI!W42="","",[29]SKI!W42)</f>
        <v>#DIV/0!</v>
      </c>
      <c r="X42" s="375" t="e">
        <f>IF([29]SKI!X42="","",[29]SKI!X42)</f>
        <v>#DIV/0!</v>
      </c>
      <c r="Y42" s="351">
        <f>IF([29]SKI!Y42="","",[29]SKI!Y42)</f>
        <v>0</v>
      </c>
      <c r="Z42" s="302" t="str">
        <f t="shared" si="8"/>
        <v/>
      </c>
      <c r="AA42" s="201">
        <f t="shared" si="9"/>
        <v>0</v>
      </c>
      <c r="AB42" s="201">
        <f t="shared" si="10"/>
        <v>0</v>
      </c>
      <c r="AC42" s="201">
        <f t="shared" si="11"/>
        <v>1</v>
      </c>
      <c r="AD42" s="201">
        <f t="shared" si="12"/>
        <v>1</v>
      </c>
      <c r="AE42" s="221" t="str">
        <f t="shared" si="13"/>
        <v>Menunjukkan penguasaan dalam Menganalisis kondisi masyarakat arab pra Islam .</v>
      </c>
      <c r="AF42" s="226" t="str">
        <f t="shared" si="14"/>
        <v>Perlu bantuan dalam Menganalisis kondisi masyarakat arab pra Islam .</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73"/>
      <c r="B43" s="134" t="str">
        <f t="shared" si="7"/>
        <v/>
      </c>
      <c r="C43" s="135" t="str">
        <f>IF(Data!F39="","",Data!F39)</f>
        <v/>
      </c>
      <c r="D43" s="135" t="str">
        <f>IF(Data!G39="","",Data!G39)</f>
        <v/>
      </c>
      <c r="E43" s="152" t="str">
        <f>IF(Data!H39="","",Data!H39)</f>
        <v/>
      </c>
      <c r="F43" s="135" t="str">
        <f>IF(Data!I39="","",Data!I39)</f>
        <v/>
      </c>
      <c r="G43" s="135">
        <f>IF([29]SKI!G43="","",[29]SKI!G43)</f>
        <v>0</v>
      </c>
      <c r="H43" s="135">
        <f>IF([29]SKI!H43="","",[29]SKI!H43)</f>
        <v>0</v>
      </c>
      <c r="I43" s="135">
        <f>IF([29]SKI!I43="","",[29]SKI!I43)</f>
        <v>0</v>
      </c>
      <c r="J43" s="135">
        <f>IF([29]SKI!J43="","",[29]SKI!J43)</f>
        <v>0</v>
      </c>
      <c r="K43" s="135">
        <f>IF([29]SKI!K43="","",[29]SKI!K43)</f>
        <v>0</v>
      </c>
      <c r="L43" s="135">
        <f>IF([29]SKI!L43="","",[29]SKI!L43)</f>
        <v>0</v>
      </c>
      <c r="M43" s="135">
        <f>IF([29]SKI!M43="","",[29]SKI!M43)</f>
        <v>0</v>
      </c>
      <c r="N43" s="135">
        <f>IF([29]SKI!N43="","",[29]SKI!N43)</f>
        <v>0</v>
      </c>
      <c r="O43" s="135">
        <f>IF([29]SKI!O43="","",[29]SKI!O43)</f>
        <v>0</v>
      </c>
      <c r="P43" s="135">
        <f>IF([29]SKI!P43="","",[29]SKI!P43)</f>
        <v>0</v>
      </c>
      <c r="Q43" s="135">
        <f>IF([29]SKI!Q43="","",[29]SKI!Q43)</f>
        <v>0</v>
      </c>
      <c r="R43" s="135">
        <f>IF([29]SKI!R43="","",[29]SKI!R43)</f>
        <v>0</v>
      </c>
      <c r="S43" s="135">
        <f>IF([29]SKI!S43="","",[29]SKI!S43)</f>
        <v>0</v>
      </c>
      <c r="T43" s="135">
        <f>IF([29]SKI!T43="","",[29]SKI!T43)</f>
        <v>0</v>
      </c>
      <c r="U43" s="135">
        <f>IF([29]SKI!U43="","",[29]SKI!U43)</f>
        <v>0</v>
      </c>
      <c r="V43" s="350">
        <f>IF([29]SKI!V43="","",[29]SKI!V43)</f>
        <v>0</v>
      </c>
      <c r="W43" s="375" t="e">
        <f>IF([29]SKI!W43="","",[29]SKI!W43)</f>
        <v>#DIV/0!</v>
      </c>
      <c r="X43" s="375" t="e">
        <f>IF([29]SKI!X43="","",[29]SKI!X43)</f>
        <v>#DIV/0!</v>
      </c>
      <c r="Y43" s="351">
        <f>IF([29]SKI!Y43="","",[29]SKI!Y43)</f>
        <v>0</v>
      </c>
      <c r="Z43" s="302" t="str">
        <f t="shared" si="8"/>
        <v/>
      </c>
      <c r="AA43" s="201">
        <f t="shared" si="9"/>
        <v>0</v>
      </c>
      <c r="AB43" s="201">
        <f t="shared" si="10"/>
        <v>0</v>
      </c>
      <c r="AC43" s="201">
        <f t="shared" si="11"/>
        <v>1</v>
      </c>
      <c r="AD43" s="201">
        <f t="shared" si="12"/>
        <v>1</v>
      </c>
      <c r="AE43" s="221" t="str">
        <f t="shared" si="13"/>
        <v>Menunjukkan penguasaan dalam Menganalisis kondisi masyarakat arab pra Islam .</v>
      </c>
      <c r="AF43" s="226" t="str">
        <f t="shared" si="14"/>
        <v>Perlu bantuan dalam Menganalisis kondisi masyarakat arab pra Islam .</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73"/>
      <c r="B44" s="134" t="str">
        <f t="shared" si="7"/>
        <v/>
      </c>
      <c r="C44" s="135" t="str">
        <f>IF(Data!F40="","",Data!F40)</f>
        <v/>
      </c>
      <c r="D44" s="135" t="str">
        <f>IF(Data!G40="","",Data!G40)</f>
        <v/>
      </c>
      <c r="E44" s="152" t="str">
        <f>IF(Data!H40="","",Data!H40)</f>
        <v/>
      </c>
      <c r="F44" s="135" t="str">
        <f>IF(Data!I40="","",Data!I40)</f>
        <v/>
      </c>
      <c r="G44" s="135">
        <f>IF([29]SKI!G44="","",[29]SKI!G44)</f>
        <v>0</v>
      </c>
      <c r="H44" s="135">
        <f>IF([29]SKI!H44="","",[29]SKI!H44)</f>
        <v>0</v>
      </c>
      <c r="I44" s="135">
        <f>IF([29]SKI!I44="","",[29]SKI!I44)</f>
        <v>0</v>
      </c>
      <c r="J44" s="135">
        <f>IF([29]SKI!J44="","",[29]SKI!J44)</f>
        <v>0</v>
      </c>
      <c r="K44" s="135">
        <f>IF([29]SKI!K44="","",[29]SKI!K44)</f>
        <v>0</v>
      </c>
      <c r="L44" s="135">
        <f>IF([29]SKI!L44="","",[29]SKI!L44)</f>
        <v>0</v>
      </c>
      <c r="M44" s="135">
        <f>IF([29]SKI!M44="","",[29]SKI!M44)</f>
        <v>0</v>
      </c>
      <c r="N44" s="135">
        <f>IF([29]SKI!N44="","",[29]SKI!N44)</f>
        <v>0</v>
      </c>
      <c r="O44" s="135">
        <f>IF([29]SKI!O44="","",[29]SKI!O44)</f>
        <v>0</v>
      </c>
      <c r="P44" s="135">
        <f>IF([29]SKI!P44="","",[29]SKI!P44)</f>
        <v>0</v>
      </c>
      <c r="Q44" s="135">
        <f>IF([29]SKI!Q44="","",[29]SKI!Q44)</f>
        <v>0</v>
      </c>
      <c r="R44" s="135">
        <f>IF([29]SKI!R44="","",[29]SKI!R44)</f>
        <v>0</v>
      </c>
      <c r="S44" s="135">
        <f>IF([29]SKI!S44="","",[29]SKI!S44)</f>
        <v>0</v>
      </c>
      <c r="T44" s="135">
        <f>IF([29]SKI!T44="","",[29]SKI!T44)</f>
        <v>0</v>
      </c>
      <c r="U44" s="135">
        <f>IF([29]SKI!U44="","",[29]SKI!U44)</f>
        <v>0</v>
      </c>
      <c r="V44" s="350">
        <f>IF([29]SKI!V44="","",[29]SKI!V44)</f>
        <v>0</v>
      </c>
      <c r="W44" s="375" t="e">
        <f>IF([29]SKI!W44="","",[29]SKI!W44)</f>
        <v>#DIV/0!</v>
      </c>
      <c r="X44" s="375" t="e">
        <f>IF([29]SKI!X44="","",[29]SKI!X44)</f>
        <v>#DIV/0!</v>
      </c>
      <c r="Y44" s="351">
        <f>IF([29]SKI!Y44="","",[29]SKI!Y44)</f>
        <v>0</v>
      </c>
      <c r="Z44" s="302" t="str">
        <f t="shared" si="8"/>
        <v/>
      </c>
      <c r="AA44" s="201">
        <f t="shared" si="9"/>
        <v>0</v>
      </c>
      <c r="AB44" s="201">
        <f t="shared" si="10"/>
        <v>0</v>
      </c>
      <c r="AC44" s="201">
        <f t="shared" si="11"/>
        <v>1</v>
      </c>
      <c r="AD44" s="201">
        <f t="shared" si="12"/>
        <v>1</v>
      </c>
      <c r="AE44" s="221" t="str">
        <f t="shared" si="13"/>
        <v>Menunjukkan penguasaan dalam Menganalisis kondisi masyarakat arab pra Islam .</v>
      </c>
      <c r="AF44" s="226" t="str">
        <f t="shared" si="14"/>
        <v>Perlu bantuan dalam Menganalisis kondisi masyarakat arab pra Islam .</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73"/>
      <c r="B45" s="134" t="str">
        <f t="shared" si="7"/>
        <v/>
      </c>
      <c r="C45" s="135" t="str">
        <f>IF(Data!F41="","",Data!F41)</f>
        <v/>
      </c>
      <c r="D45" s="135" t="str">
        <f>IF(Data!G41="","",Data!G41)</f>
        <v/>
      </c>
      <c r="E45" s="152" t="str">
        <f>IF(Data!H41="","",Data!H41)</f>
        <v/>
      </c>
      <c r="F45" s="135" t="str">
        <f>IF(Data!I41="","",Data!I41)</f>
        <v/>
      </c>
      <c r="G45" s="135">
        <f>IF([29]SKI!G45="","",[29]SKI!G45)</f>
        <v>0</v>
      </c>
      <c r="H45" s="135">
        <f>IF([29]SKI!H45="","",[29]SKI!H45)</f>
        <v>0</v>
      </c>
      <c r="I45" s="135">
        <f>IF([29]SKI!I45="","",[29]SKI!I45)</f>
        <v>0</v>
      </c>
      <c r="J45" s="135">
        <f>IF([29]SKI!J45="","",[29]SKI!J45)</f>
        <v>0</v>
      </c>
      <c r="K45" s="135">
        <f>IF([29]SKI!K45="","",[29]SKI!K45)</f>
        <v>0</v>
      </c>
      <c r="L45" s="135">
        <f>IF([29]SKI!L45="","",[29]SKI!L45)</f>
        <v>0</v>
      </c>
      <c r="M45" s="135">
        <f>IF([29]SKI!M45="","",[29]SKI!M45)</f>
        <v>0</v>
      </c>
      <c r="N45" s="135">
        <f>IF([29]SKI!N45="","",[29]SKI!N45)</f>
        <v>0</v>
      </c>
      <c r="O45" s="135">
        <f>IF([29]SKI!O45="","",[29]SKI!O45)</f>
        <v>0</v>
      </c>
      <c r="P45" s="135">
        <f>IF([29]SKI!P45="","",[29]SKI!P45)</f>
        <v>0</v>
      </c>
      <c r="Q45" s="135">
        <f>IF([29]SKI!Q45="","",[29]SKI!Q45)</f>
        <v>0</v>
      </c>
      <c r="R45" s="135">
        <f>IF([29]SKI!R45="","",[29]SKI!R45)</f>
        <v>0</v>
      </c>
      <c r="S45" s="135">
        <f>IF([29]SKI!S45="","",[29]SKI!S45)</f>
        <v>0</v>
      </c>
      <c r="T45" s="135">
        <f>IF([29]SKI!T45="","",[29]SKI!T45)</f>
        <v>0</v>
      </c>
      <c r="U45" s="135">
        <f>IF([29]SKI!U45="","",[29]SKI!U45)</f>
        <v>0</v>
      </c>
      <c r="V45" s="350">
        <f>IF([29]SKI!V45="","",[29]SKI!V45)</f>
        <v>0</v>
      </c>
      <c r="W45" s="375" t="e">
        <f>IF([29]SKI!W45="","",[29]SKI!W45)</f>
        <v>#DIV/0!</v>
      </c>
      <c r="X45" s="375" t="e">
        <f>IF([29]SKI!X45="","",[29]SKI!X45)</f>
        <v>#DIV/0!</v>
      </c>
      <c r="Y45" s="351">
        <f>IF([29]SKI!Y45="","",[29]SKI!Y45)</f>
        <v>0</v>
      </c>
      <c r="Z45" s="302" t="str">
        <f t="shared" si="8"/>
        <v/>
      </c>
      <c r="AA45" s="201">
        <f t="shared" si="9"/>
        <v>0</v>
      </c>
      <c r="AB45" s="201">
        <f t="shared" si="10"/>
        <v>0</v>
      </c>
      <c r="AC45" s="201">
        <f t="shared" si="11"/>
        <v>1</v>
      </c>
      <c r="AD45" s="201">
        <f t="shared" si="12"/>
        <v>1</v>
      </c>
      <c r="AE45" s="221" t="str">
        <f t="shared" si="13"/>
        <v>Menunjukkan penguasaan dalam Menganalisis kondisi masyarakat arab pra Islam .</v>
      </c>
      <c r="AF45" s="226" t="str">
        <f t="shared" si="14"/>
        <v>Perlu bantuan dalam Menganalisis kondisi masyarakat arab pra Islam .</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73"/>
      <c r="B46" s="134" t="str">
        <f t="shared" si="7"/>
        <v/>
      </c>
      <c r="C46" s="135" t="str">
        <f>IF(Data!F42="","",Data!F42)</f>
        <v/>
      </c>
      <c r="D46" s="135" t="str">
        <f>IF(Data!G42="","",Data!G42)</f>
        <v/>
      </c>
      <c r="E46" s="152" t="str">
        <f>IF(Data!H42="","",Data!H42)</f>
        <v/>
      </c>
      <c r="F46" s="135" t="str">
        <f>IF(Data!I42="","",Data!I42)</f>
        <v/>
      </c>
      <c r="G46" s="135">
        <f>IF([29]SKI!G46="","",[29]SKI!G46)</f>
        <v>0</v>
      </c>
      <c r="H46" s="135">
        <f>IF([29]SKI!H46="","",[29]SKI!H46)</f>
        <v>0</v>
      </c>
      <c r="I46" s="135">
        <f>IF([29]SKI!I46="","",[29]SKI!I46)</f>
        <v>0</v>
      </c>
      <c r="J46" s="135">
        <f>IF([29]SKI!J46="","",[29]SKI!J46)</f>
        <v>0</v>
      </c>
      <c r="K46" s="135">
        <f>IF([29]SKI!K46="","",[29]SKI!K46)</f>
        <v>0</v>
      </c>
      <c r="L46" s="135">
        <f>IF([29]SKI!L46="","",[29]SKI!L46)</f>
        <v>0</v>
      </c>
      <c r="M46" s="135">
        <f>IF([29]SKI!M46="","",[29]SKI!M46)</f>
        <v>0</v>
      </c>
      <c r="N46" s="135">
        <f>IF([29]SKI!N46="","",[29]SKI!N46)</f>
        <v>0</v>
      </c>
      <c r="O46" s="135">
        <f>IF([29]SKI!O46="","",[29]SKI!O46)</f>
        <v>0</v>
      </c>
      <c r="P46" s="135">
        <f>IF([29]SKI!P46="","",[29]SKI!P46)</f>
        <v>0</v>
      </c>
      <c r="Q46" s="135">
        <f>IF([29]SKI!Q46="","",[29]SKI!Q46)</f>
        <v>0</v>
      </c>
      <c r="R46" s="135">
        <f>IF([29]SKI!R46="","",[29]SKI!R46)</f>
        <v>0</v>
      </c>
      <c r="S46" s="135">
        <f>IF([29]SKI!S46="","",[29]SKI!S46)</f>
        <v>0</v>
      </c>
      <c r="T46" s="135">
        <f>IF([29]SKI!T46="","",[29]SKI!T46)</f>
        <v>0</v>
      </c>
      <c r="U46" s="135">
        <f>IF([29]SKI!U46="","",[29]SKI!U46)</f>
        <v>0</v>
      </c>
      <c r="V46" s="350">
        <f>IF([29]SKI!V46="","",[29]SKI!V46)</f>
        <v>0</v>
      </c>
      <c r="W46" s="375" t="e">
        <f>IF([29]SKI!W46="","",[29]SKI!W46)</f>
        <v>#DIV/0!</v>
      </c>
      <c r="X46" s="375" t="e">
        <f>IF([29]SKI!X46="","",[29]SKI!X46)</f>
        <v>#DIV/0!</v>
      </c>
      <c r="Y46" s="351">
        <f>IF([29]SKI!Y46="","",[29]SKI!Y46)</f>
        <v>0</v>
      </c>
      <c r="Z46" s="302" t="str">
        <f t="shared" si="8"/>
        <v/>
      </c>
      <c r="AA46" s="201">
        <f t="shared" si="9"/>
        <v>0</v>
      </c>
      <c r="AB46" s="201">
        <f t="shared" si="10"/>
        <v>0</v>
      </c>
      <c r="AC46" s="201">
        <f t="shared" si="11"/>
        <v>1</v>
      </c>
      <c r="AD46" s="201">
        <f t="shared" si="12"/>
        <v>1</v>
      </c>
      <c r="AE46" s="221" t="str">
        <f t="shared" si="13"/>
        <v>Menunjukkan penguasaan dalam Menganalisis kondisi masyarakat arab pra Islam .</v>
      </c>
      <c r="AF46" s="226" t="str">
        <f t="shared" si="14"/>
        <v>Perlu bantuan dalam Menganalisis kondisi masyarakat arab pra Islam .</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73"/>
      <c r="B47" s="134" t="str">
        <f t="shared" si="7"/>
        <v/>
      </c>
      <c r="C47" s="135" t="str">
        <f>IF(Data!F43="","",Data!F43)</f>
        <v/>
      </c>
      <c r="D47" s="135" t="str">
        <f>IF(Data!G43="","",Data!G43)</f>
        <v/>
      </c>
      <c r="E47" s="152" t="str">
        <f>IF(Data!H43="","",Data!H43)</f>
        <v/>
      </c>
      <c r="F47" s="135" t="str">
        <f>IF(Data!I43="","",Data!I43)</f>
        <v/>
      </c>
      <c r="G47" s="135">
        <f>IF([29]SKI!G47="","",[29]SKI!G47)</f>
        <v>0</v>
      </c>
      <c r="H47" s="135">
        <f>IF([29]SKI!H47="","",[29]SKI!H47)</f>
        <v>0</v>
      </c>
      <c r="I47" s="135">
        <f>IF([29]SKI!I47="","",[29]SKI!I47)</f>
        <v>0</v>
      </c>
      <c r="J47" s="135">
        <f>IF([29]SKI!J47="","",[29]SKI!J47)</f>
        <v>0</v>
      </c>
      <c r="K47" s="135">
        <f>IF([29]SKI!K47="","",[29]SKI!K47)</f>
        <v>0</v>
      </c>
      <c r="L47" s="135">
        <f>IF([29]SKI!L47="","",[29]SKI!L47)</f>
        <v>0</v>
      </c>
      <c r="M47" s="135">
        <f>IF([29]SKI!M47="","",[29]SKI!M47)</f>
        <v>0</v>
      </c>
      <c r="N47" s="135">
        <f>IF([29]SKI!N47="","",[29]SKI!N47)</f>
        <v>0</v>
      </c>
      <c r="O47" s="135">
        <f>IF([29]SKI!O47="","",[29]SKI!O47)</f>
        <v>0</v>
      </c>
      <c r="P47" s="135">
        <f>IF([29]SKI!P47="","",[29]SKI!P47)</f>
        <v>0</v>
      </c>
      <c r="Q47" s="135">
        <f>IF([29]SKI!Q47="","",[29]SKI!Q47)</f>
        <v>0</v>
      </c>
      <c r="R47" s="135">
        <f>IF([29]SKI!R47="","",[29]SKI!R47)</f>
        <v>0</v>
      </c>
      <c r="S47" s="135">
        <f>IF([29]SKI!S47="","",[29]SKI!S47)</f>
        <v>0</v>
      </c>
      <c r="T47" s="135">
        <f>IF([29]SKI!T47="","",[29]SKI!T47)</f>
        <v>0</v>
      </c>
      <c r="U47" s="135">
        <f>IF([29]SKI!U47="","",[29]SKI!U47)</f>
        <v>0</v>
      </c>
      <c r="V47" s="350">
        <f>IF([29]SKI!V47="","",[29]SKI!V47)</f>
        <v>0</v>
      </c>
      <c r="W47" s="375" t="e">
        <f>IF([29]SKI!W47="","",[29]SKI!W47)</f>
        <v>#DIV/0!</v>
      </c>
      <c r="X47" s="375" t="e">
        <f>IF([29]SKI!X47="","",[29]SKI!X47)</f>
        <v>#DIV/0!</v>
      </c>
      <c r="Y47" s="351">
        <f>IF([29]SKI!Y47="","",[29]SKI!Y47)</f>
        <v>0</v>
      </c>
      <c r="Z47" s="302" t="str">
        <f t="shared" si="8"/>
        <v/>
      </c>
      <c r="AA47" s="201">
        <f t="shared" si="9"/>
        <v>0</v>
      </c>
      <c r="AB47" s="201">
        <f t="shared" si="10"/>
        <v>0</v>
      </c>
      <c r="AC47" s="201">
        <f t="shared" si="11"/>
        <v>1</v>
      </c>
      <c r="AD47" s="201">
        <f t="shared" si="12"/>
        <v>1</v>
      </c>
      <c r="AE47" s="221" t="str">
        <f t="shared" si="13"/>
        <v>Menunjukkan penguasaan dalam Menganalisis kondisi masyarakat arab pra Islam .</v>
      </c>
      <c r="AF47" s="226" t="str">
        <f t="shared" si="14"/>
        <v>Perlu bantuan dalam Menganalisis kondisi masyarakat arab pra Islam .</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73"/>
      <c r="B48" s="134" t="str">
        <f t="shared" si="7"/>
        <v/>
      </c>
      <c r="C48" s="135" t="str">
        <f>IF(Data!F44="","",Data!F44)</f>
        <v/>
      </c>
      <c r="D48" s="135" t="str">
        <f>IF(Data!G44="","",Data!G44)</f>
        <v/>
      </c>
      <c r="E48" s="152" t="str">
        <f>IF(Data!H44="","",Data!H44)</f>
        <v/>
      </c>
      <c r="F48" s="135" t="str">
        <f>IF(Data!I44="","",Data!I44)</f>
        <v/>
      </c>
      <c r="G48" s="135">
        <f>IF([29]SKI!G48="","",[29]SKI!G48)</f>
        <v>0</v>
      </c>
      <c r="H48" s="135">
        <f>IF([29]SKI!H48="","",[29]SKI!H48)</f>
        <v>0</v>
      </c>
      <c r="I48" s="135">
        <f>IF([29]SKI!I48="","",[29]SKI!I48)</f>
        <v>0</v>
      </c>
      <c r="J48" s="135">
        <f>IF([29]SKI!J48="","",[29]SKI!J48)</f>
        <v>0</v>
      </c>
      <c r="K48" s="135">
        <f>IF([29]SKI!K48="","",[29]SKI!K48)</f>
        <v>0</v>
      </c>
      <c r="L48" s="135">
        <f>IF([29]SKI!L48="","",[29]SKI!L48)</f>
        <v>0</v>
      </c>
      <c r="M48" s="135">
        <f>IF([29]SKI!M48="","",[29]SKI!M48)</f>
        <v>0</v>
      </c>
      <c r="N48" s="135">
        <f>IF([29]SKI!N48="","",[29]SKI!N48)</f>
        <v>0</v>
      </c>
      <c r="O48" s="135">
        <f>IF([29]SKI!O48="","",[29]SKI!O48)</f>
        <v>0</v>
      </c>
      <c r="P48" s="135">
        <f>IF([29]SKI!P48="","",[29]SKI!P48)</f>
        <v>0</v>
      </c>
      <c r="Q48" s="135">
        <f>IF([29]SKI!Q48="","",[29]SKI!Q48)</f>
        <v>0</v>
      </c>
      <c r="R48" s="135">
        <f>IF([29]SKI!R48="","",[29]SKI!R48)</f>
        <v>0</v>
      </c>
      <c r="S48" s="135">
        <f>IF([29]SKI!S48="","",[29]SKI!S48)</f>
        <v>0</v>
      </c>
      <c r="T48" s="135">
        <f>IF([29]SKI!T48="","",[29]SKI!T48)</f>
        <v>0</v>
      </c>
      <c r="U48" s="135">
        <f>IF([29]SKI!U48="","",[29]SKI!U48)</f>
        <v>0</v>
      </c>
      <c r="V48" s="350">
        <f>IF([29]SKI!V48="","",[29]SKI!V48)</f>
        <v>0</v>
      </c>
      <c r="W48" s="375" t="e">
        <f>IF([29]SKI!W48="","",[29]SKI!W48)</f>
        <v>#DIV/0!</v>
      </c>
      <c r="X48" s="375" t="e">
        <f>IF([29]SKI!X48="","",[29]SKI!X48)</f>
        <v>#DIV/0!</v>
      </c>
      <c r="Y48" s="351">
        <f>IF([29]SKI!Y48="","",[29]SKI!Y48)</f>
        <v>0</v>
      </c>
      <c r="Z48" s="302" t="str">
        <f t="shared" si="8"/>
        <v/>
      </c>
      <c r="AA48" s="201">
        <f t="shared" si="9"/>
        <v>0</v>
      </c>
      <c r="AB48" s="201">
        <f t="shared" si="10"/>
        <v>0</v>
      </c>
      <c r="AC48" s="201">
        <f t="shared" si="11"/>
        <v>1</v>
      </c>
      <c r="AD48" s="201">
        <f t="shared" si="12"/>
        <v>1</v>
      </c>
      <c r="AE48" s="221" t="str">
        <f t="shared" si="13"/>
        <v>Menunjukkan penguasaan dalam Menganalisis kondisi masyarakat arab pra Islam .</v>
      </c>
      <c r="AF48" s="226" t="str">
        <f t="shared" si="14"/>
        <v>Perlu bantuan dalam Menganalisis kondisi masyarakat arab pra Islam .</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73"/>
      <c r="B49" s="134" t="str">
        <f t="shared" si="7"/>
        <v/>
      </c>
      <c r="C49" s="135" t="str">
        <f>IF(Data!F45="","",Data!F45)</f>
        <v/>
      </c>
      <c r="D49" s="135" t="str">
        <f>IF(Data!G45="","",Data!G45)</f>
        <v/>
      </c>
      <c r="E49" s="152" t="str">
        <f>IF(Data!H45="","",Data!H45)</f>
        <v/>
      </c>
      <c r="F49" s="135" t="str">
        <f>IF(Data!I45="","",Data!I45)</f>
        <v/>
      </c>
      <c r="G49" s="135">
        <f>IF([29]SKI!G49="","",[29]SKI!G49)</f>
        <v>0</v>
      </c>
      <c r="H49" s="135">
        <f>IF([29]SKI!H49="","",[29]SKI!H49)</f>
        <v>0</v>
      </c>
      <c r="I49" s="135">
        <f>IF([29]SKI!I49="","",[29]SKI!I49)</f>
        <v>0</v>
      </c>
      <c r="J49" s="135">
        <f>IF([29]SKI!J49="","",[29]SKI!J49)</f>
        <v>0</v>
      </c>
      <c r="K49" s="135">
        <f>IF([29]SKI!K49="","",[29]SKI!K49)</f>
        <v>0</v>
      </c>
      <c r="L49" s="135">
        <f>IF([29]SKI!L49="","",[29]SKI!L49)</f>
        <v>0</v>
      </c>
      <c r="M49" s="135">
        <f>IF([29]SKI!M49="","",[29]SKI!M49)</f>
        <v>0</v>
      </c>
      <c r="N49" s="135">
        <f>IF([29]SKI!N49="","",[29]SKI!N49)</f>
        <v>0</v>
      </c>
      <c r="O49" s="135">
        <f>IF([29]SKI!O49="","",[29]SKI!O49)</f>
        <v>0</v>
      </c>
      <c r="P49" s="135">
        <f>IF([29]SKI!P49="","",[29]SKI!P49)</f>
        <v>0</v>
      </c>
      <c r="Q49" s="135">
        <f>IF([29]SKI!Q49="","",[29]SKI!Q49)</f>
        <v>0</v>
      </c>
      <c r="R49" s="135">
        <f>IF([29]SKI!R49="","",[29]SKI!R49)</f>
        <v>0</v>
      </c>
      <c r="S49" s="135">
        <f>IF([29]SKI!S49="","",[29]SKI!S49)</f>
        <v>0</v>
      </c>
      <c r="T49" s="135">
        <f>IF([29]SKI!T49="","",[29]SKI!T49)</f>
        <v>0</v>
      </c>
      <c r="U49" s="135">
        <f>IF([29]SKI!U49="","",[29]SKI!U49)</f>
        <v>0</v>
      </c>
      <c r="V49" s="350">
        <f>IF([29]SKI!V49="","",[29]SKI!V49)</f>
        <v>0</v>
      </c>
      <c r="W49" s="375" t="e">
        <f>IF([29]SKI!W49="","",[29]SKI!W49)</f>
        <v>#DIV/0!</v>
      </c>
      <c r="X49" s="375" t="e">
        <f>IF([29]SKI!X49="","",[29]SKI!X49)</f>
        <v>#DIV/0!</v>
      </c>
      <c r="Y49" s="351">
        <f>IF([29]SKI!Y49="","",[29]SKI!Y49)</f>
        <v>0</v>
      </c>
      <c r="Z49" s="302" t="str">
        <f t="shared" si="8"/>
        <v/>
      </c>
      <c r="AA49" s="201">
        <f t="shared" si="9"/>
        <v>0</v>
      </c>
      <c r="AB49" s="201">
        <f t="shared" si="10"/>
        <v>0</v>
      </c>
      <c r="AC49" s="201">
        <f t="shared" si="11"/>
        <v>1</v>
      </c>
      <c r="AD49" s="201">
        <f t="shared" si="12"/>
        <v>1</v>
      </c>
      <c r="AE49" s="221" t="str">
        <f t="shared" si="13"/>
        <v>Menunjukkan penguasaan dalam Menganalisis kondisi masyarakat arab pra Islam .</v>
      </c>
      <c r="AF49" s="226" t="str">
        <f t="shared" si="14"/>
        <v>Perlu bantuan dalam Menganalisis kondisi masyarakat arab pra Islam .</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73"/>
      <c r="B50" s="134" t="str">
        <f t="shared" si="7"/>
        <v/>
      </c>
      <c r="C50" s="135" t="str">
        <f>IF(Data!F46="","",Data!F46)</f>
        <v/>
      </c>
      <c r="D50" s="135" t="str">
        <f>IF(Data!G46="","",Data!G46)</f>
        <v/>
      </c>
      <c r="E50" s="152" t="str">
        <f>IF(Data!H46="","",Data!H46)</f>
        <v/>
      </c>
      <c r="F50" s="135" t="str">
        <f>IF(Data!I46="","",Data!I46)</f>
        <v/>
      </c>
      <c r="G50" s="135">
        <f>IF([29]SKI!G50="","",[29]SKI!G50)</f>
        <v>0</v>
      </c>
      <c r="H50" s="135">
        <f>IF([29]SKI!H50="","",[29]SKI!H50)</f>
        <v>0</v>
      </c>
      <c r="I50" s="135">
        <f>IF([29]SKI!I50="","",[29]SKI!I50)</f>
        <v>0</v>
      </c>
      <c r="J50" s="135">
        <f>IF([29]SKI!J50="","",[29]SKI!J50)</f>
        <v>0</v>
      </c>
      <c r="K50" s="135">
        <f>IF([29]SKI!K50="","",[29]SKI!K50)</f>
        <v>0</v>
      </c>
      <c r="L50" s="135">
        <f>IF([29]SKI!L50="","",[29]SKI!L50)</f>
        <v>0</v>
      </c>
      <c r="M50" s="135">
        <f>IF([29]SKI!M50="","",[29]SKI!M50)</f>
        <v>0</v>
      </c>
      <c r="N50" s="135">
        <f>IF([29]SKI!N50="","",[29]SKI!N50)</f>
        <v>0</v>
      </c>
      <c r="O50" s="135">
        <f>IF([29]SKI!O50="","",[29]SKI!O50)</f>
        <v>0</v>
      </c>
      <c r="P50" s="135">
        <f>IF([29]SKI!P50="","",[29]SKI!P50)</f>
        <v>0</v>
      </c>
      <c r="Q50" s="135">
        <f>IF([29]SKI!Q50="","",[29]SKI!Q50)</f>
        <v>0</v>
      </c>
      <c r="R50" s="135">
        <f>IF([29]SKI!R50="","",[29]SKI!R50)</f>
        <v>0</v>
      </c>
      <c r="S50" s="135">
        <f>IF([29]SKI!S50="","",[29]SKI!S50)</f>
        <v>0</v>
      </c>
      <c r="T50" s="135">
        <f>IF([29]SKI!T50="","",[29]SKI!T50)</f>
        <v>0</v>
      </c>
      <c r="U50" s="135">
        <f>IF([29]SKI!U50="","",[29]SKI!U50)</f>
        <v>0</v>
      </c>
      <c r="V50" s="350">
        <f>IF([29]SKI!V50="","",[29]SKI!V50)</f>
        <v>0</v>
      </c>
      <c r="W50" s="375" t="e">
        <f>IF([29]SKI!W50="","",[29]SKI!W50)</f>
        <v>#DIV/0!</v>
      </c>
      <c r="X50" s="375" t="e">
        <f>IF([29]SKI!X50="","",[29]SKI!X50)</f>
        <v>#DIV/0!</v>
      </c>
      <c r="Y50" s="351">
        <f>IF([29]SKI!Y50="","",[29]SKI!Y50)</f>
        <v>0</v>
      </c>
      <c r="Z50" s="302" t="str">
        <f t="shared" si="8"/>
        <v/>
      </c>
      <c r="AA50" s="201">
        <f t="shared" si="9"/>
        <v>0</v>
      </c>
      <c r="AB50" s="201">
        <f t="shared" si="10"/>
        <v>0</v>
      </c>
      <c r="AC50" s="201">
        <f t="shared" si="11"/>
        <v>1</v>
      </c>
      <c r="AD50" s="201">
        <f t="shared" si="12"/>
        <v>1</v>
      </c>
      <c r="AE50" s="221" t="str">
        <f t="shared" si="13"/>
        <v>Menunjukkan penguasaan dalam Menganalisis kondisi masyarakat arab pra Islam .</v>
      </c>
      <c r="AF50" s="226" t="str">
        <f t="shared" si="14"/>
        <v>Perlu bantuan dalam Menganalisis kondisi masyarakat arab pra Islam .</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73"/>
      <c r="B51" s="134" t="str">
        <f t="shared" si="7"/>
        <v/>
      </c>
      <c r="C51" s="135" t="str">
        <f>IF(Data!F47="","",Data!F47)</f>
        <v/>
      </c>
      <c r="D51" s="135" t="str">
        <f>IF(Data!G47="","",Data!G47)</f>
        <v/>
      </c>
      <c r="E51" s="152" t="str">
        <f>IF(Data!H47="","",Data!H47)</f>
        <v/>
      </c>
      <c r="F51" s="135" t="str">
        <f>IF(Data!I47="","",Data!I47)</f>
        <v/>
      </c>
      <c r="G51" s="135">
        <f>IF([29]SKI!G51="","",[29]SKI!G51)</f>
        <v>0</v>
      </c>
      <c r="H51" s="135">
        <f>IF([29]SKI!H51="","",[29]SKI!H51)</f>
        <v>0</v>
      </c>
      <c r="I51" s="135">
        <f>IF([29]SKI!I51="","",[29]SKI!I51)</f>
        <v>0</v>
      </c>
      <c r="J51" s="135">
        <f>IF([29]SKI!J51="","",[29]SKI!J51)</f>
        <v>0</v>
      </c>
      <c r="K51" s="135">
        <f>IF([29]SKI!K51="","",[29]SKI!K51)</f>
        <v>0</v>
      </c>
      <c r="L51" s="135">
        <f>IF([29]SKI!L51="","",[29]SKI!L51)</f>
        <v>0</v>
      </c>
      <c r="M51" s="135">
        <f>IF([29]SKI!M51="","",[29]SKI!M51)</f>
        <v>0</v>
      </c>
      <c r="N51" s="135">
        <f>IF([29]SKI!N51="","",[29]SKI!N51)</f>
        <v>0</v>
      </c>
      <c r="O51" s="135">
        <f>IF([29]SKI!O51="","",[29]SKI!O51)</f>
        <v>0</v>
      </c>
      <c r="P51" s="135">
        <f>IF([29]SKI!P51="","",[29]SKI!P51)</f>
        <v>0</v>
      </c>
      <c r="Q51" s="135">
        <f>IF([29]SKI!Q51="","",[29]SKI!Q51)</f>
        <v>0</v>
      </c>
      <c r="R51" s="135">
        <f>IF([29]SKI!R51="","",[29]SKI!R51)</f>
        <v>0</v>
      </c>
      <c r="S51" s="135">
        <f>IF([29]SKI!S51="","",[29]SKI!S51)</f>
        <v>0</v>
      </c>
      <c r="T51" s="135">
        <f>IF([29]SKI!T51="","",[29]SKI!T51)</f>
        <v>0</v>
      </c>
      <c r="U51" s="135">
        <f>IF([29]SKI!U51="","",[29]SKI!U51)</f>
        <v>0</v>
      </c>
      <c r="V51" s="350">
        <f>IF([29]SKI!V51="","",[29]SKI!V51)</f>
        <v>0</v>
      </c>
      <c r="W51" s="301">
        <f t="shared" ref="W51:W54" si="15">IF(COUNT(G51:N51)&lt;2,"",ROUND(SUM(G51:N51)/$W$6,0))</f>
        <v>0</v>
      </c>
      <c r="X51" s="301">
        <f t="shared" ref="X51:X54" si="16">IF(COUNT(O51:V51)&lt;2,"",ROUND(SUM(O51:V51)/$X$6,0))</f>
        <v>0</v>
      </c>
      <c r="Y51" s="351">
        <f>IF([29]SKI!Y51="","",[29]SKI!Y51)</f>
        <v>0</v>
      </c>
      <c r="Z51" s="302">
        <f t="shared" si="8"/>
        <v>0</v>
      </c>
      <c r="AA51" s="201">
        <f t="shared" si="9"/>
        <v>0</v>
      </c>
      <c r="AB51" s="201">
        <f t="shared" si="10"/>
        <v>0</v>
      </c>
      <c r="AC51" s="201">
        <f t="shared" si="11"/>
        <v>1</v>
      </c>
      <c r="AD51" s="201">
        <f t="shared" si="12"/>
        <v>1</v>
      </c>
      <c r="AE51" s="221" t="str">
        <f t="shared" si="13"/>
        <v>Menunjukkan penguasaan dalam Menganalisis kondisi masyarakat arab pra Islam .</v>
      </c>
      <c r="AF51" s="226" t="str">
        <f t="shared" si="14"/>
        <v>Perlu bantuan dalam Menganalisis kondisi masyarakat arab pra Islam .</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73"/>
      <c r="B52" s="134" t="str">
        <f t="shared" si="7"/>
        <v/>
      </c>
      <c r="C52" s="135" t="str">
        <f>IF(Data!F48="","",Data!F48)</f>
        <v/>
      </c>
      <c r="D52" s="135" t="str">
        <f>IF(Data!G48="","",Data!G48)</f>
        <v/>
      </c>
      <c r="E52" s="152" t="str">
        <f>IF(Data!H48="","",Data!H48)</f>
        <v/>
      </c>
      <c r="F52" s="135" t="str">
        <f>IF(Data!I48="","",Data!I48)</f>
        <v/>
      </c>
      <c r="G52" s="135">
        <f>IF([29]SKI!G52="","",[29]SKI!G52)</f>
        <v>0</v>
      </c>
      <c r="H52" s="135">
        <f>IF([29]SKI!H52="","",[29]SKI!H52)</f>
        <v>0</v>
      </c>
      <c r="I52" s="135">
        <f>IF([29]SKI!I52="","",[29]SKI!I52)</f>
        <v>0</v>
      </c>
      <c r="J52" s="135">
        <f>IF([29]SKI!J52="","",[29]SKI!J52)</f>
        <v>0</v>
      </c>
      <c r="K52" s="135">
        <f>IF([29]SKI!K52="","",[29]SKI!K52)</f>
        <v>0</v>
      </c>
      <c r="L52" s="135">
        <f>IF([29]SKI!L52="","",[29]SKI!L52)</f>
        <v>0</v>
      </c>
      <c r="M52" s="135">
        <f>IF([29]SKI!M52="","",[29]SKI!M52)</f>
        <v>0</v>
      </c>
      <c r="N52" s="135">
        <f>IF([29]SKI!N52="","",[29]SKI!N52)</f>
        <v>0</v>
      </c>
      <c r="O52" s="135">
        <f>IF([29]SKI!O52="","",[29]SKI!O52)</f>
        <v>0</v>
      </c>
      <c r="P52" s="135">
        <f>IF([29]SKI!P52="","",[29]SKI!P52)</f>
        <v>0</v>
      </c>
      <c r="Q52" s="135">
        <f>IF([29]SKI!Q52="","",[29]SKI!Q52)</f>
        <v>0</v>
      </c>
      <c r="R52" s="135">
        <f>IF([29]SKI!R52="","",[29]SKI!R52)</f>
        <v>0</v>
      </c>
      <c r="S52" s="135">
        <f>IF([29]SKI!S52="","",[29]SKI!S52)</f>
        <v>0</v>
      </c>
      <c r="T52" s="135">
        <f>IF([29]SKI!T52="","",[29]SKI!T52)</f>
        <v>0</v>
      </c>
      <c r="U52" s="135">
        <f>IF([29]SKI!U52="","",[29]SKI!U52)</f>
        <v>0</v>
      </c>
      <c r="V52" s="350">
        <f>IF([29]SKI!V52="","",[29]SKI!V52)</f>
        <v>0</v>
      </c>
      <c r="W52" s="301">
        <f t="shared" si="15"/>
        <v>0</v>
      </c>
      <c r="X52" s="301">
        <f t="shared" si="16"/>
        <v>0</v>
      </c>
      <c r="Y52" s="351">
        <f>IF([29]SKI!Y52="","",[29]SKI!Y52)</f>
        <v>0</v>
      </c>
      <c r="Z52" s="302">
        <f t="shared" si="8"/>
        <v>0</v>
      </c>
      <c r="AA52" s="201">
        <f t="shared" si="9"/>
        <v>0</v>
      </c>
      <c r="AB52" s="201">
        <f t="shared" si="10"/>
        <v>0</v>
      </c>
      <c r="AC52" s="201">
        <f t="shared" si="11"/>
        <v>1</v>
      </c>
      <c r="AD52" s="201">
        <f t="shared" si="12"/>
        <v>1</v>
      </c>
      <c r="AE52" s="221" t="str">
        <f t="shared" si="13"/>
        <v>Menunjukkan penguasaan dalam Menganalisis kondisi masyarakat arab pra Islam .</v>
      </c>
      <c r="AF52" s="226" t="str">
        <f t="shared" si="14"/>
        <v>Perlu bantuan dalam Menganalisis kondisi masyarakat arab pra Islam .</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73"/>
      <c r="B53" s="134" t="str">
        <f t="shared" si="7"/>
        <v/>
      </c>
      <c r="C53" s="135" t="str">
        <f>IF(Data!F49="","",Data!F49)</f>
        <v/>
      </c>
      <c r="D53" s="135" t="str">
        <f>IF(Data!G49="","",Data!G49)</f>
        <v/>
      </c>
      <c r="E53" s="152" t="str">
        <f>IF(Data!H49="","",Data!H49)</f>
        <v/>
      </c>
      <c r="F53" s="135" t="str">
        <f>IF(Data!I49="","",Data!I49)</f>
        <v/>
      </c>
      <c r="G53" s="135">
        <f>IF([29]SKI!G53="","",[29]SKI!G53)</f>
        <v>0</v>
      </c>
      <c r="H53" s="135">
        <f>IF([29]SKI!H53="","",[29]SKI!H53)</f>
        <v>0</v>
      </c>
      <c r="I53" s="135">
        <f>IF([29]SKI!I53="","",[29]SKI!I53)</f>
        <v>0</v>
      </c>
      <c r="J53" s="135">
        <f>IF([29]SKI!J53="","",[29]SKI!J53)</f>
        <v>0</v>
      </c>
      <c r="K53" s="135">
        <f>IF([29]SKI!K53="","",[29]SKI!K53)</f>
        <v>0</v>
      </c>
      <c r="L53" s="135">
        <f>IF([29]SKI!L53="","",[29]SKI!L53)</f>
        <v>0</v>
      </c>
      <c r="M53" s="135">
        <f>IF([29]SKI!M53="","",[29]SKI!M53)</f>
        <v>0</v>
      </c>
      <c r="N53" s="135">
        <f>IF([29]SKI!N53="","",[29]SKI!N53)</f>
        <v>0</v>
      </c>
      <c r="O53" s="135">
        <f>IF([29]SKI!O53="","",[29]SKI!O53)</f>
        <v>0</v>
      </c>
      <c r="P53" s="135">
        <f>IF([29]SKI!P53="","",[29]SKI!P53)</f>
        <v>0</v>
      </c>
      <c r="Q53" s="135">
        <f>IF([29]SKI!Q53="","",[29]SKI!Q53)</f>
        <v>0</v>
      </c>
      <c r="R53" s="135">
        <f>IF([29]SKI!R53="","",[29]SKI!R53)</f>
        <v>0</v>
      </c>
      <c r="S53" s="135">
        <f>IF([29]SKI!S53="","",[29]SKI!S53)</f>
        <v>0</v>
      </c>
      <c r="T53" s="135">
        <f>IF([29]SKI!T53="","",[29]SKI!T53)</f>
        <v>0</v>
      </c>
      <c r="U53" s="135">
        <f>IF([29]SKI!U53="","",[29]SKI!U53)</f>
        <v>0</v>
      </c>
      <c r="V53" s="350">
        <f>IF([29]SKI!V53="","",[29]SKI!V53)</f>
        <v>0</v>
      </c>
      <c r="W53" s="301">
        <f t="shared" si="15"/>
        <v>0</v>
      </c>
      <c r="X53" s="301">
        <f t="shared" si="16"/>
        <v>0</v>
      </c>
      <c r="Y53" s="351">
        <f>IF([29]SKI!Y53="","",[29]SKI!Y53)</f>
        <v>0</v>
      </c>
      <c r="Z53" s="302">
        <f t="shared" si="8"/>
        <v>0</v>
      </c>
      <c r="AA53" s="201">
        <f t="shared" si="9"/>
        <v>0</v>
      </c>
      <c r="AB53" s="201">
        <f t="shared" si="10"/>
        <v>0</v>
      </c>
      <c r="AC53" s="201">
        <f t="shared" si="11"/>
        <v>1</v>
      </c>
      <c r="AD53" s="201">
        <f t="shared" si="12"/>
        <v>1</v>
      </c>
      <c r="AE53" s="221" t="str">
        <f t="shared" si="13"/>
        <v>Menunjukkan penguasaan dalam Menganalisis kondisi masyarakat arab pra Islam .</v>
      </c>
      <c r="AF53" s="226" t="str">
        <f t="shared" si="14"/>
        <v>Perlu bantuan dalam Menganalisis kondisi masyarakat arab pra Islam .</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x14ac:dyDescent="0.25">
      <c r="A54" s="173"/>
      <c r="B54" s="134" t="e">
        <f t="shared" si="7"/>
        <v>#VALUE!</v>
      </c>
      <c r="C54" s="135">
        <f>IF(Data!F50="","",Data!F50)</f>
        <v>2</v>
      </c>
      <c r="D54" s="135">
        <f>IF(Data!G50="","",Data!G50)</f>
        <v>3</v>
      </c>
      <c r="E54" s="152">
        <f>IF(Data!H50="","",Data!H50)</f>
        <v>4</v>
      </c>
      <c r="F54" s="135">
        <f>IF(Data!I50="","",Data!I50)</f>
        <v>5</v>
      </c>
      <c r="G54" s="135">
        <f>IF([29]SKI!G54="","",[29]SKI!G54)</f>
        <v>0</v>
      </c>
      <c r="H54" s="135">
        <f>IF([29]SKI!H54="","",[29]SKI!H54)</f>
        <v>0</v>
      </c>
      <c r="I54" s="135">
        <f>IF([29]SKI!I54="","",[29]SKI!I54)</f>
        <v>0</v>
      </c>
      <c r="J54" s="135">
        <f>IF([29]SKI!J54="","",[29]SKI!J54)</f>
        <v>0</v>
      </c>
      <c r="K54" s="135">
        <f>IF([29]SKI!K54="","",[29]SKI!K54)</f>
        <v>0</v>
      </c>
      <c r="L54" s="135">
        <f>IF([29]SKI!L54="","",[29]SKI!L54)</f>
        <v>0</v>
      </c>
      <c r="M54" s="135">
        <f>IF([29]SKI!M54="","",[29]SKI!M54)</f>
        <v>0</v>
      </c>
      <c r="N54" s="135">
        <f>IF([29]SKI!N54="","",[29]SKI!N54)</f>
        <v>0</v>
      </c>
      <c r="O54" s="135">
        <f>IF([29]SKI!O54="","",[29]SKI!O54)</f>
        <v>0</v>
      </c>
      <c r="P54" s="135">
        <f>IF([29]SKI!P54="","",[29]SKI!P54)</f>
        <v>0</v>
      </c>
      <c r="Q54" s="135">
        <f>IF([29]SKI!Q54="","",[29]SKI!Q54)</f>
        <v>0</v>
      </c>
      <c r="R54" s="135">
        <f>IF([29]SKI!R54="","",[29]SKI!R54)</f>
        <v>0</v>
      </c>
      <c r="S54" s="135">
        <f>IF([29]SKI!S54="","",[29]SKI!S54)</f>
        <v>0</v>
      </c>
      <c r="T54" s="135">
        <f>IF([29]SKI!T54="","",[29]SKI!T54)</f>
        <v>0</v>
      </c>
      <c r="U54" s="135" t="str">
        <f>IF([29]SKI!U54="","",[29]SKI!U54)</f>
        <v>Pegandon,        Desember  2023</v>
      </c>
      <c r="V54" s="350">
        <f>IF([29]SKI!V54="","",[29]SKI!V54)</f>
        <v>0</v>
      </c>
      <c r="W54" s="301">
        <f t="shared" si="15"/>
        <v>0</v>
      </c>
      <c r="X54" s="301">
        <f t="shared" si="16"/>
        <v>0</v>
      </c>
      <c r="Y54" s="351">
        <f>IF([29]SKI!Y54="","",[29]SKI!Y54)</f>
        <v>0</v>
      </c>
      <c r="Z54" s="302">
        <f t="shared" si="8"/>
        <v>0</v>
      </c>
      <c r="AA54" s="201">
        <f t="shared" si="9"/>
        <v>0</v>
      </c>
      <c r="AB54" s="201">
        <f t="shared" si="10"/>
        <v>0</v>
      </c>
      <c r="AC54" s="201">
        <f t="shared" si="11"/>
        <v>1</v>
      </c>
      <c r="AD54" s="201">
        <f t="shared" si="12"/>
        <v>1</v>
      </c>
      <c r="AE54" s="221" t="str">
        <f t="shared" si="13"/>
        <v>Menunjukkan penguasaan dalam Menganalisis kondisi masyarakat arab pra Islam .</v>
      </c>
      <c r="AF54" s="226" t="str">
        <f t="shared" si="14"/>
        <v>Perlu bantuan dalam Menganalisis kondisi masyarakat arab pra Islam .</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x14ac:dyDescent="0.25">
      <c r="A55" s="173"/>
      <c r="B55" s="184">
        <v>1</v>
      </c>
      <c r="C55" s="184">
        <v>2</v>
      </c>
      <c r="D55" s="184">
        <v>3</v>
      </c>
      <c r="E55" s="184">
        <v>4</v>
      </c>
      <c r="F55" s="184">
        <v>5</v>
      </c>
      <c r="G55" s="353">
        <f>IF([29]SKI!G46="","",[29]SKI!G46)</f>
        <v>0</v>
      </c>
      <c r="H55" s="354">
        <f>IF([29]SKI!H46="","",[29]SKI!H46)</f>
        <v>0</v>
      </c>
      <c r="I55" s="354">
        <f>IF([29]SKI!I46="","",[29]SKI!I46)</f>
        <v>0</v>
      </c>
      <c r="J55" s="354">
        <f>IF([29]SKI!J46="","",[29]SKI!J46)</f>
        <v>0</v>
      </c>
      <c r="K55" s="354">
        <f>IF([29]SKI!K46="","",[29]SKI!K46)</f>
        <v>0</v>
      </c>
      <c r="L55" s="354">
        <f>IF([29]SKI!L46="","",[29]SKI!L46)</f>
        <v>0</v>
      </c>
      <c r="M55" s="354">
        <f>IF([29]SKI!M46="","",[29]SKI!M46)</f>
        <v>0</v>
      </c>
      <c r="N55" s="355">
        <f>IF([29]SKI!N46="","",[29]SKI!N46)</f>
        <v>0</v>
      </c>
      <c r="O55" s="135">
        <f>IF([29]SKI!O46="","",[29]SKI!O46)</f>
        <v>0</v>
      </c>
      <c r="P55" s="135">
        <f>IF([29]SKI!P46="","",[29]SKI!P46)</f>
        <v>0</v>
      </c>
      <c r="Q55" s="135">
        <f>IF([29]SKI!Q46="","",[29]SKI!Q46)</f>
        <v>0</v>
      </c>
      <c r="R55" s="135">
        <f>IF([29]SKI!R46="","",[29]SKI!R46)</f>
        <v>0</v>
      </c>
      <c r="S55" s="135">
        <f>IF([29]SKI!S46="","",[29]SKI!S46)</f>
        <v>0</v>
      </c>
      <c r="T55" s="135">
        <f>IF([29]SKI!T46="","",[29]SKI!T46)</f>
        <v>0</v>
      </c>
      <c r="U55" s="135">
        <f>IF([29]SKI!U46="","",[29]SKI!U46)</f>
        <v>0</v>
      </c>
      <c r="V55" s="350">
        <f>IF([29]SKI!V46="","",[29]SKI!V46)</f>
        <v>0</v>
      </c>
      <c r="W55" s="184">
        <v>22</v>
      </c>
      <c r="X55" s="184">
        <v>23</v>
      </c>
      <c r="Y55" s="184">
        <v>24</v>
      </c>
      <c r="Z55" s="184">
        <v>25</v>
      </c>
      <c r="AA55" s="184">
        <v>27</v>
      </c>
      <c r="AB55" s="184">
        <v>28</v>
      </c>
      <c r="AC55" s="184">
        <v>31</v>
      </c>
      <c r="AD55" s="184">
        <v>32</v>
      </c>
      <c r="AE55" s="184">
        <v>33</v>
      </c>
      <c r="AF55" s="184">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73"/>
      <c r="B56" s="184"/>
      <c r="C56" s="184"/>
      <c r="D56" s="184"/>
      <c r="E56" s="184"/>
      <c r="F56" s="184"/>
      <c r="G56" s="353">
        <f>IF([29]SKI!G47="","",[29]SKI!G47)</f>
        <v>0</v>
      </c>
      <c r="H56" s="354">
        <f>IF([29]SKI!H47="","",[29]SKI!H47)</f>
        <v>0</v>
      </c>
      <c r="I56" s="354">
        <f>IF([29]SKI!I47="","",[29]SKI!I47)</f>
        <v>0</v>
      </c>
      <c r="J56" s="354">
        <f>IF([29]SKI!J47="","",[29]SKI!J47)</f>
        <v>0</v>
      </c>
      <c r="K56" s="354">
        <f>IF([29]SKI!K47="","",[29]SKI!K47)</f>
        <v>0</v>
      </c>
      <c r="L56" s="354">
        <f>IF([29]SKI!L47="","",[29]SKI!L47)</f>
        <v>0</v>
      </c>
      <c r="M56" s="354">
        <f>IF([29]SKI!M47="","",[29]SKI!M47)</f>
        <v>0</v>
      </c>
      <c r="N56" s="355">
        <f>IF([29]SKI!N47="","",[29]SKI!N47)</f>
        <v>0</v>
      </c>
      <c r="O56" s="135">
        <f>IF([29]SKI!O47="","",[29]SKI!O47)</f>
        <v>0</v>
      </c>
      <c r="P56" s="135">
        <f>IF([29]SKI!P47="","",[29]SKI!P47)</f>
        <v>0</v>
      </c>
      <c r="Q56" s="135">
        <f>IF([29]SKI!Q47="","",[29]SKI!Q47)</f>
        <v>0</v>
      </c>
      <c r="R56" s="135">
        <f>IF([29]SKI!R47="","",[29]SKI!R47)</f>
        <v>0</v>
      </c>
      <c r="S56" s="135">
        <f>IF([29]SKI!S47="","",[29]SKI!S47)</f>
        <v>0</v>
      </c>
      <c r="T56" s="135">
        <f>IF([29]SKI!T47="","",[29]SKI!T47)</f>
        <v>0</v>
      </c>
      <c r="U56" s="135">
        <f>IF([29]SKI!U47="","",[29]SKI!U47)</f>
        <v>0</v>
      </c>
      <c r="V56" s="350">
        <f>IF([29]SKI!V47="","",[29]SKI!V47)</f>
        <v>0</v>
      </c>
      <c r="W56" s="184"/>
      <c r="X56" s="184"/>
      <c r="Y56" s="184"/>
      <c r="Z56" s="184"/>
      <c r="AA56" s="184"/>
      <c r="AB56" s="184"/>
      <c r="AC56" s="184"/>
      <c r="AD56" s="184"/>
      <c r="AE56" s="184"/>
      <c r="AF56" s="184"/>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c r="AC57" s="247"/>
      <c r="AD57" s="247"/>
      <c r="AE57" s="247"/>
      <c r="AF57" s="247"/>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47"/>
      <c r="C58" s="247"/>
      <c r="D58" s="247"/>
      <c r="E58" s="247"/>
      <c r="F58" s="247"/>
      <c r="G58" s="247"/>
      <c r="H58" s="247"/>
      <c r="I58" s="247"/>
      <c r="J58" s="247"/>
      <c r="K58" s="247"/>
      <c r="L58" s="247"/>
      <c r="M58" s="247"/>
      <c r="N58" s="247"/>
      <c r="O58" s="247"/>
      <c r="P58" s="247"/>
      <c r="Q58" s="247"/>
      <c r="R58" s="247"/>
      <c r="S58" s="247"/>
      <c r="T58" s="247"/>
      <c r="U58" s="249" t="s">
        <v>297</v>
      </c>
      <c r="V58" s="247"/>
      <c r="W58" s="247"/>
      <c r="X58" s="247"/>
      <c r="Y58" s="247"/>
      <c r="Z58" s="247"/>
      <c r="AA58" s="247"/>
      <c r="AB58" s="247"/>
      <c r="AC58" s="247"/>
      <c r="AD58" s="247"/>
      <c r="AE58" s="247"/>
      <c r="AF58" s="247"/>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47"/>
      <c r="C59" s="247"/>
      <c r="D59" s="247"/>
      <c r="E59" s="247"/>
      <c r="F59" s="247"/>
      <c r="G59" s="247"/>
      <c r="H59" s="247"/>
      <c r="I59" s="247"/>
      <c r="J59" s="247"/>
      <c r="K59" s="247"/>
      <c r="L59" s="247"/>
      <c r="M59" s="247"/>
      <c r="N59" s="247"/>
      <c r="O59" s="247"/>
      <c r="P59" s="247"/>
      <c r="Q59" s="247"/>
      <c r="R59" s="247"/>
      <c r="S59" s="247"/>
      <c r="T59" s="247"/>
      <c r="U59" s="249" t="s">
        <v>116</v>
      </c>
      <c r="V59" s="247"/>
      <c r="W59" s="247"/>
      <c r="X59" s="247"/>
      <c r="Y59" s="247"/>
      <c r="Z59" s="247"/>
      <c r="AA59" s="247"/>
      <c r="AB59" s="247"/>
      <c r="AC59" s="247"/>
      <c r="AD59" s="247"/>
      <c r="AE59" s="247"/>
      <c r="AF59" s="247"/>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47"/>
      <c r="C60" s="247"/>
      <c r="D60" s="247"/>
      <c r="E60" s="247"/>
      <c r="F60" s="247"/>
      <c r="G60" s="247"/>
      <c r="H60" s="247"/>
      <c r="I60" s="247"/>
      <c r="J60" s="247"/>
      <c r="K60" s="247"/>
      <c r="L60" s="247"/>
      <c r="M60" s="247"/>
      <c r="N60" s="247"/>
      <c r="O60" s="247"/>
      <c r="P60" s="247"/>
      <c r="Q60" s="247"/>
      <c r="R60" s="247"/>
      <c r="S60" s="247"/>
      <c r="T60" s="247"/>
      <c r="U60" s="247"/>
      <c r="V60" s="247"/>
      <c r="W60" s="247"/>
      <c r="X60" s="247"/>
      <c r="Y60" s="247"/>
      <c r="Z60" s="247"/>
      <c r="AA60" s="247"/>
      <c r="AB60" s="247"/>
      <c r="AC60" s="247"/>
      <c r="AD60" s="247"/>
      <c r="AE60" s="247"/>
      <c r="AF60" s="247"/>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c r="AC61" s="247"/>
      <c r="AD61" s="247"/>
      <c r="AE61" s="247"/>
      <c r="AF61" s="247"/>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47"/>
      <c r="C62" s="247"/>
      <c r="D62" s="247"/>
      <c r="E62" s="247"/>
      <c r="F62" s="247"/>
      <c r="G62" s="247"/>
      <c r="H62" s="247"/>
      <c r="I62" s="247"/>
      <c r="J62" s="247"/>
      <c r="K62" s="247"/>
      <c r="L62" s="247"/>
      <c r="M62" s="247"/>
      <c r="N62" s="247"/>
      <c r="O62" s="247"/>
      <c r="P62" s="247"/>
      <c r="Q62" s="247"/>
      <c r="R62" s="247"/>
      <c r="S62" s="247"/>
      <c r="T62" s="247"/>
      <c r="U62" s="247"/>
      <c r="V62" s="247"/>
      <c r="W62" s="247"/>
      <c r="X62" s="247"/>
      <c r="Y62" s="247"/>
      <c r="Z62" s="247"/>
      <c r="AA62" s="247"/>
      <c r="AB62" s="247"/>
      <c r="AC62" s="247"/>
      <c r="AD62" s="247"/>
      <c r="AE62" s="247"/>
      <c r="AF62" s="247"/>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47"/>
      <c r="C63" s="247"/>
      <c r="D63" s="247"/>
      <c r="E63" s="247"/>
      <c r="F63" s="247"/>
      <c r="G63" s="247"/>
      <c r="H63" s="247"/>
      <c r="I63" s="247"/>
      <c r="J63" s="247"/>
      <c r="K63" s="247"/>
      <c r="L63" s="247"/>
      <c r="M63" s="247"/>
      <c r="N63" s="247"/>
      <c r="O63" s="247"/>
      <c r="P63" s="247"/>
      <c r="Q63" s="247"/>
      <c r="R63" s="247"/>
      <c r="S63" s="247"/>
      <c r="T63" s="247"/>
      <c r="U63" s="259"/>
      <c r="V63" s="250"/>
      <c r="W63" s="250"/>
      <c r="X63" s="250"/>
      <c r="Y63" s="247"/>
      <c r="Z63" s="247"/>
      <c r="AA63" s="247"/>
      <c r="AB63" s="247"/>
      <c r="AC63" s="247"/>
      <c r="AD63" s="247"/>
      <c r="AE63" s="247"/>
      <c r="AF63" s="247"/>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47"/>
      <c r="C64" s="247"/>
      <c r="D64" s="247"/>
      <c r="E64" s="247"/>
      <c r="F64" s="247"/>
      <c r="G64" s="247"/>
      <c r="H64" s="247"/>
      <c r="I64" s="247"/>
      <c r="J64" s="247"/>
      <c r="K64" s="247"/>
      <c r="L64" s="247"/>
      <c r="M64" s="247"/>
      <c r="N64" s="247"/>
      <c r="O64" s="247"/>
      <c r="P64" s="247"/>
      <c r="Q64" s="247"/>
      <c r="R64" s="247"/>
      <c r="S64" s="247"/>
      <c r="T64" s="247"/>
      <c r="U64" s="248" t="s">
        <v>161</v>
      </c>
      <c r="V64" s="247"/>
      <c r="W64" s="247"/>
      <c r="X64" s="247"/>
      <c r="Y64" s="247"/>
      <c r="Z64" s="247"/>
      <c r="AA64" s="247"/>
      <c r="AB64" s="247"/>
      <c r="AC64" s="247"/>
      <c r="AD64" s="247"/>
      <c r="AE64" s="247"/>
      <c r="AF64" s="247"/>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47"/>
      <c r="C65" s="247"/>
      <c r="D65" s="247"/>
      <c r="E65" s="247"/>
      <c r="F65" s="247"/>
      <c r="G65" s="247"/>
      <c r="H65" s="247"/>
      <c r="I65" s="247"/>
      <c r="J65" s="247"/>
      <c r="K65" s="247"/>
      <c r="L65" s="247"/>
      <c r="M65" s="247"/>
      <c r="N65" s="247"/>
      <c r="O65" s="247"/>
      <c r="P65" s="247"/>
      <c r="Q65" s="247"/>
      <c r="R65" s="247"/>
      <c r="S65" s="247"/>
      <c r="T65" s="247"/>
      <c r="U65" s="247"/>
      <c r="V65" s="247"/>
      <c r="W65" s="247"/>
      <c r="X65" s="247"/>
      <c r="Y65" s="247"/>
      <c r="Z65" s="247"/>
      <c r="AA65" s="247"/>
      <c r="AB65" s="247"/>
      <c r="AC65" s="247"/>
      <c r="AD65" s="247"/>
      <c r="AE65" s="247"/>
      <c r="AF65" s="247"/>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73"/>
      <c r="B66" s="32"/>
      <c r="C66" s="33"/>
      <c r="D66" s="33"/>
      <c r="E66" s="32"/>
      <c r="F66" s="32"/>
      <c r="G66" s="239" t="s">
        <v>18</v>
      </c>
      <c r="H66" s="240" t="s">
        <v>118</v>
      </c>
      <c r="I66" s="637" t="s">
        <v>240</v>
      </c>
      <c r="J66" s="638"/>
      <c r="K66" s="638"/>
      <c r="L66" s="638"/>
      <c r="M66" s="638"/>
      <c r="N66" s="638"/>
      <c r="O66" s="638"/>
      <c r="P66" s="638"/>
      <c r="Q66" s="638"/>
      <c r="R66" s="638"/>
      <c r="S66" s="638"/>
      <c r="T66" s="638"/>
      <c r="U66" s="638"/>
      <c r="V66" s="639"/>
      <c r="W66" s="32"/>
      <c r="X66" s="32"/>
      <c r="Y66" s="32"/>
      <c r="Z66" s="33"/>
      <c r="AA66" s="32"/>
      <c r="AB66" s="32"/>
      <c r="AC66" s="32"/>
      <c r="AD66" s="32"/>
      <c r="AE66" s="32"/>
      <c r="AF66" s="32"/>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73"/>
      <c r="B67" s="32"/>
      <c r="C67" s="185" t="s">
        <v>139</v>
      </c>
      <c r="D67" s="33"/>
      <c r="E67" s="32"/>
      <c r="F67" s="640" t="s">
        <v>134</v>
      </c>
      <c r="G67" s="231">
        <v>1</v>
      </c>
      <c r="H67" s="356" t="s">
        <v>119</v>
      </c>
      <c r="I67" s="643" t="str">
        <f>IF([29]SKI!I63="","",[29]SKI!I63)</f>
        <v>Menganalisis kondisi masyarakat arab pra Islam .</v>
      </c>
      <c r="J67" s="644"/>
      <c r="K67" s="644"/>
      <c r="L67" s="644"/>
      <c r="M67" s="644"/>
      <c r="N67" s="644"/>
      <c r="O67" s="644"/>
      <c r="P67" s="644"/>
      <c r="Q67" s="644"/>
      <c r="R67" s="644"/>
      <c r="S67" s="644"/>
      <c r="T67" s="644"/>
      <c r="U67" s="644"/>
      <c r="V67" s="645"/>
      <c r="W67" s="32"/>
      <c r="X67" s="32"/>
      <c r="Y67" s="32"/>
      <c r="Z67" s="33"/>
      <c r="AA67" s="32"/>
      <c r="AB67" s="32"/>
      <c r="AC67" s="32"/>
      <c r="AD67" s="32"/>
      <c r="AE67" s="32"/>
      <c r="AF67" s="32"/>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73"/>
      <c r="B68" s="32"/>
      <c r="C68" s="187" t="s">
        <v>146</v>
      </c>
      <c r="D68" s="187"/>
      <c r="E68" s="32"/>
      <c r="F68" s="641"/>
      <c r="G68" s="232">
        <v>2</v>
      </c>
      <c r="H68" s="357" t="s">
        <v>120</v>
      </c>
      <c r="I68" s="643" t="str">
        <f>IF([29]SKI!I64="","",[29]SKI!I64)</f>
        <v>Menganalisis  dakwah nabi Muhammad saw di mekah</v>
      </c>
      <c r="J68" s="644"/>
      <c r="K68" s="644"/>
      <c r="L68" s="644"/>
      <c r="M68" s="644"/>
      <c r="N68" s="644"/>
      <c r="O68" s="644"/>
      <c r="P68" s="644"/>
      <c r="Q68" s="644"/>
      <c r="R68" s="644"/>
      <c r="S68" s="644"/>
      <c r="T68" s="644"/>
      <c r="U68" s="644"/>
      <c r="V68" s="645"/>
      <c r="W68" s="32"/>
      <c r="X68" s="32"/>
      <c r="Y68" s="32"/>
      <c r="Z68" s="33"/>
      <c r="AA68" s="32"/>
      <c r="AB68" s="32"/>
      <c r="AC68" s="32"/>
      <c r="AD68" s="32"/>
      <c r="AE68" s="32"/>
      <c r="AF68" s="32"/>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73"/>
      <c r="B69" s="32"/>
      <c r="C69" s="187" t="s">
        <v>147</v>
      </c>
      <c r="D69" s="187"/>
      <c r="E69" s="32"/>
      <c r="F69" s="641"/>
      <c r="G69" s="232">
        <v>3</v>
      </c>
      <c r="H69" s="358" t="s">
        <v>121</v>
      </c>
      <c r="I69" s="643" t="str">
        <f>IF([29]SKI!I65="","",[29]SKI!I65)</f>
        <v>Menganalisis strategi dakwah nabi Muhammad saw di mekah</v>
      </c>
      <c r="J69" s="644"/>
      <c r="K69" s="644"/>
      <c r="L69" s="644"/>
      <c r="M69" s="644"/>
      <c r="N69" s="644"/>
      <c r="O69" s="644"/>
      <c r="P69" s="644"/>
      <c r="Q69" s="644"/>
      <c r="R69" s="644"/>
      <c r="S69" s="644"/>
      <c r="T69" s="644"/>
      <c r="U69" s="644"/>
      <c r="V69" s="645"/>
      <c r="W69" s="32"/>
      <c r="X69" s="32"/>
      <c r="Y69" s="32"/>
      <c r="Z69" s="33"/>
      <c r="AA69" s="32"/>
      <c r="AB69" s="32"/>
      <c r="AC69" s="32"/>
      <c r="AD69" s="32"/>
      <c r="AE69" s="32"/>
      <c r="AF69" s="32"/>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73"/>
      <c r="B70" s="32"/>
      <c r="C70" s="215" t="s">
        <v>115</v>
      </c>
      <c r="D70" s="187"/>
      <c r="E70" s="32"/>
      <c r="F70" s="641"/>
      <c r="G70" s="232">
        <v>4</v>
      </c>
      <c r="H70" s="357" t="s">
        <v>122</v>
      </c>
      <c r="I70" s="643" t="str">
        <f>IF([29]SKI!I66="","",[29]SKI!I66)</f>
        <v xml:space="preserve">Menganalisis perjuangan nabi Muhammad saw. melakukan perubahan </v>
      </c>
      <c r="J70" s="644"/>
      <c r="K70" s="644"/>
      <c r="L70" s="644"/>
      <c r="M70" s="644"/>
      <c r="N70" s="644"/>
      <c r="O70" s="644"/>
      <c r="P70" s="644"/>
      <c r="Q70" s="644"/>
      <c r="R70" s="644"/>
      <c r="S70" s="644"/>
      <c r="T70" s="644"/>
      <c r="U70" s="644"/>
      <c r="V70" s="645"/>
      <c r="W70" s="32"/>
      <c r="X70" s="32"/>
      <c r="Y70" s="32"/>
      <c r="Z70" s="33"/>
      <c r="AA70" s="32"/>
      <c r="AB70" s="32"/>
      <c r="AC70" s="32"/>
      <c r="AD70" s="32"/>
      <c r="AE70" s="32"/>
      <c r="AF70" s="32"/>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73"/>
      <c r="B71" s="32"/>
      <c r="C71" s="32"/>
      <c r="D71" s="32"/>
      <c r="E71" s="32"/>
      <c r="F71" s="641"/>
      <c r="G71" s="232">
        <v>5</v>
      </c>
      <c r="H71" s="358" t="s">
        <v>123</v>
      </c>
      <c r="I71" s="643">
        <f>IF([29]SKI!I67="","",[29]SKI!I67)</f>
        <v>0</v>
      </c>
      <c r="J71" s="644"/>
      <c r="K71" s="644"/>
      <c r="L71" s="644"/>
      <c r="M71" s="644"/>
      <c r="N71" s="644"/>
      <c r="O71" s="644"/>
      <c r="P71" s="644"/>
      <c r="Q71" s="644"/>
      <c r="R71" s="644"/>
      <c r="S71" s="644"/>
      <c r="T71" s="644"/>
      <c r="U71" s="644"/>
      <c r="V71" s="645"/>
      <c r="W71" s="32"/>
      <c r="X71" s="32"/>
      <c r="Y71" s="32"/>
      <c r="Z71" s="33"/>
      <c r="AA71" s="32"/>
      <c r="AB71" s="32"/>
      <c r="AC71" s="32"/>
      <c r="AD71" s="32"/>
      <c r="AE71" s="32"/>
      <c r="AF71" s="32"/>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73"/>
      <c r="B72" s="32"/>
      <c r="C72" s="32"/>
      <c r="D72" s="32"/>
      <c r="E72" s="32"/>
      <c r="F72" s="641"/>
      <c r="G72" s="232">
        <v>6</v>
      </c>
      <c r="H72" s="357" t="s">
        <v>124</v>
      </c>
      <c r="I72" s="643">
        <f>IF([29]SKI!I68="","",[29]SKI!I68)</f>
        <v>0</v>
      </c>
      <c r="J72" s="644"/>
      <c r="K72" s="644"/>
      <c r="L72" s="644"/>
      <c r="M72" s="644"/>
      <c r="N72" s="644"/>
      <c r="O72" s="644"/>
      <c r="P72" s="644"/>
      <c r="Q72" s="644"/>
      <c r="R72" s="644"/>
      <c r="S72" s="644"/>
      <c r="T72" s="644"/>
      <c r="U72" s="644"/>
      <c r="V72" s="645"/>
      <c r="W72" s="32"/>
      <c r="X72" s="32"/>
      <c r="Y72" s="32"/>
      <c r="Z72" s="33"/>
      <c r="AA72" s="32"/>
      <c r="AB72" s="32"/>
      <c r="AC72" s="32"/>
      <c r="AD72" s="32"/>
      <c r="AE72" s="32"/>
      <c r="AF72" s="32"/>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73"/>
      <c r="B73" s="32"/>
      <c r="C73" s="32"/>
      <c r="D73" s="32"/>
      <c r="E73" s="32"/>
      <c r="F73" s="641"/>
      <c r="G73" s="232">
        <v>7</v>
      </c>
      <c r="H73" s="358" t="s">
        <v>125</v>
      </c>
      <c r="I73" s="643">
        <f>IF([29]SKI!I69="","",[29]SKI!I69)</f>
        <v>0</v>
      </c>
      <c r="J73" s="644"/>
      <c r="K73" s="644"/>
      <c r="L73" s="644"/>
      <c r="M73" s="644"/>
      <c r="N73" s="644"/>
      <c r="O73" s="644"/>
      <c r="P73" s="644"/>
      <c r="Q73" s="644"/>
      <c r="R73" s="644"/>
      <c r="S73" s="644"/>
      <c r="T73" s="644"/>
      <c r="U73" s="644"/>
      <c r="V73" s="645"/>
      <c r="W73" s="32"/>
      <c r="X73" s="32"/>
      <c r="Y73" s="32"/>
      <c r="Z73" s="33"/>
      <c r="AA73" s="32"/>
      <c r="AB73" s="32"/>
      <c r="AC73" s="32"/>
      <c r="AD73" s="32"/>
      <c r="AE73" s="32"/>
      <c r="AF73" s="32"/>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73"/>
      <c r="B74" s="32"/>
      <c r="C74" s="32"/>
      <c r="D74" s="32"/>
      <c r="E74" s="32"/>
      <c r="F74" s="642"/>
      <c r="G74" s="233">
        <v>8</v>
      </c>
      <c r="H74" s="359" t="s">
        <v>126</v>
      </c>
      <c r="I74" s="643">
        <f>IF([29]SKI!I70="","",[29]SKI!I70)</f>
        <v>0</v>
      </c>
      <c r="J74" s="644"/>
      <c r="K74" s="644"/>
      <c r="L74" s="644"/>
      <c r="M74" s="644"/>
      <c r="N74" s="644"/>
      <c r="O74" s="644"/>
      <c r="P74" s="644"/>
      <c r="Q74" s="644"/>
      <c r="R74" s="644"/>
      <c r="S74" s="644"/>
      <c r="T74" s="644"/>
      <c r="U74" s="644"/>
      <c r="V74" s="645"/>
      <c r="W74" s="32"/>
      <c r="X74" s="32"/>
      <c r="Y74" s="32"/>
      <c r="Z74" s="33"/>
      <c r="AA74" s="32"/>
      <c r="AB74" s="32"/>
      <c r="AC74" s="32"/>
      <c r="AD74" s="32"/>
      <c r="AE74" s="32"/>
      <c r="AF74" s="32"/>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73"/>
      <c r="B75" s="33"/>
      <c r="C75" s="188"/>
      <c r="D75" s="188"/>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73"/>
      <c r="B76" s="33"/>
      <c r="C76" s="188"/>
      <c r="D76" s="188"/>
      <c r="E76" s="186"/>
      <c r="F76" s="186"/>
      <c r="G76" s="186"/>
      <c r="H76" s="186"/>
      <c r="I76" s="186"/>
      <c r="J76" s="186"/>
      <c r="K76" s="186"/>
      <c r="L76" s="186"/>
      <c r="M76" s="186"/>
      <c r="N76" s="186"/>
      <c r="O76" s="186"/>
      <c r="P76" s="186"/>
      <c r="Q76" s="186"/>
      <c r="R76" s="186"/>
      <c r="S76" s="186"/>
      <c r="T76" s="186"/>
      <c r="U76" s="186"/>
      <c r="V76" s="186"/>
      <c r="W76" s="186"/>
      <c r="X76" s="186"/>
      <c r="Y76" s="186"/>
      <c r="Z76" s="186"/>
      <c r="AA76" s="186"/>
      <c r="AB76" s="186"/>
      <c r="AC76" s="186"/>
      <c r="AD76" s="186"/>
      <c r="AE76" s="186"/>
      <c r="AF76" s="186"/>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73"/>
      <c r="B77" s="185"/>
      <c r="C77" s="33"/>
      <c r="D77" s="33"/>
      <c r="E77" s="32"/>
      <c r="F77" s="32"/>
      <c r="G77" s="32"/>
      <c r="H77" s="32"/>
      <c r="I77" s="32"/>
      <c r="J77" s="32"/>
      <c r="K77" s="32"/>
      <c r="L77" s="32"/>
      <c r="M77" s="32"/>
      <c r="N77" s="32"/>
      <c r="O77" s="32"/>
      <c r="P77" s="32"/>
      <c r="Q77" s="32"/>
      <c r="R77" s="32"/>
      <c r="S77" s="32"/>
      <c r="T77" s="32"/>
      <c r="U77" s="32"/>
      <c r="V77" s="32"/>
      <c r="W77" s="32"/>
      <c r="X77" s="32"/>
      <c r="Y77" s="32"/>
      <c r="Z77" s="33"/>
      <c r="AA77" s="32"/>
      <c r="AB77" s="32"/>
      <c r="AC77" s="32"/>
      <c r="AD77" s="32"/>
      <c r="AE77" s="32"/>
      <c r="AF77" s="32"/>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73"/>
      <c r="B78" s="32"/>
      <c r="C78" s="187"/>
      <c r="D78" s="187"/>
      <c r="E78" s="189"/>
      <c r="F78" s="32"/>
      <c r="G78" s="646" t="s">
        <v>131</v>
      </c>
      <c r="H78" s="646"/>
      <c r="I78" s="646"/>
      <c r="J78" s="646"/>
      <c r="K78" s="646"/>
      <c r="L78" s="646"/>
      <c r="M78" s="646"/>
      <c r="N78" s="646"/>
      <c r="O78" s="646"/>
      <c r="P78" s="646"/>
      <c r="Q78" s="646"/>
      <c r="R78" s="646"/>
      <c r="S78" s="646"/>
      <c r="T78" s="646"/>
      <c r="U78" s="646"/>
      <c r="V78" s="646"/>
      <c r="W78" s="646"/>
      <c r="X78" s="32"/>
      <c r="Y78" s="32"/>
      <c r="Z78" s="32"/>
      <c r="AA78" s="190"/>
      <c r="AB78" s="190"/>
      <c r="AC78" s="190"/>
      <c r="AD78" s="190"/>
      <c r="AE78" s="190"/>
      <c r="AF78" s="190"/>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73"/>
      <c r="B79" s="32"/>
      <c r="C79" s="187"/>
      <c r="D79" s="187"/>
      <c r="E79" s="32"/>
      <c r="F79" s="32"/>
      <c r="G79" s="647" t="s">
        <v>132</v>
      </c>
      <c r="H79" s="647"/>
      <c r="I79" s="647"/>
      <c r="J79" s="648" t="s">
        <v>133</v>
      </c>
      <c r="K79" s="648"/>
      <c r="L79" s="648"/>
      <c r="M79" s="648"/>
      <c r="N79" s="648"/>
      <c r="O79" s="648"/>
      <c r="P79" s="648"/>
      <c r="Q79" s="648"/>
      <c r="R79" s="648"/>
      <c r="S79" s="648"/>
      <c r="T79" s="648"/>
      <c r="U79" s="648"/>
      <c r="V79" s="648"/>
      <c r="W79" s="648"/>
      <c r="X79" s="32"/>
      <c r="Y79" s="32"/>
      <c r="Z79" s="33"/>
      <c r="AA79" s="191"/>
      <c r="AB79" s="191"/>
      <c r="AC79" s="191"/>
      <c r="AD79" s="191"/>
      <c r="AE79" s="191"/>
      <c r="AF79" s="191"/>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73"/>
      <c r="B80" s="32"/>
      <c r="C80" s="187"/>
      <c r="D80" s="187"/>
      <c r="E80" s="32"/>
      <c r="F80" s="32"/>
      <c r="G80" s="211" t="e">
        <f>I81+1</f>
        <v>#REF!</v>
      </c>
      <c r="H80" s="212" t="s">
        <v>2</v>
      </c>
      <c r="I80" s="211">
        <v>100</v>
      </c>
      <c r="J80" s="636" t="s">
        <v>140</v>
      </c>
      <c r="K80" s="636"/>
      <c r="L80" s="636"/>
      <c r="M80" s="636"/>
      <c r="N80" s="636"/>
      <c r="O80" s="636"/>
      <c r="P80" s="636"/>
      <c r="Q80" s="636"/>
      <c r="R80" s="636"/>
      <c r="S80" s="636"/>
      <c r="T80" s="636"/>
      <c r="U80" s="636"/>
      <c r="V80" s="636"/>
      <c r="W80" s="636"/>
      <c r="X80" s="32"/>
      <c r="Y80" s="192"/>
      <c r="Z80" s="193"/>
      <c r="AA80" s="194"/>
      <c r="AB80" s="194"/>
      <c r="AC80" s="194"/>
      <c r="AD80" s="194"/>
      <c r="AE80" s="194"/>
      <c r="AF80" s="194"/>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73"/>
      <c r="B81" s="32"/>
      <c r="C81" s="187"/>
      <c r="D81" s="187"/>
      <c r="E81" s="32"/>
      <c r="F81" s="32"/>
      <c r="G81" s="211" t="e">
        <f>I82+1</f>
        <v>#REF!</v>
      </c>
      <c r="H81" s="212" t="s">
        <v>2</v>
      </c>
      <c r="I81" s="211" t="e">
        <f>ROUNDDOWN(G81+($I$80-G81)/2,0)</f>
        <v>#REF!</v>
      </c>
      <c r="J81" s="636" t="s">
        <v>141</v>
      </c>
      <c r="K81" s="636"/>
      <c r="L81" s="636"/>
      <c r="M81" s="636"/>
      <c r="N81" s="636"/>
      <c r="O81" s="636"/>
      <c r="P81" s="636"/>
      <c r="Q81" s="636"/>
      <c r="R81" s="636"/>
      <c r="S81" s="636"/>
      <c r="T81" s="636"/>
      <c r="U81" s="636"/>
      <c r="V81" s="636"/>
      <c r="W81" s="636"/>
      <c r="X81" s="32"/>
      <c r="Y81" s="192"/>
      <c r="Z81" s="193"/>
      <c r="AA81" s="194"/>
      <c r="AB81" s="194"/>
      <c r="AC81" s="194"/>
      <c r="AD81" s="194"/>
      <c r="AE81" s="194"/>
      <c r="AF81" s="194"/>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73"/>
      <c r="B82" s="32"/>
      <c r="C82" s="195"/>
      <c r="D82" s="195"/>
      <c r="E82" s="32"/>
      <c r="F82" s="32"/>
      <c r="G82" s="214" t="e">
        <f>#REF!</f>
        <v>#REF!</v>
      </c>
      <c r="H82" s="212" t="s">
        <v>2</v>
      </c>
      <c r="I82" s="211" t="e">
        <f>ROUNDDOWN(G82+($I$80-G82)/3,0)</f>
        <v>#REF!</v>
      </c>
      <c r="J82" s="636" t="s">
        <v>142</v>
      </c>
      <c r="K82" s="636"/>
      <c r="L82" s="636"/>
      <c r="M82" s="636"/>
      <c r="N82" s="636"/>
      <c r="O82" s="636"/>
      <c r="P82" s="636"/>
      <c r="Q82" s="636"/>
      <c r="R82" s="636"/>
      <c r="S82" s="636"/>
      <c r="T82" s="636"/>
      <c r="U82" s="636"/>
      <c r="V82" s="636"/>
      <c r="W82" s="636"/>
      <c r="X82" s="32"/>
      <c r="Y82" s="196"/>
      <c r="Z82" s="193"/>
      <c r="AA82" s="194"/>
      <c r="AB82" s="194"/>
      <c r="AC82" s="194"/>
      <c r="AD82" s="194"/>
      <c r="AE82" s="194"/>
      <c r="AF82" s="194"/>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73"/>
      <c r="B83" s="32"/>
      <c r="C83" s="33"/>
      <c r="D83" s="33"/>
      <c r="E83" s="32"/>
      <c r="F83" s="32"/>
      <c r="G83" s="211">
        <v>0</v>
      </c>
      <c r="H83" s="212" t="s">
        <v>2</v>
      </c>
      <c r="I83" s="211" t="e">
        <f>G82-1</f>
        <v>#REF!</v>
      </c>
      <c r="J83" s="636" t="s">
        <v>143</v>
      </c>
      <c r="K83" s="636"/>
      <c r="L83" s="636"/>
      <c r="M83" s="636"/>
      <c r="N83" s="636"/>
      <c r="O83" s="636"/>
      <c r="P83" s="636"/>
      <c r="Q83" s="636"/>
      <c r="R83" s="636"/>
      <c r="S83" s="636"/>
      <c r="T83" s="636"/>
      <c r="U83" s="636"/>
      <c r="V83" s="636"/>
      <c r="W83" s="636"/>
      <c r="X83" s="32"/>
      <c r="Y83" s="192"/>
      <c r="Z83" s="193"/>
      <c r="AA83" s="192"/>
      <c r="AB83" s="192"/>
      <c r="AC83" s="192"/>
      <c r="AD83" s="192"/>
      <c r="AE83" s="192"/>
      <c r="AF83" s="192"/>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73"/>
      <c r="B84" s="32"/>
      <c r="C84" s="33"/>
      <c r="D84" s="33"/>
      <c r="E84" s="32"/>
      <c r="F84" s="32"/>
      <c r="G84" s="647"/>
      <c r="H84" s="647"/>
      <c r="I84" s="647"/>
      <c r="J84" s="648"/>
      <c r="K84" s="648"/>
      <c r="L84" s="648"/>
      <c r="M84" s="648"/>
      <c r="N84" s="648"/>
      <c r="O84" s="648"/>
      <c r="P84" s="648"/>
      <c r="Q84" s="648"/>
      <c r="R84" s="648"/>
      <c r="S84" s="648"/>
      <c r="T84" s="648"/>
      <c r="U84" s="648"/>
      <c r="V84" s="648"/>
      <c r="W84" s="648"/>
      <c r="X84" s="32"/>
      <c r="Y84" s="32"/>
      <c r="Z84" s="33"/>
      <c r="AA84" s="32"/>
      <c r="AB84" s="32"/>
      <c r="AC84" s="32"/>
      <c r="AD84" s="32"/>
      <c r="AE84" s="32"/>
      <c r="AF84" s="32"/>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646" t="s">
        <v>131</v>
      </c>
      <c r="H85" s="646"/>
      <c r="I85" s="646"/>
      <c r="J85" s="646"/>
      <c r="K85" s="646"/>
      <c r="L85" s="646"/>
      <c r="M85" s="646"/>
      <c r="N85" s="646"/>
      <c r="O85" s="646"/>
      <c r="P85" s="646"/>
      <c r="Q85" s="646"/>
      <c r="R85" s="646"/>
      <c r="S85" s="646"/>
      <c r="T85" s="646"/>
      <c r="U85" s="646"/>
      <c r="V85" s="646"/>
      <c r="W85" s="646"/>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647" t="s">
        <v>132</v>
      </c>
      <c r="H86" s="647"/>
      <c r="I86" s="647"/>
      <c r="J86" s="648" t="s">
        <v>133</v>
      </c>
      <c r="K86" s="648"/>
      <c r="L86" s="648"/>
      <c r="M86" s="648"/>
      <c r="N86" s="648"/>
      <c r="O86" s="648"/>
      <c r="P86" s="648"/>
      <c r="Q86" s="648"/>
      <c r="R86" s="648"/>
      <c r="S86" s="648"/>
      <c r="T86" s="648"/>
      <c r="U86" s="648"/>
      <c r="V86" s="648"/>
      <c r="W86" s="648"/>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197" t="e">
        <f>G80</f>
        <v>#REF!</v>
      </c>
      <c r="H87" s="198" t="s">
        <v>2</v>
      </c>
      <c r="I87" s="197">
        <f>I80</f>
        <v>100</v>
      </c>
      <c r="J87" s="636" t="s">
        <v>140</v>
      </c>
      <c r="K87" s="636"/>
      <c r="L87" s="636"/>
      <c r="M87" s="636"/>
      <c r="N87" s="636"/>
      <c r="O87" s="636"/>
      <c r="P87" s="636"/>
      <c r="Q87" s="636"/>
      <c r="R87" s="636"/>
      <c r="S87" s="636"/>
      <c r="T87" s="636"/>
      <c r="U87" s="636"/>
      <c r="V87" s="636"/>
      <c r="W87" s="636"/>
      <c r="Z87" s="4"/>
    </row>
    <row r="88" spans="1:98" ht="15" hidden="1" customHeight="1" x14ac:dyDescent="0.25">
      <c r="C88" s="4"/>
      <c r="D88" s="4"/>
      <c r="G88" s="197" t="e">
        <f t="shared" ref="G88:G90" si="17">G81</f>
        <v>#REF!</v>
      </c>
      <c r="H88" s="198" t="s">
        <v>2</v>
      </c>
      <c r="I88" s="197" t="e">
        <f t="shared" ref="I88:I90" si="18">I81</f>
        <v>#REF!</v>
      </c>
      <c r="J88" s="636" t="s">
        <v>141</v>
      </c>
      <c r="K88" s="636"/>
      <c r="L88" s="636"/>
      <c r="M88" s="636"/>
      <c r="N88" s="636"/>
      <c r="O88" s="636"/>
      <c r="P88" s="636"/>
      <c r="Q88" s="636"/>
      <c r="R88" s="636"/>
      <c r="S88" s="636"/>
      <c r="T88" s="636"/>
      <c r="U88" s="636"/>
      <c r="V88" s="636"/>
      <c r="W88" s="636"/>
    </row>
    <row r="89" spans="1:98" ht="15" hidden="1" customHeight="1" x14ac:dyDescent="0.25">
      <c r="C89" s="4"/>
      <c r="D89" s="4"/>
      <c r="G89" s="197" t="e">
        <f t="shared" si="17"/>
        <v>#REF!</v>
      </c>
      <c r="H89" s="198" t="s">
        <v>2</v>
      </c>
      <c r="I89" s="197" t="e">
        <f t="shared" si="18"/>
        <v>#REF!</v>
      </c>
      <c r="J89" s="636" t="s">
        <v>142</v>
      </c>
      <c r="K89" s="636"/>
      <c r="L89" s="636"/>
      <c r="M89" s="636"/>
      <c r="N89" s="636"/>
      <c r="O89" s="636"/>
      <c r="P89" s="636"/>
      <c r="Q89" s="636"/>
      <c r="R89" s="636"/>
      <c r="S89" s="636"/>
      <c r="T89" s="636"/>
      <c r="U89" s="636"/>
      <c r="V89" s="636"/>
      <c r="W89" s="636"/>
    </row>
    <row r="90" spans="1:98" ht="15" hidden="1" customHeight="1" x14ac:dyDescent="0.25">
      <c r="C90" s="4"/>
      <c r="D90" s="4"/>
      <c r="G90" s="197">
        <f t="shared" si="17"/>
        <v>0</v>
      </c>
      <c r="H90" s="198" t="s">
        <v>2</v>
      </c>
      <c r="I90" s="197" t="e">
        <f t="shared" si="18"/>
        <v>#REF!</v>
      </c>
      <c r="J90" s="636" t="s">
        <v>143</v>
      </c>
      <c r="K90" s="636"/>
      <c r="L90" s="636"/>
      <c r="M90" s="636"/>
      <c r="N90" s="636"/>
      <c r="O90" s="636"/>
      <c r="P90" s="636"/>
      <c r="Q90" s="636"/>
      <c r="R90" s="636"/>
      <c r="S90" s="636"/>
      <c r="T90" s="636"/>
      <c r="U90" s="636"/>
      <c r="V90" s="636"/>
      <c r="W90" s="636"/>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J87:W87"/>
    <mergeCell ref="J88:W88"/>
    <mergeCell ref="J89:W89"/>
    <mergeCell ref="J90:W90"/>
    <mergeCell ref="J83:W83"/>
    <mergeCell ref="G84:I84"/>
    <mergeCell ref="J84:W84"/>
    <mergeCell ref="G85:W85"/>
    <mergeCell ref="G86:I86"/>
    <mergeCell ref="J86:W86"/>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7:N7"/>
    <mergeCell ref="O7:V7"/>
    <mergeCell ref="Z7:Z8"/>
    <mergeCell ref="AE7:AE8"/>
    <mergeCell ref="AF7:AF8"/>
    <mergeCell ref="AC8:AD8"/>
    <mergeCell ref="G2:V2"/>
    <mergeCell ref="E4:F4"/>
    <mergeCell ref="G4:V4"/>
    <mergeCell ref="B5:C5"/>
    <mergeCell ref="G5:V5"/>
    <mergeCell ref="G3:V3"/>
    <mergeCell ref="B7:B8"/>
    <mergeCell ref="C7:C8"/>
    <mergeCell ref="D7:D8"/>
    <mergeCell ref="E7:E8"/>
    <mergeCell ref="F7:F8"/>
  </mergeCells>
  <conditionalFormatting sqref="O55:V56 Z9:AF54 B51:Y54 B9:V50 Y10:Y50">
    <cfRule type="expression" dxfId="507" priority="92">
      <formula>AND($B9&lt;&gt;"",$B10="")</formula>
    </cfRule>
    <cfRule type="expression" dxfId="506" priority="93">
      <formula>$B9=""</formula>
    </cfRule>
  </conditionalFormatting>
  <conditionalFormatting sqref="Y82 G78 G85">
    <cfRule type="expression" dxfId="505" priority="84">
      <formula>$G$77="kkm tunggal"</formula>
    </cfRule>
  </conditionalFormatting>
  <conditionalFormatting sqref="G8:V8">
    <cfRule type="expression" dxfId="504" priority="69">
      <formula>COUNTA(G$9:G$54)&gt;0</formula>
    </cfRule>
  </conditionalFormatting>
  <conditionalFormatting sqref="G55:N56">
    <cfRule type="expression" dxfId="503" priority="32">
      <formula>AND($B55&lt;&gt;"",$B56="")</formula>
    </cfRule>
    <cfRule type="expression" dxfId="502" priority="33">
      <formula>$B55=""</formula>
    </cfRule>
  </conditionalFormatting>
  <conditionalFormatting sqref="G55:N56">
    <cfRule type="expression" dxfId="501" priority="27">
      <formula>COUNTIF($G55:$N55,G55)&gt;1</formula>
    </cfRule>
  </conditionalFormatting>
  <conditionalFormatting sqref="AE10:AE54">
    <cfRule type="expression" dxfId="500" priority="21">
      <formula>AND($B9&lt;&gt;"",$B10="")</formula>
    </cfRule>
    <cfRule type="expression" dxfId="499" priority="22">
      <formula>$B9=""</formula>
    </cfRule>
  </conditionalFormatting>
  <conditionalFormatting sqref="Y9">
    <cfRule type="expression" dxfId="498" priority="7">
      <formula>AND($B9&lt;&gt;"",$B10="")</formula>
    </cfRule>
    <cfRule type="expression" dxfId="497" priority="8">
      <formula>$B9=""</formula>
    </cfRule>
  </conditionalFormatting>
  <conditionalFormatting sqref="W9:X50">
    <cfRule type="expression" dxfId="496" priority="1">
      <formula>AND($B9&lt;&gt;"",$B10="")</formula>
    </cfRule>
    <cfRule type="expression" dxfId="495" priority="2">
      <formula>$B9=""</formula>
    </cfRule>
  </conditionalFormatting>
  <dataValidations count="9">
    <dataValidation allowBlank="1" showInputMessage="1" showErrorMessage="1" prompt="Mohon diisi Bobot Nilai. Jika tidak Melakukan penilaian Sumatif silahkan tulis Bobot Nilai 0" sqref="X8" xr:uid="{00000000-0002-0000-0400-000000000000}"/>
    <dataValidation allowBlank="1" showInputMessage="1" showErrorMessage="1" prompt="Mohon diisi Bobot Nilai" sqref="W8 Y8" xr:uid="{00000000-0002-0000-0400-000001000000}"/>
    <dataValidation allowBlank="1" showInputMessage="1" showErrorMessage="1" prompt="Bobot Nilai" sqref="W6:Y6" xr:uid="{00000000-0002-0000-0400-000002000000}"/>
    <dataValidation allowBlank="1" showInputMessage="1" showErrorMessage="1" prompt="Rata-rata Harian" sqref="W7" xr:uid="{00000000-0002-0000-0400-000003000000}"/>
    <dataValidation type="textLength" operator="lessThanOrEqual" allowBlank="1" showInputMessage="1" showErrorMessage="1" sqref="I67:V74" xr:uid="{00000000-0002-0000-0400-000004000000}">
      <formula1>100</formula1>
    </dataValidation>
    <dataValidation type="textLength" operator="lessThanOrEqual" allowBlank="1" showInputMessage="1" showErrorMessage="1" errorTitle="Petunjuk" error="Tulis ringkasan KD maksimal 65 huruf" sqref="W68:AF74" xr:uid="{00000000-0002-0000-0400-000005000000}">
      <formula1>65</formula1>
    </dataValidation>
    <dataValidation allowBlank="1" showInputMessage="1" showErrorMessage="1" prompt="KKM" sqref="I81:I82" xr:uid="{00000000-0002-0000-0400-000006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4 W9:X50" xr:uid="{00000000-0002-0000-0400-000007000000}">
      <formula1>AND(G9&gt;0,G9&lt;=101,COUNTIF($G9:$N9,G9)=1)</formula1>
    </dataValidation>
    <dataValidation type="custom" allowBlank="1" showInputMessage="1" showErrorMessage="1" error="Ada nilai yang sama Bro!" prompt="JIKA ADA NILAI SUMATIF YANG SAMA, MAKA NILAI SUMATIF YG LAIN DITAMBAH angka 1-4 dibelakang koma. Misalnya 82 dan 82,2" sqref="O9:V56" xr:uid="{00000000-0002-0000-0400-000008000000}">
      <formula1>AND(O9&gt;0,O9&lt;=101,COUNTIF($O9:$V9,O9)=1)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0">
    <tabColor rgb="FF0000FF"/>
  </sheetPr>
  <dimension ref="A1:CV97"/>
  <sheetViews>
    <sheetView showGridLines="0" topLeftCell="A2" zoomScale="70" zoomScaleNormal="70" zoomScaleSheetLayoutView="80" workbookViewId="0">
      <pane xSplit="6" ySplit="7" topLeftCell="G9" activePane="bottomRight" state="frozen"/>
      <selection activeCell="H10" sqref="H10"/>
      <selection pane="topRight" activeCell="H10" sqref="H10"/>
      <selection pane="bottomLeft" activeCell="H10" sqref="H10"/>
      <selection pane="bottomRight" activeCell="H10" sqref="H1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73"/>
      <c r="B1" s="174"/>
      <c r="C1" s="174"/>
      <c r="D1" s="174"/>
      <c r="E1" s="174"/>
      <c r="F1" s="174"/>
      <c r="G1" s="174"/>
      <c r="H1" s="174"/>
      <c r="I1" s="174"/>
      <c r="J1" s="174"/>
      <c r="K1" s="174"/>
      <c r="L1" s="174"/>
      <c r="M1" s="174"/>
      <c r="N1" s="174"/>
      <c r="O1" s="174"/>
      <c r="P1" s="174"/>
      <c r="Q1" s="174"/>
      <c r="R1" s="174"/>
      <c r="S1" s="174"/>
      <c r="T1" s="174"/>
      <c r="U1" s="174"/>
      <c r="V1" s="174"/>
      <c r="W1" s="174"/>
      <c r="X1" s="174"/>
      <c r="Y1" s="174"/>
      <c r="Z1" s="174"/>
      <c r="AA1" s="174"/>
      <c r="AB1" s="174"/>
      <c r="AC1" s="174"/>
      <c r="AD1" s="174"/>
      <c r="AE1" s="174"/>
      <c r="AF1" s="174"/>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73"/>
      <c r="B2" s="260"/>
      <c r="C2" s="261"/>
      <c r="D2" s="261"/>
      <c r="E2" s="237" t="s">
        <v>128</v>
      </c>
      <c r="F2" s="238"/>
      <c r="G2" s="619" t="str">
        <f>Data!C4</f>
        <v>SMP ISLAM PEGANDON</v>
      </c>
      <c r="H2" s="619"/>
      <c r="I2" s="619"/>
      <c r="J2" s="619"/>
      <c r="K2" s="619"/>
      <c r="L2" s="619"/>
      <c r="M2" s="619"/>
      <c r="N2" s="619"/>
      <c r="O2" s="619"/>
      <c r="P2" s="619"/>
      <c r="Q2" s="619"/>
      <c r="R2" s="619"/>
      <c r="S2" s="619"/>
      <c r="T2" s="619"/>
      <c r="U2" s="619"/>
      <c r="V2" s="619"/>
      <c r="W2" s="207"/>
      <c r="X2" s="207"/>
      <c r="Y2" s="207"/>
      <c r="Z2" s="207"/>
      <c r="AA2" s="207"/>
      <c r="AB2" s="207"/>
      <c r="AC2" s="207"/>
      <c r="AD2" s="207"/>
      <c r="AE2" s="207"/>
      <c r="AF2" s="207"/>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73"/>
      <c r="B3" s="260"/>
      <c r="C3" s="261"/>
      <c r="D3" s="261"/>
      <c r="E3" s="371"/>
      <c r="F3" s="372"/>
      <c r="G3" s="622" t="str">
        <f>"TAHUN PELAJARAN "&amp;Data!$C$20</f>
        <v>TAHUN PELAJARAN 2024 / 2025</v>
      </c>
      <c r="H3" s="622"/>
      <c r="I3" s="622"/>
      <c r="J3" s="622"/>
      <c r="K3" s="622"/>
      <c r="L3" s="622"/>
      <c r="M3" s="622"/>
      <c r="N3" s="622"/>
      <c r="O3" s="622"/>
      <c r="P3" s="622"/>
      <c r="Q3" s="622"/>
      <c r="R3" s="622"/>
      <c r="S3" s="622"/>
      <c r="T3" s="622"/>
      <c r="U3" s="622"/>
      <c r="V3" s="622"/>
      <c r="W3" s="207"/>
      <c r="X3" s="207"/>
      <c r="Y3" s="207"/>
      <c r="Z3" s="207"/>
      <c r="AA3" s="207"/>
      <c r="AB3" s="207"/>
      <c r="AC3" s="207"/>
      <c r="AD3" s="207"/>
      <c r="AE3" s="207"/>
      <c r="AF3" s="207"/>
      <c r="BY3" s="4"/>
      <c r="BZ3" s="4"/>
      <c r="CA3" s="4"/>
      <c r="CB3" s="4"/>
      <c r="CC3" s="4"/>
      <c r="CD3" s="4"/>
      <c r="CE3" s="4"/>
      <c r="CF3" s="4"/>
      <c r="CG3" s="4"/>
      <c r="CH3" s="4"/>
      <c r="CI3" s="4"/>
      <c r="CJ3" s="4"/>
      <c r="CK3" s="4"/>
      <c r="CL3" s="4"/>
      <c r="CM3" s="4"/>
      <c r="CN3" s="4"/>
      <c r="CO3" s="4"/>
      <c r="CP3" s="4"/>
      <c r="CQ3" s="4"/>
      <c r="CR3" s="4"/>
      <c r="CS3" s="4"/>
      <c r="CT3" s="4"/>
    </row>
    <row r="4" spans="1:98" s="176" customFormat="1" ht="27.75" customHeight="1" x14ac:dyDescent="0.25">
      <c r="A4" s="175"/>
      <c r="B4" s="262"/>
      <c r="C4" s="263"/>
      <c r="D4" s="263"/>
      <c r="E4" s="620" t="s">
        <v>159</v>
      </c>
      <c r="F4" s="621"/>
      <c r="G4" s="622" t="str">
        <f>Menu!B20</f>
        <v>Bahasa Arab</v>
      </c>
      <c r="H4" s="622"/>
      <c r="I4" s="622"/>
      <c r="J4" s="622"/>
      <c r="K4" s="622"/>
      <c r="L4" s="622"/>
      <c r="M4" s="622"/>
      <c r="N4" s="622"/>
      <c r="O4" s="622"/>
      <c r="P4" s="622"/>
      <c r="Q4" s="622"/>
      <c r="R4" s="622"/>
      <c r="S4" s="622"/>
      <c r="T4" s="622"/>
      <c r="U4" s="622"/>
      <c r="V4" s="622"/>
      <c r="W4" s="207"/>
      <c r="X4" s="207"/>
      <c r="Y4" s="207"/>
      <c r="Z4" s="207"/>
      <c r="AA4" s="207"/>
      <c r="AB4" s="207"/>
      <c r="AC4" s="207"/>
      <c r="AD4" s="207"/>
      <c r="AE4" s="207"/>
      <c r="AF4" s="207"/>
    </row>
    <row r="5" spans="1:98" s="7" customFormat="1" ht="35.25" customHeight="1" thickBot="1" x14ac:dyDescent="0.3">
      <c r="A5" s="173"/>
      <c r="B5" s="623"/>
      <c r="C5" s="623"/>
      <c r="D5" s="347"/>
      <c r="E5" s="235"/>
      <c r="F5" s="236"/>
      <c r="G5" s="624" t="str">
        <f>'AQIDAH - AKHLAK'!G5</f>
        <v>Perolehan Hasil Assesmen Peserta Didik Kelas IX B Semester II ( Genap )</v>
      </c>
      <c r="H5" s="625"/>
      <c r="I5" s="625"/>
      <c r="J5" s="625"/>
      <c r="K5" s="625"/>
      <c r="L5" s="625"/>
      <c r="M5" s="625"/>
      <c r="N5" s="625"/>
      <c r="O5" s="625"/>
      <c r="P5" s="625"/>
      <c r="Q5" s="625"/>
      <c r="R5" s="625"/>
      <c r="S5" s="625"/>
      <c r="T5" s="625"/>
      <c r="U5" s="625"/>
      <c r="V5" s="625"/>
      <c r="W5" s="207"/>
      <c r="X5" s="207"/>
      <c r="Y5" s="207"/>
      <c r="Z5" s="207"/>
      <c r="AA5" s="207"/>
      <c r="AB5" s="207"/>
      <c r="AC5" s="207"/>
      <c r="AD5" s="207"/>
      <c r="AE5" s="207"/>
      <c r="AF5" s="207"/>
      <c r="BY5" s="4"/>
      <c r="BZ5" s="4"/>
      <c r="CA5" s="4"/>
      <c r="CB5" s="4"/>
      <c r="CC5" s="4"/>
      <c r="CD5" s="4"/>
      <c r="CE5" s="4"/>
      <c r="CF5" s="4"/>
      <c r="CG5" s="4"/>
      <c r="CH5" s="4"/>
      <c r="CI5" s="4"/>
      <c r="CJ5" s="4"/>
      <c r="CK5" s="4"/>
      <c r="CL5" s="4"/>
      <c r="CM5" s="4"/>
      <c r="CN5" s="4"/>
      <c r="CO5" s="4"/>
      <c r="CP5" s="4"/>
      <c r="CQ5" s="4"/>
      <c r="CR5" s="4"/>
      <c r="CS5" s="4"/>
      <c r="CT5" s="4"/>
    </row>
    <row r="6" spans="1:98" s="179" customFormat="1" ht="25.5" hidden="1" customHeight="1" thickBot="1" x14ac:dyDescent="0.3">
      <c r="A6" s="177"/>
      <c r="B6" s="178"/>
      <c r="C6" s="178"/>
      <c r="D6" s="178"/>
      <c r="E6" s="178"/>
      <c r="F6" s="178"/>
      <c r="G6" s="209">
        <f t="shared" ref="G6:V6" si="0">IF(COUNT(G9:G54)&gt;0,1,"")</f>
        <v>1</v>
      </c>
      <c r="H6" s="209">
        <f t="shared" si="0"/>
        <v>1</v>
      </c>
      <c r="I6" s="209">
        <f t="shared" si="0"/>
        <v>1</v>
      </c>
      <c r="J6" s="209">
        <f t="shared" si="0"/>
        <v>1</v>
      </c>
      <c r="K6" s="209">
        <f t="shared" si="0"/>
        <v>1</v>
      </c>
      <c r="L6" s="209">
        <f t="shared" si="0"/>
        <v>1</v>
      </c>
      <c r="M6" s="209">
        <f t="shared" si="0"/>
        <v>1</v>
      </c>
      <c r="N6" s="209">
        <f t="shared" si="0"/>
        <v>1</v>
      </c>
      <c r="O6" s="209">
        <f t="shared" si="0"/>
        <v>1</v>
      </c>
      <c r="P6" s="209">
        <f t="shared" si="0"/>
        <v>1</v>
      </c>
      <c r="Q6" s="209">
        <f t="shared" si="0"/>
        <v>1</v>
      </c>
      <c r="R6" s="209">
        <f t="shared" si="0"/>
        <v>1</v>
      </c>
      <c r="S6" s="209">
        <f t="shared" si="0"/>
        <v>1</v>
      </c>
      <c r="T6" s="209">
        <f t="shared" si="0"/>
        <v>1</v>
      </c>
      <c r="U6" s="209">
        <f t="shared" si="0"/>
        <v>1</v>
      </c>
      <c r="V6" s="209">
        <f t="shared" si="0"/>
        <v>1</v>
      </c>
      <c r="W6" s="210">
        <f>SUM(G6:N6)</f>
        <v>8</v>
      </c>
      <c r="X6" s="210">
        <f>SUM(O6:V6)</f>
        <v>8</v>
      </c>
      <c r="Y6" s="210">
        <f>SUM(W8:Y8)</f>
        <v>3</v>
      </c>
      <c r="Z6" s="208"/>
      <c r="AA6" s="208"/>
      <c r="AB6" s="208"/>
      <c r="AC6" s="208"/>
      <c r="AD6" s="208"/>
      <c r="AE6" s="208"/>
      <c r="AF6" s="208"/>
    </row>
    <row r="7" spans="1:98" s="7" customFormat="1" ht="39.75" customHeight="1" thickBot="1" x14ac:dyDescent="0.3">
      <c r="A7" s="173"/>
      <c r="B7" s="656" t="s">
        <v>0</v>
      </c>
      <c r="C7" s="652" t="s">
        <v>68</v>
      </c>
      <c r="D7" s="652" t="s">
        <v>69</v>
      </c>
      <c r="E7" s="652" t="s">
        <v>1</v>
      </c>
      <c r="F7" s="657" t="s">
        <v>14</v>
      </c>
      <c r="G7" s="658" t="s">
        <v>134</v>
      </c>
      <c r="H7" s="659"/>
      <c r="I7" s="659"/>
      <c r="J7" s="659"/>
      <c r="K7" s="659"/>
      <c r="L7" s="659"/>
      <c r="M7" s="659"/>
      <c r="N7" s="660"/>
      <c r="O7" s="649" t="s">
        <v>135</v>
      </c>
      <c r="P7" s="650"/>
      <c r="Q7" s="650"/>
      <c r="R7" s="650"/>
      <c r="S7" s="650"/>
      <c r="T7" s="650"/>
      <c r="U7" s="650"/>
      <c r="V7" s="651"/>
      <c r="W7" s="241" t="s">
        <v>136</v>
      </c>
      <c r="X7" s="241" t="s">
        <v>138</v>
      </c>
      <c r="Y7" s="241" t="s">
        <v>137</v>
      </c>
      <c r="Z7" s="662" t="s">
        <v>80</v>
      </c>
      <c r="AA7" s="203"/>
      <c r="AB7" s="203"/>
      <c r="AC7" s="203"/>
      <c r="AD7" s="203"/>
      <c r="AE7" s="654" t="s">
        <v>144</v>
      </c>
      <c r="AF7" s="653"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73"/>
      <c r="B8" s="614"/>
      <c r="C8" s="616"/>
      <c r="D8" s="616"/>
      <c r="E8" s="616"/>
      <c r="F8" s="618"/>
      <c r="G8" s="169" t="str">
        <f>H67</f>
        <v>TP-1</v>
      </c>
      <c r="H8" s="170" t="str">
        <f>H68</f>
        <v>TP-2</v>
      </c>
      <c r="I8" s="170" t="str">
        <f>H69</f>
        <v>TP-3</v>
      </c>
      <c r="J8" s="170" t="str">
        <f>H70</f>
        <v>TP-4</v>
      </c>
      <c r="K8" s="170" t="str">
        <f>H71</f>
        <v>TP-5</v>
      </c>
      <c r="L8" s="170" t="str">
        <f>H72</f>
        <v>TP-6</v>
      </c>
      <c r="M8" s="170" t="str">
        <f>H73</f>
        <v>TP-7</v>
      </c>
      <c r="N8" s="171" t="str">
        <f>H74</f>
        <v>TP-8</v>
      </c>
      <c r="O8" s="169" t="s">
        <v>148</v>
      </c>
      <c r="P8" s="170" t="s">
        <v>149</v>
      </c>
      <c r="Q8" s="170" t="s">
        <v>150</v>
      </c>
      <c r="R8" s="170" t="s">
        <v>151</v>
      </c>
      <c r="S8" s="170" t="s">
        <v>152</v>
      </c>
      <c r="T8" s="170" t="s">
        <v>153</v>
      </c>
      <c r="U8" s="170" t="s">
        <v>154</v>
      </c>
      <c r="V8" s="171" t="s">
        <v>155</v>
      </c>
      <c r="W8" s="352">
        <v>1</v>
      </c>
      <c r="X8" s="352">
        <v>1</v>
      </c>
      <c r="Y8" s="352">
        <v>1</v>
      </c>
      <c r="Z8" s="662"/>
      <c r="AA8" s="205" t="s">
        <v>129</v>
      </c>
      <c r="AB8" s="205" t="s">
        <v>130</v>
      </c>
      <c r="AC8" s="655" t="s">
        <v>3</v>
      </c>
      <c r="AD8" s="655"/>
      <c r="AE8" s="654"/>
      <c r="AF8" s="653"/>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73"/>
      <c r="B9" s="134">
        <v>1</v>
      </c>
      <c r="C9" s="135">
        <f>IF(Data!F5="","",Data!F5)</f>
        <v>2111</v>
      </c>
      <c r="D9" s="135" t="str">
        <f>IF(Data!G5="","",Data!G5)</f>
        <v>3109336136</v>
      </c>
      <c r="E9" s="152" t="str">
        <f>IF(Data!H5="","",Data!H5)</f>
        <v>AGA ALBANI ZAMIR</v>
      </c>
      <c r="F9" s="135" t="str">
        <f>IF(Data!I5="","",Data!I5)</f>
        <v>L</v>
      </c>
      <c r="G9" s="351">
        <f>IF([30]BA!$G$9="","",[30]BA!$G$9)</f>
        <v>75</v>
      </c>
      <c r="H9" s="351">
        <f>IF([30]BA!H9="","",[30]BA!H9)</f>
        <v>0</v>
      </c>
      <c r="I9" s="351">
        <f>IF([30]BA!I9="","",[30]BA!I9)</f>
        <v>0</v>
      </c>
      <c r="J9" s="351">
        <f>IF([30]BA!J9="","",[30]BA!J9)</f>
        <v>0</v>
      </c>
      <c r="K9" s="351">
        <f>IF([30]BA!K9="","",[30]BA!K9)</f>
        <v>0</v>
      </c>
      <c r="L9" s="351">
        <f>IF([30]BA!L9="","",[30]BA!L9)</f>
        <v>0</v>
      </c>
      <c r="M9" s="351">
        <f>IF([30]BA!M9="","",[30]BA!M9)</f>
        <v>0</v>
      </c>
      <c r="N9" s="351">
        <f>IF([30]BA!N9="","",[30]BA!N9)</f>
        <v>0</v>
      </c>
      <c r="O9" s="351">
        <f>IF([30]BA!O9="","",[30]BA!O9)</f>
        <v>75</v>
      </c>
      <c r="P9" s="351">
        <f>IF([30]BA!P9="","",[30]BA!P9)</f>
        <v>74</v>
      </c>
      <c r="Q9" s="351">
        <f>IF([30]BA!Q9="","",[30]BA!Q9)</f>
        <v>0</v>
      </c>
      <c r="R9" s="351">
        <f>IF([30]BA!R9="","",[30]BA!R9)</f>
        <v>0</v>
      </c>
      <c r="S9" s="351">
        <f>IF([30]BA!S9="","",[30]BA!S9)</f>
        <v>0</v>
      </c>
      <c r="T9" s="351">
        <f>IF([30]BA!T9="","",[30]BA!T9)</f>
        <v>0</v>
      </c>
      <c r="U9" s="351">
        <f>IF([30]BA!U9="","",[30]BA!U9)</f>
        <v>0</v>
      </c>
      <c r="V9" s="351">
        <f>IF([30]BA!V9="","",[30]BA!V9)</f>
        <v>0</v>
      </c>
      <c r="W9" s="375">
        <f>IF([30]BA!W9="","",[30]BA!W9)</f>
        <v>75</v>
      </c>
      <c r="X9" s="375">
        <f>IF([30]BA!X9="","",[30]BA!X9)</f>
        <v>74.5</v>
      </c>
      <c r="Y9" s="351">
        <f>IF([30]BA!Y9="","",[30]BA!Y9)</f>
        <v>75</v>
      </c>
      <c r="Z9" s="376">
        <f t="shared" ref="Z9:Z10" si="1">IFERROR(IF(OR(X9="",Y9=""),"",ROUND(((W9*$W$8)+(X9*$X$8)+(Y9*$Y$8))/$Y$6,0)),"")</f>
        <v>75</v>
      </c>
      <c r="AA9" s="377">
        <f>MAX(G9:N9)</f>
        <v>75</v>
      </c>
      <c r="AB9" s="377">
        <f>MIN(G9:N9)</f>
        <v>0</v>
      </c>
      <c r="AC9" s="377">
        <f>MATCH(AA9,G9:N9,0)</f>
        <v>1</v>
      </c>
      <c r="AD9" s="377">
        <f>MATCH(AB9,G9:N9,0)</f>
        <v>2</v>
      </c>
      <c r="AE9" s="378" t="str">
        <f>IFERROR("Menunjukkan penguasaan"&amp; " dalam "&amp;(VLOOKUP(AC9,$G$67:$I$74,3)),"")</f>
        <v xml:space="preserve">Menunjukkan penguasaan dalam Materi kalimat istifham </v>
      </c>
      <c r="AF9" s="379" t="str">
        <f>IFERROR("Perlu bantuan dalam "&amp;(VLOOKUP(AD9,$G$67:$I$74,3)),"")</f>
        <v>Perlu bantuan dalam Materi angka dalam bahasa Arab dari 1 - 100 dan kalimat struktur khobar muqaddam mubtada' muakkhar</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73"/>
      <c r="B10" s="134">
        <f t="shared" ref="B10" si="2">IF(E10="","",B9+1)</f>
        <v>2</v>
      </c>
      <c r="C10" s="135">
        <f>IF(Data!F6="","",Data!F6)</f>
        <v>2100</v>
      </c>
      <c r="D10" s="135" t="str">
        <f>IF(Data!G6="","",Data!G6)</f>
        <v>0108954708</v>
      </c>
      <c r="E10" s="152" t="str">
        <f>IF(Data!H6="","",Data!H6)</f>
        <v>AKBAR FIRLY MAULANA</v>
      </c>
      <c r="F10" s="135" t="str">
        <f>IF(Data!I6="","",Data!I6)</f>
        <v>L</v>
      </c>
      <c r="G10" s="135">
        <f>IF([30]BA!G10="","",[30]BA!G10)</f>
        <v>87</v>
      </c>
      <c r="H10" s="135">
        <f>IF([30]BA!H10="","",[30]BA!H10)</f>
        <v>0</v>
      </c>
      <c r="I10" s="135">
        <f>IF([30]BA!I10="","",[30]BA!I10)</f>
        <v>0</v>
      </c>
      <c r="J10" s="135">
        <f>IF([30]BA!J10="","",[30]BA!J10)</f>
        <v>0</v>
      </c>
      <c r="K10" s="135">
        <f>IF([30]BA!K10="","",[30]BA!K10)</f>
        <v>0</v>
      </c>
      <c r="L10" s="135">
        <f>IF([30]BA!L10="","",[30]BA!L10)</f>
        <v>0</v>
      </c>
      <c r="M10" s="135">
        <f>IF([30]BA!M10="","",[30]BA!M10)</f>
        <v>0</v>
      </c>
      <c r="N10" s="135">
        <f>IF([30]BA!N10="","",[30]BA!N10)</f>
        <v>0</v>
      </c>
      <c r="O10" s="135">
        <f>IF([30]BA!O10="","",[30]BA!O10)</f>
        <v>74</v>
      </c>
      <c r="P10" s="135">
        <f>IF([30]BA!P10="","",[30]BA!P10)</f>
        <v>76</v>
      </c>
      <c r="Q10" s="135">
        <f>IF([30]BA!Q10="","",[30]BA!Q10)</f>
        <v>0</v>
      </c>
      <c r="R10" s="135">
        <f>IF([30]BA!R10="","",[30]BA!R10)</f>
        <v>0</v>
      </c>
      <c r="S10" s="135">
        <f>IF([30]BA!S10="","",[30]BA!S10)</f>
        <v>0</v>
      </c>
      <c r="T10" s="135">
        <f>IF([30]BA!T10="","",[30]BA!T10)</f>
        <v>0</v>
      </c>
      <c r="U10" s="135">
        <f>IF([30]BA!U10="","",[30]BA!U10)</f>
        <v>0</v>
      </c>
      <c r="V10" s="350">
        <f>IF([30]BA!V10="","",[30]BA!V10)</f>
        <v>0</v>
      </c>
      <c r="W10" s="375">
        <f>IF([30]BA!W10="","",[30]BA!W10)</f>
        <v>87</v>
      </c>
      <c r="X10" s="375">
        <f>IF([30]BA!X10="","",[30]BA!X10)</f>
        <v>75</v>
      </c>
      <c r="Y10" s="351">
        <f>IF([30]BA!Y10="","",[30]BA!Y10)</f>
        <v>67</v>
      </c>
      <c r="Z10" s="302">
        <f t="shared" si="1"/>
        <v>76</v>
      </c>
      <c r="AA10" s="201">
        <f t="shared" ref="AA10" si="3">MAX(G10:N10)</f>
        <v>87</v>
      </c>
      <c r="AB10" s="201">
        <f t="shared" ref="AB10" si="4">MIN(G10:N10)</f>
        <v>0</v>
      </c>
      <c r="AC10" s="201">
        <f t="shared" ref="AC10" si="5">MATCH(AA10,G10:N10,0)</f>
        <v>1</v>
      </c>
      <c r="AD10" s="201">
        <f t="shared" ref="AD10" si="6">MATCH(AB10,G10:N10,0)</f>
        <v>2</v>
      </c>
      <c r="AE10" s="221" t="str">
        <f>IFERROR("Menunjukkan penguasaan"&amp; " dalam "&amp;(VLOOKUP(AC10,$G$67:$I$74,3)),"")</f>
        <v xml:space="preserve">Menunjukkan penguasaan dalam Materi kalimat istifham </v>
      </c>
      <c r="AF10" s="226" t="str">
        <f>IFERROR("Perlu bantuan dalam "&amp;(VLOOKUP(AD10,$G$67:$I$74,3)),"")</f>
        <v>Perlu bantuan dalam Materi angka dalam bahasa Arab dari 1 - 100 dan kalimat struktur khobar muqaddam mubtada' muakkhar</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73"/>
      <c r="B11" s="134">
        <f t="shared" ref="B11:B54" si="7">IF(E11="","",B10+1)</f>
        <v>3</v>
      </c>
      <c r="C11" s="135">
        <f>IF(Data!F7="","",Data!F7)</f>
        <v>2085</v>
      </c>
      <c r="D11" s="135" t="str">
        <f>IF(Data!G7="","",Data!G7)</f>
        <v>0093911821</v>
      </c>
      <c r="E11" s="152" t="str">
        <f>IF(Data!H7="","",Data!H7)</f>
        <v>ALVINO EWALDO</v>
      </c>
      <c r="F11" s="135" t="str">
        <f>IF(Data!I7="","",Data!I7)</f>
        <v>L</v>
      </c>
      <c r="G11" s="135">
        <f>IF([30]BA!G11="","",[30]BA!G11)</f>
        <v>75</v>
      </c>
      <c r="H11" s="135">
        <f>IF([30]BA!H11="","",[30]BA!H11)</f>
        <v>0</v>
      </c>
      <c r="I11" s="135">
        <f>IF([30]BA!I11="","",[30]BA!I11)</f>
        <v>0</v>
      </c>
      <c r="J11" s="135">
        <f>IF([30]BA!J11="","",[30]BA!J11)</f>
        <v>0</v>
      </c>
      <c r="K11" s="135">
        <f>IF([30]BA!K11="","",[30]BA!K11)</f>
        <v>0</v>
      </c>
      <c r="L11" s="135">
        <f>IF([30]BA!L11="","",[30]BA!L11)</f>
        <v>0</v>
      </c>
      <c r="M11" s="135">
        <f>IF([30]BA!M11="","",[30]BA!M11)</f>
        <v>0</v>
      </c>
      <c r="N11" s="135">
        <f>IF([30]BA!N11="","",[30]BA!N11)</f>
        <v>0</v>
      </c>
      <c r="O11" s="135">
        <f>IF([30]BA!O11="","",[30]BA!O11)</f>
        <v>75</v>
      </c>
      <c r="P11" s="135">
        <f>IF([30]BA!P11="","",[30]BA!P11)</f>
        <v>77</v>
      </c>
      <c r="Q11" s="135">
        <f>IF([30]BA!Q11="","",[30]BA!Q11)</f>
        <v>0</v>
      </c>
      <c r="R11" s="135">
        <f>IF([30]BA!R11="","",[30]BA!R11)</f>
        <v>0</v>
      </c>
      <c r="S11" s="135">
        <f>IF([30]BA!S11="","",[30]BA!S11)</f>
        <v>0</v>
      </c>
      <c r="T11" s="135">
        <f>IF([30]BA!T11="","",[30]BA!T11)</f>
        <v>0</v>
      </c>
      <c r="U11" s="135">
        <f>IF([30]BA!U11="","",[30]BA!U11)</f>
        <v>0</v>
      </c>
      <c r="V11" s="350">
        <f>IF([30]BA!V11="","",[30]BA!V11)</f>
        <v>0</v>
      </c>
      <c r="W11" s="375">
        <f>IF([30]BA!W11="","",[30]BA!W11)</f>
        <v>75</v>
      </c>
      <c r="X11" s="375">
        <f>IF([30]BA!X11="","",[30]BA!X11)</f>
        <v>76</v>
      </c>
      <c r="Y11" s="351">
        <f>IF([30]BA!Y11="","",[30]BA!Y11)</f>
        <v>77</v>
      </c>
      <c r="Z11" s="302">
        <f t="shared" ref="Z11:Z54" si="8">IFERROR(IF(OR(X11="",Y11=""),"",ROUND(((W11*$W$8)+(X11*$X$8)+(Y11*$Y$8))/$Y$6,0)),"")</f>
        <v>76</v>
      </c>
      <c r="AA11" s="201">
        <f t="shared" ref="AA11:AA54" si="9">MAX(G11:N11)</f>
        <v>75</v>
      </c>
      <c r="AB11" s="201">
        <f t="shared" ref="AB11:AB54" si="10">MIN(G11:N11)</f>
        <v>0</v>
      </c>
      <c r="AC11" s="201">
        <f t="shared" ref="AC11:AC54" si="11">MATCH(AA11,G11:N11,0)</f>
        <v>1</v>
      </c>
      <c r="AD11" s="201">
        <f t="shared" ref="AD11:AD54" si="12">MATCH(AB11,G11:N11,0)</f>
        <v>2</v>
      </c>
      <c r="AE11" s="221" t="str">
        <f t="shared" ref="AE11:AE54" si="13">IFERROR("Menunjukkan penguasaan"&amp; " dalam "&amp;(VLOOKUP(AC11,$G$67:$I$74,3)),"")</f>
        <v xml:space="preserve">Menunjukkan penguasaan dalam Materi kalimat istifham </v>
      </c>
      <c r="AF11" s="226" t="str">
        <f t="shared" ref="AF11:AF54" si="14">IFERROR("Perlu bantuan dalam "&amp;(VLOOKUP(AD11,$G$67:$I$74,3)),"")</f>
        <v>Perlu bantuan dalam Materi angka dalam bahasa Arab dari 1 - 100 dan kalimat struktur khobar muqaddam mubtada' muakkhar</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73"/>
      <c r="B12" s="134">
        <f t="shared" si="7"/>
        <v>4</v>
      </c>
      <c r="C12" s="135">
        <f>IF(Data!F8="","",Data!F8)</f>
        <v>2075</v>
      </c>
      <c r="D12" s="135" t="str">
        <f>IF(Data!G8="","",Data!G8)</f>
        <v>0098772064</v>
      </c>
      <c r="E12" s="152" t="str">
        <f>IF(Data!H8="","",Data!H8)</f>
        <v>AURA SUCI RAMADHANI</v>
      </c>
      <c r="F12" s="135" t="str">
        <f>IF(Data!I8="","",Data!I8)</f>
        <v>P</v>
      </c>
      <c r="G12" s="135">
        <f>IF([30]BA!G12="","",[30]BA!G12)</f>
        <v>74</v>
      </c>
      <c r="H12" s="135">
        <f>IF([30]BA!H12="","",[30]BA!H12)</f>
        <v>0</v>
      </c>
      <c r="I12" s="135">
        <f>IF([30]BA!I12="","",[30]BA!I12)</f>
        <v>0</v>
      </c>
      <c r="J12" s="135">
        <f>IF([30]BA!J12="","",[30]BA!J12)</f>
        <v>0</v>
      </c>
      <c r="K12" s="135">
        <f>IF([30]BA!K12="","",[30]BA!K12)</f>
        <v>0</v>
      </c>
      <c r="L12" s="135">
        <f>IF([30]BA!L12="","",[30]BA!L12)</f>
        <v>0</v>
      </c>
      <c r="M12" s="135">
        <f>IF([30]BA!M12="","",[30]BA!M12)</f>
        <v>0</v>
      </c>
      <c r="N12" s="135">
        <f>IF([30]BA!N12="","",[30]BA!N12)</f>
        <v>0</v>
      </c>
      <c r="O12" s="135">
        <f>IF([30]BA!O12="","",[30]BA!O12)</f>
        <v>76</v>
      </c>
      <c r="P12" s="135">
        <f>IF([30]BA!P12="","",[30]BA!P12)</f>
        <v>71</v>
      </c>
      <c r="Q12" s="135">
        <f>IF([30]BA!Q12="","",[30]BA!Q12)</f>
        <v>0</v>
      </c>
      <c r="R12" s="135">
        <f>IF([30]BA!R12="","",[30]BA!R12)</f>
        <v>0</v>
      </c>
      <c r="S12" s="135">
        <f>IF([30]BA!S12="","",[30]BA!S12)</f>
        <v>0</v>
      </c>
      <c r="T12" s="135">
        <f>IF([30]BA!T12="","",[30]BA!T12)</f>
        <v>0</v>
      </c>
      <c r="U12" s="135">
        <f>IF([30]BA!U12="","",[30]BA!U12)</f>
        <v>0</v>
      </c>
      <c r="V12" s="350">
        <f>IF([30]BA!V12="","",[30]BA!V12)</f>
        <v>0</v>
      </c>
      <c r="W12" s="375">
        <f>IF([30]BA!W12="","",[30]BA!W12)</f>
        <v>74</v>
      </c>
      <c r="X12" s="375">
        <f>IF([30]BA!X12="","",[30]BA!X12)</f>
        <v>73.5</v>
      </c>
      <c r="Y12" s="351">
        <f>IF([30]BA!Y12="","",[30]BA!Y12)</f>
        <v>75</v>
      </c>
      <c r="Z12" s="302">
        <f t="shared" si="8"/>
        <v>74</v>
      </c>
      <c r="AA12" s="201">
        <f t="shared" si="9"/>
        <v>74</v>
      </c>
      <c r="AB12" s="201">
        <f t="shared" si="10"/>
        <v>0</v>
      </c>
      <c r="AC12" s="201">
        <f t="shared" si="11"/>
        <v>1</v>
      </c>
      <c r="AD12" s="201">
        <f t="shared" si="12"/>
        <v>2</v>
      </c>
      <c r="AE12" s="221" t="str">
        <f t="shared" si="13"/>
        <v xml:space="preserve">Menunjukkan penguasaan dalam Materi kalimat istifham </v>
      </c>
      <c r="AF12" s="226" t="str">
        <f t="shared" si="14"/>
        <v>Perlu bantuan dalam Materi angka dalam bahasa Arab dari 1 - 100 dan kalimat struktur khobar muqaddam mubtada' muakkhar</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73"/>
      <c r="B13" s="134">
        <f t="shared" si="7"/>
        <v>5</v>
      </c>
      <c r="C13" s="135">
        <f>IF(Data!F9="","",Data!F9)</f>
        <v>2086</v>
      </c>
      <c r="D13" s="135" t="str">
        <f>IF(Data!G9="","",Data!G9)</f>
        <v>0103867888</v>
      </c>
      <c r="E13" s="152" t="str">
        <f>IF(Data!H9="","",Data!H9)</f>
        <v>AYU SAFNA</v>
      </c>
      <c r="F13" s="135" t="str">
        <f>IF(Data!I9="","",Data!I9)</f>
        <v>P</v>
      </c>
      <c r="G13" s="135">
        <f>IF([30]BA!G13="","",[30]BA!G13)</f>
        <v>74</v>
      </c>
      <c r="H13" s="135">
        <f>IF([30]BA!H13="","",[30]BA!H13)</f>
        <v>0</v>
      </c>
      <c r="I13" s="135">
        <f>IF([30]BA!I13="","",[30]BA!I13)</f>
        <v>0</v>
      </c>
      <c r="J13" s="135">
        <f>IF([30]BA!J13="","",[30]BA!J13)</f>
        <v>0</v>
      </c>
      <c r="K13" s="135">
        <f>IF([30]BA!K13="","",[30]BA!K13)</f>
        <v>0</v>
      </c>
      <c r="L13" s="135">
        <f>IF([30]BA!L13="","",[30]BA!L13)</f>
        <v>0</v>
      </c>
      <c r="M13" s="135">
        <f>IF([30]BA!M13="","",[30]BA!M13)</f>
        <v>0</v>
      </c>
      <c r="N13" s="135">
        <f>IF([30]BA!N13="","",[30]BA!N13)</f>
        <v>0</v>
      </c>
      <c r="O13" s="135">
        <f>IF([30]BA!O13="","",[30]BA!O13)</f>
        <v>75</v>
      </c>
      <c r="P13" s="135">
        <f>IF([30]BA!P13="","",[30]BA!P13)</f>
        <v>76</v>
      </c>
      <c r="Q13" s="135">
        <f>IF([30]BA!Q13="","",[30]BA!Q13)</f>
        <v>0</v>
      </c>
      <c r="R13" s="135">
        <f>IF([30]BA!R13="","",[30]BA!R13)</f>
        <v>0</v>
      </c>
      <c r="S13" s="135">
        <f>IF([30]BA!S13="","",[30]BA!S13)</f>
        <v>0</v>
      </c>
      <c r="T13" s="135">
        <f>IF([30]BA!T13="","",[30]BA!T13)</f>
        <v>0</v>
      </c>
      <c r="U13" s="135">
        <f>IF([30]BA!U13="","",[30]BA!U13)</f>
        <v>0</v>
      </c>
      <c r="V13" s="350">
        <f>IF([30]BA!V13="","",[30]BA!V13)</f>
        <v>0</v>
      </c>
      <c r="W13" s="375">
        <f>IF([30]BA!W13="","",[30]BA!W13)</f>
        <v>74</v>
      </c>
      <c r="X13" s="375">
        <f>IF([30]BA!X13="","",[30]BA!X13)</f>
        <v>75.5</v>
      </c>
      <c r="Y13" s="351">
        <f>IF([30]BA!Y13="","",[30]BA!Y13)</f>
        <v>79</v>
      </c>
      <c r="Z13" s="302">
        <f t="shared" si="8"/>
        <v>76</v>
      </c>
      <c r="AA13" s="201">
        <f t="shared" si="9"/>
        <v>74</v>
      </c>
      <c r="AB13" s="201">
        <f t="shared" si="10"/>
        <v>0</v>
      </c>
      <c r="AC13" s="201">
        <f t="shared" si="11"/>
        <v>1</v>
      </c>
      <c r="AD13" s="201">
        <f t="shared" si="12"/>
        <v>2</v>
      </c>
      <c r="AE13" s="221" t="str">
        <f t="shared" si="13"/>
        <v xml:space="preserve">Menunjukkan penguasaan dalam Materi kalimat istifham </v>
      </c>
      <c r="AF13" s="226" t="str">
        <f t="shared" si="14"/>
        <v>Perlu bantuan dalam Materi angka dalam bahasa Arab dari 1 - 100 dan kalimat struktur khobar muqaddam mubtada' muakkhar</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73"/>
      <c r="B14" s="134">
        <f t="shared" si="7"/>
        <v>6</v>
      </c>
      <c r="C14" s="135">
        <f>IF(Data!F10="","",Data!F10)</f>
        <v>2089</v>
      </c>
      <c r="D14" s="135" t="str">
        <f>IF(Data!G10="","",Data!G10)</f>
        <v>3098656100</v>
      </c>
      <c r="E14" s="152" t="str">
        <f>IF(Data!H10="","",Data!H10)</f>
        <v>DEWI AYU NURHALIZA</v>
      </c>
      <c r="F14" s="135" t="str">
        <f>IF(Data!I10="","",Data!I10)</f>
        <v>P</v>
      </c>
      <c r="G14" s="135">
        <f>IF([30]BA!G14="","",[30]BA!G14)</f>
        <v>75</v>
      </c>
      <c r="H14" s="135">
        <f>IF([30]BA!H14="","",[30]BA!H14)</f>
        <v>0</v>
      </c>
      <c r="I14" s="135">
        <f>IF([30]BA!I14="","",[30]BA!I14)</f>
        <v>0</v>
      </c>
      <c r="J14" s="135">
        <f>IF([30]BA!J14="","",[30]BA!J14)</f>
        <v>0</v>
      </c>
      <c r="K14" s="135">
        <f>IF([30]BA!K14="","",[30]BA!K14)</f>
        <v>0</v>
      </c>
      <c r="L14" s="135">
        <f>IF([30]BA!L14="","",[30]BA!L14)</f>
        <v>0</v>
      </c>
      <c r="M14" s="135">
        <f>IF([30]BA!M14="","",[30]BA!M14)</f>
        <v>0</v>
      </c>
      <c r="N14" s="135">
        <f>IF([30]BA!N14="","",[30]BA!N14)</f>
        <v>0</v>
      </c>
      <c r="O14" s="135">
        <f>IF([30]BA!O14="","",[30]BA!O14)</f>
        <v>75</v>
      </c>
      <c r="P14" s="135">
        <f>IF([30]BA!P14="","",[30]BA!P14)</f>
        <v>73</v>
      </c>
      <c r="Q14" s="135">
        <f>IF([30]BA!Q14="","",[30]BA!Q14)</f>
        <v>0</v>
      </c>
      <c r="R14" s="135">
        <f>IF([30]BA!R14="","",[30]BA!R14)</f>
        <v>0</v>
      </c>
      <c r="S14" s="135">
        <f>IF([30]BA!S14="","",[30]BA!S14)</f>
        <v>0</v>
      </c>
      <c r="T14" s="135">
        <f>IF([30]BA!T14="","",[30]BA!T14)</f>
        <v>0</v>
      </c>
      <c r="U14" s="135">
        <f>IF([30]BA!U14="","",[30]BA!U14)</f>
        <v>0</v>
      </c>
      <c r="V14" s="350">
        <f>IF([30]BA!V14="","",[30]BA!V14)</f>
        <v>0</v>
      </c>
      <c r="W14" s="375">
        <f>IF([30]BA!W14="","",[30]BA!W14)</f>
        <v>75</v>
      </c>
      <c r="X14" s="375">
        <f>IF([30]BA!X14="","",[30]BA!X14)</f>
        <v>74</v>
      </c>
      <c r="Y14" s="351">
        <f>IF([30]BA!Y14="","",[30]BA!Y14)</f>
        <v>75</v>
      </c>
      <c r="Z14" s="302">
        <f t="shared" si="8"/>
        <v>75</v>
      </c>
      <c r="AA14" s="201">
        <f t="shared" si="9"/>
        <v>75</v>
      </c>
      <c r="AB14" s="201">
        <f t="shared" si="10"/>
        <v>0</v>
      </c>
      <c r="AC14" s="201">
        <f t="shared" si="11"/>
        <v>1</v>
      </c>
      <c r="AD14" s="201">
        <f t="shared" si="12"/>
        <v>2</v>
      </c>
      <c r="AE14" s="221" t="str">
        <f t="shared" si="13"/>
        <v xml:space="preserve">Menunjukkan penguasaan dalam Materi kalimat istifham </v>
      </c>
      <c r="AF14" s="226" t="str">
        <f t="shared" si="14"/>
        <v>Perlu bantuan dalam Materi angka dalam bahasa Arab dari 1 - 100 dan kalimat struktur khobar muqaddam mubtada' muakkhar</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73"/>
      <c r="B15" s="134">
        <f t="shared" si="7"/>
        <v>7</v>
      </c>
      <c r="C15" s="135">
        <f>IF(Data!F11="","",Data!F11)</f>
        <v>2115</v>
      </c>
      <c r="D15" s="135" t="str">
        <f>IF(Data!G11="","",Data!G11)</f>
        <v>0105966564</v>
      </c>
      <c r="E15" s="152" t="str">
        <f>IF(Data!H11="","",Data!H11)</f>
        <v xml:space="preserve">FADLY ARYA PUTRA </v>
      </c>
      <c r="F15" s="135" t="str">
        <f>IF(Data!I11="","",Data!I11)</f>
        <v>L</v>
      </c>
      <c r="G15" s="135">
        <f>IF([30]BA!G15="","",[30]BA!G15)</f>
        <v>74</v>
      </c>
      <c r="H15" s="135">
        <f>IF([30]BA!H15="","",[30]BA!H15)</f>
        <v>0</v>
      </c>
      <c r="I15" s="135">
        <f>IF([30]BA!I15="","",[30]BA!I15)</f>
        <v>0</v>
      </c>
      <c r="J15" s="135">
        <f>IF([30]BA!J15="","",[30]BA!J15)</f>
        <v>0</v>
      </c>
      <c r="K15" s="135">
        <f>IF([30]BA!K15="","",[30]BA!K15)</f>
        <v>0</v>
      </c>
      <c r="L15" s="135">
        <f>IF([30]BA!L15="","",[30]BA!L15)</f>
        <v>0</v>
      </c>
      <c r="M15" s="135">
        <f>IF([30]BA!M15="","",[30]BA!M15)</f>
        <v>0</v>
      </c>
      <c r="N15" s="135">
        <f>IF([30]BA!N15="","",[30]BA!N15)</f>
        <v>0</v>
      </c>
      <c r="O15" s="135">
        <f>IF([30]BA!O15="","",[30]BA!O15)</f>
        <v>74</v>
      </c>
      <c r="P15" s="135">
        <f>IF([30]BA!P15="","",[30]BA!P15)</f>
        <v>76</v>
      </c>
      <c r="Q15" s="135">
        <f>IF([30]BA!Q15="","",[30]BA!Q15)</f>
        <v>0</v>
      </c>
      <c r="R15" s="135">
        <f>IF([30]BA!R15="","",[30]BA!R15)</f>
        <v>0</v>
      </c>
      <c r="S15" s="135">
        <f>IF([30]BA!S15="","",[30]BA!S15)</f>
        <v>0</v>
      </c>
      <c r="T15" s="135">
        <f>IF([30]BA!T15="","",[30]BA!T15)</f>
        <v>0</v>
      </c>
      <c r="U15" s="135">
        <f>IF([30]BA!U15="","",[30]BA!U15)</f>
        <v>0</v>
      </c>
      <c r="V15" s="350">
        <f>IF([30]BA!V15="","",[30]BA!V15)</f>
        <v>0</v>
      </c>
      <c r="W15" s="375">
        <f>IF([30]BA!W15="","",[30]BA!W15)</f>
        <v>74</v>
      </c>
      <c r="X15" s="375">
        <f>IF([30]BA!X15="","",[30]BA!X15)</f>
        <v>75</v>
      </c>
      <c r="Y15" s="351">
        <f>IF([30]BA!Y15="","",[30]BA!Y15)</f>
        <v>79</v>
      </c>
      <c r="Z15" s="302">
        <f t="shared" si="8"/>
        <v>76</v>
      </c>
      <c r="AA15" s="201">
        <f t="shared" si="9"/>
        <v>74</v>
      </c>
      <c r="AB15" s="201">
        <f t="shared" si="10"/>
        <v>0</v>
      </c>
      <c r="AC15" s="201">
        <f t="shared" si="11"/>
        <v>1</v>
      </c>
      <c r="AD15" s="201">
        <f t="shared" si="12"/>
        <v>2</v>
      </c>
      <c r="AE15" s="221" t="str">
        <f t="shared" si="13"/>
        <v xml:space="preserve">Menunjukkan penguasaan dalam Materi kalimat istifham </v>
      </c>
      <c r="AF15" s="226" t="str">
        <f t="shared" si="14"/>
        <v>Perlu bantuan dalam Materi angka dalam bahasa Arab dari 1 - 100 dan kalimat struktur khobar muqaddam mubtada' muakkhar</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73"/>
      <c r="B16" s="134">
        <f t="shared" si="7"/>
        <v>8</v>
      </c>
      <c r="C16" s="135">
        <f>IF(Data!F12="","",Data!F12)</f>
        <v>2082</v>
      </c>
      <c r="D16" s="135" t="str">
        <f>IF(Data!G12="","",Data!G12)</f>
        <v>3092203012</v>
      </c>
      <c r="E16" s="152" t="str">
        <f>IF(Data!H12="","",Data!H12)</f>
        <v>ILHAM MAULANA</v>
      </c>
      <c r="F16" s="135" t="str">
        <f>IF(Data!I12="","",Data!I12)</f>
        <v>L</v>
      </c>
      <c r="G16" s="135">
        <f>IF([30]BA!G16="","",[30]BA!G16)</f>
        <v>75</v>
      </c>
      <c r="H16" s="135">
        <f>IF([30]BA!H16="","",[30]BA!H16)</f>
        <v>0</v>
      </c>
      <c r="I16" s="135">
        <f>IF([30]BA!I16="","",[30]BA!I16)</f>
        <v>0</v>
      </c>
      <c r="J16" s="135">
        <f>IF([30]BA!J16="","",[30]BA!J16)</f>
        <v>0</v>
      </c>
      <c r="K16" s="135">
        <f>IF([30]BA!K16="","",[30]BA!K16)</f>
        <v>0</v>
      </c>
      <c r="L16" s="135">
        <f>IF([30]BA!L16="","",[30]BA!L16)</f>
        <v>0</v>
      </c>
      <c r="M16" s="135">
        <f>IF([30]BA!M16="","",[30]BA!M16)</f>
        <v>0</v>
      </c>
      <c r="N16" s="135">
        <f>IF([30]BA!N16="","",[30]BA!N16)</f>
        <v>0</v>
      </c>
      <c r="O16" s="135">
        <f>IF([30]BA!O16="","",[30]BA!O16)</f>
        <v>75</v>
      </c>
      <c r="P16" s="135">
        <f>IF([30]BA!P16="","",[30]BA!P16)</f>
        <v>78</v>
      </c>
      <c r="Q16" s="135">
        <f>IF([30]BA!Q16="","",[30]BA!Q16)</f>
        <v>0</v>
      </c>
      <c r="R16" s="135">
        <f>IF([30]BA!R16="","",[30]BA!R16)</f>
        <v>0</v>
      </c>
      <c r="S16" s="135">
        <f>IF([30]BA!S16="","",[30]BA!S16)</f>
        <v>0</v>
      </c>
      <c r="T16" s="135">
        <f>IF([30]BA!T16="","",[30]BA!T16)</f>
        <v>0</v>
      </c>
      <c r="U16" s="135">
        <f>IF([30]BA!U16="","",[30]BA!U16)</f>
        <v>0</v>
      </c>
      <c r="V16" s="350">
        <f>IF([30]BA!V16="","",[30]BA!V16)</f>
        <v>0</v>
      </c>
      <c r="W16" s="375">
        <f>IF([30]BA!W16="","",[30]BA!W16)</f>
        <v>75</v>
      </c>
      <c r="X16" s="375">
        <f>IF([30]BA!X16="","",[30]BA!X16)</f>
        <v>76.5</v>
      </c>
      <c r="Y16" s="351">
        <f>IF([30]BA!Y16="","",[30]BA!Y16)</f>
        <v>78</v>
      </c>
      <c r="Z16" s="302">
        <f t="shared" si="8"/>
        <v>77</v>
      </c>
      <c r="AA16" s="201">
        <f t="shared" si="9"/>
        <v>75</v>
      </c>
      <c r="AB16" s="201">
        <f t="shared" si="10"/>
        <v>0</v>
      </c>
      <c r="AC16" s="201">
        <f t="shared" si="11"/>
        <v>1</v>
      </c>
      <c r="AD16" s="201">
        <f t="shared" si="12"/>
        <v>2</v>
      </c>
      <c r="AE16" s="221" t="str">
        <f t="shared" si="13"/>
        <v xml:space="preserve">Menunjukkan penguasaan dalam Materi kalimat istifham </v>
      </c>
      <c r="AF16" s="226" t="str">
        <f t="shared" si="14"/>
        <v>Perlu bantuan dalam Materi angka dalam bahasa Arab dari 1 - 100 dan kalimat struktur khobar muqaddam mubtada' muakkhar</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73"/>
      <c r="B17" s="134">
        <f t="shared" si="7"/>
        <v>9</v>
      </c>
      <c r="C17" s="135">
        <f>IF(Data!F13="","",Data!F13)</f>
        <v>2088</v>
      </c>
      <c r="D17" s="135" t="str">
        <f>IF(Data!G13="","",Data!G13)</f>
        <v>3106632526</v>
      </c>
      <c r="E17" s="152" t="str">
        <f>IF(Data!H13="","",Data!H13)</f>
        <v>INDAH VIOLAFITRA</v>
      </c>
      <c r="F17" s="135" t="str">
        <f>IF(Data!I13="","",Data!I13)</f>
        <v>P</v>
      </c>
      <c r="G17" s="135">
        <f>IF([30]BA!G17="","",[30]BA!G17)</f>
        <v>75</v>
      </c>
      <c r="H17" s="135">
        <f>IF([30]BA!H17="","",[30]BA!H17)</f>
        <v>0</v>
      </c>
      <c r="I17" s="135">
        <f>IF([30]BA!I17="","",[30]BA!I17)</f>
        <v>0</v>
      </c>
      <c r="J17" s="135">
        <f>IF([30]BA!J17="","",[30]BA!J17)</f>
        <v>0</v>
      </c>
      <c r="K17" s="135">
        <f>IF([30]BA!K17="","",[30]BA!K17)</f>
        <v>0</v>
      </c>
      <c r="L17" s="135">
        <f>IF([30]BA!L17="","",[30]BA!L17)</f>
        <v>0</v>
      </c>
      <c r="M17" s="135">
        <f>IF([30]BA!M17="","",[30]BA!M17)</f>
        <v>0</v>
      </c>
      <c r="N17" s="135">
        <f>IF([30]BA!N17="","",[30]BA!N17)</f>
        <v>0</v>
      </c>
      <c r="O17" s="135">
        <f>IF([30]BA!O17="","",[30]BA!O17)</f>
        <v>75</v>
      </c>
      <c r="P17" s="135">
        <f>IF([30]BA!P17="","",[30]BA!P17)</f>
        <v>79</v>
      </c>
      <c r="Q17" s="135">
        <f>IF([30]BA!Q17="","",[30]BA!Q17)</f>
        <v>0</v>
      </c>
      <c r="R17" s="135">
        <f>IF([30]BA!R17="","",[30]BA!R17)</f>
        <v>0</v>
      </c>
      <c r="S17" s="135">
        <f>IF([30]BA!S17="","",[30]BA!S17)</f>
        <v>0</v>
      </c>
      <c r="T17" s="135">
        <f>IF([30]BA!T17="","",[30]BA!T17)</f>
        <v>0</v>
      </c>
      <c r="U17" s="135">
        <f>IF([30]BA!U17="","",[30]BA!U17)</f>
        <v>0</v>
      </c>
      <c r="V17" s="350">
        <f>IF([30]BA!V17="","",[30]BA!V17)</f>
        <v>0</v>
      </c>
      <c r="W17" s="375">
        <f>IF([30]BA!W17="","",[30]BA!W17)</f>
        <v>75</v>
      </c>
      <c r="X17" s="375">
        <f>IF([30]BA!X17="","",[30]BA!X17)</f>
        <v>77</v>
      </c>
      <c r="Y17" s="351">
        <f>IF([30]BA!Y17="","",[30]BA!Y17)</f>
        <v>75</v>
      </c>
      <c r="Z17" s="302">
        <f t="shared" si="8"/>
        <v>76</v>
      </c>
      <c r="AA17" s="201">
        <f t="shared" si="9"/>
        <v>75</v>
      </c>
      <c r="AB17" s="201">
        <f t="shared" si="10"/>
        <v>0</v>
      </c>
      <c r="AC17" s="201">
        <f t="shared" si="11"/>
        <v>1</v>
      </c>
      <c r="AD17" s="201">
        <f t="shared" si="12"/>
        <v>2</v>
      </c>
      <c r="AE17" s="221" t="str">
        <f t="shared" si="13"/>
        <v xml:space="preserve">Menunjukkan penguasaan dalam Materi kalimat istifham </v>
      </c>
      <c r="AF17" s="226" t="str">
        <f t="shared" si="14"/>
        <v>Perlu bantuan dalam Materi angka dalam bahasa Arab dari 1 - 100 dan kalimat struktur khobar muqaddam mubtada' muakkhar</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73"/>
      <c r="B18" s="134">
        <f t="shared" si="7"/>
        <v>10</v>
      </c>
      <c r="C18" s="135">
        <f>IF(Data!F14="","",Data!F14)</f>
        <v>2109</v>
      </c>
      <c r="D18" s="135" t="str">
        <f>IF(Data!G14="","",Data!G14)</f>
        <v>3092608052</v>
      </c>
      <c r="E18" s="152" t="str">
        <f>IF(Data!H14="","",Data!H14)</f>
        <v>KEVIN FAHREZI</v>
      </c>
      <c r="F18" s="135" t="str">
        <f>IF(Data!I14="","",Data!I14)</f>
        <v>L</v>
      </c>
      <c r="G18" s="135">
        <f>IF([30]BA!G18="","",[30]BA!G18)</f>
        <v>75</v>
      </c>
      <c r="H18" s="135">
        <f>IF([30]BA!H18="","",[30]BA!H18)</f>
        <v>0</v>
      </c>
      <c r="I18" s="135">
        <f>IF([30]BA!I18="","",[30]BA!I18)</f>
        <v>0</v>
      </c>
      <c r="J18" s="135">
        <f>IF([30]BA!J18="","",[30]BA!J18)</f>
        <v>0</v>
      </c>
      <c r="K18" s="135">
        <f>IF([30]BA!K18="","",[30]BA!K18)</f>
        <v>0</v>
      </c>
      <c r="L18" s="135">
        <f>IF([30]BA!L18="","",[30]BA!L18)</f>
        <v>0</v>
      </c>
      <c r="M18" s="135">
        <f>IF([30]BA!M18="","",[30]BA!M18)</f>
        <v>0</v>
      </c>
      <c r="N18" s="135">
        <f>IF([30]BA!N18="","",[30]BA!N18)</f>
        <v>0</v>
      </c>
      <c r="O18" s="135">
        <f>IF([30]BA!O18="","",[30]BA!O18)</f>
        <v>71</v>
      </c>
      <c r="P18" s="135">
        <f>IF([30]BA!P18="","",[30]BA!P18)</f>
        <v>75</v>
      </c>
      <c r="Q18" s="135">
        <f>IF([30]BA!Q18="","",[30]BA!Q18)</f>
        <v>0</v>
      </c>
      <c r="R18" s="135">
        <f>IF([30]BA!R18="","",[30]BA!R18)</f>
        <v>0</v>
      </c>
      <c r="S18" s="135">
        <f>IF([30]BA!S18="","",[30]BA!S18)</f>
        <v>0</v>
      </c>
      <c r="T18" s="135">
        <f>IF([30]BA!T18="","",[30]BA!T18)</f>
        <v>0</v>
      </c>
      <c r="U18" s="135">
        <f>IF([30]BA!U18="","",[30]BA!U18)</f>
        <v>0</v>
      </c>
      <c r="V18" s="350">
        <f>IF([30]BA!V18="","",[30]BA!V18)</f>
        <v>0</v>
      </c>
      <c r="W18" s="375">
        <f>IF([30]BA!W18="","",[30]BA!W18)</f>
        <v>75</v>
      </c>
      <c r="X18" s="375">
        <f>IF([30]BA!X18="","",[30]BA!X18)</f>
        <v>73</v>
      </c>
      <c r="Y18" s="351">
        <f>IF([30]BA!Y18="","",[30]BA!Y18)</f>
        <v>75</v>
      </c>
      <c r="Z18" s="302">
        <f t="shared" si="8"/>
        <v>74</v>
      </c>
      <c r="AA18" s="201">
        <f t="shared" si="9"/>
        <v>75</v>
      </c>
      <c r="AB18" s="201">
        <f t="shared" si="10"/>
        <v>0</v>
      </c>
      <c r="AC18" s="201">
        <f t="shared" si="11"/>
        <v>1</v>
      </c>
      <c r="AD18" s="201">
        <f t="shared" si="12"/>
        <v>2</v>
      </c>
      <c r="AE18" s="221" t="str">
        <f t="shared" si="13"/>
        <v xml:space="preserve">Menunjukkan penguasaan dalam Materi kalimat istifham </v>
      </c>
      <c r="AF18" s="226" t="str">
        <f t="shared" si="14"/>
        <v>Perlu bantuan dalam Materi angka dalam bahasa Arab dari 1 - 100 dan kalimat struktur khobar muqaddam mubtada' muakkhar</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73"/>
      <c r="B19" s="134">
        <f t="shared" si="7"/>
        <v>11</v>
      </c>
      <c r="C19" s="135">
        <f>IF(Data!F15="","",Data!F15)</f>
        <v>2096</v>
      </c>
      <c r="D19" s="135" t="str">
        <f>IF(Data!G15="","",Data!G15)</f>
        <v>0107523037</v>
      </c>
      <c r="E19" s="152" t="str">
        <f>IF(Data!H15="","",Data!H15)</f>
        <v>M. IZAM AZMI</v>
      </c>
      <c r="F19" s="135" t="str">
        <f>IF(Data!I15="","",Data!I15)</f>
        <v>L</v>
      </c>
      <c r="G19" s="135">
        <f>IF([30]BA!G19="","",[30]BA!G19)</f>
        <v>75</v>
      </c>
      <c r="H19" s="135">
        <f>IF([30]BA!H19="","",[30]BA!H19)</f>
        <v>0</v>
      </c>
      <c r="I19" s="135">
        <f>IF([30]BA!I19="","",[30]BA!I19)</f>
        <v>0</v>
      </c>
      <c r="J19" s="135">
        <f>IF([30]BA!J19="","",[30]BA!J19)</f>
        <v>0</v>
      </c>
      <c r="K19" s="135">
        <f>IF([30]BA!K19="","",[30]BA!K19)</f>
        <v>0</v>
      </c>
      <c r="L19" s="135">
        <f>IF([30]BA!L19="","",[30]BA!L19)</f>
        <v>0</v>
      </c>
      <c r="M19" s="135">
        <f>IF([30]BA!M19="","",[30]BA!M19)</f>
        <v>0</v>
      </c>
      <c r="N19" s="135">
        <f>IF([30]BA!N19="","",[30]BA!N19)</f>
        <v>0</v>
      </c>
      <c r="O19" s="135">
        <f>IF([30]BA!O19="","",[30]BA!O19)</f>
        <v>75</v>
      </c>
      <c r="P19" s="135">
        <f>IF([30]BA!P19="","",[30]BA!P19)</f>
        <v>74</v>
      </c>
      <c r="Q19" s="135">
        <f>IF([30]BA!Q19="","",[30]BA!Q19)</f>
        <v>0</v>
      </c>
      <c r="R19" s="135">
        <f>IF([30]BA!R19="","",[30]BA!R19)</f>
        <v>0</v>
      </c>
      <c r="S19" s="135">
        <f>IF([30]BA!S19="","",[30]BA!S19)</f>
        <v>0</v>
      </c>
      <c r="T19" s="135">
        <f>IF([30]BA!T19="","",[30]BA!T19)</f>
        <v>0</v>
      </c>
      <c r="U19" s="135">
        <f>IF([30]BA!U19="","",[30]BA!U19)</f>
        <v>0</v>
      </c>
      <c r="V19" s="350">
        <f>IF([30]BA!V19="","",[30]BA!V19)</f>
        <v>0</v>
      </c>
      <c r="W19" s="375">
        <f>IF([30]BA!W19="","",[30]BA!W19)</f>
        <v>75</v>
      </c>
      <c r="X19" s="375">
        <f>IF([30]BA!X19="","",[30]BA!X19)</f>
        <v>74.5</v>
      </c>
      <c r="Y19" s="351">
        <f>IF([30]BA!Y19="","",[30]BA!Y19)</f>
        <v>75</v>
      </c>
      <c r="Z19" s="302">
        <f t="shared" si="8"/>
        <v>75</v>
      </c>
      <c r="AA19" s="201">
        <f t="shared" si="9"/>
        <v>75</v>
      </c>
      <c r="AB19" s="201">
        <f t="shared" si="10"/>
        <v>0</v>
      </c>
      <c r="AC19" s="201">
        <f t="shared" si="11"/>
        <v>1</v>
      </c>
      <c r="AD19" s="201">
        <f t="shared" si="12"/>
        <v>2</v>
      </c>
      <c r="AE19" s="221" t="str">
        <f t="shared" si="13"/>
        <v xml:space="preserve">Menunjukkan penguasaan dalam Materi kalimat istifham </v>
      </c>
      <c r="AF19" s="226" t="str">
        <f t="shared" si="14"/>
        <v>Perlu bantuan dalam Materi angka dalam bahasa Arab dari 1 - 100 dan kalimat struktur khobar muqaddam mubtada' muakkhar</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73"/>
      <c r="B20" s="134">
        <f t="shared" si="7"/>
        <v>12</v>
      </c>
      <c r="C20" s="135">
        <f>IF(Data!F16="","",Data!F16)</f>
        <v>2102</v>
      </c>
      <c r="D20" s="135" t="str">
        <f>IF(Data!G16="","",Data!G16)</f>
        <v>0104675982</v>
      </c>
      <c r="E20" s="152" t="str">
        <f>IF(Data!H16="","",Data!H16)</f>
        <v>M. RAFFY MAULA DANNY</v>
      </c>
      <c r="F20" s="135" t="str">
        <f>IF(Data!I16="","",Data!I16)</f>
        <v>L</v>
      </c>
      <c r="G20" s="135">
        <f>IF([30]BA!G20="","",[30]BA!G20)</f>
        <v>75</v>
      </c>
      <c r="H20" s="135">
        <f>IF([30]BA!H20="","",[30]BA!H20)</f>
        <v>0</v>
      </c>
      <c r="I20" s="135">
        <f>IF([30]BA!I20="","",[30]BA!I20)</f>
        <v>0</v>
      </c>
      <c r="J20" s="135">
        <f>IF([30]BA!J20="","",[30]BA!J20)</f>
        <v>0</v>
      </c>
      <c r="K20" s="135">
        <f>IF([30]BA!K20="","",[30]BA!K20)</f>
        <v>0</v>
      </c>
      <c r="L20" s="135">
        <f>IF([30]BA!L20="","",[30]BA!L20)</f>
        <v>0</v>
      </c>
      <c r="M20" s="135">
        <f>IF([30]BA!M20="","",[30]BA!M20)</f>
        <v>0</v>
      </c>
      <c r="N20" s="135">
        <f>IF([30]BA!N20="","",[30]BA!N20)</f>
        <v>0</v>
      </c>
      <c r="O20" s="135">
        <f>IF([30]BA!O20="","",[30]BA!O20)</f>
        <v>75</v>
      </c>
      <c r="P20" s="135">
        <f>IF([30]BA!P20="","",[30]BA!P20)</f>
        <v>76</v>
      </c>
      <c r="Q20" s="135">
        <f>IF([30]BA!Q20="","",[30]BA!Q20)</f>
        <v>0</v>
      </c>
      <c r="R20" s="135">
        <f>IF([30]BA!R20="","",[30]BA!R20)</f>
        <v>0</v>
      </c>
      <c r="S20" s="135">
        <f>IF([30]BA!S20="","",[30]BA!S20)</f>
        <v>0</v>
      </c>
      <c r="T20" s="135">
        <f>IF([30]BA!T20="","",[30]BA!T20)</f>
        <v>0</v>
      </c>
      <c r="U20" s="135">
        <f>IF([30]BA!U20="","",[30]BA!U20)</f>
        <v>0</v>
      </c>
      <c r="V20" s="350">
        <f>IF([30]BA!V20="","",[30]BA!V20)</f>
        <v>0</v>
      </c>
      <c r="W20" s="375">
        <f>IF([30]BA!W20="","",[30]BA!W20)</f>
        <v>75</v>
      </c>
      <c r="X20" s="375">
        <f>IF([30]BA!X20="","",[30]BA!X20)</f>
        <v>75.5</v>
      </c>
      <c r="Y20" s="351">
        <f>IF([30]BA!Y20="","",[30]BA!Y20)</f>
        <v>75</v>
      </c>
      <c r="Z20" s="302">
        <f t="shared" si="8"/>
        <v>75</v>
      </c>
      <c r="AA20" s="201">
        <f t="shared" si="9"/>
        <v>75</v>
      </c>
      <c r="AB20" s="201">
        <f t="shared" si="10"/>
        <v>0</v>
      </c>
      <c r="AC20" s="201">
        <f t="shared" si="11"/>
        <v>1</v>
      </c>
      <c r="AD20" s="201">
        <f t="shared" si="12"/>
        <v>2</v>
      </c>
      <c r="AE20" s="221" t="str">
        <f t="shared" si="13"/>
        <v xml:space="preserve">Menunjukkan penguasaan dalam Materi kalimat istifham </v>
      </c>
      <c r="AF20" s="226" t="str">
        <f t="shared" si="14"/>
        <v>Perlu bantuan dalam Materi angka dalam bahasa Arab dari 1 - 100 dan kalimat struktur khobar muqaddam mubtada' muakkhar</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73"/>
      <c r="B21" s="134">
        <f t="shared" si="7"/>
        <v>13</v>
      </c>
      <c r="C21" s="135">
        <f>IF(Data!F17="","",Data!F17)</f>
        <v>2090</v>
      </c>
      <c r="D21" s="135" t="str">
        <f>IF(Data!G17="","",Data!G17)</f>
        <v>3090477421</v>
      </c>
      <c r="E21" s="152" t="str">
        <f>IF(Data!H17="","",Data!H17)</f>
        <v>MARWAH RIANA</v>
      </c>
      <c r="F21" s="135" t="str">
        <f>IF(Data!I17="","",Data!I17)</f>
        <v>P</v>
      </c>
      <c r="G21" s="135">
        <f>IF([30]BA!G21="","",[30]BA!G21)</f>
        <v>76</v>
      </c>
      <c r="H21" s="135">
        <f>IF([30]BA!H21="","",[30]BA!H21)</f>
        <v>0</v>
      </c>
      <c r="I21" s="135">
        <f>IF([30]BA!I21="","",[30]BA!I21)</f>
        <v>0</v>
      </c>
      <c r="J21" s="135">
        <f>IF([30]BA!J21="","",[30]BA!J21)</f>
        <v>0</v>
      </c>
      <c r="K21" s="135">
        <f>IF([30]BA!K21="","",[30]BA!K21)</f>
        <v>0</v>
      </c>
      <c r="L21" s="135">
        <f>IF([30]BA!L21="","",[30]BA!L21)</f>
        <v>0</v>
      </c>
      <c r="M21" s="135">
        <f>IF([30]BA!M21="","",[30]BA!M21)</f>
        <v>0</v>
      </c>
      <c r="N21" s="135">
        <f>IF([30]BA!N21="","",[30]BA!N21)</f>
        <v>0</v>
      </c>
      <c r="O21" s="135">
        <f>IF([30]BA!O21="","",[30]BA!O21)</f>
        <v>75</v>
      </c>
      <c r="P21" s="135">
        <f>IF([30]BA!P21="","",[30]BA!P21)</f>
        <v>78</v>
      </c>
      <c r="Q21" s="135">
        <f>IF([30]BA!Q21="","",[30]BA!Q21)</f>
        <v>0</v>
      </c>
      <c r="R21" s="135">
        <f>IF([30]BA!R21="","",[30]BA!R21)</f>
        <v>0</v>
      </c>
      <c r="S21" s="135">
        <f>IF([30]BA!S21="","",[30]BA!S21)</f>
        <v>0</v>
      </c>
      <c r="T21" s="135">
        <f>IF([30]BA!T21="","",[30]BA!T21)</f>
        <v>0</v>
      </c>
      <c r="U21" s="135">
        <f>IF([30]BA!U21="","",[30]BA!U21)</f>
        <v>0</v>
      </c>
      <c r="V21" s="350">
        <f>IF([30]BA!V21="","",[30]BA!V21)</f>
        <v>0</v>
      </c>
      <c r="W21" s="375">
        <f>IF([30]BA!W21="","",[30]BA!W21)</f>
        <v>76</v>
      </c>
      <c r="X21" s="375">
        <f>IF([30]BA!X21="","",[30]BA!X21)</f>
        <v>76.5</v>
      </c>
      <c r="Y21" s="351">
        <f>IF([30]BA!Y21="","",[30]BA!Y21)</f>
        <v>75</v>
      </c>
      <c r="Z21" s="302">
        <f t="shared" si="8"/>
        <v>76</v>
      </c>
      <c r="AA21" s="201">
        <f t="shared" si="9"/>
        <v>76</v>
      </c>
      <c r="AB21" s="201">
        <f t="shared" si="10"/>
        <v>0</v>
      </c>
      <c r="AC21" s="201">
        <f t="shared" si="11"/>
        <v>1</v>
      </c>
      <c r="AD21" s="201">
        <f t="shared" si="12"/>
        <v>2</v>
      </c>
      <c r="AE21" s="221" t="str">
        <f t="shared" si="13"/>
        <v xml:space="preserve">Menunjukkan penguasaan dalam Materi kalimat istifham </v>
      </c>
      <c r="AF21" s="226" t="str">
        <f t="shared" si="14"/>
        <v>Perlu bantuan dalam Materi angka dalam bahasa Arab dari 1 - 100 dan kalimat struktur khobar muqaddam mubtada' muakkhar</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73"/>
      <c r="B22" s="134">
        <f t="shared" si="7"/>
        <v>14</v>
      </c>
      <c r="C22" s="135">
        <f>IF(Data!F18="","",Data!F18)</f>
        <v>2105</v>
      </c>
      <c r="D22" s="135" t="str">
        <f>IF(Data!G18="","",Data!G18)</f>
        <v>3086284599</v>
      </c>
      <c r="E22" s="152" t="str">
        <f>IF(Data!H18="","",Data!H18)</f>
        <v>MUH. SYIFA' BAYU AJI</v>
      </c>
      <c r="F22" s="135" t="str">
        <f>IF(Data!I18="","",Data!I18)</f>
        <v>L</v>
      </c>
      <c r="G22" s="135">
        <f>IF([30]BA!G22="","",[30]BA!G22)</f>
        <v>75</v>
      </c>
      <c r="H22" s="135">
        <f>IF([30]BA!H22="","",[30]BA!H22)</f>
        <v>0</v>
      </c>
      <c r="I22" s="135">
        <f>IF([30]BA!I22="","",[30]BA!I22)</f>
        <v>0</v>
      </c>
      <c r="J22" s="135">
        <f>IF([30]BA!J22="","",[30]BA!J22)</f>
        <v>0</v>
      </c>
      <c r="K22" s="135">
        <f>IF([30]BA!K22="","",[30]BA!K22)</f>
        <v>0</v>
      </c>
      <c r="L22" s="135">
        <f>IF([30]BA!L22="","",[30]BA!L22)</f>
        <v>0</v>
      </c>
      <c r="M22" s="135">
        <f>IF([30]BA!M22="","",[30]BA!M22)</f>
        <v>0</v>
      </c>
      <c r="N22" s="135">
        <f>IF([30]BA!N22="","",[30]BA!N22)</f>
        <v>0</v>
      </c>
      <c r="O22" s="135">
        <f>IF([30]BA!O22="","",[30]BA!O22)</f>
        <v>76</v>
      </c>
      <c r="P22" s="135">
        <f>IF([30]BA!P22="","",[30]BA!P22)</f>
        <v>79</v>
      </c>
      <c r="Q22" s="135">
        <f>IF([30]BA!Q22="","",[30]BA!Q22)</f>
        <v>0</v>
      </c>
      <c r="R22" s="135">
        <f>IF([30]BA!R22="","",[30]BA!R22)</f>
        <v>0</v>
      </c>
      <c r="S22" s="135">
        <f>IF([30]BA!S22="","",[30]BA!S22)</f>
        <v>0</v>
      </c>
      <c r="T22" s="135">
        <f>IF([30]BA!T22="","",[30]BA!T22)</f>
        <v>0</v>
      </c>
      <c r="U22" s="135">
        <f>IF([30]BA!U22="","",[30]BA!U22)</f>
        <v>0</v>
      </c>
      <c r="V22" s="350">
        <f>IF([30]BA!V22="","",[30]BA!V22)</f>
        <v>0</v>
      </c>
      <c r="W22" s="375">
        <f>IF([30]BA!W22="","",[30]BA!W22)</f>
        <v>75</v>
      </c>
      <c r="X22" s="375">
        <f>IF([30]BA!X22="","",[30]BA!X22)</f>
        <v>77.5</v>
      </c>
      <c r="Y22" s="351">
        <f>IF([30]BA!Y22="","",[30]BA!Y22)</f>
        <v>76</v>
      </c>
      <c r="Z22" s="302">
        <f t="shared" si="8"/>
        <v>76</v>
      </c>
      <c r="AA22" s="201">
        <f t="shared" si="9"/>
        <v>75</v>
      </c>
      <c r="AB22" s="201">
        <f t="shared" si="10"/>
        <v>0</v>
      </c>
      <c r="AC22" s="201">
        <f t="shared" si="11"/>
        <v>1</v>
      </c>
      <c r="AD22" s="201">
        <f t="shared" si="12"/>
        <v>2</v>
      </c>
      <c r="AE22" s="221" t="str">
        <f t="shared" si="13"/>
        <v xml:space="preserve">Menunjukkan penguasaan dalam Materi kalimat istifham </v>
      </c>
      <c r="AF22" s="226" t="str">
        <f t="shared" si="14"/>
        <v>Perlu bantuan dalam Materi angka dalam bahasa Arab dari 1 - 100 dan kalimat struktur khobar muqaddam mubtada' muakkhar</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73"/>
      <c r="B23" s="134">
        <f t="shared" si="7"/>
        <v>15</v>
      </c>
      <c r="C23" s="135">
        <f>IF(Data!F19="","",Data!F19)</f>
        <v>2079</v>
      </c>
      <c r="D23" s="135" t="str">
        <f>IF(Data!G19="","",Data!G19)</f>
        <v>0102646736</v>
      </c>
      <c r="E23" s="152" t="str">
        <f>IF(Data!H19="","",Data!H19)</f>
        <v>MUHAMMAD FATIKHUL ILMI</v>
      </c>
      <c r="F23" s="135" t="str">
        <f>IF(Data!I19="","",Data!I19)</f>
        <v>L</v>
      </c>
      <c r="G23" s="135">
        <f>IF([30]BA!G23="","",[30]BA!G23)</f>
        <v>75</v>
      </c>
      <c r="H23" s="135">
        <f>IF([30]BA!H23="","",[30]BA!H23)</f>
        <v>0</v>
      </c>
      <c r="I23" s="135">
        <f>IF([30]BA!I23="","",[30]BA!I23)</f>
        <v>0</v>
      </c>
      <c r="J23" s="135">
        <f>IF([30]BA!J23="","",[30]BA!J23)</f>
        <v>0</v>
      </c>
      <c r="K23" s="135">
        <f>IF([30]BA!K23="","",[30]BA!K23)</f>
        <v>0</v>
      </c>
      <c r="L23" s="135">
        <f>IF([30]BA!L23="","",[30]BA!L23)</f>
        <v>0</v>
      </c>
      <c r="M23" s="135">
        <f>IF([30]BA!M23="","",[30]BA!M23)</f>
        <v>0</v>
      </c>
      <c r="N23" s="135">
        <f>IF([30]BA!N23="","",[30]BA!N23)</f>
        <v>0</v>
      </c>
      <c r="O23" s="135">
        <f>IF([30]BA!O23="","",[30]BA!O23)</f>
        <v>75</v>
      </c>
      <c r="P23" s="135">
        <f>IF([30]BA!P23="","",[30]BA!P23)</f>
        <v>76</v>
      </c>
      <c r="Q23" s="135">
        <f>IF([30]BA!Q23="","",[30]BA!Q23)</f>
        <v>0</v>
      </c>
      <c r="R23" s="135">
        <f>IF([30]BA!R23="","",[30]BA!R23)</f>
        <v>0</v>
      </c>
      <c r="S23" s="135">
        <f>IF([30]BA!S23="","",[30]BA!S23)</f>
        <v>0</v>
      </c>
      <c r="T23" s="135">
        <f>IF([30]BA!T23="","",[30]BA!T23)</f>
        <v>0</v>
      </c>
      <c r="U23" s="135">
        <f>IF([30]BA!U23="","",[30]BA!U23)</f>
        <v>0</v>
      </c>
      <c r="V23" s="350">
        <f>IF([30]BA!V23="","",[30]BA!V23)</f>
        <v>0</v>
      </c>
      <c r="W23" s="375">
        <f>IF([30]BA!W23="","",[30]BA!W23)</f>
        <v>75</v>
      </c>
      <c r="X23" s="375">
        <f>IF([30]BA!X23="","",[30]BA!X23)</f>
        <v>75.5</v>
      </c>
      <c r="Y23" s="351">
        <f>IF([30]BA!Y23="","",[30]BA!Y23)</f>
        <v>77</v>
      </c>
      <c r="Z23" s="302">
        <f t="shared" si="8"/>
        <v>76</v>
      </c>
      <c r="AA23" s="201">
        <f t="shared" si="9"/>
        <v>75</v>
      </c>
      <c r="AB23" s="201">
        <f t="shared" si="10"/>
        <v>0</v>
      </c>
      <c r="AC23" s="201">
        <f t="shared" si="11"/>
        <v>1</v>
      </c>
      <c r="AD23" s="201">
        <f t="shared" si="12"/>
        <v>2</v>
      </c>
      <c r="AE23" s="221" t="str">
        <f t="shared" si="13"/>
        <v xml:space="preserve">Menunjukkan penguasaan dalam Materi kalimat istifham </v>
      </c>
      <c r="AF23" s="226" t="str">
        <f t="shared" si="14"/>
        <v>Perlu bantuan dalam Materi angka dalam bahasa Arab dari 1 - 100 dan kalimat struktur khobar muqaddam mubtada' muakkhar</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73"/>
      <c r="B24" s="134">
        <f t="shared" si="7"/>
        <v>16</v>
      </c>
      <c r="C24" s="135">
        <f>IF(Data!F20="","",Data!F20)</f>
        <v>2106</v>
      </c>
      <c r="D24" s="135" t="str">
        <f>IF(Data!G20="","",Data!G20)</f>
        <v>3117077014</v>
      </c>
      <c r="E24" s="152" t="str">
        <f>IF(Data!H20="","",Data!H20)</f>
        <v>MUHAMMAD RAZIF KASYAFANI</v>
      </c>
      <c r="F24" s="135" t="str">
        <f>IF(Data!I20="","",Data!I20)</f>
        <v>L</v>
      </c>
      <c r="G24" s="135">
        <f>IF([30]BA!G24="","",[30]BA!G24)</f>
        <v>75</v>
      </c>
      <c r="H24" s="135">
        <f>IF([30]BA!H24="","",[30]BA!H24)</f>
        <v>0</v>
      </c>
      <c r="I24" s="135">
        <f>IF([30]BA!I24="","",[30]BA!I24)</f>
        <v>0</v>
      </c>
      <c r="J24" s="135">
        <f>IF([30]BA!J24="","",[30]BA!J24)</f>
        <v>0</v>
      </c>
      <c r="K24" s="135">
        <f>IF([30]BA!K24="","",[30]BA!K24)</f>
        <v>0</v>
      </c>
      <c r="L24" s="135">
        <f>IF([30]BA!L24="","",[30]BA!L24)</f>
        <v>0</v>
      </c>
      <c r="M24" s="135">
        <f>IF([30]BA!M24="","",[30]BA!M24)</f>
        <v>0</v>
      </c>
      <c r="N24" s="135">
        <f>IF([30]BA!N24="","",[30]BA!N24)</f>
        <v>0</v>
      </c>
      <c r="O24" s="135">
        <f>IF([30]BA!O24="","",[30]BA!O24)</f>
        <v>75</v>
      </c>
      <c r="P24" s="135">
        <f>IF([30]BA!P24="","",[30]BA!P24)</f>
        <v>79</v>
      </c>
      <c r="Q24" s="135">
        <f>IF([30]BA!Q24="","",[30]BA!Q24)</f>
        <v>0</v>
      </c>
      <c r="R24" s="135">
        <f>IF([30]BA!R24="","",[30]BA!R24)</f>
        <v>0</v>
      </c>
      <c r="S24" s="135">
        <f>IF([30]BA!S24="","",[30]BA!S24)</f>
        <v>0</v>
      </c>
      <c r="T24" s="135">
        <f>IF([30]BA!T24="","",[30]BA!T24)</f>
        <v>0</v>
      </c>
      <c r="U24" s="135">
        <f>IF([30]BA!U24="","",[30]BA!U24)</f>
        <v>0</v>
      </c>
      <c r="V24" s="350">
        <f>IF([30]BA!V24="","",[30]BA!V24)</f>
        <v>0</v>
      </c>
      <c r="W24" s="375">
        <f>IF([30]BA!W24="","",[30]BA!W24)</f>
        <v>75</v>
      </c>
      <c r="X24" s="375">
        <f>IF([30]BA!X24="","",[30]BA!X24)</f>
        <v>77</v>
      </c>
      <c r="Y24" s="351">
        <f>IF([30]BA!Y24="","",[30]BA!Y24)</f>
        <v>78</v>
      </c>
      <c r="Z24" s="302">
        <f t="shared" si="8"/>
        <v>77</v>
      </c>
      <c r="AA24" s="201">
        <f t="shared" si="9"/>
        <v>75</v>
      </c>
      <c r="AB24" s="201">
        <f t="shared" si="10"/>
        <v>0</v>
      </c>
      <c r="AC24" s="201">
        <f t="shared" si="11"/>
        <v>1</v>
      </c>
      <c r="AD24" s="201">
        <f t="shared" si="12"/>
        <v>2</v>
      </c>
      <c r="AE24" s="221" t="str">
        <f t="shared" si="13"/>
        <v xml:space="preserve">Menunjukkan penguasaan dalam Materi kalimat istifham </v>
      </c>
      <c r="AF24" s="226" t="str">
        <f t="shared" si="14"/>
        <v>Perlu bantuan dalam Materi angka dalam bahasa Arab dari 1 - 100 dan kalimat struktur khobar muqaddam mubtada' muakkhar</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73"/>
      <c r="B25" s="134">
        <f t="shared" si="7"/>
        <v>17</v>
      </c>
      <c r="C25" s="135">
        <f>IF(Data!F21="","",Data!F21)</f>
        <v>2092</v>
      </c>
      <c r="D25" s="135" t="str">
        <f>IF(Data!G21="","",Data!G21)</f>
        <v>3098715690</v>
      </c>
      <c r="E25" s="152" t="str">
        <f>IF(Data!H21="","",Data!H21)</f>
        <v>NAZILATUN NIKMAH</v>
      </c>
      <c r="F25" s="135" t="str">
        <f>IF(Data!I21="","",Data!I21)</f>
        <v>P</v>
      </c>
      <c r="G25" s="135">
        <f>IF([30]BA!G25="","",[30]BA!G25)</f>
        <v>75</v>
      </c>
      <c r="H25" s="135">
        <f>IF([30]BA!H25="","",[30]BA!H25)</f>
        <v>0</v>
      </c>
      <c r="I25" s="135">
        <f>IF([30]BA!I25="","",[30]BA!I25)</f>
        <v>0</v>
      </c>
      <c r="J25" s="135">
        <f>IF([30]BA!J25="","",[30]BA!J25)</f>
        <v>0</v>
      </c>
      <c r="K25" s="135">
        <f>IF([30]BA!K25="","",[30]BA!K25)</f>
        <v>0</v>
      </c>
      <c r="L25" s="135">
        <f>IF([30]BA!L25="","",[30]BA!L25)</f>
        <v>0</v>
      </c>
      <c r="M25" s="135">
        <f>IF([30]BA!M25="","",[30]BA!M25)</f>
        <v>0</v>
      </c>
      <c r="N25" s="135">
        <f>IF([30]BA!N25="","",[30]BA!N25)</f>
        <v>0</v>
      </c>
      <c r="O25" s="135">
        <f>IF([30]BA!O25="","",[30]BA!O25)</f>
        <v>75</v>
      </c>
      <c r="P25" s="135">
        <f>IF([30]BA!P25="","",[30]BA!P25)</f>
        <v>71</v>
      </c>
      <c r="Q25" s="135">
        <f>IF([30]BA!Q25="","",[30]BA!Q25)</f>
        <v>0</v>
      </c>
      <c r="R25" s="135">
        <f>IF([30]BA!R25="","",[30]BA!R25)</f>
        <v>0</v>
      </c>
      <c r="S25" s="135">
        <f>IF([30]BA!S25="","",[30]BA!S25)</f>
        <v>0</v>
      </c>
      <c r="T25" s="135">
        <f>IF([30]BA!T25="","",[30]BA!T25)</f>
        <v>0</v>
      </c>
      <c r="U25" s="135">
        <f>IF([30]BA!U25="","",[30]BA!U25)</f>
        <v>0</v>
      </c>
      <c r="V25" s="350">
        <f>IF([30]BA!V25="","",[30]BA!V25)</f>
        <v>0</v>
      </c>
      <c r="W25" s="375">
        <f>IF([30]BA!W25="","",[30]BA!W25)</f>
        <v>75</v>
      </c>
      <c r="X25" s="375">
        <f>IF([30]BA!X25="","",[30]BA!X25)</f>
        <v>73</v>
      </c>
      <c r="Y25" s="351">
        <f>IF([30]BA!Y25="","",[30]BA!Y25)</f>
        <v>75</v>
      </c>
      <c r="Z25" s="302">
        <f t="shared" si="8"/>
        <v>74</v>
      </c>
      <c r="AA25" s="201">
        <f t="shared" si="9"/>
        <v>75</v>
      </c>
      <c r="AB25" s="201">
        <f t="shared" si="10"/>
        <v>0</v>
      </c>
      <c r="AC25" s="201">
        <f t="shared" si="11"/>
        <v>1</v>
      </c>
      <c r="AD25" s="201">
        <f t="shared" si="12"/>
        <v>2</v>
      </c>
      <c r="AE25" s="221" t="str">
        <f t="shared" si="13"/>
        <v xml:space="preserve">Menunjukkan penguasaan dalam Materi kalimat istifham </v>
      </c>
      <c r="AF25" s="226" t="str">
        <f t="shared" si="14"/>
        <v>Perlu bantuan dalam Materi angka dalam bahasa Arab dari 1 - 100 dan kalimat struktur khobar muqaddam mubtada' muakkhar</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73"/>
      <c r="B26" s="134">
        <f t="shared" si="7"/>
        <v>18</v>
      </c>
      <c r="C26" s="135">
        <f>IF(Data!F22="","",Data!F22)</f>
        <v>2114</v>
      </c>
      <c r="D26" s="135" t="str">
        <f>IF(Data!G22="","",Data!G22)</f>
        <v>0095372418</v>
      </c>
      <c r="E26" s="152" t="str">
        <f>IF(Data!H22="","",Data!H22)</f>
        <v>NIRMALA MAHARANI</v>
      </c>
      <c r="F26" s="135" t="str">
        <f>IF(Data!I22="","",Data!I22)</f>
        <v>P</v>
      </c>
      <c r="G26" s="135">
        <f>IF([30]BA!G26="","",[30]BA!G26)</f>
        <v>75</v>
      </c>
      <c r="H26" s="135">
        <f>IF([30]BA!H26="","",[30]BA!H26)</f>
        <v>0</v>
      </c>
      <c r="I26" s="135">
        <f>IF([30]BA!I26="","",[30]BA!I26)</f>
        <v>0</v>
      </c>
      <c r="J26" s="135">
        <f>IF([30]BA!J26="","",[30]BA!J26)</f>
        <v>0</v>
      </c>
      <c r="K26" s="135">
        <f>IF([30]BA!K26="","",[30]BA!K26)</f>
        <v>0</v>
      </c>
      <c r="L26" s="135">
        <f>IF([30]BA!L26="","",[30]BA!L26)</f>
        <v>0</v>
      </c>
      <c r="M26" s="135">
        <f>IF([30]BA!M26="","",[30]BA!M26)</f>
        <v>0</v>
      </c>
      <c r="N26" s="135">
        <f>IF([30]BA!N26="","",[30]BA!N26)</f>
        <v>0</v>
      </c>
      <c r="O26" s="135">
        <f>IF([30]BA!O26="","",[30]BA!O26)</f>
        <v>74</v>
      </c>
      <c r="P26" s="135">
        <f>IF([30]BA!P26="","",[30]BA!P26)</f>
        <v>76</v>
      </c>
      <c r="Q26" s="135">
        <f>IF([30]BA!Q26="","",[30]BA!Q26)</f>
        <v>0</v>
      </c>
      <c r="R26" s="135">
        <f>IF([30]BA!R26="","",[30]BA!R26)</f>
        <v>0</v>
      </c>
      <c r="S26" s="135">
        <f>IF([30]BA!S26="","",[30]BA!S26)</f>
        <v>0</v>
      </c>
      <c r="T26" s="135">
        <f>IF([30]BA!T26="","",[30]BA!T26)</f>
        <v>0</v>
      </c>
      <c r="U26" s="135">
        <f>IF([30]BA!U26="","",[30]BA!U26)</f>
        <v>0</v>
      </c>
      <c r="V26" s="350">
        <f>IF([30]BA!V26="","",[30]BA!V26)</f>
        <v>0</v>
      </c>
      <c r="W26" s="375">
        <f>IF([30]BA!W26="","",[30]BA!W26)</f>
        <v>75</v>
      </c>
      <c r="X26" s="375">
        <f>IF([30]BA!X26="","",[30]BA!X26)</f>
        <v>75</v>
      </c>
      <c r="Y26" s="351">
        <f>IF([30]BA!Y26="","",[30]BA!Y26)</f>
        <v>75</v>
      </c>
      <c r="Z26" s="302">
        <f t="shared" si="8"/>
        <v>75</v>
      </c>
      <c r="AA26" s="201">
        <f t="shared" si="9"/>
        <v>75</v>
      </c>
      <c r="AB26" s="201">
        <f t="shared" si="10"/>
        <v>0</v>
      </c>
      <c r="AC26" s="201">
        <f t="shared" si="11"/>
        <v>1</v>
      </c>
      <c r="AD26" s="201">
        <f t="shared" si="12"/>
        <v>2</v>
      </c>
      <c r="AE26" s="221" t="str">
        <f t="shared" si="13"/>
        <v xml:space="preserve">Menunjukkan penguasaan dalam Materi kalimat istifham </v>
      </c>
      <c r="AF26" s="226" t="str">
        <f t="shared" si="14"/>
        <v>Perlu bantuan dalam Materi angka dalam bahasa Arab dari 1 - 100 dan kalimat struktur khobar muqaddam mubtada' muakkhar</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73"/>
      <c r="B27" s="134">
        <f t="shared" si="7"/>
        <v>19</v>
      </c>
      <c r="C27" s="135">
        <f>IF(Data!F23="","",Data!F23)</f>
        <v>2149</v>
      </c>
      <c r="D27" s="135" t="str">
        <f>IF(Data!G23="","",Data!G23)</f>
        <v>3100029460</v>
      </c>
      <c r="E27" s="152" t="str">
        <f>IF(Data!H23="","",Data!H23)</f>
        <v>NOR ALIA SILFA</v>
      </c>
      <c r="F27" s="135" t="str">
        <f>IF(Data!I23="","",Data!I23)</f>
        <v>P</v>
      </c>
      <c r="G27" s="135">
        <f>IF([30]BA!G27="","",[30]BA!G27)</f>
        <v>74</v>
      </c>
      <c r="H27" s="135">
        <f>IF([30]BA!H27="","",[30]BA!H27)</f>
        <v>0</v>
      </c>
      <c r="I27" s="135">
        <f>IF([30]BA!I27="","",[30]BA!I27)</f>
        <v>0</v>
      </c>
      <c r="J27" s="135">
        <f>IF([30]BA!J27="","",[30]BA!J27)</f>
        <v>0</v>
      </c>
      <c r="K27" s="135">
        <f>IF([30]BA!K27="","",[30]BA!K27)</f>
        <v>0</v>
      </c>
      <c r="L27" s="135">
        <f>IF([30]BA!L27="","",[30]BA!L27)</f>
        <v>0</v>
      </c>
      <c r="M27" s="135">
        <f>IF([30]BA!M27="","",[30]BA!M27)</f>
        <v>0</v>
      </c>
      <c r="N27" s="135">
        <f>IF([30]BA!N27="","",[30]BA!N27)</f>
        <v>0</v>
      </c>
      <c r="O27" s="135">
        <f>IF([30]BA!O27="","",[30]BA!O27)</f>
        <v>75</v>
      </c>
      <c r="P27" s="135">
        <f>IF([30]BA!P27="","",[30]BA!P27)</f>
        <v>74</v>
      </c>
      <c r="Q27" s="135">
        <f>IF([30]BA!Q27="","",[30]BA!Q27)</f>
        <v>0</v>
      </c>
      <c r="R27" s="135">
        <f>IF([30]BA!R27="","",[30]BA!R27)</f>
        <v>0</v>
      </c>
      <c r="S27" s="135">
        <f>IF([30]BA!S27="","",[30]BA!S27)</f>
        <v>0</v>
      </c>
      <c r="T27" s="135">
        <f>IF([30]BA!T27="","",[30]BA!T27)</f>
        <v>0</v>
      </c>
      <c r="U27" s="135">
        <f>IF([30]BA!U27="","",[30]BA!U27)</f>
        <v>0</v>
      </c>
      <c r="V27" s="350">
        <f>IF([30]BA!V27="","",[30]BA!V27)</f>
        <v>0</v>
      </c>
      <c r="W27" s="375">
        <f>IF([30]BA!W27="","",[30]BA!W27)</f>
        <v>74</v>
      </c>
      <c r="X27" s="375">
        <f>IF([30]BA!X27="","",[30]BA!X27)</f>
        <v>74.5</v>
      </c>
      <c r="Y27" s="351">
        <f>IF([30]BA!Y27="","",[30]BA!Y27)</f>
        <v>76</v>
      </c>
      <c r="Z27" s="302">
        <f t="shared" si="8"/>
        <v>75</v>
      </c>
      <c r="AA27" s="201">
        <f t="shared" si="9"/>
        <v>74</v>
      </c>
      <c r="AB27" s="201">
        <f t="shared" si="10"/>
        <v>0</v>
      </c>
      <c r="AC27" s="201">
        <f t="shared" si="11"/>
        <v>1</v>
      </c>
      <c r="AD27" s="201">
        <f t="shared" si="12"/>
        <v>2</v>
      </c>
      <c r="AE27" s="221" t="str">
        <f t="shared" si="13"/>
        <v xml:space="preserve">Menunjukkan penguasaan dalam Materi kalimat istifham </v>
      </c>
      <c r="AF27" s="226" t="str">
        <f t="shared" si="14"/>
        <v>Perlu bantuan dalam Materi angka dalam bahasa Arab dari 1 - 100 dan kalimat struktur khobar muqaddam mubtada' muakkhar</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73"/>
      <c r="B28" s="134">
        <f t="shared" si="7"/>
        <v>20</v>
      </c>
      <c r="C28" s="135">
        <f>IF(Data!F24="","",Data!F24)</f>
        <v>2110</v>
      </c>
      <c r="D28" s="135" t="str">
        <f>IF(Data!G24="","",Data!G24)</f>
        <v>0098467142</v>
      </c>
      <c r="E28" s="152" t="str">
        <f>IF(Data!H24="","",Data!H24)</f>
        <v>NUR MUTIA</v>
      </c>
      <c r="F28" s="135" t="str">
        <f>IF(Data!I24="","",Data!I24)</f>
        <v>P</v>
      </c>
      <c r="G28" s="135">
        <f>IF([30]BA!G28="","",[30]BA!G28)</f>
        <v>75</v>
      </c>
      <c r="H28" s="135">
        <f>IF([30]BA!H28="","",[30]BA!H28)</f>
        <v>0</v>
      </c>
      <c r="I28" s="135">
        <f>IF([30]BA!I28="","",[30]BA!I28)</f>
        <v>0</v>
      </c>
      <c r="J28" s="135">
        <f>IF([30]BA!J28="","",[30]BA!J28)</f>
        <v>0</v>
      </c>
      <c r="K28" s="135">
        <f>IF([30]BA!K28="","",[30]BA!K28)</f>
        <v>0</v>
      </c>
      <c r="L28" s="135">
        <f>IF([30]BA!L28="","",[30]BA!L28)</f>
        <v>0</v>
      </c>
      <c r="M28" s="135">
        <f>IF([30]BA!M28="","",[30]BA!M28)</f>
        <v>0</v>
      </c>
      <c r="N28" s="135">
        <f>IF([30]BA!N28="","",[30]BA!N28)</f>
        <v>0</v>
      </c>
      <c r="O28" s="135">
        <f>IF([30]BA!O28="","",[30]BA!O28)</f>
        <v>75</v>
      </c>
      <c r="P28" s="135">
        <f>IF([30]BA!P28="","",[30]BA!P28)</f>
        <v>74</v>
      </c>
      <c r="Q28" s="135">
        <f>IF([30]BA!Q28="","",[30]BA!Q28)</f>
        <v>0</v>
      </c>
      <c r="R28" s="135">
        <f>IF([30]BA!R28="","",[30]BA!R28)</f>
        <v>0</v>
      </c>
      <c r="S28" s="135">
        <f>IF([30]BA!S28="","",[30]BA!S28)</f>
        <v>0</v>
      </c>
      <c r="T28" s="135">
        <f>IF([30]BA!T28="","",[30]BA!T28)</f>
        <v>0</v>
      </c>
      <c r="U28" s="135">
        <f>IF([30]BA!U28="","",[30]BA!U28)</f>
        <v>0</v>
      </c>
      <c r="V28" s="350">
        <f>IF([30]BA!V28="","",[30]BA!V28)</f>
        <v>0</v>
      </c>
      <c r="W28" s="375">
        <f>IF([30]BA!W28="","",[30]BA!W28)</f>
        <v>75</v>
      </c>
      <c r="X28" s="375">
        <f>IF([30]BA!X28="","",[30]BA!X28)</f>
        <v>74.5</v>
      </c>
      <c r="Y28" s="351">
        <f>IF([30]BA!Y28="","",[30]BA!Y28)</f>
        <v>73</v>
      </c>
      <c r="Z28" s="302">
        <f t="shared" si="8"/>
        <v>74</v>
      </c>
      <c r="AA28" s="201">
        <f t="shared" si="9"/>
        <v>75</v>
      </c>
      <c r="AB28" s="201">
        <f t="shared" si="10"/>
        <v>0</v>
      </c>
      <c r="AC28" s="201">
        <f t="shared" si="11"/>
        <v>1</v>
      </c>
      <c r="AD28" s="201">
        <f t="shared" si="12"/>
        <v>2</v>
      </c>
      <c r="AE28" s="221" t="str">
        <f t="shared" si="13"/>
        <v xml:space="preserve">Menunjukkan penguasaan dalam Materi kalimat istifham </v>
      </c>
      <c r="AF28" s="226" t="str">
        <f t="shared" si="14"/>
        <v>Perlu bantuan dalam Materi angka dalam bahasa Arab dari 1 - 100 dan kalimat struktur khobar muqaddam mubtada' muakkhar</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73"/>
      <c r="B29" s="134">
        <f t="shared" si="7"/>
        <v>21</v>
      </c>
      <c r="C29" s="135">
        <f>IF(Data!F25="","",Data!F25)</f>
        <v>2098</v>
      </c>
      <c r="D29" s="135" t="str">
        <f>IF(Data!G25="","",Data!G25)</f>
        <v>3101119122</v>
      </c>
      <c r="E29" s="152" t="str">
        <f>IF(Data!H25="","",Data!H25)</f>
        <v>ROHMAT HIDAYAT</v>
      </c>
      <c r="F29" s="135" t="str">
        <f>IF(Data!I25="","",Data!I25)</f>
        <v>L</v>
      </c>
      <c r="G29" s="135">
        <f>IF([30]BA!G29="","",[30]BA!G29)</f>
        <v>75</v>
      </c>
      <c r="H29" s="135">
        <f>IF([30]BA!H29="","",[30]BA!H29)</f>
        <v>0</v>
      </c>
      <c r="I29" s="135">
        <f>IF([30]BA!I29="","",[30]BA!I29)</f>
        <v>0</v>
      </c>
      <c r="J29" s="135">
        <f>IF([30]BA!J29="","",[30]BA!J29)</f>
        <v>0</v>
      </c>
      <c r="K29" s="135">
        <f>IF([30]BA!K29="","",[30]BA!K29)</f>
        <v>0</v>
      </c>
      <c r="L29" s="135">
        <f>IF([30]BA!L29="","",[30]BA!L29)</f>
        <v>0</v>
      </c>
      <c r="M29" s="135">
        <f>IF([30]BA!M29="","",[30]BA!M29)</f>
        <v>0</v>
      </c>
      <c r="N29" s="135">
        <f>IF([30]BA!N29="","",[30]BA!N29)</f>
        <v>0</v>
      </c>
      <c r="O29" s="135">
        <f>IF([30]BA!O29="","",[30]BA!O29)</f>
        <v>74</v>
      </c>
      <c r="P29" s="135">
        <f>IF([30]BA!P29="","",[30]BA!P29)</f>
        <v>75</v>
      </c>
      <c r="Q29" s="135">
        <f>IF([30]BA!Q29="","",[30]BA!Q29)</f>
        <v>0</v>
      </c>
      <c r="R29" s="135">
        <f>IF([30]BA!R29="","",[30]BA!R29)</f>
        <v>0</v>
      </c>
      <c r="S29" s="135">
        <f>IF([30]BA!S29="","",[30]BA!S29)</f>
        <v>0</v>
      </c>
      <c r="T29" s="135">
        <f>IF([30]BA!T29="","",[30]BA!T29)</f>
        <v>0</v>
      </c>
      <c r="U29" s="135">
        <f>IF([30]BA!U29="","",[30]BA!U29)</f>
        <v>0</v>
      </c>
      <c r="V29" s="350">
        <f>IF([30]BA!V29="","",[30]BA!V29)</f>
        <v>0</v>
      </c>
      <c r="W29" s="375">
        <f>IF([30]BA!W29="","",[30]BA!W29)</f>
        <v>75</v>
      </c>
      <c r="X29" s="375">
        <f>IF([30]BA!X29="","",[30]BA!X29)</f>
        <v>74.5</v>
      </c>
      <c r="Y29" s="351">
        <f>IF([30]BA!Y29="","",[30]BA!Y29)</f>
        <v>75</v>
      </c>
      <c r="Z29" s="302">
        <f t="shared" si="8"/>
        <v>75</v>
      </c>
      <c r="AA29" s="201">
        <f t="shared" si="9"/>
        <v>75</v>
      </c>
      <c r="AB29" s="201">
        <f t="shared" si="10"/>
        <v>0</v>
      </c>
      <c r="AC29" s="201">
        <f t="shared" si="11"/>
        <v>1</v>
      </c>
      <c r="AD29" s="201">
        <f t="shared" si="12"/>
        <v>2</v>
      </c>
      <c r="AE29" s="221" t="str">
        <f t="shared" si="13"/>
        <v xml:space="preserve">Menunjukkan penguasaan dalam Materi kalimat istifham </v>
      </c>
      <c r="AF29" s="226" t="str">
        <f t="shared" si="14"/>
        <v>Perlu bantuan dalam Materi angka dalam bahasa Arab dari 1 - 100 dan kalimat struktur khobar muqaddam mubtada' muakkhar</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73"/>
      <c r="B30" s="134">
        <f t="shared" si="7"/>
        <v>22</v>
      </c>
      <c r="C30" s="135">
        <f>IF(Data!F26="","",Data!F26)</f>
        <v>2080</v>
      </c>
      <c r="D30" s="135" t="str">
        <f>IF(Data!G26="","",Data!G26)</f>
        <v>0091657289</v>
      </c>
      <c r="E30" s="152" t="str">
        <f>IF(Data!H26="","",Data!H26)</f>
        <v>SABRINA OKTAVIANI</v>
      </c>
      <c r="F30" s="135" t="str">
        <f>IF(Data!I26="","",Data!I26)</f>
        <v>P</v>
      </c>
      <c r="G30" s="135">
        <f>IF([30]BA!G30="","",[30]BA!G30)</f>
        <v>75</v>
      </c>
      <c r="H30" s="135">
        <f>IF([30]BA!H30="","",[30]BA!H30)</f>
        <v>0</v>
      </c>
      <c r="I30" s="135">
        <f>IF([30]BA!I30="","",[30]BA!I30)</f>
        <v>0</v>
      </c>
      <c r="J30" s="135">
        <f>IF([30]BA!J30="","",[30]BA!J30)</f>
        <v>0</v>
      </c>
      <c r="K30" s="135">
        <f>IF([30]BA!K30="","",[30]BA!K30)</f>
        <v>0</v>
      </c>
      <c r="L30" s="135">
        <f>IF([30]BA!L30="","",[30]BA!L30)</f>
        <v>0</v>
      </c>
      <c r="M30" s="135">
        <f>IF([30]BA!M30="","",[30]BA!M30)</f>
        <v>0</v>
      </c>
      <c r="N30" s="135">
        <f>IF([30]BA!N30="","",[30]BA!N30)</f>
        <v>0</v>
      </c>
      <c r="O30" s="135">
        <f>IF([30]BA!O30="","",[30]BA!O30)</f>
        <v>75</v>
      </c>
      <c r="P30" s="135">
        <f>IF([30]BA!P30="","",[30]BA!P30)</f>
        <v>72</v>
      </c>
      <c r="Q30" s="135">
        <f>IF([30]BA!Q30="","",[30]BA!Q30)</f>
        <v>0</v>
      </c>
      <c r="R30" s="135">
        <f>IF([30]BA!R30="","",[30]BA!R30)</f>
        <v>0</v>
      </c>
      <c r="S30" s="135">
        <f>IF([30]BA!S30="","",[30]BA!S30)</f>
        <v>0</v>
      </c>
      <c r="T30" s="135">
        <f>IF([30]BA!T30="","",[30]BA!T30)</f>
        <v>0</v>
      </c>
      <c r="U30" s="135">
        <f>IF([30]BA!U30="","",[30]BA!U30)</f>
        <v>0</v>
      </c>
      <c r="V30" s="350">
        <f>IF([30]BA!V30="","",[30]BA!V30)</f>
        <v>0</v>
      </c>
      <c r="W30" s="375">
        <f>IF([30]BA!W30="","",[30]BA!W30)</f>
        <v>75</v>
      </c>
      <c r="X30" s="375">
        <f>IF([30]BA!X30="","",[30]BA!X30)</f>
        <v>73.5</v>
      </c>
      <c r="Y30" s="351">
        <f>IF([30]BA!Y30="","",[30]BA!Y30)</f>
        <v>75</v>
      </c>
      <c r="Z30" s="302">
        <f t="shared" si="8"/>
        <v>75</v>
      </c>
      <c r="AA30" s="201">
        <f t="shared" si="9"/>
        <v>75</v>
      </c>
      <c r="AB30" s="201">
        <f t="shared" si="10"/>
        <v>0</v>
      </c>
      <c r="AC30" s="201">
        <f t="shared" si="11"/>
        <v>1</v>
      </c>
      <c r="AD30" s="201">
        <f t="shared" si="12"/>
        <v>2</v>
      </c>
      <c r="AE30" s="221" t="str">
        <f t="shared" si="13"/>
        <v xml:space="preserve">Menunjukkan penguasaan dalam Materi kalimat istifham </v>
      </c>
      <c r="AF30" s="226" t="str">
        <f t="shared" si="14"/>
        <v>Perlu bantuan dalam Materi angka dalam bahasa Arab dari 1 - 100 dan kalimat struktur khobar muqaddam mubtada' muakkhar</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73"/>
      <c r="B31" s="134">
        <f t="shared" si="7"/>
        <v>23</v>
      </c>
      <c r="C31" s="135">
        <f>IF(Data!F27="","",Data!F27)</f>
        <v>2101</v>
      </c>
      <c r="D31" s="135" t="str">
        <f>IF(Data!G27="","",Data!G27)</f>
        <v>0072355816</v>
      </c>
      <c r="E31" s="152" t="str">
        <f>IF(Data!H27="","",Data!H27)</f>
        <v>TRI MULIA SAPUTRA</v>
      </c>
      <c r="F31" s="135" t="str">
        <f>IF(Data!I27="","",Data!I27)</f>
        <v>L</v>
      </c>
      <c r="G31" s="135">
        <f>IF([30]BA!G31="","",[30]BA!G31)</f>
        <v>74</v>
      </c>
      <c r="H31" s="135">
        <f>IF([30]BA!H31="","",[30]BA!H31)</f>
        <v>0</v>
      </c>
      <c r="I31" s="135">
        <f>IF([30]BA!I31="","",[30]BA!I31)</f>
        <v>0</v>
      </c>
      <c r="J31" s="135">
        <f>IF([30]BA!J31="","",[30]BA!J31)</f>
        <v>0</v>
      </c>
      <c r="K31" s="135">
        <f>IF([30]BA!K31="","",[30]BA!K31)</f>
        <v>0</v>
      </c>
      <c r="L31" s="135">
        <f>IF([30]BA!L31="","",[30]BA!L31)</f>
        <v>0</v>
      </c>
      <c r="M31" s="135">
        <f>IF([30]BA!M31="","",[30]BA!M31)</f>
        <v>0</v>
      </c>
      <c r="N31" s="135">
        <f>IF([30]BA!N31="","",[30]BA!N31)</f>
        <v>0</v>
      </c>
      <c r="O31" s="135">
        <f>IF([30]BA!O31="","",[30]BA!O31)</f>
        <v>75</v>
      </c>
      <c r="P31" s="135">
        <f>IF([30]BA!P31="","",[30]BA!P31)</f>
        <v>72</v>
      </c>
      <c r="Q31" s="135">
        <f>IF([30]BA!Q31="","",[30]BA!Q31)</f>
        <v>0</v>
      </c>
      <c r="R31" s="135">
        <f>IF([30]BA!R31="","",[30]BA!R31)</f>
        <v>0</v>
      </c>
      <c r="S31" s="135">
        <f>IF([30]BA!S31="","",[30]BA!S31)</f>
        <v>0</v>
      </c>
      <c r="T31" s="135">
        <f>IF([30]BA!T31="","",[30]BA!T31)</f>
        <v>0</v>
      </c>
      <c r="U31" s="135">
        <f>IF([30]BA!U31="","",[30]BA!U31)</f>
        <v>0</v>
      </c>
      <c r="V31" s="350">
        <f>IF([30]BA!V31="","",[30]BA!V31)</f>
        <v>0</v>
      </c>
      <c r="W31" s="375">
        <f>IF([30]BA!W31="","",[30]BA!W31)</f>
        <v>74</v>
      </c>
      <c r="X31" s="375">
        <f>IF([30]BA!X31="","",[30]BA!X31)</f>
        <v>73.5</v>
      </c>
      <c r="Y31" s="351">
        <f>IF([30]BA!Y31="","",[30]BA!Y31)</f>
        <v>76</v>
      </c>
      <c r="Z31" s="302">
        <f t="shared" si="8"/>
        <v>75</v>
      </c>
      <c r="AA31" s="201">
        <f t="shared" si="9"/>
        <v>74</v>
      </c>
      <c r="AB31" s="201">
        <f t="shared" si="10"/>
        <v>0</v>
      </c>
      <c r="AC31" s="201">
        <f t="shared" si="11"/>
        <v>1</v>
      </c>
      <c r="AD31" s="201">
        <f t="shared" si="12"/>
        <v>2</v>
      </c>
      <c r="AE31" s="221" t="str">
        <f t="shared" si="13"/>
        <v xml:space="preserve">Menunjukkan penguasaan dalam Materi kalimat istifham </v>
      </c>
      <c r="AF31" s="226" t="str">
        <f t="shared" si="14"/>
        <v>Perlu bantuan dalam Materi angka dalam bahasa Arab dari 1 - 100 dan kalimat struktur khobar muqaddam mubtada' muakkhar</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73"/>
      <c r="B32" s="134" t="str">
        <f t="shared" si="7"/>
        <v/>
      </c>
      <c r="C32" s="135" t="str">
        <f>IF(Data!F28="","",Data!F28)</f>
        <v/>
      </c>
      <c r="D32" s="135" t="str">
        <f>IF(Data!G28="","",Data!G28)</f>
        <v/>
      </c>
      <c r="E32" s="152" t="str">
        <f>IF(Data!H28="","",Data!H28)</f>
        <v/>
      </c>
      <c r="F32" s="135" t="str">
        <f>IF(Data!I28="","",Data!I28)</f>
        <v/>
      </c>
      <c r="G32" s="135">
        <f>IF([30]BA!G32="","",[30]BA!G32)</f>
        <v>75</v>
      </c>
      <c r="H32" s="135">
        <f>IF([30]BA!H32="","",[30]BA!H32)</f>
        <v>0</v>
      </c>
      <c r="I32" s="135">
        <f>IF([30]BA!I32="","",[30]BA!I32)</f>
        <v>0</v>
      </c>
      <c r="J32" s="135">
        <f>IF([30]BA!J32="","",[30]BA!J32)</f>
        <v>0</v>
      </c>
      <c r="K32" s="135">
        <f>IF([30]BA!K32="","",[30]BA!K32)</f>
        <v>0</v>
      </c>
      <c r="L32" s="135">
        <f>IF([30]BA!L32="","",[30]BA!L32)</f>
        <v>0</v>
      </c>
      <c r="M32" s="135">
        <f>IF([30]BA!M32="","",[30]BA!M32)</f>
        <v>0</v>
      </c>
      <c r="N32" s="135">
        <f>IF([30]BA!N32="","",[30]BA!N32)</f>
        <v>0</v>
      </c>
      <c r="O32" s="135">
        <f>IF([30]BA!O32="","",[30]BA!O32)</f>
        <v>75</v>
      </c>
      <c r="P32" s="135">
        <f>IF([30]BA!P32="","",[30]BA!P32)</f>
        <v>73</v>
      </c>
      <c r="Q32" s="135">
        <f>IF([30]BA!Q32="","",[30]BA!Q32)</f>
        <v>0</v>
      </c>
      <c r="R32" s="135">
        <f>IF([30]BA!R32="","",[30]BA!R32)</f>
        <v>0</v>
      </c>
      <c r="S32" s="135">
        <f>IF([30]BA!S32="","",[30]BA!S32)</f>
        <v>0</v>
      </c>
      <c r="T32" s="135">
        <f>IF([30]BA!T32="","",[30]BA!T32)</f>
        <v>0</v>
      </c>
      <c r="U32" s="135">
        <f>IF([30]BA!U32="","",[30]BA!U32)</f>
        <v>0</v>
      </c>
      <c r="V32" s="350">
        <f>IF([30]BA!V32="","",[30]BA!V32)</f>
        <v>0</v>
      </c>
      <c r="W32" s="375">
        <f>IF([30]BA!W32="","",[30]BA!W32)</f>
        <v>75</v>
      </c>
      <c r="X32" s="375">
        <f>IF([30]BA!X32="","",[30]BA!X32)</f>
        <v>74</v>
      </c>
      <c r="Y32" s="351">
        <f>IF([30]BA!Y32="","",[30]BA!Y32)</f>
        <v>74</v>
      </c>
      <c r="Z32" s="302">
        <f t="shared" si="8"/>
        <v>74</v>
      </c>
      <c r="AA32" s="201">
        <f t="shared" si="9"/>
        <v>75</v>
      </c>
      <c r="AB32" s="201">
        <f t="shared" si="10"/>
        <v>0</v>
      </c>
      <c r="AC32" s="201">
        <f t="shared" si="11"/>
        <v>1</v>
      </c>
      <c r="AD32" s="201">
        <f t="shared" si="12"/>
        <v>2</v>
      </c>
      <c r="AE32" s="221" t="str">
        <f t="shared" si="13"/>
        <v xml:space="preserve">Menunjukkan penguasaan dalam Materi kalimat istifham </v>
      </c>
      <c r="AF32" s="226" t="str">
        <f t="shared" si="14"/>
        <v>Perlu bantuan dalam Materi angka dalam bahasa Arab dari 1 - 100 dan kalimat struktur khobar muqaddam mubtada' muakkhar</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73"/>
      <c r="B33" s="134" t="str">
        <f t="shared" si="7"/>
        <v/>
      </c>
      <c r="C33" s="135" t="str">
        <f>IF(Data!F29="","",Data!F29)</f>
        <v/>
      </c>
      <c r="D33" s="135" t="str">
        <f>IF(Data!G29="","",Data!G29)</f>
        <v/>
      </c>
      <c r="E33" s="152" t="str">
        <f>IF(Data!H29="","",Data!H29)</f>
        <v/>
      </c>
      <c r="F33" s="135" t="str">
        <f>IF(Data!I29="","",Data!I29)</f>
        <v/>
      </c>
      <c r="G33" s="135">
        <f>IF([30]BA!G33="","",[30]BA!G33)</f>
        <v>75</v>
      </c>
      <c r="H33" s="135">
        <f>IF([30]BA!H33="","",[30]BA!H33)</f>
        <v>0</v>
      </c>
      <c r="I33" s="135">
        <f>IF([30]BA!I33="","",[30]BA!I33)</f>
        <v>0</v>
      </c>
      <c r="J33" s="135">
        <f>IF([30]BA!J33="","",[30]BA!J33)</f>
        <v>0</v>
      </c>
      <c r="K33" s="135">
        <f>IF([30]BA!K33="","",[30]BA!K33)</f>
        <v>0</v>
      </c>
      <c r="L33" s="135">
        <f>IF([30]BA!L33="","",[30]BA!L33)</f>
        <v>0</v>
      </c>
      <c r="M33" s="135">
        <f>IF([30]BA!M33="","",[30]BA!M33)</f>
        <v>0</v>
      </c>
      <c r="N33" s="135">
        <f>IF([30]BA!N33="","",[30]BA!N33)</f>
        <v>0</v>
      </c>
      <c r="O33" s="135">
        <f>IF([30]BA!O33="","",[30]BA!O33)</f>
        <v>76</v>
      </c>
      <c r="P33" s="135">
        <f>IF([30]BA!P33="","",[30]BA!P33)</f>
        <v>73</v>
      </c>
      <c r="Q33" s="135">
        <f>IF([30]BA!Q33="","",[30]BA!Q33)</f>
        <v>0</v>
      </c>
      <c r="R33" s="135">
        <f>IF([30]BA!R33="","",[30]BA!R33)</f>
        <v>0</v>
      </c>
      <c r="S33" s="135">
        <f>IF([30]BA!S33="","",[30]BA!S33)</f>
        <v>0</v>
      </c>
      <c r="T33" s="135">
        <f>IF([30]BA!T33="","",[30]BA!T33)</f>
        <v>0</v>
      </c>
      <c r="U33" s="135">
        <f>IF([30]BA!U33="","",[30]BA!U33)</f>
        <v>0</v>
      </c>
      <c r="V33" s="350">
        <f>IF([30]BA!V33="","",[30]BA!V33)</f>
        <v>0</v>
      </c>
      <c r="W33" s="375">
        <f>IF([30]BA!W33="","",[30]BA!W33)</f>
        <v>75</v>
      </c>
      <c r="X33" s="375">
        <f>IF([30]BA!X33="","",[30]BA!X33)</f>
        <v>74.5</v>
      </c>
      <c r="Y33" s="351">
        <f>IF([30]BA!Y33="","",[30]BA!Y33)</f>
        <v>75</v>
      </c>
      <c r="Z33" s="302">
        <f t="shared" si="8"/>
        <v>75</v>
      </c>
      <c r="AA33" s="201">
        <f t="shared" si="9"/>
        <v>75</v>
      </c>
      <c r="AB33" s="201">
        <f t="shared" si="10"/>
        <v>0</v>
      </c>
      <c r="AC33" s="201">
        <f t="shared" si="11"/>
        <v>1</v>
      </c>
      <c r="AD33" s="201">
        <f t="shared" si="12"/>
        <v>2</v>
      </c>
      <c r="AE33" s="221" t="str">
        <f t="shared" si="13"/>
        <v xml:space="preserve">Menunjukkan penguasaan dalam Materi kalimat istifham </v>
      </c>
      <c r="AF33" s="226" t="str">
        <f t="shared" si="14"/>
        <v>Perlu bantuan dalam Materi angka dalam bahasa Arab dari 1 - 100 dan kalimat struktur khobar muqaddam mubtada' muakkhar</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73"/>
      <c r="B34" s="134" t="str">
        <f t="shared" si="7"/>
        <v/>
      </c>
      <c r="C34" s="135" t="str">
        <f>IF(Data!F30="","",Data!F30)</f>
        <v/>
      </c>
      <c r="D34" s="135" t="str">
        <f>IF(Data!G30="","",Data!G30)</f>
        <v/>
      </c>
      <c r="E34" s="152" t="str">
        <f>IF(Data!H30="","",Data!H30)</f>
        <v/>
      </c>
      <c r="F34" s="135" t="str">
        <f>IF(Data!I30="","",Data!I30)</f>
        <v/>
      </c>
      <c r="G34" s="135">
        <f>IF([30]BA!G34="","",[30]BA!G34)</f>
        <v>75</v>
      </c>
      <c r="H34" s="135">
        <f>IF([30]BA!H34="","",[30]BA!H34)</f>
        <v>0</v>
      </c>
      <c r="I34" s="135">
        <f>IF([30]BA!I34="","",[30]BA!I34)</f>
        <v>0</v>
      </c>
      <c r="J34" s="135">
        <f>IF([30]BA!J34="","",[30]BA!J34)</f>
        <v>0</v>
      </c>
      <c r="K34" s="135">
        <f>IF([30]BA!K34="","",[30]BA!K34)</f>
        <v>0</v>
      </c>
      <c r="L34" s="135">
        <f>IF([30]BA!L34="","",[30]BA!L34)</f>
        <v>0</v>
      </c>
      <c r="M34" s="135">
        <f>IF([30]BA!M34="","",[30]BA!M34)</f>
        <v>0</v>
      </c>
      <c r="N34" s="135">
        <f>IF([30]BA!N34="","",[30]BA!N34)</f>
        <v>0</v>
      </c>
      <c r="O34" s="135">
        <f>IF([30]BA!O34="","",[30]BA!O34)</f>
        <v>75</v>
      </c>
      <c r="P34" s="135">
        <f>IF([30]BA!P34="","",[30]BA!P34)</f>
        <v>73</v>
      </c>
      <c r="Q34" s="135">
        <f>IF([30]BA!Q34="","",[30]BA!Q34)</f>
        <v>0</v>
      </c>
      <c r="R34" s="135">
        <f>IF([30]BA!R34="","",[30]BA!R34)</f>
        <v>0</v>
      </c>
      <c r="S34" s="135">
        <f>IF([30]BA!S34="","",[30]BA!S34)</f>
        <v>0</v>
      </c>
      <c r="T34" s="135">
        <f>IF([30]BA!T34="","",[30]BA!T34)</f>
        <v>0</v>
      </c>
      <c r="U34" s="135">
        <f>IF([30]BA!U34="","",[30]BA!U34)</f>
        <v>0</v>
      </c>
      <c r="V34" s="350">
        <f>IF([30]BA!V34="","",[30]BA!V34)</f>
        <v>0</v>
      </c>
      <c r="W34" s="375">
        <f>IF([30]BA!W34="","",[30]BA!W34)</f>
        <v>75</v>
      </c>
      <c r="X34" s="375">
        <f>IF([30]BA!X34="","",[30]BA!X34)</f>
        <v>74</v>
      </c>
      <c r="Y34" s="351">
        <f>IF([30]BA!Y34="","",[30]BA!Y34)</f>
        <v>75</v>
      </c>
      <c r="Z34" s="302">
        <f t="shared" si="8"/>
        <v>75</v>
      </c>
      <c r="AA34" s="201">
        <f t="shared" si="9"/>
        <v>75</v>
      </c>
      <c r="AB34" s="201">
        <f t="shared" si="10"/>
        <v>0</v>
      </c>
      <c r="AC34" s="201">
        <f t="shared" si="11"/>
        <v>1</v>
      </c>
      <c r="AD34" s="201">
        <f t="shared" si="12"/>
        <v>2</v>
      </c>
      <c r="AE34" s="221" t="str">
        <f t="shared" si="13"/>
        <v xml:space="preserve">Menunjukkan penguasaan dalam Materi kalimat istifham </v>
      </c>
      <c r="AF34" s="226" t="str">
        <f t="shared" si="14"/>
        <v>Perlu bantuan dalam Materi angka dalam bahasa Arab dari 1 - 100 dan kalimat struktur khobar muqaddam mubtada' muakkhar</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73"/>
      <c r="B35" s="134" t="str">
        <f t="shared" si="7"/>
        <v/>
      </c>
      <c r="C35" s="135" t="str">
        <f>IF(Data!F31="","",Data!F31)</f>
        <v/>
      </c>
      <c r="D35" s="135" t="str">
        <f>IF(Data!G31="","",Data!G31)</f>
        <v/>
      </c>
      <c r="E35" s="152" t="str">
        <f>IF(Data!H31="","",Data!H31)</f>
        <v/>
      </c>
      <c r="F35" s="135" t="str">
        <f>IF(Data!I31="","",Data!I31)</f>
        <v/>
      </c>
      <c r="G35" s="135">
        <f>IF([30]BA!G35="","",[30]BA!G35)</f>
        <v>74</v>
      </c>
      <c r="H35" s="135">
        <f>IF([30]BA!H35="","",[30]BA!H35)</f>
        <v>0</v>
      </c>
      <c r="I35" s="135">
        <f>IF([30]BA!I35="","",[30]BA!I35)</f>
        <v>0</v>
      </c>
      <c r="J35" s="135">
        <f>IF([30]BA!J35="","",[30]BA!J35)</f>
        <v>0</v>
      </c>
      <c r="K35" s="135">
        <f>IF([30]BA!K35="","",[30]BA!K35)</f>
        <v>0</v>
      </c>
      <c r="L35" s="135">
        <f>IF([30]BA!L35="","",[30]BA!L35)</f>
        <v>0</v>
      </c>
      <c r="M35" s="135">
        <f>IF([30]BA!M35="","",[30]BA!M35)</f>
        <v>0</v>
      </c>
      <c r="N35" s="135">
        <f>IF([30]BA!N35="","",[30]BA!N35)</f>
        <v>0</v>
      </c>
      <c r="O35" s="135">
        <f>IF([30]BA!O35="","",[30]BA!O35)</f>
        <v>74</v>
      </c>
      <c r="P35" s="135">
        <f>IF([30]BA!P35="","",[30]BA!P35)</f>
        <v>72</v>
      </c>
      <c r="Q35" s="135">
        <f>IF([30]BA!Q35="","",[30]BA!Q35)</f>
        <v>0</v>
      </c>
      <c r="R35" s="135">
        <f>IF([30]BA!R35="","",[30]BA!R35)</f>
        <v>0</v>
      </c>
      <c r="S35" s="135">
        <f>IF([30]BA!S35="","",[30]BA!S35)</f>
        <v>0</v>
      </c>
      <c r="T35" s="135">
        <f>IF([30]BA!T35="","",[30]BA!T35)</f>
        <v>0</v>
      </c>
      <c r="U35" s="135">
        <f>IF([30]BA!U35="","",[30]BA!U35)</f>
        <v>0</v>
      </c>
      <c r="V35" s="350">
        <f>IF([30]BA!V35="","",[30]BA!V35)</f>
        <v>0</v>
      </c>
      <c r="W35" s="375">
        <f>IF([30]BA!W35="","",[30]BA!W35)</f>
        <v>74</v>
      </c>
      <c r="X35" s="375">
        <f>IF([30]BA!X35="","",[30]BA!X35)</f>
        <v>73</v>
      </c>
      <c r="Y35" s="351">
        <f>IF([30]BA!Y35="","",[30]BA!Y35)</f>
        <v>75</v>
      </c>
      <c r="Z35" s="302">
        <f t="shared" si="8"/>
        <v>74</v>
      </c>
      <c r="AA35" s="201">
        <f t="shared" si="9"/>
        <v>74</v>
      </c>
      <c r="AB35" s="201">
        <f t="shared" si="10"/>
        <v>0</v>
      </c>
      <c r="AC35" s="201">
        <f t="shared" si="11"/>
        <v>1</v>
      </c>
      <c r="AD35" s="201">
        <f t="shared" si="12"/>
        <v>2</v>
      </c>
      <c r="AE35" s="221" t="str">
        <f t="shared" si="13"/>
        <v xml:space="preserve">Menunjukkan penguasaan dalam Materi kalimat istifham </v>
      </c>
      <c r="AF35" s="226" t="str">
        <f t="shared" si="14"/>
        <v>Perlu bantuan dalam Materi angka dalam bahasa Arab dari 1 - 100 dan kalimat struktur khobar muqaddam mubtada' muakkhar</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73"/>
      <c r="B36" s="134" t="str">
        <f t="shared" si="7"/>
        <v/>
      </c>
      <c r="C36" s="135" t="str">
        <f>IF(Data!F32="","",Data!F32)</f>
        <v/>
      </c>
      <c r="D36" s="135" t="str">
        <f>IF(Data!G32="","",Data!G32)</f>
        <v/>
      </c>
      <c r="E36" s="152" t="str">
        <f>IF(Data!H32="","",Data!H32)</f>
        <v/>
      </c>
      <c r="F36" s="135" t="str">
        <f>IF(Data!I32="","",Data!I32)</f>
        <v/>
      </c>
      <c r="G36" s="135">
        <f>IF([30]BA!G36="","",[30]BA!G36)</f>
        <v>0</v>
      </c>
      <c r="H36" s="135">
        <f>IF([30]BA!H36="","",[30]BA!H36)</f>
        <v>0</v>
      </c>
      <c r="I36" s="135">
        <f>IF([30]BA!I36="","",[30]BA!I36)</f>
        <v>0</v>
      </c>
      <c r="J36" s="135">
        <f>IF([30]BA!J36="","",[30]BA!J36)</f>
        <v>0</v>
      </c>
      <c r="K36" s="135">
        <f>IF([30]BA!K36="","",[30]BA!K36)</f>
        <v>0</v>
      </c>
      <c r="L36" s="135">
        <f>IF([30]BA!L36="","",[30]BA!L36)</f>
        <v>0</v>
      </c>
      <c r="M36" s="135">
        <f>IF([30]BA!M36="","",[30]BA!M36)</f>
        <v>0</v>
      </c>
      <c r="N36" s="135">
        <f>IF([30]BA!N36="","",[30]BA!N36)</f>
        <v>0</v>
      </c>
      <c r="O36" s="135">
        <f>IF([30]BA!O36="","",[30]BA!O36)</f>
        <v>0</v>
      </c>
      <c r="P36" s="135">
        <f>IF([30]BA!P36="","",[30]BA!P36)</f>
        <v>0</v>
      </c>
      <c r="Q36" s="135">
        <f>IF([30]BA!Q36="","",[30]BA!Q36)</f>
        <v>0</v>
      </c>
      <c r="R36" s="135">
        <f>IF([30]BA!R36="","",[30]BA!R36)</f>
        <v>0</v>
      </c>
      <c r="S36" s="135">
        <f>IF([30]BA!S36="","",[30]BA!S36)</f>
        <v>0</v>
      </c>
      <c r="T36" s="135">
        <f>IF([30]BA!T36="","",[30]BA!T36)</f>
        <v>0</v>
      </c>
      <c r="U36" s="135">
        <f>IF([30]BA!U36="","",[30]BA!U36)</f>
        <v>0</v>
      </c>
      <c r="V36" s="350">
        <f>IF([30]BA!V36="","",[30]BA!V36)</f>
        <v>0</v>
      </c>
      <c r="W36" s="375" t="e">
        <f>IF([30]BA!W36="","",[30]BA!W36)</f>
        <v>#DIV/0!</v>
      </c>
      <c r="X36" s="375" t="e">
        <f>IF([30]BA!X36="","",[30]BA!X36)</f>
        <v>#DIV/0!</v>
      </c>
      <c r="Y36" s="351">
        <f>IF([30]BA!Y36="","",[30]BA!Y36)</f>
        <v>0</v>
      </c>
      <c r="Z36" s="302" t="str">
        <f t="shared" si="8"/>
        <v/>
      </c>
      <c r="AA36" s="201">
        <f t="shared" si="9"/>
        <v>0</v>
      </c>
      <c r="AB36" s="201">
        <f t="shared" si="10"/>
        <v>0</v>
      </c>
      <c r="AC36" s="201">
        <f t="shared" si="11"/>
        <v>1</v>
      </c>
      <c r="AD36" s="201">
        <f t="shared" si="12"/>
        <v>1</v>
      </c>
      <c r="AE36" s="221" t="str">
        <f t="shared" si="13"/>
        <v xml:space="preserve">Menunjukkan penguasaan dalam Materi kalimat istifham </v>
      </c>
      <c r="AF36" s="226" t="str">
        <f t="shared" si="14"/>
        <v xml:space="preserve">Perlu bantuan dalam Materi kalimat istifham </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73"/>
      <c r="B37" s="134" t="str">
        <f t="shared" si="7"/>
        <v/>
      </c>
      <c r="C37" s="135" t="str">
        <f>IF(Data!F33="","",Data!F33)</f>
        <v/>
      </c>
      <c r="D37" s="135" t="str">
        <f>IF(Data!G33="","",Data!G33)</f>
        <v/>
      </c>
      <c r="E37" s="152" t="str">
        <f>IF(Data!H33="","",Data!H33)</f>
        <v/>
      </c>
      <c r="F37" s="135" t="str">
        <f>IF(Data!I33="","",Data!I33)</f>
        <v/>
      </c>
      <c r="G37" s="135">
        <f>IF([30]BA!G37="","",[30]BA!G37)</f>
        <v>0</v>
      </c>
      <c r="H37" s="135">
        <f>IF([30]BA!H37="","",[30]BA!H37)</f>
        <v>0</v>
      </c>
      <c r="I37" s="135">
        <f>IF([30]BA!I37="","",[30]BA!I37)</f>
        <v>0</v>
      </c>
      <c r="J37" s="135">
        <f>IF([30]BA!J37="","",[30]BA!J37)</f>
        <v>0</v>
      </c>
      <c r="K37" s="135">
        <f>IF([30]BA!K37="","",[30]BA!K37)</f>
        <v>0</v>
      </c>
      <c r="L37" s="135">
        <f>IF([30]BA!L37="","",[30]BA!L37)</f>
        <v>0</v>
      </c>
      <c r="M37" s="135">
        <f>IF([30]BA!M37="","",[30]BA!M37)</f>
        <v>0</v>
      </c>
      <c r="N37" s="135">
        <f>IF([30]BA!N37="","",[30]BA!N37)</f>
        <v>0</v>
      </c>
      <c r="O37" s="135">
        <f>IF([30]BA!O37="","",[30]BA!O37)</f>
        <v>0</v>
      </c>
      <c r="P37" s="135">
        <f>IF([30]BA!P37="","",[30]BA!P37)</f>
        <v>0</v>
      </c>
      <c r="Q37" s="135">
        <f>IF([30]BA!Q37="","",[30]BA!Q37)</f>
        <v>0</v>
      </c>
      <c r="R37" s="135">
        <f>IF([30]BA!R37="","",[30]BA!R37)</f>
        <v>0</v>
      </c>
      <c r="S37" s="135">
        <f>IF([30]BA!S37="","",[30]BA!S37)</f>
        <v>0</v>
      </c>
      <c r="T37" s="135">
        <f>IF([30]BA!T37="","",[30]BA!T37)</f>
        <v>0</v>
      </c>
      <c r="U37" s="135">
        <f>IF([30]BA!U37="","",[30]BA!U37)</f>
        <v>0</v>
      </c>
      <c r="V37" s="350">
        <f>IF([30]BA!V37="","",[30]BA!V37)</f>
        <v>0</v>
      </c>
      <c r="W37" s="375" t="e">
        <f>IF([30]BA!W37="","",[30]BA!W37)</f>
        <v>#DIV/0!</v>
      </c>
      <c r="X37" s="375" t="e">
        <f>IF([30]BA!X37="","",[30]BA!X37)</f>
        <v>#DIV/0!</v>
      </c>
      <c r="Y37" s="351">
        <f>IF([30]BA!Y37="","",[30]BA!Y37)</f>
        <v>0</v>
      </c>
      <c r="Z37" s="302" t="str">
        <f t="shared" si="8"/>
        <v/>
      </c>
      <c r="AA37" s="201">
        <f t="shared" si="9"/>
        <v>0</v>
      </c>
      <c r="AB37" s="201">
        <f t="shared" si="10"/>
        <v>0</v>
      </c>
      <c r="AC37" s="201">
        <f t="shared" si="11"/>
        <v>1</v>
      </c>
      <c r="AD37" s="201">
        <f t="shared" si="12"/>
        <v>1</v>
      </c>
      <c r="AE37" s="221" t="str">
        <f t="shared" si="13"/>
        <v xml:space="preserve">Menunjukkan penguasaan dalam Materi kalimat istifham </v>
      </c>
      <c r="AF37" s="226" t="str">
        <f t="shared" si="14"/>
        <v xml:space="preserve">Perlu bantuan dalam Materi kalimat istifham </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73"/>
      <c r="B38" s="134" t="str">
        <f t="shared" si="7"/>
        <v/>
      </c>
      <c r="C38" s="135" t="str">
        <f>IF(Data!F34="","",Data!F34)</f>
        <v/>
      </c>
      <c r="D38" s="135" t="str">
        <f>IF(Data!G34="","",Data!G34)</f>
        <v/>
      </c>
      <c r="E38" s="152" t="str">
        <f>IF(Data!H34="","",Data!H34)</f>
        <v/>
      </c>
      <c r="F38" s="135" t="str">
        <f>IF(Data!I34="","",Data!I34)</f>
        <v/>
      </c>
      <c r="G38" s="135">
        <f>IF([30]BA!G38="","",[30]BA!G38)</f>
        <v>0</v>
      </c>
      <c r="H38" s="135">
        <f>IF([30]BA!H38="","",[30]BA!H38)</f>
        <v>0</v>
      </c>
      <c r="I38" s="135">
        <f>IF([30]BA!I38="","",[30]BA!I38)</f>
        <v>0</v>
      </c>
      <c r="J38" s="135">
        <f>IF([30]BA!J38="","",[30]BA!J38)</f>
        <v>0</v>
      </c>
      <c r="K38" s="135">
        <f>IF([30]BA!K38="","",[30]BA!K38)</f>
        <v>0</v>
      </c>
      <c r="L38" s="135">
        <f>IF([30]BA!L38="","",[30]BA!L38)</f>
        <v>0</v>
      </c>
      <c r="M38" s="135">
        <f>IF([30]BA!M38="","",[30]BA!M38)</f>
        <v>0</v>
      </c>
      <c r="N38" s="135">
        <f>IF([30]BA!N38="","",[30]BA!N38)</f>
        <v>0</v>
      </c>
      <c r="O38" s="135">
        <f>IF([30]BA!O38="","",[30]BA!O38)</f>
        <v>0</v>
      </c>
      <c r="P38" s="135">
        <f>IF([30]BA!P38="","",[30]BA!P38)</f>
        <v>0</v>
      </c>
      <c r="Q38" s="135">
        <f>IF([30]BA!Q38="","",[30]BA!Q38)</f>
        <v>0</v>
      </c>
      <c r="R38" s="135">
        <f>IF([30]BA!R38="","",[30]BA!R38)</f>
        <v>0</v>
      </c>
      <c r="S38" s="135">
        <f>IF([30]BA!S38="","",[30]BA!S38)</f>
        <v>0</v>
      </c>
      <c r="T38" s="135">
        <f>IF([30]BA!T38="","",[30]BA!T38)</f>
        <v>0</v>
      </c>
      <c r="U38" s="135">
        <f>IF([30]BA!U38="","",[30]BA!U38)</f>
        <v>0</v>
      </c>
      <c r="V38" s="350">
        <f>IF([30]BA!V38="","",[30]BA!V38)</f>
        <v>0</v>
      </c>
      <c r="W38" s="375" t="e">
        <f>IF([30]BA!W38="","",[30]BA!W38)</f>
        <v>#DIV/0!</v>
      </c>
      <c r="X38" s="375" t="e">
        <f>IF([30]BA!X38="","",[30]BA!X38)</f>
        <v>#DIV/0!</v>
      </c>
      <c r="Y38" s="351">
        <f>IF([30]BA!Y38="","",[30]BA!Y38)</f>
        <v>0</v>
      </c>
      <c r="Z38" s="302" t="str">
        <f t="shared" si="8"/>
        <v/>
      </c>
      <c r="AA38" s="201">
        <f t="shared" si="9"/>
        <v>0</v>
      </c>
      <c r="AB38" s="201">
        <f t="shared" si="10"/>
        <v>0</v>
      </c>
      <c r="AC38" s="201">
        <f t="shared" si="11"/>
        <v>1</v>
      </c>
      <c r="AD38" s="201">
        <f t="shared" si="12"/>
        <v>1</v>
      </c>
      <c r="AE38" s="221" t="str">
        <f t="shared" si="13"/>
        <v xml:space="preserve">Menunjukkan penguasaan dalam Materi kalimat istifham </v>
      </c>
      <c r="AF38" s="226" t="str">
        <f t="shared" si="14"/>
        <v xml:space="preserve">Perlu bantuan dalam Materi kalimat istifham </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73"/>
      <c r="B39" s="134" t="str">
        <f t="shared" si="7"/>
        <v/>
      </c>
      <c r="C39" s="135" t="str">
        <f>IF(Data!F35="","",Data!F35)</f>
        <v/>
      </c>
      <c r="D39" s="135" t="str">
        <f>IF(Data!G35="","",Data!G35)</f>
        <v/>
      </c>
      <c r="E39" s="152" t="str">
        <f>IF(Data!H35="","",Data!H35)</f>
        <v/>
      </c>
      <c r="F39" s="135" t="str">
        <f>IF(Data!I35="","",Data!I35)</f>
        <v/>
      </c>
      <c r="G39" s="135">
        <f>IF([30]BA!G39="","",[30]BA!G39)</f>
        <v>0</v>
      </c>
      <c r="H39" s="135">
        <f>IF([30]BA!H39="","",[30]BA!H39)</f>
        <v>0</v>
      </c>
      <c r="I39" s="135">
        <f>IF([30]BA!I39="","",[30]BA!I39)</f>
        <v>0</v>
      </c>
      <c r="J39" s="135">
        <f>IF([30]BA!J39="","",[30]BA!J39)</f>
        <v>0</v>
      </c>
      <c r="K39" s="135">
        <f>IF([30]BA!K39="","",[30]BA!K39)</f>
        <v>0</v>
      </c>
      <c r="L39" s="135">
        <f>IF([30]BA!L39="","",[30]BA!L39)</f>
        <v>0</v>
      </c>
      <c r="M39" s="135">
        <f>IF([30]BA!M39="","",[30]BA!M39)</f>
        <v>0</v>
      </c>
      <c r="N39" s="135">
        <f>IF([30]BA!N39="","",[30]BA!N39)</f>
        <v>0</v>
      </c>
      <c r="O39" s="135">
        <f>IF([30]BA!O39="","",[30]BA!O39)</f>
        <v>0</v>
      </c>
      <c r="P39" s="135">
        <f>IF([30]BA!P39="","",[30]BA!P39)</f>
        <v>0</v>
      </c>
      <c r="Q39" s="135">
        <f>IF([30]BA!Q39="","",[30]BA!Q39)</f>
        <v>0</v>
      </c>
      <c r="R39" s="135">
        <f>IF([30]BA!R39="","",[30]BA!R39)</f>
        <v>0</v>
      </c>
      <c r="S39" s="135">
        <f>IF([30]BA!S39="","",[30]BA!S39)</f>
        <v>0</v>
      </c>
      <c r="T39" s="135">
        <f>IF([30]BA!T39="","",[30]BA!T39)</f>
        <v>0</v>
      </c>
      <c r="U39" s="135">
        <f>IF([30]BA!U39="","",[30]BA!U39)</f>
        <v>0</v>
      </c>
      <c r="V39" s="350">
        <f>IF([30]BA!V39="","",[30]BA!V39)</f>
        <v>0</v>
      </c>
      <c r="W39" s="375" t="e">
        <f>IF([30]BA!W39="","",[30]BA!W39)</f>
        <v>#DIV/0!</v>
      </c>
      <c r="X39" s="375" t="e">
        <f>IF([30]BA!X39="","",[30]BA!X39)</f>
        <v>#DIV/0!</v>
      </c>
      <c r="Y39" s="351">
        <f>IF([30]BA!Y39="","",[30]BA!Y39)</f>
        <v>0</v>
      </c>
      <c r="Z39" s="302" t="str">
        <f t="shared" si="8"/>
        <v/>
      </c>
      <c r="AA39" s="201">
        <f t="shared" si="9"/>
        <v>0</v>
      </c>
      <c r="AB39" s="201">
        <f t="shared" si="10"/>
        <v>0</v>
      </c>
      <c r="AC39" s="201">
        <f t="shared" si="11"/>
        <v>1</v>
      </c>
      <c r="AD39" s="201">
        <f t="shared" si="12"/>
        <v>1</v>
      </c>
      <c r="AE39" s="221" t="str">
        <f t="shared" si="13"/>
        <v xml:space="preserve">Menunjukkan penguasaan dalam Materi kalimat istifham </v>
      </c>
      <c r="AF39" s="226" t="str">
        <f t="shared" si="14"/>
        <v xml:space="preserve">Perlu bantuan dalam Materi kalimat istifham </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73"/>
      <c r="B40" s="134" t="str">
        <f t="shared" si="7"/>
        <v/>
      </c>
      <c r="C40" s="135" t="str">
        <f>IF(Data!F36="","",Data!F36)</f>
        <v/>
      </c>
      <c r="D40" s="135" t="str">
        <f>IF(Data!G36="","",Data!G36)</f>
        <v/>
      </c>
      <c r="E40" s="152" t="str">
        <f>IF(Data!H36="","",Data!H36)</f>
        <v/>
      </c>
      <c r="F40" s="135" t="str">
        <f>IF(Data!I36="","",Data!I36)</f>
        <v/>
      </c>
      <c r="G40" s="135">
        <f>IF([30]BA!G40="","",[30]BA!G40)</f>
        <v>0</v>
      </c>
      <c r="H40" s="135">
        <f>IF([30]BA!H40="","",[30]BA!H40)</f>
        <v>0</v>
      </c>
      <c r="I40" s="135">
        <f>IF([30]BA!I40="","",[30]BA!I40)</f>
        <v>0</v>
      </c>
      <c r="J40" s="135">
        <f>IF([30]BA!J40="","",[30]BA!J40)</f>
        <v>0</v>
      </c>
      <c r="K40" s="135">
        <f>IF([30]BA!K40="","",[30]BA!K40)</f>
        <v>0</v>
      </c>
      <c r="L40" s="135">
        <f>IF([30]BA!L40="","",[30]BA!L40)</f>
        <v>0</v>
      </c>
      <c r="M40" s="135">
        <f>IF([30]BA!M40="","",[30]BA!M40)</f>
        <v>0</v>
      </c>
      <c r="N40" s="135">
        <f>IF([30]BA!N40="","",[30]BA!N40)</f>
        <v>0</v>
      </c>
      <c r="O40" s="135">
        <f>IF([30]BA!O40="","",[30]BA!O40)</f>
        <v>0</v>
      </c>
      <c r="P40" s="135">
        <f>IF([30]BA!P40="","",[30]BA!P40)</f>
        <v>0</v>
      </c>
      <c r="Q40" s="135">
        <f>IF([30]BA!Q40="","",[30]BA!Q40)</f>
        <v>0</v>
      </c>
      <c r="R40" s="135">
        <f>IF([30]BA!R40="","",[30]BA!R40)</f>
        <v>0</v>
      </c>
      <c r="S40" s="135">
        <f>IF([30]BA!S40="","",[30]BA!S40)</f>
        <v>0</v>
      </c>
      <c r="T40" s="135">
        <f>IF([30]BA!T40="","",[30]BA!T40)</f>
        <v>0</v>
      </c>
      <c r="U40" s="135">
        <f>IF([30]BA!U40="","",[30]BA!U40)</f>
        <v>0</v>
      </c>
      <c r="V40" s="350">
        <f>IF([30]BA!V40="","",[30]BA!V40)</f>
        <v>0</v>
      </c>
      <c r="W40" s="375" t="e">
        <f>IF([30]BA!W40="","",[30]BA!W40)</f>
        <v>#DIV/0!</v>
      </c>
      <c r="X40" s="375" t="e">
        <f>IF([30]BA!X40="","",[30]BA!X40)</f>
        <v>#DIV/0!</v>
      </c>
      <c r="Y40" s="351">
        <f>IF([30]BA!Y40="","",[30]BA!Y40)</f>
        <v>0</v>
      </c>
      <c r="Z40" s="302" t="str">
        <f t="shared" si="8"/>
        <v/>
      </c>
      <c r="AA40" s="201">
        <f t="shared" si="9"/>
        <v>0</v>
      </c>
      <c r="AB40" s="201">
        <f t="shared" si="10"/>
        <v>0</v>
      </c>
      <c r="AC40" s="201">
        <f t="shared" si="11"/>
        <v>1</v>
      </c>
      <c r="AD40" s="201">
        <f t="shared" si="12"/>
        <v>1</v>
      </c>
      <c r="AE40" s="221" t="str">
        <f t="shared" si="13"/>
        <v xml:space="preserve">Menunjukkan penguasaan dalam Materi kalimat istifham </v>
      </c>
      <c r="AF40" s="226" t="str">
        <f t="shared" si="14"/>
        <v xml:space="preserve">Perlu bantuan dalam Materi kalimat istifham </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73"/>
      <c r="B41" s="134" t="str">
        <f t="shared" si="7"/>
        <v/>
      </c>
      <c r="C41" s="135" t="str">
        <f>IF(Data!F37="","",Data!F37)</f>
        <v/>
      </c>
      <c r="D41" s="135" t="str">
        <f>IF(Data!G37="","",Data!G37)</f>
        <v/>
      </c>
      <c r="E41" s="152" t="str">
        <f>IF(Data!H37="","",Data!H37)</f>
        <v/>
      </c>
      <c r="F41" s="135" t="str">
        <f>IF(Data!I37="","",Data!I37)</f>
        <v/>
      </c>
      <c r="G41" s="135">
        <f>IF([30]BA!G41="","",[30]BA!G41)</f>
        <v>0</v>
      </c>
      <c r="H41" s="135">
        <f>IF([30]BA!H41="","",[30]BA!H41)</f>
        <v>0</v>
      </c>
      <c r="I41" s="135">
        <f>IF([30]BA!I41="","",[30]BA!I41)</f>
        <v>0</v>
      </c>
      <c r="J41" s="135">
        <f>IF([30]BA!J41="","",[30]BA!J41)</f>
        <v>0</v>
      </c>
      <c r="K41" s="135">
        <f>IF([30]BA!K41="","",[30]BA!K41)</f>
        <v>0</v>
      </c>
      <c r="L41" s="135">
        <f>IF([30]BA!L41="","",[30]BA!L41)</f>
        <v>0</v>
      </c>
      <c r="M41" s="135">
        <f>IF([30]BA!M41="","",[30]BA!M41)</f>
        <v>0</v>
      </c>
      <c r="N41" s="135">
        <f>IF([30]BA!N41="","",[30]BA!N41)</f>
        <v>0</v>
      </c>
      <c r="O41" s="135">
        <f>IF([30]BA!O41="","",[30]BA!O41)</f>
        <v>0</v>
      </c>
      <c r="P41" s="135">
        <f>IF([30]BA!P41="","",[30]BA!P41)</f>
        <v>0</v>
      </c>
      <c r="Q41" s="135">
        <f>IF([30]BA!Q41="","",[30]BA!Q41)</f>
        <v>0</v>
      </c>
      <c r="R41" s="135">
        <f>IF([30]BA!R41="","",[30]BA!R41)</f>
        <v>0</v>
      </c>
      <c r="S41" s="135">
        <f>IF([30]BA!S41="","",[30]BA!S41)</f>
        <v>0</v>
      </c>
      <c r="T41" s="135">
        <f>IF([30]BA!T41="","",[30]BA!T41)</f>
        <v>0</v>
      </c>
      <c r="U41" s="135">
        <f>IF([30]BA!U41="","",[30]BA!U41)</f>
        <v>0</v>
      </c>
      <c r="V41" s="350">
        <f>IF([30]BA!V41="","",[30]BA!V41)</f>
        <v>0</v>
      </c>
      <c r="W41" s="375" t="e">
        <f>IF([30]BA!W41="","",[30]BA!W41)</f>
        <v>#DIV/0!</v>
      </c>
      <c r="X41" s="375" t="e">
        <f>IF([30]BA!X41="","",[30]BA!X41)</f>
        <v>#DIV/0!</v>
      </c>
      <c r="Y41" s="351">
        <f>IF([30]BA!Y41="","",[30]BA!Y41)</f>
        <v>0</v>
      </c>
      <c r="Z41" s="302" t="str">
        <f t="shared" si="8"/>
        <v/>
      </c>
      <c r="AA41" s="201">
        <f t="shared" si="9"/>
        <v>0</v>
      </c>
      <c r="AB41" s="201">
        <f t="shared" si="10"/>
        <v>0</v>
      </c>
      <c r="AC41" s="201">
        <f t="shared" si="11"/>
        <v>1</v>
      </c>
      <c r="AD41" s="201">
        <f t="shared" si="12"/>
        <v>1</v>
      </c>
      <c r="AE41" s="221" t="str">
        <f t="shared" si="13"/>
        <v xml:space="preserve">Menunjukkan penguasaan dalam Materi kalimat istifham </v>
      </c>
      <c r="AF41" s="226" t="str">
        <f t="shared" si="14"/>
        <v xml:space="preserve">Perlu bantuan dalam Materi kalimat istifham </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73"/>
      <c r="B42" s="134" t="str">
        <f t="shared" si="7"/>
        <v/>
      </c>
      <c r="C42" s="135" t="str">
        <f>IF(Data!F38="","",Data!F38)</f>
        <v/>
      </c>
      <c r="D42" s="135" t="str">
        <f>IF(Data!G38="","",Data!G38)</f>
        <v/>
      </c>
      <c r="E42" s="152" t="str">
        <f>IF(Data!H38="","",Data!H38)</f>
        <v/>
      </c>
      <c r="F42" s="135" t="str">
        <f>IF(Data!I38="","",Data!I38)</f>
        <v/>
      </c>
      <c r="G42" s="135">
        <f>IF([30]BA!G42="","",[30]BA!G42)</f>
        <v>0</v>
      </c>
      <c r="H42" s="135">
        <f>IF([30]BA!H42="","",[30]BA!H42)</f>
        <v>0</v>
      </c>
      <c r="I42" s="135">
        <f>IF([30]BA!I42="","",[30]BA!I42)</f>
        <v>0</v>
      </c>
      <c r="J42" s="135">
        <f>IF([30]BA!J42="","",[30]BA!J42)</f>
        <v>0</v>
      </c>
      <c r="K42" s="135">
        <f>IF([30]BA!K42="","",[30]BA!K42)</f>
        <v>0</v>
      </c>
      <c r="L42" s="135">
        <f>IF([30]BA!L42="","",[30]BA!L42)</f>
        <v>0</v>
      </c>
      <c r="M42" s="135">
        <f>IF([30]BA!M42="","",[30]BA!M42)</f>
        <v>0</v>
      </c>
      <c r="N42" s="135">
        <f>IF([30]BA!N42="","",[30]BA!N42)</f>
        <v>0</v>
      </c>
      <c r="O42" s="135">
        <f>IF([30]BA!O42="","",[30]BA!O42)</f>
        <v>0</v>
      </c>
      <c r="P42" s="135">
        <f>IF([30]BA!P42="","",[30]BA!P42)</f>
        <v>0</v>
      </c>
      <c r="Q42" s="135">
        <f>IF([30]BA!Q42="","",[30]BA!Q42)</f>
        <v>0</v>
      </c>
      <c r="R42" s="135">
        <f>IF([30]BA!R42="","",[30]BA!R42)</f>
        <v>0</v>
      </c>
      <c r="S42" s="135">
        <f>IF([30]BA!S42="","",[30]BA!S42)</f>
        <v>0</v>
      </c>
      <c r="T42" s="135">
        <f>IF([30]BA!T42="","",[30]BA!T42)</f>
        <v>0</v>
      </c>
      <c r="U42" s="135">
        <f>IF([30]BA!U42="","",[30]BA!U42)</f>
        <v>0</v>
      </c>
      <c r="V42" s="350">
        <f>IF([30]BA!V42="","",[30]BA!V42)</f>
        <v>0</v>
      </c>
      <c r="W42" s="375" t="e">
        <f>IF([30]BA!W42="","",[30]BA!W42)</f>
        <v>#DIV/0!</v>
      </c>
      <c r="X42" s="375" t="e">
        <f>IF([30]BA!X42="","",[30]BA!X42)</f>
        <v>#DIV/0!</v>
      </c>
      <c r="Y42" s="351">
        <f>IF([30]BA!Y42="","",[30]BA!Y42)</f>
        <v>0</v>
      </c>
      <c r="Z42" s="302" t="str">
        <f t="shared" si="8"/>
        <v/>
      </c>
      <c r="AA42" s="201">
        <f t="shared" si="9"/>
        <v>0</v>
      </c>
      <c r="AB42" s="201">
        <f t="shared" si="10"/>
        <v>0</v>
      </c>
      <c r="AC42" s="201">
        <f t="shared" si="11"/>
        <v>1</v>
      </c>
      <c r="AD42" s="201">
        <f t="shared" si="12"/>
        <v>1</v>
      </c>
      <c r="AE42" s="221" t="str">
        <f t="shared" si="13"/>
        <v xml:space="preserve">Menunjukkan penguasaan dalam Materi kalimat istifham </v>
      </c>
      <c r="AF42" s="226" t="str">
        <f t="shared" si="14"/>
        <v xml:space="preserve">Perlu bantuan dalam Materi kalimat istifham </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73"/>
      <c r="B43" s="134" t="str">
        <f t="shared" si="7"/>
        <v/>
      </c>
      <c r="C43" s="135" t="str">
        <f>IF(Data!F39="","",Data!F39)</f>
        <v/>
      </c>
      <c r="D43" s="135" t="str">
        <f>IF(Data!G39="","",Data!G39)</f>
        <v/>
      </c>
      <c r="E43" s="152" t="str">
        <f>IF(Data!H39="","",Data!H39)</f>
        <v/>
      </c>
      <c r="F43" s="135" t="str">
        <f>IF(Data!I39="","",Data!I39)</f>
        <v/>
      </c>
      <c r="G43" s="135">
        <f>IF([30]BA!G43="","",[30]BA!G43)</f>
        <v>0</v>
      </c>
      <c r="H43" s="135">
        <f>IF([30]BA!H43="","",[30]BA!H43)</f>
        <v>0</v>
      </c>
      <c r="I43" s="135">
        <f>IF([30]BA!I43="","",[30]BA!I43)</f>
        <v>0</v>
      </c>
      <c r="J43" s="135">
        <f>IF([30]BA!J43="","",[30]BA!J43)</f>
        <v>0</v>
      </c>
      <c r="K43" s="135">
        <f>IF([30]BA!K43="","",[30]BA!K43)</f>
        <v>0</v>
      </c>
      <c r="L43" s="135">
        <f>IF([30]BA!L43="","",[30]BA!L43)</f>
        <v>0</v>
      </c>
      <c r="M43" s="135">
        <f>IF([30]BA!M43="","",[30]BA!M43)</f>
        <v>0</v>
      </c>
      <c r="N43" s="135">
        <f>IF([30]BA!N43="","",[30]BA!N43)</f>
        <v>0</v>
      </c>
      <c r="O43" s="135">
        <f>IF([30]BA!O43="","",[30]BA!O43)</f>
        <v>0</v>
      </c>
      <c r="P43" s="135">
        <f>IF([30]BA!P43="","",[30]BA!P43)</f>
        <v>0</v>
      </c>
      <c r="Q43" s="135">
        <f>IF([30]BA!Q43="","",[30]BA!Q43)</f>
        <v>0</v>
      </c>
      <c r="R43" s="135">
        <f>IF([30]BA!R43="","",[30]BA!R43)</f>
        <v>0</v>
      </c>
      <c r="S43" s="135">
        <f>IF([30]BA!S43="","",[30]BA!S43)</f>
        <v>0</v>
      </c>
      <c r="T43" s="135">
        <f>IF([30]BA!T43="","",[30]BA!T43)</f>
        <v>0</v>
      </c>
      <c r="U43" s="135">
        <f>IF([30]BA!U43="","",[30]BA!U43)</f>
        <v>0</v>
      </c>
      <c r="V43" s="350">
        <f>IF([30]BA!V43="","",[30]BA!V43)</f>
        <v>0</v>
      </c>
      <c r="W43" s="375" t="e">
        <f>IF([30]BA!W43="","",[30]BA!W43)</f>
        <v>#DIV/0!</v>
      </c>
      <c r="X43" s="375" t="e">
        <f>IF([30]BA!X43="","",[30]BA!X43)</f>
        <v>#DIV/0!</v>
      </c>
      <c r="Y43" s="351">
        <f>IF([30]BA!Y43="","",[30]BA!Y43)</f>
        <v>0</v>
      </c>
      <c r="Z43" s="302" t="str">
        <f t="shared" si="8"/>
        <v/>
      </c>
      <c r="AA43" s="201">
        <f t="shared" si="9"/>
        <v>0</v>
      </c>
      <c r="AB43" s="201">
        <f t="shared" si="10"/>
        <v>0</v>
      </c>
      <c r="AC43" s="201">
        <f t="shared" si="11"/>
        <v>1</v>
      </c>
      <c r="AD43" s="201">
        <f t="shared" si="12"/>
        <v>1</v>
      </c>
      <c r="AE43" s="221" t="str">
        <f t="shared" si="13"/>
        <v xml:space="preserve">Menunjukkan penguasaan dalam Materi kalimat istifham </v>
      </c>
      <c r="AF43" s="226" t="str">
        <f t="shared" si="14"/>
        <v xml:space="preserve">Perlu bantuan dalam Materi kalimat istifham </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73"/>
      <c r="B44" s="134" t="str">
        <f t="shared" si="7"/>
        <v/>
      </c>
      <c r="C44" s="135" t="str">
        <f>IF(Data!F40="","",Data!F40)</f>
        <v/>
      </c>
      <c r="D44" s="135" t="str">
        <f>IF(Data!G40="","",Data!G40)</f>
        <v/>
      </c>
      <c r="E44" s="152" t="str">
        <f>IF(Data!H40="","",Data!H40)</f>
        <v/>
      </c>
      <c r="F44" s="135" t="str">
        <f>IF(Data!I40="","",Data!I40)</f>
        <v/>
      </c>
      <c r="G44" s="135">
        <f>IF([30]BA!G44="","",[30]BA!G44)</f>
        <v>0</v>
      </c>
      <c r="H44" s="135">
        <f>IF([30]BA!H44="","",[30]BA!H44)</f>
        <v>0</v>
      </c>
      <c r="I44" s="135">
        <f>IF([30]BA!I44="","",[30]BA!I44)</f>
        <v>0</v>
      </c>
      <c r="J44" s="135">
        <f>IF([30]BA!J44="","",[30]BA!J44)</f>
        <v>0</v>
      </c>
      <c r="K44" s="135">
        <f>IF([30]BA!K44="","",[30]BA!K44)</f>
        <v>0</v>
      </c>
      <c r="L44" s="135">
        <f>IF([30]BA!L44="","",[30]BA!L44)</f>
        <v>0</v>
      </c>
      <c r="M44" s="135">
        <f>IF([30]BA!M44="","",[30]BA!M44)</f>
        <v>0</v>
      </c>
      <c r="N44" s="135">
        <f>IF([30]BA!N44="","",[30]BA!N44)</f>
        <v>0</v>
      </c>
      <c r="O44" s="135">
        <f>IF([30]BA!O44="","",[30]BA!O44)</f>
        <v>0</v>
      </c>
      <c r="P44" s="135">
        <f>IF([30]BA!P44="","",[30]BA!P44)</f>
        <v>0</v>
      </c>
      <c r="Q44" s="135">
        <f>IF([30]BA!Q44="","",[30]BA!Q44)</f>
        <v>0</v>
      </c>
      <c r="R44" s="135">
        <f>IF([30]BA!R44="","",[30]BA!R44)</f>
        <v>0</v>
      </c>
      <c r="S44" s="135">
        <f>IF([30]BA!S44="","",[30]BA!S44)</f>
        <v>0</v>
      </c>
      <c r="T44" s="135">
        <f>IF([30]BA!T44="","",[30]BA!T44)</f>
        <v>0</v>
      </c>
      <c r="U44" s="135">
        <f>IF([30]BA!U44="","",[30]BA!U44)</f>
        <v>0</v>
      </c>
      <c r="V44" s="350">
        <f>IF([30]BA!V44="","",[30]BA!V44)</f>
        <v>0</v>
      </c>
      <c r="W44" s="375" t="e">
        <f>IF([30]BA!W44="","",[30]BA!W44)</f>
        <v>#DIV/0!</v>
      </c>
      <c r="X44" s="375" t="e">
        <f>IF([30]BA!X44="","",[30]BA!X44)</f>
        <v>#DIV/0!</v>
      </c>
      <c r="Y44" s="351">
        <f>IF([30]BA!Y44="","",[30]BA!Y44)</f>
        <v>0</v>
      </c>
      <c r="Z44" s="302" t="str">
        <f t="shared" si="8"/>
        <v/>
      </c>
      <c r="AA44" s="201">
        <f t="shared" si="9"/>
        <v>0</v>
      </c>
      <c r="AB44" s="201">
        <f t="shared" si="10"/>
        <v>0</v>
      </c>
      <c r="AC44" s="201">
        <f t="shared" si="11"/>
        <v>1</v>
      </c>
      <c r="AD44" s="201">
        <f t="shared" si="12"/>
        <v>1</v>
      </c>
      <c r="AE44" s="221" t="str">
        <f t="shared" si="13"/>
        <v xml:space="preserve">Menunjukkan penguasaan dalam Materi kalimat istifham </v>
      </c>
      <c r="AF44" s="226" t="str">
        <f t="shared" si="14"/>
        <v xml:space="preserve">Perlu bantuan dalam Materi kalimat istifham </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73"/>
      <c r="B45" s="134" t="str">
        <f t="shared" si="7"/>
        <v/>
      </c>
      <c r="C45" s="135" t="str">
        <f>IF(Data!F41="","",Data!F41)</f>
        <v/>
      </c>
      <c r="D45" s="135" t="str">
        <f>IF(Data!G41="","",Data!G41)</f>
        <v/>
      </c>
      <c r="E45" s="152" t="str">
        <f>IF(Data!H41="","",Data!H41)</f>
        <v/>
      </c>
      <c r="F45" s="135" t="str">
        <f>IF(Data!I41="","",Data!I41)</f>
        <v/>
      </c>
      <c r="G45" s="135">
        <f>IF([30]BA!G45="","",[30]BA!G45)</f>
        <v>0</v>
      </c>
      <c r="H45" s="135">
        <f>IF([30]BA!H45="","",[30]BA!H45)</f>
        <v>0</v>
      </c>
      <c r="I45" s="135">
        <f>IF([30]BA!I45="","",[30]BA!I45)</f>
        <v>0</v>
      </c>
      <c r="J45" s="135">
        <f>IF([30]BA!J45="","",[30]BA!J45)</f>
        <v>0</v>
      </c>
      <c r="K45" s="135">
        <f>IF([30]BA!K45="","",[30]BA!K45)</f>
        <v>0</v>
      </c>
      <c r="L45" s="135">
        <f>IF([30]BA!L45="","",[30]BA!L45)</f>
        <v>0</v>
      </c>
      <c r="M45" s="135">
        <f>IF([30]BA!M45="","",[30]BA!M45)</f>
        <v>0</v>
      </c>
      <c r="N45" s="135">
        <f>IF([30]BA!N45="","",[30]BA!N45)</f>
        <v>0</v>
      </c>
      <c r="O45" s="135">
        <f>IF([30]BA!O45="","",[30]BA!O45)</f>
        <v>0</v>
      </c>
      <c r="P45" s="135">
        <f>IF([30]BA!P45="","",[30]BA!P45)</f>
        <v>0</v>
      </c>
      <c r="Q45" s="135">
        <f>IF([30]BA!Q45="","",[30]BA!Q45)</f>
        <v>0</v>
      </c>
      <c r="R45" s="135">
        <f>IF([30]BA!R45="","",[30]BA!R45)</f>
        <v>0</v>
      </c>
      <c r="S45" s="135">
        <f>IF([30]BA!S45="","",[30]BA!S45)</f>
        <v>0</v>
      </c>
      <c r="T45" s="135">
        <f>IF([30]BA!T45="","",[30]BA!T45)</f>
        <v>0</v>
      </c>
      <c r="U45" s="135">
        <f>IF([30]BA!U45="","",[30]BA!U45)</f>
        <v>0</v>
      </c>
      <c r="V45" s="350">
        <f>IF([30]BA!V45="","",[30]BA!V45)</f>
        <v>0</v>
      </c>
      <c r="W45" s="375" t="e">
        <f>IF([30]BA!W45="","",[30]BA!W45)</f>
        <v>#DIV/0!</v>
      </c>
      <c r="X45" s="375" t="e">
        <f>IF([30]BA!X45="","",[30]BA!X45)</f>
        <v>#DIV/0!</v>
      </c>
      <c r="Y45" s="351">
        <f>IF([30]BA!Y45="","",[30]BA!Y45)</f>
        <v>0</v>
      </c>
      <c r="Z45" s="302" t="str">
        <f t="shared" si="8"/>
        <v/>
      </c>
      <c r="AA45" s="201">
        <f t="shared" si="9"/>
        <v>0</v>
      </c>
      <c r="AB45" s="201">
        <f t="shared" si="10"/>
        <v>0</v>
      </c>
      <c r="AC45" s="201">
        <f t="shared" si="11"/>
        <v>1</v>
      </c>
      <c r="AD45" s="201">
        <f t="shared" si="12"/>
        <v>1</v>
      </c>
      <c r="AE45" s="221" t="str">
        <f t="shared" si="13"/>
        <v xml:space="preserve">Menunjukkan penguasaan dalam Materi kalimat istifham </v>
      </c>
      <c r="AF45" s="226" t="str">
        <f t="shared" si="14"/>
        <v xml:space="preserve">Perlu bantuan dalam Materi kalimat istifham </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73"/>
      <c r="B46" s="134" t="str">
        <f t="shared" si="7"/>
        <v/>
      </c>
      <c r="C46" s="135" t="str">
        <f>IF(Data!F42="","",Data!F42)</f>
        <v/>
      </c>
      <c r="D46" s="135" t="str">
        <f>IF(Data!G42="","",Data!G42)</f>
        <v/>
      </c>
      <c r="E46" s="152" t="str">
        <f>IF(Data!H42="","",Data!H42)</f>
        <v/>
      </c>
      <c r="F46" s="135" t="str">
        <f>IF(Data!I42="","",Data!I42)</f>
        <v/>
      </c>
      <c r="G46" s="135">
        <f>IF([30]BA!G46="","",[30]BA!G46)</f>
        <v>0</v>
      </c>
      <c r="H46" s="135">
        <f>IF([30]BA!H46="","",[30]BA!H46)</f>
        <v>0</v>
      </c>
      <c r="I46" s="135">
        <f>IF([30]BA!I46="","",[30]BA!I46)</f>
        <v>0</v>
      </c>
      <c r="J46" s="135">
        <f>IF([30]BA!J46="","",[30]BA!J46)</f>
        <v>0</v>
      </c>
      <c r="K46" s="135">
        <f>IF([30]BA!K46="","",[30]BA!K46)</f>
        <v>0</v>
      </c>
      <c r="L46" s="135">
        <f>IF([30]BA!L46="","",[30]BA!L46)</f>
        <v>0</v>
      </c>
      <c r="M46" s="135">
        <f>IF([30]BA!M46="","",[30]BA!M46)</f>
        <v>0</v>
      </c>
      <c r="N46" s="135">
        <f>IF([30]BA!N46="","",[30]BA!N46)</f>
        <v>0</v>
      </c>
      <c r="O46" s="135">
        <f>IF([30]BA!O46="","",[30]BA!O46)</f>
        <v>0</v>
      </c>
      <c r="P46" s="135">
        <f>IF([30]BA!P46="","",[30]BA!P46)</f>
        <v>0</v>
      </c>
      <c r="Q46" s="135">
        <f>IF([30]BA!Q46="","",[30]BA!Q46)</f>
        <v>0</v>
      </c>
      <c r="R46" s="135">
        <f>IF([30]BA!R46="","",[30]BA!R46)</f>
        <v>0</v>
      </c>
      <c r="S46" s="135">
        <f>IF([30]BA!S46="","",[30]BA!S46)</f>
        <v>0</v>
      </c>
      <c r="T46" s="135">
        <f>IF([30]BA!T46="","",[30]BA!T46)</f>
        <v>0</v>
      </c>
      <c r="U46" s="135">
        <f>IF([30]BA!U46="","",[30]BA!U46)</f>
        <v>0</v>
      </c>
      <c r="V46" s="350">
        <f>IF([30]BA!V46="","",[30]BA!V46)</f>
        <v>0</v>
      </c>
      <c r="W46" s="375" t="e">
        <f>IF([30]BA!W46="","",[30]BA!W46)</f>
        <v>#DIV/0!</v>
      </c>
      <c r="X46" s="375" t="e">
        <f>IF([30]BA!X46="","",[30]BA!X46)</f>
        <v>#DIV/0!</v>
      </c>
      <c r="Y46" s="351">
        <f>IF([30]BA!Y46="","",[30]BA!Y46)</f>
        <v>0</v>
      </c>
      <c r="Z46" s="302" t="str">
        <f t="shared" si="8"/>
        <v/>
      </c>
      <c r="AA46" s="201">
        <f t="shared" si="9"/>
        <v>0</v>
      </c>
      <c r="AB46" s="201">
        <f t="shared" si="10"/>
        <v>0</v>
      </c>
      <c r="AC46" s="201">
        <f t="shared" si="11"/>
        <v>1</v>
      </c>
      <c r="AD46" s="201">
        <f t="shared" si="12"/>
        <v>1</v>
      </c>
      <c r="AE46" s="221" t="str">
        <f t="shared" si="13"/>
        <v xml:space="preserve">Menunjukkan penguasaan dalam Materi kalimat istifham </v>
      </c>
      <c r="AF46" s="226" t="str">
        <f t="shared" si="14"/>
        <v xml:space="preserve">Perlu bantuan dalam Materi kalimat istifham </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73"/>
      <c r="B47" s="134" t="str">
        <f t="shared" si="7"/>
        <v/>
      </c>
      <c r="C47" s="135" t="str">
        <f>IF(Data!F43="","",Data!F43)</f>
        <v/>
      </c>
      <c r="D47" s="135" t="str">
        <f>IF(Data!G43="","",Data!G43)</f>
        <v/>
      </c>
      <c r="E47" s="152" t="str">
        <f>IF(Data!H43="","",Data!H43)</f>
        <v/>
      </c>
      <c r="F47" s="135" t="str">
        <f>IF(Data!I43="","",Data!I43)</f>
        <v/>
      </c>
      <c r="G47" s="135">
        <f>IF([30]BA!G47="","",[30]BA!G47)</f>
        <v>0</v>
      </c>
      <c r="H47" s="135">
        <f>IF([30]BA!H47="","",[30]BA!H47)</f>
        <v>0</v>
      </c>
      <c r="I47" s="135">
        <f>IF([30]BA!I47="","",[30]BA!I47)</f>
        <v>0</v>
      </c>
      <c r="J47" s="135">
        <f>IF([30]BA!J47="","",[30]BA!J47)</f>
        <v>0</v>
      </c>
      <c r="K47" s="135">
        <f>IF([30]BA!K47="","",[30]BA!K47)</f>
        <v>0</v>
      </c>
      <c r="L47" s="135">
        <f>IF([30]BA!L47="","",[30]BA!L47)</f>
        <v>0</v>
      </c>
      <c r="M47" s="135">
        <f>IF([30]BA!M47="","",[30]BA!M47)</f>
        <v>0</v>
      </c>
      <c r="N47" s="135">
        <f>IF([30]BA!N47="","",[30]BA!N47)</f>
        <v>0</v>
      </c>
      <c r="O47" s="135">
        <f>IF([30]BA!O47="","",[30]BA!O47)</f>
        <v>0</v>
      </c>
      <c r="P47" s="135">
        <f>IF([30]BA!P47="","",[30]BA!P47)</f>
        <v>0</v>
      </c>
      <c r="Q47" s="135">
        <f>IF([30]BA!Q47="","",[30]BA!Q47)</f>
        <v>0</v>
      </c>
      <c r="R47" s="135">
        <f>IF([30]BA!R47="","",[30]BA!R47)</f>
        <v>0</v>
      </c>
      <c r="S47" s="135">
        <f>IF([30]BA!S47="","",[30]BA!S47)</f>
        <v>0</v>
      </c>
      <c r="T47" s="135">
        <f>IF([30]BA!T47="","",[30]BA!T47)</f>
        <v>0</v>
      </c>
      <c r="U47" s="135">
        <f>IF([30]BA!U47="","",[30]BA!U47)</f>
        <v>0</v>
      </c>
      <c r="V47" s="350">
        <f>IF([30]BA!V47="","",[30]BA!V47)</f>
        <v>0</v>
      </c>
      <c r="W47" s="375" t="e">
        <f>IF([30]BA!W47="","",[30]BA!W47)</f>
        <v>#DIV/0!</v>
      </c>
      <c r="X47" s="375" t="e">
        <f>IF([30]BA!X47="","",[30]BA!X47)</f>
        <v>#DIV/0!</v>
      </c>
      <c r="Y47" s="351">
        <f>IF([30]BA!Y47="","",[30]BA!Y47)</f>
        <v>0</v>
      </c>
      <c r="Z47" s="302" t="str">
        <f t="shared" si="8"/>
        <v/>
      </c>
      <c r="AA47" s="201">
        <f t="shared" si="9"/>
        <v>0</v>
      </c>
      <c r="AB47" s="201">
        <f t="shared" si="10"/>
        <v>0</v>
      </c>
      <c r="AC47" s="201">
        <f t="shared" si="11"/>
        <v>1</v>
      </c>
      <c r="AD47" s="201">
        <f t="shared" si="12"/>
        <v>1</v>
      </c>
      <c r="AE47" s="221" t="str">
        <f t="shared" si="13"/>
        <v xml:space="preserve">Menunjukkan penguasaan dalam Materi kalimat istifham </v>
      </c>
      <c r="AF47" s="226" t="str">
        <f t="shared" si="14"/>
        <v xml:space="preserve">Perlu bantuan dalam Materi kalimat istifham </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73"/>
      <c r="B48" s="134" t="str">
        <f t="shared" si="7"/>
        <v/>
      </c>
      <c r="C48" s="135" t="str">
        <f>IF(Data!F44="","",Data!F44)</f>
        <v/>
      </c>
      <c r="D48" s="135" t="str">
        <f>IF(Data!G44="","",Data!G44)</f>
        <v/>
      </c>
      <c r="E48" s="152" t="str">
        <f>IF(Data!H44="","",Data!H44)</f>
        <v/>
      </c>
      <c r="F48" s="135" t="str">
        <f>IF(Data!I44="","",Data!I44)</f>
        <v/>
      </c>
      <c r="G48" s="135">
        <f>IF([30]BA!G48="","",[30]BA!G48)</f>
        <v>0</v>
      </c>
      <c r="H48" s="135">
        <f>IF([30]BA!H48="","",[30]BA!H48)</f>
        <v>0</v>
      </c>
      <c r="I48" s="135">
        <f>IF([30]BA!I48="","",[30]BA!I48)</f>
        <v>0</v>
      </c>
      <c r="J48" s="135">
        <f>IF([30]BA!J48="","",[30]BA!J48)</f>
        <v>0</v>
      </c>
      <c r="K48" s="135">
        <f>IF([30]BA!K48="","",[30]BA!K48)</f>
        <v>0</v>
      </c>
      <c r="L48" s="135">
        <f>IF([30]BA!L48="","",[30]BA!L48)</f>
        <v>0</v>
      </c>
      <c r="M48" s="135">
        <f>IF([30]BA!M48="","",[30]BA!M48)</f>
        <v>0</v>
      </c>
      <c r="N48" s="135">
        <f>IF([30]BA!N48="","",[30]BA!N48)</f>
        <v>0</v>
      </c>
      <c r="O48" s="135">
        <f>IF([30]BA!O48="","",[30]BA!O48)</f>
        <v>0</v>
      </c>
      <c r="P48" s="135">
        <f>IF([30]BA!P48="","",[30]BA!P48)</f>
        <v>0</v>
      </c>
      <c r="Q48" s="135">
        <f>IF([30]BA!Q48="","",[30]BA!Q48)</f>
        <v>0</v>
      </c>
      <c r="R48" s="135">
        <f>IF([30]BA!R48="","",[30]BA!R48)</f>
        <v>0</v>
      </c>
      <c r="S48" s="135">
        <f>IF([30]BA!S48="","",[30]BA!S48)</f>
        <v>0</v>
      </c>
      <c r="T48" s="135">
        <f>IF([30]BA!T48="","",[30]BA!T48)</f>
        <v>0</v>
      </c>
      <c r="U48" s="135">
        <f>IF([30]BA!U48="","",[30]BA!U48)</f>
        <v>0</v>
      </c>
      <c r="V48" s="350">
        <f>IF([30]BA!V48="","",[30]BA!V48)</f>
        <v>0</v>
      </c>
      <c r="W48" s="375" t="e">
        <f>IF([30]BA!W48="","",[30]BA!W48)</f>
        <v>#DIV/0!</v>
      </c>
      <c r="X48" s="375" t="e">
        <f>IF([30]BA!X48="","",[30]BA!X48)</f>
        <v>#DIV/0!</v>
      </c>
      <c r="Y48" s="351">
        <f>IF([30]BA!Y48="","",[30]BA!Y48)</f>
        <v>0</v>
      </c>
      <c r="Z48" s="302" t="str">
        <f t="shared" si="8"/>
        <v/>
      </c>
      <c r="AA48" s="201">
        <f t="shared" si="9"/>
        <v>0</v>
      </c>
      <c r="AB48" s="201">
        <f t="shared" si="10"/>
        <v>0</v>
      </c>
      <c r="AC48" s="201">
        <f t="shared" si="11"/>
        <v>1</v>
      </c>
      <c r="AD48" s="201">
        <f t="shared" si="12"/>
        <v>1</v>
      </c>
      <c r="AE48" s="221" t="str">
        <f t="shared" si="13"/>
        <v xml:space="preserve">Menunjukkan penguasaan dalam Materi kalimat istifham </v>
      </c>
      <c r="AF48" s="226" t="str">
        <f t="shared" si="14"/>
        <v xml:space="preserve">Perlu bantuan dalam Materi kalimat istifham </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73"/>
      <c r="B49" s="134" t="str">
        <f t="shared" si="7"/>
        <v/>
      </c>
      <c r="C49" s="135" t="str">
        <f>IF(Data!F45="","",Data!F45)</f>
        <v/>
      </c>
      <c r="D49" s="135" t="str">
        <f>IF(Data!G45="","",Data!G45)</f>
        <v/>
      </c>
      <c r="E49" s="152" t="str">
        <f>IF(Data!H45="","",Data!H45)</f>
        <v/>
      </c>
      <c r="F49" s="135" t="str">
        <f>IF(Data!I45="","",Data!I45)</f>
        <v/>
      </c>
      <c r="G49" s="135">
        <f>IF([30]BA!G49="","",[30]BA!G49)</f>
        <v>0</v>
      </c>
      <c r="H49" s="135">
        <f>IF([30]BA!H49="","",[30]BA!H49)</f>
        <v>0</v>
      </c>
      <c r="I49" s="135">
        <f>IF([30]BA!I49="","",[30]BA!I49)</f>
        <v>0</v>
      </c>
      <c r="J49" s="135">
        <f>IF([30]BA!J49="","",[30]BA!J49)</f>
        <v>0</v>
      </c>
      <c r="K49" s="135">
        <f>IF([30]BA!K49="","",[30]BA!K49)</f>
        <v>0</v>
      </c>
      <c r="L49" s="135">
        <f>IF([30]BA!L49="","",[30]BA!L49)</f>
        <v>0</v>
      </c>
      <c r="M49" s="135">
        <f>IF([30]BA!M49="","",[30]BA!M49)</f>
        <v>0</v>
      </c>
      <c r="N49" s="135">
        <f>IF([30]BA!N49="","",[30]BA!N49)</f>
        <v>0</v>
      </c>
      <c r="O49" s="135">
        <f>IF([30]BA!O49="","",[30]BA!O49)</f>
        <v>0</v>
      </c>
      <c r="P49" s="135">
        <f>IF([30]BA!P49="","",[30]BA!P49)</f>
        <v>0</v>
      </c>
      <c r="Q49" s="135">
        <f>IF([30]BA!Q49="","",[30]BA!Q49)</f>
        <v>0</v>
      </c>
      <c r="R49" s="135">
        <f>IF([30]BA!R49="","",[30]BA!R49)</f>
        <v>0</v>
      </c>
      <c r="S49" s="135">
        <f>IF([30]BA!S49="","",[30]BA!S49)</f>
        <v>0</v>
      </c>
      <c r="T49" s="135">
        <f>IF([30]BA!T49="","",[30]BA!T49)</f>
        <v>0</v>
      </c>
      <c r="U49" s="135">
        <f>IF([30]BA!U49="","",[30]BA!U49)</f>
        <v>0</v>
      </c>
      <c r="V49" s="350">
        <f>IF([30]BA!V49="","",[30]BA!V49)</f>
        <v>0</v>
      </c>
      <c r="W49" s="375" t="e">
        <f>IF([30]BA!W49="","",[30]BA!W49)</f>
        <v>#DIV/0!</v>
      </c>
      <c r="X49" s="375" t="e">
        <f>IF([30]BA!X49="","",[30]BA!X49)</f>
        <v>#DIV/0!</v>
      </c>
      <c r="Y49" s="351">
        <f>IF([30]BA!Y49="","",[30]BA!Y49)</f>
        <v>0</v>
      </c>
      <c r="Z49" s="302" t="str">
        <f t="shared" si="8"/>
        <v/>
      </c>
      <c r="AA49" s="201">
        <f t="shared" si="9"/>
        <v>0</v>
      </c>
      <c r="AB49" s="201">
        <f t="shared" si="10"/>
        <v>0</v>
      </c>
      <c r="AC49" s="201">
        <f t="shared" si="11"/>
        <v>1</v>
      </c>
      <c r="AD49" s="201">
        <f t="shared" si="12"/>
        <v>1</v>
      </c>
      <c r="AE49" s="221" t="str">
        <f t="shared" si="13"/>
        <v xml:space="preserve">Menunjukkan penguasaan dalam Materi kalimat istifham </v>
      </c>
      <c r="AF49" s="226" t="str">
        <f t="shared" si="14"/>
        <v xml:space="preserve">Perlu bantuan dalam Materi kalimat istifham </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73"/>
      <c r="B50" s="134" t="str">
        <f t="shared" si="7"/>
        <v/>
      </c>
      <c r="C50" s="135" t="str">
        <f>IF(Data!F46="","",Data!F46)</f>
        <v/>
      </c>
      <c r="D50" s="135" t="str">
        <f>IF(Data!G46="","",Data!G46)</f>
        <v/>
      </c>
      <c r="E50" s="152" t="str">
        <f>IF(Data!H46="","",Data!H46)</f>
        <v/>
      </c>
      <c r="F50" s="135" t="str">
        <f>IF(Data!I46="","",Data!I46)</f>
        <v/>
      </c>
      <c r="G50" s="135">
        <f>IF([30]BA!G50="","",[30]BA!G50)</f>
        <v>0</v>
      </c>
      <c r="H50" s="135">
        <f>IF([30]BA!H50="","",[30]BA!H50)</f>
        <v>0</v>
      </c>
      <c r="I50" s="135">
        <f>IF([30]BA!I50="","",[30]BA!I50)</f>
        <v>0</v>
      </c>
      <c r="J50" s="135">
        <f>IF([30]BA!J50="","",[30]BA!J50)</f>
        <v>0</v>
      </c>
      <c r="K50" s="135">
        <f>IF([30]BA!K50="","",[30]BA!K50)</f>
        <v>0</v>
      </c>
      <c r="L50" s="135">
        <f>IF([30]BA!L50="","",[30]BA!L50)</f>
        <v>0</v>
      </c>
      <c r="M50" s="135">
        <f>IF([30]BA!M50="","",[30]BA!M50)</f>
        <v>0</v>
      </c>
      <c r="N50" s="135">
        <f>IF([30]BA!N50="","",[30]BA!N50)</f>
        <v>0</v>
      </c>
      <c r="O50" s="135">
        <f>IF([30]BA!O50="","",[30]BA!O50)</f>
        <v>0</v>
      </c>
      <c r="P50" s="135">
        <f>IF([30]BA!P50="","",[30]BA!P50)</f>
        <v>0</v>
      </c>
      <c r="Q50" s="135">
        <f>IF([30]BA!Q50="","",[30]BA!Q50)</f>
        <v>0</v>
      </c>
      <c r="R50" s="135">
        <f>IF([30]BA!R50="","",[30]BA!R50)</f>
        <v>0</v>
      </c>
      <c r="S50" s="135">
        <f>IF([30]BA!S50="","",[30]BA!S50)</f>
        <v>0</v>
      </c>
      <c r="T50" s="135">
        <f>IF([30]BA!T50="","",[30]BA!T50)</f>
        <v>0</v>
      </c>
      <c r="U50" s="135">
        <f>IF([30]BA!U50="","",[30]BA!U50)</f>
        <v>0</v>
      </c>
      <c r="V50" s="350">
        <f>IF([30]BA!V50="","",[30]BA!V50)</f>
        <v>0</v>
      </c>
      <c r="W50" s="375" t="e">
        <f>IF([30]BA!W50="","",[30]BA!W50)</f>
        <v>#DIV/0!</v>
      </c>
      <c r="X50" s="375" t="e">
        <f>IF([30]BA!X50="","",[30]BA!X50)</f>
        <v>#DIV/0!</v>
      </c>
      <c r="Y50" s="351">
        <f>IF([30]BA!Y50="","",[30]BA!Y50)</f>
        <v>0</v>
      </c>
      <c r="Z50" s="302" t="str">
        <f t="shared" si="8"/>
        <v/>
      </c>
      <c r="AA50" s="201">
        <f t="shared" si="9"/>
        <v>0</v>
      </c>
      <c r="AB50" s="201">
        <f t="shared" si="10"/>
        <v>0</v>
      </c>
      <c r="AC50" s="201">
        <f t="shared" si="11"/>
        <v>1</v>
      </c>
      <c r="AD50" s="201">
        <f t="shared" si="12"/>
        <v>1</v>
      </c>
      <c r="AE50" s="221" t="str">
        <f t="shared" si="13"/>
        <v xml:space="preserve">Menunjukkan penguasaan dalam Materi kalimat istifham </v>
      </c>
      <c r="AF50" s="226" t="str">
        <f t="shared" si="14"/>
        <v xml:space="preserve">Perlu bantuan dalam Materi kalimat istifham </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73"/>
      <c r="B51" s="134" t="str">
        <f t="shared" si="7"/>
        <v/>
      </c>
      <c r="C51" s="135" t="str">
        <f>IF(Data!F47="","",Data!F47)</f>
        <v/>
      </c>
      <c r="D51" s="135" t="str">
        <f>IF(Data!G47="","",Data!G47)</f>
        <v/>
      </c>
      <c r="E51" s="152" t="str">
        <f>IF(Data!H47="","",Data!H47)</f>
        <v/>
      </c>
      <c r="F51" s="135" t="str">
        <f>IF(Data!I47="","",Data!I47)</f>
        <v/>
      </c>
      <c r="G51" s="135">
        <f>IF([30]BA!G51="","",[30]BA!G51)</f>
        <v>0</v>
      </c>
      <c r="H51" s="135">
        <f>IF([30]BA!H51="","",[30]BA!H51)</f>
        <v>0</v>
      </c>
      <c r="I51" s="135">
        <f>IF([30]BA!I51="","",[30]BA!I51)</f>
        <v>0</v>
      </c>
      <c r="J51" s="135">
        <f>IF([30]BA!J51="","",[30]BA!J51)</f>
        <v>0</v>
      </c>
      <c r="K51" s="135">
        <f>IF([30]BA!K51="","",[30]BA!K51)</f>
        <v>0</v>
      </c>
      <c r="L51" s="135">
        <f>IF([30]BA!L51="","",[30]BA!L51)</f>
        <v>0</v>
      </c>
      <c r="M51" s="135">
        <f>IF([30]BA!M51="","",[30]BA!M51)</f>
        <v>0</v>
      </c>
      <c r="N51" s="135">
        <f>IF([30]BA!N51="","",[30]BA!N51)</f>
        <v>0</v>
      </c>
      <c r="O51" s="135">
        <f>IF([30]BA!O51="","",[30]BA!O51)</f>
        <v>0</v>
      </c>
      <c r="P51" s="135">
        <f>IF([30]BA!P51="","",[30]BA!P51)</f>
        <v>0</v>
      </c>
      <c r="Q51" s="135">
        <f>IF([30]BA!Q51="","",[30]BA!Q51)</f>
        <v>0</v>
      </c>
      <c r="R51" s="135">
        <f>IF([30]BA!R51="","",[30]BA!R51)</f>
        <v>0</v>
      </c>
      <c r="S51" s="135">
        <f>IF([30]BA!S51="","",[30]BA!S51)</f>
        <v>0</v>
      </c>
      <c r="T51" s="135">
        <f>IF([30]BA!T51="","",[30]BA!T51)</f>
        <v>0</v>
      </c>
      <c r="U51" s="135">
        <f>IF([30]BA!U51="","",[30]BA!U51)</f>
        <v>0</v>
      </c>
      <c r="V51" s="350">
        <f>IF([30]BA!V51="","",[30]BA!V51)</f>
        <v>0</v>
      </c>
      <c r="W51" s="301">
        <f t="shared" ref="W51:W54" si="15">IF(COUNT(G51:N51)&lt;2,"",ROUND(SUM(G51:N51)/$W$6,0))</f>
        <v>0</v>
      </c>
      <c r="X51" s="301">
        <f t="shared" ref="X51:X54" si="16">IF(COUNT(O51:V51)&lt;2,"",ROUND(SUM(O51:V51)/$X$6,0))</f>
        <v>0</v>
      </c>
      <c r="Y51" s="351">
        <f>IF([30]BA!Y51="","",[30]BA!Y51)</f>
        <v>0</v>
      </c>
      <c r="Z51" s="302">
        <f t="shared" si="8"/>
        <v>0</v>
      </c>
      <c r="AA51" s="201">
        <f t="shared" si="9"/>
        <v>0</v>
      </c>
      <c r="AB51" s="201">
        <f t="shared" si="10"/>
        <v>0</v>
      </c>
      <c r="AC51" s="201">
        <f t="shared" si="11"/>
        <v>1</v>
      </c>
      <c r="AD51" s="201">
        <f t="shared" si="12"/>
        <v>1</v>
      </c>
      <c r="AE51" s="221" t="str">
        <f t="shared" si="13"/>
        <v xml:space="preserve">Menunjukkan penguasaan dalam Materi kalimat istifham </v>
      </c>
      <c r="AF51" s="226" t="str">
        <f t="shared" si="14"/>
        <v xml:space="preserve">Perlu bantuan dalam Materi kalimat istifham </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73"/>
      <c r="B52" s="134" t="str">
        <f t="shared" si="7"/>
        <v/>
      </c>
      <c r="C52" s="135" t="str">
        <f>IF(Data!F48="","",Data!F48)</f>
        <v/>
      </c>
      <c r="D52" s="135" t="str">
        <f>IF(Data!G48="","",Data!G48)</f>
        <v/>
      </c>
      <c r="E52" s="152" t="str">
        <f>IF(Data!H48="","",Data!H48)</f>
        <v/>
      </c>
      <c r="F52" s="135" t="str">
        <f>IF(Data!I48="","",Data!I48)</f>
        <v/>
      </c>
      <c r="G52" s="135">
        <f>IF([30]BA!G52="","",[30]BA!G52)</f>
        <v>0</v>
      </c>
      <c r="H52" s="135">
        <f>IF([30]BA!H52="","",[30]BA!H52)</f>
        <v>0</v>
      </c>
      <c r="I52" s="135">
        <f>IF([30]BA!I52="","",[30]BA!I52)</f>
        <v>0</v>
      </c>
      <c r="J52" s="135">
        <f>IF([30]BA!J52="","",[30]BA!J52)</f>
        <v>0</v>
      </c>
      <c r="K52" s="135">
        <f>IF([30]BA!K52="","",[30]BA!K52)</f>
        <v>0</v>
      </c>
      <c r="L52" s="135">
        <f>IF([30]BA!L52="","",[30]BA!L52)</f>
        <v>0</v>
      </c>
      <c r="M52" s="135">
        <f>IF([30]BA!M52="","",[30]BA!M52)</f>
        <v>0</v>
      </c>
      <c r="N52" s="135">
        <f>IF([30]BA!N52="","",[30]BA!N52)</f>
        <v>0</v>
      </c>
      <c r="O52" s="135">
        <f>IF([30]BA!O52="","",[30]BA!O52)</f>
        <v>0</v>
      </c>
      <c r="P52" s="135">
        <f>IF([30]BA!P52="","",[30]BA!P52)</f>
        <v>0</v>
      </c>
      <c r="Q52" s="135">
        <f>IF([30]BA!Q52="","",[30]BA!Q52)</f>
        <v>0</v>
      </c>
      <c r="R52" s="135">
        <f>IF([30]BA!R52="","",[30]BA!R52)</f>
        <v>0</v>
      </c>
      <c r="S52" s="135">
        <f>IF([30]BA!S52="","",[30]BA!S52)</f>
        <v>0</v>
      </c>
      <c r="T52" s="135">
        <f>IF([30]BA!T52="","",[30]BA!T52)</f>
        <v>0</v>
      </c>
      <c r="U52" s="135">
        <f>IF([30]BA!U52="","",[30]BA!U52)</f>
        <v>0</v>
      </c>
      <c r="V52" s="350">
        <f>IF([30]BA!V52="","",[30]BA!V52)</f>
        <v>0</v>
      </c>
      <c r="W52" s="301">
        <f t="shared" si="15"/>
        <v>0</v>
      </c>
      <c r="X52" s="301">
        <f t="shared" si="16"/>
        <v>0</v>
      </c>
      <c r="Y52" s="351">
        <f>IF([30]BA!Y52="","",[30]BA!Y52)</f>
        <v>0</v>
      </c>
      <c r="Z52" s="302">
        <f t="shared" si="8"/>
        <v>0</v>
      </c>
      <c r="AA52" s="201">
        <f t="shared" si="9"/>
        <v>0</v>
      </c>
      <c r="AB52" s="201">
        <f t="shared" si="10"/>
        <v>0</v>
      </c>
      <c r="AC52" s="201">
        <f t="shared" si="11"/>
        <v>1</v>
      </c>
      <c r="AD52" s="201">
        <f t="shared" si="12"/>
        <v>1</v>
      </c>
      <c r="AE52" s="221" t="str">
        <f t="shared" si="13"/>
        <v xml:space="preserve">Menunjukkan penguasaan dalam Materi kalimat istifham </v>
      </c>
      <c r="AF52" s="226" t="str">
        <f t="shared" si="14"/>
        <v xml:space="preserve">Perlu bantuan dalam Materi kalimat istifham </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73"/>
      <c r="B53" s="134" t="str">
        <f t="shared" si="7"/>
        <v/>
      </c>
      <c r="C53" s="135" t="str">
        <f>IF(Data!F49="","",Data!F49)</f>
        <v/>
      </c>
      <c r="D53" s="135" t="str">
        <f>IF(Data!G49="","",Data!G49)</f>
        <v/>
      </c>
      <c r="E53" s="152" t="str">
        <f>IF(Data!H49="","",Data!H49)</f>
        <v/>
      </c>
      <c r="F53" s="135" t="str">
        <f>IF(Data!I49="","",Data!I49)</f>
        <v/>
      </c>
      <c r="G53" s="135">
        <f>IF([30]BA!G53="","",[30]BA!G53)</f>
        <v>0</v>
      </c>
      <c r="H53" s="135">
        <f>IF([30]BA!H53="","",[30]BA!H53)</f>
        <v>0</v>
      </c>
      <c r="I53" s="135">
        <f>IF([30]BA!I53="","",[30]BA!I53)</f>
        <v>0</v>
      </c>
      <c r="J53" s="135">
        <f>IF([30]BA!J53="","",[30]BA!J53)</f>
        <v>0</v>
      </c>
      <c r="K53" s="135">
        <f>IF([30]BA!K53="","",[30]BA!K53)</f>
        <v>0</v>
      </c>
      <c r="L53" s="135">
        <f>IF([30]BA!L53="","",[30]BA!L53)</f>
        <v>0</v>
      </c>
      <c r="M53" s="135">
        <f>IF([30]BA!M53="","",[30]BA!M53)</f>
        <v>0</v>
      </c>
      <c r="N53" s="135">
        <f>IF([30]BA!N53="","",[30]BA!N53)</f>
        <v>0</v>
      </c>
      <c r="O53" s="135">
        <f>IF([30]BA!O53="","",[30]BA!O53)</f>
        <v>0</v>
      </c>
      <c r="P53" s="135">
        <f>IF([30]BA!P53="","",[30]BA!P53)</f>
        <v>0</v>
      </c>
      <c r="Q53" s="135">
        <f>IF([30]BA!Q53="","",[30]BA!Q53)</f>
        <v>0</v>
      </c>
      <c r="R53" s="135">
        <f>IF([30]BA!R53="","",[30]BA!R53)</f>
        <v>0</v>
      </c>
      <c r="S53" s="135">
        <f>IF([30]BA!S53="","",[30]BA!S53)</f>
        <v>0</v>
      </c>
      <c r="T53" s="135">
        <f>IF([30]BA!T53="","",[30]BA!T53)</f>
        <v>0</v>
      </c>
      <c r="U53" s="135">
        <f>IF([30]BA!U53="","",[30]BA!U53)</f>
        <v>0</v>
      </c>
      <c r="V53" s="350">
        <f>IF([30]BA!V53="","",[30]BA!V53)</f>
        <v>0</v>
      </c>
      <c r="W53" s="301">
        <f t="shared" si="15"/>
        <v>0</v>
      </c>
      <c r="X53" s="301">
        <f t="shared" si="16"/>
        <v>0</v>
      </c>
      <c r="Y53" s="351">
        <f>IF([30]BA!Y53="","",[30]BA!Y53)</f>
        <v>0</v>
      </c>
      <c r="Z53" s="302">
        <f t="shared" si="8"/>
        <v>0</v>
      </c>
      <c r="AA53" s="201">
        <f t="shared" si="9"/>
        <v>0</v>
      </c>
      <c r="AB53" s="201">
        <f t="shared" si="10"/>
        <v>0</v>
      </c>
      <c r="AC53" s="201">
        <f t="shared" si="11"/>
        <v>1</v>
      </c>
      <c r="AD53" s="201">
        <f t="shared" si="12"/>
        <v>1</v>
      </c>
      <c r="AE53" s="221" t="str">
        <f t="shared" si="13"/>
        <v xml:space="preserve">Menunjukkan penguasaan dalam Materi kalimat istifham </v>
      </c>
      <c r="AF53" s="226" t="str">
        <f t="shared" si="14"/>
        <v xml:space="preserve">Perlu bantuan dalam Materi kalimat istifham </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x14ac:dyDescent="0.25">
      <c r="A54" s="173"/>
      <c r="B54" s="134" t="e">
        <f t="shared" si="7"/>
        <v>#VALUE!</v>
      </c>
      <c r="C54" s="135">
        <f>IF(Data!F50="","",Data!F50)</f>
        <v>2</v>
      </c>
      <c r="D54" s="135">
        <f>IF(Data!G50="","",Data!G50)</f>
        <v>3</v>
      </c>
      <c r="E54" s="152">
        <f>IF(Data!H50="","",Data!H50)</f>
        <v>4</v>
      </c>
      <c r="F54" s="135">
        <f>IF(Data!I50="","",Data!I50)</f>
        <v>5</v>
      </c>
      <c r="G54" s="135">
        <f>IF([30]BA!G54="","",[30]BA!G54)</f>
        <v>0</v>
      </c>
      <c r="H54" s="135">
        <f>IF([30]BA!H54="","",[30]BA!H54)</f>
        <v>0</v>
      </c>
      <c r="I54" s="135">
        <f>IF([30]BA!I54="","",[30]BA!I54)</f>
        <v>0</v>
      </c>
      <c r="J54" s="135">
        <f>IF([30]BA!J54="","",[30]BA!J54)</f>
        <v>0</v>
      </c>
      <c r="K54" s="135">
        <f>IF([30]BA!K54="","",[30]BA!K54)</f>
        <v>0</v>
      </c>
      <c r="L54" s="135">
        <f>IF([30]BA!L54="","",[30]BA!L54)</f>
        <v>0</v>
      </c>
      <c r="M54" s="135">
        <f>IF([30]BA!M54="","",[30]BA!M54)</f>
        <v>0</v>
      </c>
      <c r="N54" s="135">
        <f>IF([30]BA!N54="","",[30]BA!N54)</f>
        <v>0</v>
      </c>
      <c r="O54" s="135">
        <f>IF([30]BA!O54="","",[30]BA!O54)</f>
        <v>0</v>
      </c>
      <c r="P54" s="135">
        <f>IF([30]BA!P54="","",[30]BA!P54)</f>
        <v>0</v>
      </c>
      <c r="Q54" s="135">
        <f>IF([30]BA!Q54="","",[30]BA!Q54)</f>
        <v>0</v>
      </c>
      <c r="R54" s="135">
        <f>IF([30]BA!R54="","",[30]BA!R54)</f>
        <v>0</v>
      </c>
      <c r="S54" s="135">
        <f>IF([30]BA!S54="","",[30]BA!S54)</f>
        <v>0</v>
      </c>
      <c r="T54" s="135">
        <f>IF([30]BA!T54="","",[30]BA!T54)</f>
        <v>0</v>
      </c>
      <c r="U54" s="135" t="str">
        <f>IF([30]BA!U54="","",[30]BA!U54)</f>
        <v>Pegandon,        Desember  2023</v>
      </c>
      <c r="V54" s="350">
        <f>IF([30]BA!V54="","",[30]BA!V54)</f>
        <v>0</v>
      </c>
      <c r="W54" s="301">
        <f t="shared" si="15"/>
        <v>0</v>
      </c>
      <c r="X54" s="301">
        <f t="shared" si="16"/>
        <v>0</v>
      </c>
      <c r="Y54" s="351">
        <f>IF([30]BA!Y54="","",[30]BA!Y54)</f>
        <v>0</v>
      </c>
      <c r="Z54" s="302">
        <f t="shared" si="8"/>
        <v>0</v>
      </c>
      <c r="AA54" s="201">
        <f t="shared" si="9"/>
        <v>0</v>
      </c>
      <c r="AB54" s="201">
        <f t="shared" si="10"/>
        <v>0</v>
      </c>
      <c r="AC54" s="201">
        <f t="shared" si="11"/>
        <v>1</v>
      </c>
      <c r="AD54" s="201">
        <f t="shared" si="12"/>
        <v>1</v>
      </c>
      <c r="AE54" s="221" t="str">
        <f t="shared" si="13"/>
        <v xml:space="preserve">Menunjukkan penguasaan dalam Materi kalimat istifham </v>
      </c>
      <c r="AF54" s="226" t="str">
        <f t="shared" si="14"/>
        <v xml:space="preserve">Perlu bantuan dalam Materi kalimat istifham </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x14ac:dyDescent="0.25">
      <c r="A55" s="173"/>
      <c r="B55" s="184">
        <v>1</v>
      </c>
      <c r="C55" s="184">
        <v>2</v>
      </c>
      <c r="D55" s="184">
        <v>3</v>
      </c>
      <c r="E55" s="184">
        <v>4</v>
      </c>
      <c r="F55" s="184">
        <v>5</v>
      </c>
      <c r="G55" s="353">
        <f>IF([30]BA!G46="","",[30]BA!G46)</f>
        <v>0</v>
      </c>
      <c r="H55" s="354">
        <f>IF([30]BA!H46="","",[30]BA!H46)</f>
        <v>0</v>
      </c>
      <c r="I55" s="354">
        <f>IF([30]BA!I46="","",[30]BA!I46)</f>
        <v>0</v>
      </c>
      <c r="J55" s="354">
        <f>IF([30]BA!J46="","",[30]BA!J46)</f>
        <v>0</v>
      </c>
      <c r="K55" s="354">
        <f>IF([30]BA!K46="","",[30]BA!K46)</f>
        <v>0</v>
      </c>
      <c r="L55" s="354">
        <f>IF([30]BA!L46="","",[30]BA!L46)</f>
        <v>0</v>
      </c>
      <c r="M55" s="354">
        <f>IF([30]BA!M46="","",[30]BA!M46)</f>
        <v>0</v>
      </c>
      <c r="N55" s="355">
        <f>IF([30]BA!N46="","",[30]BA!N46)</f>
        <v>0</v>
      </c>
      <c r="O55" s="135">
        <f>IF([30]BA!O46="","",[30]BA!O46)</f>
        <v>0</v>
      </c>
      <c r="P55" s="135">
        <f>IF([30]BA!P46="","",[30]BA!P46)</f>
        <v>0</v>
      </c>
      <c r="Q55" s="135">
        <f>IF([30]BA!Q46="","",[30]BA!Q46)</f>
        <v>0</v>
      </c>
      <c r="R55" s="135">
        <f>IF([30]BA!R46="","",[30]BA!R46)</f>
        <v>0</v>
      </c>
      <c r="S55" s="135">
        <f>IF([30]BA!S46="","",[30]BA!S46)</f>
        <v>0</v>
      </c>
      <c r="T55" s="135">
        <f>IF([30]BA!T46="","",[30]BA!T46)</f>
        <v>0</v>
      </c>
      <c r="U55" s="135">
        <f>IF([30]BA!U46="","",[30]BA!U46)</f>
        <v>0</v>
      </c>
      <c r="V55" s="350">
        <f>IF([30]BA!V46="","",[30]BA!V46)</f>
        <v>0</v>
      </c>
      <c r="W55" s="184">
        <v>22</v>
      </c>
      <c r="X55" s="184">
        <v>23</v>
      </c>
      <c r="Y55" s="184">
        <v>24</v>
      </c>
      <c r="Z55" s="184">
        <v>25</v>
      </c>
      <c r="AA55" s="184">
        <v>27</v>
      </c>
      <c r="AB55" s="184">
        <v>28</v>
      </c>
      <c r="AC55" s="184">
        <v>31</v>
      </c>
      <c r="AD55" s="184">
        <v>32</v>
      </c>
      <c r="AE55" s="184">
        <v>33</v>
      </c>
      <c r="AF55" s="184">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73"/>
      <c r="B56" s="184"/>
      <c r="C56" s="184"/>
      <c r="D56" s="184"/>
      <c r="E56" s="184"/>
      <c r="F56" s="184"/>
      <c r="G56" s="353">
        <f>IF([30]BA!G47="","",[30]BA!G47)</f>
        <v>0</v>
      </c>
      <c r="H56" s="354">
        <f>IF([30]BA!H47="","",[30]BA!H47)</f>
        <v>0</v>
      </c>
      <c r="I56" s="354">
        <f>IF([30]BA!I47="","",[30]BA!I47)</f>
        <v>0</v>
      </c>
      <c r="J56" s="354">
        <f>IF([30]BA!J47="","",[30]BA!J47)</f>
        <v>0</v>
      </c>
      <c r="K56" s="354">
        <f>IF([30]BA!K47="","",[30]BA!K47)</f>
        <v>0</v>
      </c>
      <c r="L56" s="354">
        <f>IF([30]BA!L47="","",[30]BA!L47)</f>
        <v>0</v>
      </c>
      <c r="M56" s="354">
        <f>IF([30]BA!M47="","",[30]BA!M47)</f>
        <v>0</v>
      </c>
      <c r="N56" s="355">
        <f>IF([30]BA!N47="","",[30]BA!N47)</f>
        <v>0</v>
      </c>
      <c r="O56" s="135">
        <f>IF([30]BA!O47="","",[30]BA!O47)</f>
        <v>0</v>
      </c>
      <c r="P56" s="135">
        <f>IF([30]BA!P47="","",[30]BA!P47)</f>
        <v>0</v>
      </c>
      <c r="Q56" s="135">
        <f>IF([30]BA!Q47="","",[30]BA!Q47)</f>
        <v>0</v>
      </c>
      <c r="R56" s="135">
        <f>IF([30]BA!R47="","",[30]BA!R47)</f>
        <v>0</v>
      </c>
      <c r="S56" s="135">
        <f>IF([30]BA!S47="","",[30]BA!S47)</f>
        <v>0</v>
      </c>
      <c r="T56" s="135">
        <f>IF([30]BA!T47="","",[30]BA!T47)</f>
        <v>0</v>
      </c>
      <c r="U56" s="135">
        <f>IF([30]BA!U47="","",[30]BA!U47)</f>
        <v>0</v>
      </c>
      <c r="V56" s="350">
        <f>IF([30]BA!V47="","",[30]BA!V47)</f>
        <v>0</v>
      </c>
      <c r="W56" s="184"/>
      <c r="X56" s="184"/>
      <c r="Y56" s="184"/>
      <c r="Z56" s="184"/>
      <c r="AA56" s="184"/>
      <c r="AB56" s="184"/>
      <c r="AC56" s="184"/>
      <c r="AD56" s="184"/>
      <c r="AE56" s="184"/>
      <c r="AF56" s="184"/>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c r="AC57" s="247"/>
      <c r="AD57" s="247"/>
      <c r="AE57" s="247"/>
      <c r="AF57" s="247"/>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47"/>
      <c r="C58" s="247"/>
      <c r="D58" s="247"/>
      <c r="E58" s="247"/>
      <c r="F58" s="247"/>
      <c r="G58" s="247"/>
      <c r="H58" s="247"/>
      <c r="I58" s="247"/>
      <c r="J58" s="247"/>
      <c r="K58" s="247"/>
      <c r="L58" s="247"/>
      <c r="M58" s="247"/>
      <c r="N58" s="247"/>
      <c r="O58" s="247"/>
      <c r="P58" s="247"/>
      <c r="Q58" s="247"/>
      <c r="R58" s="247"/>
      <c r="S58" s="247"/>
      <c r="T58" s="247"/>
      <c r="U58" s="249" t="s">
        <v>297</v>
      </c>
      <c r="V58" s="247"/>
      <c r="W58" s="247"/>
      <c r="X58" s="247"/>
      <c r="Y58" s="247"/>
      <c r="Z58" s="247"/>
      <c r="AA58" s="247"/>
      <c r="AB58" s="247"/>
      <c r="AC58" s="247"/>
      <c r="AD58" s="247"/>
      <c r="AE58" s="247"/>
      <c r="AF58" s="247"/>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47"/>
      <c r="C59" s="247"/>
      <c r="D59" s="247"/>
      <c r="E59" s="247"/>
      <c r="F59" s="247"/>
      <c r="G59" s="247"/>
      <c r="H59" s="247"/>
      <c r="I59" s="247"/>
      <c r="J59" s="247"/>
      <c r="K59" s="247"/>
      <c r="L59" s="247"/>
      <c r="M59" s="247"/>
      <c r="N59" s="247"/>
      <c r="O59" s="247"/>
      <c r="P59" s="247"/>
      <c r="Q59" s="247"/>
      <c r="R59" s="247"/>
      <c r="S59" s="247"/>
      <c r="T59" s="247"/>
      <c r="U59" s="249" t="s">
        <v>116</v>
      </c>
      <c r="V59" s="247"/>
      <c r="W59" s="247"/>
      <c r="X59" s="247"/>
      <c r="Y59" s="247"/>
      <c r="Z59" s="247"/>
      <c r="AA59" s="247"/>
      <c r="AB59" s="247"/>
      <c r="AC59" s="247"/>
      <c r="AD59" s="247"/>
      <c r="AE59" s="247"/>
      <c r="AF59" s="247"/>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47"/>
      <c r="C60" s="247"/>
      <c r="D60" s="247"/>
      <c r="E60" s="247"/>
      <c r="F60" s="247"/>
      <c r="G60" s="247"/>
      <c r="H60" s="247"/>
      <c r="I60" s="247"/>
      <c r="J60" s="247"/>
      <c r="K60" s="247"/>
      <c r="L60" s="247"/>
      <c r="M60" s="247"/>
      <c r="N60" s="247"/>
      <c r="O60" s="247"/>
      <c r="P60" s="247"/>
      <c r="Q60" s="247"/>
      <c r="R60" s="247"/>
      <c r="S60" s="247"/>
      <c r="T60" s="247"/>
      <c r="U60" s="247"/>
      <c r="V60" s="247"/>
      <c r="W60" s="247"/>
      <c r="X60" s="247"/>
      <c r="Y60" s="247"/>
      <c r="Z60" s="247"/>
      <c r="AA60" s="247"/>
      <c r="AB60" s="247"/>
      <c r="AC60" s="247"/>
      <c r="AD60" s="247"/>
      <c r="AE60" s="247"/>
      <c r="AF60" s="247"/>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c r="AC61" s="247"/>
      <c r="AD61" s="247"/>
      <c r="AE61" s="247"/>
      <c r="AF61" s="247"/>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47"/>
      <c r="C62" s="247"/>
      <c r="D62" s="247"/>
      <c r="E62" s="247"/>
      <c r="F62" s="247"/>
      <c r="G62" s="247"/>
      <c r="H62" s="247"/>
      <c r="I62" s="247"/>
      <c r="J62" s="247"/>
      <c r="K62" s="247"/>
      <c r="L62" s="247"/>
      <c r="M62" s="247"/>
      <c r="N62" s="247"/>
      <c r="O62" s="247"/>
      <c r="P62" s="247"/>
      <c r="Q62" s="247"/>
      <c r="R62" s="247"/>
      <c r="S62" s="247"/>
      <c r="T62" s="247"/>
      <c r="U62" s="247"/>
      <c r="V62" s="247"/>
      <c r="W62" s="247"/>
      <c r="X62" s="247"/>
      <c r="Y62" s="247"/>
      <c r="Z62" s="247"/>
      <c r="AA62" s="247"/>
      <c r="AB62" s="247"/>
      <c r="AC62" s="247"/>
      <c r="AD62" s="247"/>
      <c r="AE62" s="247"/>
      <c r="AF62" s="247"/>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47"/>
      <c r="C63" s="247"/>
      <c r="D63" s="247"/>
      <c r="E63" s="247"/>
      <c r="F63" s="247"/>
      <c r="G63" s="247"/>
      <c r="H63" s="247"/>
      <c r="I63" s="247"/>
      <c r="J63" s="247"/>
      <c r="K63" s="247"/>
      <c r="L63" s="247"/>
      <c r="M63" s="247"/>
      <c r="N63" s="247"/>
      <c r="O63" s="247"/>
      <c r="P63" s="247"/>
      <c r="Q63" s="247"/>
      <c r="R63" s="247"/>
      <c r="S63" s="247"/>
      <c r="T63" s="247"/>
      <c r="U63" s="259"/>
      <c r="V63" s="250"/>
      <c r="W63" s="250"/>
      <c r="X63" s="250"/>
      <c r="Y63" s="247"/>
      <c r="Z63" s="247"/>
      <c r="AA63" s="247"/>
      <c r="AB63" s="247"/>
      <c r="AC63" s="247"/>
      <c r="AD63" s="247"/>
      <c r="AE63" s="247"/>
      <c r="AF63" s="247"/>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47"/>
      <c r="C64" s="247"/>
      <c r="D64" s="247"/>
      <c r="E64" s="247"/>
      <c r="F64" s="247"/>
      <c r="G64" s="247"/>
      <c r="H64" s="247"/>
      <c r="I64" s="247"/>
      <c r="J64" s="247"/>
      <c r="K64" s="247"/>
      <c r="L64" s="247"/>
      <c r="M64" s="247"/>
      <c r="N64" s="247"/>
      <c r="O64" s="247"/>
      <c r="P64" s="247"/>
      <c r="Q64" s="247"/>
      <c r="R64" s="247"/>
      <c r="S64" s="247"/>
      <c r="T64" s="247"/>
      <c r="U64" s="248" t="s">
        <v>161</v>
      </c>
      <c r="V64" s="247"/>
      <c r="W64" s="247"/>
      <c r="X64" s="247"/>
      <c r="Y64" s="247"/>
      <c r="Z64" s="247"/>
      <c r="AA64" s="247"/>
      <c r="AB64" s="247"/>
      <c r="AC64" s="247"/>
      <c r="AD64" s="247"/>
      <c r="AE64" s="247"/>
      <c r="AF64" s="247"/>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47"/>
      <c r="C65" s="247"/>
      <c r="D65" s="247"/>
      <c r="E65" s="247"/>
      <c r="F65" s="247"/>
      <c r="G65" s="247"/>
      <c r="H65" s="247"/>
      <c r="I65" s="247"/>
      <c r="J65" s="247"/>
      <c r="K65" s="247"/>
      <c r="L65" s="247"/>
      <c r="M65" s="247"/>
      <c r="N65" s="247"/>
      <c r="O65" s="247"/>
      <c r="P65" s="247"/>
      <c r="Q65" s="247"/>
      <c r="R65" s="247"/>
      <c r="S65" s="247"/>
      <c r="T65" s="247"/>
      <c r="U65" s="247"/>
      <c r="V65" s="247"/>
      <c r="W65" s="247"/>
      <c r="X65" s="247"/>
      <c r="Y65" s="247"/>
      <c r="Z65" s="247"/>
      <c r="AA65" s="247"/>
      <c r="AB65" s="247"/>
      <c r="AC65" s="247"/>
      <c r="AD65" s="247"/>
      <c r="AE65" s="247"/>
      <c r="AF65" s="247"/>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73"/>
      <c r="B66" s="32"/>
      <c r="C66" s="33"/>
      <c r="D66" s="33"/>
      <c r="E66" s="32"/>
      <c r="F66" s="32"/>
      <c r="G66" s="239" t="s">
        <v>18</v>
      </c>
      <c r="H66" s="240" t="s">
        <v>118</v>
      </c>
      <c r="I66" s="637" t="s">
        <v>240</v>
      </c>
      <c r="J66" s="638"/>
      <c r="K66" s="638"/>
      <c r="L66" s="638"/>
      <c r="M66" s="638"/>
      <c r="N66" s="638"/>
      <c r="O66" s="638"/>
      <c r="P66" s="638"/>
      <c r="Q66" s="638"/>
      <c r="R66" s="638"/>
      <c r="S66" s="638"/>
      <c r="T66" s="638"/>
      <c r="U66" s="638"/>
      <c r="V66" s="639"/>
      <c r="W66" s="32"/>
      <c r="X66" s="32"/>
      <c r="Y66" s="32"/>
      <c r="Z66" s="33"/>
      <c r="AA66" s="32"/>
      <c r="AB66" s="32"/>
      <c r="AC66" s="32"/>
      <c r="AD66" s="32"/>
      <c r="AE66" s="32"/>
      <c r="AF66" s="32"/>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73"/>
      <c r="B67" s="32"/>
      <c r="C67" s="185" t="s">
        <v>139</v>
      </c>
      <c r="D67" s="33"/>
      <c r="E67" s="32"/>
      <c r="F67" s="640" t="s">
        <v>134</v>
      </c>
      <c r="G67" s="231">
        <v>1</v>
      </c>
      <c r="H67" s="356" t="s">
        <v>119</v>
      </c>
      <c r="I67" s="643" t="str">
        <f>IF([30]BA!I63="","",[30]BA!I63)</f>
        <v xml:space="preserve">Materi kalimat istifham </v>
      </c>
      <c r="J67" s="644"/>
      <c r="K67" s="644"/>
      <c r="L67" s="644"/>
      <c r="M67" s="644"/>
      <c r="N67" s="644"/>
      <c r="O67" s="644"/>
      <c r="P67" s="644"/>
      <c r="Q67" s="644"/>
      <c r="R67" s="644"/>
      <c r="S67" s="644"/>
      <c r="T67" s="644"/>
      <c r="U67" s="644"/>
      <c r="V67" s="645"/>
      <c r="W67" s="32"/>
      <c r="X67" s="32"/>
      <c r="Y67" s="32"/>
      <c r="Z67" s="33"/>
      <c r="AA67" s="32"/>
      <c r="AB67" s="32"/>
      <c r="AC67" s="32"/>
      <c r="AD67" s="32"/>
      <c r="AE67" s="32"/>
      <c r="AF67" s="32"/>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73"/>
      <c r="B68" s="32"/>
      <c r="C68" s="187" t="s">
        <v>146</v>
      </c>
      <c r="D68" s="187"/>
      <c r="E68" s="32"/>
      <c r="F68" s="641"/>
      <c r="G68" s="232">
        <v>2</v>
      </c>
      <c r="H68" s="357" t="s">
        <v>120</v>
      </c>
      <c r="I68" s="643" t="str">
        <f>IF([30]BA!I64="","",[30]BA!I64)</f>
        <v>Materi angka dalam bahasa Arab dari 1 - 100 dan kalimat struktur khobar muqaddam mubtada' muakkhar</v>
      </c>
      <c r="J68" s="644"/>
      <c r="K68" s="644"/>
      <c r="L68" s="644"/>
      <c r="M68" s="644"/>
      <c r="N68" s="644"/>
      <c r="O68" s="644"/>
      <c r="P68" s="644"/>
      <c r="Q68" s="644"/>
      <c r="R68" s="644"/>
      <c r="S68" s="644"/>
      <c r="T68" s="644"/>
      <c r="U68" s="644"/>
      <c r="V68" s="645"/>
      <c r="W68" s="32"/>
      <c r="X68" s="32"/>
      <c r="Y68" s="32"/>
      <c r="Z68" s="33"/>
      <c r="AA68" s="32"/>
      <c r="AB68" s="32"/>
      <c r="AC68" s="32"/>
      <c r="AD68" s="32"/>
      <c r="AE68" s="32"/>
      <c r="AF68" s="32"/>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73"/>
      <c r="B69" s="32"/>
      <c r="C69" s="187" t="s">
        <v>147</v>
      </c>
      <c r="D69" s="187"/>
      <c r="E69" s="32"/>
      <c r="F69" s="641"/>
      <c r="G69" s="232">
        <v>3</v>
      </c>
      <c r="H69" s="358" t="s">
        <v>121</v>
      </c>
      <c r="I69" s="643">
        <f>IF([30]BA!I65="","",[30]BA!I65)</f>
        <v>0</v>
      </c>
      <c r="J69" s="644"/>
      <c r="K69" s="644"/>
      <c r="L69" s="644"/>
      <c r="M69" s="644"/>
      <c r="N69" s="644"/>
      <c r="O69" s="644"/>
      <c r="P69" s="644"/>
      <c r="Q69" s="644"/>
      <c r="R69" s="644"/>
      <c r="S69" s="644"/>
      <c r="T69" s="644"/>
      <c r="U69" s="644"/>
      <c r="V69" s="645"/>
      <c r="W69" s="32"/>
      <c r="X69" s="32"/>
      <c r="Y69" s="32"/>
      <c r="Z69" s="33"/>
      <c r="AA69" s="32"/>
      <c r="AB69" s="32"/>
      <c r="AC69" s="32"/>
      <c r="AD69" s="32"/>
      <c r="AE69" s="32"/>
      <c r="AF69" s="32"/>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73"/>
      <c r="B70" s="32"/>
      <c r="C70" s="215" t="s">
        <v>115</v>
      </c>
      <c r="D70" s="187"/>
      <c r="E70" s="32"/>
      <c r="F70" s="641"/>
      <c r="G70" s="232">
        <v>4</v>
      </c>
      <c r="H70" s="357" t="s">
        <v>122</v>
      </c>
      <c r="I70" s="643">
        <f>IF([30]BA!I66="","",[30]BA!I66)</f>
        <v>0</v>
      </c>
      <c r="J70" s="644"/>
      <c r="K70" s="644"/>
      <c r="L70" s="644"/>
      <c r="M70" s="644"/>
      <c r="N70" s="644"/>
      <c r="O70" s="644"/>
      <c r="P70" s="644"/>
      <c r="Q70" s="644"/>
      <c r="R70" s="644"/>
      <c r="S70" s="644"/>
      <c r="T70" s="644"/>
      <c r="U70" s="644"/>
      <c r="V70" s="645"/>
      <c r="W70" s="32"/>
      <c r="X70" s="32"/>
      <c r="Y70" s="32"/>
      <c r="Z70" s="33"/>
      <c r="AA70" s="32"/>
      <c r="AB70" s="32"/>
      <c r="AC70" s="32"/>
      <c r="AD70" s="32"/>
      <c r="AE70" s="32"/>
      <c r="AF70" s="32"/>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73"/>
      <c r="B71" s="32"/>
      <c r="C71" s="32"/>
      <c r="D71" s="32"/>
      <c r="E71" s="32"/>
      <c r="F71" s="641"/>
      <c r="G71" s="232">
        <v>5</v>
      </c>
      <c r="H71" s="358" t="s">
        <v>123</v>
      </c>
      <c r="I71" s="643">
        <f>IF([30]BA!I67="","",[30]BA!I67)</f>
        <v>0</v>
      </c>
      <c r="J71" s="644"/>
      <c r="K71" s="644"/>
      <c r="L71" s="644"/>
      <c r="M71" s="644"/>
      <c r="N71" s="644"/>
      <c r="O71" s="644"/>
      <c r="P71" s="644"/>
      <c r="Q71" s="644"/>
      <c r="R71" s="644"/>
      <c r="S71" s="644"/>
      <c r="T71" s="644"/>
      <c r="U71" s="644"/>
      <c r="V71" s="645"/>
      <c r="W71" s="32"/>
      <c r="X71" s="32"/>
      <c r="Y71" s="32"/>
      <c r="Z71" s="33"/>
      <c r="AA71" s="32"/>
      <c r="AB71" s="32"/>
      <c r="AC71" s="32"/>
      <c r="AD71" s="32"/>
      <c r="AE71" s="32"/>
      <c r="AF71" s="32"/>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73"/>
      <c r="B72" s="32"/>
      <c r="C72" s="32"/>
      <c r="D72" s="32"/>
      <c r="E72" s="32"/>
      <c r="F72" s="641"/>
      <c r="G72" s="232">
        <v>6</v>
      </c>
      <c r="H72" s="357" t="s">
        <v>124</v>
      </c>
      <c r="I72" s="643">
        <f>IF([30]BA!I68="","",[30]BA!I68)</f>
        <v>0</v>
      </c>
      <c r="J72" s="644"/>
      <c r="K72" s="644"/>
      <c r="L72" s="644"/>
      <c r="M72" s="644"/>
      <c r="N72" s="644"/>
      <c r="O72" s="644"/>
      <c r="P72" s="644"/>
      <c r="Q72" s="644"/>
      <c r="R72" s="644"/>
      <c r="S72" s="644"/>
      <c r="T72" s="644"/>
      <c r="U72" s="644"/>
      <c r="V72" s="645"/>
      <c r="W72" s="32"/>
      <c r="X72" s="32"/>
      <c r="Y72" s="32"/>
      <c r="Z72" s="33"/>
      <c r="AA72" s="32"/>
      <c r="AB72" s="32"/>
      <c r="AC72" s="32"/>
      <c r="AD72" s="32"/>
      <c r="AE72" s="32"/>
      <c r="AF72" s="32"/>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73"/>
      <c r="B73" s="32"/>
      <c r="C73" s="32"/>
      <c r="D73" s="32"/>
      <c r="E73" s="32"/>
      <c r="F73" s="641"/>
      <c r="G73" s="232">
        <v>7</v>
      </c>
      <c r="H73" s="358" t="s">
        <v>125</v>
      </c>
      <c r="I73" s="643">
        <f>IF([30]BA!I69="","",[30]BA!I69)</f>
        <v>0</v>
      </c>
      <c r="J73" s="644"/>
      <c r="K73" s="644"/>
      <c r="L73" s="644"/>
      <c r="M73" s="644"/>
      <c r="N73" s="644"/>
      <c r="O73" s="644"/>
      <c r="P73" s="644"/>
      <c r="Q73" s="644"/>
      <c r="R73" s="644"/>
      <c r="S73" s="644"/>
      <c r="T73" s="644"/>
      <c r="U73" s="644"/>
      <c r="V73" s="645"/>
      <c r="W73" s="32"/>
      <c r="X73" s="32"/>
      <c r="Y73" s="32"/>
      <c r="Z73" s="33"/>
      <c r="AA73" s="32"/>
      <c r="AB73" s="32"/>
      <c r="AC73" s="32"/>
      <c r="AD73" s="32"/>
      <c r="AE73" s="32"/>
      <c r="AF73" s="32"/>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73"/>
      <c r="B74" s="32"/>
      <c r="C74" s="32"/>
      <c r="D74" s="32"/>
      <c r="E74" s="32"/>
      <c r="F74" s="642"/>
      <c r="G74" s="233">
        <v>8</v>
      </c>
      <c r="H74" s="359" t="s">
        <v>126</v>
      </c>
      <c r="I74" s="643">
        <f>IF([30]BA!I70="","",[30]BA!I70)</f>
        <v>0</v>
      </c>
      <c r="J74" s="644"/>
      <c r="K74" s="644"/>
      <c r="L74" s="644"/>
      <c r="M74" s="644"/>
      <c r="N74" s="644"/>
      <c r="O74" s="644"/>
      <c r="P74" s="644"/>
      <c r="Q74" s="644"/>
      <c r="R74" s="644"/>
      <c r="S74" s="644"/>
      <c r="T74" s="644"/>
      <c r="U74" s="644"/>
      <c r="V74" s="645"/>
      <c r="W74" s="32"/>
      <c r="X74" s="32"/>
      <c r="Y74" s="32"/>
      <c r="Z74" s="33"/>
      <c r="AA74" s="32"/>
      <c r="AB74" s="32"/>
      <c r="AC74" s="32"/>
      <c r="AD74" s="32"/>
      <c r="AE74" s="32"/>
      <c r="AF74" s="32"/>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73"/>
      <c r="B75" s="33"/>
      <c r="C75" s="188"/>
      <c r="D75" s="188"/>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73"/>
      <c r="B76" s="33"/>
      <c r="C76" s="188"/>
      <c r="D76" s="188"/>
      <c r="E76" s="186"/>
      <c r="F76" s="186"/>
      <c r="G76" s="186"/>
      <c r="H76" s="186"/>
      <c r="I76" s="186"/>
      <c r="J76" s="186"/>
      <c r="K76" s="186"/>
      <c r="L76" s="186"/>
      <c r="M76" s="186"/>
      <c r="N76" s="186"/>
      <c r="O76" s="186"/>
      <c r="P76" s="186"/>
      <c r="Q76" s="186"/>
      <c r="R76" s="186"/>
      <c r="S76" s="186"/>
      <c r="T76" s="186"/>
      <c r="U76" s="186"/>
      <c r="V76" s="186"/>
      <c r="W76" s="186"/>
      <c r="X76" s="186"/>
      <c r="Y76" s="186"/>
      <c r="Z76" s="186"/>
      <c r="AA76" s="186"/>
      <c r="AB76" s="186"/>
      <c r="AC76" s="186"/>
      <c r="AD76" s="186"/>
      <c r="AE76" s="186"/>
      <c r="AF76" s="186"/>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73"/>
      <c r="B77" s="185"/>
      <c r="C77" s="33"/>
      <c r="D77" s="33"/>
      <c r="E77" s="32"/>
      <c r="F77" s="32"/>
      <c r="G77" s="32"/>
      <c r="H77" s="32"/>
      <c r="I77" s="32"/>
      <c r="J77" s="32"/>
      <c r="K77" s="32"/>
      <c r="L77" s="32"/>
      <c r="M77" s="32"/>
      <c r="N77" s="32"/>
      <c r="O77" s="32"/>
      <c r="P77" s="32"/>
      <c r="Q77" s="32"/>
      <c r="R77" s="32"/>
      <c r="S77" s="32"/>
      <c r="T77" s="32"/>
      <c r="U77" s="32"/>
      <c r="V77" s="32"/>
      <c r="W77" s="32"/>
      <c r="X77" s="32"/>
      <c r="Y77" s="32"/>
      <c r="Z77" s="33"/>
      <c r="AA77" s="32"/>
      <c r="AB77" s="32"/>
      <c r="AC77" s="32"/>
      <c r="AD77" s="32"/>
      <c r="AE77" s="32"/>
      <c r="AF77" s="32"/>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73"/>
      <c r="B78" s="32"/>
      <c r="C78" s="187"/>
      <c r="D78" s="187"/>
      <c r="E78" s="189"/>
      <c r="F78" s="32"/>
      <c r="G78" s="646" t="s">
        <v>131</v>
      </c>
      <c r="H78" s="646"/>
      <c r="I78" s="646"/>
      <c r="J78" s="646"/>
      <c r="K78" s="646"/>
      <c r="L78" s="646"/>
      <c r="M78" s="646"/>
      <c r="N78" s="646"/>
      <c r="O78" s="646"/>
      <c r="P78" s="646"/>
      <c r="Q78" s="646"/>
      <c r="R78" s="646"/>
      <c r="S78" s="646"/>
      <c r="T78" s="646"/>
      <c r="U78" s="646"/>
      <c r="V78" s="646"/>
      <c r="W78" s="646"/>
      <c r="X78" s="32"/>
      <c r="Y78" s="32"/>
      <c r="Z78" s="32"/>
      <c r="AA78" s="190"/>
      <c r="AB78" s="190"/>
      <c r="AC78" s="190"/>
      <c r="AD78" s="190"/>
      <c r="AE78" s="190"/>
      <c r="AF78" s="190"/>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73"/>
      <c r="B79" s="32"/>
      <c r="C79" s="187"/>
      <c r="D79" s="187"/>
      <c r="E79" s="32"/>
      <c r="F79" s="32"/>
      <c r="G79" s="647" t="s">
        <v>132</v>
      </c>
      <c r="H79" s="647"/>
      <c r="I79" s="647"/>
      <c r="J79" s="648" t="s">
        <v>133</v>
      </c>
      <c r="K79" s="648"/>
      <c r="L79" s="648"/>
      <c r="M79" s="648"/>
      <c r="N79" s="648"/>
      <c r="O79" s="648"/>
      <c r="P79" s="648"/>
      <c r="Q79" s="648"/>
      <c r="R79" s="648"/>
      <c r="S79" s="648"/>
      <c r="T79" s="648"/>
      <c r="U79" s="648"/>
      <c r="V79" s="648"/>
      <c r="W79" s="648"/>
      <c r="X79" s="32"/>
      <c r="Y79" s="32"/>
      <c r="Z79" s="33"/>
      <c r="AA79" s="191"/>
      <c r="AB79" s="191"/>
      <c r="AC79" s="191"/>
      <c r="AD79" s="191"/>
      <c r="AE79" s="191"/>
      <c r="AF79" s="191"/>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73"/>
      <c r="B80" s="32"/>
      <c r="C80" s="187"/>
      <c r="D80" s="187"/>
      <c r="E80" s="32"/>
      <c r="F80" s="32"/>
      <c r="G80" s="211" t="e">
        <f>I81+1</f>
        <v>#REF!</v>
      </c>
      <c r="H80" s="212" t="s">
        <v>2</v>
      </c>
      <c r="I80" s="211">
        <v>100</v>
      </c>
      <c r="J80" s="636" t="s">
        <v>140</v>
      </c>
      <c r="K80" s="636"/>
      <c r="L80" s="636"/>
      <c r="M80" s="636"/>
      <c r="N80" s="636"/>
      <c r="O80" s="636"/>
      <c r="P80" s="636"/>
      <c r="Q80" s="636"/>
      <c r="R80" s="636"/>
      <c r="S80" s="636"/>
      <c r="T80" s="636"/>
      <c r="U80" s="636"/>
      <c r="V80" s="636"/>
      <c r="W80" s="636"/>
      <c r="X80" s="32"/>
      <c r="Y80" s="192"/>
      <c r="Z80" s="193"/>
      <c r="AA80" s="194"/>
      <c r="AB80" s="194"/>
      <c r="AC80" s="194"/>
      <c r="AD80" s="194"/>
      <c r="AE80" s="194"/>
      <c r="AF80" s="194"/>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73"/>
      <c r="B81" s="32"/>
      <c r="C81" s="187"/>
      <c r="D81" s="187"/>
      <c r="E81" s="32"/>
      <c r="F81" s="32"/>
      <c r="G81" s="211" t="e">
        <f>I82+1</f>
        <v>#REF!</v>
      </c>
      <c r="H81" s="212" t="s">
        <v>2</v>
      </c>
      <c r="I81" s="211" t="e">
        <f>ROUNDDOWN(G81+($I$80-G81)/2,0)</f>
        <v>#REF!</v>
      </c>
      <c r="J81" s="636" t="s">
        <v>141</v>
      </c>
      <c r="K81" s="636"/>
      <c r="L81" s="636"/>
      <c r="M81" s="636"/>
      <c r="N81" s="636"/>
      <c r="O81" s="636"/>
      <c r="P81" s="636"/>
      <c r="Q81" s="636"/>
      <c r="R81" s="636"/>
      <c r="S81" s="636"/>
      <c r="T81" s="636"/>
      <c r="U81" s="636"/>
      <c r="V81" s="636"/>
      <c r="W81" s="636"/>
      <c r="X81" s="32"/>
      <c r="Y81" s="192"/>
      <c r="Z81" s="193"/>
      <c r="AA81" s="194"/>
      <c r="AB81" s="194"/>
      <c r="AC81" s="194"/>
      <c r="AD81" s="194"/>
      <c r="AE81" s="194"/>
      <c r="AF81" s="194"/>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73"/>
      <c r="B82" s="32"/>
      <c r="C82" s="195"/>
      <c r="D82" s="195"/>
      <c r="E82" s="32"/>
      <c r="F82" s="32"/>
      <c r="G82" s="214" t="e">
        <f>#REF!</f>
        <v>#REF!</v>
      </c>
      <c r="H82" s="212" t="s">
        <v>2</v>
      </c>
      <c r="I82" s="211" t="e">
        <f>ROUNDDOWN(G82+($I$80-G82)/3,0)</f>
        <v>#REF!</v>
      </c>
      <c r="J82" s="636" t="s">
        <v>142</v>
      </c>
      <c r="K82" s="636"/>
      <c r="L82" s="636"/>
      <c r="M82" s="636"/>
      <c r="N82" s="636"/>
      <c r="O82" s="636"/>
      <c r="P82" s="636"/>
      <c r="Q82" s="636"/>
      <c r="R82" s="636"/>
      <c r="S82" s="636"/>
      <c r="T82" s="636"/>
      <c r="U82" s="636"/>
      <c r="V82" s="636"/>
      <c r="W82" s="636"/>
      <c r="X82" s="32"/>
      <c r="Y82" s="196"/>
      <c r="Z82" s="193"/>
      <c r="AA82" s="194"/>
      <c r="AB82" s="194"/>
      <c r="AC82" s="194"/>
      <c r="AD82" s="194"/>
      <c r="AE82" s="194"/>
      <c r="AF82" s="194"/>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73"/>
      <c r="B83" s="32"/>
      <c r="C83" s="33"/>
      <c r="D83" s="33"/>
      <c r="E83" s="32"/>
      <c r="F83" s="32"/>
      <c r="G83" s="211">
        <v>0</v>
      </c>
      <c r="H83" s="212" t="s">
        <v>2</v>
      </c>
      <c r="I83" s="211" t="e">
        <f>G82-1</f>
        <v>#REF!</v>
      </c>
      <c r="J83" s="636" t="s">
        <v>143</v>
      </c>
      <c r="K83" s="636"/>
      <c r="L83" s="636"/>
      <c r="M83" s="636"/>
      <c r="N83" s="636"/>
      <c r="O83" s="636"/>
      <c r="P83" s="636"/>
      <c r="Q83" s="636"/>
      <c r="R83" s="636"/>
      <c r="S83" s="636"/>
      <c r="T83" s="636"/>
      <c r="U83" s="636"/>
      <c r="V83" s="636"/>
      <c r="W83" s="636"/>
      <c r="X83" s="32"/>
      <c r="Y83" s="192"/>
      <c r="Z83" s="193"/>
      <c r="AA83" s="192"/>
      <c r="AB83" s="192"/>
      <c r="AC83" s="192"/>
      <c r="AD83" s="192"/>
      <c r="AE83" s="192"/>
      <c r="AF83" s="192"/>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73"/>
      <c r="B84" s="32"/>
      <c r="C84" s="33"/>
      <c r="D84" s="33"/>
      <c r="E84" s="32"/>
      <c r="F84" s="32"/>
      <c r="G84" s="647"/>
      <c r="H84" s="647"/>
      <c r="I84" s="647"/>
      <c r="J84" s="648"/>
      <c r="K84" s="648"/>
      <c r="L84" s="648"/>
      <c r="M84" s="648"/>
      <c r="N84" s="648"/>
      <c r="O84" s="648"/>
      <c r="P84" s="648"/>
      <c r="Q84" s="648"/>
      <c r="R84" s="648"/>
      <c r="S84" s="648"/>
      <c r="T84" s="648"/>
      <c r="U84" s="648"/>
      <c r="V84" s="648"/>
      <c r="W84" s="648"/>
      <c r="X84" s="32"/>
      <c r="Y84" s="32"/>
      <c r="Z84" s="33"/>
      <c r="AA84" s="32"/>
      <c r="AB84" s="32"/>
      <c r="AC84" s="32"/>
      <c r="AD84" s="32"/>
      <c r="AE84" s="32"/>
      <c r="AF84" s="32"/>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646" t="s">
        <v>131</v>
      </c>
      <c r="H85" s="646"/>
      <c r="I85" s="646"/>
      <c r="J85" s="646"/>
      <c r="K85" s="646"/>
      <c r="L85" s="646"/>
      <c r="M85" s="646"/>
      <c r="N85" s="646"/>
      <c r="O85" s="646"/>
      <c r="P85" s="646"/>
      <c r="Q85" s="646"/>
      <c r="R85" s="646"/>
      <c r="S85" s="646"/>
      <c r="T85" s="646"/>
      <c r="U85" s="646"/>
      <c r="V85" s="646"/>
      <c r="W85" s="646"/>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647" t="s">
        <v>132</v>
      </c>
      <c r="H86" s="647"/>
      <c r="I86" s="647"/>
      <c r="J86" s="648" t="s">
        <v>133</v>
      </c>
      <c r="K86" s="648"/>
      <c r="L86" s="648"/>
      <c r="M86" s="648"/>
      <c r="N86" s="648"/>
      <c r="O86" s="648"/>
      <c r="P86" s="648"/>
      <c r="Q86" s="648"/>
      <c r="R86" s="648"/>
      <c r="S86" s="648"/>
      <c r="T86" s="648"/>
      <c r="U86" s="648"/>
      <c r="V86" s="648"/>
      <c r="W86" s="648"/>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197" t="e">
        <f>G80</f>
        <v>#REF!</v>
      </c>
      <c r="H87" s="198" t="s">
        <v>2</v>
      </c>
      <c r="I87" s="197">
        <f>I80</f>
        <v>100</v>
      </c>
      <c r="J87" s="636" t="s">
        <v>140</v>
      </c>
      <c r="K87" s="636"/>
      <c r="L87" s="636"/>
      <c r="M87" s="636"/>
      <c r="N87" s="636"/>
      <c r="O87" s="636"/>
      <c r="P87" s="636"/>
      <c r="Q87" s="636"/>
      <c r="R87" s="636"/>
      <c r="S87" s="636"/>
      <c r="T87" s="636"/>
      <c r="U87" s="636"/>
      <c r="V87" s="636"/>
      <c r="W87" s="636"/>
      <c r="Z87" s="4"/>
    </row>
    <row r="88" spans="1:98" ht="15" hidden="1" customHeight="1" x14ac:dyDescent="0.25">
      <c r="C88" s="4"/>
      <c r="D88" s="4"/>
      <c r="G88" s="197" t="e">
        <f t="shared" ref="G88:G90" si="17">G81</f>
        <v>#REF!</v>
      </c>
      <c r="H88" s="198" t="s">
        <v>2</v>
      </c>
      <c r="I88" s="197" t="e">
        <f t="shared" ref="I88:I90" si="18">I81</f>
        <v>#REF!</v>
      </c>
      <c r="J88" s="636" t="s">
        <v>141</v>
      </c>
      <c r="K88" s="636"/>
      <c r="L88" s="636"/>
      <c r="M88" s="636"/>
      <c r="N88" s="636"/>
      <c r="O88" s="636"/>
      <c r="P88" s="636"/>
      <c r="Q88" s="636"/>
      <c r="R88" s="636"/>
      <c r="S88" s="636"/>
      <c r="T88" s="636"/>
      <c r="U88" s="636"/>
      <c r="V88" s="636"/>
      <c r="W88" s="636"/>
    </row>
    <row r="89" spans="1:98" ht="15" hidden="1" customHeight="1" x14ac:dyDescent="0.25">
      <c r="C89" s="4"/>
      <c r="D89" s="4"/>
      <c r="G89" s="197" t="e">
        <f t="shared" si="17"/>
        <v>#REF!</v>
      </c>
      <c r="H89" s="198" t="s">
        <v>2</v>
      </c>
      <c r="I89" s="197" t="e">
        <f t="shared" si="18"/>
        <v>#REF!</v>
      </c>
      <c r="J89" s="636" t="s">
        <v>142</v>
      </c>
      <c r="K89" s="636"/>
      <c r="L89" s="636"/>
      <c r="M89" s="636"/>
      <c r="N89" s="636"/>
      <c r="O89" s="636"/>
      <c r="P89" s="636"/>
      <c r="Q89" s="636"/>
      <c r="R89" s="636"/>
      <c r="S89" s="636"/>
      <c r="T89" s="636"/>
      <c r="U89" s="636"/>
      <c r="V89" s="636"/>
      <c r="W89" s="636"/>
    </row>
    <row r="90" spans="1:98" ht="15" hidden="1" customHeight="1" x14ac:dyDescent="0.25">
      <c r="C90" s="4"/>
      <c r="D90" s="4"/>
      <c r="G90" s="197">
        <f t="shared" si="17"/>
        <v>0</v>
      </c>
      <c r="H90" s="198" t="s">
        <v>2</v>
      </c>
      <c r="I90" s="197" t="e">
        <f t="shared" si="18"/>
        <v>#REF!</v>
      </c>
      <c r="J90" s="636" t="s">
        <v>143</v>
      </c>
      <c r="K90" s="636"/>
      <c r="L90" s="636"/>
      <c r="M90" s="636"/>
      <c r="N90" s="636"/>
      <c r="O90" s="636"/>
      <c r="P90" s="636"/>
      <c r="Q90" s="636"/>
      <c r="R90" s="636"/>
      <c r="S90" s="636"/>
      <c r="T90" s="636"/>
      <c r="U90" s="636"/>
      <c r="V90" s="636"/>
      <c r="W90" s="636"/>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B7:B8"/>
    <mergeCell ref="C7:C8"/>
    <mergeCell ref="D7:D8"/>
    <mergeCell ref="E7:E8"/>
    <mergeCell ref="F7:F8"/>
    <mergeCell ref="G2:V2"/>
    <mergeCell ref="E4:F4"/>
    <mergeCell ref="G4:V4"/>
    <mergeCell ref="B5:C5"/>
    <mergeCell ref="G5:V5"/>
    <mergeCell ref="G3:V3"/>
    <mergeCell ref="G7:N7"/>
    <mergeCell ref="O7:V7"/>
    <mergeCell ref="Z7:Z8"/>
    <mergeCell ref="AE7:AE8"/>
    <mergeCell ref="AF7:AF8"/>
    <mergeCell ref="AC8:AD8"/>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84:I84"/>
    <mergeCell ref="J84:W84"/>
    <mergeCell ref="G85:W85"/>
    <mergeCell ref="G86:I86"/>
    <mergeCell ref="J86:W86"/>
    <mergeCell ref="J87:W87"/>
    <mergeCell ref="J88:W88"/>
    <mergeCell ref="J89:W89"/>
    <mergeCell ref="J90:W90"/>
    <mergeCell ref="J83:W83"/>
  </mergeCells>
  <conditionalFormatting sqref="O55:V56 B51:Y54 Z9:AF54 B9:V50 Y10:Y50">
    <cfRule type="expression" dxfId="494" priority="79">
      <formula>AND($B9&lt;&gt;"",$B10="")</formula>
    </cfRule>
    <cfRule type="expression" dxfId="493" priority="80">
      <formula>$B9=""</formula>
    </cfRule>
  </conditionalFormatting>
  <conditionalFormatting sqref="Y82 G78 G85">
    <cfRule type="expression" dxfId="492" priority="71">
      <formula>$G$77="kkm tunggal"</formula>
    </cfRule>
  </conditionalFormatting>
  <conditionalFormatting sqref="G8:V8">
    <cfRule type="expression" dxfId="491" priority="56">
      <formula>COUNTA(G$9:G$54)&gt;0</formula>
    </cfRule>
  </conditionalFormatting>
  <conditionalFormatting sqref="Y9">
    <cfRule type="expression" dxfId="490" priority="7">
      <formula>AND($B9&lt;&gt;"",$B10="")</formula>
    </cfRule>
    <cfRule type="expression" dxfId="489" priority="8">
      <formula>$B9=""</formula>
    </cfRule>
  </conditionalFormatting>
  <conditionalFormatting sqref="G55:N56">
    <cfRule type="expression" dxfId="488" priority="32">
      <formula>AND($B55&lt;&gt;"",$B56="")</formula>
    </cfRule>
    <cfRule type="expression" dxfId="487" priority="33">
      <formula>$B55=""</formula>
    </cfRule>
  </conditionalFormatting>
  <conditionalFormatting sqref="G55:N56">
    <cfRule type="expression" dxfId="486" priority="27">
      <formula>COUNTIF($G55:$N55,G55)&gt;1</formula>
    </cfRule>
  </conditionalFormatting>
  <conditionalFormatting sqref="AE10:AE54">
    <cfRule type="expression" dxfId="485" priority="21">
      <formula>AND($B9&lt;&gt;"",$B10="")</formula>
    </cfRule>
    <cfRule type="expression" dxfId="484" priority="22">
      <formula>$B9=""</formula>
    </cfRule>
  </conditionalFormatting>
  <conditionalFormatting sqref="W9:X50">
    <cfRule type="expression" dxfId="483" priority="1">
      <formula>AND($B9&lt;&gt;"",$B10="")</formula>
    </cfRule>
    <cfRule type="expression" dxfId="482" priority="2">
      <formula>$B9=""</formula>
    </cfRule>
  </conditionalFormatting>
  <dataValidations count="9">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4 W9:X50" xr:uid="{00000000-0002-0000-0500-000000000000}">
      <formula1>AND(G9&gt;0,G9&lt;=101,COUNTIF($G9:$N9,G9)=1)</formula1>
    </dataValidation>
    <dataValidation allowBlank="1" showInputMessage="1" showErrorMessage="1" prompt="KKM" sqref="I81:I82" xr:uid="{00000000-0002-0000-0500-000001000000}"/>
    <dataValidation type="textLength" operator="lessThanOrEqual" allowBlank="1" showInputMessage="1" showErrorMessage="1" errorTitle="Petunjuk" error="Tulis ringkasan KD maksimal 65 huruf" sqref="W68:AF74" xr:uid="{00000000-0002-0000-0500-000002000000}">
      <formula1>65</formula1>
    </dataValidation>
    <dataValidation type="textLength" operator="lessThanOrEqual" allowBlank="1" showInputMessage="1" showErrorMessage="1" sqref="I67:V74" xr:uid="{00000000-0002-0000-0500-000003000000}">
      <formula1>100</formula1>
    </dataValidation>
    <dataValidation allowBlank="1" showInputMessage="1" showErrorMessage="1" prompt="Rata-rata Harian" sqref="W7" xr:uid="{00000000-0002-0000-0500-000004000000}"/>
    <dataValidation allowBlank="1" showInputMessage="1" showErrorMessage="1" prompt="Bobot Nilai" sqref="W6:Y6" xr:uid="{00000000-0002-0000-0500-000005000000}"/>
    <dataValidation allowBlank="1" showInputMessage="1" showErrorMessage="1" prompt="Mohon diisi Bobot Nilai" sqref="W8 Y8" xr:uid="{00000000-0002-0000-0500-000006000000}"/>
    <dataValidation allowBlank="1" showInputMessage="1" showErrorMessage="1" prompt="Mohon diisi Bobot Nilai. Jika tidak Melakukan penilaian Sumatif silahkan tulis Bobot Nilai 0" sqref="X8" xr:uid="{00000000-0002-0000-0500-000007000000}"/>
    <dataValidation type="custom" allowBlank="1" showInputMessage="1" showErrorMessage="1" error="Ada nilai yang sama Bro!" prompt="JIKA ADA NILAI SUMATIF YANG SAMA, MAKA NILAI SUMATIF YG LAIN DITAMBAH angka 1-4 dibelakang koma. Misalnya 82 dan 82,2" sqref="O9:V56" xr:uid="{00000000-0002-0000-0500-000008000000}">
      <formula1>AND(O9&gt;0,O9&lt;=101,COUNTIF($O9:$V9,O9)=1)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3">
    <tabColor rgb="FF0000FF"/>
  </sheetPr>
  <dimension ref="A1:CV97"/>
  <sheetViews>
    <sheetView showGridLines="0" topLeftCell="A2" zoomScale="60" zoomScaleNormal="60" zoomScaleSheetLayoutView="80" workbookViewId="0">
      <selection activeCell="H10" sqref="H1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73"/>
      <c r="B1" s="174"/>
      <c r="C1" s="174"/>
      <c r="D1" s="174"/>
      <c r="E1" s="174"/>
      <c r="F1" s="174"/>
      <c r="G1" s="174"/>
      <c r="H1" s="174"/>
      <c r="I1" s="174"/>
      <c r="J1" s="174"/>
      <c r="K1" s="174"/>
      <c r="L1" s="174"/>
      <c r="M1" s="174"/>
      <c r="N1" s="174"/>
      <c r="O1" s="174"/>
      <c r="P1" s="174"/>
      <c r="Q1" s="174"/>
      <c r="R1" s="174"/>
      <c r="S1" s="174"/>
      <c r="T1" s="174"/>
      <c r="U1" s="174"/>
      <c r="V1" s="174"/>
      <c r="W1" s="174"/>
      <c r="X1" s="174"/>
      <c r="Y1" s="174"/>
      <c r="Z1" s="174"/>
      <c r="AA1" s="174"/>
      <c r="AB1" s="174"/>
      <c r="AC1" s="174"/>
      <c r="AD1" s="174"/>
      <c r="AE1" s="174"/>
      <c r="AF1" s="174"/>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73"/>
      <c r="B2" s="260"/>
      <c r="C2" s="261"/>
      <c r="D2" s="261"/>
      <c r="E2" s="237" t="s">
        <v>128</v>
      </c>
      <c r="F2" s="238"/>
      <c r="G2" s="619" t="str">
        <f>Data!C4</f>
        <v>SMP ISLAM PEGANDON</v>
      </c>
      <c r="H2" s="619"/>
      <c r="I2" s="619"/>
      <c r="J2" s="619"/>
      <c r="K2" s="619"/>
      <c r="L2" s="619"/>
      <c r="M2" s="619"/>
      <c r="N2" s="619"/>
      <c r="O2" s="619"/>
      <c r="P2" s="619"/>
      <c r="Q2" s="619"/>
      <c r="R2" s="619"/>
      <c r="S2" s="619"/>
      <c r="T2" s="619"/>
      <c r="U2" s="619"/>
      <c r="V2" s="619"/>
      <c r="W2" s="207"/>
      <c r="X2" s="207"/>
      <c r="Y2" s="207"/>
      <c r="Z2" s="207"/>
      <c r="AA2" s="207"/>
      <c r="AB2" s="207"/>
      <c r="AC2" s="207"/>
      <c r="AD2" s="207"/>
      <c r="AE2" s="207"/>
      <c r="AF2" s="207"/>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73"/>
      <c r="B3" s="260"/>
      <c r="C3" s="261"/>
      <c r="D3" s="261"/>
      <c r="E3" s="371"/>
      <c r="F3" s="372"/>
      <c r="G3" s="622" t="str">
        <f>"TAHUN PELAJARAN "&amp;Data!$C$20</f>
        <v>TAHUN PELAJARAN 2024 / 2025</v>
      </c>
      <c r="H3" s="622"/>
      <c r="I3" s="622"/>
      <c r="J3" s="622"/>
      <c r="K3" s="622"/>
      <c r="L3" s="622"/>
      <c r="M3" s="622"/>
      <c r="N3" s="622"/>
      <c r="O3" s="622"/>
      <c r="P3" s="622"/>
      <c r="Q3" s="622"/>
      <c r="R3" s="622"/>
      <c r="S3" s="622"/>
      <c r="T3" s="622"/>
      <c r="U3" s="622"/>
      <c r="V3" s="622"/>
      <c r="W3" s="207"/>
      <c r="X3" s="207"/>
      <c r="Y3" s="207"/>
      <c r="Z3" s="207"/>
      <c r="AA3" s="207"/>
      <c r="AB3" s="207"/>
      <c r="AC3" s="207"/>
      <c r="AD3" s="207"/>
      <c r="AE3" s="207"/>
      <c r="AF3" s="207"/>
      <c r="BY3" s="4"/>
      <c r="BZ3" s="4"/>
      <c r="CA3" s="4"/>
      <c r="CB3" s="4"/>
      <c r="CC3" s="4"/>
      <c r="CD3" s="4"/>
      <c r="CE3" s="4"/>
      <c r="CF3" s="4"/>
      <c r="CG3" s="4"/>
      <c r="CH3" s="4"/>
      <c r="CI3" s="4"/>
      <c r="CJ3" s="4"/>
      <c r="CK3" s="4"/>
      <c r="CL3" s="4"/>
      <c r="CM3" s="4"/>
      <c r="CN3" s="4"/>
      <c r="CO3" s="4"/>
      <c r="CP3" s="4"/>
      <c r="CQ3" s="4"/>
      <c r="CR3" s="4"/>
      <c r="CS3" s="4"/>
      <c r="CT3" s="4"/>
    </row>
    <row r="4" spans="1:98" s="176" customFormat="1" ht="27.75" customHeight="1" x14ac:dyDescent="0.25">
      <c r="A4" s="175"/>
      <c r="B4" s="262"/>
      <c r="C4" s="263"/>
      <c r="D4" s="263"/>
      <c r="E4" s="620" t="s">
        <v>159</v>
      </c>
      <c r="F4" s="621"/>
      <c r="G4" s="622" t="str">
        <f>Menu!B21</f>
        <v>Ke NU an</v>
      </c>
      <c r="H4" s="622"/>
      <c r="I4" s="622"/>
      <c r="J4" s="622"/>
      <c r="K4" s="622"/>
      <c r="L4" s="622"/>
      <c r="M4" s="622"/>
      <c r="N4" s="622"/>
      <c r="O4" s="622"/>
      <c r="P4" s="622"/>
      <c r="Q4" s="622"/>
      <c r="R4" s="622"/>
      <c r="S4" s="622"/>
      <c r="T4" s="622"/>
      <c r="U4" s="622"/>
      <c r="V4" s="622"/>
      <c r="W4" s="207"/>
      <c r="X4" s="207"/>
      <c r="Y4" s="207"/>
      <c r="Z4" s="207"/>
      <c r="AA4" s="207"/>
      <c r="AB4" s="207"/>
      <c r="AC4" s="207"/>
      <c r="AD4" s="207"/>
      <c r="AE4" s="207"/>
      <c r="AF4" s="207"/>
    </row>
    <row r="5" spans="1:98" s="7" customFormat="1" ht="35.25" customHeight="1" thickBot="1" x14ac:dyDescent="0.3">
      <c r="A5" s="173"/>
      <c r="B5" s="623"/>
      <c r="C5" s="623"/>
      <c r="D5" s="347"/>
      <c r="E5" s="235"/>
      <c r="F5" s="236"/>
      <c r="G5" s="624" t="str">
        <f>'AQIDAH - AKHLAK'!G5</f>
        <v>Perolehan Hasil Assesmen Peserta Didik Kelas IX B Semester II ( Genap )</v>
      </c>
      <c r="H5" s="625"/>
      <c r="I5" s="625"/>
      <c r="J5" s="625"/>
      <c r="K5" s="625"/>
      <c r="L5" s="625"/>
      <c r="M5" s="625"/>
      <c r="N5" s="625"/>
      <c r="O5" s="625"/>
      <c r="P5" s="625"/>
      <c r="Q5" s="625"/>
      <c r="R5" s="625"/>
      <c r="S5" s="625"/>
      <c r="T5" s="625"/>
      <c r="U5" s="625"/>
      <c r="V5" s="625"/>
      <c r="W5" s="207"/>
      <c r="X5" s="207"/>
      <c r="Y5" s="207"/>
      <c r="Z5" s="207"/>
      <c r="AA5" s="207"/>
      <c r="AB5" s="207"/>
      <c r="AC5" s="207"/>
      <c r="AD5" s="207"/>
      <c r="AE5" s="207"/>
      <c r="AF5" s="207"/>
      <c r="BY5" s="4"/>
      <c r="BZ5" s="4"/>
      <c r="CA5" s="4"/>
      <c r="CB5" s="4"/>
      <c r="CC5" s="4"/>
      <c r="CD5" s="4"/>
      <c r="CE5" s="4"/>
      <c r="CF5" s="4"/>
      <c r="CG5" s="4"/>
      <c r="CH5" s="4"/>
      <c r="CI5" s="4"/>
      <c r="CJ5" s="4"/>
      <c r="CK5" s="4"/>
      <c r="CL5" s="4"/>
      <c r="CM5" s="4"/>
      <c r="CN5" s="4"/>
      <c r="CO5" s="4"/>
      <c r="CP5" s="4"/>
      <c r="CQ5" s="4"/>
      <c r="CR5" s="4"/>
      <c r="CS5" s="4"/>
      <c r="CT5" s="4"/>
    </row>
    <row r="6" spans="1:98" s="179" customFormat="1" ht="25.5" customHeight="1" thickBot="1" x14ac:dyDescent="0.3">
      <c r="A6" s="177"/>
      <c r="B6" s="178"/>
      <c r="C6" s="178"/>
      <c r="D6" s="178"/>
      <c r="E6" s="178"/>
      <c r="F6" s="178"/>
      <c r="G6" s="209">
        <f t="shared" ref="G6:V6" si="0">IF(COUNT(G9:G54)&gt;0,1,"")</f>
        <v>1</v>
      </c>
      <c r="H6" s="209">
        <f t="shared" si="0"/>
        <v>1</v>
      </c>
      <c r="I6" s="209">
        <f t="shared" si="0"/>
        <v>1</v>
      </c>
      <c r="J6" s="209">
        <f t="shared" si="0"/>
        <v>1</v>
      </c>
      <c r="K6" s="209">
        <f t="shared" si="0"/>
        <v>1</v>
      </c>
      <c r="L6" s="209">
        <f t="shared" si="0"/>
        <v>1</v>
      </c>
      <c r="M6" s="209">
        <f t="shared" si="0"/>
        <v>1</v>
      </c>
      <c r="N6" s="209">
        <f t="shared" si="0"/>
        <v>1</v>
      </c>
      <c r="O6" s="209">
        <f t="shared" si="0"/>
        <v>1</v>
      </c>
      <c r="P6" s="209">
        <f t="shared" si="0"/>
        <v>1</v>
      </c>
      <c r="Q6" s="209">
        <f t="shared" si="0"/>
        <v>1</v>
      </c>
      <c r="R6" s="209">
        <f t="shared" si="0"/>
        <v>1</v>
      </c>
      <c r="S6" s="209">
        <f t="shared" si="0"/>
        <v>1</v>
      </c>
      <c r="T6" s="209">
        <f t="shared" si="0"/>
        <v>1</v>
      </c>
      <c r="U6" s="209">
        <f t="shared" si="0"/>
        <v>1</v>
      </c>
      <c r="V6" s="209">
        <f t="shared" si="0"/>
        <v>1</v>
      </c>
      <c r="W6" s="210">
        <f>SUM(G6:N6)</f>
        <v>8</v>
      </c>
      <c r="X6" s="210">
        <f>SUM(O6:V6)</f>
        <v>8</v>
      </c>
      <c r="Y6" s="210">
        <f>SUM(W8:Y8)</f>
        <v>3</v>
      </c>
      <c r="Z6" s="208"/>
      <c r="AA6" s="208"/>
      <c r="AB6" s="208"/>
      <c r="AC6" s="208"/>
      <c r="AD6" s="208"/>
      <c r="AE6" s="208"/>
      <c r="AF6" s="208"/>
    </row>
    <row r="7" spans="1:98" s="7" customFormat="1" ht="60.75" customHeight="1" thickBot="1" x14ac:dyDescent="0.3">
      <c r="A7" s="173"/>
      <c r="B7" s="656" t="s">
        <v>0</v>
      </c>
      <c r="C7" s="652" t="s">
        <v>68</v>
      </c>
      <c r="D7" s="652" t="s">
        <v>69</v>
      </c>
      <c r="E7" s="652" t="s">
        <v>1</v>
      </c>
      <c r="F7" s="657" t="s">
        <v>14</v>
      </c>
      <c r="G7" s="658" t="s">
        <v>134</v>
      </c>
      <c r="H7" s="659"/>
      <c r="I7" s="659"/>
      <c r="J7" s="659"/>
      <c r="K7" s="659"/>
      <c r="L7" s="659"/>
      <c r="M7" s="659"/>
      <c r="N7" s="660"/>
      <c r="O7" s="649" t="s">
        <v>135</v>
      </c>
      <c r="P7" s="650"/>
      <c r="Q7" s="650"/>
      <c r="R7" s="650"/>
      <c r="S7" s="650"/>
      <c r="T7" s="650"/>
      <c r="U7" s="650"/>
      <c r="V7" s="651"/>
      <c r="W7" s="241" t="s">
        <v>136</v>
      </c>
      <c r="X7" s="241" t="s">
        <v>138</v>
      </c>
      <c r="Y7" s="241" t="s">
        <v>137</v>
      </c>
      <c r="Z7" s="662" t="s">
        <v>80</v>
      </c>
      <c r="AA7" s="203"/>
      <c r="AB7" s="203"/>
      <c r="AC7" s="203"/>
      <c r="AD7" s="203"/>
      <c r="AE7" s="654" t="s">
        <v>144</v>
      </c>
      <c r="AF7" s="653" t="s">
        <v>145</v>
      </c>
      <c r="BY7" s="4"/>
      <c r="BZ7" s="4"/>
      <c r="CA7" s="4"/>
      <c r="CB7" s="4"/>
      <c r="CC7" s="4"/>
      <c r="CD7" s="4"/>
      <c r="CE7" s="4"/>
      <c r="CF7" s="4"/>
      <c r="CG7" s="4"/>
      <c r="CH7" s="4"/>
      <c r="CI7" s="4"/>
      <c r="CJ7" s="4"/>
      <c r="CK7" s="4"/>
      <c r="CL7" s="4"/>
      <c r="CM7" s="4"/>
      <c r="CN7" s="4"/>
      <c r="CO7" s="4"/>
      <c r="CP7" s="4"/>
      <c r="CQ7" s="4"/>
      <c r="CR7" s="4"/>
      <c r="CS7" s="4"/>
      <c r="CT7" s="4"/>
    </row>
    <row r="8" spans="1:98" s="7" customFormat="1" ht="33" customHeight="1" thickBot="1" x14ac:dyDescent="0.3">
      <c r="A8" s="173"/>
      <c r="B8" s="614"/>
      <c r="C8" s="616"/>
      <c r="D8" s="616"/>
      <c r="E8" s="616"/>
      <c r="F8" s="618"/>
      <c r="G8" s="169" t="str">
        <f>H67</f>
        <v>TP-1</v>
      </c>
      <c r="H8" s="170" t="str">
        <f>H68</f>
        <v>TP-2</v>
      </c>
      <c r="I8" s="170" t="str">
        <f>H69</f>
        <v>TP-3</v>
      </c>
      <c r="J8" s="170" t="str">
        <f>H70</f>
        <v>TP-4</v>
      </c>
      <c r="K8" s="170" t="str">
        <f>H71</f>
        <v>TP-5</v>
      </c>
      <c r="L8" s="170" t="str">
        <f>H72</f>
        <v>TP-6</v>
      </c>
      <c r="M8" s="170" t="str">
        <f>H73</f>
        <v>TP-7</v>
      </c>
      <c r="N8" s="171" t="str">
        <f>H74</f>
        <v>TP-8</v>
      </c>
      <c r="O8" s="169" t="s">
        <v>148</v>
      </c>
      <c r="P8" s="170" t="s">
        <v>149</v>
      </c>
      <c r="Q8" s="170" t="s">
        <v>150</v>
      </c>
      <c r="R8" s="170" t="s">
        <v>151</v>
      </c>
      <c r="S8" s="170" t="s">
        <v>152</v>
      </c>
      <c r="T8" s="170" t="s">
        <v>153</v>
      </c>
      <c r="U8" s="170" t="s">
        <v>154</v>
      </c>
      <c r="V8" s="171" t="s">
        <v>155</v>
      </c>
      <c r="W8" s="352">
        <v>1</v>
      </c>
      <c r="X8" s="352">
        <v>1</v>
      </c>
      <c r="Y8" s="352">
        <v>1</v>
      </c>
      <c r="Z8" s="662"/>
      <c r="AA8" s="205" t="s">
        <v>129</v>
      </c>
      <c r="AB8" s="205" t="s">
        <v>130</v>
      </c>
      <c r="AC8" s="655" t="s">
        <v>3</v>
      </c>
      <c r="AD8" s="655"/>
      <c r="AE8" s="654"/>
      <c r="AF8" s="653"/>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73"/>
      <c r="B9" s="134">
        <v>1</v>
      </c>
      <c r="C9" s="135">
        <f>IF(Data!F5="","",Data!F5)</f>
        <v>2111</v>
      </c>
      <c r="D9" s="135" t="str">
        <f>IF(Data!G5="","",Data!G5)</f>
        <v>3109336136</v>
      </c>
      <c r="E9" s="152" t="str">
        <f>IF(Data!H5="","",Data!H5)</f>
        <v>AGA ALBANI ZAMIR</v>
      </c>
      <c r="F9" s="135" t="str">
        <f>IF(Data!I5="","",Data!I5)</f>
        <v>L</v>
      </c>
      <c r="G9" s="351">
        <f>IF([31]NU!G9="","",[31]NU!G9)</f>
        <v>87</v>
      </c>
      <c r="H9" s="351">
        <f>IF([31]NU!H9="","",[31]NU!H9)</f>
        <v>80</v>
      </c>
      <c r="I9" s="351">
        <f>IF([31]NU!I9="","",[31]NU!I9)</f>
        <v>78</v>
      </c>
      <c r="J9" s="351">
        <f>IF([31]NU!J9="","",[31]NU!J9)</f>
        <v>0</v>
      </c>
      <c r="K9" s="351">
        <f>IF([31]NU!K9="","",[31]NU!K9)</f>
        <v>0</v>
      </c>
      <c r="L9" s="351">
        <f>IF([31]NU!L9="","",[31]NU!L9)</f>
        <v>0</v>
      </c>
      <c r="M9" s="351">
        <f>IF([31]NU!M9="","",[31]NU!M9)</f>
        <v>0</v>
      </c>
      <c r="N9" s="351">
        <f>IF([31]NU!N9="","",[31]NU!N9)</f>
        <v>0</v>
      </c>
      <c r="O9" s="351">
        <f>IF([31]NU!O9="","",[31]NU!O9)</f>
        <v>87</v>
      </c>
      <c r="P9" s="351">
        <f>IF([31]NU!P9="","",[31]NU!P9)</f>
        <v>92</v>
      </c>
      <c r="Q9" s="351">
        <f>IF([31]NU!Q9="","",[31]NU!Q9)</f>
        <v>80</v>
      </c>
      <c r="R9" s="351">
        <f>IF([31]NU!R9="","",[31]NU!R9)</f>
        <v>0</v>
      </c>
      <c r="S9" s="351">
        <f>IF([31]NU!S9="","",[31]NU!S9)</f>
        <v>0</v>
      </c>
      <c r="T9" s="351">
        <f>IF([31]NU!T9="","",[31]NU!T9)</f>
        <v>0</v>
      </c>
      <c r="U9" s="351">
        <f>IF([31]NU!U9="","",[31]NU!U9)</f>
        <v>0</v>
      </c>
      <c r="V9" s="351">
        <f>IF([31]NU!V9="","",[31]NU!V9)</f>
        <v>0</v>
      </c>
      <c r="W9" s="375">
        <f>IF([31]NU!W9="","",[31]NU!W9)</f>
        <v>81.666666666666671</v>
      </c>
      <c r="X9" s="375">
        <f>IF([31]NU!X9="","",[31]NU!X9)</f>
        <v>86.333333333333329</v>
      </c>
      <c r="Y9" s="351">
        <f>IF([31]NU!Y9="","",[31]NU!Y9)</f>
        <v>84</v>
      </c>
      <c r="Z9" s="376">
        <f t="shared" ref="Z9:Z10" si="1">IFERROR(IF(OR(X9="",Y9=""),"",ROUND(((W9*$W$8)+(X9*$X$8)+(Y9*$Y$8))/$Y$6,0)),"")</f>
        <v>84</v>
      </c>
      <c r="AA9" s="377">
        <f>MAX(G9:N9)</f>
        <v>87</v>
      </c>
      <c r="AB9" s="377">
        <f>MIN(G9:N9)</f>
        <v>0</v>
      </c>
      <c r="AC9" s="377">
        <f>MATCH(AA9,G9:N9,0)</f>
        <v>1</v>
      </c>
      <c r="AD9" s="377">
        <f>MATCH(AB9,G9:N9,0)</f>
        <v>4</v>
      </c>
      <c r="AE9" s="378" t="str">
        <f>IFERROR("Menunjukkan penguasaan"&amp; " dalam "&amp;(VLOOKUP(AC9,$G$67:$I$74,3)),"")</f>
        <v>Menunjukkan penguasaan dalam menjelaskan memahami tentang struktur organisai  NU, kepengurusan NU dan tugasnya, lembaga dan badan otonom NU dan perangkat organisasi Nu</v>
      </c>
      <c r="AF9" s="379" t="str">
        <f>IFERROR("Perlu bantuan dalam "&amp;(VLOOKUP(AD9,$G$67:$I$74,3)),"")</f>
        <v>Perlu bantuan dalam 0</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73"/>
      <c r="B10" s="134">
        <f t="shared" ref="B10" si="2">IF(E10="","",B9+1)</f>
        <v>2</v>
      </c>
      <c r="C10" s="135">
        <f>IF(Data!F6="","",Data!F6)</f>
        <v>2100</v>
      </c>
      <c r="D10" s="135" t="str">
        <f>IF(Data!G6="","",Data!G6)</f>
        <v>0108954708</v>
      </c>
      <c r="E10" s="152" t="str">
        <f>IF(Data!H6="","",Data!H6)</f>
        <v>AKBAR FIRLY MAULANA</v>
      </c>
      <c r="F10" s="135" t="str">
        <f>IF(Data!I6="","",Data!I6)</f>
        <v>L</v>
      </c>
      <c r="G10" s="135">
        <f>IF([31]NU!G10="","",[31]NU!G10)</f>
        <v>82</v>
      </c>
      <c r="H10" s="135">
        <f>IF([31]NU!H10="","",[31]NU!H10)</f>
        <v>85</v>
      </c>
      <c r="I10" s="135">
        <f>IF([31]NU!I10="","",[31]NU!I10)</f>
        <v>84</v>
      </c>
      <c r="J10" s="135">
        <f>IF([31]NU!J10="","",[31]NU!J10)</f>
        <v>0</v>
      </c>
      <c r="K10" s="135">
        <f>IF([31]NU!K10="","",[31]NU!K10)</f>
        <v>0</v>
      </c>
      <c r="L10" s="135">
        <f>IF([31]NU!L10="","",[31]NU!L10)</f>
        <v>0</v>
      </c>
      <c r="M10" s="135">
        <f>IF([31]NU!M10="","",[31]NU!M10)</f>
        <v>0</v>
      </c>
      <c r="N10" s="135">
        <f>IF([31]NU!N10="","",[31]NU!N10)</f>
        <v>0</v>
      </c>
      <c r="O10" s="135">
        <f>IF([31]NU!O10="","",[31]NU!O10)</f>
        <v>82</v>
      </c>
      <c r="P10" s="135">
        <f>IF([31]NU!P10="","",[31]NU!P10)</f>
        <v>92</v>
      </c>
      <c r="Q10" s="135">
        <f>IF([31]NU!Q10="","",[31]NU!Q10)</f>
        <v>80</v>
      </c>
      <c r="R10" s="135">
        <f>IF([31]NU!R10="","",[31]NU!R10)</f>
        <v>0</v>
      </c>
      <c r="S10" s="135">
        <f>IF([31]NU!S10="","",[31]NU!S10)</f>
        <v>0</v>
      </c>
      <c r="T10" s="135">
        <f>IF([31]NU!T10="","",[31]NU!T10)</f>
        <v>0</v>
      </c>
      <c r="U10" s="135">
        <f>IF([31]NU!U10="","",[31]NU!U10)</f>
        <v>0</v>
      </c>
      <c r="V10" s="350">
        <f>IF([31]NU!V10="","",[31]NU!V10)</f>
        <v>0</v>
      </c>
      <c r="W10" s="375">
        <f>IF([31]NU!W10="","",[31]NU!W10)</f>
        <v>83.666666666666671</v>
      </c>
      <c r="X10" s="375">
        <f>IF([31]NU!X10="","",[31]NU!X10)</f>
        <v>84.666666666666671</v>
      </c>
      <c r="Y10" s="351">
        <f>IF([31]NU!Y10="","",[31]NU!Y10)</f>
        <v>83</v>
      </c>
      <c r="Z10" s="302">
        <f t="shared" si="1"/>
        <v>84</v>
      </c>
      <c r="AA10" s="201">
        <f t="shared" ref="AA10" si="3">MAX(G10:N10)</f>
        <v>85</v>
      </c>
      <c r="AB10" s="201">
        <f t="shared" ref="AB10" si="4">MIN(G10:N10)</f>
        <v>0</v>
      </c>
      <c r="AC10" s="201">
        <f t="shared" ref="AC10" si="5">MATCH(AA10,G10:N10,0)</f>
        <v>2</v>
      </c>
      <c r="AD10" s="201">
        <f t="shared" ref="AD10" si="6">MATCH(AB10,G10:N10,0)</f>
        <v>4</v>
      </c>
      <c r="AE10" s="221" t="str">
        <f>IFERROR("Menunjukkan penguasaan"&amp; " dalam "&amp;(VLOOKUP(AC10,$G$67:$I$74,3)),"")</f>
        <v>Menunjukkan penguasaan dalam menjelaskan pengertian pesantren, unsur unsur pesantren dan tata nilai pesantren</v>
      </c>
      <c r="AF10" s="226" t="str">
        <f>IFERROR("Perlu bantuan dalam "&amp;(VLOOKUP(AD10,$G$67:$I$74,3)),"")</f>
        <v>Perlu bantuan dalam 0</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73"/>
      <c r="B11" s="134">
        <f t="shared" ref="B11:B54" si="7">IF(E11="","",B10+1)</f>
        <v>3</v>
      </c>
      <c r="C11" s="135">
        <f>IF(Data!F7="","",Data!F7)</f>
        <v>2085</v>
      </c>
      <c r="D11" s="135" t="str">
        <f>IF(Data!G7="","",Data!G7)</f>
        <v>0093911821</v>
      </c>
      <c r="E11" s="152" t="str">
        <f>IF(Data!H7="","",Data!H7)</f>
        <v>ALVINO EWALDO</v>
      </c>
      <c r="F11" s="135" t="str">
        <f>IF(Data!I7="","",Data!I7)</f>
        <v>L</v>
      </c>
      <c r="G11" s="135">
        <f>IF([31]NU!G11="","",[31]NU!G11)</f>
        <v>80</v>
      </c>
      <c r="H11" s="135">
        <f>IF([31]NU!H11="","",[31]NU!H11)</f>
        <v>85</v>
      </c>
      <c r="I11" s="135">
        <f>IF([31]NU!I11="","",[31]NU!I11)</f>
        <v>93</v>
      </c>
      <c r="J11" s="135">
        <f>IF([31]NU!J11="","",[31]NU!J11)</f>
        <v>0</v>
      </c>
      <c r="K11" s="135">
        <f>IF([31]NU!K11="","",[31]NU!K11)</f>
        <v>0</v>
      </c>
      <c r="L11" s="135">
        <f>IF([31]NU!L11="","",[31]NU!L11)</f>
        <v>0</v>
      </c>
      <c r="M11" s="135">
        <f>IF([31]NU!M11="","",[31]NU!M11)</f>
        <v>0</v>
      </c>
      <c r="N11" s="135">
        <f>IF([31]NU!N11="","",[31]NU!N11)</f>
        <v>0</v>
      </c>
      <c r="O11" s="135">
        <f>IF([31]NU!O11="","",[31]NU!O11)</f>
        <v>80</v>
      </c>
      <c r="P11" s="135">
        <f>IF([31]NU!P11="","",[31]NU!P11)</f>
        <v>95</v>
      </c>
      <c r="Q11" s="135">
        <f>IF([31]NU!Q11="","",[31]NU!Q11)</f>
        <v>85</v>
      </c>
      <c r="R11" s="135">
        <f>IF([31]NU!R11="","",[31]NU!R11)</f>
        <v>0</v>
      </c>
      <c r="S11" s="135">
        <f>IF([31]NU!S11="","",[31]NU!S11)</f>
        <v>0</v>
      </c>
      <c r="T11" s="135">
        <f>IF([31]NU!T11="","",[31]NU!T11)</f>
        <v>0</v>
      </c>
      <c r="U11" s="135">
        <f>IF([31]NU!U11="","",[31]NU!U11)</f>
        <v>0</v>
      </c>
      <c r="V11" s="350">
        <f>IF([31]NU!V11="","",[31]NU!V11)</f>
        <v>0</v>
      </c>
      <c r="W11" s="375">
        <f>IF([31]NU!W11="","",[31]NU!W11)</f>
        <v>86</v>
      </c>
      <c r="X11" s="375">
        <f>IF([31]NU!X11="","",[31]NU!X11)</f>
        <v>86.666666666666671</v>
      </c>
      <c r="Y11" s="351">
        <f>IF([31]NU!Y11="","",[31]NU!Y11)</f>
        <v>87</v>
      </c>
      <c r="Z11" s="302">
        <f t="shared" ref="Z11:Z54" si="8">IFERROR(IF(OR(X11="",Y11=""),"",ROUND(((W11*$W$8)+(X11*$X$8)+(Y11*$Y$8))/$Y$6,0)),"")</f>
        <v>87</v>
      </c>
      <c r="AA11" s="201">
        <f t="shared" ref="AA11:AA54" si="9">MAX(G11:N11)</f>
        <v>93</v>
      </c>
      <c r="AB11" s="201">
        <f t="shared" ref="AB11:AB54" si="10">MIN(G11:N11)</f>
        <v>0</v>
      </c>
      <c r="AC11" s="201">
        <f t="shared" ref="AC11:AC54" si="11">MATCH(AA11,G11:N11,0)</f>
        <v>3</v>
      </c>
      <c r="AD11" s="201">
        <f t="shared" ref="AD11:AD54" si="12">MATCH(AB11,G11:N11,0)</f>
        <v>4</v>
      </c>
      <c r="AE11" s="221" t="str">
        <f t="shared" ref="AE11:AE54" si="13">IFERROR("Menunjukkan penguasaan"&amp; " dalam "&amp;(VLOOKUP(AC11,$G$67:$I$74,3)),"")</f>
        <v>Menunjukkan penguasaan dalam menjelaskan  amaliyah dzikir dan memutaar tasbid berdasarkan dalil-dalil al qur'an dan hadis menurut paham ahlussunnah waljama'ah</v>
      </c>
      <c r="AF11" s="226" t="str">
        <f t="shared" ref="AF11:AF54" si="14">IFERROR("Perlu bantuan dalam "&amp;(VLOOKUP(AD11,$G$67:$I$74,3)),"")</f>
        <v>Perlu bantuan dalam 0</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73"/>
      <c r="B12" s="134">
        <f t="shared" si="7"/>
        <v>4</v>
      </c>
      <c r="C12" s="135">
        <f>IF(Data!F8="","",Data!F8)</f>
        <v>2075</v>
      </c>
      <c r="D12" s="135" t="str">
        <f>IF(Data!G8="","",Data!G8)</f>
        <v>0098772064</v>
      </c>
      <c r="E12" s="152" t="str">
        <f>IF(Data!H8="","",Data!H8)</f>
        <v>AURA SUCI RAMADHANI</v>
      </c>
      <c r="F12" s="135" t="str">
        <f>IF(Data!I8="","",Data!I8)</f>
        <v>P</v>
      </c>
      <c r="G12" s="135">
        <f>IF([31]NU!G12="","",[31]NU!G12)</f>
        <v>80</v>
      </c>
      <c r="H12" s="135">
        <f>IF([31]NU!H12="","",[31]NU!H12)</f>
        <v>80.2</v>
      </c>
      <c r="I12" s="135">
        <f>IF([31]NU!I12="","",[31]NU!I12)</f>
        <v>90</v>
      </c>
      <c r="J12" s="135">
        <f>IF([31]NU!J12="","",[31]NU!J12)</f>
        <v>0</v>
      </c>
      <c r="K12" s="135">
        <f>IF([31]NU!K12="","",[31]NU!K12)</f>
        <v>0</v>
      </c>
      <c r="L12" s="135">
        <f>IF([31]NU!L12="","",[31]NU!L12)</f>
        <v>0</v>
      </c>
      <c r="M12" s="135">
        <f>IF([31]NU!M12="","",[31]NU!M12)</f>
        <v>0</v>
      </c>
      <c r="N12" s="135">
        <f>IF([31]NU!N12="","",[31]NU!N12)</f>
        <v>0</v>
      </c>
      <c r="O12" s="135">
        <f>IF([31]NU!O12="","",[31]NU!O12)</f>
        <v>80</v>
      </c>
      <c r="P12" s="135">
        <f>IF([31]NU!P12="","",[31]NU!P12)</f>
        <v>95</v>
      </c>
      <c r="Q12" s="135">
        <f>IF([31]NU!Q12="","",[31]NU!Q12)</f>
        <v>85</v>
      </c>
      <c r="R12" s="135">
        <f>IF([31]NU!R12="","",[31]NU!R12)</f>
        <v>0</v>
      </c>
      <c r="S12" s="135">
        <f>IF([31]NU!S12="","",[31]NU!S12)</f>
        <v>0</v>
      </c>
      <c r="T12" s="135">
        <f>IF([31]NU!T12="","",[31]NU!T12)</f>
        <v>0</v>
      </c>
      <c r="U12" s="135">
        <f>IF([31]NU!U12="","",[31]NU!U12)</f>
        <v>0</v>
      </c>
      <c r="V12" s="350">
        <f>IF([31]NU!V12="","",[31]NU!V12)</f>
        <v>0</v>
      </c>
      <c r="W12" s="375">
        <f>IF([31]NU!W12="","",[31]NU!W12)</f>
        <v>83.399999999999991</v>
      </c>
      <c r="X12" s="375">
        <f>IF([31]NU!X12="","",[31]NU!X12)</f>
        <v>86.666666666666671</v>
      </c>
      <c r="Y12" s="351">
        <f>IF([31]NU!Y12="","",[31]NU!Y12)</f>
        <v>85</v>
      </c>
      <c r="Z12" s="302">
        <f t="shared" si="8"/>
        <v>85</v>
      </c>
      <c r="AA12" s="201">
        <f t="shared" si="9"/>
        <v>90</v>
      </c>
      <c r="AB12" s="201">
        <f t="shared" si="10"/>
        <v>0</v>
      </c>
      <c r="AC12" s="201">
        <f t="shared" si="11"/>
        <v>3</v>
      </c>
      <c r="AD12" s="201">
        <f t="shared" si="12"/>
        <v>4</v>
      </c>
      <c r="AE12" s="221" t="str">
        <f t="shared" si="13"/>
        <v>Menunjukkan penguasaan dalam menjelaskan  amaliyah dzikir dan memutaar tasbid berdasarkan dalil-dalil al qur'an dan hadis menurut paham ahlussunnah waljama'ah</v>
      </c>
      <c r="AF12" s="226" t="str">
        <f t="shared" si="14"/>
        <v>Perlu bantuan dalam 0</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73"/>
      <c r="B13" s="134">
        <f t="shared" si="7"/>
        <v>5</v>
      </c>
      <c r="C13" s="135">
        <f>IF(Data!F9="","",Data!F9)</f>
        <v>2086</v>
      </c>
      <c r="D13" s="135" t="str">
        <f>IF(Data!G9="","",Data!G9)</f>
        <v>0103867888</v>
      </c>
      <c r="E13" s="152" t="str">
        <f>IF(Data!H9="","",Data!H9)</f>
        <v>AYU SAFNA</v>
      </c>
      <c r="F13" s="135" t="str">
        <f>IF(Data!I9="","",Data!I9)</f>
        <v>P</v>
      </c>
      <c r="G13" s="135">
        <f>IF([31]NU!G13="","",[31]NU!G13)</f>
        <v>90</v>
      </c>
      <c r="H13" s="135">
        <f>IF([31]NU!H13="","",[31]NU!H13)</f>
        <v>85</v>
      </c>
      <c r="I13" s="135">
        <f>IF([31]NU!I13="","",[31]NU!I13)</f>
        <v>86</v>
      </c>
      <c r="J13" s="135">
        <f>IF([31]NU!J13="","",[31]NU!J13)</f>
        <v>0</v>
      </c>
      <c r="K13" s="135">
        <f>IF([31]NU!K13="","",[31]NU!K13)</f>
        <v>0</v>
      </c>
      <c r="L13" s="135">
        <f>IF([31]NU!L13="","",[31]NU!L13)</f>
        <v>0</v>
      </c>
      <c r="M13" s="135">
        <f>IF([31]NU!M13="","",[31]NU!M13)</f>
        <v>0</v>
      </c>
      <c r="N13" s="135">
        <f>IF([31]NU!N13="","",[31]NU!N13)</f>
        <v>0</v>
      </c>
      <c r="O13" s="135">
        <f>IF([31]NU!O13="","",[31]NU!O13)</f>
        <v>90</v>
      </c>
      <c r="P13" s="135">
        <f>IF([31]NU!P13="","",[31]NU!P13)</f>
        <v>92</v>
      </c>
      <c r="Q13" s="135">
        <f>IF([31]NU!Q13="","",[31]NU!Q13)</f>
        <v>85</v>
      </c>
      <c r="R13" s="135">
        <f>IF([31]NU!R13="","",[31]NU!R13)</f>
        <v>0</v>
      </c>
      <c r="S13" s="135">
        <f>IF([31]NU!S13="","",[31]NU!S13)</f>
        <v>0</v>
      </c>
      <c r="T13" s="135">
        <f>IF([31]NU!T13="","",[31]NU!T13)</f>
        <v>0</v>
      </c>
      <c r="U13" s="135">
        <f>IF([31]NU!U13="","",[31]NU!U13)</f>
        <v>0</v>
      </c>
      <c r="V13" s="350">
        <f>IF([31]NU!V13="","",[31]NU!V13)</f>
        <v>0</v>
      </c>
      <c r="W13" s="375">
        <f>IF([31]NU!W13="","",[31]NU!W13)</f>
        <v>87</v>
      </c>
      <c r="X13" s="375">
        <f>IF([31]NU!X13="","",[31]NU!X13)</f>
        <v>89</v>
      </c>
      <c r="Y13" s="351">
        <f>IF([31]NU!Y13="","",[31]NU!Y13)</f>
        <v>83</v>
      </c>
      <c r="Z13" s="302">
        <f t="shared" si="8"/>
        <v>86</v>
      </c>
      <c r="AA13" s="201">
        <f t="shared" si="9"/>
        <v>90</v>
      </c>
      <c r="AB13" s="201">
        <f t="shared" si="10"/>
        <v>0</v>
      </c>
      <c r="AC13" s="201">
        <f t="shared" si="11"/>
        <v>1</v>
      </c>
      <c r="AD13" s="201">
        <f t="shared" si="12"/>
        <v>4</v>
      </c>
      <c r="AE13" s="221" t="str">
        <f t="shared" si="13"/>
        <v>Menunjukkan penguasaan dalam menjelaskan memahami tentang struktur organisai  NU, kepengurusan NU dan tugasnya, lembaga dan badan otonom NU dan perangkat organisasi Nu</v>
      </c>
      <c r="AF13" s="226" t="str">
        <f t="shared" si="14"/>
        <v>Perlu bantuan dalam 0</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73"/>
      <c r="B14" s="134">
        <f t="shared" si="7"/>
        <v>6</v>
      </c>
      <c r="C14" s="135">
        <f>IF(Data!F10="","",Data!F10)</f>
        <v>2089</v>
      </c>
      <c r="D14" s="135" t="str">
        <f>IF(Data!G10="","",Data!G10)</f>
        <v>3098656100</v>
      </c>
      <c r="E14" s="152" t="str">
        <f>IF(Data!H10="","",Data!H10)</f>
        <v>DEWI AYU NURHALIZA</v>
      </c>
      <c r="F14" s="135" t="str">
        <f>IF(Data!I10="","",Data!I10)</f>
        <v>P</v>
      </c>
      <c r="G14" s="135">
        <f>IF([31]NU!G14="","",[31]NU!G14)</f>
        <v>90</v>
      </c>
      <c r="H14" s="135">
        <f>IF([31]NU!H14="","",[31]NU!H14)</f>
        <v>80</v>
      </c>
      <c r="I14" s="135">
        <f>IF([31]NU!I14="","",[31]NU!I14)</f>
        <v>82</v>
      </c>
      <c r="J14" s="135">
        <f>IF([31]NU!J14="","",[31]NU!J14)</f>
        <v>0</v>
      </c>
      <c r="K14" s="135">
        <f>IF([31]NU!K14="","",[31]NU!K14)</f>
        <v>0</v>
      </c>
      <c r="L14" s="135">
        <f>IF([31]NU!L14="","",[31]NU!L14)</f>
        <v>0</v>
      </c>
      <c r="M14" s="135">
        <f>IF([31]NU!M14="","",[31]NU!M14)</f>
        <v>0</v>
      </c>
      <c r="N14" s="135">
        <f>IF([31]NU!N14="","",[31]NU!N14)</f>
        <v>0</v>
      </c>
      <c r="O14" s="135">
        <f>IF([31]NU!O14="","",[31]NU!O14)</f>
        <v>90</v>
      </c>
      <c r="P14" s="135">
        <f>IF([31]NU!P14="","",[31]NU!P14)</f>
        <v>88</v>
      </c>
      <c r="Q14" s="135">
        <f>IF([31]NU!Q14="","",[31]NU!Q14)</f>
        <v>85</v>
      </c>
      <c r="R14" s="135">
        <f>IF([31]NU!R14="","",[31]NU!R14)</f>
        <v>0</v>
      </c>
      <c r="S14" s="135">
        <f>IF([31]NU!S14="","",[31]NU!S14)</f>
        <v>0</v>
      </c>
      <c r="T14" s="135">
        <f>IF([31]NU!T14="","",[31]NU!T14)</f>
        <v>0</v>
      </c>
      <c r="U14" s="135">
        <f>IF([31]NU!U14="","",[31]NU!U14)</f>
        <v>0</v>
      </c>
      <c r="V14" s="350">
        <f>IF([31]NU!V14="","",[31]NU!V14)</f>
        <v>0</v>
      </c>
      <c r="W14" s="375">
        <f>IF([31]NU!W14="","",[31]NU!W14)</f>
        <v>84</v>
      </c>
      <c r="X14" s="375">
        <f>IF([31]NU!X14="","",[31]NU!X14)</f>
        <v>87.666666666666671</v>
      </c>
      <c r="Y14" s="351">
        <f>IF([31]NU!Y14="","",[31]NU!Y14)</f>
        <v>86</v>
      </c>
      <c r="Z14" s="302">
        <f t="shared" si="8"/>
        <v>86</v>
      </c>
      <c r="AA14" s="201">
        <f t="shared" si="9"/>
        <v>90</v>
      </c>
      <c r="AB14" s="201">
        <f t="shared" si="10"/>
        <v>0</v>
      </c>
      <c r="AC14" s="201">
        <f t="shared" si="11"/>
        <v>1</v>
      </c>
      <c r="AD14" s="201">
        <f t="shared" si="12"/>
        <v>4</v>
      </c>
      <c r="AE14" s="221" t="str">
        <f t="shared" si="13"/>
        <v>Menunjukkan penguasaan dalam menjelaskan memahami tentang struktur organisai  NU, kepengurusan NU dan tugasnya, lembaga dan badan otonom NU dan perangkat organisasi Nu</v>
      </c>
      <c r="AF14" s="226" t="str">
        <f t="shared" si="14"/>
        <v>Perlu bantuan dalam 0</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73"/>
      <c r="B15" s="134">
        <f t="shared" si="7"/>
        <v>7</v>
      </c>
      <c r="C15" s="135">
        <f>IF(Data!F11="","",Data!F11)</f>
        <v>2115</v>
      </c>
      <c r="D15" s="135" t="str">
        <f>IF(Data!G11="","",Data!G11)</f>
        <v>0105966564</v>
      </c>
      <c r="E15" s="152" t="str">
        <f>IF(Data!H11="","",Data!H11)</f>
        <v xml:space="preserve">FADLY ARYA PUTRA </v>
      </c>
      <c r="F15" s="135" t="str">
        <f>IF(Data!I11="","",Data!I11)</f>
        <v>L</v>
      </c>
      <c r="G15" s="135">
        <f>IF([31]NU!G15="","",[31]NU!G15)</f>
        <v>82</v>
      </c>
      <c r="H15" s="135">
        <f>IF([31]NU!H15="","",[31]NU!H15)</f>
        <v>98</v>
      </c>
      <c r="I15" s="135">
        <f>IF([31]NU!I15="","",[31]NU!I15)</f>
        <v>86</v>
      </c>
      <c r="J15" s="135">
        <f>IF([31]NU!J15="","",[31]NU!J15)</f>
        <v>0</v>
      </c>
      <c r="K15" s="135">
        <f>IF([31]NU!K15="","",[31]NU!K15)</f>
        <v>0</v>
      </c>
      <c r="L15" s="135">
        <f>IF([31]NU!L15="","",[31]NU!L15)</f>
        <v>0</v>
      </c>
      <c r="M15" s="135">
        <f>IF([31]NU!M15="","",[31]NU!M15)</f>
        <v>0</v>
      </c>
      <c r="N15" s="135">
        <f>IF([31]NU!N15="","",[31]NU!N15)</f>
        <v>0</v>
      </c>
      <c r="O15" s="135">
        <f>IF([31]NU!O15="","",[31]NU!O15)</f>
        <v>82</v>
      </c>
      <c r="P15" s="135">
        <f>IF([31]NU!P15="","",[31]NU!P15)</f>
        <v>95</v>
      </c>
      <c r="Q15" s="135">
        <f>IF([31]NU!Q15="","",[31]NU!Q15)</f>
        <v>78</v>
      </c>
      <c r="R15" s="135">
        <f>IF([31]NU!R15="","",[31]NU!R15)</f>
        <v>0</v>
      </c>
      <c r="S15" s="135">
        <f>IF([31]NU!S15="","",[31]NU!S15)</f>
        <v>0</v>
      </c>
      <c r="T15" s="135">
        <f>IF([31]NU!T15="","",[31]NU!T15)</f>
        <v>0</v>
      </c>
      <c r="U15" s="135">
        <f>IF([31]NU!U15="","",[31]NU!U15)</f>
        <v>0</v>
      </c>
      <c r="V15" s="350">
        <f>IF([31]NU!V15="","",[31]NU!V15)</f>
        <v>0</v>
      </c>
      <c r="W15" s="375">
        <f>IF([31]NU!W15="","",[31]NU!W15)</f>
        <v>88.666666666666671</v>
      </c>
      <c r="X15" s="375">
        <f>IF([31]NU!X15="","",[31]NU!X15)</f>
        <v>85</v>
      </c>
      <c r="Y15" s="351">
        <f>IF([31]NU!Y15="","",[31]NU!Y15)</f>
        <v>86</v>
      </c>
      <c r="Z15" s="302">
        <f t="shared" si="8"/>
        <v>87</v>
      </c>
      <c r="AA15" s="201">
        <f t="shared" si="9"/>
        <v>98</v>
      </c>
      <c r="AB15" s="201">
        <f t="shared" si="10"/>
        <v>0</v>
      </c>
      <c r="AC15" s="201">
        <f t="shared" si="11"/>
        <v>2</v>
      </c>
      <c r="AD15" s="201">
        <f t="shared" si="12"/>
        <v>4</v>
      </c>
      <c r="AE15" s="221" t="str">
        <f t="shared" si="13"/>
        <v>Menunjukkan penguasaan dalam menjelaskan pengertian pesantren, unsur unsur pesantren dan tata nilai pesantren</v>
      </c>
      <c r="AF15" s="226" t="str">
        <f t="shared" si="14"/>
        <v>Perlu bantuan dalam 0</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73"/>
      <c r="B16" s="134">
        <f t="shared" si="7"/>
        <v>8</v>
      </c>
      <c r="C16" s="135">
        <f>IF(Data!F12="","",Data!F12)</f>
        <v>2082</v>
      </c>
      <c r="D16" s="135" t="str">
        <f>IF(Data!G12="","",Data!G12)</f>
        <v>3092203012</v>
      </c>
      <c r="E16" s="152" t="str">
        <f>IF(Data!H12="","",Data!H12)</f>
        <v>ILHAM MAULANA</v>
      </c>
      <c r="F16" s="135" t="str">
        <f>IF(Data!I12="","",Data!I12)</f>
        <v>L</v>
      </c>
      <c r="G16" s="135">
        <f>IF([31]NU!G16="","",[31]NU!G16)</f>
        <v>85</v>
      </c>
      <c r="H16" s="135">
        <f>IF([31]NU!H16="","",[31]NU!H16)</f>
        <v>80</v>
      </c>
      <c r="I16" s="135">
        <f>IF([31]NU!I16="","",[31]NU!I16)</f>
        <v>84</v>
      </c>
      <c r="J16" s="135">
        <f>IF([31]NU!J16="","",[31]NU!J16)</f>
        <v>0</v>
      </c>
      <c r="K16" s="135">
        <f>IF([31]NU!K16="","",[31]NU!K16)</f>
        <v>0</v>
      </c>
      <c r="L16" s="135">
        <f>IF([31]NU!L16="","",[31]NU!L16)</f>
        <v>0</v>
      </c>
      <c r="M16" s="135">
        <f>IF([31]NU!M16="","",[31]NU!M16)</f>
        <v>0</v>
      </c>
      <c r="N16" s="135">
        <f>IF([31]NU!N16="","",[31]NU!N16)</f>
        <v>0</v>
      </c>
      <c r="O16" s="135">
        <f>IF([31]NU!O16="","",[31]NU!O16)</f>
        <v>85</v>
      </c>
      <c r="P16" s="135">
        <f>IF([31]NU!P16="","",[31]NU!P16)</f>
        <v>92</v>
      </c>
      <c r="Q16" s="135">
        <f>IF([31]NU!Q16="","",[31]NU!Q16)</f>
        <v>78</v>
      </c>
      <c r="R16" s="135">
        <f>IF([31]NU!R16="","",[31]NU!R16)</f>
        <v>0</v>
      </c>
      <c r="S16" s="135">
        <f>IF([31]NU!S16="","",[31]NU!S16)</f>
        <v>0</v>
      </c>
      <c r="T16" s="135">
        <f>IF([31]NU!T16="","",[31]NU!T16)</f>
        <v>0</v>
      </c>
      <c r="U16" s="135">
        <f>IF([31]NU!U16="","",[31]NU!U16)</f>
        <v>0</v>
      </c>
      <c r="V16" s="350">
        <f>IF([31]NU!V16="","",[31]NU!V16)</f>
        <v>0</v>
      </c>
      <c r="W16" s="375">
        <f>IF([31]NU!W16="","",[31]NU!W16)</f>
        <v>83</v>
      </c>
      <c r="X16" s="375">
        <f>IF([31]NU!X16="","",[31]NU!X16)</f>
        <v>85</v>
      </c>
      <c r="Y16" s="351">
        <f>IF([31]NU!Y16="","",[31]NU!Y16)</f>
        <v>82</v>
      </c>
      <c r="Z16" s="302">
        <f t="shared" si="8"/>
        <v>83</v>
      </c>
      <c r="AA16" s="201">
        <f t="shared" si="9"/>
        <v>85</v>
      </c>
      <c r="AB16" s="201">
        <f t="shared" si="10"/>
        <v>0</v>
      </c>
      <c r="AC16" s="201">
        <f t="shared" si="11"/>
        <v>1</v>
      </c>
      <c r="AD16" s="201">
        <f t="shared" si="12"/>
        <v>4</v>
      </c>
      <c r="AE16" s="221" t="str">
        <f t="shared" si="13"/>
        <v>Menunjukkan penguasaan dalam menjelaskan memahami tentang struktur organisai  NU, kepengurusan NU dan tugasnya, lembaga dan badan otonom NU dan perangkat organisasi Nu</v>
      </c>
      <c r="AF16" s="226" t="str">
        <f t="shared" si="14"/>
        <v>Perlu bantuan dalam 0</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73"/>
      <c r="B17" s="134">
        <f t="shared" si="7"/>
        <v>9</v>
      </c>
      <c r="C17" s="135">
        <f>IF(Data!F13="","",Data!F13)</f>
        <v>2088</v>
      </c>
      <c r="D17" s="135" t="str">
        <f>IF(Data!G13="","",Data!G13)</f>
        <v>3106632526</v>
      </c>
      <c r="E17" s="152" t="str">
        <f>IF(Data!H13="","",Data!H13)</f>
        <v>INDAH VIOLAFITRA</v>
      </c>
      <c r="F17" s="135" t="str">
        <f>IF(Data!I13="","",Data!I13)</f>
        <v>P</v>
      </c>
      <c r="G17" s="135">
        <f>IF([31]NU!G17="","",[31]NU!G17)</f>
        <v>85</v>
      </c>
      <c r="H17" s="135">
        <f>IF([31]NU!H17="","",[31]NU!H17)</f>
        <v>95</v>
      </c>
      <c r="I17" s="135">
        <f>IF([31]NU!I17="","",[31]NU!I17)</f>
        <v>83</v>
      </c>
      <c r="J17" s="135">
        <f>IF([31]NU!J17="","",[31]NU!J17)</f>
        <v>0</v>
      </c>
      <c r="K17" s="135">
        <f>IF([31]NU!K17="","",[31]NU!K17)</f>
        <v>0</v>
      </c>
      <c r="L17" s="135">
        <f>IF([31]NU!L17="","",[31]NU!L17)</f>
        <v>0</v>
      </c>
      <c r="M17" s="135">
        <f>IF([31]NU!M17="","",[31]NU!M17)</f>
        <v>0</v>
      </c>
      <c r="N17" s="135">
        <f>IF([31]NU!N17="","",[31]NU!N17)</f>
        <v>0</v>
      </c>
      <c r="O17" s="135">
        <f>IF([31]NU!O17="","",[31]NU!O17)</f>
        <v>85</v>
      </c>
      <c r="P17" s="135">
        <f>IF([31]NU!P17="","",[31]NU!P17)</f>
        <v>95</v>
      </c>
      <c r="Q17" s="135">
        <f>IF([31]NU!Q17="","",[31]NU!Q17)</f>
        <v>90</v>
      </c>
      <c r="R17" s="135">
        <f>IF([31]NU!R17="","",[31]NU!R17)</f>
        <v>0</v>
      </c>
      <c r="S17" s="135">
        <f>IF([31]NU!S17="","",[31]NU!S17)</f>
        <v>0</v>
      </c>
      <c r="T17" s="135">
        <f>IF([31]NU!T17="","",[31]NU!T17)</f>
        <v>0</v>
      </c>
      <c r="U17" s="135">
        <f>IF([31]NU!U17="","",[31]NU!U17)</f>
        <v>0</v>
      </c>
      <c r="V17" s="350">
        <f>IF([31]NU!V17="","",[31]NU!V17)</f>
        <v>0</v>
      </c>
      <c r="W17" s="375">
        <f>IF([31]NU!W17="","",[31]NU!W17)</f>
        <v>87.666666666666671</v>
      </c>
      <c r="X17" s="375">
        <f>IF([31]NU!X17="","",[31]NU!X17)</f>
        <v>90</v>
      </c>
      <c r="Y17" s="351">
        <f>IF([31]NU!Y17="","",[31]NU!Y17)</f>
        <v>90</v>
      </c>
      <c r="Z17" s="302">
        <f t="shared" si="8"/>
        <v>89</v>
      </c>
      <c r="AA17" s="201">
        <f t="shared" si="9"/>
        <v>95</v>
      </c>
      <c r="AB17" s="201">
        <f t="shared" si="10"/>
        <v>0</v>
      </c>
      <c r="AC17" s="201">
        <f t="shared" si="11"/>
        <v>2</v>
      </c>
      <c r="AD17" s="201">
        <f t="shared" si="12"/>
        <v>4</v>
      </c>
      <c r="AE17" s="221" t="str">
        <f t="shared" si="13"/>
        <v>Menunjukkan penguasaan dalam menjelaskan pengertian pesantren, unsur unsur pesantren dan tata nilai pesantren</v>
      </c>
      <c r="AF17" s="226" t="str">
        <f t="shared" si="14"/>
        <v>Perlu bantuan dalam 0</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73"/>
      <c r="B18" s="134">
        <f t="shared" si="7"/>
        <v>10</v>
      </c>
      <c r="C18" s="135">
        <f>IF(Data!F14="","",Data!F14)</f>
        <v>2109</v>
      </c>
      <c r="D18" s="135" t="str">
        <f>IF(Data!G14="","",Data!G14)</f>
        <v>3092608052</v>
      </c>
      <c r="E18" s="152" t="str">
        <f>IF(Data!H14="","",Data!H14)</f>
        <v>KEVIN FAHREZI</v>
      </c>
      <c r="F18" s="135" t="str">
        <f>IF(Data!I14="","",Data!I14)</f>
        <v>L</v>
      </c>
      <c r="G18" s="135">
        <f>IF([31]NU!G18="","",[31]NU!G18)</f>
        <v>80</v>
      </c>
      <c r="H18" s="135">
        <f>IF([31]NU!H18="","",[31]NU!H18)</f>
        <v>75</v>
      </c>
      <c r="I18" s="135">
        <f>IF([31]NU!I18="","",[31]NU!I18)</f>
        <v>76</v>
      </c>
      <c r="J18" s="135">
        <f>IF([31]NU!J18="","",[31]NU!J18)</f>
        <v>0</v>
      </c>
      <c r="K18" s="135">
        <f>IF([31]NU!K18="","",[31]NU!K18)</f>
        <v>0</v>
      </c>
      <c r="L18" s="135">
        <f>IF([31]NU!L18="","",[31]NU!L18)</f>
        <v>0</v>
      </c>
      <c r="M18" s="135">
        <f>IF([31]NU!M18="","",[31]NU!M18)</f>
        <v>0</v>
      </c>
      <c r="N18" s="135">
        <f>IF([31]NU!N18="","",[31]NU!N18)</f>
        <v>0</v>
      </c>
      <c r="O18" s="135">
        <f>IF([31]NU!O18="","",[31]NU!O18)</f>
        <v>85</v>
      </c>
      <c r="P18" s="135">
        <f>IF([31]NU!P18="","",[31]NU!P18)</f>
        <v>78</v>
      </c>
      <c r="Q18" s="135">
        <f>IF([31]NU!Q18="","",[31]NU!Q18)</f>
        <v>78</v>
      </c>
      <c r="R18" s="135">
        <f>IF([31]NU!R18="","",[31]NU!R18)</f>
        <v>0</v>
      </c>
      <c r="S18" s="135">
        <f>IF([31]NU!S18="","",[31]NU!S18)</f>
        <v>0</v>
      </c>
      <c r="T18" s="135">
        <f>IF([31]NU!T18="","",[31]NU!T18)</f>
        <v>0</v>
      </c>
      <c r="U18" s="135">
        <f>IF([31]NU!U18="","",[31]NU!U18)</f>
        <v>0</v>
      </c>
      <c r="V18" s="350">
        <f>IF([31]NU!V18="","",[31]NU!V18)</f>
        <v>0</v>
      </c>
      <c r="W18" s="375">
        <f>IF([31]NU!W18="","",[31]NU!W18)</f>
        <v>77</v>
      </c>
      <c r="X18" s="375">
        <f>IF([31]NU!X18="","",[31]NU!X18)</f>
        <v>80.333333333333329</v>
      </c>
      <c r="Y18" s="351">
        <f>IF([31]NU!Y18="","",[31]NU!Y18)</f>
        <v>78</v>
      </c>
      <c r="Z18" s="302">
        <f t="shared" si="8"/>
        <v>78</v>
      </c>
      <c r="AA18" s="201">
        <f t="shared" si="9"/>
        <v>80</v>
      </c>
      <c r="AB18" s="201">
        <f t="shared" si="10"/>
        <v>0</v>
      </c>
      <c r="AC18" s="201">
        <f t="shared" si="11"/>
        <v>1</v>
      </c>
      <c r="AD18" s="201">
        <f t="shared" si="12"/>
        <v>4</v>
      </c>
      <c r="AE18" s="221" t="str">
        <f t="shared" si="13"/>
        <v>Menunjukkan penguasaan dalam menjelaskan memahami tentang struktur organisai  NU, kepengurusan NU dan tugasnya, lembaga dan badan otonom NU dan perangkat organisasi Nu</v>
      </c>
      <c r="AF18" s="226" t="str">
        <f t="shared" si="14"/>
        <v>Perlu bantuan dalam 0</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73"/>
      <c r="B19" s="134">
        <f t="shared" si="7"/>
        <v>11</v>
      </c>
      <c r="C19" s="135">
        <f>IF(Data!F15="","",Data!F15)</f>
        <v>2096</v>
      </c>
      <c r="D19" s="135" t="str">
        <f>IF(Data!G15="","",Data!G15)</f>
        <v>0107523037</v>
      </c>
      <c r="E19" s="152" t="str">
        <f>IF(Data!H15="","",Data!H15)</f>
        <v>M. IZAM AZMI</v>
      </c>
      <c r="F19" s="135" t="str">
        <f>IF(Data!I15="","",Data!I15)</f>
        <v>L</v>
      </c>
      <c r="G19" s="135">
        <f>IF([31]NU!G19="","",[31]NU!G19)</f>
        <v>80</v>
      </c>
      <c r="H19" s="135">
        <f>IF([31]NU!H19="","",[31]NU!H19)</f>
        <v>80.3</v>
      </c>
      <c r="I19" s="135">
        <f>IF([31]NU!I19="","",[31]NU!I19)</f>
        <v>84</v>
      </c>
      <c r="J19" s="135">
        <f>IF([31]NU!J19="","",[31]NU!J19)</f>
        <v>0</v>
      </c>
      <c r="K19" s="135">
        <f>IF([31]NU!K19="","",[31]NU!K19)</f>
        <v>0</v>
      </c>
      <c r="L19" s="135">
        <f>IF([31]NU!L19="","",[31]NU!L19)</f>
        <v>0</v>
      </c>
      <c r="M19" s="135">
        <f>IF([31]NU!M19="","",[31]NU!M19)</f>
        <v>0</v>
      </c>
      <c r="N19" s="135">
        <f>IF([31]NU!N19="","",[31]NU!N19)</f>
        <v>0</v>
      </c>
      <c r="O19" s="135">
        <f>IF([31]NU!O19="","",[31]NU!O19)</f>
        <v>80</v>
      </c>
      <c r="P19" s="135">
        <f>IF([31]NU!P19="","",[31]NU!P19)</f>
        <v>85</v>
      </c>
      <c r="Q19" s="135">
        <f>IF([31]NU!Q19="","",[31]NU!Q19)</f>
        <v>85</v>
      </c>
      <c r="R19" s="135">
        <f>IF([31]NU!R19="","",[31]NU!R19)</f>
        <v>0</v>
      </c>
      <c r="S19" s="135">
        <f>IF([31]NU!S19="","",[31]NU!S19)</f>
        <v>0</v>
      </c>
      <c r="T19" s="135">
        <f>IF([31]NU!T19="","",[31]NU!T19)</f>
        <v>0</v>
      </c>
      <c r="U19" s="135">
        <f>IF([31]NU!U19="","",[31]NU!U19)</f>
        <v>0</v>
      </c>
      <c r="V19" s="350">
        <f>IF([31]NU!V19="","",[31]NU!V19)</f>
        <v>0</v>
      </c>
      <c r="W19" s="375">
        <f>IF([31]NU!W19="","",[31]NU!W19)</f>
        <v>81.433333333333337</v>
      </c>
      <c r="X19" s="375">
        <f>IF([31]NU!X19="","",[31]NU!X19)</f>
        <v>83.333333333333329</v>
      </c>
      <c r="Y19" s="351">
        <f>IF([31]NU!Y19="","",[31]NU!Y19)</f>
        <v>82</v>
      </c>
      <c r="Z19" s="302">
        <f t="shared" si="8"/>
        <v>82</v>
      </c>
      <c r="AA19" s="201">
        <f t="shared" si="9"/>
        <v>84</v>
      </c>
      <c r="AB19" s="201">
        <f t="shared" si="10"/>
        <v>0</v>
      </c>
      <c r="AC19" s="201">
        <f t="shared" si="11"/>
        <v>3</v>
      </c>
      <c r="AD19" s="201">
        <f t="shared" si="12"/>
        <v>4</v>
      </c>
      <c r="AE19" s="221" t="str">
        <f t="shared" si="13"/>
        <v>Menunjukkan penguasaan dalam menjelaskan  amaliyah dzikir dan memutaar tasbid berdasarkan dalil-dalil al qur'an dan hadis menurut paham ahlussunnah waljama'ah</v>
      </c>
      <c r="AF19" s="226" t="str">
        <f t="shared" si="14"/>
        <v>Perlu bantuan dalam 0</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73"/>
      <c r="B20" s="134">
        <f t="shared" si="7"/>
        <v>12</v>
      </c>
      <c r="C20" s="135">
        <f>IF(Data!F16="","",Data!F16)</f>
        <v>2102</v>
      </c>
      <c r="D20" s="135" t="str">
        <f>IF(Data!G16="","",Data!G16)</f>
        <v>0104675982</v>
      </c>
      <c r="E20" s="152" t="str">
        <f>IF(Data!H16="","",Data!H16)</f>
        <v>M. RAFFY MAULA DANNY</v>
      </c>
      <c r="F20" s="135" t="str">
        <f>IF(Data!I16="","",Data!I16)</f>
        <v>L</v>
      </c>
      <c r="G20" s="135">
        <f>IF([31]NU!G20="","",[31]NU!G20)</f>
        <v>80.099999999999994</v>
      </c>
      <c r="H20" s="135">
        <f>IF([31]NU!H20="","",[31]NU!H20)</f>
        <v>80</v>
      </c>
      <c r="I20" s="135">
        <f>IF([31]NU!I20="","",[31]NU!I20)</f>
        <v>76</v>
      </c>
      <c r="J20" s="135">
        <f>IF([31]NU!J20="","",[31]NU!J20)</f>
        <v>0</v>
      </c>
      <c r="K20" s="135">
        <f>IF([31]NU!K20="","",[31]NU!K20)</f>
        <v>0</v>
      </c>
      <c r="L20" s="135">
        <f>IF([31]NU!L20="","",[31]NU!L20)</f>
        <v>0</v>
      </c>
      <c r="M20" s="135">
        <f>IF([31]NU!M20="","",[31]NU!M20)</f>
        <v>0</v>
      </c>
      <c r="N20" s="135">
        <f>IF([31]NU!N20="","",[31]NU!N20)</f>
        <v>0</v>
      </c>
      <c r="O20" s="135">
        <f>IF([31]NU!O20="","",[31]NU!O20)</f>
        <v>82</v>
      </c>
      <c r="P20" s="135">
        <f>IF([31]NU!P20="","",[31]NU!P20)</f>
        <v>83</v>
      </c>
      <c r="Q20" s="135">
        <f>IF([31]NU!Q20="","",[31]NU!Q20)</f>
        <v>76</v>
      </c>
      <c r="R20" s="135">
        <f>IF([31]NU!R20="","",[31]NU!R20)</f>
        <v>0</v>
      </c>
      <c r="S20" s="135">
        <f>IF([31]NU!S20="","",[31]NU!S20)</f>
        <v>0</v>
      </c>
      <c r="T20" s="135">
        <f>IF([31]NU!T20="","",[31]NU!T20)</f>
        <v>0</v>
      </c>
      <c r="U20" s="135">
        <f>IF([31]NU!U20="","",[31]NU!U20)</f>
        <v>0</v>
      </c>
      <c r="V20" s="350">
        <f>IF([31]NU!V20="","",[31]NU!V20)</f>
        <v>0</v>
      </c>
      <c r="W20" s="375">
        <f>IF([31]NU!W20="","",[31]NU!W20)</f>
        <v>78.7</v>
      </c>
      <c r="X20" s="375">
        <f>IF([31]NU!X20="","",[31]NU!X20)</f>
        <v>80.333333333333329</v>
      </c>
      <c r="Y20" s="351">
        <f>IF([31]NU!Y20="","",[31]NU!Y20)</f>
        <v>84</v>
      </c>
      <c r="Z20" s="302">
        <f t="shared" si="8"/>
        <v>81</v>
      </c>
      <c r="AA20" s="201">
        <f t="shared" si="9"/>
        <v>80.099999999999994</v>
      </c>
      <c r="AB20" s="201">
        <f t="shared" si="10"/>
        <v>0</v>
      </c>
      <c r="AC20" s="201">
        <f t="shared" si="11"/>
        <v>1</v>
      </c>
      <c r="AD20" s="201">
        <f t="shared" si="12"/>
        <v>4</v>
      </c>
      <c r="AE20" s="221" t="str">
        <f t="shared" si="13"/>
        <v>Menunjukkan penguasaan dalam menjelaskan memahami tentang struktur organisai  NU, kepengurusan NU dan tugasnya, lembaga dan badan otonom NU dan perangkat organisasi Nu</v>
      </c>
      <c r="AF20" s="226" t="str">
        <f t="shared" si="14"/>
        <v>Perlu bantuan dalam 0</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73"/>
      <c r="B21" s="134">
        <f t="shared" si="7"/>
        <v>13</v>
      </c>
      <c r="C21" s="135">
        <f>IF(Data!F17="","",Data!F17)</f>
        <v>2090</v>
      </c>
      <c r="D21" s="135" t="str">
        <f>IF(Data!G17="","",Data!G17)</f>
        <v>3090477421</v>
      </c>
      <c r="E21" s="152" t="str">
        <f>IF(Data!H17="","",Data!H17)</f>
        <v>MARWAH RIANA</v>
      </c>
      <c r="F21" s="135" t="str">
        <f>IF(Data!I17="","",Data!I17)</f>
        <v>P</v>
      </c>
      <c r="G21" s="135">
        <f>IF([31]NU!G21="","",[31]NU!G21)</f>
        <v>80</v>
      </c>
      <c r="H21" s="135">
        <f>IF([31]NU!H21="","",[31]NU!H21)</f>
        <v>80.2</v>
      </c>
      <c r="I21" s="135">
        <f>IF([31]NU!I21="","",[31]NU!I21)</f>
        <v>83</v>
      </c>
      <c r="J21" s="135">
        <f>IF([31]NU!J21="","",[31]NU!J21)</f>
        <v>0</v>
      </c>
      <c r="K21" s="135">
        <f>IF([31]NU!K21="","",[31]NU!K21)</f>
        <v>0</v>
      </c>
      <c r="L21" s="135">
        <f>IF([31]NU!L21="","",[31]NU!L21)</f>
        <v>0</v>
      </c>
      <c r="M21" s="135">
        <f>IF([31]NU!M21="","",[31]NU!M21)</f>
        <v>0</v>
      </c>
      <c r="N21" s="135">
        <f>IF([31]NU!N21="","",[31]NU!N21)</f>
        <v>0</v>
      </c>
      <c r="O21" s="135">
        <f>IF([31]NU!O21="","",[31]NU!O21)</f>
        <v>80</v>
      </c>
      <c r="P21" s="135">
        <f>IF([31]NU!P21="","",[31]NU!P21)</f>
        <v>92</v>
      </c>
      <c r="Q21" s="135">
        <f>IF([31]NU!Q21="","",[31]NU!Q21)</f>
        <v>85</v>
      </c>
      <c r="R21" s="135">
        <f>IF([31]NU!R21="","",[31]NU!R21)</f>
        <v>0</v>
      </c>
      <c r="S21" s="135">
        <f>IF([31]NU!S21="","",[31]NU!S21)</f>
        <v>0</v>
      </c>
      <c r="T21" s="135">
        <f>IF([31]NU!T21="","",[31]NU!T21)</f>
        <v>0</v>
      </c>
      <c r="U21" s="135">
        <f>IF([31]NU!U21="","",[31]NU!U21)</f>
        <v>0</v>
      </c>
      <c r="V21" s="350">
        <f>IF([31]NU!V21="","",[31]NU!V21)</f>
        <v>0</v>
      </c>
      <c r="W21" s="375">
        <f>IF([31]NU!W21="","",[31]NU!W21)</f>
        <v>81.066666666666663</v>
      </c>
      <c r="X21" s="375">
        <f>IF([31]NU!X21="","",[31]NU!X21)</f>
        <v>85.666666666666671</v>
      </c>
      <c r="Y21" s="351">
        <f>IF([31]NU!Y21="","",[31]NU!Y21)</f>
        <v>83</v>
      </c>
      <c r="Z21" s="302">
        <f t="shared" si="8"/>
        <v>83</v>
      </c>
      <c r="AA21" s="201">
        <f t="shared" si="9"/>
        <v>83</v>
      </c>
      <c r="AB21" s="201">
        <f t="shared" si="10"/>
        <v>0</v>
      </c>
      <c r="AC21" s="201">
        <f t="shared" si="11"/>
        <v>3</v>
      </c>
      <c r="AD21" s="201">
        <f t="shared" si="12"/>
        <v>4</v>
      </c>
      <c r="AE21" s="221" t="str">
        <f t="shared" si="13"/>
        <v>Menunjukkan penguasaan dalam menjelaskan  amaliyah dzikir dan memutaar tasbid berdasarkan dalil-dalil al qur'an dan hadis menurut paham ahlussunnah waljama'ah</v>
      </c>
      <c r="AF21" s="226" t="str">
        <f t="shared" si="14"/>
        <v>Perlu bantuan dalam 0</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73"/>
      <c r="B22" s="134">
        <f t="shared" si="7"/>
        <v>14</v>
      </c>
      <c r="C22" s="135">
        <f>IF(Data!F18="","",Data!F18)</f>
        <v>2105</v>
      </c>
      <c r="D22" s="135" t="str">
        <f>IF(Data!G18="","",Data!G18)</f>
        <v>3086284599</v>
      </c>
      <c r="E22" s="152" t="str">
        <f>IF(Data!H18="","",Data!H18)</f>
        <v>MUH. SYIFA' BAYU AJI</v>
      </c>
      <c r="F22" s="135" t="str">
        <f>IF(Data!I18="","",Data!I18)</f>
        <v>L</v>
      </c>
      <c r="G22" s="135">
        <f>IF([31]NU!G22="","",[31]NU!G22)</f>
        <v>85</v>
      </c>
      <c r="H22" s="135">
        <f>IF([31]NU!H22="","",[31]NU!H22)</f>
        <v>85.2</v>
      </c>
      <c r="I22" s="135">
        <f>IF([31]NU!I22="","",[31]NU!I22)</f>
        <v>90</v>
      </c>
      <c r="J22" s="135">
        <f>IF([31]NU!J22="","",[31]NU!J22)</f>
        <v>0</v>
      </c>
      <c r="K22" s="135">
        <f>IF([31]NU!K22="","",[31]NU!K22)</f>
        <v>0</v>
      </c>
      <c r="L22" s="135">
        <f>IF([31]NU!L22="","",[31]NU!L22)</f>
        <v>0</v>
      </c>
      <c r="M22" s="135">
        <f>IF([31]NU!M22="","",[31]NU!M22)</f>
        <v>0</v>
      </c>
      <c r="N22" s="135">
        <f>IF([31]NU!N22="","",[31]NU!N22)</f>
        <v>0</v>
      </c>
      <c r="O22" s="135">
        <f>IF([31]NU!O22="","",[31]NU!O22)</f>
        <v>85</v>
      </c>
      <c r="P22" s="135">
        <f>IF([31]NU!P22="","",[31]NU!P22)</f>
        <v>90</v>
      </c>
      <c r="Q22" s="135">
        <f>IF([31]NU!Q22="","",[31]NU!Q22)</f>
        <v>85</v>
      </c>
      <c r="R22" s="135">
        <f>IF([31]NU!R22="","",[31]NU!R22)</f>
        <v>0</v>
      </c>
      <c r="S22" s="135">
        <f>IF([31]NU!S22="","",[31]NU!S22)</f>
        <v>0</v>
      </c>
      <c r="T22" s="135">
        <f>IF([31]NU!T22="","",[31]NU!T22)</f>
        <v>0</v>
      </c>
      <c r="U22" s="135">
        <f>IF([31]NU!U22="","",[31]NU!U22)</f>
        <v>0</v>
      </c>
      <c r="V22" s="350">
        <f>IF([31]NU!V22="","",[31]NU!V22)</f>
        <v>0</v>
      </c>
      <c r="W22" s="375">
        <f>IF([31]NU!W22="","",[31]NU!W22)</f>
        <v>86.733333333333334</v>
      </c>
      <c r="X22" s="375">
        <f>IF([31]NU!X22="","",[31]NU!X22)</f>
        <v>86.666666666666671</v>
      </c>
      <c r="Y22" s="351">
        <f>IF([31]NU!Y22="","",[31]NU!Y22)</f>
        <v>86</v>
      </c>
      <c r="Z22" s="302">
        <f t="shared" si="8"/>
        <v>86</v>
      </c>
      <c r="AA22" s="201">
        <f t="shared" si="9"/>
        <v>90</v>
      </c>
      <c r="AB22" s="201">
        <f t="shared" si="10"/>
        <v>0</v>
      </c>
      <c r="AC22" s="201">
        <f t="shared" si="11"/>
        <v>3</v>
      </c>
      <c r="AD22" s="201">
        <f t="shared" si="12"/>
        <v>4</v>
      </c>
      <c r="AE22" s="221" t="str">
        <f t="shared" si="13"/>
        <v>Menunjukkan penguasaan dalam menjelaskan  amaliyah dzikir dan memutaar tasbid berdasarkan dalil-dalil al qur'an dan hadis menurut paham ahlussunnah waljama'ah</v>
      </c>
      <c r="AF22" s="226" t="str">
        <f t="shared" si="14"/>
        <v>Perlu bantuan dalam 0</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73"/>
      <c r="B23" s="134">
        <f t="shared" si="7"/>
        <v>15</v>
      </c>
      <c r="C23" s="135">
        <f>IF(Data!F19="","",Data!F19)</f>
        <v>2079</v>
      </c>
      <c r="D23" s="135" t="str">
        <f>IF(Data!G19="","",Data!G19)</f>
        <v>0102646736</v>
      </c>
      <c r="E23" s="152" t="str">
        <f>IF(Data!H19="","",Data!H19)</f>
        <v>MUHAMMAD FATIKHUL ILMI</v>
      </c>
      <c r="F23" s="135" t="str">
        <f>IF(Data!I19="","",Data!I19)</f>
        <v>L</v>
      </c>
      <c r="G23" s="135">
        <f>IF([31]NU!G23="","",[31]NU!G23)</f>
        <v>80</v>
      </c>
      <c r="H23" s="135">
        <f>IF([31]NU!H23="","",[31]NU!H23)</f>
        <v>80.2</v>
      </c>
      <c r="I23" s="135">
        <f>IF([31]NU!I23="","",[31]NU!I23)</f>
        <v>81</v>
      </c>
      <c r="J23" s="135">
        <f>IF([31]NU!J23="","",[31]NU!J23)</f>
        <v>0</v>
      </c>
      <c r="K23" s="135">
        <f>IF([31]NU!K23="","",[31]NU!K23)</f>
        <v>0</v>
      </c>
      <c r="L23" s="135">
        <f>IF([31]NU!L23="","",[31]NU!L23)</f>
        <v>0</v>
      </c>
      <c r="M23" s="135">
        <f>IF([31]NU!M23="","",[31]NU!M23)</f>
        <v>0</v>
      </c>
      <c r="N23" s="135">
        <f>IF([31]NU!N23="","",[31]NU!N23)</f>
        <v>0</v>
      </c>
      <c r="O23" s="135">
        <f>IF([31]NU!O23="","",[31]NU!O23)</f>
        <v>80</v>
      </c>
      <c r="P23" s="135">
        <f>IF([31]NU!P23="","",[31]NU!P23)</f>
        <v>92</v>
      </c>
      <c r="Q23" s="135">
        <f>IF([31]NU!Q23="","",[31]NU!Q23)</f>
        <v>80</v>
      </c>
      <c r="R23" s="135">
        <f>IF([31]NU!R23="","",[31]NU!R23)</f>
        <v>0</v>
      </c>
      <c r="S23" s="135">
        <f>IF([31]NU!S23="","",[31]NU!S23)</f>
        <v>0</v>
      </c>
      <c r="T23" s="135">
        <f>IF([31]NU!T23="","",[31]NU!T23)</f>
        <v>0</v>
      </c>
      <c r="U23" s="135">
        <f>IF([31]NU!U23="","",[31]NU!U23)</f>
        <v>0</v>
      </c>
      <c r="V23" s="350">
        <f>IF([31]NU!V23="","",[31]NU!V23)</f>
        <v>0</v>
      </c>
      <c r="W23" s="375">
        <f>IF([31]NU!W23="","",[31]NU!W23)</f>
        <v>80.399999999999991</v>
      </c>
      <c r="X23" s="375">
        <f>IF([31]NU!X23="","",[31]NU!X23)</f>
        <v>84</v>
      </c>
      <c r="Y23" s="351">
        <f>IF([31]NU!Y23="","",[31]NU!Y23)</f>
        <v>80</v>
      </c>
      <c r="Z23" s="302">
        <f t="shared" si="8"/>
        <v>81</v>
      </c>
      <c r="AA23" s="201">
        <f t="shared" si="9"/>
        <v>81</v>
      </c>
      <c r="AB23" s="201">
        <f t="shared" si="10"/>
        <v>0</v>
      </c>
      <c r="AC23" s="201">
        <f t="shared" si="11"/>
        <v>3</v>
      </c>
      <c r="AD23" s="201">
        <f t="shared" si="12"/>
        <v>4</v>
      </c>
      <c r="AE23" s="221" t="str">
        <f t="shared" si="13"/>
        <v>Menunjukkan penguasaan dalam menjelaskan  amaliyah dzikir dan memutaar tasbid berdasarkan dalil-dalil al qur'an dan hadis menurut paham ahlussunnah waljama'ah</v>
      </c>
      <c r="AF23" s="226" t="str">
        <f t="shared" si="14"/>
        <v>Perlu bantuan dalam 0</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73"/>
      <c r="B24" s="134">
        <f t="shared" si="7"/>
        <v>16</v>
      </c>
      <c r="C24" s="135">
        <f>IF(Data!F20="","",Data!F20)</f>
        <v>2106</v>
      </c>
      <c r="D24" s="135" t="str">
        <f>IF(Data!G20="","",Data!G20)</f>
        <v>3117077014</v>
      </c>
      <c r="E24" s="152" t="str">
        <f>IF(Data!H20="","",Data!H20)</f>
        <v>MUHAMMAD RAZIF KASYAFANI</v>
      </c>
      <c r="F24" s="135" t="str">
        <f>IF(Data!I20="","",Data!I20)</f>
        <v>L</v>
      </c>
      <c r="G24" s="135">
        <f>IF([31]NU!G24="","",[31]NU!G24)</f>
        <v>85</v>
      </c>
      <c r="H24" s="135">
        <f>IF([31]NU!H24="","",[31]NU!H24)</f>
        <v>75</v>
      </c>
      <c r="I24" s="135">
        <f>IF([31]NU!I24="","",[31]NU!I24)</f>
        <v>78</v>
      </c>
      <c r="J24" s="135">
        <f>IF([31]NU!J24="","",[31]NU!J24)</f>
        <v>0</v>
      </c>
      <c r="K24" s="135">
        <f>IF([31]NU!K24="","",[31]NU!K24)</f>
        <v>0</v>
      </c>
      <c r="L24" s="135">
        <f>IF([31]NU!L24="","",[31]NU!L24)</f>
        <v>0</v>
      </c>
      <c r="M24" s="135">
        <f>IF([31]NU!M24="","",[31]NU!M24)</f>
        <v>0</v>
      </c>
      <c r="N24" s="135">
        <f>IF([31]NU!N24="","",[31]NU!N24)</f>
        <v>0</v>
      </c>
      <c r="O24" s="135">
        <f>IF([31]NU!O24="","",[31]NU!O24)</f>
        <v>85</v>
      </c>
      <c r="P24" s="135">
        <f>IF([31]NU!P24="","",[31]NU!P24)</f>
        <v>90</v>
      </c>
      <c r="Q24" s="135">
        <f>IF([31]NU!Q24="","",[31]NU!Q24)</f>
        <v>78</v>
      </c>
      <c r="R24" s="135">
        <f>IF([31]NU!R24="","",[31]NU!R24)</f>
        <v>0</v>
      </c>
      <c r="S24" s="135">
        <f>IF([31]NU!S24="","",[31]NU!S24)</f>
        <v>0</v>
      </c>
      <c r="T24" s="135">
        <f>IF([31]NU!T24="","",[31]NU!T24)</f>
        <v>0</v>
      </c>
      <c r="U24" s="135">
        <f>IF([31]NU!U24="","",[31]NU!U24)</f>
        <v>0</v>
      </c>
      <c r="V24" s="350">
        <f>IF([31]NU!V24="","",[31]NU!V24)</f>
        <v>0</v>
      </c>
      <c r="W24" s="375">
        <f>IF([31]NU!W24="","",[31]NU!W24)</f>
        <v>79.333333333333329</v>
      </c>
      <c r="X24" s="375">
        <f>IF([31]NU!X24="","",[31]NU!X24)</f>
        <v>84.333333333333329</v>
      </c>
      <c r="Y24" s="351">
        <f>IF([31]NU!Y24="","",[31]NU!Y24)</f>
        <v>79</v>
      </c>
      <c r="Z24" s="302">
        <f t="shared" si="8"/>
        <v>81</v>
      </c>
      <c r="AA24" s="201">
        <f t="shared" si="9"/>
        <v>85</v>
      </c>
      <c r="AB24" s="201">
        <f t="shared" si="10"/>
        <v>0</v>
      </c>
      <c r="AC24" s="201">
        <f t="shared" si="11"/>
        <v>1</v>
      </c>
      <c r="AD24" s="201">
        <f t="shared" si="12"/>
        <v>4</v>
      </c>
      <c r="AE24" s="221" t="str">
        <f t="shared" si="13"/>
        <v>Menunjukkan penguasaan dalam menjelaskan memahami tentang struktur organisai  NU, kepengurusan NU dan tugasnya, lembaga dan badan otonom NU dan perangkat organisasi Nu</v>
      </c>
      <c r="AF24" s="226" t="str">
        <f t="shared" si="14"/>
        <v>Perlu bantuan dalam 0</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73"/>
      <c r="B25" s="134">
        <f t="shared" si="7"/>
        <v>17</v>
      </c>
      <c r="C25" s="135">
        <f>IF(Data!F21="","",Data!F21)</f>
        <v>2092</v>
      </c>
      <c r="D25" s="135" t="str">
        <f>IF(Data!G21="","",Data!G21)</f>
        <v>3098715690</v>
      </c>
      <c r="E25" s="152" t="str">
        <f>IF(Data!H21="","",Data!H21)</f>
        <v>NAZILATUN NIKMAH</v>
      </c>
      <c r="F25" s="135" t="str">
        <f>IF(Data!I21="","",Data!I21)</f>
        <v>P</v>
      </c>
      <c r="G25" s="135">
        <f>IF([31]NU!G25="","",[31]NU!G25)</f>
        <v>82</v>
      </c>
      <c r="H25" s="135">
        <f>IF([31]NU!H25="","",[31]NU!H25)</f>
        <v>80</v>
      </c>
      <c r="I25" s="135">
        <f>IF([31]NU!I25="","",[31]NU!I25)</f>
        <v>84</v>
      </c>
      <c r="J25" s="135">
        <f>IF([31]NU!J25="","",[31]NU!J25)</f>
        <v>0</v>
      </c>
      <c r="K25" s="135">
        <f>IF([31]NU!K25="","",[31]NU!K25)</f>
        <v>0</v>
      </c>
      <c r="L25" s="135">
        <f>IF([31]NU!L25="","",[31]NU!L25)</f>
        <v>0</v>
      </c>
      <c r="M25" s="135">
        <f>IF([31]NU!M25="","",[31]NU!M25)</f>
        <v>0</v>
      </c>
      <c r="N25" s="135">
        <f>IF([31]NU!N25="","",[31]NU!N25)</f>
        <v>0</v>
      </c>
      <c r="O25" s="135">
        <f>IF([31]NU!O25="","",[31]NU!O25)</f>
        <v>82</v>
      </c>
      <c r="P25" s="135">
        <f>IF([31]NU!P25="","",[31]NU!P25)</f>
        <v>90</v>
      </c>
      <c r="Q25" s="135">
        <f>IF([31]NU!Q25="","",[31]NU!Q25)</f>
        <v>80</v>
      </c>
      <c r="R25" s="135">
        <f>IF([31]NU!R25="","",[31]NU!R25)</f>
        <v>0</v>
      </c>
      <c r="S25" s="135">
        <f>IF([31]NU!S25="","",[31]NU!S25)</f>
        <v>0</v>
      </c>
      <c r="T25" s="135">
        <f>IF([31]NU!T25="","",[31]NU!T25)</f>
        <v>0</v>
      </c>
      <c r="U25" s="135">
        <f>IF([31]NU!U25="","",[31]NU!U25)</f>
        <v>0</v>
      </c>
      <c r="V25" s="350">
        <f>IF([31]NU!V25="","",[31]NU!V25)</f>
        <v>0</v>
      </c>
      <c r="W25" s="375">
        <f>IF([31]NU!W25="","",[31]NU!W25)</f>
        <v>82</v>
      </c>
      <c r="X25" s="375">
        <f>IF([31]NU!X25="","",[31]NU!X25)</f>
        <v>84</v>
      </c>
      <c r="Y25" s="351">
        <f>IF([31]NU!Y25="","",[31]NU!Y25)</f>
        <v>81</v>
      </c>
      <c r="Z25" s="302">
        <f t="shared" si="8"/>
        <v>82</v>
      </c>
      <c r="AA25" s="201">
        <f t="shared" si="9"/>
        <v>84</v>
      </c>
      <c r="AB25" s="201">
        <f t="shared" si="10"/>
        <v>0</v>
      </c>
      <c r="AC25" s="201">
        <f t="shared" si="11"/>
        <v>3</v>
      </c>
      <c r="AD25" s="201">
        <f t="shared" si="12"/>
        <v>4</v>
      </c>
      <c r="AE25" s="221" t="str">
        <f t="shared" si="13"/>
        <v>Menunjukkan penguasaan dalam menjelaskan  amaliyah dzikir dan memutaar tasbid berdasarkan dalil-dalil al qur'an dan hadis menurut paham ahlussunnah waljama'ah</v>
      </c>
      <c r="AF25" s="226" t="str">
        <f t="shared" si="14"/>
        <v>Perlu bantuan dalam 0</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73"/>
      <c r="B26" s="134">
        <f t="shared" si="7"/>
        <v>18</v>
      </c>
      <c r="C26" s="135">
        <f>IF(Data!F22="","",Data!F22)</f>
        <v>2114</v>
      </c>
      <c r="D26" s="135" t="str">
        <f>IF(Data!G22="","",Data!G22)</f>
        <v>0095372418</v>
      </c>
      <c r="E26" s="152" t="str">
        <f>IF(Data!H22="","",Data!H22)</f>
        <v>NIRMALA MAHARANI</v>
      </c>
      <c r="F26" s="135" t="str">
        <f>IF(Data!I22="","",Data!I22)</f>
        <v>P</v>
      </c>
      <c r="G26" s="135">
        <f>IF([31]NU!G26="","",[31]NU!G26)</f>
        <v>82</v>
      </c>
      <c r="H26" s="135">
        <f>IF([31]NU!H26="","",[31]NU!H26)</f>
        <v>80</v>
      </c>
      <c r="I26" s="135">
        <f>IF([31]NU!I26="","",[31]NU!I26)</f>
        <v>82.4</v>
      </c>
      <c r="J26" s="135">
        <f>IF([31]NU!J26="","",[31]NU!J26)</f>
        <v>0</v>
      </c>
      <c r="K26" s="135">
        <f>IF([31]NU!K26="","",[31]NU!K26)</f>
        <v>0</v>
      </c>
      <c r="L26" s="135">
        <f>IF([31]NU!L26="","",[31]NU!L26)</f>
        <v>0</v>
      </c>
      <c r="M26" s="135">
        <f>IF([31]NU!M26="","",[31]NU!M26)</f>
        <v>0</v>
      </c>
      <c r="N26" s="135">
        <f>IF([31]NU!N26="","",[31]NU!N26)</f>
        <v>0</v>
      </c>
      <c r="O26" s="135">
        <f>IF([31]NU!O26="","",[31]NU!O26)</f>
        <v>82</v>
      </c>
      <c r="P26" s="135">
        <f>IF([31]NU!P26="","",[31]NU!P26)</f>
        <v>90</v>
      </c>
      <c r="Q26" s="135">
        <f>IF([31]NU!Q26="","",[31]NU!Q26)</f>
        <v>80</v>
      </c>
      <c r="R26" s="135">
        <f>IF([31]NU!R26="","",[31]NU!R26)</f>
        <v>0</v>
      </c>
      <c r="S26" s="135">
        <f>IF([31]NU!S26="","",[31]NU!S26)</f>
        <v>0</v>
      </c>
      <c r="T26" s="135">
        <f>IF([31]NU!T26="","",[31]NU!T26)</f>
        <v>0</v>
      </c>
      <c r="U26" s="135">
        <f>IF([31]NU!U26="","",[31]NU!U26)</f>
        <v>0</v>
      </c>
      <c r="V26" s="350">
        <f>IF([31]NU!V26="","",[31]NU!V26)</f>
        <v>0</v>
      </c>
      <c r="W26" s="375">
        <f>IF([31]NU!W26="","",[31]NU!W26)</f>
        <v>81.466666666666669</v>
      </c>
      <c r="X26" s="375">
        <f>IF([31]NU!X26="","",[31]NU!X26)</f>
        <v>84</v>
      </c>
      <c r="Y26" s="351">
        <f>IF([31]NU!Y26="","",[31]NU!Y26)</f>
        <v>80</v>
      </c>
      <c r="Z26" s="302">
        <f t="shared" si="8"/>
        <v>82</v>
      </c>
      <c r="AA26" s="201">
        <f t="shared" si="9"/>
        <v>82.4</v>
      </c>
      <c r="AB26" s="201">
        <f t="shared" si="10"/>
        <v>0</v>
      </c>
      <c r="AC26" s="201">
        <f t="shared" si="11"/>
        <v>3</v>
      </c>
      <c r="AD26" s="201">
        <f t="shared" si="12"/>
        <v>4</v>
      </c>
      <c r="AE26" s="221" t="str">
        <f t="shared" si="13"/>
        <v>Menunjukkan penguasaan dalam menjelaskan  amaliyah dzikir dan memutaar tasbid berdasarkan dalil-dalil al qur'an dan hadis menurut paham ahlussunnah waljama'ah</v>
      </c>
      <c r="AF26" s="226" t="str">
        <f t="shared" si="14"/>
        <v>Perlu bantuan dalam 0</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73"/>
      <c r="B27" s="134">
        <f t="shared" si="7"/>
        <v>19</v>
      </c>
      <c r="C27" s="135">
        <f>IF(Data!F23="","",Data!F23)</f>
        <v>2149</v>
      </c>
      <c r="D27" s="135" t="str">
        <f>IF(Data!G23="","",Data!G23)</f>
        <v>3100029460</v>
      </c>
      <c r="E27" s="152" t="str">
        <f>IF(Data!H23="","",Data!H23)</f>
        <v>NOR ALIA SILFA</v>
      </c>
      <c r="F27" s="135" t="str">
        <f>IF(Data!I23="","",Data!I23)</f>
        <v>P</v>
      </c>
      <c r="G27" s="135">
        <f>IF([31]NU!G27="","",[31]NU!G27)</f>
        <v>80</v>
      </c>
      <c r="H27" s="135">
        <f>IF([31]NU!H27="","",[31]NU!H27)</f>
        <v>95</v>
      </c>
      <c r="I27" s="135">
        <f>IF([31]NU!I27="","",[31]NU!I27)</f>
        <v>94</v>
      </c>
      <c r="J27" s="135">
        <f>IF([31]NU!J27="","",[31]NU!J27)</f>
        <v>0</v>
      </c>
      <c r="K27" s="135">
        <f>IF([31]NU!K27="","",[31]NU!K27)</f>
        <v>0</v>
      </c>
      <c r="L27" s="135">
        <f>IF([31]NU!L27="","",[31]NU!L27)</f>
        <v>0</v>
      </c>
      <c r="M27" s="135">
        <f>IF([31]NU!M27="","",[31]NU!M27)</f>
        <v>0</v>
      </c>
      <c r="N27" s="135">
        <f>IF([31]NU!N27="","",[31]NU!N27)</f>
        <v>0</v>
      </c>
      <c r="O27" s="135">
        <f>IF([31]NU!O27="","",[31]NU!O27)</f>
        <v>80</v>
      </c>
      <c r="P27" s="135">
        <f>IF([31]NU!P27="","",[31]NU!P27)</f>
        <v>90</v>
      </c>
      <c r="Q27" s="135">
        <f>IF([31]NU!Q27="","",[31]NU!Q27)</f>
        <v>85</v>
      </c>
      <c r="R27" s="135">
        <f>IF([31]NU!R27="","",[31]NU!R27)</f>
        <v>0</v>
      </c>
      <c r="S27" s="135">
        <f>IF([31]NU!S27="","",[31]NU!S27)</f>
        <v>0</v>
      </c>
      <c r="T27" s="135">
        <f>IF([31]NU!T27="","",[31]NU!T27)</f>
        <v>0</v>
      </c>
      <c r="U27" s="135">
        <f>IF([31]NU!U27="","",[31]NU!U27)</f>
        <v>0</v>
      </c>
      <c r="V27" s="350">
        <f>IF([31]NU!V27="","",[31]NU!V27)</f>
        <v>0</v>
      </c>
      <c r="W27" s="375">
        <f>IF([31]NU!W27="","",[31]NU!W27)</f>
        <v>89.666666666666671</v>
      </c>
      <c r="X27" s="375">
        <f>IF([31]NU!X27="","",[31]NU!X27)</f>
        <v>85</v>
      </c>
      <c r="Y27" s="351">
        <f>IF([31]NU!Y27="","",[31]NU!Y27)</f>
        <v>89</v>
      </c>
      <c r="Z27" s="302">
        <f t="shared" si="8"/>
        <v>88</v>
      </c>
      <c r="AA27" s="201">
        <f t="shared" si="9"/>
        <v>95</v>
      </c>
      <c r="AB27" s="201">
        <f t="shared" si="10"/>
        <v>0</v>
      </c>
      <c r="AC27" s="201">
        <f t="shared" si="11"/>
        <v>2</v>
      </c>
      <c r="AD27" s="201">
        <f t="shared" si="12"/>
        <v>4</v>
      </c>
      <c r="AE27" s="221" t="str">
        <f t="shared" si="13"/>
        <v>Menunjukkan penguasaan dalam menjelaskan pengertian pesantren, unsur unsur pesantren dan tata nilai pesantren</v>
      </c>
      <c r="AF27" s="226" t="str">
        <f t="shared" si="14"/>
        <v>Perlu bantuan dalam 0</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73"/>
      <c r="B28" s="134">
        <f t="shared" si="7"/>
        <v>20</v>
      </c>
      <c r="C28" s="135">
        <f>IF(Data!F24="","",Data!F24)</f>
        <v>2110</v>
      </c>
      <c r="D28" s="135" t="str">
        <f>IF(Data!G24="","",Data!G24)</f>
        <v>0098467142</v>
      </c>
      <c r="E28" s="152" t="str">
        <f>IF(Data!H24="","",Data!H24)</f>
        <v>NUR MUTIA</v>
      </c>
      <c r="F28" s="135" t="str">
        <f>IF(Data!I24="","",Data!I24)</f>
        <v>P</v>
      </c>
      <c r="G28" s="135">
        <f>IF([31]NU!G28="","",[31]NU!G28)</f>
        <v>90</v>
      </c>
      <c r="H28" s="135">
        <f>IF([31]NU!H28="","",[31]NU!H28)</f>
        <v>90.2</v>
      </c>
      <c r="I28" s="135">
        <f>IF([31]NU!I28="","",[31]NU!I28)</f>
        <v>88</v>
      </c>
      <c r="J28" s="135">
        <f>IF([31]NU!J28="","",[31]NU!J28)</f>
        <v>0</v>
      </c>
      <c r="K28" s="135">
        <f>IF([31]NU!K28="","",[31]NU!K28)</f>
        <v>0</v>
      </c>
      <c r="L28" s="135">
        <f>IF([31]NU!L28="","",[31]NU!L28)</f>
        <v>0</v>
      </c>
      <c r="M28" s="135">
        <f>IF([31]NU!M28="","",[31]NU!M28)</f>
        <v>0</v>
      </c>
      <c r="N28" s="135">
        <f>IF([31]NU!N28="","",[31]NU!N28)</f>
        <v>0</v>
      </c>
      <c r="O28" s="135">
        <f>IF([31]NU!O28="","",[31]NU!O28)</f>
        <v>90</v>
      </c>
      <c r="P28" s="135">
        <f>IF([31]NU!P28="","",[31]NU!P28)</f>
        <v>95</v>
      </c>
      <c r="Q28" s="135">
        <f>IF([31]NU!Q28="","",[31]NU!Q28)</f>
        <v>95</v>
      </c>
      <c r="R28" s="135">
        <f>IF([31]NU!R28="","",[31]NU!R28)</f>
        <v>0</v>
      </c>
      <c r="S28" s="135">
        <f>IF([31]NU!S28="","",[31]NU!S28)</f>
        <v>0</v>
      </c>
      <c r="T28" s="135">
        <f>IF([31]NU!T28="","",[31]NU!T28)</f>
        <v>0</v>
      </c>
      <c r="U28" s="135">
        <f>IF([31]NU!U28="","",[31]NU!U28)</f>
        <v>0</v>
      </c>
      <c r="V28" s="350">
        <f>IF([31]NU!V28="","",[31]NU!V28)</f>
        <v>0</v>
      </c>
      <c r="W28" s="375">
        <f>IF([31]NU!W28="","",[31]NU!W28)</f>
        <v>89.399999999999991</v>
      </c>
      <c r="X28" s="375">
        <f>IF([31]NU!X28="","",[31]NU!X28)</f>
        <v>93.333333333333329</v>
      </c>
      <c r="Y28" s="351">
        <f>IF([31]NU!Y28="","",[31]NU!Y28)</f>
        <v>86</v>
      </c>
      <c r="Z28" s="302">
        <f t="shared" si="8"/>
        <v>90</v>
      </c>
      <c r="AA28" s="201">
        <f t="shared" si="9"/>
        <v>90.2</v>
      </c>
      <c r="AB28" s="201">
        <f t="shared" si="10"/>
        <v>0</v>
      </c>
      <c r="AC28" s="201">
        <f t="shared" si="11"/>
        <v>2</v>
      </c>
      <c r="AD28" s="201">
        <f t="shared" si="12"/>
        <v>4</v>
      </c>
      <c r="AE28" s="221" t="str">
        <f t="shared" si="13"/>
        <v>Menunjukkan penguasaan dalam menjelaskan pengertian pesantren, unsur unsur pesantren dan tata nilai pesantren</v>
      </c>
      <c r="AF28" s="226" t="str">
        <f t="shared" si="14"/>
        <v>Perlu bantuan dalam 0</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73"/>
      <c r="B29" s="134">
        <f t="shared" si="7"/>
        <v>21</v>
      </c>
      <c r="C29" s="135">
        <f>IF(Data!F25="","",Data!F25)</f>
        <v>2098</v>
      </c>
      <c r="D29" s="135" t="str">
        <f>IF(Data!G25="","",Data!G25)</f>
        <v>3101119122</v>
      </c>
      <c r="E29" s="152" t="str">
        <f>IF(Data!H25="","",Data!H25)</f>
        <v>ROHMAT HIDAYAT</v>
      </c>
      <c r="F29" s="135" t="str">
        <f>IF(Data!I25="","",Data!I25)</f>
        <v>L</v>
      </c>
      <c r="G29" s="135">
        <f>IF([31]NU!G29="","",[31]NU!G29)</f>
        <v>85</v>
      </c>
      <c r="H29" s="135">
        <f>IF([31]NU!H29="","",[31]NU!H29)</f>
        <v>85.2</v>
      </c>
      <c r="I29" s="135">
        <f>IF([31]NU!I29="","",[31]NU!I29)</f>
        <v>82</v>
      </c>
      <c r="J29" s="135">
        <f>IF([31]NU!J29="","",[31]NU!J29)</f>
        <v>0</v>
      </c>
      <c r="K29" s="135">
        <f>IF([31]NU!K29="","",[31]NU!K29)</f>
        <v>0</v>
      </c>
      <c r="L29" s="135">
        <f>IF([31]NU!L29="","",[31]NU!L29)</f>
        <v>0</v>
      </c>
      <c r="M29" s="135">
        <f>IF([31]NU!M29="","",[31]NU!M29)</f>
        <v>0</v>
      </c>
      <c r="N29" s="135">
        <f>IF([31]NU!N29="","",[31]NU!N29)</f>
        <v>0</v>
      </c>
      <c r="O29" s="135">
        <f>IF([31]NU!O29="","",[31]NU!O29)</f>
        <v>85</v>
      </c>
      <c r="P29" s="135">
        <f>IF([31]NU!P29="","",[31]NU!P29)</f>
        <v>90</v>
      </c>
      <c r="Q29" s="135">
        <f>IF([31]NU!Q29="","",[31]NU!Q29)</f>
        <v>85</v>
      </c>
      <c r="R29" s="135">
        <f>IF([31]NU!R29="","",[31]NU!R29)</f>
        <v>0</v>
      </c>
      <c r="S29" s="135">
        <f>IF([31]NU!S29="","",[31]NU!S29)</f>
        <v>0</v>
      </c>
      <c r="T29" s="135">
        <f>IF([31]NU!T29="","",[31]NU!T29)</f>
        <v>0</v>
      </c>
      <c r="U29" s="135">
        <f>IF([31]NU!U29="","",[31]NU!U29)</f>
        <v>0</v>
      </c>
      <c r="V29" s="350">
        <f>IF([31]NU!V29="","",[31]NU!V29)</f>
        <v>0</v>
      </c>
      <c r="W29" s="375">
        <f>IF([31]NU!W29="","",[31]NU!W29)</f>
        <v>84.066666666666663</v>
      </c>
      <c r="X29" s="375">
        <f>IF([31]NU!X29="","",[31]NU!X29)</f>
        <v>86.666666666666671</v>
      </c>
      <c r="Y29" s="351">
        <f>IF([31]NU!Y29="","",[31]NU!Y29)</f>
        <v>80</v>
      </c>
      <c r="Z29" s="302">
        <f t="shared" si="8"/>
        <v>84</v>
      </c>
      <c r="AA29" s="201">
        <f t="shared" si="9"/>
        <v>85.2</v>
      </c>
      <c r="AB29" s="201">
        <f t="shared" si="10"/>
        <v>0</v>
      </c>
      <c r="AC29" s="201">
        <f t="shared" si="11"/>
        <v>2</v>
      </c>
      <c r="AD29" s="201">
        <f t="shared" si="12"/>
        <v>4</v>
      </c>
      <c r="AE29" s="221" t="str">
        <f t="shared" si="13"/>
        <v>Menunjukkan penguasaan dalam menjelaskan pengertian pesantren, unsur unsur pesantren dan tata nilai pesantren</v>
      </c>
      <c r="AF29" s="226" t="str">
        <f t="shared" si="14"/>
        <v>Perlu bantuan dalam 0</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73"/>
      <c r="B30" s="134">
        <f t="shared" si="7"/>
        <v>22</v>
      </c>
      <c r="C30" s="135">
        <f>IF(Data!F26="","",Data!F26)</f>
        <v>2080</v>
      </c>
      <c r="D30" s="135" t="str">
        <f>IF(Data!G26="","",Data!G26)</f>
        <v>0091657289</v>
      </c>
      <c r="E30" s="152" t="str">
        <f>IF(Data!H26="","",Data!H26)</f>
        <v>SABRINA OKTAVIANI</v>
      </c>
      <c r="F30" s="135" t="str">
        <f>IF(Data!I26="","",Data!I26)</f>
        <v>P</v>
      </c>
      <c r="G30" s="135">
        <f>IF([31]NU!G30="","",[31]NU!G30)</f>
        <v>86</v>
      </c>
      <c r="H30" s="135">
        <f>IF([31]NU!H30="","",[31]NU!H30)</f>
        <v>75</v>
      </c>
      <c r="I30" s="135">
        <f>IF([31]NU!I30="","",[31]NU!I30)</f>
        <v>78</v>
      </c>
      <c r="J30" s="135">
        <f>IF([31]NU!J30="","",[31]NU!J30)</f>
        <v>0</v>
      </c>
      <c r="K30" s="135">
        <f>IF([31]NU!K30="","",[31]NU!K30)</f>
        <v>0</v>
      </c>
      <c r="L30" s="135">
        <f>IF([31]NU!L30="","",[31]NU!L30)</f>
        <v>0</v>
      </c>
      <c r="M30" s="135">
        <f>IF([31]NU!M30="","",[31]NU!M30)</f>
        <v>0</v>
      </c>
      <c r="N30" s="135">
        <f>IF([31]NU!N30="","",[31]NU!N30)</f>
        <v>0</v>
      </c>
      <c r="O30" s="135">
        <f>IF([31]NU!O30="","",[31]NU!O30)</f>
        <v>86</v>
      </c>
      <c r="P30" s="135">
        <f>IF([31]NU!P30="","",[31]NU!P30)</f>
        <v>90</v>
      </c>
      <c r="Q30" s="135">
        <f>IF([31]NU!Q30="","",[31]NU!Q30)</f>
        <v>78</v>
      </c>
      <c r="R30" s="135">
        <f>IF([31]NU!R30="","",[31]NU!R30)</f>
        <v>0</v>
      </c>
      <c r="S30" s="135">
        <f>IF([31]NU!S30="","",[31]NU!S30)</f>
        <v>0</v>
      </c>
      <c r="T30" s="135">
        <f>IF([31]NU!T30="","",[31]NU!T30)</f>
        <v>0</v>
      </c>
      <c r="U30" s="135">
        <f>IF([31]NU!U30="","",[31]NU!U30)</f>
        <v>0</v>
      </c>
      <c r="V30" s="350">
        <f>IF([31]NU!V30="","",[31]NU!V30)</f>
        <v>0</v>
      </c>
      <c r="W30" s="375">
        <f>IF([31]NU!W30="","",[31]NU!W30)</f>
        <v>79.666666666666671</v>
      </c>
      <c r="X30" s="375">
        <f>IF([31]NU!X30="","",[31]NU!X30)</f>
        <v>84.666666666666671</v>
      </c>
      <c r="Y30" s="351">
        <f>IF([31]NU!Y30="","",[31]NU!Y30)</f>
        <v>80</v>
      </c>
      <c r="Z30" s="302">
        <f t="shared" si="8"/>
        <v>81</v>
      </c>
      <c r="AA30" s="201">
        <f t="shared" si="9"/>
        <v>86</v>
      </c>
      <c r="AB30" s="201">
        <f t="shared" si="10"/>
        <v>0</v>
      </c>
      <c r="AC30" s="201">
        <f t="shared" si="11"/>
        <v>1</v>
      </c>
      <c r="AD30" s="201">
        <f t="shared" si="12"/>
        <v>4</v>
      </c>
      <c r="AE30" s="221" t="str">
        <f t="shared" si="13"/>
        <v>Menunjukkan penguasaan dalam menjelaskan memahami tentang struktur organisai  NU, kepengurusan NU dan tugasnya, lembaga dan badan otonom NU dan perangkat organisasi Nu</v>
      </c>
      <c r="AF30" s="226" t="str">
        <f t="shared" si="14"/>
        <v>Perlu bantuan dalam 0</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73"/>
      <c r="B31" s="134">
        <f t="shared" si="7"/>
        <v>23</v>
      </c>
      <c r="C31" s="135">
        <f>IF(Data!F27="","",Data!F27)</f>
        <v>2101</v>
      </c>
      <c r="D31" s="135" t="str">
        <f>IF(Data!G27="","",Data!G27)</f>
        <v>0072355816</v>
      </c>
      <c r="E31" s="152" t="str">
        <f>IF(Data!H27="","",Data!H27)</f>
        <v>TRI MULIA SAPUTRA</v>
      </c>
      <c r="F31" s="135" t="str">
        <f>IF(Data!I27="","",Data!I27)</f>
        <v>L</v>
      </c>
      <c r="G31" s="135">
        <f>IF([31]NU!G31="","",[31]NU!G31)</f>
        <v>86</v>
      </c>
      <c r="H31" s="135">
        <f>IF([31]NU!H31="","",[31]NU!H31)</f>
        <v>80</v>
      </c>
      <c r="I31" s="135">
        <f>IF([31]NU!I31="","",[31]NU!I31)</f>
        <v>84</v>
      </c>
      <c r="J31" s="135">
        <f>IF([31]NU!J31="","",[31]NU!J31)</f>
        <v>0</v>
      </c>
      <c r="K31" s="135">
        <f>IF([31]NU!K31="","",[31]NU!K31)</f>
        <v>0</v>
      </c>
      <c r="L31" s="135">
        <f>IF([31]NU!L31="","",[31]NU!L31)</f>
        <v>0</v>
      </c>
      <c r="M31" s="135">
        <f>IF([31]NU!M31="","",[31]NU!M31)</f>
        <v>0</v>
      </c>
      <c r="N31" s="135">
        <f>IF([31]NU!N31="","",[31]NU!N31)</f>
        <v>0</v>
      </c>
      <c r="O31" s="135">
        <f>IF([31]NU!O31="","",[31]NU!O31)</f>
        <v>86</v>
      </c>
      <c r="P31" s="135">
        <f>IF([31]NU!P31="","",[31]NU!P31)</f>
        <v>90</v>
      </c>
      <c r="Q31" s="135">
        <f>IF([31]NU!Q31="","",[31]NU!Q31)</f>
        <v>78</v>
      </c>
      <c r="R31" s="135">
        <f>IF([31]NU!R31="","",[31]NU!R31)</f>
        <v>0</v>
      </c>
      <c r="S31" s="135">
        <f>IF([31]NU!S31="","",[31]NU!S31)</f>
        <v>0</v>
      </c>
      <c r="T31" s="135">
        <f>IF([31]NU!T31="","",[31]NU!T31)</f>
        <v>0</v>
      </c>
      <c r="U31" s="135">
        <f>IF([31]NU!U31="","",[31]NU!U31)</f>
        <v>0</v>
      </c>
      <c r="V31" s="350">
        <f>IF([31]NU!V31="","",[31]NU!V31)</f>
        <v>0</v>
      </c>
      <c r="W31" s="375">
        <f>IF([31]NU!W31="","",[31]NU!W31)</f>
        <v>83.333333333333329</v>
      </c>
      <c r="X31" s="375">
        <f>IF([31]NU!X31="","",[31]NU!X31)</f>
        <v>84.666666666666671</v>
      </c>
      <c r="Y31" s="351">
        <f>IF([31]NU!Y31="","",[31]NU!Y31)</f>
        <v>80</v>
      </c>
      <c r="Z31" s="302">
        <f t="shared" si="8"/>
        <v>83</v>
      </c>
      <c r="AA31" s="201">
        <f t="shared" si="9"/>
        <v>86</v>
      </c>
      <c r="AB31" s="201">
        <f t="shared" si="10"/>
        <v>0</v>
      </c>
      <c r="AC31" s="201">
        <f t="shared" si="11"/>
        <v>1</v>
      </c>
      <c r="AD31" s="201">
        <f t="shared" si="12"/>
        <v>4</v>
      </c>
      <c r="AE31" s="221" t="str">
        <f t="shared" si="13"/>
        <v>Menunjukkan penguasaan dalam menjelaskan memahami tentang struktur organisai  NU, kepengurusan NU dan tugasnya, lembaga dan badan otonom NU dan perangkat organisasi Nu</v>
      </c>
      <c r="AF31" s="226" t="str">
        <f t="shared" si="14"/>
        <v>Perlu bantuan dalam 0</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73"/>
      <c r="B32" s="134" t="str">
        <f t="shared" si="7"/>
        <v/>
      </c>
      <c r="C32" s="135" t="str">
        <f>IF(Data!F28="","",Data!F28)</f>
        <v/>
      </c>
      <c r="D32" s="135" t="str">
        <f>IF(Data!G28="","",Data!G28)</f>
        <v/>
      </c>
      <c r="E32" s="152" t="str">
        <f>IF(Data!H28="","",Data!H28)</f>
        <v/>
      </c>
      <c r="F32" s="135" t="str">
        <f>IF(Data!I28="","",Data!I28)</f>
        <v/>
      </c>
      <c r="G32" s="135">
        <f>IF([31]NU!G32="","",[31]NU!G32)</f>
        <v>80</v>
      </c>
      <c r="H32" s="135">
        <f>IF([31]NU!H32="","",[31]NU!H32)</f>
        <v>80.2</v>
      </c>
      <c r="I32" s="135">
        <f>IF([31]NU!I32="","",[31]NU!I32)</f>
        <v>86</v>
      </c>
      <c r="J32" s="135">
        <f>IF([31]NU!J32="","",[31]NU!J32)</f>
        <v>0</v>
      </c>
      <c r="K32" s="135">
        <f>IF([31]NU!K32="","",[31]NU!K32)</f>
        <v>0</v>
      </c>
      <c r="L32" s="135">
        <f>IF([31]NU!L32="","",[31]NU!L32)</f>
        <v>0</v>
      </c>
      <c r="M32" s="135">
        <f>IF([31]NU!M32="","",[31]NU!M32)</f>
        <v>0</v>
      </c>
      <c r="N32" s="135">
        <f>IF([31]NU!N32="","",[31]NU!N32)</f>
        <v>0</v>
      </c>
      <c r="O32" s="135">
        <f>IF([31]NU!O32="","",[31]NU!O32)</f>
        <v>80</v>
      </c>
      <c r="P32" s="135">
        <f>IF([31]NU!P32="","",[31]NU!P32)</f>
        <v>95</v>
      </c>
      <c r="Q32" s="135">
        <f>IF([31]NU!Q32="","",[31]NU!Q32)</f>
        <v>80</v>
      </c>
      <c r="R32" s="135">
        <f>IF([31]NU!R32="","",[31]NU!R32)</f>
        <v>0</v>
      </c>
      <c r="S32" s="135">
        <f>IF([31]NU!S32="","",[31]NU!S32)</f>
        <v>0</v>
      </c>
      <c r="T32" s="135">
        <f>IF([31]NU!T32="","",[31]NU!T32)</f>
        <v>0</v>
      </c>
      <c r="U32" s="135">
        <f>IF([31]NU!U32="","",[31]NU!U32)</f>
        <v>0</v>
      </c>
      <c r="V32" s="350">
        <f>IF([31]NU!V32="","",[31]NU!V32)</f>
        <v>0</v>
      </c>
      <c r="W32" s="375">
        <f>IF([31]NU!W32="","",[31]NU!W32)</f>
        <v>82.066666666666663</v>
      </c>
      <c r="X32" s="375">
        <f>IF([31]NU!X32="","",[31]NU!X32)</f>
        <v>85</v>
      </c>
      <c r="Y32" s="351">
        <f>IF([31]NU!Y32="","",[31]NU!Y32)</f>
        <v>81</v>
      </c>
      <c r="Z32" s="302">
        <f t="shared" si="8"/>
        <v>83</v>
      </c>
      <c r="AA32" s="201">
        <f t="shared" si="9"/>
        <v>86</v>
      </c>
      <c r="AB32" s="201">
        <f t="shared" si="10"/>
        <v>0</v>
      </c>
      <c r="AC32" s="201">
        <f t="shared" si="11"/>
        <v>3</v>
      </c>
      <c r="AD32" s="201">
        <f t="shared" si="12"/>
        <v>4</v>
      </c>
      <c r="AE32" s="221" t="str">
        <f t="shared" si="13"/>
        <v>Menunjukkan penguasaan dalam menjelaskan  amaliyah dzikir dan memutaar tasbid berdasarkan dalil-dalil al qur'an dan hadis menurut paham ahlussunnah waljama'ah</v>
      </c>
      <c r="AF32" s="226" t="str">
        <f t="shared" si="14"/>
        <v>Perlu bantuan dalam 0</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73"/>
      <c r="B33" s="134" t="str">
        <f t="shared" si="7"/>
        <v/>
      </c>
      <c r="C33" s="135" t="str">
        <f>IF(Data!F29="","",Data!F29)</f>
        <v/>
      </c>
      <c r="D33" s="135" t="str">
        <f>IF(Data!G29="","",Data!G29)</f>
        <v/>
      </c>
      <c r="E33" s="152" t="str">
        <f>IF(Data!H29="","",Data!H29)</f>
        <v/>
      </c>
      <c r="F33" s="135" t="str">
        <f>IF(Data!I29="","",Data!I29)</f>
        <v/>
      </c>
      <c r="G33" s="135">
        <f>IF([31]NU!G33="","",[31]NU!G33)</f>
        <v>86</v>
      </c>
      <c r="H33" s="135">
        <f>IF([31]NU!H33="","",[31]NU!H33)</f>
        <v>80</v>
      </c>
      <c r="I33" s="135">
        <f>IF([31]NU!I33="","",[31]NU!I33)</f>
        <v>89</v>
      </c>
      <c r="J33" s="135">
        <f>IF([31]NU!J33="","",[31]NU!J33)</f>
        <v>0</v>
      </c>
      <c r="K33" s="135">
        <f>IF([31]NU!K33="","",[31]NU!K33)</f>
        <v>0</v>
      </c>
      <c r="L33" s="135">
        <f>IF([31]NU!L33="","",[31]NU!L33)</f>
        <v>0</v>
      </c>
      <c r="M33" s="135">
        <f>IF([31]NU!M33="","",[31]NU!M33)</f>
        <v>0</v>
      </c>
      <c r="N33" s="135">
        <f>IF([31]NU!N33="","",[31]NU!N33)</f>
        <v>0</v>
      </c>
      <c r="O33" s="135">
        <f>IF([31]NU!O33="","",[31]NU!O33)</f>
        <v>86</v>
      </c>
      <c r="P33" s="135">
        <f>IF([31]NU!P33="","",[31]NU!P33)</f>
        <v>95</v>
      </c>
      <c r="Q33" s="135">
        <f>IF([31]NU!Q33="","",[31]NU!Q33)</f>
        <v>80</v>
      </c>
      <c r="R33" s="135">
        <f>IF([31]NU!R33="","",[31]NU!R33)</f>
        <v>0</v>
      </c>
      <c r="S33" s="135">
        <f>IF([31]NU!S33="","",[31]NU!S33)</f>
        <v>0</v>
      </c>
      <c r="T33" s="135">
        <f>IF([31]NU!T33="","",[31]NU!T33)</f>
        <v>0</v>
      </c>
      <c r="U33" s="135">
        <f>IF([31]NU!U33="","",[31]NU!U33)</f>
        <v>0</v>
      </c>
      <c r="V33" s="350">
        <f>IF([31]NU!V33="","",[31]NU!V33)</f>
        <v>0</v>
      </c>
      <c r="W33" s="375">
        <f>IF([31]NU!W33="","",[31]NU!W33)</f>
        <v>85</v>
      </c>
      <c r="X33" s="375">
        <f>IF([31]NU!X33="","",[31]NU!X33)</f>
        <v>87</v>
      </c>
      <c r="Y33" s="351">
        <f>IF([31]NU!Y33="","",[31]NU!Y33)</f>
        <v>86</v>
      </c>
      <c r="Z33" s="302">
        <f t="shared" si="8"/>
        <v>86</v>
      </c>
      <c r="AA33" s="201">
        <f t="shared" si="9"/>
        <v>89</v>
      </c>
      <c r="AB33" s="201">
        <f t="shared" si="10"/>
        <v>0</v>
      </c>
      <c r="AC33" s="201">
        <f t="shared" si="11"/>
        <v>3</v>
      </c>
      <c r="AD33" s="201">
        <f t="shared" si="12"/>
        <v>4</v>
      </c>
      <c r="AE33" s="221" t="str">
        <f t="shared" si="13"/>
        <v>Menunjukkan penguasaan dalam menjelaskan  amaliyah dzikir dan memutaar tasbid berdasarkan dalil-dalil al qur'an dan hadis menurut paham ahlussunnah waljama'ah</v>
      </c>
      <c r="AF33" s="226" t="str">
        <f t="shared" si="14"/>
        <v>Perlu bantuan dalam 0</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73"/>
      <c r="B34" s="134" t="str">
        <f t="shared" si="7"/>
        <v/>
      </c>
      <c r="C34" s="135" t="str">
        <f>IF(Data!F30="","",Data!F30)</f>
        <v/>
      </c>
      <c r="D34" s="135" t="str">
        <f>IF(Data!G30="","",Data!G30)</f>
        <v/>
      </c>
      <c r="E34" s="152" t="str">
        <f>IF(Data!H30="","",Data!H30)</f>
        <v/>
      </c>
      <c r="F34" s="135" t="str">
        <f>IF(Data!I30="","",Data!I30)</f>
        <v/>
      </c>
      <c r="G34" s="135">
        <f>IF([31]NU!G34="","",[31]NU!G34)</f>
        <v>80</v>
      </c>
      <c r="H34" s="135">
        <f>IF([31]NU!H34="","",[31]NU!H34)</f>
        <v>80.2</v>
      </c>
      <c r="I34" s="135">
        <f>IF([31]NU!I34="","",[31]NU!I34)</f>
        <v>90</v>
      </c>
      <c r="J34" s="135">
        <f>IF([31]NU!J34="","",[31]NU!J34)</f>
        <v>0</v>
      </c>
      <c r="K34" s="135">
        <f>IF([31]NU!K34="","",[31]NU!K34)</f>
        <v>0</v>
      </c>
      <c r="L34" s="135">
        <f>IF([31]NU!L34="","",[31]NU!L34)</f>
        <v>0</v>
      </c>
      <c r="M34" s="135">
        <f>IF([31]NU!M34="","",[31]NU!M34)</f>
        <v>0</v>
      </c>
      <c r="N34" s="135">
        <f>IF([31]NU!N34="","",[31]NU!N34)</f>
        <v>0</v>
      </c>
      <c r="O34" s="135">
        <f>IF([31]NU!O34="","",[31]NU!O34)</f>
        <v>80</v>
      </c>
      <c r="P34" s="135">
        <f>IF([31]NU!P34="","",[31]NU!P34)</f>
        <v>95</v>
      </c>
      <c r="Q34" s="135">
        <f>IF([31]NU!Q34="","",[31]NU!Q34)</f>
        <v>80</v>
      </c>
      <c r="R34" s="135">
        <f>IF([31]NU!R34="","",[31]NU!R34)</f>
        <v>0</v>
      </c>
      <c r="S34" s="135">
        <f>IF([31]NU!S34="","",[31]NU!S34)</f>
        <v>0</v>
      </c>
      <c r="T34" s="135">
        <f>IF([31]NU!T34="","",[31]NU!T34)</f>
        <v>0</v>
      </c>
      <c r="U34" s="135">
        <f>IF([31]NU!U34="","",[31]NU!U34)</f>
        <v>0</v>
      </c>
      <c r="V34" s="350">
        <f>IF([31]NU!V34="","",[31]NU!V34)</f>
        <v>0</v>
      </c>
      <c r="W34" s="375">
        <f>IF([31]NU!W34="","",[31]NU!W34)</f>
        <v>83.399999999999991</v>
      </c>
      <c r="X34" s="375">
        <f>IF([31]NU!X34="","",[31]NU!X34)</f>
        <v>85</v>
      </c>
      <c r="Y34" s="351">
        <f>IF([31]NU!Y34="","",[31]NU!Y34)</f>
        <v>86</v>
      </c>
      <c r="Z34" s="302">
        <f t="shared" si="8"/>
        <v>85</v>
      </c>
      <c r="AA34" s="201">
        <f t="shared" si="9"/>
        <v>90</v>
      </c>
      <c r="AB34" s="201">
        <f t="shared" si="10"/>
        <v>0</v>
      </c>
      <c r="AC34" s="201">
        <f t="shared" si="11"/>
        <v>3</v>
      </c>
      <c r="AD34" s="201">
        <f t="shared" si="12"/>
        <v>4</v>
      </c>
      <c r="AE34" s="221" t="str">
        <f t="shared" si="13"/>
        <v>Menunjukkan penguasaan dalam menjelaskan  amaliyah dzikir dan memutaar tasbid berdasarkan dalil-dalil al qur'an dan hadis menurut paham ahlussunnah waljama'ah</v>
      </c>
      <c r="AF34" s="226" t="str">
        <f t="shared" si="14"/>
        <v>Perlu bantuan dalam 0</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73"/>
      <c r="B35" s="134" t="str">
        <f t="shared" si="7"/>
        <v/>
      </c>
      <c r="C35" s="135" t="str">
        <f>IF(Data!F31="","",Data!F31)</f>
        <v/>
      </c>
      <c r="D35" s="135" t="str">
        <f>IF(Data!G31="","",Data!G31)</f>
        <v/>
      </c>
      <c r="E35" s="152" t="str">
        <f>IF(Data!H31="","",Data!H31)</f>
        <v/>
      </c>
      <c r="F35" s="135" t="str">
        <f>IF(Data!I31="","",Data!I31)</f>
        <v/>
      </c>
      <c r="G35" s="135">
        <f>IF([31]NU!G35="","",[31]NU!G35)</f>
        <v>80</v>
      </c>
      <c r="H35" s="135">
        <f>IF([31]NU!H35="","",[31]NU!H35)</f>
        <v>80.3</v>
      </c>
      <c r="I35" s="135">
        <f>IF([31]NU!I35="","",[31]NU!I35)</f>
        <v>88</v>
      </c>
      <c r="J35" s="135">
        <f>IF([31]NU!J35="","",[31]NU!J35)</f>
        <v>0</v>
      </c>
      <c r="K35" s="135">
        <f>IF([31]NU!K35="","",[31]NU!K35)</f>
        <v>0</v>
      </c>
      <c r="L35" s="135">
        <f>IF([31]NU!L35="","",[31]NU!L35)</f>
        <v>0</v>
      </c>
      <c r="M35" s="135">
        <f>IF([31]NU!M35="","",[31]NU!M35)</f>
        <v>0</v>
      </c>
      <c r="N35" s="135">
        <f>IF([31]NU!N35="","",[31]NU!N35)</f>
        <v>0</v>
      </c>
      <c r="O35" s="135">
        <f>IF([31]NU!O35="","",[31]NU!O35)</f>
        <v>80</v>
      </c>
      <c r="P35" s="135">
        <f>IF([31]NU!P35="","",[31]NU!P35)</f>
        <v>80</v>
      </c>
      <c r="Q35" s="135">
        <f>IF([31]NU!Q35="","",[31]NU!Q35)</f>
        <v>78</v>
      </c>
      <c r="R35" s="135">
        <f>IF([31]NU!R35="","",[31]NU!R35)</f>
        <v>0</v>
      </c>
      <c r="S35" s="135">
        <f>IF([31]NU!S35="","",[31]NU!S35)</f>
        <v>0</v>
      </c>
      <c r="T35" s="135">
        <f>IF([31]NU!T35="","",[31]NU!T35)</f>
        <v>0</v>
      </c>
      <c r="U35" s="135">
        <f>IF([31]NU!U35="","",[31]NU!U35)</f>
        <v>0</v>
      </c>
      <c r="V35" s="350">
        <f>IF([31]NU!V35="","",[31]NU!V35)</f>
        <v>0</v>
      </c>
      <c r="W35" s="375">
        <f>IF([31]NU!W35="","",[31]NU!W35)</f>
        <v>82.766666666666666</v>
      </c>
      <c r="X35" s="375">
        <f>IF([31]NU!X35="","",[31]NU!X35)</f>
        <v>79.333333333333329</v>
      </c>
      <c r="Y35" s="351">
        <f>IF([31]NU!Y35="","",[31]NU!Y35)</f>
        <v>81</v>
      </c>
      <c r="Z35" s="302">
        <f t="shared" si="8"/>
        <v>81</v>
      </c>
      <c r="AA35" s="201">
        <f t="shared" si="9"/>
        <v>88</v>
      </c>
      <c r="AB35" s="201">
        <f t="shared" si="10"/>
        <v>0</v>
      </c>
      <c r="AC35" s="201">
        <f t="shared" si="11"/>
        <v>3</v>
      </c>
      <c r="AD35" s="201">
        <f t="shared" si="12"/>
        <v>4</v>
      </c>
      <c r="AE35" s="221" t="str">
        <f t="shared" si="13"/>
        <v>Menunjukkan penguasaan dalam menjelaskan  amaliyah dzikir dan memutaar tasbid berdasarkan dalil-dalil al qur'an dan hadis menurut paham ahlussunnah waljama'ah</v>
      </c>
      <c r="AF35" s="226" t="str">
        <f t="shared" si="14"/>
        <v>Perlu bantuan dalam 0</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73"/>
      <c r="B36" s="134" t="str">
        <f t="shared" si="7"/>
        <v/>
      </c>
      <c r="C36" s="135" t="str">
        <f>IF(Data!F32="","",Data!F32)</f>
        <v/>
      </c>
      <c r="D36" s="135" t="str">
        <f>IF(Data!G32="","",Data!G32)</f>
        <v/>
      </c>
      <c r="E36" s="152" t="str">
        <f>IF(Data!H32="","",Data!H32)</f>
        <v/>
      </c>
      <c r="F36" s="135" t="str">
        <f>IF(Data!I32="","",Data!I32)</f>
        <v/>
      </c>
      <c r="G36" s="135">
        <f>IF([31]NU!G36="","",[31]NU!G36)</f>
        <v>0</v>
      </c>
      <c r="H36" s="135">
        <f>IF([31]NU!H36="","",[31]NU!H36)</f>
        <v>0</v>
      </c>
      <c r="I36" s="135">
        <f>IF([31]NU!I36="","",[31]NU!I36)</f>
        <v>0</v>
      </c>
      <c r="J36" s="135">
        <f>IF([31]NU!J36="","",[31]NU!J36)</f>
        <v>0</v>
      </c>
      <c r="K36" s="135">
        <f>IF([31]NU!K36="","",[31]NU!K36)</f>
        <v>0</v>
      </c>
      <c r="L36" s="135">
        <f>IF([31]NU!L36="","",[31]NU!L36)</f>
        <v>0</v>
      </c>
      <c r="M36" s="135">
        <f>IF([31]NU!M36="","",[31]NU!M36)</f>
        <v>0</v>
      </c>
      <c r="N36" s="135">
        <f>IF([31]NU!N36="","",[31]NU!N36)</f>
        <v>0</v>
      </c>
      <c r="O36" s="135">
        <f>IF([31]NU!O36="","",[31]NU!O36)</f>
        <v>0</v>
      </c>
      <c r="P36" s="135">
        <f>IF([31]NU!P36="","",[31]NU!P36)</f>
        <v>0</v>
      </c>
      <c r="Q36" s="135">
        <f>IF([31]NU!Q36="","",[31]NU!Q36)</f>
        <v>0</v>
      </c>
      <c r="R36" s="135">
        <f>IF([31]NU!R36="","",[31]NU!R36)</f>
        <v>0</v>
      </c>
      <c r="S36" s="135">
        <f>IF([31]NU!S36="","",[31]NU!S36)</f>
        <v>0</v>
      </c>
      <c r="T36" s="135">
        <f>IF([31]NU!T36="","",[31]NU!T36)</f>
        <v>0</v>
      </c>
      <c r="U36" s="135">
        <f>IF([31]NU!U36="","",[31]NU!U36)</f>
        <v>0</v>
      </c>
      <c r="V36" s="350">
        <f>IF([31]NU!V36="","",[31]NU!V36)</f>
        <v>0</v>
      </c>
      <c r="W36" s="375" t="e">
        <f>IF([31]NU!W36="","",[31]NU!W36)</f>
        <v>#DIV/0!</v>
      </c>
      <c r="X36" s="375" t="e">
        <f>IF([31]NU!X36="","",[31]NU!X36)</f>
        <v>#DIV/0!</v>
      </c>
      <c r="Y36" s="351">
        <f>IF([31]NU!Y36="","",[31]NU!Y36)</f>
        <v>0</v>
      </c>
      <c r="Z36" s="302" t="str">
        <f t="shared" si="8"/>
        <v/>
      </c>
      <c r="AA36" s="201">
        <f t="shared" si="9"/>
        <v>0</v>
      </c>
      <c r="AB36" s="201">
        <f t="shared" si="10"/>
        <v>0</v>
      </c>
      <c r="AC36" s="201">
        <f t="shared" si="11"/>
        <v>1</v>
      </c>
      <c r="AD36" s="201">
        <f t="shared" si="12"/>
        <v>1</v>
      </c>
      <c r="AE36" s="221" t="str">
        <f t="shared" si="13"/>
        <v>Menunjukkan penguasaan dalam menjelaskan memahami tentang struktur organisai  NU, kepengurusan NU dan tugasnya, lembaga dan badan otonom NU dan perangkat organisasi Nu</v>
      </c>
      <c r="AF36" s="226" t="str">
        <f t="shared" si="14"/>
        <v>Perlu bantuan dalam menjelaskan memahami tentang struktur organisai  NU, kepengurusan NU dan tugasnya, lembaga dan badan otonom NU dan perangkat organisasi Nu</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73"/>
      <c r="B37" s="134" t="str">
        <f t="shared" si="7"/>
        <v/>
      </c>
      <c r="C37" s="135" t="str">
        <f>IF(Data!F33="","",Data!F33)</f>
        <v/>
      </c>
      <c r="D37" s="135" t="str">
        <f>IF(Data!G33="","",Data!G33)</f>
        <v/>
      </c>
      <c r="E37" s="152" t="str">
        <f>IF(Data!H33="","",Data!H33)</f>
        <v/>
      </c>
      <c r="F37" s="135" t="str">
        <f>IF(Data!I33="","",Data!I33)</f>
        <v/>
      </c>
      <c r="G37" s="135">
        <f>IF([31]NU!G37="","",[31]NU!G37)</f>
        <v>0</v>
      </c>
      <c r="H37" s="135">
        <f>IF([31]NU!H37="","",[31]NU!H37)</f>
        <v>0</v>
      </c>
      <c r="I37" s="135">
        <f>IF([31]NU!I37="","",[31]NU!I37)</f>
        <v>0</v>
      </c>
      <c r="J37" s="135">
        <f>IF([31]NU!J37="","",[31]NU!J37)</f>
        <v>0</v>
      </c>
      <c r="K37" s="135">
        <f>IF([31]NU!K37="","",[31]NU!K37)</f>
        <v>0</v>
      </c>
      <c r="L37" s="135">
        <f>IF([31]NU!L37="","",[31]NU!L37)</f>
        <v>0</v>
      </c>
      <c r="M37" s="135">
        <f>IF([31]NU!M37="","",[31]NU!M37)</f>
        <v>0</v>
      </c>
      <c r="N37" s="135">
        <f>IF([31]NU!N37="","",[31]NU!N37)</f>
        <v>0</v>
      </c>
      <c r="O37" s="135">
        <f>IF([31]NU!O37="","",[31]NU!O37)</f>
        <v>0</v>
      </c>
      <c r="P37" s="135">
        <f>IF([31]NU!P37="","",[31]NU!P37)</f>
        <v>0</v>
      </c>
      <c r="Q37" s="135">
        <f>IF([31]NU!Q37="","",[31]NU!Q37)</f>
        <v>0</v>
      </c>
      <c r="R37" s="135">
        <f>IF([31]NU!R37="","",[31]NU!R37)</f>
        <v>0</v>
      </c>
      <c r="S37" s="135">
        <f>IF([31]NU!S37="","",[31]NU!S37)</f>
        <v>0</v>
      </c>
      <c r="T37" s="135">
        <f>IF([31]NU!T37="","",[31]NU!T37)</f>
        <v>0</v>
      </c>
      <c r="U37" s="135">
        <f>IF([31]NU!U37="","",[31]NU!U37)</f>
        <v>0</v>
      </c>
      <c r="V37" s="350">
        <f>IF([31]NU!V37="","",[31]NU!V37)</f>
        <v>0</v>
      </c>
      <c r="W37" s="375" t="e">
        <f>IF([31]NU!W37="","",[31]NU!W37)</f>
        <v>#DIV/0!</v>
      </c>
      <c r="X37" s="375" t="e">
        <f>IF([31]NU!X37="","",[31]NU!X37)</f>
        <v>#DIV/0!</v>
      </c>
      <c r="Y37" s="351">
        <f>IF([31]NU!Y37="","",[31]NU!Y37)</f>
        <v>0</v>
      </c>
      <c r="Z37" s="302" t="str">
        <f t="shared" si="8"/>
        <v/>
      </c>
      <c r="AA37" s="201">
        <f t="shared" si="9"/>
        <v>0</v>
      </c>
      <c r="AB37" s="201">
        <f t="shared" si="10"/>
        <v>0</v>
      </c>
      <c r="AC37" s="201">
        <f t="shared" si="11"/>
        <v>1</v>
      </c>
      <c r="AD37" s="201">
        <f t="shared" si="12"/>
        <v>1</v>
      </c>
      <c r="AE37" s="221" t="str">
        <f t="shared" si="13"/>
        <v>Menunjukkan penguasaan dalam menjelaskan memahami tentang struktur organisai  NU, kepengurusan NU dan tugasnya, lembaga dan badan otonom NU dan perangkat organisasi Nu</v>
      </c>
      <c r="AF37" s="226" t="str">
        <f t="shared" si="14"/>
        <v>Perlu bantuan dalam menjelaskan memahami tentang struktur organisai  NU, kepengurusan NU dan tugasnya, lembaga dan badan otonom NU dan perangkat organisasi Nu</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73"/>
      <c r="B38" s="134" t="str">
        <f t="shared" si="7"/>
        <v/>
      </c>
      <c r="C38" s="135" t="str">
        <f>IF(Data!F34="","",Data!F34)</f>
        <v/>
      </c>
      <c r="D38" s="135" t="str">
        <f>IF(Data!G34="","",Data!G34)</f>
        <v/>
      </c>
      <c r="E38" s="152" t="str">
        <f>IF(Data!H34="","",Data!H34)</f>
        <v/>
      </c>
      <c r="F38" s="135" t="str">
        <f>IF(Data!I34="","",Data!I34)</f>
        <v/>
      </c>
      <c r="G38" s="135">
        <f>IF([31]NU!G38="","",[31]NU!G38)</f>
        <v>0</v>
      </c>
      <c r="H38" s="135">
        <f>IF([31]NU!H38="","",[31]NU!H38)</f>
        <v>0</v>
      </c>
      <c r="I38" s="135">
        <f>IF([31]NU!I38="","",[31]NU!I38)</f>
        <v>0</v>
      </c>
      <c r="J38" s="135">
        <f>IF([31]NU!J38="","",[31]NU!J38)</f>
        <v>0</v>
      </c>
      <c r="K38" s="135">
        <f>IF([31]NU!K38="","",[31]NU!K38)</f>
        <v>0</v>
      </c>
      <c r="L38" s="135">
        <f>IF([31]NU!L38="","",[31]NU!L38)</f>
        <v>0</v>
      </c>
      <c r="M38" s="135">
        <f>IF([31]NU!M38="","",[31]NU!M38)</f>
        <v>0</v>
      </c>
      <c r="N38" s="135">
        <f>IF([31]NU!N38="","",[31]NU!N38)</f>
        <v>0</v>
      </c>
      <c r="O38" s="135">
        <f>IF([31]NU!O38="","",[31]NU!O38)</f>
        <v>0</v>
      </c>
      <c r="P38" s="135">
        <f>IF([31]NU!P38="","",[31]NU!P38)</f>
        <v>0</v>
      </c>
      <c r="Q38" s="135">
        <f>IF([31]NU!Q38="","",[31]NU!Q38)</f>
        <v>0</v>
      </c>
      <c r="R38" s="135">
        <f>IF([31]NU!R38="","",[31]NU!R38)</f>
        <v>0</v>
      </c>
      <c r="S38" s="135">
        <f>IF([31]NU!S38="","",[31]NU!S38)</f>
        <v>0</v>
      </c>
      <c r="T38" s="135">
        <f>IF([31]NU!T38="","",[31]NU!T38)</f>
        <v>0</v>
      </c>
      <c r="U38" s="135">
        <f>IF([31]NU!U38="","",[31]NU!U38)</f>
        <v>0</v>
      </c>
      <c r="V38" s="350">
        <f>IF([31]NU!V38="","",[31]NU!V38)</f>
        <v>0</v>
      </c>
      <c r="W38" s="375" t="e">
        <f>IF([31]NU!W38="","",[31]NU!W38)</f>
        <v>#DIV/0!</v>
      </c>
      <c r="X38" s="375" t="e">
        <f>IF([31]NU!X38="","",[31]NU!X38)</f>
        <v>#DIV/0!</v>
      </c>
      <c r="Y38" s="351">
        <f>IF([31]NU!Y38="","",[31]NU!Y38)</f>
        <v>0</v>
      </c>
      <c r="Z38" s="302" t="str">
        <f t="shared" si="8"/>
        <v/>
      </c>
      <c r="AA38" s="201">
        <f t="shared" si="9"/>
        <v>0</v>
      </c>
      <c r="AB38" s="201">
        <f t="shared" si="10"/>
        <v>0</v>
      </c>
      <c r="AC38" s="201">
        <f t="shared" si="11"/>
        <v>1</v>
      </c>
      <c r="AD38" s="201">
        <f t="shared" si="12"/>
        <v>1</v>
      </c>
      <c r="AE38" s="221" t="str">
        <f t="shared" si="13"/>
        <v>Menunjukkan penguasaan dalam menjelaskan memahami tentang struktur organisai  NU, kepengurusan NU dan tugasnya, lembaga dan badan otonom NU dan perangkat organisasi Nu</v>
      </c>
      <c r="AF38" s="226" t="str">
        <f t="shared" si="14"/>
        <v>Perlu bantuan dalam menjelaskan memahami tentang struktur organisai  NU, kepengurusan NU dan tugasnya, lembaga dan badan otonom NU dan perangkat organisasi Nu</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73"/>
      <c r="B39" s="134" t="str">
        <f t="shared" si="7"/>
        <v/>
      </c>
      <c r="C39" s="135" t="str">
        <f>IF(Data!F35="","",Data!F35)</f>
        <v/>
      </c>
      <c r="D39" s="135" t="str">
        <f>IF(Data!G35="","",Data!G35)</f>
        <v/>
      </c>
      <c r="E39" s="152" t="str">
        <f>IF(Data!H35="","",Data!H35)</f>
        <v/>
      </c>
      <c r="F39" s="135" t="str">
        <f>IF(Data!I35="","",Data!I35)</f>
        <v/>
      </c>
      <c r="G39" s="135">
        <f>IF([31]NU!G39="","",[31]NU!G39)</f>
        <v>0</v>
      </c>
      <c r="H39" s="135">
        <f>IF([31]NU!H39="","",[31]NU!H39)</f>
        <v>0</v>
      </c>
      <c r="I39" s="135">
        <f>IF([31]NU!I39="","",[31]NU!I39)</f>
        <v>0</v>
      </c>
      <c r="J39" s="135">
        <f>IF([31]NU!J39="","",[31]NU!J39)</f>
        <v>0</v>
      </c>
      <c r="K39" s="135">
        <f>IF([31]NU!K39="","",[31]NU!K39)</f>
        <v>0</v>
      </c>
      <c r="L39" s="135">
        <f>IF([31]NU!L39="","",[31]NU!L39)</f>
        <v>0</v>
      </c>
      <c r="M39" s="135">
        <f>IF([31]NU!M39="","",[31]NU!M39)</f>
        <v>0</v>
      </c>
      <c r="N39" s="135">
        <f>IF([31]NU!N39="","",[31]NU!N39)</f>
        <v>0</v>
      </c>
      <c r="O39" s="135">
        <f>IF([31]NU!O39="","",[31]NU!O39)</f>
        <v>0</v>
      </c>
      <c r="P39" s="135">
        <f>IF([31]NU!P39="","",[31]NU!P39)</f>
        <v>0</v>
      </c>
      <c r="Q39" s="135">
        <f>IF([31]NU!Q39="","",[31]NU!Q39)</f>
        <v>0</v>
      </c>
      <c r="R39" s="135">
        <f>IF([31]NU!R39="","",[31]NU!R39)</f>
        <v>0</v>
      </c>
      <c r="S39" s="135">
        <f>IF([31]NU!S39="","",[31]NU!S39)</f>
        <v>0</v>
      </c>
      <c r="T39" s="135">
        <f>IF([31]NU!T39="","",[31]NU!T39)</f>
        <v>0</v>
      </c>
      <c r="U39" s="135">
        <f>IF([31]NU!U39="","",[31]NU!U39)</f>
        <v>0</v>
      </c>
      <c r="V39" s="350">
        <f>IF([31]NU!V39="","",[31]NU!V39)</f>
        <v>0</v>
      </c>
      <c r="W39" s="375" t="e">
        <f>IF([31]NU!W39="","",[31]NU!W39)</f>
        <v>#DIV/0!</v>
      </c>
      <c r="X39" s="375" t="e">
        <f>IF([31]NU!X39="","",[31]NU!X39)</f>
        <v>#DIV/0!</v>
      </c>
      <c r="Y39" s="351">
        <f>IF([31]NU!Y39="","",[31]NU!Y39)</f>
        <v>0</v>
      </c>
      <c r="Z39" s="302" t="str">
        <f t="shared" si="8"/>
        <v/>
      </c>
      <c r="AA39" s="201">
        <f t="shared" si="9"/>
        <v>0</v>
      </c>
      <c r="AB39" s="201">
        <f t="shared" si="10"/>
        <v>0</v>
      </c>
      <c r="AC39" s="201">
        <f t="shared" si="11"/>
        <v>1</v>
      </c>
      <c r="AD39" s="201">
        <f t="shared" si="12"/>
        <v>1</v>
      </c>
      <c r="AE39" s="221" t="str">
        <f t="shared" si="13"/>
        <v>Menunjukkan penguasaan dalam menjelaskan memahami tentang struktur organisai  NU, kepengurusan NU dan tugasnya, lembaga dan badan otonom NU dan perangkat organisasi Nu</v>
      </c>
      <c r="AF39" s="226" t="str">
        <f t="shared" si="14"/>
        <v>Perlu bantuan dalam menjelaskan memahami tentang struktur organisai  NU, kepengurusan NU dan tugasnya, lembaga dan badan otonom NU dan perangkat organisasi Nu</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73"/>
      <c r="B40" s="134" t="str">
        <f t="shared" si="7"/>
        <v/>
      </c>
      <c r="C40" s="135" t="str">
        <f>IF(Data!F36="","",Data!F36)</f>
        <v/>
      </c>
      <c r="D40" s="135" t="str">
        <f>IF(Data!G36="","",Data!G36)</f>
        <v/>
      </c>
      <c r="E40" s="152" t="str">
        <f>IF(Data!H36="","",Data!H36)</f>
        <v/>
      </c>
      <c r="F40" s="135" t="str">
        <f>IF(Data!I36="","",Data!I36)</f>
        <v/>
      </c>
      <c r="G40" s="135">
        <f>IF([31]NU!G40="","",[31]NU!G40)</f>
        <v>0</v>
      </c>
      <c r="H40" s="135">
        <f>IF([31]NU!H40="","",[31]NU!H40)</f>
        <v>0</v>
      </c>
      <c r="I40" s="135">
        <f>IF([31]NU!I40="","",[31]NU!I40)</f>
        <v>0</v>
      </c>
      <c r="J40" s="135">
        <f>IF([31]NU!J40="","",[31]NU!J40)</f>
        <v>0</v>
      </c>
      <c r="K40" s="135">
        <f>IF([31]NU!K40="","",[31]NU!K40)</f>
        <v>0</v>
      </c>
      <c r="L40" s="135">
        <f>IF([31]NU!L40="","",[31]NU!L40)</f>
        <v>0</v>
      </c>
      <c r="M40" s="135">
        <f>IF([31]NU!M40="","",[31]NU!M40)</f>
        <v>0</v>
      </c>
      <c r="N40" s="135">
        <f>IF([31]NU!N40="","",[31]NU!N40)</f>
        <v>0</v>
      </c>
      <c r="O40" s="135">
        <f>IF([31]NU!O40="","",[31]NU!O40)</f>
        <v>0</v>
      </c>
      <c r="P40" s="135">
        <f>IF([31]NU!P40="","",[31]NU!P40)</f>
        <v>0</v>
      </c>
      <c r="Q40" s="135">
        <f>IF([31]NU!Q40="","",[31]NU!Q40)</f>
        <v>0</v>
      </c>
      <c r="R40" s="135">
        <f>IF([31]NU!R40="","",[31]NU!R40)</f>
        <v>0</v>
      </c>
      <c r="S40" s="135">
        <f>IF([31]NU!S40="","",[31]NU!S40)</f>
        <v>0</v>
      </c>
      <c r="T40" s="135">
        <f>IF([31]NU!T40="","",[31]NU!T40)</f>
        <v>0</v>
      </c>
      <c r="U40" s="135">
        <f>IF([31]NU!U40="","",[31]NU!U40)</f>
        <v>0</v>
      </c>
      <c r="V40" s="350">
        <f>IF([31]NU!V40="","",[31]NU!V40)</f>
        <v>0</v>
      </c>
      <c r="W40" s="375" t="e">
        <f>IF([31]NU!W40="","",[31]NU!W40)</f>
        <v>#DIV/0!</v>
      </c>
      <c r="X40" s="375" t="e">
        <f>IF([31]NU!X40="","",[31]NU!X40)</f>
        <v>#DIV/0!</v>
      </c>
      <c r="Y40" s="351">
        <f>IF([31]NU!Y40="","",[31]NU!Y40)</f>
        <v>0</v>
      </c>
      <c r="Z40" s="302" t="str">
        <f t="shared" si="8"/>
        <v/>
      </c>
      <c r="AA40" s="201">
        <f t="shared" si="9"/>
        <v>0</v>
      </c>
      <c r="AB40" s="201">
        <f t="shared" si="10"/>
        <v>0</v>
      </c>
      <c r="AC40" s="201">
        <f t="shared" si="11"/>
        <v>1</v>
      </c>
      <c r="AD40" s="201">
        <f t="shared" si="12"/>
        <v>1</v>
      </c>
      <c r="AE40" s="221" t="str">
        <f t="shared" si="13"/>
        <v>Menunjukkan penguasaan dalam menjelaskan memahami tentang struktur organisai  NU, kepengurusan NU dan tugasnya, lembaga dan badan otonom NU dan perangkat organisasi Nu</v>
      </c>
      <c r="AF40" s="226" t="str">
        <f t="shared" si="14"/>
        <v>Perlu bantuan dalam menjelaskan memahami tentang struktur organisai  NU, kepengurusan NU dan tugasnya, lembaga dan badan otonom NU dan perangkat organisasi Nu</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73"/>
      <c r="B41" s="134" t="str">
        <f t="shared" si="7"/>
        <v/>
      </c>
      <c r="C41" s="135" t="str">
        <f>IF(Data!F37="","",Data!F37)</f>
        <v/>
      </c>
      <c r="D41" s="135" t="str">
        <f>IF(Data!G37="","",Data!G37)</f>
        <v/>
      </c>
      <c r="E41" s="152" t="str">
        <f>IF(Data!H37="","",Data!H37)</f>
        <v/>
      </c>
      <c r="F41" s="135" t="str">
        <f>IF(Data!I37="","",Data!I37)</f>
        <v/>
      </c>
      <c r="G41" s="135">
        <f>IF([31]NU!G41="","",[31]NU!G41)</f>
        <v>0</v>
      </c>
      <c r="H41" s="135">
        <f>IF([31]NU!H41="","",[31]NU!H41)</f>
        <v>0</v>
      </c>
      <c r="I41" s="135">
        <f>IF([31]NU!I41="","",[31]NU!I41)</f>
        <v>0</v>
      </c>
      <c r="J41" s="135">
        <f>IF([31]NU!J41="","",[31]NU!J41)</f>
        <v>0</v>
      </c>
      <c r="K41" s="135">
        <f>IF([31]NU!K41="","",[31]NU!K41)</f>
        <v>0</v>
      </c>
      <c r="L41" s="135">
        <f>IF([31]NU!L41="","",[31]NU!L41)</f>
        <v>0</v>
      </c>
      <c r="M41" s="135">
        <f>IF([31]NU!M41="","",[31]NU!M41)</f>
        <v>0</v>
      </c>
      <c r="N41" s="135">
        <f>IF([31]NU!N41="","",[31]NU!N41)</f>
        <v>0</v>
      </c>
      <c r="O41" s="135">
        <f>IF([31]NU!O41="","",[31]NU!O41)</f>
        <v>0</v>
      </c>
      <c r="P41" s="135">
        <f>IF([31]NU!P41="","",[31]NU!P41)</f>
        <v>0</v>
      </c>
      <c r="Q41" s="135">
        <f>IF([31]NU!Q41="","",[31]NU!Q41)</f>
        <v>0</v>
      </c>
      <c r="R41" s="135">
        <f>IF([31]NU!R41="","",[31]NU!R41)</f>
        <v>0</v>
      </c>
      <c r="S41" s="135">
        <f>IF([31]NU!S41="","",[31]NU!S41)</f>
        <v>0</v>
      </c>
      <c r="T41" s="135">
        <f>IF([31]NU!T41="","",[31]NU!T41)</f>
        <v>0</v>
      </c>
      <c r="U41" s="135">
        <f>IF([31]NU!U41="","",[31]NU!U41)</f>
        <v>0</v>
      </c>
      <c r="V41" s="350">
        <f>IF([31]NU!V41="","",[31]NU!V41)</f>
        <v>0</v>
      </c>
      <c r="W41" s="375" t="e">
        <f>IF([31]NU!W41="","",[31]NU!W41)</f>
        <v>#DIV/0!</v>
      </c>
      <c r="X41" s="375" t="e">
        <f>IF([31]NU!X41="","",[31]NU!X41)</f>
        <v>#DIV/0!</v>
      </c>
      <c r="Y41" s="351">
        <f>IF([31]NU!Y41="","",[31]NU!Y41)</f>
        <v>0</v>
      </c>
      <c r="Z41" s="302" t="str">
        <f t="shared" si="8"/>
        <v/>
      </c>
      <c r="AA41" s="201">
        <f t="shared" si="9"/>
        <v>0</v>
      </c>
      <c r="AB41" s="201">
        <f t="shared" si="10"/>
        <v>0</v>
      </c>
      <c r="AC41" s="201">
        <f t="shared" si="11"/>
        <v>1</v>
      </c>
      <c r="AD41" s="201">
        <f t="shared" si="12"/>
        <v>1</v>
      </c>
      <c r="AE41" s="221" t="str">
        <f t="shared" si="13"/>
        <v>Menunjukkan penguasaan dalam menjelaskan memahami tentang struktur organisai  NU, kepengurusan NU dan tugasnya, lembaga dan badan otonom NU dan perangkat organisasi Nu</v>
      </c>
      <c r="AF41" s="226" t="str">
        <f t="shared" si="14"/>
        <v>Perlu bantuan dalam menjelaskan memahami tentang struktur organisai  NU, kepengurusan NU dan tugasnya, lembaga dan badan otonom NU dan perangkat organisasi Nu</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73"/>
      <c r="B42" s="134" t="str">
        <f t="shared" si="7"/>
        <v/>
      </c>
      <c r="C42" s="135" t="str">
        <f>IF(Data!F38="","",Data!F38)</f>
        <v/>
      </c>
      <c r="D42" s="135" t="str">
        <f>IF(Data!G38="","",Data!G38)</f>
        <v/>
      </c>
      <c r="E42" s="152" t="str">
        <f>IF(Data!H38="","",Data!H38)</f>
        <v/>
      </c>
      <c r="F42" s="135" t="str">
        <f>IF(Data!I38="","",Data!I38)</f>
        <v/>
      </c>
      <c r="G42" s="135">
        <f>IF([31]NU!G42="","",[31]NU!G42)</f>
        <v>0</v>
      </c>
      <c r="H42" s="135">
        <f>IF([31]NU!H42="","",[31]NU!H42)</f>
        <v>0</v>
      </c>
      <c r="I42" s="135">
        <f>IF([31]NU!I42="","",[31]NU!I42)</f>
        <v>0</v>
      </c>
      <c r="J42" s="135">
        <f>IF([31]NU!J42="","",[31]NU!J42)</f>
        <v>0</v>
      </c>
      <c r="K42" s="135">
        <f>IF([31]NU!K42="","",[31]NU!K42)</f>
        <v>0</v>
      </c>
      <c r="L42" s="135">
        <f>IF([31]NU!L42="","",[31]NU!L42)</f>
        <v>0</v>
      </c>
      <c r="M42" s="135">
        <f>IF([31]NU!M42="","",[31]NU!M42)</f>
        <v>0</v>
      </c>
      <c r="N42" s="135">
        <f>IF([31]NU!N42="","",[31]NU!N42)</f>
        <v>0</v>
      </c>
      <c r="O42" s="135">
        <f>IF([31]NU!O42="","",[31]NU!O42)</f>
        <v>0</v>
      </c>
      <c r="P42" s="135">
        <f>IF([31]NU!P42="","",[31]NU!P42)</f>
        <v>0</v>
      </c>
      <c r="Q42" s="135">
        <f>IF([31]NU!Q42="","",[31]NU!Q42)</f>
        <v>0</v>
      </c>
      <c r="R42" s="135">
        <f>IF([31]NU!R42="","",[31]NU!R42)</f>
        <v>0</v>
      </c>
      <c r="S42" s="135">
        <f>IF([31]NU!S42="","",[31]NU!S42)</f>
        <v>0</v>
      </c>
      <c r="T42" s="135">
        <f>IF([31]NU!T42="","",[31]NU!T42)</f>
        <v>0</v>
      </c>
      <c r="U42" s="135">
        <f>IF([31]NU!U42="","",[31]NU!U42)</f>
        <v>0</v>
      </c>
      <c r="V42" s="350">
        <f>IF([31]NU!V42="","",[31]NU!V42)</f>
        <v>0</v>
      </c>
      <c r="W42" s="375" t="e">
        <f>IF([31]NU!W42="","",[31]NU!W42)</f>
        <v>#DIV/0!</v>
      </c>
      <c r="X42" s="375" t="e">
        <f>IF([31]NU!X42="","",[31]NU!X42)</f>
        <v>#DIV/0!</v>
      </c>
      <c r="Y42" s="351">
        <f>IF([31]NU!Y42="","",[31]NU!Y42)</f>
        <v>0</v>
      </c>
      <c r="Z42" s="302" t="str">
        <f t="shared" si="8"/>
        <v/>
      </c>
      <c r="AA42" s="201">
        <f t="shared" si="9"/>
        <v>0</v>
      </c>
      <c r="AB42" s="201">
        <f t="shared" si="10"/>
        <v>0</v>
      </c>
      <c r="AC42" s="201">
        <f t="shared" si="11"/>
        <v>1</v>
      </c>
      <c r="AD42" s="201">
        <f t="shared" si="12"/>
        <v>1</v>
      </c>
      <c r="AE42" s="221" t="str">
        <f t="shared" si="13"/>
        <v>Menunjukkan penguasaan dalam menjelaskan memahami tentang struktur organisai  NU, kepengurusan NU dan tugasnya, lembaga dan badan otonom NU dan perangkat organisasi Nu</v>
      </c>
      <c r="AF42" s="226" t="str">
        <f t="shared" si="14"/>
        <v>Perlu bantuan dalam menjelaskan memahami tentang struktur organisai  NU, kepengurusan NU dan tugasnya, lembaga dan badan otonom NU dan perangkat organisasi Nu</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73"/>
      <c r="B43" s="134" t="str">
        <f t="shared" si="7"/>
        <v/>
      </c>
      <c r="C43" s="135" t="str">
        <f>IF(Data!F39="","",Data!F39)</f>
        <v/>
      </c>
      <c r="D43" s="135" t="str">
        <f>IF(Data!G39="","",Data!G39)</f>
        <v/>
      </c>
      <c r="E43" s="152" t="str">
        <f>IF(Data!H39="","",Data!H39)</f>
        <v/>
      </c>
      <c r="F43" s="135" t="str">
        <f>IF(Data!I39="","",Data!I39)</f>
        <v/>
      </c>
      <c r="G43" s="135">
        <f>IF([31]NU!G43="","",[31]NU!G43)</f>
        <v>0</v>
      </c>
      <c r="H43" s="135">
        <f>IF([31]NU!H43="","",[31]NU!H43)</f>
        <v>0</v>
      </c>
      <c r="I43" s="135">
        <f>IF([31]NU!I43="","",[31]NU!I43)</f>
        <v>0</v>
      </c>
      <c r="J43" s="135">
        <f>IF([31]NU!J43="","",[31]NU!J43)</f>
        <v>0</v>
      </c>
      <c r="K43" s="135">
        <f>IF([31]NU!K43="","",[31]NU!K43)</f>
        <v>0</v>
      </c>
      <c r="L43" s="135">
        <f>IF([31]NU!L43="","",[31]NU!L43)</f>
        <v>0</v>
      </c>
      <c r="M43" s="135">
        <f>IF([31]NU!M43="","",[31]NU!M43)</f>
        <v>0</v>
      </c>
      <c r="N43" s="135">
        <f>IF([31]NU!N43="","",[31]NU!N43)</f>
        <v>0</v>
      </c>
      <c r="O43" s="135">
        <f>IF([31]NU!O43="","",[31]NU!O43)</f>
        <v>0</v>
      </c>
      <c r="P43" s="135">
        <f>IF([31]NU!P43="","",[31]NU!P43)</f>
        <v>0</v>
      </c>
      <c r="Q43" s="135">
        <f>IF([31]NU!Q43="","",[31]NU!Q43)</f>
        <v>0</v>
      </c>
      <c r="R43" s="135">
        <f>IF([31]NU!R43="","",[31]NU!R43)</f>
        <v>0</v>
      </c>
      <c r="S43" s="135">
        <f>IF([31]NU!S43="","",[31]NU!S43)</f>
        <v>0</v>
      </c>
      <c r="T43" s="135">
        <f>IF([31]NU!T43="","",[31]NU!T43)</f>
        <v>0</v>
      </c>
      <c r="U43" s="135">
        <f>IF([31]NU!U43="","",[31]NU!U43)</f>
        <v>0</v>
      </c>
      <c r="V43" s="350">
        <f>IF([31]NU!V43="","",[31]NU!V43)</f>
        <v>0</v>
      </c>
      <c r="W43" s="375" t="e">
        <f>IF([31]NU!W43="","",[31]NU!W43)</f>
        <v>#DIV/0!</v>
      </c>
      <c r="X43" s="375" t="e">
        <f>IF([31]NU!X43="","",[31]NU!X43)</f>
        <v>#DIV/0!</v>
      </c>
      <c r="Y43" s="351">
        <f>IF([31]NU!Y43="","",[31]NU!Y43)</f>
        <v>0</v>
      </c>
      <c r="Z43" s="302" t="str">
        <f t="shared" si="8"/>
        <v/>
      </c>
      <c r="AA43" s="201">
        <f t="shared" si="9"/>
        <v>0</v>
      </c>
      <c r="AB43" s="201">
        <f t="shared" si="10"/>
        <v>0</v>
      </c>
      <c r="AC43" s="201">
        <f t="shared" si="11"/>
        <v>1</v>
      </c>
      <c r="AD43" s="201">
        <f t="shared" si="12"/>
        <v>1</v>
      </c>
      <c r="AE43" s="221" t="str">
        <f t="shared" si="13"/>
        <v>Menunjukkan penguasaan dalam menjelaskan memahami tentang struktur organisai  NU, kepengurusan NU dan tugasnya, lembaga dan badan otonom NU dan perangkat organisasi Nu</v>
      </c>
      <c r="AF43" s="226" t="str">
        <f t="shared" si="14"/>
        <v>Perlu bantuan dalam menjelaskan memahami tentang struktur organisai  NU, kepengurusan NU dan tugasnya, lembaga dan badan otonom NU dan perangkat organisasi Nu</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73"/>
      <c r="B44" s="134" t="str">
        <f t="shared" si="7"/>
        <v/>
      </c>
      <c r="C44" s="135" t="str">
        <f>IF(Data!F40="","",Data!F40)</f>
        <v/>
      </c>
      <c r="D44" s="135" t="str">
        <f>IF(Data!G40="","",Data!G40)</f>
        <v/>
      </c>
      <c r="E44" s="152" t="str">
        <f>IF(Data!H40="","",Data!H40)</f>
        <v/>
      </c>
      <c r="F44" s="135" t="str">
        <f>IF(Data!I40="","",Data!I40)</f>
        <v/>
      </c>
      <c r="G44" s="135">
        <f>IF([31]NU!G44="","",[31]NU!G44)</f>
        <v>0</v>
      </c>
      <c r="H44" s="135">
        <f>IF([31]NU!H44="","",[31]NU!H44)</f>
        <v>0</v>
      </c>
      <c r="I44" s="135">
        <f>IF([31]NU!I44="","",[31]NU!I44)</f>
        <v>0</v>
      </c>
      <c r="J44" s="135">
        <f>IF([31]NU!J44="","",[31]NU!J44)</f>
        <v>0</v>
      </c>
      <c r="K44" s="135">
        <f>IF([31]NU!K44="","",[31]NU!K44)</f>
        <v>0</v>
      </c>
      <c r="L44" s="135">
        <f>IF([31]NU!L44="","",[31]NU!L44)</f>
        <v>0</v>
      </c>
      <c r="M44" s="135">
        <f>IF([31]NU!M44="","",[31]NU!M44)</f>
        <v>0</v>
      </c>
      <c r="N44" s="135">
        <f>IF([31]NU!N44="","",[31]NU!N44)</f>
        <v>0</v>
      </c>
      <c r="O44" s="135">
        <f>IF([31]NU!O44="","",[31]NU!O44)</f>
        <v>0</v>
      </c>
      <c r="P44" s="135">
        <f>IF([31]NU!P44="","",[31]NU!P44)</f>
        <v>0</v>
      </c>
      <c r="Q44" s="135">
        <f>IF([31]NU!Q44="","",[31]NU!Q44)</f>
        <v>0</v>
      </c>
      <c r="R44" s="135">
        <f>IF([31]NU!R44="","",[31]NU!R44)</f>
        <v>0</v>
      </c>
      <c r="S44" s="135">
        <f>IF([31]NU!S44="","",[31]NU!S44)</f>
        <v>0</v>
      </c>
      <c r="T44" s="135">
        <f>IF([31]NU!T44="","",[31]NU!T44)</f>
        <v>0</v>
      </c>
      <c r="U44" s="135">
        <f>IF([31]NU!U44="","",[31]NU!U44)</f>
        <v>0</v>
      </c>
      <c r="V44" s="350">
        <f>IF([31]NU!V44="","",[31]NU!V44)</f>
        <v>0</v>
      </c>
      <c r="W44" s="375" t="e">
        <f>IF([31]NU!W44="","",[31]NU!W44)</f>
        <v>#DIV/0!</v>
      </c>
      <c r="X44" s="375" t="e">
        <f>IF([31]NU!X44="","",[31]NU!X44)</f>
        <v>#DIV/0!</v>
      </c>
      <c r="Y44" s="351">
        <f>IF([31]NU!Y44="","",[31]NU!Y44)</f>
        <v>0</v>
      </c>
      <c r="Z44" s="302" t="str">
        <f t="shared" si="8"/>
        <v/>
      </c>
      <c r="AA44" s="201">
        <f t="shared" si="9"/>
        <v>0</v>
      </c>
      <c r="AB44" s="201">
        <f t="shared" si="10"/>
        <v>0</v>
      </c>
      <c r="AC44" s="201">
        <f t="shared" si="11"/>
        <v>1</v>
      </c>
      <c r="AD44" s="201">
        <f t="shared" si="12"/>
        <v>1</v>
      </c>
      <c r="AE44" s="221" t="str">
        <f t="shared" si="13"/>
        <v>Menunjukkan penguasaan dalam menjelaskan memahami tentang struktur organisai  NU, kepengurusan NU dan tugasnya, lembaga dan badan otonom NU dan perangkat organisasi Nu</v>
      </c>
      <c r="AF44" s="226" t="str">
        <f t="shared" si="14"/>
        <v>Perlu bantuan dalam menjelaskan memahami tentang struktur organisai  NU, kepengurusan NU dan tugasnya, lembaga dan badan otonom NU dan perangkat organisasi Nu</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73"/>
      <c r="B45" s="134" t="str">
        <f t="shared" si="7"/>
        <v/>
      </c>
      <c r="C45" s="135" t="str">
        <f>IF(Data!F41="","",Data!F41)</f>
        <v/>
      </c>
      <c r="D45" s="135" t="str">
        <f>IF(Data!G41="","",Data!G41)</f>
        <v/>
      </c>
      <c r="E45" s="152" t="str">
        <f>IF(Data!H41="","",Data!H41)</f>
        <v/>
      </c>
      <c r="F45" s="135" t="str">
        <f>IF(Data!I41="","",Data!I41)</f>
        <v/>
      </c>
      <c r="G45" s="135">
        <f>IF([31]NU!G45="","",[31]NU!G45)</f>
        <v>0</v>
      </c>
      <c r="H45" s="135">
        <f>IF([31]NU!H45="","",[31]NU!H45)</f>
        <v>0</v>
      </c>
      <c r="I45" s="135">
        <f>IF([31]NU!I45="","",[31]NU!I45)</f>
        <v>0</v>
      </c>
      <c r="J45" s="135">
        <f>IF([31]NU!J45="","",[31]NU!J45)</f>
        <v>0</v>
      </c>
      <c r="K45" s="135">
        <f>IF([31]NU!K45="","",[31]NU!K45)</f>
        <v>0</v>
      </c>
      <c r="L45" s="135">
        <f>IF([31]NU!L45="","",[31]NU!L45)</f>
        <v>0</v>
      </c>
      <c r="M45" s="135">
        <f>IF([31]NU!M45="","",[31]NU!M45)</f>
        <v>0</v>
      </c>
      <c r="N45" s="135">
        <f>IF([31]NU!N45="","",[31]NU!N45)</f>
        <v>0</v>
      </c>
      <c r="O45" s="135">
        <f>IF([31]NU!O45="","",[31]NU!O45)</f>
        <v>0</v>
      </c>
      <c r="P45" s="135">
        <f>IF([31]NU!P45="","",[31]NU!P45)</f>
        <v>0</v>
      </c>
      <c r="Q45" s="135">
        <f>IF([31]NU!Q45="","",[31]NU!Q45)</f>
        <v>0</v>
      </c>
      <c r="R45" s="135">
        <f>IF([31]NU!R45="","",[31]NU!R45)</f>
        <v>0</v>
      </c>
      <c r="S45" s="135">
        <f>IF([31]NU!S45="","",[31]NU!S45)</f>
        <v>0</v>
      </c>
      <c r="T45" s="135">
        <f>IF([31]NU!T45="","",[31]NU!T45)</f>
        <v>0</v>
      </c>
      <c r="U45" s="135">
        <f>IF([31]NU!U45="","",[31]NU!U45)</f>
        <v>0</v>
      </c>
      <c r="V45" s="350">
        <f>IF([31]NU!V45="","",[31]NU!V45)</f>
        <v>0</v>
      </c>
      <c r="W45" s="375" t="e">
        <f>IF([31]NU!W45="","",[31]NU!W45)</f>
        <v>#DIV/0!</v>
      </c>
      <c r="X45" s="375" t="e">
        <f>IF([31]NU!X45="","",[31]NU!X45)</f>
        <v>#DIV/0!</v>
      </c>
      <c r="Y45" s="351">
        <f>IF([31]NU!Y45="","",[31]NU!Y45)</f>
        <v>0</v>
      </c>
      <c r="Z45" s="302" t="str">
        <f t="shared" si="8"/>
        <v/>
      </c>
      <c r="AA45" s="201">
        <f t="shared" si="9"/>
        <v>0</v>
      </c>
      <c r="AB45" s="201">
        <f t="shared" si="10"/>
        <v>0</v>
      </c>
      <c r="AC45" s="201">
        <f t="shared" si="11"/>
        <v>1</v>
      </c>
      <c r="AD45" s="201">
        <f t="shared" si="12"/>
        <v>1</v>
      </c>
      <c r="AE45" s="221" t="str">
        <f t="shared" si="13"/>
        <v>Menunjukkan penguasaan dalam menjelaskan memahami tentang struktur organisai  NU, kepengurusan NU dan tugasnya, lembaga dan badan otonom NU dan perangkat organisasi Nu</v>
      </c>
      <c r="AF45" s="226" t="str">
        <f t="shared" si="14"/>
        <v>Perlu bantuan dalam menjelaskan memahami tentang struktur organisai  NU, kepengurusan NU dan tugasnya, lembaga dan badan otonom NU dan perangkat organisasi Nu</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73"/>
      <c r="B46" s="134" t="str">
        <f t="shared" si="7"/>
        <v/>
      </c>
      <c r="C46" s="135" t="str">
        <f>IF(Data!F42="","",Data!F42)</f>
        <v/>
      </c>
      <c r="D46" s="135" t="str">
        <f>IF(Data!G42="","",Data!G42)</f>
        <v/>
      </c>
      <c r="E46" s="152" t="str">
        <f>IF(Data!H42="","",Data!H42)</f>
        <v/>
      </c>
      <c r="F46" s="135" t="str">
        <f>IF(Data!I42="","",Data!I42)</f>
        <v/>
      </c>
      <c r="G46" s="135">
        <f>IF([31]NU!G46="","",[31]NU!G46)</f>
        <v>0</v>
      </c>
      <c r="H46" s="135">
        <f>IF([31]NU!H46="","",[31]NU!H46)</f>
        <v>0</v>
      </c>
      <c r="I46" s="135">
        <f>IF([31]NU!I46="","",[31]NU!I46)</f>
        <v>0</v>
      </c>
      <c r="J46" s="135">
        <f>IF([31]NU!J46="","",[31]NU!J46)</f>
        <v>0</v>
      </c>
      <c r="K46" s="135">
        <f>IF([31]NU!K46="","",[31]NU!K46)</f>
        <v>0</v>
      </c>
      <c r="L46" s="135">
        <f>IF([31]NU!L46="","",[31]NU!L46)</f>
        <v>0</v>
      </c>
      <c r="M46" s="135">
        <f>IF([31]NU!M46="","",[31]NU!M46)</f>
        <v>0</v>
      </c>
      <c r="N46" s="135">
        <f>IF([31]NU!N46="","",[31]NU!N46)</f>
        <v>0</v>
      </c>
      <c r="O46" s="135">
        <f>IF([31]NU!O46="","",[31]NU!O46)</f>
        <v>0</v>
      </c>
      <c r="P46" s="135">
        <f>IF([31]NU!P46="","",[31]NU!P46)</f>
        <v>0</v>
      </c>
      <c r="Q46" s="135">
        <f>IF([31]NU!Q46="","",[31]NU!Q46)</f>
        <v>0</v>
      </c>
      <c r="R46" s="135">
        <f>IF([31]NU!R46="","",[31]NU!R46)</f>
        <v>0</v>
      </c>
      <c r="S46" s="135">
        <f>IF([31]NU!S46="","",[31]NU!S46)</f>
        <v>0</v>
      </c>
      <c r="T46" s="135">
        <f>IF([31]NU!T46="","",[31]NU!T46)</f>
        <v>0</v>
      </c>
      <c r="U46" s="135">
        <f>IF([31]NU!U46="","",[31]NU!U46)</f>
        <v>0</v>
      </c>
      <c r="V46" s="350">
        <f>IF([31]NU!V46="","",[31]NU!V46)</f>
        <v>0</v>
      </c>
      <c r="W46" s="375" t="e">
        <f>IF([31]NU!W46="","",[31]NU!W46)</f>
        <v>#DIV/0!</v>
      </c>
      <c r="X46" s="375" t="e">
        <f>IF([31]NU!X46="","",[31]NU!X46)</f>
        <v>#DIV/0!</v>
      </c>
      <c r="Y46" s="351">
        <f>IF([31]NU!Y46="","",[31]NU!Y46)</f>
        <v>0</v>
      </c>
      <c r="Z46" s="302" t="str">
        <f t="shared" si="8"/>
        <v/>
      </c>
      <c r="AA46" s="201">
        <f t="shared" si="9"/>
        <v>0</v>
      </c>
      <c r="AB46" s="201">
        <f t="shared" si="10"/>
        <v>0</v>
      </c>
      <c r="AC46" s="201">
        <f t="shared" si="11"/>
        <v>1</v>
      </c>
      <c r="AD46" s="201">
        <f t="shared" si="12"/>
        <v>1</v>
      </c>
      <c r="AE46" s="221" t="str">
        <f t="shared" si="13"/>
        <v>Menunjukkan penguasaan dalam menjelaskan memahami tentang struktur organisai  NU, kepengurusan NU dan tugasnya, lembaga dan badan otonom NU dan perangkat organisasi Nu</v>
      </c>
      <c r="AF46" s="226" t="str">
        <f t="shared" si="14"/>
        <v>Perlu bantuan dalam menjelaskan memahami tentang struktur organisai  NU, kepengurusan NU dan tugasnya, lembaga dan badan otonom NU dan perangkat organisasi Nu</v>
      </c>
      <c r="BY46" s="4"/>
      <c r="BZ46" s="4"/>
      <c r="CA46" s="4"/>
      <c r="CB46" s="4"/>
      <c r="CC46" s="4"/>
      <c r="CD46" s="4"/>
      <c r="CE46" s="4"/>
      <c r="CF46" s="4"/>
      <c r="CG46" s="4"/>
      <c r="CH46" s="4"/>
      <c r="CI46" s="4"/>
      <c r="CJ46" s="4"/>
      <c r="CK46" s="4"/>
      <c r="CL46" s="4"/>
      <c r="CM46" s="4"/>
      <c r="CN46" s="4"/>
      <c r="CO46" s="4"/>
      <c r="CP46" s="4"/>
      <c r="CQ46" s="4"/>
      <c r="CR46" s="4"/>
      <c r="CS46" s="4"/>
    </row>
    <row r="47" spans="1:97" s="7" customFormat="1" ht="45.6" customHeight="1" x14ac:dyDescent="0.25">
      <c r="A47" s="173"/>
      <c r="B47" s="134" t="str">
        <f t="shared" si="7"/>
        <v/>
      </c>
      <c r="C47" s="135" t="str">
        <f>IF(Data!F43="","",Data!F43)</f>
        <v/>
      </c>
      <c r="D47" s="135" t="str">
        <f>IF(Data!G43="","",Data!G43)</f>
        <v/>
      </c>
      <c r="E47" s="152" t="str">
        <f>IF(Data!H43="","",Data!H43)</f>
        <v/>
      </c>
      <c r="F47" s="135" t="str">
        <f>IF(Data!I43="","",Data!I43)</f>
        <v/>
      </c>
      <c r="G47" s="135">
        <f>IF([31]NU!G47="","",[31]NU!G47)</f>
        <v>0</v>
      </c>
      <c r="H47" s="135">
        <f>IF([31]NU!H47="","",[31]NU!H47)</f>
        <v>0</v>
      </c>
      <c r="I47" s="135">
        <f>IF([31]NU!I47="","",[31]NU!I47)</f>
        <v>0</v>
      </c>
      <c r="J47" s="135">
        <f>IF([31]NU!J47="","",[31]NU!J47)</f>
        <v>0</v>
      </c>
      <c r="K47" s="135">
        <f>IF([31]NU!K47="","",[31]NU!K47)</f>
        <v>0</v>
      </c>
      <c r="L47" s="135">
        <f>IF([31]NU!L47="","",[31]NU!L47)</f>
        <v>0</v>
      </c>
      <c r="M47" s="135">
        <f>IF([31]NU!M47="","",[31]NU!M47)</f>
        <v>0</v>
      </c>
      <c r="N47" s="135">
        <f>IF([31]NU!N47="","",[31]NU!N47)</f>
        <v>0</v>
      </c>
      <c r="O47" s="135">
        <f>IF([31]NU!O47="","",[31]NU!O47)</f>
        <v>0</v>
      </c>
      <c r="P47" s="135">
        <f>IF([31]NU!P47="","",[31]NU!P47)</f>
        <v>0</v>
      </c>
      <c r="Q47" s="135">
        <f>IF([31]NU!Q47="","",[31]NU!Q47)</f>
        <v>0</v>
      </c>
      <c r="R47" s="135">
        <f>IF([31]NU!R47="","",[31]NU!R47)</f>
        <v>0</v>
      </c>
      <c r="S47" s="135">
        <f>IF([31]NU!S47="","",[31]NU!S47)</f>
        <v>0</v>
      </c>
      <c r="T47" s="135">
        <f>IF([31]NU!T47="","",[31]NU!T47)</f>
        <v>0</v>
      </c>
      <c r="U47" s="135">
        <f>IF([31]NU!U47="","",[31]NU!U47)</f>
        <v>0</v>
      </c>
      <c r="V47" s="350">
        <f>IF([31]NU!V47="","",[31]NU!V47)</f>
        <v>0</v>
      </c>
      <c r="W47" s="375" t="e">
        <f>IF([31]NU!W47="","",[31]NU!W47)</f>
        <v>#DIV/0!</v>
      </c>
      <c r="X47" s="375" t="e">
        <f>IF([31]NU!X47="","",[31]NU!X47)</f>
        <v>#DIV/0!</v>
      </c>
      <c r="Y47" s="351">
        <f>IF([31]NU!Y47="","",[31]NU!Y47)</f>
        <v>0</v>
      </c>
      <c r="Z47" s="302" t="str">
        <f t="shared" si="8"/>
        <v/>
      </c>
      <c r="AA47" s="201">
        <f t="shared" si="9"/>
        <v>0</v>
      </c>
      <c r="AB47" s="201">
        <f t="shared" si="10"/>
        <v>0</v>
      </c>
      <c r="AC47" s="201">
        <f t="shared" si="11"/>
        <v>1</v>
      </c>
      <c r="AD47" s="201">
        <f t="shared" si="12"/>
        <v>1</v>
      </c>
      <c r="AE47" s="221" t="str">
        <f t="shared" si="13"/>
        <v>Menunjukkan penguasaan dalam menjelaskan memahami tentang struktur organisai  NU, kepengurusan NU dan tugasnya, lembaga dan badan otonom NU dan perangkat organisasi Nu</v>
      </c>
      <c r="AF47" s="226" t="str">
        <f t="shared" si="14"/>
        <v>Perlu bantuan dalam menjelaskan memahami tentang struktur organisai  NU, kepengurusan NU dan tugasnya, lembaga dan badan otonom NU dan perangkat organisasi Nu</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73"/>
      <c r="B48" s="134" t="str">
        <f t="shared" si="7"/>
        <v/>
      </c>
      <c r="C48" s="135" t="str">
        <f>IF(Data!F44="","",Data!F44)</f>
        <v/>
      </c>
      <c r="D48" s="135" t="str">
        <f>IF(Data!G44="","",Data!G44)</f>
        <v/>
      </c>
      <c r="E48" s="152" t="str">
        <f>IF(Data!H44="","",Data!H44)</f>
        <v/>
      </c>
      <c r="F48" s="135" t="str">
        <f>IF(Data!I44="","",Data!I44)</f>
        <v/>
      </c>
      <c r="G48" s="135">
        <f>IF([31]NU!G48="","",[31]NU!G48)</f>
        <v>0</v>
      </c>
      <c r="H48" s="135">
        <f>IF([31]NU!H48="","",[31]NU!H48)</f>
        <v>0</v>
      </c>
      <c r="I48" s="135">
        <f>IF([31]NU!I48="","",[31]NU!I48)</f>
        <v>0</v>
      </c>
      <c r="J48" s="135">
        <f>IF([31]NU!J48="","",[31]NU!J48)</f>
        <v>0</v>
      </c>
      <c r="K48" s="135">
        <f>IF([31]NU!K48="","",[31]NU!K48)</f>
        <v>0</v>
      </c>
      <c r="L48" s="135">
        <f>IF([31]NU!L48="","",[31]NU!L48)</f>
        <v>0</v>
      </c>
      <c r="M48" s="135">
        <f>IF([31]NU!M48="","",[31]NU!M48)</f>
        <v>0</v>
      </c>
      <c r="N48" s="135">
        <f>IF([31]NU!N48="","",[31]NU!N48)</f>
        <v>0</v>
      </c>
      <c r="O48" s="135">
        <f>IF([31]NU!O48="","",[31]NU!O48)</f>
        <v>0</v>
      </c>
      <c r="P48" s="135">
        <f>IF([31]NU!P48="","",[31]NU!P48)</f>
        <v>0</v>
      </c>
      <c r="Q48" s="135">
        <f>IF([31]NU!Q48="","",[31]NU!Q48)</f>
        <v>0</v>
      </c>
      <c r="R48" s="135">
        <f>IF([31]NU!R48="","",[31]NU!R48)</f>
        <v>0</v>
      </c>
      <c r="S48" s="135">
        <f>IF([31]NU!S48="","",[31]NU!S48)</f>
        <v>0</v>
      </c>
      <c r="T48" s="135">
        <f>IF([31]NU!T48="","",[31]NU!T48)</f>
        <v>0</v>
      </c>
      <c r="U48" s="135">
        <f>IF([31]NU!U48="","",[31]NU!U48)</f>
        <v>0</v>
      </c>
      <c r="V48" s="350">
        <f>IF([31]NU!V48="","",[31]NU!V48)</f>
        <v>0</v>
      </c>
      <c r="W48" s="375" t="e">
        <f>IF([31]NU!W48="","",[31]NU!W48)</f>
        <v>#DIV/0!</v>
      </c>
      <c r="X48" s="375" t="e">
        <f>IF([31]NU!X48="","",[31]NU!X48)</f>
        <v>#DIV/0!</v>
      </c>
      <c r="Y48" s="351">
        <f>IF([31]NU!Y48="","",[31]NU!Y48)</f>
        <v>0</v>
      </c>
      <c r="Z48" s="302" t="str">
        <f t="shared" si="8"/>
        <v/>
      </c>
      <c r="AA48" s="201">
        <f t="shared" si="9"/>
        <v>0</v>
      </c>
      <c r="AB48" s="201">
        <f t="shared" si="10"/>
        <v>0</v>
      </c>
      <c r="AC48" s="201">
        <f t="shared" si="11"/>
        <v>1</v>
      </c>
      <c r="AD48" s="201">
        <f t="shared" si="12"/>
        <v>1</v>
      </c>
      <c r="AE48" s="221" t="str">
        <f t="shared" si="13"/>
        <v>Menunjukkan penguasaan dalam menjelaskan memahami tentang struktur organisai  NU, kepengurusan NU dan tugasnya, lembaga dan badan otonom NU dan perangkat organisasi Nu</v>
      </c>
      <c r="AF48" s="226" t="str">
        <f t="shared" si="14"/>
        <v>Perlu bantuan dalam menjelaskan memahami tentang struktur organisai  NU, kepengurusan NU dan tugasnya, lembaga dan badan otonom NU dan perangkat organisasi Nu</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73"/>
      <c r="B49" s="134" t="str">
        <f t="shared" si="7"/>
        <v/>
      </c>
      <c r="C49" s="135" t="str">
        <f>IF(Data!F45="","",Data!F45)</f>
        <v/>
      </c>
      <c r="D49" s="135" t="str">
        <f>IF(Data!G45="","",Data!G45)</f>
        <v/>
      </c>
      <c r="E49" s="152" t="str">
        <f>IF(Data!H45="","",Data!H45)</f>
        <v/>
      </c>
      <c r="F49" s="135" t="str">
        <f>IF(Data!I45="","",Data!I45)</f>
        <v/>
      </c>
      <c r="G49" s="135">
        <f>IF([31]NU!G49="","",[31]NU!G49)</f>
        <v>0</v>
      </c>
      <c r="H49" s="135">
        <f>IF([31]NU!H49="","",[31]NU!H49)</f>
        <v>0</v>
      </c>
      <c r="I49" s="135">
        <f>IF([31]NU!I49="","",[31]NU!I49)</f>
        <v>0</v>
      </c>
      <c r="J49" s="135">
        <f>IF([31]NU!J49="","",[31]NU!J49)</f>
        <v>0</v>
      </c>
      <c r="K49" s="135">
        <f>IF([31]NU!K49="","",[31]NU!K49)</f>
        <v>0</v>
      </c>
      <c r="L49" s="135">
        <f>IF([31]NU!L49="","",[31]NU!L49)</f>
        <v>0</v>
      </c>
      <c r="M49" s="135">
        <f>IF([31]NU!M49="","",[31]NU!M49)</f>
        <v>0</v>
      </c>
      <c r="N49" s="135">
        <f>IF([31]NU!N49="","",[31]NU!N49)</f>
        <v>0</v>
      </c>
      <c r="O49" s="135">
        <f>IF([31]NU!O49="","",[31]NU!O49)</f>
        <v>0</v>
      </c>
      <c r="P49" s="135">
        <f>IF([31]NU!P49="","",[31]NU!P49)</f>
        <v>0</v>
      </c>
      <c r="Q49" s="135">
        <f>IF([31]NU!Q49="","",[31]NU!Q49)</f>
        <v>0</v>
      </c>
      <c r="R49" s="135">
        <f>IF([31]NU!R49="","",[31]NU!R49)</f>
        <v>0</v>
      </c>
      <c r="S49" s="135">
        <f>IF([31]NU!S49="","",[31]NU!S49)</f>
        <v>0</v>
      </c>
      <c r="T49" s="135">
        <f>IF([31]NU!T49="","",[31]NU!T49)</f>
        <v>0</v>
      </c>
      <c r="U49" s="135">
        <f>IF([31]NU!U49="","",[31]NU!U49)</f>
        <v>0</v>
      </c>
      <c r="V49" s="350">
        <f>IF([31]NU!V49="","",[31]NU!V49)</f>
        <v>0</v>
      </c>
      <c r="W49" s="375" t="e">
        <f>IF([31]NU!W49="","",[31]NU!W49)</f>
        <v>#DIV/0!</v>
      </c>
      <c r="X49" s="375" t="e">
        <f>IF([31]NU!X49="","",[31]NU!X49)</f>
        <v>#DIV/0!</v>
      </c>
      <c r="Y49" s="351">
        <f>IF([31]NU!Y49="","",[31]NU!Y49)</f>
        <v>0</v>
      </c>
      <c r="Z49" s="302" t="str">
        <f t="shared" si="8"/>
        <v/>
      </c>
      <c r="AA49" s="201">
        <f t="shared" si="9"/>
        <v>0</v>
      </c>
      <c r="AB49" s="201">
        <f t="shared" si="10"/>
        <v>0</v>
      </c>
      <c r="AC49" s="201">
        <f t="shared" si="11"/>
        <v>1</v>
      </c>
      <c r="AD49" s="201">
        <f t="shared" si="12"/>
        <v>1</v>
      </c>
      <c r="AE49" s="221" t="str">
        <f t="shared" si="13"/>
        <v>Menunjukkan penguasaan dalam menjelaskan memahami tentang struktur organisai  NU, kepengurusan NU dan tugasnya, lembaga dan badan otonom NU dan perangkat organisasi Nu</v>
      </c>
      <c r="AF49" s="226" t="str">
        <f t="shared" si="14"/>
        <v>Perlu bantuan dalam menjelaskan memahami tentang struktur organisai  NU, kepengurusan NU dan tugasnya, lembaga dan badan otonom NU dan perangkat organisasi Nu</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73"/>
      <c r="B50" s="134" t="str">
        <f t="shared" si="7"/>
        <v/>
      </c>
      <c r="C50" s="135" t="str">
        <f>IF(Data!F46="","",Data!F46)</f>
        <v/>
      </c>
      <c r="D50" s="135" t="str">
        <f>IF(Data!G46="","",Data!G46)</f>
        <v/>
      </c>
      <c r="E50" s="152" t="str">
        <f>IF(Data!H46="","",Data!H46)</f>
        <v/>
      </c>
      <c r="F50" s="135" t="str">
        <f>IF(Data!I46="","",Data!I46)</f>
        <v/>
      </c>
      <c r="G50" s="135">
        <f>IF([31]NU!G50="","",[31]NU!G50)</f>
        <v>0</v>
      </c>
      <c r="H50" s="135">
        <f>IF([31]NU!H50="","",[31]NU!H50)</f>
        <v>0</v>
      </c>
      <c r="I50" s="135">
        <f>IF([31]NU!I50="","",[31]NU!I50)</f>
        <v>0</v>
      </c>
      <c r="J50" s="135">
        <f>IF([31]NU!J50="","",[31]NU!J50)</f>
        <v>0</v>
      </c>
      <c r="K50" s="135">
        <f>IF([31]NU!K50="","",[31]NU!K50)</f>
        <v>0</v>
      </c>
      <c r="L50" s="135">
        <f>IF([31]NU!L50="","",[31]NU!L50)</f>
        <v>0</v>
      </c>
      <c r="M50" s="135">
        <f>IF([31]NU!M50="","",[31]NU!M50)</f>
        <v>0</v>
      </c>
      <c r="N50" s="135">
        <f>IF([31]NU!N50="","",[31]NU!N50)</f>
        <v>0</v>
      </c>
      <c r="O50" s="135">
        <f>IF([31]NU!O50="","",[31]NU!O50)</f>
        <v>0</v>
      </c>
      <c r="P50" s="135">
        <f>IF([31]NU!P50="","",[31]NU!P50)</f>
        <v>0</v>
      </c>
      <c r="Q50" s="135">
        <f>IF([31]NU!Q50="","",[31]NU!Q50)</f>
        <v>0</v>
      </c>
      <c r="R50" s="135">
        <f>IF([31]NU!R50="","",[31]NU!R50)</f>
        <v>0</v>
      </c>
      <c r="S50" s="135">
        <f>IF([31]NU!S50="","",[31]NU!S50)</f>
        <v>0</v>
      </c>
      <c r="T50" s="135">
        <f>IF([31]NU!T50="","",[31]NU!T50)</f>
        <v>0</v>
      </c>
      <c r="U50" s="135">
        <f>IF([31]NU!U50="","",[31]NU!U50)</f>
        <v>0</v>
      </c>
      <c r="V50" s="350">
        <f>IF([31]NU!V50="","",[31]NU!V50)</f>
        <v>0</v>
      </c>
      <c r="W50" s="375" t="e">
        <f>IF([31]NU!W50="","",[31]NU!W50)</f>
        <v>#DIV/0!</v>
      </c>
      <c r="X50" s="375" t="e">
        <f>IF([31]NU!X50="","",[31]NU!X50)</f>
        <v>#DIV/0!</v>
      </c>
      <c r="Y50" s="351">
        <f>IF([31]NU!Y50="","",[31]NU!Y50)</f>
        <v>0</v>
      </c>
      <c r="Z50" s="302" t="str">
        <f t="shared" si="8"/>
        <v/>
      </c>
      <c r="AA50" s="201">
        <f t="shared" si="9"/>
        <v>0</v>
      </c>
      <c r="AB50" s="201">
        <f t="shared" si="10"/>
        <v>0</v>
      </c>
      <c r="AC50" s="201">
        <f t="shared" si="11"/>
        <v>1</v>
      </c>
      <c r="AD50" s="201">
        <f t="shared" si="12"/>
        <v>1</v>
      </c>
      <c r="AE50" s="221" t="str">
        <f t="shared" si="13"/>
        <v>Menunjukkan penguasaan dalam menjelaskan memahami tentang struktur organisai  NU, kepengurusan NU dan tugasnya, lembaga dan badan otonom NU dan perangkat organisasi Nu</v>
      </c>
      <c r="AF50" s="226" t="str">
        <f t="shared" si="14"/>
        <v>Perlu bantuan dalam menjelaskan memahami tentang struktur organisai  NU, kepengurusan NU dan tugasnya, lembaga dan badan otonom NU dan perangkat organisasi Nu</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73"/>
      <c r="B51" s="134" t="str">
        <f t="shared" si="7"/>
        <v/>
      </c>
      <c r="C51" s="135" t="str">
        <f>IF(Data!F47="","",Data!F47)</f>
        <v/>
      </c>
      <c r="D51" s="135" t="str">
        <f>IF(Data!G47="","",Data!G47)</f>
        <v/>
      </c>
      <c r="E51" s="152" t="str">
        <f>IF(Data!H47="","",Data!H47)</f>
        <v/>
      </c>
      <c r="F51" s="135" t="str">
        <f>IF(Data!I47="","",Data!I47)</f>
        <v/>
      </c>
      <c r="G51" s="135">
        <f>IF([31]NU!G51="","",[31]NU!G51)</f>
        <v>0</v>
      </c>
      <c r="H51" s="135">
        <f>IF([31]NU!H51="","",[31]NU!H51)</f>
        <v>0</v>
      </c>
      <c r="I51" s="135">
        <f>IF([31]NU!I51="","",[31]NU!I51)</f>
        <v>0</v>
      </c>
      <c r="J51" s="135">
        <f>IF([31]NU!J51="","",[31]NU!J51)</f>
        <v>0</v>
      </c>
      <c r="K51" s="135">
        <f>IF([31]NU!K51="","",[31]NU!K51)</f>
        <v>0</v>
      </c>
      <c r="L51" s="135">
        <f>IF([31]NU!L51="","",[31]NU!L51)</f>
        <v>0</v>
      </c>
      <c r="M51" s="135">
        <f>IF([31]NU!M51="","",[31]NU!M51)</f>
        <v>0</v>
      </c>
      <c r="N51" s="135">
        <f>IF([31]NU!N51="","",[31]NU!N51)</f>
        <v>0</v>
      </c>
      <c r="O51" s="135">
        <f>IF([31]NU!O51="","",[31]NU!O51)</f>
        <v>0</v>
      </c>
      <c r="P51" s="135">
        <f>IF([31]NU!P51="","",[31]NU!P51)</f>
        <v>0</v>
      </c>
      <c r="Q51" s="135">
        <f>IF([31]NU!Q51="","",[31]NU!Q51)</f>
        <v>0</v>
      </c>
      <c r="R51" s="135">
        <f>IF([31]NU!R51="","",[31]NU!R51)</f>
        <v>0</v>
      </c>
      <c r="S51" s="135">
        <f>IF([31]NU!S51="","",[31]NU!S51)</f>
        <v>0</v>
      </c>
      <c r="T51" s="135">
        <f>IF([31]NU!T51="","",[31]NU!T51)</f>
        <v>0</v>
      </c>
      <c r="U51" s="135">
        <f>IF([31]NU!U51="","",[31]NU!U51)</f>
        <v>0</v>
      </c>
      <c r="V51" s="350">
        <f>IF([31]NU!V51="","",[31]NU!V51)</f>
        <v>0</v>
      </c>
      <c r="W51" s="301">
        <f t="shared" ref="W51:W54" si="15">IF(COUNT(G51:N51)&lt;2,"",ROUND(SUM(G51:N51)/$W$6,0))</f>
        <v>0</v>
      </c>
      <c r="X51" s="301">
        <f t="shared" ref="X51:X54" si="16">IF(COUNT(O51:V51)&lt;2,"",ROUND(SUM(O51:V51)/$X$6,0))</f>
        <v>0</v>
      </c>
      <c r="Y51" s="351">
        <f>IF([31]NU!Y51="","",[31]NU!Y51)</f>
        <v>0</v>
      </c>
      <c r="Z51" s="302">
        <f t="shared" si="8"/>
        <v>0</v>
      </c>
      <c r="AA51" s="201">
        <f t="shared" si="9"/>
        <v>0</v>
      </c>
      <c r="AB51" s="201">
        <f t="shared" si="10"/>
        <v>0</v>
      </c>
      <c r="AC51" s="201">
        <f t="shared" si="11"/>
        <v>1</v>
      </c>
      <c r="AD51" s="201">
        <f t="shared" si="12"/>
        <v>1</v>
      </c>
      <c r="AE51" s="221" t="str">
        <f t="shared" si="13"/>
        <v>Menunjukkan penguasaan dalam menjelaskan memahami tentang struktur organisai  NU, kepengurusan NU dan tugasnya, lembaga dan badan otonom NU dan perangkat organisasi Nu</v>
      </c>
      <c r="AF51" s="226" t="str">
        <f t="shared" si="14"/>
        <v>Perlu bantuan dalam menjelaskan memahami tentang struktur organisai  NU, kepengurusan NU dan tugasnya, lembaga dan badan otonom NU dan perangkat organisasi Nu</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73"/>
      <c r="B52" s="134" t="str">
        <f t="shared" si="7"/>
        <v/>
      </c>
      <c r="C52" s="135" t="str">
        <f>IF(Data!F48="","",Data!F48)</f>
        <v/>
      </c>
      <c r="D52" s="135" t="str">
        <f>IF(Data!G48="","",Data!G48)</f>
        <v/>
      </c>
      <c r="E52" s="152" t="str">
        <f>IF(Data!H48="","",Data!H48)</f>
        <v/>
      </c>
      <c r="F52" s="135" t="str">
        <f>IF(Data!I48="","",Data!I48)</f>
        <v/>
      </c>
      <c r="G52" s="135">
        <f>IF([31]NU!G52="","",[31]NU!G52)</f>
        <v>0</v>
      </c>
      <c r="H52" s="135">
        <f>IF([31]NU!H52="","",[31]NU!H52)</f>
        <v>0</v>
      </c>
      <c r="I52" s="135">
        <f>IF([31]NU!I52="","",[31]NU!I52)</f>
        <v>0</v>
      </c>
      <c r="J52" s="135">
        <f>IF([31]NU!J52="","",[31]NU!J52)</f>
        <v>0</v>
      </c>
      <c r="K52" s="135">
        <f>IF([31]NU!K52="","",[31]NU!K52)</f>
        <v>0</v>
      </c>
      <c r="L52" s="135">
        <f>IF([31]NU!L52="","",[31]NU!L52)</f>
        <v>0</v>
      </c>
      <c r="M52" s="135">
        <f>IF([31]NU!M52="","",[31]NU!M52)</f>
        <v>0</v>
      </c>
      <c r="N52" s="135">
        <f>IF([31]NU!N52="","",[31]NU!N52)</f>
        <v>0</v>
      </c>
      <c r="O52" s="135">
        <f>IF([31]NU!O52="","",[31]NU!O52)</f>
        <v>0</v>
      </c>
      <c r="P52" s="135">
        <f>IF([31]NU!P52="","",[31]NU!P52)</f>
        <v>0</v>
      </c>
      <c r="Q52" s="135">
        <f>IF([31]NU!Q52="","",[31]NU!Q52)</f>
        <v>0</v>
      </c>
      <c r="R52" s="135">
        <f>IF([31]NU!R52="","",[31]NU!R52)</f>
        <v>0</v>
      </c>
      <c r="S52" s="135">
        <f>IF([31]NU!S52="","",[31]NU!S52)</f>
        <v>0</v>
      </c>
      <c r="T52" s="135">
        <f>IF([31]NU!T52="","",[31]NU!T52)</f>
        <v>0</v>
      </c>
      <c r="U52" s="135">
        <f>IF([31]NU!U52="","",[31]NU!U52)</f>
        <v>0</v>
      </c>
      <c r="V52" s="350">
        <f>IF([31]NU!V52="","",[31]NU!V52)</f>
        <v>0</v>
      </c>
      <c r="W52" s="301">
        <f t="shared" si="15"/>
        <v>0</v>
      </c>
      <c r="X52" s="301">
        <f t="shared" si="16"/>
        <v>0</v>
      </c>
      <c r="Y52" s="351">
        <f>IF([31]NU!Y52="","",[31]NU!Y52)</f>
        <v>0</v>
      </c>
      <c r="Z52" s="302">
        <f t="shared" si="8"/>
        <v>0</v>
      </c>
      <c r="AA52" s="201">
        <f t="shared" si="9"/>
        <v>0</v>
      </c>
      <c r="AB52" s="201">
        <f t="shared" si="10"/>
        <v>0</v>
      </c>
      <c r="AC52" s="201">
        <f t="shared" si="11"/>
        <v>1</v>
      </c>
      <c r="AD52" s="201">
        <f t="shared" si="12"/>
        <v>1</v>
      </c>
      <c r="AE52" s="221" t="str">
        <f t="shared" si="13"/>
        <v>Menunjukkan penguasaan dalam menjelaskan memahami tentang struktur organisai  NU, kepengurusan NU dan tugasnya, lembaga dan badan otonom NU dan perangkat organisasi Nu</v>
      </c>
      <c r="AF52" s="226" t="str">
        <f t="shared" si="14"/>
        <v>Perlu bantuan dalam menjelaskan memahami tentang struktur organisai  NU, kepengurusan NU dan tugasnya, lembaga dan badan otonom NU dan perangkat organisasi Nu</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73"/>
      <c r="B53" s="134" t="str">
        <f t="shared" si="7"/>
        <v/>
      </c>
      <c r="C53" s="135" t="str">
        <f>IF(Data!F49="","",Data!F49)</f>
        <v/>
      </c>
      <c r="D53" s="135" t="str">
        <f>IF(Data!G49="","",Data!G49)</f>
        <v/>
      </c>
      <c r="E53" s="152" t="str">
        <f>IF(Data!H49="","",Data!H49)</f>
        <v/>
      </c>
      <c r="F53" s="135" t="str">
        <f>IF(Data!I49="","",Data!I49)</f>
        <v/>
      </c>
      <c r="G53" s="135">
        <f>IF([31]NU!G53="","",[31]NU!G53)</f>
        <v>0</v>
      </c>
      <c r="H53" s="135">
        <f>IF([31]NU!H53="","",[31]NU!H53)</f>
        <v>0</v>
      </c>
      <c r="I53" s="135">
        <f>IF([31]NU!I53="","",[31]NU!I53)</f>
        <v>0</v>
      </c>
      <c r="J53" s="135">
        <f>IF([31]NU!J53="","",[31]NU!J53)</f>
        <v>0</v>
      </c>
      <c r="K53" s="135">
        <f>IF([31]NU!K53="","",[31]NU!K53)</f>
        <v>0</v>
      </c>
      <c r="L53" s="135">
        <f>IF([31]NU!L53="","",[31]NU!L53)</f>
        <v>0</v>
      </c>
      <c r="M53" s="135">
        <f>IF([31]NU!M53="","",[31]NU!M53)</f>
        <v>0</v>
      </c>
      <c r="N53" s="135">
        <f>IF([31]NU!N53="","",[31]NU!N53)</f>
        <v>0</v>
      </c>
      <c r="O53" s="135">
        <f>IF([31]NU!O53="","",[31]NU!O53)</f>
        <v>0</v>
      </c>
      <c r="P53" s="135">
        <f>IF([31]NU!P53="","",[31]NU!P53)</f>
        <v>0</v>
      </c>
      <c r="Q53" s="135">
        <f>IF([31]NU!Q53="","",[31]NU!Q53)</f>
        <v>0</v>
      </c>
      <c r="R53" s="135">
        <f>IF([31]NU!R53="","",[31]NU!R53)</f>
        <v>0</v>
      </c>
      <c r="S53" s="135">
        <f>IF([31]NU!S53="","",[31]NU!S53)</f>
        <v>0</v>
      </c>
      <c r="T53" s="135">
        <f>IF([31]NU!T53="","",[31]NU!T53)</f>
        <v>0</v>
      </c>
      <c r="U53" s="135">
        <f>IF([31]NU!U53="","",[31]NU!U53)</f>
        <v>0</v>
      </c>
      <c r="V53" s="350">
        <f>IF([31]NU!V53="","",[31]NU!V53)</f>
        <v>0</v>
      </c>
      <c r="W53" s="301">
        <f t="shared" si="15"/>
        <v>0</v>
      </c>
      <c r="X53" s="301">
        <f t="shared" si="16"/>
        <v>0</v>
      </c>
      <c r="Y53" s="351">
        <f>IF([31]NU!Y53="","",[31]NU!Y53)</f>
        <v>0</v>
      </c>
      <c r="Z53" s="302">
        <f t="shared" si="8"/>
        <v>0</v>
      </c>
      <c r="AA53" s="201">
        <f t="shared" si="9"/>
        <v>0</v>
      </c>
      <c r="AB53" s="201">
        <f t="shared" si="10"/>
        <v>0</v>
      </c>
      <c r="AC53" s="201">
        <f t="shared" si="11"/>
        <v>1</v>
      </c>
      <c r="AD53" s="201">
        <f t="shared" si="12"/>
        <v>1</v>
      </c>
      <c r="AE53" s="221" t="str">
        <f t="shared" si="13"/>
        <v>Menunjukkan penguasaan dalam menjelaskan memahami tentang struktur organisai  NU, kepengurusan NU dan tugasnya, lembaga dan badan otonom NU dan perangkat organisasi Nu</v>
      </c>
      <c r="AF53" s="226" t="str">
        <f t="shared" si="14"/>
        <v>Perlu bantuan dalam menjelaskan memahami tentang struktur organisai  NU, kepengurusan NU dan tugasnya, lembaga dan badan otonom NU dan perangkat organisasi Nu</v>
      </c>
      <c r="BY53" s="4"/>
      <c r="BZ53" s="4"/>
      <c r="CA53" s="4"/>
      <c r="CB53" s="4"/>
      <c r="CC53" s="4"/>
      <c r="CD53" s="4"/>
      <c r="CE53" s="4"/>
      <c r="CF53" s="4"/>
      <c r="CG53" s="4"/>
      <c r="CH53" s="4"/>
      <c r="CI53" s="4"/>
      <c r="CJ53" s="4"/>
      <c r="CK53" s="4"/>
      <c r="CL53" s="4"/>
      <c r="CM53" s="4"/>
      <c r="CN53" s="4"/>
      <c r="CO53" s="4"/>
      <c r="CP53" s="4"/>
      <c r="CQ53" s="4"/>
      <c r="CR53" s="4"/>
      <c r="CS53" s="4"/>
    </row>
    <row r="54" spans="1:98" s="7" customFormat="1" ht="45.75" hidden="1" customHeight="1" thickBot="1" x14ac:dyDescent="0.3">
      <c r="A54" s="173"/>
      <c r="B54" s="134" t="e">
        <f t="shared" si="7"/>
        <v>#VALUE!</v>
      </c>
      <c r="C54" s="135">
        <f>IF(Data!F50="","",Data!F50)</f>
        <v>2</v>
      </c>
      <c r="D54" s="135">
        <f>IF(Data!G50="","",Data!G50)</f>
        <v>3</v>
      </c>
      <c r="E54" s="152">
        <f>IF(Data!H50="","",Data!H50)</f>
        <v>4</v>
      </c>
      <c r="F54" s="135">
        <f>IF(Data!I50="","",Data!I50)</f>
        <v>5</v>
      </c>
      <c r="G54" s="135">
        <f>IF([31]NU!G54="","",[31]NU!G54)</f>
        <v>0</v>
      </c>
      <c r="H54" s="135">
        <f>IF([31]NU!H54="","",[31]NU!H54)</f>
        <v>0</v>
      </c>
      <c r="I54" s="135">
        <f>IF([31]NU!I54="","",[31]NU!I54)</f>
        <v>0</v>
      </c>
      <c r="J54" s="135">
        <f>IF([31]NU!J54="","",[31]NU!J54)</f>
        <v>0</v>
      </c>
      <c r="K54" s="135">
        <f>IF([31]NU!K54="","",[31]NU!K54)</f>
        <v>0</v>
      </c>
      <c r="L54" s="135">
        <f>IF([31]NU!L54="","",[31]NU!L54)</f>
        <v>0</v>
      </c>
      <c r="M54" s="135">
        <f>IF([31]NU!M54="","",[31]NU!M54)</f>
        <v>0</v>
      </c>
      <c r="N54" s="135">
        <f>IF([31]NU!N54="","",[31]NU!N54)</f>
        <v>0</v>
      </c>
      <c r="O54" s="135">
        <f>IF([31]NU!O54="","",[31]NU!O54)</f>
        <v>0</v>
      </c>
      <c r="P54" s="135">
        <f>IF([31]NU!P54="","",[31]NU!P54)</f>
        <v>0</v>
      </c>
      <c r="Q54" s="135">
        <f>IF([31]NU!Q54="","",[31]NU!Q54)</f>
        <v>0</v>
      </c>
      <c r="R54" s="135">
        <f>IF([31]NU!R54="","",[31]NU!R54)</f>
        <v>0</v>
      </c>
      <c r="S54" s="135">
        <f>IF([31]NU!S54="","",[31]NU!S54)</f>
        <v>0</v>
      </c>
      <c r="T54" s="135">
        <f>IF([31]NU!T54="","",[31]NU!T54)</f>
        <v>0</v>
      </c>
      <c r="U54" s="135" t="str">
        <f>IF([31]NU!U54="","",[31]NU!U54)</f>
        <v>Pegandon,        Desember  2023</v>
      </c>
      <c r="V54" s="350">
        <f>IF([31]NU!V54="","",[31]NU!V54)</f>
        <v>0</v>
      </c>
      <c r="W54" s="301">
        <f t="shared" si="15"/>
        <v>0</v>
      </c>
      <c r="X54" s="301">
        <f t="shared" si="16"/>
        <v>0</v>
      </c>
      <c r="Y54" s="351">
        <f>IF([31]NU!Y54="","",[31]NU!Y54)</f>
        <v>0</v>
      </c>
      <c r="Z54" s="302">
        <f t="shared" si="8"/>
        <v>0</v>
      </c>
      <c r="AA54" s="201">
        <f t="shared" si="9"/>
        <v>0</v>
      </c>
      <c r="AB54" s="201">
        <f t="shared" si="10"/>
        <v>0</v>
      </c>
      <c r="AC54" s="201">
        <f t="shared" si="11"/>
        <v>1</v>
      </c>
      <c r="AD54" s="201">
        <f t="shared" si="12"/>
        <v>1</v>
      </c>
      <c r="AE54" s="221" t="str">
        <f t="shared" si="13"/>
        <v>Menunjukkan penguasaan dalam menjelaskan memahami tentang struktur organisai  NU, kepengurusan NU dan tugasnya, lembaga dan badan otonom NU dan perangkat organisasi Nu</v>
      </c>
      <c r="AF54" s="226" t="str">
        <f t="shared" si="14"/>
        <v>Perlu bantuan dalam menjelaskan memahami tentang struktur organisai  NU, kepengurusan NU dan tugasnya, lembaga dan badan otonom NU dan perangkat organisasi Nu</v>
      </c>
      <c r="BY54" s="4"/>
      <c r="BZ54" s="4"/>
      <c r="CA54" s="4"/>
      <c r="CB54" s="4"/>
      <c r="CC54" s="4"/>
      <c r="CD54" s="4"/>
      <c r="CE54" s="4"/>
      <c r="CF54" s="4"/>
      <c r="CG54" s="4"/>
      <c r="CH54" s="4"/>
      <c r="CI54" s="4"/>
      <c r="CJ54" s="4"/>
      <c r="CK54" s="4"/>
      <c r="CL54" s="4"/>
      <c r="CM54" s="4"/>
      <c r="CN54" s="4"/>
      <c r="CO54" s="4"/>
      <c r="CP54" s="4"/>
      <c r="CQ54" s="4"/>
      <c r="CR54" s="4"/>
      <c r="CS54" s="4"/>
    </row>
    <row r="55" spans="1:98" s="7" customFormat="1" ht="15.75" hidden="1" thickBot="1" x14ac:dyDescent="0.3">
      <c r="A55" s="173"/>
      <c r="B55" s="184">
        <v>1</v>
      </c>
      <c r="C55" s="184">
        <v>2</v>
      </c>
      <c r="D55" s="184">
        <v>3</v>
      </c>
      <c r="E55" s="184">
        <v>4</v>
      </c>
      <c r="F55" s="184">
        <v>5</v>
      </c>
      <c r="G55" s="353">
        <f>IF([31]NU!G46="","",[31]NU!G46)</f>
        <v>0</v>
      </c>
      <c r="H55" s="354">
        <f>IF([31]NU!H46="","",[31]NU!H46)</f>
        <v>0</v>
      </c>
      <c r="I55" s="354">
        <f>IF([31]NU!I46="","",[31]NU!I46)</f>
        <v>0</v>
      </c>
      <c r="J55" s="354">
        <f>IF([31]NU!J46="","",[31]NU!J46)</f>
        <v>0</v>
      </c>
      <c r="K55" s="354">
        <f>IF([31]NU!K46="","",[31]NU!K46)</f>
        <v>0</v>
      </c>
      <c r="L55" s="354">
        <f>IF([31]NU!L46="","",[31]NU!L46)</f>
        <v>0</v>
      </c>
      <c r="M55" s="354">
        <f>IF([31]NU!M46="","",[31]NU!M46)</f>
        <v>0</v>
      </c>
      <c r="N55" s="355">
        <f>IF([31]NU!N46="","",[31]NU!N46)</f>
        <v>0</v>
      </c>
      <c r="O55" s="135">
        <f>IF([31]NU!O46="","",[31]NU!O46)</f>
        <v>0</v>
      </c>
      <c r="P55" s="135">
        <f>IF([31]NU!P46="","",[31]NU!P46)</f>
        <v>0</v>
      </c>
      <c r="Q55" s="135">
        <f>IF([31]NU!Q46="","",[31]NU!Q46)</f>
        <v>0</v>
      </c>
      <c r="R55" s="135">
        <f>IF([31]NU!R46="","",[31]NU!R46)</f>
        <v>0</v>
      </c>
      <c r="S55" s="135">
        <f>IF([31]NU!S46="","",[31]NU!S46)</f>
        <v>0</v>
      </c>
      <c r="T55" s="135">
        <f>IF([31]NU!T46="","",[31]NU!T46)</f>
        <v>0</v>
      </c>
      <c r="U55" s="135">
        <f>IF([31]NU!U46="","",[31]NU!U46)</f>
        <v>0</v>
      </c>
      <c r="V55" s="350">
        <f>IF([31]NU!V46="","",[31]NU!V46)</f>
        <v>0</v>
      </c>
      <c r="W55" s="184">
        <v>22</v>
      </c>
      <c r="X55" s="184">
        <v>23</v>
      </c>
      <c r="Y55" s="184">
        <v>24</v>
      </c>
      <c r="Z55" s="184">
        <v>25</v>
      </c>
      <c r="AA55" s="184">
        <v>27</v>
      </c>
      <c r="AB55" s="184">
        <v>28</v>
      </c>
      <c r="AC55" s="184">
        <v>31</v>
      </c>
      <c r="AD55" s="184">
        <v>32</v>
      </c>
      <c r="AE55" s="184">
        <v>33</v>
      </c>
      <c r="AF55" s="184">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x14ac:dyDescent="0.25">
      <c r="A56" s="173"/>
      <c r="B56" s="184"/>
      <c r="C56" s="184"/>
      <c r="D56" s="184"/>
      <c r="E56" s="184"/>
      <c r="F56" s="184"/>
      <c r="G56" s="353">
        <f>IF([31]NU!G47="","",[31]NU!G47)</f>
        <v>0</v>
      </c>
      <c r="H56" s="354">
        <f>IF([31]NU!H47="","",[31]NU!H47)</f>
        <v>0</v>
      </c>
      <c r="I56" s="354">
        <f>IF([31]NU!I47="","",[31]NU!I47)</f>
        <v>0</v>
      </c>
      <c r="J56" s="354">
        <f>IF([31]NU!J47="","",[31]NU!J47)</f>
        <v>0</v>
      </c>
      <c r="K56" s="354">
        <f>IF([31]NU!K47="","",[31]NU!K47)</f>
        <v>0</v>
      </c>
      <c r="L56" s="354">
        <f>IF([31]NU!L47="","",[31]NU!L47)</f>
        <v>0</v>
      </c>
      <c r="M56" s="354">
        <f>IF([31]NU!M47="","",[31]NU!M47)</f>
        <v>0</v>
      </c>
      <c r="N56" s="355">
        <f>IF([31]NU!N47="","",[31]NU!N47)</f>
        <v>0</v>
      </c>
      <c r="O56" s="135">
        <f>IF([31]NU!O47="","",[31]NU!O47)</f>
        <v>0</v>
      </c>
      <c r="P56" s="135">
        <f>IF([31]NU!P47="","",[31]NU!P47)</f>
        <v>0</v>
      </c>
      <c r="Q56" s="135">
        <f>IF([31]NU!Q47="","",[31]NU!Q47)</f>
        <v>0</v>
      </c>
      <c r="R56" s="135">
        <f>IF([31]NU!R47="","",[31]NU!R47)</f>
        <v>0</v>
      </c>
      <c r="S56" s="135">
        <f>IF([31]NU!S47="","",[31]NU!S47)</f>
        <v>0</v>
      </c>
      <c r="T56" s="135">
        <f>IF([31]NU!T47="","",[31]NU!T47)</f>
        <v>0</v>
      </c>
      <c r="U56" s="135">
        <f>IF([31]NU!U47="","",[31]NU!U47)</f>
        <v>0</v>
      </c>
      <c r="V56" s="350">
        <f>IF([31]NU!V47="","",[31]NU!V47)</f>
        <v>0</v>
      </c>
      <c r="W56" s="184"/>
      <c r="X56" s="184"/>
      <c r="Y56" s="184"/>
      <c r="Z56" s="184"/>
      <c r="AA56" s="184"/>
      <c r="AB56" s="184"/>
      <c r="AC56" s="184"/>
      <c r="AD56" s="184"/>
      <c r="AE56" s="184"/>
      <c r="AF56" s="184"/>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c r="AC57" s="247"/>
      <c r="AD57" s="247"/>
      <c r="AE57" s="247"/>
      <c r="AF57" s="247"/>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47"/>
      <c r="C58" s="247"/>
      <c r="D58" s="247"/>
      <c r="E58" s="247"/>
      <c r="F58" s="247"/>
      <c r="G58" s="247"/>
      <c r="H58" s="247"/>
      <c r="I58" s="247"/>
      <c r="J58" s="247"/>
      <c r="K58" s="247"/>
      <c r="L58" s="247"/>
      <c r="M58" s="247"/>
      <c r="N58" s="247"/>
      <c r="O58" s="247"/>
      <c r="P58" s="247"/>
      <c r="Q58" s="247"/>
      <c r="R58" s="247"/>
      <c r="S58" s="247"/>
      <c r="T58" s="247"/>
      <c r="U58" s="249" t="s">
        <v>297</v>
      </c>
      <c r="V58" s="247"/>
      <c r="W58" s="247"/>
      <c r="X58" s="247"/>
      <c r="Y58" s="247"/>
      <c r="Z58" s="247"/>
      <c r="AA58" s="247"/>
      <c r="AB58" s="247"/>
      <c r="AC58" s="247"/>
      <c r="AD58" s="247"/>
      <c r="AE58" s="247"/>
      <c r="AF58" s="247"/>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47"/>
      <c r="C59" s="247"/>
      <c r="D59" s="247"/>
      <c r="E59" s="247"/>
      <c r="F59" s="247"/>
      <c r="G59" s="247"/>
      <c r="H59" s="247"/>
      <c r="I59" s="247"/>
      <c r="J59" s="247"/>
      <c r="K59" s="247"/>
      <c r="L59" s="247"/>
      <c r="M59" s="247"/>
      <c r="N59" s="247"/>
      <c r="O59" s="247"/>
      <c r="P59" s="247"/>
      <c r="Q59" s="247"/>
      <c r="R59" s="247"/>
      <c r="S59" s="247"/>
      <c r="T59" s="247"/>
      <c r="U59" s="249" t="s">
        <v>116</v>
      </c>
      <c r="V59" s="247"/>
      <c r="W59" s="247"/>
      <c r="X59" s="247"/>
      <c r="Y59" s="247"/>
      <c r="Z59" s="247"/>
      <c r="AA59" s="247"/>
      <c r="AB59" s="247"/>
      <c r="AC59" s="247"/>
      <c r="AD59" s="247"/>
      <c r="AE59" s="247"/>
      <c r="AF59" s="247"/>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47"/>
      <c r="C60" s="247"/>
      <c r="D60" s="247"/>
      <c r="E60" s="247"/>
      <c r="F60" s="247"/>
      <c r="G60" s="247"/>
      <c r="H60" s="247"/>
      <c r="I60" s="247"/>
      <c r="J60" s="247"/>
      <c r="K60" s="247"/>
      <c r="L60" s="247"/>
      <c r="M60" s="247"/>
      <c r="N60" s="247"/>
      <c r="O60" s="247"/>
      <c r="P60" s="247"/>
      <c r="Q60" s="247"/>
      <c r="R60" s="247"/>
      <c r="S60" s="247"/>
      <c r="T60" s="247"/>
      <c r="U60" s="247"/>
      <c r="V60" s="247"/>
      <c r="W60" s="247"/>
      <c r="X60" s="247"/>
      <c r="Y60" s="247"/>
      <c r="Z60" s="247"/>
      <c r="AA60" s="247"/>
      <c r="AB60" s="247"/>
      <c r="AC60" s="247"/>
      <c r="AD60" s="247"/>
      <c r="AE60" s="247"/>
      <c r="AF60" s="247"/>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c r="AC61" s="247"/>
      <c r="AD61" s="247"/>
      <c r="AE61" s="247"/>
      <c r="AF61" s="247"/>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47"/>
      <c r="C62" s="247"/>
      <c r="D62" s="247"/>
      <c r="E62" s="247"/>
      <c r="F62" s="247"/>
      <c r="G62" s="247"/>
      <c r="H62" s="247"/>
      <c r="I62" s="247"/>
      <c r="J62" s="247"/>
      <c r="K62" s="247"/>
      <c r="L62" s="247"/>
      <c r="M62" s="247"/>
      <c r="N62" s="247"/>
      <c r="O62" s="247"/>
      <c r="P62" s="247"/>
      <c r="Q62" s="247"/>
      <c r="R62" s="247"/>
      <c r="S62" s="247"/>
      <c r="T62" s="247"/>
      <c r="U62" s="247"/>
      <c r="V62" s="247"/>
      <c r="W62" s="247"/>
      <c r="X62" s="247"/>
      <c r="Y62" s="247"/>
      <c r="Z62" s="247"/>
      <c r="AA62" s="247"/>
      <c r="AB62" s="247"/>
      <c r="AC62" s="247"/>
      <c r="AD62" s="247"/>
      <c r="AE62" s="247"/>
      <c r="AF62" s="247"/>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47"/>
      <c r="C63" s="247"/>
      <c r="D63" s="247"/>
      <c r="E63" s="247"/>
      <c r="F63" s="247"/>
      <c r="G63" s="247"/>
      <c r="H63" s="247"/>
      <c r="I63" s="247"/>
      <c r="J63" s="247"/>
      <c r="K63" s="247"/>
      <c r="L63" s="247"/>
      <c r="M63" s="247"/>
      <c r="N63" s="247"/>
      <c r="O63" s="247"/>
      <c r="P63" s="247"/>
      <c r="Q63" s="247"/>
      <c r="R63" s="247"/>
      <c r="S63" s="247"/>
      <c r="T63" s="247"/>
      <c r="U63" s="259"/>
      <c r="V63" s="250"/>
      <c r="W63" s="250"/>
      <c r="X63" s="250"/>
      <c r="Y63" s="247"/>
      <c r="Z63" s="247"/>
      <c r="AA63" s="247"/>
      <c r="AB63" s="247"/>
      <c r="AC63" s="247"/>
      <c r="AD63" s="247"/>
      <c r="AE63" s="247"/>
      <c r="AF63" s="247"/>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47"/>
      <c r="C64" s="247"/>
      <c r="D64" s="247"/>
      <c r="E64" s="247"/>
      <c r="F64" s="247"/>
      <c r="G64" s="247"/>
      <c r="H64" s="247"/>
      <c r="I64" s="247"/>
      <c r="J64" s="247"/>
      <c r="K64" s="247"/>
      <c r="L64" s="247"/>
      <c r="M64" s="247"/>
      <c r="N64" s="247"/>
      <c r="O64" s="247"/>
      <c r="P64" s="247"/>
      <c r="Q64" s="247"/>
      <c r="R64" s="247"/>
      <c r="S64" s="247"/>
      <c r="T64" s="247"/>
      <c r="U64" s="248" t="s">
        <v>161</v>
      </c>
      <c r="V64" s="247"/>
      <c r="W64" s="247"/>
      <c r="X64" s="247"/>
      <c r="Y64" s="247"/>
      <c r="Z64" s="247"/>
      <c r="AA64" s="247"/>
      <c r="AB64" s="247"/>
      <c r="AC64" s="247"/>
      <c r="AD64" s="247"/>
      <c r="AE64" s="247"/>
      <c r="AF64" s="247"/>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47"/>
      <c r="C65" s="247"/>
      <c r="D65" s="247"/>
      <c r="E65" s="247"/>
      <c r="F65" s="247"/>
      <c r="G65" s="247"/>
      <c r="H65" s="247"/>
      <c r="I65" s="247"/>
      <c r="J65" s="247"/>
      <c r="K65" s="247"/>
      <c r="L65" s="247"/>
      <c r="M65" s="247"/>
      <c r="N65" s="247"/>
      <c r="O65" s="247"/>
      <c r="P65" s="247"/>
      <c r="Q65" s="247"/>
      <c r="R65" s="247"/>
      <c r="S65" s="247"/>
      <c r="T65" s="247"/>
      <c r="U65" s="247"/>
      <c r="V65" s="247"/>
      <c r="W65" s="247"/>
      <c r="X65" s="247"/>
      <c r="Y65" s="247"/>
      <c r="Z65" s="247"/>
      <c r="AA65" s="247"/>
      <c r="AB65" s="247"/>
      <c r="AC65" s="247"/>
      <c r="AD65" s="247"/>
      <c r="AE65" s="247"/>
      <c r="AF65" s="247"/>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73"/>
      <c r="B66" s="32"/>
      <c r="C66" s="33"/>
      <c r="D66" s="33"/>
      <c r="E66" s="32"/>
      <c r="F66" s="32"/>
      <c r="G66" s="239" t="s">
        <v>18</v>
      </c>
      <c r="H66" s="240" t="s">
        <v>118</v>
      </c>
      <c r="I66" s="637" t="s">
        <v>240</v>
      </c>
      <c r="J66" s="638"/>
      <c r="K66" s="638"/>
      <c r="L66" s="638"/>
      <c r="M66" s="638"/>
      <c r="N66" s="638"/>
      <c r="O66" s="638"/>
      <c r="P66" s="638"/>
      <c r="Q66" s="638"/>
      <c r="R66" s="638"/>
      <c r="S66" s="638"/>
      <c r="T66" s="638"/>
      <c r="U66" s="638"/>
      <c r="V66" s="639"/>
      <c r="W66" s="32"/>
      <c r="X66" s="32"/>
      <c r="Y66" s="32"/>
      <c r="Z66" s="33"/>
      <c r="AA66" s="32"/>
      <c r="AB66" s="32"/>
      <c r="AC66" s="32"/>
      <c r="AD66" s="32"/>
      <c r="AE66" s="32"/>
      <c r="AF66" s="32"/>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73"/>
      <c r="B67" s="32"/>
      <c r="C67" s="185" t="s">
        <v>139</v>
      </c>
      <c r="D67" s="33"/>
      <c r="E67" s="32"/>
      <c r="F67" s="640" t="s">
        <v>134</v>
      </c>
      <c r="G67" s="231">
        <v>1</v>
      </c>
      <c r="H67" s="356" t="s">
        <v>119</v>
      </c>
      <c r="I67" s="643" t="str">
        <f>IF([31]NU!I63="","",[31]NU!I63)</f>
        <v>menjelaskan memahami tentang struktur organisai  NU, kepengurusan NU dan tugasnya, lembaga dan badan otonom NU dan perangkat organisasi Nu</v>
      </c>
      <c r="J67" s="644"/>
      <c r="K67" s="644"/>
      <c r="L67" s="644"/>
      <c r="M67" s="644"/>
      <c r="N67" s="644"/>
      <c r="O67" s="644"/>
      <c r="P67" s="644"/>
      <c r="Q67" s="644"/>
      <c r="R67" s="644"/>
      <c r="S67" s="644"/>
      <c r="T67" s="644"/>
      <c r="U67" s="644"/>
      <c r="V67" s="645"/>
      <c r="W67" s="32"/>
      <c r="X67" s="32"/>
      <c r="Y67" s="32"/>
      <c r="Z67" s="33"/>
      <c r="AA67" s="32"/>
      <c r="AB67" s="32"/>
      <c r="AC67" s="32"/>
      <c r="AD67" s="32"/>
      <c r="AE67" s="32"/>
      <c r="AF67" s="32"/>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73"/>
      <c r="B68" s="32"/>
      <c r="C68" s="187" t="s">
        <v>146</v>
      </c>
      <c r="D68" s="187"/>
      <c r="E68" s="32"/>
      <c r="F68" s="641"/>
      <c r="G68" s="232">
        <v>2</v>
      </c>
      <c r="H68" s="357" t="s">
        <v>120</v>
      </c>
      <c r="I68" s="643" t="str">
        <f>IF([31]NU!I64="","",[31]NU!I64)</f>
        <v>menjelaskan pengertian pesantren, unsur unsur pesantren dan tata nilai pesantren</v>
      </c>
      <c r="J68" s="644"/>
      <c r="K68" s="644"/>
      <c r="L68" s="644"/>
      <c r="M68" s="644"/>
      <c r="N68" s="644"/>
      <c r="O68" s="644"/>
      <c r="P68" s="644"/>
      <c r="Q68" s="644"/>
      <c r="R68" s="644"/>
      <c r="S68" s="644"/>
      <c r="T68" s="644"/>
      <c r="U68" s="644"/>
      <c r="V68" s="645"/>
      <c r="W68" s="32"/>
      <c r="X68" s="32"/>
      <c r="Y68" s="32"/>
      <c r="Z68" s="33"/>
      <c r="AA68" s="32"/>
      <c r="AB68" s="32"/>
      <c r="AC68" s="32"/>
      <c r="AD68" s="32"/>
      <c r="AE68" s="32"/>
      <c r="AF68" s="32"/>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73"/>
      <c r="B69" s="32"/>
      <c r="C69" s="187" t="s">
        <v>147</v>
      </c>
      <c r="D69" s="187"/>
      <c r="E69" s="32"/>
      <c r="F69" s="641"/>
      <c r="G69" s="232">
        <v>3</v>
      </c>
      <c r="H69" s="358" t="s">
        <v>121</v>
      </c>
      <c r="I69" s="643" t="str">
        <f>IF([31]NU!I65="","",[31]NU!I65)</f>
        <v>menjelaskan  amaliyah dzikir dan memutaar tasbid berdasarkan dalil-dalil al qur'an dan hadis menurut paham ahlussunnah waljama'ah</v>
      </c>
      <c r="J69" s="644"/>
      <c r="K69" s="644"/>
      <c r="L69" s="644"/>
      <c r="M69" s="644"/>
      <c r="N69" s="644"/>
      <c r="O69" s="644"/>
      <c r="P69" s="644"/>
      <c r="Q69" s="644"/>
      <c r="R69" s="644"/>
      <c r="S69" s="644"/>
      <c r="T69" s="644"/>
      <c r="U69" s="644"/>
      <c r="V69" s="645"/>
      <c r="W69" s="32"/>
      <c r="X69" s="32"/>
      <c r="Y69" s="32"/>
      <c r="Z69" s="33"/>
      <c r="AA69" s="32"/>
      <c r="AB69" s="32"/>
      <c r="AC69" s="32"/>
      <c r="AD69" s="32"/>
      <c r="AE69" s="32"/>
      <c r="AF69" s="32"/>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73"/>
      <c r="B70" s="32"/>
      <c r="C70" s="215" t="s">
        <v>115</v>
      </c>
      <c r="D70" s="187"/>
      <c r="E70" s="32"/>
      <c r="F70" s="641"/>
      <c r="G70" s="232">
        <v>4</v>
      </c>
      <c r="H70" s="357" t="s">
        <v>122</v>
      </c>
      <c r="I70" s="643">
        <f>IF([31]NU!I66="","",[31]NU!I66)</f>
        <v>0</v>
      </c>
      <c r="J70" s="644"/>
      <c r="K70" s="644"/>
      <c r="L70" s="644"/>
      <c r="M70" s="644"/>
      <c r="N70" s="644"/>
      <c r="O70" s="644"/>
      <c r="P70" s="644"/>
      <c r="Q70" s="644"/>
      <c r="R70" s="644"/>
      <c r="S70" s="644"/>
      <c r="T70" s="644"/>
      <c r="U70" s="644"/>
      <c r="V70" s="645"/>
      <c r="W70" s="32"/>
      <c r="X70" s="32"/>
      <c r="Y70" s="32"/>
      <c r="Z70" s="33"/>
      <c r="AA70" s="32"/>
      <c r="AB70" s="32"/>
      <c r="AC70" s="32"/>
      <c r="AD70" s="32"/>
      <c r="AE70" s="32"/>
      <c r="AF70" s="32"/>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73"/>
      <c r="B71" s="32"/>
      <c r="C71" s="32"/>
      <c r="D71" s="32"/>
      <c r="E71" s="32"/>
      <c r="F71" s="641"/>
      <c r="G71" s="232">
        <v>5</v>
      </c>
      <c r="H71" s="358" t="s">
        <v>123</v>
      </c>
      <c r="I71" s="643">
        <f>IF([31]NU!I67="","",[31]NU!I67)</f>
        <v>0</v>
      </c>
      <c r="J71" s="644"/>
      <c r="K71" s="644"/>
      <c r="L71" s="644"/>
      <c r="M71" s="644"/>
      <c r="N71" s="644"/>
      <c r="O71" s="644"/>
      <c r="P71" s="644"/>
      <c r="Q71" s="644"/>
      <c r="R71" s="644"/>
      <c r="S71" s="644"/>
      <c r="T71" s="644"/>
      <c r="U71" s="644"/>
      <c r="V71" s="645"/>
      <c r="W71" s="32"/>
      <c r="X71" s="32"/>
      <c r="Y71" s="32"/>
      <c r="Z71" s="33"/>
      <c r="AA71" s="32"/>
      <c r="AB71" s="32"/>
      <c r="AC71" s="32"/>
      <c r="AD71" s="32"/>
      <c r="AE71" s="32"/>
      <c r="AF71" s="32"/>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73"/>
      <c r="B72" s="32"/>
      <c r="C72" s="32"/>
      <c r="D72" s="32"/>
      <c r="E72" s="32"/>
      <c r="F72" s="641"/>
      <c r="G72" s="232">
        <v>6</v>
      </c>
      <c r="H72" s="357" t="s">
        <v>124</v>
      </c>
      <c r="I72" s="643">
        <f>IF([31]NU!I68="","",[31]NU!I68)</f>
        <v>0</v>
      </c>
      <c r="J72" s="644"/>
      <c r="K72" s="644"/>
      <c r="L72" s="644"/>
      <c r="M72" s="644"/>
      <c r="N72" s="644"/>
      <c r="O72" s="644"/>
      <c r="P72" s="644"/>
      <c r="Q72" s="644"/>
      <c r="R72" s="644"/>
      <c r="S72" s="644"/>
      <c r="T72" s="644"/>
      <c r="U72" s="644"/>
      <c r="V72" s="645"/>
      <c r="W72" s="32"/>
      <c r="X72" s="32"/>
      <c r="Y72" s="32"/>
      <c r="Z72" s="33"/>
      <c r="AA72" s="32"/>
      <c r="AB72" s="32"/>
      <c r="AC72" s="32"/>
      <c r="AD72" s="32"/>
      <c r="AE72" s="32"/>
      <c r="AF72" s="32"/>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73"/>
      <c r="B73" s="32"/>
      <c r="C73" s="32"/>
      <c r="D73" s="32"/>
      <c r="E73" s="32"/>
      <c r="F73" s="641"/>
      <c r="G73" s="232">
        <v>7</v>
      </c>
      <c r="H73" s="358" t="s">
        <v>125</v>
      </c>
      <c r="I73" s="643">
        <f>IF([31]NU!I69="","",[31]NU!I69)</f>
        <v>0</v>
      </c>
      <c r="J73" s="644"/>
      <c r="K73" s="644"/>
      <c r="L73" s="644"/>
      <c r="M73" s="644"/>
      <c r="N73" s="644"/>
      <c r="O73" s="644"/>
      <c r="P73" s="644"/>
      <c r="Q73" s="644"/>
      <c r="R73" s="644"/>
      <c r="S73" s="644"/>
      <c r="T73" s="644"/>
      <c r="U73" s="644"/>
      <c r="V73" s="645"/>
      <c r="W73" s="32"/>
      <c r="X73" s="32"/>
      <c r="Y73" s="32"/>
      <c r="Z73" s="33"/>
      <c r="AA73" s="32"/>
      <c r="AB73" s="32"/>
      <c r="AC73" s="32"/>
      <c r="AD73" s="32"/>
      <c r="AE73" s="32"/>
      <c r="AF73" s="32"/>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73"/>
      <c r="B74" s="32"/>
      <c r="C74" s="32"/>
      <c r="D74" s="32"/>
      <c r="E74" s="32"/>
      <c r="F74" s="642"/>
      <c r="G74" s="233">
        <v>8</v>
      </c>
      <c r="H74" s="359" t="s">
        <v>126</v>
      </c>
      <c r="I74" s="643">
        <f>IF([31]NU!I70="","",[31]NU!I70)</f>
        <v>0</v>
      </c>
      <c r="J74" s="644"/>
      <c r="K74" s="644"/>
      <c r="L74" s="644"/>
      <c r="M74" s="644"/>
      <c r="N74" s="644"/>
      <c r="O74" s="644"/>
      <c r="P74" s="644"/>
      <c r="Q74" s="644"/>
      <c r="R74" s="644"/>
      <c r="S74" s="644"/>
      <c r="T74" s="644"/>
      <c r="U74" s="644"/>
      <c r="V74" s="645"/>
      <c r="W74" s="32"/>
      <c r="X74" s="32"/>
      <c r="Y74" s="32"/>
      <c r="Z74" s="33"/>
      <c r="AA74" s="32"/>
      <c r="AB74" s="32"/>
      <c r="AC74" s="32"/>
      <c r="AD74" s="32"/>
      <c r="AE74" s="32"/>
      <c r="AF74" s="32"/>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73"/>
      <c r="B75" s="33"/>
      <c r="C75" s="188"/>
      <c r="D75" s="188"/>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73"/>
      <c r="B76" s="33"/>
      <c r="C76" s="188"/>
      <c r="D76" s="188"/>
      <c r="E76" s="186"/>
      <c r="F76" s="186"/>
      <c r="G76" s="186"/>
      <c r="H76" s="186"/>
      <c r="I76" s="186"/>
      <c r="J76" s="186"/>
      <c r="K76" s="186"/>
      <c r="L76" s="186"/>
      <c r="M76" s="186"/>
      <c r="N76" s="186"/>
      <c r="O76" s="186"/>
      <c r="P76" s="186"/>
      <c r="Q76" s="186"/>
      <c r="R76" s="186"/>
      <c r="S76" s="186"/>
      <c r="T76" s="186"/>
      <c r="U76" s="186"/>
      <c r="V76" s="186"/>
      <c r="W76" s="186"/>
      <c r="X76" s="186"/>
      <c r="Y76" s="186"/>
      <c r="Z76" s="186"/>
      <c r="AA76" s="186"/>
      <c r="AB76" s="186"/>
      <c r="AC76" s="186"/>
      <c r="AD76" s="186"/>
      <c r="AE76" s="186"/>
      <c r="AF76" s="186"/>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73"/>
      <c r="B77" s="185"/>
      <c r="C77" s="33"/>
      <c r="D77" s="33"/>
      <c r="E77" s="32"/>
      <c r="F77" s="32"/>
      <c r="G77" s="32"/>
      <c r="H77" s="32"/>
      <c r="I77" s="32"/>
      <c r="J77" s="32"/>
      <c r="K77" s="32"/>
      <c r="L77" s="32"/>
      <c r="M77" s="32"/>
      <c r="N77" s="32"/>
      <c r="O77" s="32"/>
      <c r="P77" s="32"/>
      <c r="Q77" s="32"/>
      <c r="R77" s="32"/>
      <c r="S77" s="32"/>
      <c r="T77" s="32"/>
      <c r="U77" s="32"/>
      <c r="V77" s="32"/>
      <c r="W77" s="32"/>
      <c r="X77" s="32"/>
      <c r="Y77" s="32"/>
      <c r="Z77" s="33"/>
      <c r="AA77" s="32"/>
      <c r="AB77" s="32"/>
      <c r="AC77" s="32"/>
      <c r="AD77" s="32"/>
      <c r="AE77" s="32"/>
      <c r="AF77" s="32"/>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73"/>
      <c r="B78" s="32"/>
      <c r="C78" s="187"/>
      <c r="D78" s="187"/>
      <c r="E78" s="189"/>
      <c r="F78" s="32"/>
      <c r="G78" s="646" t="s">
        <v>131</v>
      </c>
      <c r="H78" s="646"/>
      <c r="I78" s="646"/>
      <c r="J78" s="646"/>
      <c r="K78" s="646"/>
      <c r="L78" s="646"/>
      <c r="M78" s="646"/>
      <c r="N78" s="646"/>
      <c r="O78" s="646"/>
      <c r="P78" s="646"/>
      <c r="Q78" s="646"/>
      <c r="R78" s="646"/>
      <c r="S78" s="646"/>
      <c r="T78" s="646"/>
      <c r="U78" s="646"/>
      <c r="V78" s="646"/>
      <c r="W78" s="646"/>
      <c r="X78" s="32"/>
      <c r="Y78" s="32"/>
      <c r="Z78" s="32"/>
      <c r="AA78" s="190"/>
      <c r="AB78" s="190"/>
      <c r="AC78" s="190"/>
      <c r="AD78" s="190"/>
      <c r="AE78" s="190"/>
      <c r="AF78" s="190"/>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73"/>
      <c r="B79" s="32"/>
      <c r="C79" s="187"/>
      <c r="D79" s="187"/>
      <c r="E79" s="32"/>
      <c r="F79" s="32"/>
      <c r="G79" s="647" t="s">
        <v>132</v>
      </c>
      <c r="H79" s="647"/>
      <c r="I79" s="647"/>
      <c r="J79" s="648" t="s">
        <v>133</v>
      </c>
      <c r="K79" s="648"/>
      <c r="L79" s="648"/>
      <c r="M79" s="648"/>
      <c r="N79" s="648"/>
      <c r="O79" s="648"/>
      <c r="P79" s="648"/>
      <c r="Q79" s="648"/>
      <c r="R79" s="648"/>
      <c r="S79" s="648"/>
      <c r="T79" s="648"/>
      <c r="U79" s="648"/>
      <c r="V79" s="648"/>
      <c r="W79" s="648"/>
      <c r="X79" s="32"/>
      <c r="Y79" s="32"/>
      <c r="Z79" s="33"/>
      <c r="AA79" s="191"/>
      <c r="AB79" s="191"/>
      <c r="AC79" s="191"/>
      <c r="AD79" s="191"/>
      <c r="AE79" s="191"/>
      <c r="AF79" s="191"/>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73"/>
      <c r="B80" s="32"/>
      <c r="C80" s="187"/>
      <c r="D80" s="187"/>
      <c r="E80" s="32"/>
      <c r="F80" s="32"/>
      <c r="G80" s="211" t="e">
        <f>I81+1</f>
        <v>#REF!</v>
      </c>
      <c r="H80" s="212" t="s">
        <v>2</v>
      </c>
      <c r="I80" s="211">
        <v>100</v>
      </c>
      <c r="J80" s="636" t="s">
        <v>140</v>
      </c>
      <c r="K80" s="636"/>
      <c r="L80" s="636"/>
      <c r="M80" s="636"/>
      <c r="N80" s="636"/>
      <c r="O80" s="636"/>
      <c r="P80" s="636"/>
      <c r="Q80" s="636"/>
      <c r="R80" s="636"/>
      <c r="S80" s="636"/>
      <c r="T80" s="636"/>
      <c r="U80" s="636"/>
      <c r="V80" s="636"/>
      <c r="W80" s="636"/>
      <c r="X80" s="32"/>
      <c r="Y80" s="192"/>
      <c r="Z80" s="193"/>
      <c r="AA80" s="194"/>
      <c r="AB80" s="194"/>
      <c r="AC80" s="194"/>
      <c r="AD80" s="194"/>
      <c r="AE80" s="194"/>
      <c r="AF80" s="194"/>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73"/>
      <c r="B81" s="32"/>
      <c r="C81" s="187"/>
      <c r="D81" s="187"/>
      <c r="E81" s="32"/>
      <c r="F81" s="32"/>
      <c r="G81" s="211" t="e">
        <f>I82+1</f>
        <v>#REF!</v>
      </c>
      <c r="H81" s="212" t="s">
        <v>2</v>
      </c>
      <c r="I81" s="211" t="e">
        <f>ROUNDDOWN(G81+($I$80-G81)/2,0)</f>
        <v>#REF!</v>
      </c>
      <c r="J81" s="636" t="s">
        <v>141</v>
      </c>
      <c r="K81" s="636"/>
      <c r="L81" s="636"/>
      <c r="M81" s="636"/>
      <c r="N81" s="636"/>
      <c r="O81" s="636"/>
      <c r="P81" s="636"/>
      <c r="Q81" s="636"/>
      <c r="R81" s="636"/>
      <c r="S81" s="636"/>
      <c r="T81" s="636"/>
      <c r="U81" s="636"/>
      <c r="V81" s="636"/>
      <c r="W81" s="636"/>
      <c r="X81" s="32"/>
      <c r="Y81" s="192"/>
      <c r="Z81" s="193"/>
      <c r="AA81" s="194"/>
      <c r="AB81" s="194"/>
      <c r="AC81" s="194"/>
      <c r="AD81" s="194"/>
      <c r="AE81" s="194"/>
      <c r="AF81" s="194"/>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73"/>
      <c r="B82" s="32"/>
      <c r="C82" s="195"/>
      <c r="D82" s="195"/>
      <c r="E82" s="32"/>
      <c r="F82" s="32"/>
      <c r="G82" s="214" t="e">
        <f>#REF!</f>
        <v>#REF!</v>
      </c>
      <c r="H82" s="212" t="s">
        <v>2</v>
      </c>
      <c r="I82" s="211" t="e">
        <f>ROUNDDOWN(G82+($I$80-G82)/3,0)</f>
        <v>#REF!</v>
      </c>
      <c r="J82" s="636" t="s">
        <v>142</v>
      </c>
      <c r="K82" s="636"/>
      <c r="L82" s="636"/>
      <c r="M82" s="636"/>
      <c r="N82" s="636"/>
      <c r="O82" s="636"/>
      <c r="P82" s="636"/>
      <c r="Q82" s="636"/>
      <c r="R82" s="636"/>
      <c r="S82" s="636"/>
      <c r="T82" s="636"/>
      <c r="U82" s="636"/>
      <c r="V82" s="636"/>
      <c r="W82" s="636"/>
      <c r="X82" s="32"/>
      <c r="Y82" s="196"/>
      <c r="Z82" s="193"/>
      <c r="AA82" s="194"/>
      <c r="AB82" s="194"/>
      <c r="AC82" s="194"/>
      <c r="AD82" s="194"/>
      <c r="AE82" s="194"/>
      <c r="AF82" s="194"/>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73"/>
      <c r="B83" s="32"/>
      <c r="C83" s="33"/>
      <c r="D83" s="33"/>
      <c r="E83" s="32"/>
      <c r="F83" s="32"/>
      <c r="G83" s="211">
        <v>0</v>
      </c>
      <c r="H83" s="212" t="s">
        <v>2</v>
      </c>
      <c r="I83" s="211" t="e">
        <f>G82-1</f>
        <v>#REF!</v>
      </c>
      <c r="J83" s="636" t="s">
        <v>143</v>
      </c>
      <c r="K83" s="636"/>
      <c r="L83" s="636"/>
      <c r="M83" s="636"/>
      <c r="N83" s="636"/>
      <c r="O83" s="636"/>
      <c r="P83" s="636"/>
      <c r="Q83" s="636"/>
      <c r="R83" s="636"/>
      <c r="S83" s="636"/>
      <c r="T83" s="636"/>
      <c r="U83" s="636"/>
      <c r="V83" s="636"/>
      <c r="W83" s="636"/>
      <c r="X83" s="32"/>
      <c r="Y83" s="192"/>
      <c r="Z83" s="193"/>
      <c r="AA83" s="192"/>
      <c r="AB83" s="192"/>
      <c r="AC83" s="192"/>
      <c r="AD83" s="192"/>
      <c r="AE83" s="192"/>
      <c r="AF83" s="192"/>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73"/>
      <c r="B84" s="32"/>
      <c r="C84" s="33"/>
      <c r="D84" s="33"/>
      <c r="E84" s="32"/>
      <c r="F84" s="32"/>
      <c r="G84" s="647"/>
      <c r="H84" s="647"/>
      <c r="I84" s="647"/>
      <c r="J84" s="648"/>
      <c r="K84" s="648"/>
      <c r="L84" s="648"/>
      <c r="M84" s="648"/>
      <c r="N84" s="648"/>
      <c r="O84" s="648"/>
      <c r="P84" s="648"/>
      <c r="Q84" s="648"/>
      <c r="R84" s="648"/>
      <c r="S84" s="648"/>
      <c r="T84" s="648"/>
      <c r="U84" s="648"/>
      <c r="V84" s="648"/>
      <c r="W84" s="648"/>
      <c r="X84" s="32"/>
      <c r="Y84" s="32"/>
      <c r="Z84" s="33"/>
      <c r="AA84" s="32"/>
      <c r="AB84" s="32"/>
      <c r="AC84" s="32"/>
      <c r="AD84" s="32"/>
      <c r="AE84" s="32"/>
      <c r="AF84" s="32"/>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646" t="s">
        <v>131</v>
      </c>
      <c r="H85" s="646"/>
      <c r="I85" s="646"/>
      <c r="J85" s="646"/>
      <c r="K85" s="646"/>
      <c r="L85" s="646"/>
      <c r="M85" s="646"/>
      <c r="N85" s="646"/>
      <c r="O85" s="646"/>
      <c r="P85" s="646"/>
      <c r="Q85" s="646"/>
      <c r="R85" s="646"/>
      <c r="S85" s="646"/>
      <c r="T85" s="646"/>
      <c r="U85" s="646"/>
      <c r="V85" s="646"/>
      <c r="W85" s="646"/>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647" t="s">
        <v>132</v>
      </c>
      <c r="H86" s="647"/>
      <c r="I86" s="647"/>
      <c r="J86" s="648" t="s">
        <v>133</v>
      </c>
      <c r="K86" s="648"/>
      <c r="L86" s="648"/>
      <c r="M86" s="648"/>
      <c r="N86" s="648"/>
      <c r="O86" s="648"/>
      <c r="P86" s="648"/>
      <c r="Q86" s="648"/>
      <c r="R86" s="648"/>
      <c r="S86" s="648"/>
      <c r="T86" s="648"/>
      <c r="U86" s="648"/>
      <c r="V86" s="648"/>
      <c r="W86" s="648"/>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197" t="e">
        <f>G80</f>
        <v>#REF!</v>
      </c>
      <c r="H87" s="198" t="s">
        <v>2</v>
      </c>
      <c r="I87" s="197">
        <f>I80</f>
        <v>100</v>
      </c>
      <c r="J87" s="636" t="s">
        <v>140</v>
      </c>
      <c r="K87" s="636"/>
      <c r="L87" s="636"/>
      <c r="M87" s="636"/>
      <c r="N87" s="636"/>
      <c r="O87" s="636"/>
      <c r="P87" s="636"/>
      <c r="Q87" s="636"/>
      <c r="R87" s="636"/>
      <c r="S87" s="636"/>
      <c r="T87" s="636"/>
      <c r="U87" s="636"/>
      <c r="V87" s="636"/>
      <c r="W87" s="636"/>
      <c r="Z87" s="4"/>
    </row>
    <row r="88" spans="1:98" ht="15" hidden="1" customHeight="1" x14ac:dyDescent="0.25">
      <c r="C88" s="4"/>
      <c r="D88" s="4"/>
      <c r="G88" s="197" t="e">
        <f t="shared" ref="G88:G90" si="17">G81</f>
        <v>#REF!</v>
      </c>
      <c r="H88" s="198" t="s">
        <v>2</v>
      </c>
      <c r="I88" s="197" t="e">
        <f t="shared" ref="I88:I90" si="18">I81</f>
        <v>#REF!</v>
      </c>
      <c r="J88" s="636" t="s">
        <v>141</v>
      </c>
      <c r="K88" s="636"/>
      <c r="L88" s="636"/>
      <c r="M88" s="636"/>
      <c r="N88" s="636"/>
      <c r="O88" s="636"/>
      <c r="P88" s="636"/>
      <c r="Q88" s="636"/>
      <c r="R88" s="636"/>
      <c r="S88" s="636"/>
      <c r="T88" s="636"/>
      <c r="U88" s="636"/>
      <c r="V88" s="636"/>
      <c r="W88" s="636"/>
    </row>
    <row r="89" spans="1:98" ht="15" hidden="1" customHeight="1" x14ac:dyDescent="0.25">
      <c r="C89" s="4"/>
      <c r="D89" s="4"/>
      <c r="G89" s="197" t="e">
        <f t="shared" si="17"/>
        <v>#REF!</v>
      </c>
      <c r="H89" s="198" t="s">
        <v>2</v>
      </c>
      <c r="I89" s="197" t="e">
        <f t="shared" si="18"/>
        <v>#REF!</v>
      </c>
      <c r="J89" s="636" t="s">
        <v>142</v>
      </c>
      <c r="K89" s="636"/>
      <c r="L89" s="636"/>
      <c r="M89" s="636"/>
      <c r="N89" s="636"/>
      <c r="O89" s="636"/>
      <c r="P89" s="636"/>
      <c r="Q89" s="636"/>
      <c r="R89" s="636"/>
      <c r="S89" s="636"/>
      <c r="T89" s="636"/>
      <c r="U89" s="636"/>
      <c r="V89" s="636"/>
      <c r="W89" s="636"/>
    </row>
    <row r="90" spans="1:98" ht="15" hidden="1" customHeight="1" x14ac:dyDescent="0.25">
      <c r="C90" s="4"/>
      <c r="D90" s="4"/>
      <c r="G90" s="197">
        <f t="shared" si="17"/>
        <v>0</v>
      </c>
      <c r="H90" s="198" t="s">
        <v>2</v>
      </c>
      <c r="I90" s="197" t="e">
        <f t="shared" si="18"/>
        <v>#REF!</v>
      </c>
      <c r="J90" s="636" t="s">
        <v>143</v>
      </c>
      <c r="K90" s="636"/>
      <c r="L90" s="636"/>
      <c r="M90" s="636"/>
      <c r="N90" s="636"/>
      <c r="O90" s="636"/>
      <c r="P90" s="636"/>
      <c r="Q90" s="636"/>
      <c r="R90" s="636"/>
      <c r="S90" s="636"/>
      <c r="T90" s="636"/>
      <c r="U90" s="636"/>
      <c r="V90" s="636"/>
      <c r="W90" s="636"/>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B7:B8"/>
    <mergeCell ref="C7:C8"/>
    <mergeCell ref="D7:D8"/>
    <mergeCell ref="E7:E8"/>
    <mergeCell ref="F7:F8"/>
    <mergeCell ref="G2:V2"/>
    <mergeCell ref="E4:F4"/>
    <mergeCell ref="G4:V4"/>
    <mergeCell ref="B5:C5"/>
    <mergeCell ref="G5:V5"/>
    <mergeCell ref="G3:V3"/>
    <mergeCell ref="G7:N7"/>
    <mergeCell ref="O7:V7"/>
    <mergeCell ref="Z7:Z8"/>
    <mergeCell ref="AE7:AE8"/>
    <mergeCell ref="AF7:AF8"/>
    <mergeCell ref="AC8:AD8"/>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84:I84"/>
    <mergeCell ref="J84:W84"/>
    <mergeCell ref="G85:W85"/>
    <mergeCell ref="G86:I86"/>
    <mergeCell ref="J86:W86"/>
    <mergeCell ref="J87:W87"/>
    <mergeCell ref="J88:W88"/>
    <mergeCell ref="J89:W89"/>
    <mergeCell ref="J90:W90"/>
    <mergeCell ref="J83:W83"/>
  </mergeCells>
  <conditionalFormatting sqref="O55:V56 B51:Y54 Z9:AF54 B9:V50 Y10:Y50">
    <cfRule type="expression" dxfId="481" priority="84">
      <formula>AND($B9&lt;&gt;"",$B10="")</formula>
    </cfRule>
    <cfRule type="expression" dxfId="480" priority="85">
      <formula>$B9=""</formula>
    </cfRule>
  </conditionalFormatting>
  <conditionalFormatting sqref="Y82 G78 G85">
    <cfRule type="expression" dxfId="479" priority="76">
      <formula>$G$77="kkm tunggal"</formula>
    </cfRule>
  </conditionalFormatting>
  <conditionalFormatting sqref="G8:V8">
    <cfRule type="expression" dxfId="478" priority="2393">
      <formula>COUNTA(G$9:G$54)&gt;0</formula>
    </cfRule>
  </conditionalFormatting>
  <conditionalFormatting sqref="Y9">
    <cfRule type="expression" dxfId="477" priority="7">
      <formula>AND($B9&lt;&gt;"",$B10="")</formula>
    </cfRule>
    <cfRule type="expression" dxfId="476" priority="8">
      <formula>$B9=""</formula>
    </cfRule>
  </conditionalFormatting>
  <conditionalFormatting sqref="G55:N56">
    <cfRule type="expression" dxfId="475" priority="32">
      <formula>AND($B55&lt;&gt;"",$B56="")</formula>
    </cfRule>
    <cfRule type="expression" dxfId="474" priority="33">
      <formula>$B55=""</formula>
    </cfRule>
  </conditionalFormatting>
  <conditionalFormatting sqref="G55:N56">
    <cfRule type="expression" dxfId="473" priority="27">
      <formula>COUNTIF($G55:$N55,G55)&gt;1</formula>
    </cfRule>
  </conditionalFormatting>
  <conditionalFormatting sqref="AE10:AE54">
    <cfRule type="expression" dxfId="472" priority="21">
      <formula>AND($B9&lt;&gt;"",$B10="")</formula>
    </cfRule>
    <cfRule type="expression" dxfId="471" priority="22">
      <formula>$B9=""</formula>
    </cfRule>
  </conditionalFormatting>
  <conditionalFormatting sqref="W9:X50">
    <cfRule type="expression" dxfId="470" priority="1">
      <formula>AND($B9&lt;&gt;"",$B10="")</formula>
    </cfRule>
    <cfRule type="expression" dxfId="469" priority="2">
      <formula>$B9=""</formula>
    </cfRule>
  </conditionalFormatting>
  <dataValidations count="9">
    <dataValidation allowBlank="1" showInputMessage="1" showErrorMessage="1" prompt="Mohon diisi Bobot Nilai. Jika tidak Melakukan penilaian Sumatif silahkan tulis Bobot Nilai 0" sqref="X8" xr:uid="{00000000-0002-0000-0600-000000000000}"/>
    <dataValidation allowBlank="1" showInputMessage="1" showErrorMessage="1" prompt="Mohon diisi Bobot Nilai" sqref="W8 Y8" xr:uid="{00000000-0002-0000-0600-000001000000}"/>
    <dataValidation allowBlank="1" showInputMessage="1" showErrorMessage="1" prompt="Bobot Nilai" sqref="W6:Y6" xr:uid="{00000000-0002-0000-0600-000002000000}"/>
    <dataValidation allowBlank="1" showInputMessage="1" showErrorMessage="1" prompt="Rata-rata Harian" sqref="W7" xr:uid="{00000000-0002-0000-0600-000003000000}"/>
    <dataValidation type="textLength" operator="lessThanOrEqual" allowBlank="1" showInputMessage="1" showErrorMessage="1" sqref="I67:V74" xr:uid="{00000000-0002-0000-0600-000004000000}">
      <formula1>100</formula1>
    </dataValidation>
    <dataValidation type="textLength" operator="lessThanOrEqual" allowBlank="1" showInputMessage="1" showErrorMessage="1" errorTitle="Petunjuk" error="Tulis ringkasan KD maksimal 65 huruf" sqref="W68:AF74" xr:uid="{00000000-0002-0000-0600-000005000000}">
      <formula1>65</formula1>
    </dataValidation>
    <dataValidation allowBlank="1" showInputMessage="1" showErrorMessage="1" prompt="KKM" sqref="I81:I82" xr:uid="{00000000-0002-0000-0600-000006000000}"/>
    <dataValidation type="custom" allowBlank="1" showInputMessage="1" showErrorMessage="1" error="Ada nilai yang sama Bro!" prompt="JIKA ADA NILAI SUMATIF YANG SAMA, MAKA NILAI SUMATIF YG LAIN DITAMBAH angka 1-4 dibelakang koma. Misalnya 82 dan 82,2" sqref="O9:V56" xr:uid="{00000000-0002-0000-0600-000007000000}">
      <formula1>AND(O9&gt;0,O9&lt;=101,COUNTIF($O9:$V9,O9)=1)</formula1>
    </dataValidation>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4 W9:X50" xr:uid="{00000000-0002-0000-0600-000008000000}">
      <formula1>AND(G9&gt;0,G9&lt;=101,COUNTIF($G9:$N9,G9)=1)</formula1>
    </dataValidation>
  </dataValidations>
  <pageMargins left="0.70866141732283472" right="0.43307086614173229" top="0.39370078740157483" bottom="0.39370078740157483" header="0.19685039370078741" footer="0.23622047244094491"/>
  <pageSetup paperSize="9" orientation="landscape" blackAndWhite="1" horizontalDpi="4294967293" verticalDpi="4294967293"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8">
    <tabColor rgb="FF0000FF"/>
  </sheetPr>
  <dimension ref="A1:CV97"/>
  <sheetViews>
    <sheetView showGridLines="0" topLeftCell="A2" zoomScale="63" zoomScaleNormal="63" zoomScaleSheetLayoutView="80" workbookViewId="0">
      <pane xSplit="6" ySplit="7" topLeftCell="G48" activePane="bottomRight" state="frozen"/>
      <selection activeCell="K63" sqref="K63"/>
      <selection pane="topRight" activeCell="K63" sqref="K63"/>
      <selection pane="bottomLeft" activeCell="K63" sqref="K63"/>
      <selection pane="bottomRight" activeCell="AE38" sqref="AE38"/>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hidden="1" customWidth="1"/>
    <col min="77" max="79" width="5.7109375" style="4" hidden="1" customWidth="1"/>
    <col min="80" max="94" width="9.140625" style="4" hidden="1" customWidth="1"/>
    <col min="95" max="100" width="5.7109375" style="4" hidden="1" customWidth="1"/>
    <col min="101" max="16384" width="9.140625" style="4" hidden="1"/>
  </cols>
  <sheetData>
    <row r="1" spans="1:98" customFormat="1" ht="8.25" hidden="1" customHeight="1" x14ac:dyDescent="0.25">
      <c r="A1" s="173"/>
      <c r="B1" s="174"/>
      <c r="C1" s="174"/>
      <c r="D1" s="174"/>
      <c r="E1" s="174"/>
      <c r="F1" s="174"/>
      <c r="G1" s="174"/>
      <c r="H1" s="174"/>
      <c r="I1" s="174"/>
      <c r="J1" s="174"/>
      <c r="K1" s="174"/>
      <c r="L1" s="174"/>
      <c r="M1" s="174"/>
      <c r="N1" s="174"/>
      <c r="O1" s="174"/>
      <c r="P1" s="174"/>
      <c r="Q1" s="174"/>
      <c r="R1" s="174"/>
      <c r="S1" s="174"/>
      <c r="T1" s="174"/>
      <c r="U1" s="174"/>
      <c r="V1" s="174"/>
      <c r="W1" s="174"/>
      <c r="X1" s="174"/>
      <c r="Y1" s="174"/>
      <c r="Z1" s="174"/>
      <c r="AA1" s="174"/>
      <c r="AB1" s="174"/>
      <c r="AC1" s="174"/>
      <c r="AD1" s="174"/>
      <c r="AE1" s="174"/>
      <c r="AF1" s="174"/>
      <c r="BY1" s="4"/>
      <c r="BZ1" s="4"/>
      <c r="CA1" s="4"/>
      <c r="CB1" s="4"/>
      <c r="CC1" s="4"/>
      <c r="CD1" s="4"/>
      <c r="CE1" s="4"/>
      <c r="CF1" s="4"/>
      <c r="CG1" s="4"/>
      <c r="CH1" s="4"/>
      <c r="CI1" s="4"/>
      <c r="CJ1" s="4"/>
      <c r="CK1" s="4"/>
      <c r="CL1" s="4"/>
      <c r="CM1" s="4"/>
      <c r="CN1" s="4"/>
      <c r="CO1" s="4"/>
      <c r="CP1" s="4"/>
      <c r="CQ1" s="4"/>
      <c r="CR1" s="4"/>
      <c r="CS1" s="4"/>
      <c r="CT1" s="4"/>
    </row>
    <row r="2" spans="1:98" customFormat="1" ht="27.75" customHeight="1" x14ac:dyDescent="0.25">
      <c r="A2" s="173"/>
      <c r="B2" s="222"/>
      <c r="C2" s="223"/>
      <c r="D2" s="223"/>
      <c r="E2" s="237" t="s">
        <v>128</v>
      </c>
      <c r="F2" s="238"/>
      <c r="G2" s="619" t="str">
        <f>Data!C4</f>
        <v>SMP ISLAM PEGANDON</v>
      </c>
      <c r="H2" s="619"/>
      <c r="I2" s="619"/>
      <c r="J2" s="619"/>
      <c r="K2" s="619"/>
      <c r="L2" s="619"/>
      <c r="M2" s="619"/>
      <c r="N2" s="619"/>
      <c r="O2" s="619"/>
      <c r="P2" s="619"/>
      <c r="Q2" s="619"/>
      <c r="R2" s="619"/>
      <c r="S2" s="619"/>
      <c r="T2" s="619"/>
      <c r="U2" s="619"/>
      <c r="V2" s="619"/>
      <c r="W2" s="207"/>
      <c r="X2" s="207"/>
      <c r="Y2" s="207"/>
      <c r="Z2" s="207"/>
      <c r="AA2" s="207"/>
      <c r="AB2" s="207"/>
      <c r="AC2" s="207"/>
      <c r="AD2" s="207"/>
      <c r="AE2" s="207"/>
      <c r="AF2" s="207"/>
      <c r="BY2" s="4"/>
      <c r="BZ2" s="4"/>
      <c r="CA2" s="4"/>
      <c r="CB2" s="4"/>
      <c r="CC2" s="4"/>
      <c r="CD2" s="4"/>
      <c r="CE2" s="4"/>
      <c r="CF2" s="4"/>
      <c r="CG2" s="4"/>
      <c r="CH2" s="4"/>
      <c r="CI2" s="4"/>
      <c r="CJ2" s="4"/>
      <c r="CK2" s="4"/>
      <c r="CL2" s="4"/>
      <c r="CM2" s="4"/>
      <c r="CN2" s="4"/>
      <c r="CO2" s="4"/>
      <c r="CP2" s="4"/>
      <c r="CQ2" s="4"/>
      <c r="CR2" s="4"/>
      <c r="CS2" s="4"/>
      <c r="CT2" s="4"/>
    </row>
    <row r="3" spans="1:98" customFormat="1" ht="27.75" customHeight="1" x14ac:dyDescent="0.25">
      <c r="A3" s="173"/>
      <c r="B3" s="222"/>
      <c r="C3" s="223"/>
      <c r="D3" s="223"/>
      <c r="E3" s="371"/>
      <c r="F3" s="372"/>
      <c r="G3" s="622" t="str">
        <f>"TAHUN PELAJARAN "&amp;Data!$C$20</f>
        <v>TAHUN PELAJARAN 2024 / 2025</v>
      </c>
      <c r="H3" s="622"/>
      <c r="I3" s="622"/>
      <c r="J3" s="622"/>
      <c r="K3" s="622"/>
      <c r="L3" s="622"/>
      <c r="M3" s="622"/>
      <c r="N3" s="622"/>
      <c r="O3" s="622"/>
      <c r="P3" s="622"/>
      <c r="Q3" s="622"/>
      <c r="R3" s="622"/>
      <c r="S3" s="622"/>
      <c r="T3" s="622"/>
      <c r="U3" s="622"/>
      <c r="V3" s="622"/>
      <c r="W3" s="207"/>
      <c r="X3" s="207"/>
      <c r="Y3" s="207"/>
      <c r="Z3" s="207"/>
      <c r="AA3" s="207"/>
      <c r="AB3" s="207"/>
      <c r="AC3" s="207"/>
      <c r="AD3" s="207"/>
      <c r="AE3" s="207"/>
      <c r="AF3" s="207"/>
      <c r="BY3" s="4"/>
      <c r="BZ3" s="4"/>
      <c r="CA3" s="4"/>
      <c r="CB3" s="4"/>
      <c r="CC3" s="4"/>
      <c r="CD3" s="4"/>
      <c r="CE3" s="4"/>
      <c r="CF3" s="4"/>
      <c r="CG3" s="4"/>
      <c r="CH3" s="4"/>
      <c r="CI3" s="4"/>
      <c r="CJ3" s="4"/>
      <c r="CK3" s="4"/>
      <c r="CL3" s="4"/>
      <c r="CM3" s="4"/>
      <c r="CN3" s="4"/>
      <c r="CO3" s="4"/>
      <c r="CP3" s="4"/>
      <c r="CQ3" s="4"/>
      <c r="CR3" s="4"/>
      <c r="CS3" s="4"/>
      <c r="CT3" s="4"/>
    </row>
    <row r="4" spans="1:98" s="176" customFormat="1" ht="27.75" customHeight="1" x14ac:dyDescent="0.25">
      <c r="A4" s="175"/>
      <c r="B4" s="224"/>
      <c r="C4" s="225"/>
      <c r="D4" s="225"/>
      <c r="E4" s="620" t="s">
        <v>159</v>
      </c>
      <c r="F4" s="621"/>
      <c r="G4" s="622" t="str">
        <f>Menu!B7</f>
        <v>Matematika</v>
      </c>
      <c r="H4" s="622"/>
      <c r="I4" s="622"/>
      <c r="J4" s="622"/>
      <c r="K4" s="622"/>
      <c r="L4" s="622"/>
      <c r="M4" s="622"/>
      <c r="N4" s="622"/>
      <c r="O4" s="622"/>
      <c r="P4" s="622"/>
      <c r="Q4" s="622"/>
      <c r="R4" s="622"/>
      <c r="S4" s="622"/>
      <c r="T4" s="622"/>
      <c r="U4" s="622"/>
      <c r="V4" s="622"/>
      <c r="W4" s="207"/>
      <c r="X4" s="207"/>
      <c r="Y4" s="207"/>
      <c r="Z4" s="207"/>
      <c r="AA4" s="207"/>
      <c r="AB4" s="207"/>
      <c r="AC4" s="207"/>
      <c r="AD4" s="207"/>
      <c r="AE4" s="207"/>
      <c r="AF4" s="207"/>
    </row>
    <row r="5" spans="1:98" customFormat="1" ht="35.25" customHeight="1" thickBot="1" x14ac:dyDescent="0.3">
      <c r="A5" s="173"/>
      <c r="B5" s="672"/>
      <c r="C5" s="672"/>
      <c r="D5" s="234"/>
      <c r="E5" s="235"/>
      <c r="F5" s="236"/>
      <c r="G5" s="624" t="str">
        <f>'AQIDAH - AKHLAK'!G5</f>
        <v>Perolehan Hasil Assesmen Peserta Didik Kelas IX B Semester II ( Genap )</v>
      </c>
      <c r="H5" s="625"/>
      <c r="I5" s="625"/>
      <c r="J5" s="625"/>
      <c r="K5" s="625"/>
      <c r="L5" s="625"/>
      <c r="M5" s="625"/>
      <c r="N5" s="625"/>
      <c r="O5" s="625"/>
      <c r="P5" s="625"/>
      <c r="Q5" s="625"/>
      <c r="R5" s="625"/>
      <c r="S5" s="625"/>
      <c r="T5" s="625"/>
      <c r="U5" s="625"/>
      <c r="V5" s="625"/>
      <c r="W5" s="207"/>
      <c r="X5" s="207"/>
      <c r="Y5" s="207"/>
      <c r="Z5" s="207"/>
      <c r="AA5" s="207"/>
      <c r="AB5" s="207"/>
      <c r="AC5" s="207"/>
      <c r="AD5" s="207"/>
      <c r="AE5" s="207"/>
      <c r="AF5" s="207"/>
      <c r="BY5" s="4"/>
      <c r="BZ5" s="4"/>
      <c r="CA5" s="4"/>
      <c r="CB5" s="4"/>
      <c r="CC5" s="4"/>
      <c r="CD5" s="4"/>
      <c r="CE5" s="4"/>
      <c r="CF5" s="4"/>
      <c r="CG5" s="4"/>
      <c r="CH5" s="4"/>
      <c r="CI5" s="4"/>
      <c r="CJ5" s="4"/>
      <c r="CK5" s="4"/>
      <c r="CL5" s="4"/>
      <c r="CM5" s="4"/>
      <c r="CN5" s="4"/>
      <c r="CO5" s="4"/>
      <c r="CP5" s="4"/>
      <c r="CQ5" s="4"/>
      <c r="CR5" s="4"/>
      <c r="CS5" s="4"/>
      <c r="CT5" s="4"/>
    </row>
    <row r="6" spans="1:98" s="179" customFormat="1" ht="25.5" hidden="1" customHeight="1" thickBot="1" x14ac:dyDescent="0.3">
      <c r="A6" s="177"/>
      <c r="B6" s="178"/>
      <c r="C6" s="178"/>
      <c r="D6" s="178"/>
      <c r="E6" s="178"/>
      <c r="F6" s="178"/>
      <c r="G6" s="209">
        <f t="shared" ref="G6:V6" si="0">IF(COUNT(G9:G54)&gt;0,1,"")</f>
        <v>1</v>
      </c>
      <c r="H6" s="209">
        <f t="shared" si="0"/>
        <v>1</v>
      </c>
      <c r="I6" s="209">
        <f t="shared" si="0"/>
        <v>1</v>
      </c>
      <c r="J6" s="209">
        <f t="shared" si="0"/>
        <v>1</v>
      </c>
      <c r="K6" s="209">
        <f t="shared" si="0"/>
        <v>1</v>
      </c>
      <c r="L6" s="209">
        <f t="shared" si="0"/>
        <v>1</v>
      </c>
      <c r="M6" s="209" t="str">
        <f t="shared" si="0"/>
        <v/>
      </c>
      <c r="N6" s="209" t="str">
        <f t="shared" si="0"/>
        <v/>
      </c>
      <c r="O6" s="209">
        <f t="shared" si="0"/>
        <v>1</v>
      </c>
      <c r="P6" s="209">
        <f t="shared" si="0"/>
        <v>1</v>
      </c>
      <c r="Q6" s="209">
        <f t="shared" si="0"/>
        <v>1</v>
      </c>
      <c r="R6" s="209" t="str">
        <f t="shared" si="0"/>
        <v/>
      </c>
      <c r="S6" s="209" t="str">
        <f t="shared" si="0"/>
        <v/>
      </c>
      <c r="T6" s="209" t="str">
        <f t="shared" si="0"/>
        <v/>
      </c>
      <c r="U6" s="209" t="str">
        <f t="shared" si="0"/>
        <v/>
      </c>
      <c r="V6" s="209" t="str">
        <f t="shared" si="0"/>
        <v/>
      </c>
      <c r="W6" s="210">
        <f>SUM(G6:N6)</f>
        <v>6</v>
      </c>
      <c r="X6" s="210">
        <f>SUM(O6:V6)</f>
        <v>3</v>
      </c>
      <c r="Y6" s="210">
        <f>SUM(W8:Y8)</f>
        <v>3</v>
      </c>
      <c r="Z6" s="208"/>
      <c r="AA6" s="208"/>
      <c r="AB6" s="208"/>
      <c r="AC6" s="208"/>
      <c r="AD6" s="208"/>
      <c r="AE6" s="208"/>
      <c r="AF6" s="208"/>
    </row>
    <row r="7" spans="1:98" customFormat="1" ht="39.75" customHeight="1" thickBot="1" x14ac:dyDescent="0.3">
      <c r="A7" s="173"/>
      <c r="B7" s="656" t="s">
        <v>0</v>
      </c>
      <c r="C7" s="652" t="s">
        <v>68</v>
      </c>
      <c r="D7" s="652" t="s">
        <v>69</v>
      </c>
      <c r="E7" s="652" t="s">
        <v>1</v>
      </c>
      <c r="F7" s="657" t="s">
        <v>14</v>
      </c>
      <c r="G7" s="658" t="s">
        <v>134</v>
      </c>
      <c r="H7" s="659"/>
      <c r="I7" s="659"/>
      <c r="J7" s="659"/>
      <c r="K7" s="659"/>
      <c r="L7" s="659"/>
      <c r="M7" s="659"/>
      <c r="N7" s="660"/>
      <c r="O7" s="649" t="s">
        <v>135</v>
      </c>
      <c r="P7" s="650"/>
      <c r="Q7" s="650"/>
      <c r="R7" s="650"/>
      <c r="S7" s="650"/>
      <c r="T7" s="650"/>
      <c r="U7" s="650"/>
      <c r="V7" s="651"/>
      <c r="W7" s="241" t="s">
        <v>136</v>
      </c>
      <c r="X7" s="241" t="s">
        <v>138</v>
      </c>
      <c r="Y7" s="241" t="s">
        <v>137</v>
      </c>
      <c r="Z7" s="662" t="s">
        <v>80</v>
      </c>
      <c r="AA7" s="203"/>
      <c r="AB7" s="203"/>
      <c r="AC7" s="203"/>
      <c r="AD7" s="203"/>
      <c r="AE7" s="654" t="s">
        <v>144</v>
      </c>
      <c r="AF7" s="653" t="s">
        <v>145</v>
      </c>
      <c r="BY7" s="4"/>
      <c r="BZ7" s="4"/>
      <c r="CA7" s="4"/>
      <c r="CB7" s="4"/>
      <c r="CC7" s="4"/>
      <c r="CD7" s="4"/>
      <c r="CE7" s="4"/>
      <c r="CF7" s="4"/>
      <c r="CG7" s="4"/>
      <c r="CH7" s="4"/>
      <c r="CI7" s="4"/>
      <c r="CJ7" s="4"/>
      <c r="CK7" s="4"/>
      <c r="CL7" s="4"/>
      <c r="CM7" s="4"/>
      <c r="CN7" s="4"/>
      <c r="CO7" s="4"/>
      <c r="CP7" s="4"/>
      <c r="CQ7" s="4"/>
      <c r="CR7" s="4"/>
      <c r="CS7" s="4"/>
      <c r="CT7" s="4"/>
    </row>
    <row r="8" spans="1:98" customFormat="1" ht="18" customHeight="1" thickBot="1" x14ac:dyDescent="0.3">
      <c r="A8" s="173"/>
      <c r="B8" s="614"/>
      <c r="C8" s="616"/>
      <c r="D8" s="616"/>
      <c r="E8" s="616"/>
      <c r="F8" s="618"/>
      <c r="G8" s="169" t="str">
        <f>H67</f>
        <v>TP-1</v>
      </c>
      <c r="H8" s="170" t="str">
        <f>H68</f>
        <v>TP-2</v>
      </c>
      <c r="I8" s="170" t="str">
        <f>H69</f>
        <v>TP-3</v>
      </c>
      <c r="J8" s="170" t="str">
        <f>H70</f>
        <v>TP-4</v>
      </c>
      <c r="K8" s="170" t="str">
        <f>H71</f>
        <v>TP-5</v>
      </c>
      <c r="L8" s="170" t="str">
        <f>H72</f>
        <v>TP-6</v>
      </c>
      <c r="M8" s="170" t="str">
        <f>H73</f>
        <v>TP-7</v>
      </c>
      <c r="N8" s="171" t="str">
        <f>H74</f>
        <v>TP-8</v>
      </c>
      <c r="O8" s="169" t="s">
        <v>148</v>
      </c>
      <c r="P8" s="170" t="s">
        <v>149</v>
      </c>
      <c r="Q8" s="170" t="s">
        <v>150</v>
      </c>
      <c r="R8" s="170" t="s">
        <v>151</v>
      </c>
      <c r="S8" s="170" t="s">
        <v>152</v>
      </c>
      <c r="T8" s="170" t="s">
        <v>153</v>
      </c>
      <c r="U8" s="170" t="s">
        <v>154</v>
      </c>
      <c r="V8" s="171" t="s">
        <v>155</v>
      </c>
      <c r="W8" s="204">
        <v>1</v>
      </c>
      <c r="X8" s="204">
        <v>1</v>
      </c>
      <c r="Y8" s="204">
        <v>1</v>
      </c>
      <c r="Z8" s="662"/>
      <c r="AA8" s="205" t="s">
        <v>129</v>
      </c>
      <c r="AB8" s="205" t="s">
        <v>130</v>
      </c>
      <c r="AC8" s="655" t="s">
        <v>3</v>
      </c>
      <c r="AD8" s="655"/>
      <c r="AE8" s="654"/>
      <c r="AF8" s="653"/>
      <c r="BY8" s="4"/>
      <c r="BZ8" s="4"/>
      <c r="CA8" s="4"/>
      <c r="CB8" s="4"/>
      <c r="CC8" s="4"/>
      <c r="CD8" s="4"/>
      <c r="CE8" s="4"/>
      <c r="CF8" s="4"/>
      <c r="CG8" s="4"/>
      <c r="CH8" s="4"/>
      <c r="CI8" s="4"/>
      <c r="CJ8" s="4"/>
      <c r="CK8" s="4"/>
      <c r="CL8" s="4"/>
      <c r="CM8" s="4"/>
      <c r="CN8" s="4"/>
      <c r="CO8" s="4"/>
      <c r="CP8" s="4"/>
      <c r="CQ8" s="4"/>
      <c r="CR8" s="4"/>
      <c r="CS8" s="4"/>
      <c r="CT8" s="4"/>
    </row>
    <row r="9" spans="1:98" customFormat="1" ht="45.75" customHeight="1" x14ac:dyDescent="0.25">
      <c r="A9" s="173"/>
      <c r="B9" s="134">
        <v>1</v>
      </c>
      <c r="C9" s="135">
        <f>IF(Data!F5="","",Data!F5)</f>
        <v>2111</v>
      </c>
      <c r="D9" s="135" t="str">
        <f>IF(Data!G5="","",Data!G5)</f>
        <v>3109336136</v>
      </c>
      <c r="E9" s="152" t="str">
        <f>IF(Data!H5="","",Data!H5)</f>
        <v>AGA ALBANI ZAMIR</v>
      </c>
      <c r="F9" s="135" t="str">
        <f>IF(Data!I5="","",Data!I5)</f>
        <v>L</v>
      </c>
      <c r="G9" s="256">
        <v>90</v>
      </c>
      <c r="H9" s="257">
        <v>66</v>
      </c>
      <c r="I9" s="257">
        <v>67</v>
      </c>
      <c r="J9" s="257">
        <v>68</v>
      </c>
      <c r="K9" s="257">
        <v>69</v>
      </c>
      <c r="L9" s="257">
        <v>80</v>
      </c>
      <c r="M9" s="257"/>
      <c r="N9" s="258"/>
      <c r="O9" s="256">
        <v>90</v>
      </c>
      <c r="P9" s="257">
        <v>78</v>
      </c>
      <c r="Q9" s="257"/>
      <c r="R9" s="257"/>
      <c r="S9" s="257"/>
      <c r="T9" s="257"/>
      <c r="U9" s="257"/>
      <c r="V9" s="257"/>
      <c r="W9" s="254">
        <f>IF(COUNT(G9:N9)&lt;2,"",ROUND(SUM(G9:N9)/$W$6,0))</f>
        <v>73</v>
      </c>
      <c r="X9" s="254">
        <f>IF(COUNT(O9:V9)&lt;2,"",ROUND(SUM(O9:V9)/$X$6,0))</f>
        <v>56</v>
      </c>
      <c r="Y9" s="255">
        <v>89</v>
      </c>
      <c r="Z9" s="242">
        <f t="shared" ref="Z9:Z10" si="1">IFERROR(IF(OR(X9="",Y9=""),"",ROUND(((W9*$W$8)+(X9*$X$8)+(Y9*$Y$8))/$Y$6,0)),"")</f>
        <v>73</v>
      </c>
      <c r="AA9" s="201">
        <f>MAX(G9:N9)</f>
        <v>90</v>
      </c>
      <c r="AB9" s="201">
        <f>MIN(G9:N9)</f>
        <v>66</v>
      </c>
      <c r="AC9" s="201">
        <f>MATCH(AA9,G9:N9,0)</f>
        <v>1</v>
      </c>
      <c r="AD9" s="201">
        <f>MATCH(AB9,G9:N9,0)</f>
        <v>2</v>
      </c>
      <c r="AE9" s="221" t="str">
        <f>IFERROR("Menunjukkan penguasaan"&amp; " dalam "&amp;(VLOOKUP(AC9,$G$67:$I$74,3)),"")</f>
        <v>Menunjukkan penguasaan dalam Tujuan 1</v>
      </c>
      <c r="AF9" s="226" t="str">
        <f>IFERROR("Perlu bantuan dalam "&amp;(VLOOKUP(AD9,$G$67:$I$74,3)),"")</f>
        <v>Perlu bantuan dalam Tujuan 2</v>
      </c>
      <c r="BY9" s="4"/>
      <c r="BZ9" s="4"/>
      <c r="CA9" s="4"/>
      <c r="CB9" s="4"/>
      <c r="CC9" s="4"/>
      <c r="CD9" s="4"/>
      <c r="CE9" s="4"/>
      <c r="CF9" s="4"/>
      <c r="CG9" s="4"/>
      <c r="CH9" s="4"/>
      <c r="CI9" s="4"/>
      <c r="CJ9" s="4"/>
      <c r="CK9" s="4"/>
      <c r="CL9" s="4"/>
      <c r="CM9" s="4"/>
      <c r="CN9" s="4"/>
      <c r="CO9" s="4"/>
      <c r="CP9" s="4"/>
      <c r="CQ9" s="4"/>
      <c r="CR9" s="4"/>
      <c r="CS9" s="4"/>
    </row>
    <row r="10" spans="1:98" customFormat="1" ht="45.75" customHeight="1" x14ac:dyDescent="0.25">
      <c r="A10" s="173"/>
      <c r="B10" s="134">
        <f t="shared" ref="B10" si="2">IF(E10="","",B9+1)</f>
        <v>2</v>
      </c>
      <c r="C10" s="135">
        <f>IF(Data!F6="","",Data!F6)</f>
        <v>2100</v>
      </c>
      <c r="D10" s="135" t="str">
        <f>IF(Data!G6="","",Data!G6)</f>
        <v>0108954708</v>
      </c>
      <c r="E10" s="152" t="str">
        <f>IF(Data!H6="","",Data!H6)</f>
        <v>AKBAR FIRLY MAULANA</v>
      </c>
      <c r="F10" s="135" t="str">
        <f>IF(Data!I6="","",Data!I6)</f>
        <v>L</v>
      </c>
      <c r="G10" s="251">
        <v>60</v>
      </c>
      <c r="H10" s="252">
        <v>80</v>
      </c>
      <c r="I10" s="252">
        <v>73</v>
      </c>
      <c r="J10" s="252">
        <v>74</v>
      </c>
      <c r="K10" s="252">
        <v>75</v>
      </c>
      <c r="L10" s="252">
        <v>76</v>
      </c>
      <c r="M10" s="252"/>
      <c r="N10" s="253"/>
      <c r="O10" s="251">
        <v>80</v>
      </c>
      <c r="P10" s="252">
        <v>81</v>
      </c>
      <c r="Q10" s="252">
        <v>82</v>
      </c>
      <c r="R10" s="252"/>
      <c r="S10" s="252"/>
      <c r="T10" s="252"/>
      <c r="U10" s="252"/>
      <c r="V10" s="252"/>
      <c r="W10" s="254">
        <f t="shared" ref="W10" si="3">IF(COUNT(G10:N10)&lt;2,"",ROUND(SUM(G10:N10)/$W$6,0))</f>
        <v>73</v>
      </c>
      <c r="X10" s="254">
        <f t="shared" ref="X10" si="4">IF(COUNT(O10:V10)&lt;2,"",ROUND(SUM(O10:V10)/$X$6,0))</f>
        <v>81</v>
      </c>
      <c r="Y10" s="255">
        <v>90</v>
      </c>
      <c r="Z10" s="242">
        <f t="shared" si="1"/>
        <v>81</v>
      </c>
      <c r="AA10" s="201">
        <f t="shared" ref="AA10" si="5">MAX(G10:N10)</f>
        <v>80</v>
      </c>
      <c r="AB10" s="201">
        <f t="shared" ref="AB10" si="6">MIN(G10:N10)</f>
        <v>60</v>
      </c>
      <c r="AC10" s="201">
        <f t="shared" ref="AC10" si="7">MATCH(AA10,G10:N10,0)</f>
        <v>2</v>
      </c>
      <c r="AD10" s="201">
        <f t="shared" ref="AD10" si="8">MATCH(AB10,G10:N10,0)</f>
        <v>1</v>
      </c>
      <c r="AE10" s="221" t="str">
        <f>IFERROR("Menunjukkan penguasaan"&amp; " dalam "&amp;(VLOOKUP(AC10,$G$67:$I$74,3)),"")</f>
        <v>Menunjukkan penguasaan dalam Tujuan 2</v>
      </c>
      <c r="AF10" s="226" t="str">
        <f>IFERROR("Perlu bantuan dalam "&amp;(VLOOKUP(AD10,$G$67:$I$74,3)),"")</f>
        <v>Perlu bantuan dalam Tujuan 1</v>
      </c>
      <c r="BY10" s="4"/>
      <c r="BZ10" s="4"/>
      <c r="CA10" s="4"/>
      <c r="CB10" s="4"/>
      <c r="CC10" s="4"/>
      <c r="CD10" s="4"/>
      <c r="CE10" s="4"/>
      <c r="CF10" s="4"/>
      <c r="CG10" s="4"/>
      <c r="CH10" s="4"/>
      <c r="CI10" s="4"/>
      <c r="CJ10" s="4"/>
      <c r="CK10" s="4"/>
      <c r="CL10" s="4"/>
      <c r="CM10" s="4"/>
      <c r="CN10" s="4"/>
      <c r="CO10" s="4"/>
      <c r="CP10" s="4"/>
      <c r="CQ10" s="4"/>
      <c r="CR10" s="4"/>
      <c r="CS10" s="4"/>
    </row>
    <row r="11" spans="1:98" customFormat="1" ht="45.75" customHeight="1" x14ac:dyDescent="0.25">
      <c r="A11" s="173"/>
      <c r="B11" s="134">
        <f t="shared" ref="B11:B56" si="9">IF(E11="","",B10+1)</f>
        <v>3</v>
      </c>
      <c r="C11" s="135">
        <f>IF(Data!F7="","",Data!F7)</f>
        <v>2085</v>
      </c>
      <c r="D11" s="135" t="str">
        <f>IF(Data!G7="","",Data!G7)</f>
        <v>0093911821</v>
      </c>
      <c r="E11" s="152" t="str">
        <f>IF(Data!H7="","",Data!H7)</f>
        <v>ALVINO EWALDO</v>
      </c>
      <c r="F11" s="135" t="str">
        <f>IF(Data!I7="","",Data!I7)</f>
        <v>L</v>
      </c>
      <c r="G11" s="251">
        <v>60</v>
      </c>
      <c r="H11" s="252">
        <v>80</v>
      </c>
      <c r="I11" s="252">
        <v>73</v>
      </c>
      <c r="J11" s="252">
        <v>74</v>
      </c>
      <c r="K11" s="252">
        <v>75</v>
      </c>
      <c r="L11" s="252">
        <v>76</v>
      </c>
      <c r="M11" s="252"/>
      <c r="N11" s="253"/>
      <c r="O11" s="251">
        <v>80</v>
      </c>
      <c r="P11" s="252">
        <v>81</v>
      </c>
      <c r="Q11" s="252">
        <v>82</v>
      </c>
      <c r="R11" s="252"/>
      <c r="S11" s="252"/>
      <c r="T11" s="252"/>
      <c r="U11" s="252"/>
      <c r="V11" s="252"/>
      <c r="W11" s="254">
        <f t="shared" ref="W11:W56" si="10">IF(COUNT(G11:N11)&lt;2,"",ROUND(SUM(G11:N11)/$W$6,0))</f>
        <v>73</v>
      </c>
      <c r="X11" s="254">
        <f t="shared" ref="X11:X56" si="11">IF(COUNT(O11:V11)&lt;2,"",ROUND(SUM(O11:V11)/$X$6,0))</f>
        <v>81</v>
      </c>
      <c r="Y11" s="255">
        <v>91</v>
      </c>
      <c r="Z11" s="242">
        <f t="shared" ref="Z11:Z56" si="12">IFERROR(IF(OR(X11="",Y11=""),"",ROUND(((W11*$W$8)+(X11*$X$8)+(Y11*$Y$8))/$Y$6,0)),"")</f>
        <v>82</v>
      </c>
      <c r="AA11" s="201">
        <f t="shared" ref="AA11:AA56" si="13">MAX(G11:N11)</f>
        <v>80</v>
      </c>
      <c r="AB11" s="201">
        <f t="shared" ref="AB11:AB56" si="14">MIN(G11:N11)</f>
        <v>60</v>
      </c>
      <c r="AC11" s="201">
        <f t="shared" ref="AC11:AC56" si="15">MATCH(AA11,G11:N11,0)</f>
        <v>2</v>
      </c>
      <c r="AD11" s="201">
        <f t="shared" ref="AD11:AD56" si="16">MATCH(AB11,G11:N11,0)</f>
        <v>1</v>
      </c>
      <c r="AE11" s="221" t="str">
        <f t="shared" ref="AE11:AE56" si="17">IFERROR("Menunjukkan penguasaan"&amp; " dalam "&amp;(VLOOKUP(AC11,$G$67:$I$74,3)),"")</f>
        <v>Menunjukkan penguasaan dalam Tujuan 2</v>
      </c>
      <c r="AF11" s="226" t="str">
        <f t="shared" ref="AF11:AF56" si="18">IFERROR("Perlu bantuan dalam "&amp;(VLOOKUP(AD11,$G$67:$I$74,3)),"")</f>
        <v>Perlu bantuan dalam Tujuan 1</v>
      </c>
      <c r="BY11" s="4"/>
      <c r="BZ11" s="4"/>
      <c r="CA11" s="4"/>
      <c r="CB11" s="4"/>
      <c r="CC11" s="4"/>
      <c r="CD11" s="4"/>
      <c r="CE11" s="4"/>
      <c r="CF11" s="4"/>
      <c r="CG11" s="4"/>
      <c r="CH11" s="4"/>
      <c r="CI11" s="4"/>
      <c r="CJ11" s="4"/>
      <c r="CK11" s="4"/>
      <c r="CL11" s="4"/>
      <c r="CM11" s="4"/>
      <c r="CN11" s="4"/>
      <c r="CO11" s="4"/>
      <c r="CP11" s="4"/>
      <c r="CQ11" s="4"/>
      <c r="CR11" s="4"/>
      <c r="CS11" s="4"/>
    </row>
    <row r="12" spans="1:98" customFormat="1" ht="45.75" customHeight="1" x14ac:dyDescent="0.25">
      <c r="A12" s="173"/>
      <c r="B12" s="134">
        <f t="shared" si="9"/>
        <v>4</v>
      </c>
      <c r="C12" s="135">
        <f>IF(Data!F8="","",Data!F8)</f>
        <v>2075</v>
      </c>
      <c r="D12" s="135" t="str">
        <f>IF(Data!G8="","",Data!G8)</f>
        <v>0098772064</v>
      </c>
      <c r="E12" s="152" t="str">
        <f>IF(Data!H8="","",Data!H8)</f>
        <v>AURA SUCI RAMADHANI</v>
      </c>
      <c r="F12" s="135" t="str">
        <f>IF(Data!I8="","",Data!I8)</f>
        <v>P</v>
      </c>
      <c r="G12" s="251">
        <v>60</v>
      </c>
      <c r="H12" s="252">
        <v>80</v>
      </c>
      <c r="I12" s="252">
        <v>73</v>
      </c>
      <c r="J12" s="252">
        <v>74</v>
      </c>
      <c r="K12" s="252">
        <v>75</v>
      </c>
      <c r="L12" s="252">
        <v>76</v>
      </c>
      <c r="M12" s="252"/>
      <c r="N12" s="253"/>
      <c r="O12" s="251">
        <v>80</v>
      </c>
      <c r="P12" s="252">
        <v>81</v>
      </c>
      <c r="Q12" s="252">
        <v>82</v>
      </c>
      <c r="R12" s="252"/>
      <c r="S12" s="252"/>
      <c r="T12" s="252"/>
      <c r="U12" s="252"/>
      <c r="V12" s="252"/>
      <c r="W12" s="254">
        <f t="shared" si="10"/>
        <v>73</v>
      </c>
      <c r="X12" s="254">
        <f t="shared" si="11"/>
        <v>81</v>
      </c>
      <c r="Y12" s="255">
        <v>92</v>
      </c>
      <c r="Z12" s="242">
        <f t="shared" si="12"/>
        <v>82</v>
      </c>
      <c r="AA12" s="201">
        <f t="shared" si="13"/>
        <v>80</v>
      </c>
      <c r="AB12" s="201">
        <f t="shared" si="14"/>
        <v>60</v>
      </c>
      <c r="AC12" s="201">
        <f t="shared" si="15"/>
        <v>2</v>
      </c>
      <c r="AD12" s="201">
        <f t="shared" si="16"/>
        <v>1</v>
      </c>
      <c r="AE12" s="221" t="str">
        <f t="shared" si="17"/>
        <v>Menunjukkan penguasaan dalam Tujuan 2</v>
      </c>
      <c r="AF12" s="226" t="str">
        <f t="shared" si="18"/>
        <v>Perlu bantuan dalam Tujuan 1</v>
      </c>
      <c r="BY12" s="4"/>
      <c r="BZ12" s="4"/>
      <c r="CA12" s="4"/>
      <c r="CB12" s="4"/>
      <c r="CC12" s="4"/>
      <c r="CD12" s="4"/>
      <c r="CE12" s="4"/>
      <c r="CF12" s="4"/>
      <c r="CG12" s="4"/>
      <c r="CH12" s="4"/>
      <c r="CI12" s="4"/>
      <c r="CJ12" s="4"/>
      <c r="CK12" s="4"/>
      <c r="CL12" s="4"/>
      <c r="CM12" s="4"/>
      <c r="CN12" s="4"/>
      <c r="CO12" s="4"/>
      <c r="CP12" s="4"/>
      <c r="CQ12" s="4"/>
      <c r="CR12" s="4"/>
      <c r="CS12" s="4"/>
    </row>
    <row r="13" spans="1:98" customFormat="1" ht="45.75" customHeight="1" x14ac:dyDescent="0.25">
      <c r="A13" s="173"/>
      <c r="B13" s="134">
        <f t="shared" si="9"/>
        <v>5</v>
      </c>
      <c r="C13" s="135">
        <f>IF(Data!F9="","",Data!F9)</f>
        <v>2086</v>
      </c>
      <c r="D13" s="135" t="str">
        <f>IF(Data!G9="","",Data!G9)</f>
        <v>0103867888</v>
      </c>
      <c r="E13" s="152" t="str">
        <f>IF(Data!H9="","",Data!H9)</f>
        <v>AYU SAFNA</v>
      </c>
      <c r="F13" s="135" t="str">
        <f>IF(Data!I9="","",Data!I9)</f>
        <v>P</v>
      </c>
      <c r="G13" s="251">
        <v>60</v>
      </c>
      <c r="H13" s="252">
        <v>80</v>
      </c>
      <c r="I13" s="252">
        <v>73</v>
      </c>
      <c r="J13" s="252">
        <v>74</v>
      </c>
      <c r="K13" s="252">
        <v>75</v>
      </c>
      <c r="L13" s="252">
        <v>76</v>
      </c>
      <c r="M13" s="252"/>
      <c r="N13" s="253"/>
      <c r="O13" s="251">
        <v>80</v>
      </c>
      <c r="P13" s="252">
        <v>81</v>
      </c>
      <c r="Q13" s="252">
        <v>82</v>
      </c>
      <c r="R13" s="252"/>
      <c r="S13" s="252"/>
      <c r="T13" s="252"/>
      <c r="U13" s="252"/>
      <c r="V13" s="252"/>
      <c r="W13" s="254">
        <f t="shared" si="10"/>
        <v>73</v>
      </c>
      <c r="X13" s="254">
        <f t="shared" si="11"/>
        <v>81</v>
      </c>
      <c r="Y13" s="255">
        <v>93</v>
      </c>
      <c r="Z13" s="242">
        <f t="shared" si="12"/>
        <v>82</v>
      </c>
      <c r="AA13" s="201">
        <f t="shared" si="13"/>
        <v>80</v>
      </c>
      <c r="AB13" s="201">
        <f t="shared" si="14"/>
        <v>60</v>
      </c>
      <c r="AC13" s="201">
        <f t="shared" si="15"/>
        <v>2</v>
      </c>
      <c r="AD13" s="201">
        <f t="shared" si="16"/>
        <v>1</v>
      </c>
      <c r="AE13" s="221" t="str">
        <f t="shared" si="17"/>
        <v>Menunjukkan penguasaan dalam Tujuan 2</v>
      </c>
      <c r="AF13" s="226" t="str">
        <f t="shared" si="18"/>
        <v>Perlu bantuan dalam Tujuan 1</v>
      </c>
      <c r="BY13" s="4"/>
      <c r="BZ13" s="4"/>
      <c r="CA13" s="4"/>
      <c r="CB13" s="4"/>
      <c r="CC13" s="4"/>
      <c r="CD13" s="4"/>
      <c r="CE13" s="4"/>
      <c r="CF13" s="4"/>
      <c r="CG13" s="4"/>
      <c r="CH13" s="4"/>
      <c r="CI13" s="4"/>
      <c r="CJ13" s="4"/>
      <c r="CK13" s="4"/>
      <c r="CL13" s="4"/>
      <c r="CM13" s="4"/>
      <c r="CN13" s="4"/>
      <c r="CO13" s="4"/>
      <c r="CP13" s="4"/>
      <c r="CQ13" s="4"/>
      <c r="CR13" s="4"/>
      <c r="CS13" s="4"/>
    </row>
    <row r="14" spans="1:98" customFormat="1" ht="45.75" customHeight="1" x14ac:dyDescent="0.25">
      <c r="A14" s="173"/>
      <c r="B14" s="134">
        <f t="shared" si="9"/>
        <v>6</v>
      </c>
      <c r="C14" s="135">
        <f>IF(Data!F10="","",Data!F10)</f>
        <v>2089</v>
      </c>
      <c r="D14" s="135" t="str">
        <f>IF(Data!G10="","",Data!G10)</f>
        <v>3098656100</v>
      </c>
      <c r="E14" s="152" t="str">
        <f>IF(Data!H10="","",Data!H10)</f>
        <v>DEWI AYU NURHALIZA</v>
      </c>
      <c r="F14" s="135" t="str">
        <f>IF(Data!I10="","",Data!I10)</f>
        <v>P</v>
      </c>
      <c r="G14" s="251">
        <v>60</v>
      </c>
      <c r="H14" s="252">
        <v>80</v>
      </c>
      <c r="I14" s="252">
        <v>73</v>
      </c>
      <c r="J14" s="252">
        <v>74</v>
      </c>
      <c r="K14" s="252">
        <v>75</v>
      </c>
      <c r="L14" s="252">
        <v>76</v>
      </c>
      <c r="M14" s="252"/>
      <c r="N14" s="253"/>
      <c r="O14" s="251">
        <v>80</v>
      </c>
      <c r="P14" s="252">
        <v>81</v>
      </c>
      <c r="Q14" s="252">
        <v>82</v>
      </c>
      <c r="R14" s="252"/>
      <c r="S14" s="252"/>
      <c r="T14" s="252"/>
      <c r="U14" s="252"/>
      <c r="V14" s="252"/>
      <c r="W14" s="254">
        <f t="shared" si="10"/>
        <v>73</v>
      </c>
      <c r="X14" s="254">
        <f t="shared" si="11"/>
        <v>81</v>
      </c>
      <c r="Y14" s="255">
        <v>94</v>
      </c>
      <c r="Z14" s="242">
        <f t="shared" si="12"/>
        <v>83</v>
      </c>
      <c r="AA14" s="201">
        <f t="shared" si="13"/>
        <v>80</v>
      </c>
      <c r="AB14" s="201">
        <f t="shared" si="14"/>
        <v>60</v>
      </c>
      <c r="AC14" s="201">
        <f t="shared" si="15"/>
        <v>2</v>
      </c>
      <c r="AD14" s="201">
        <f t="shared" si="16"/>
        <v>1</v>
      </c>
      <c r="AE14" s="221" t="str">
        <f t="shared" si="17"/>
        <v>Menunjukkan penguasaan dalam Tujuan 2</v>
      </c>
      <c r="AF14" s="226" t="str">
        <f t="shared" si="18"/>
        <v>Perlu bantuan dalam Tujuan 1</v>
      </c>
      <c r="BY14" s="4"/>
      <c r="BZ14" s="4"/>
      <c r="CA14" s="4"/>
      <c r="CB14" s="4"/>
      <c r="CC14" s="4"/>
      <c r="CD14" s="4"/>
      <c r="CE14" s="4"/>
      <c r="CF14" s="4"/>
      <c r="CG14" s="4"/>
      <c r="CH14" s="4"/>
      <c r="CI14" s="4"/>
      <c r="CJ14" s="4"/>
      <c r="CK14" s="4"/>
      <c r="CL14" s="4"/>
      <c r="CM14" s="4"/>
      <c r="CN14" s="4"/>
      <c r="CO14" s="4"/>
      <c r="CP14" s="4"/>
      <c r="CQ14" s="4"/>
      <c r="CR14" s="4"/>
      <c r="CS14" s="4"/>
    </row>
    <row r="15" spans="1:98" customFormat="1" ht="45.75" customHeight="1" x14ac:dyDescent="0.25">
      <c r="A15" s="173"/>
      <c r="B15" s="134">
        <f t="shared" si="9"/>
        <v>7</v>
      </c>
      <c r="C15" s="135">
        <f>IF(Data!F11="","",Data!F11)</f>
        <v>2115</v>
      </c>
      <c r="D15" s="135" t="str">
        <f>IF(Data!G11="","",Data!G11)</f>
        <v>0105966564</v>
      </c>
      <c r="E15" s="152" t="str">
        <f>IF(Data!H11="","",Data!H11)</f>
        <v xml:space="preserve">FADLY ARYA PUTRA </v>
      </c>
      <c r="F15" s="135" t="str">
        <f>IF(Data!I11="","",Data!I11)</f>
        <v>L</v>
      </c>
      <c r="G15" s="251">
        <v>60</v>
      </c>
      <c r="H15" s="252">
        <v>80</v>
      </c>
      <c r="I15" s="252">
        <v>73</v>
      </c>
      <c r="J15" s="252">
        <v>74</v>
      </c>
      <c r="K15" s="252">
        <v>75</v>
      </c>
      <c r="L15" s="252">
        <v>76</v>
      </c>
      <c r="M15" s="252"/>
      <c r="N15" s="253"/>
      <c r="O15" s="251">
        <v>80</v>
      </c>
      <c r="P15" s="252">
        <v>81</v>
      </c>
      <c r="Q15" s="252">
        <v>82</v>
      </c>
      <c r="R15" s="252"/>
      <c r="S15" s="252"/>
      <c r="T15" s="252"/>
      <c r="U15" s="252"/>
      <c r="V15" s="252"/>
      <c r="W15" s="254">
        <f t="shared" si="10"/>
        <v>73</v>
      </c>
      <c r="X15" s="254">
        <f t="shared" si="11"/>
        <v>81</v>
      </c>
      <c r="Y15" s="255">
        <v>95</v>
      </c>
      <c r="Z15" s="242">
        <f t="shared" si="12"/>
        <v>83</v>
      </c>
      <c r="AA15" s="201">
        <f t="shared" si="13"/>
        <v>80</v>
      </c>
      <c r="AB15" s="201">
        <f t="shared" si="14"/>
        <v>60</v>
      </c>
      <c r="AC15" s="201">
        <f t="shared" si="15"/>
        <v>2</v>
      </c>
      <c r="AD15" s="201">
        <f t="shared" si="16"/>
        <v>1</v>
      </c>
      <c r="AE15" s="221" t="str">
        <f t="shared" si="17"/>
        <v>Menunjukkan penguasaan dalam Tujuan 2</v>
      </c>
      <c r="AF15" s="226" t="str">
        <f t="shared" si="18"/>
        <v>Perlu bantuan dalam Tujuan 1</v>
      </c>
      <c r="BY15" s="4"/>
      <c r="BZ15" s="4"/>
      <c r="CA15" s="4"/>
      <c r="CB15" s="4"/>
      <c r="CC15" s="4"/>
      <c r="CD15" s="4"/>
      <c r="CE15" s="4"/>
      <c r="CF15" s="4"/>
      <c r="CG15" s="4"/>
      <c r="CH15" s="4"/>
      <c r="CI15" s="4"/>
      <c r="CJ15" s="4"/>
      <c r="CK15" s="4"/>
      <c r="CL15" s="4"/>
      <c r="CM15" s="4"/>
      <c r="CN15" s="4"/>
      <c r="CO15" s="4"/>
      <c r="CP15" s="4"/>
      <c r="CQ15" s="4"/>
      <c r="CR15" s="4"/>
      <c r="CS15" s="4"/>
    </row>
    <row r="16" spans="1:98" customFormat="1" ht="45.75" customHeight="1" x14ac:dyDescent="0.25">
      <c r="A16" s="173"/>
      <c r="B16" s="134">
        <f t="shared" si="9"/>
        <v>8</v>
      </c>
      <c r="C16" s="135">
        <f>IF(Data!F12="","",Data!F12)</f>
        <v>2082</v>
      </c>
      <c r="D16" s="135" t="str">
        <f>IF(Data!G12="","",Data!G12)</f>
        <v>3092203012</v>
      </c>
      <c r="E16" s="152" t="str">
        <f>IF(Data!H12="","",Data!H12)</f>
        <v>ILHAM MAULANA</v>
      </c>
      <c r="F16" s="135" t="str">
        <f>IF(Data!I12="","",Data!I12)</f>
        <v>L</v>
      </c>
      <c r="G16" s="251">
        <v>60</v>
      </c>
      <c r="H16" s="252">
        <v>80</v>
      </c>
      <c r="I16" s="252">
        <v>73</v>
      </c>
      <c r="J16" s="252">
        <v>74</v>
      </c>
      <c r="K16" s="252">
        <v>75</v>
      </c>
      <c r="L16" s="252">
        <v>76</v>
      </c>
      <c r="M16" s="252"/>
      <c r="N16" s="253"/>
      <c r="O16" s="251">
        <v>80</v>
      </c>
      <c r="P16" s="252">
        <v>81</v>
      </c>
      <c r="Q16" s="252">
        <v>82</v>
      </c>
      <c r="R16" s="252"/>
      <c r="S16" s="252"/>
      <c r="T16" s="252"/>
      <c r="U16" s="252"/>
      <c r="V16" s="252"/>
      <c r="W16" s="254">
        <f t="shared" si="10"/>
        <v>73</v>
      </c>
      <c r="X16" s="254">
        <f t="shared" si="11"/>
        <v>81</v>
      </c>
      <c r="Y16" s="255">
        <v>96</v>
      </c>
      <c r="Z16" s="242">
        <f t="shared" si="12"/>
        <v>83</v>
      </c>
      <c r="AA16" s="201">
        <f t="shared" si="13"/>
        <v>80</v>
      </c>
      <c r="AB16" s="201">
        <f t="shared" si="14"/>
        <v>60</v>
      </c>
      <c r="AC16" s="201">
        <f t="shared" si="15"/>
        <v>2</v>
      </c>
      <c r="AD16" s="201">
        <f t="shared" si="16"/>
        <v>1</v>
      </c>
      <c r="AE16" s="221" t="str">
        <f t="shared" si="17"/>
        <v>Menunjukkan penguasaan dalam Tujuan 2</v>
      </c>
      <c r="AF16" s="226" t="str">
        <f t="shared" si="18"/>
        <v>Perlu bantuan dalam Tujuan 1</v>
      </c>
      <c r="BY16" s="4"/>
      <c r="BZ16" s="4"/>
      <c r="CA16" s="4"/>
      <c r="CB16" s="4"/>
      <c r="CC16" s="4"/>
      <c r="CD16" s="4"/>
      <c r="CE16" s="4"/>
      <c r="CF16" s="4"/>
      <c r="CG16" s="4"/>
      <c r="CH16" s="4"/>
      <c r="CI16" s="4"/>
      <c r="CJ16" s="4"/>
      <c r="CK16" s="4"/>
      <c r="CL16" s="4"/>
      <c r="CM16" s="4"/>
      <c r="CN16" s="4"/>
      <c r="CO16" s="4"/>
      <c r="CP16" s="4"/>
      <c r="CQ16" s="4"/>
      <c r="CR16" s="4"/>
      <c r="CS16" s="4"/>
    </row>
    <row r="17" spans="1:97" customFormat="1" ht="45.75" customHeight="1" x14ac:dyDescent="0.25">
      <c r="A17" s="173"/>
      <c r="B17" s="134">
        <f t="shared" si="9"/>
        <v>9</v>
      </c>
      <c r="C17" s="135">
        <f>IF(Data!F13="","",Data!F13)</f>
        <v>2088</v>
      </c>
      <c r="D17" s="135" t="str">
        <f>IF(Data!G13="","",Data!G13)</f>
        <v>3106632526</v>
      </c>
      <c r="E17" s="152" t="str">
        <f>IF(Data!H13="","",Data!H13)</f>
        <v>INDAH VIOLAFITRA</v>
      </c>
      <c r="F17" s="135" t="str">
        <f>IF(Data!I13="","",Data!I13)</f>
        <v>P</v>
      </c>
      <c r="G17" s="251">
        <v>60</v>
      </c>
      <c r="H17" s="252">
        <v>80</v>
      </c>
      <c r="I17" s="252">
        <v>73</v>
      </c>
      <c r="J17" s="252">
        <v>74</v>
      </c>
      <c r="K17" s="252">
        <v>75</v>
      </c>
      <c r="L17" s="252">
        <v>76</v>
      </c>
      <c r="M17" s="252"/>
      <c r="N17" s="253"/>
      <c r="O17" s="251">
        <v>80</v>
      </c>
      <c r="P17" s="252">
        <v>81</v>
      </c>
      <c r="Q17" s="252">
        <v>82</v>
      </c>
      <c r="R17" s="252"/>
      <c r="S17" s="252"/>
      <c r="T17" s="252"/>
      <c r="U17" s="252"/>
      <c r="V17" s="252"/>
      <c r="W17" s="254">
        <f t="shared" si="10"/>
        <v>73</v>
      </c>
      <c r="X17" s="254">
        <f t="shared" si="11"/>
        <v>81</v>
      </c>
      <c r="Y17" s="255">
        <v>97</v>
      </c>
      <c r="Z17" s="242">
        <f t="shared" si="12"/>
        <v>84</v>
      </c>
      <c r="AA17" s="201">
        <f t="shared" si="13"/>
        <v>80</v>
      </c>
      <c r="AB17" s="201">
        <f t="shared" si="14"/>
        <v>60</v>
      </c>
      <c r="AC17" s="201">
        <f t="shared" si="15"/>
        <v>2</v>
      </c>
      <c r="AD17" s="201">
        <f t="shared" si="16"/>
        <v>1</v>
      </c>
      <c r="AE17" s="221" t="str">
        <f t="shared" si="17"/>
        <v>Menunjukkan penguasaan dalam Tujuan 2</v>
      </c>
      <c r="AF17" s="226" t="str">
        <f t="shared" si="18"/>
        <v>Perlu bantuan dalam Tujuan 1</v>
      </c>
      <c r="BY17" s="4"/>
      <c r="BZ17" s="4"/>
      <c r="CA17" s="4"/>
      <c r="CB17" s="4"/>
      <c r="CC17" s="4"/>
      <c r="CD17" s="4"/>
      <c r="CE17" s="4"/>
      <c r="CF17" s="4"/>
      <c r="CG17" s="4"/>
      <c r="CH17" s="4"/>
      <c r="CI17" s="4"/>
      <c r="CJ17" s="4"/>
      <c r="CK17" s="4"/>
      <c r="CL17" s="4"/>
      <c r="CM17" s="4"/>
      <c r="CN17" s="4"/>
      <c r="CO17" s="4"/>
      <c r="CP17" s="4"/>
      <c r="CQ17" s="4"/>
      <c r="CR17" s="4"/>
      <c r="CS17" s="4"/>
    </row>
    <row r="18" spans="1:97" customFormat="1" ht="45.75" customHeight="1" x14ac:dyDescent="0.25">
      <c r="A18" s="173"/>
      <c r="B18" s="134">
        <f t="shared" si="9"/>
        <v>10</v>
      </c>
      <c r="C18" s="135">
        <f>IF(Data!F14="","",Data!F14)</f>
        <v>2109</v>
      </c>
      <c r="D18" s="135" t="str">
        <f>IF(Data!G14="","",Data!G14)</f>
        <v>3092608052</v>
      </c>
      <c r="E18" s="152" t="str">
        <f>IF(Data!H14="","",Data!H14)</f>
        <v>KEVIN FAHREZI</v>
      </c>
      <c r="F18" s="135" t="str">
        <f>IF(Data!I14="","",Data!I14)</f>
        <v>L</v>
      </c>
      <c r="G18" s="251">
        <v>60</v>
      </c>
      <c r="H18" s="252">
        <v>80</v>
      </c>
      <c r="I18" s="252">
        <v>73</v>
      </c>
      <c r="J18" s="252">
        <v>74</v>
      </c>
      <c r="K18" s="252">
        <v>75</v>
      </c>
      <c r="L18" s="252">
        <v>76</v>
      </c>
      <c r="M18" s="252"/>
      <c r="N18" s="253"/>
      <c r="O18" s="251">
        <v>80</v>
      </c>
      <c r="P18" s="252">
        <v>81</v>
      </c>
      <c r="Q18" s="252">
        <v>82</v>
      </c>
      <c r="R18" s="252"/>
      <c r="S18" s="252"/>
      <c r="T18" s="252"/>
      <c r="U18" s="252"/>
      <c r="V18" s="252"/>
      <c r="W18" s="254">
        <f t="shared" si="10"/>
        <v>73</v>
      </c>
      <c r="X18" s="254">
        <f t="shared" si="11"/>
        <v>81</v>
      </c>
      <c r="Y18" s="255">
        <v>98</v>
      </c>
      <c r="Z18" s="242">
        <f t="shared" si="12"/>
        <v>84</v>
      </c>
      <c r="AA18" s="201">
        <f t="shared" si="13"/>
        <v>80</v>
      </c>
      <c r="AB18" s="201">
        <f t="shared" si="14"/>
        <v>60</v>
      </c>
      <c r="AC18" s="201">
        <f t="shared" si="15"/>
        <v>2</v>
      </c>
      <c r="AD18" s="201">
        <f t="shared" si="16"/>
        <v>1</v>
      </c>
      <c r="AE18" s="221" t="str">
        <f t="shared" si="17"/>
        <v>Menunjukkan penguasaan dalam Tujuan 2</v>
      </c>
      <c r="AF18" s="226" t="str">
        <f t="shared" si="18"/>
        <v>Perlu bantuan dalam Tujuan 1</v>
      </c>
      <c r="BY18" s="4"/>
      <c r="BZ18" s="4"/>
      <c r="CA18" s="4"/>
      <c r="CB18" s="4"/>
      <c r="CC18" s="4"/>
      <c r="CD18" s="4"/>
      <c r="CE18" s="4"/>
      <c r="CF18" s="4"/>
      <c r="CG18" s="4"/>
      <c r="CH18" s="4"/>
      <c r="CI18" s="4"/>
      <c r="CJ18" s="4"/>
      <c r="CK18" s="4"/>
      <c r="CL18" s="4"/>
      <c r="CM18" s="4"/>
      <c r="CN18" s="4"/>
      <c r="CO18" s="4"/>
      <c r="CP18" s="4"/>
      <c r="CQ18" s="4"/>
      <c r="CR18" s="4"/>
      <c r="CS18" s="4"/>
    </row>
    <row r="19" spans="1:97" customFormat="1" ht="45.75" customHeight="1" x14ac:dyDescent="0.25">
      <c r="A19" s="173"/>
      <c r="B19" s="134">
        <f t="shared" si="9"/>
        <v>11</v>
      </c>
      <c r="C19" s="135">
        <f>IF(Data!F15="","",Data!F15)</f>
        <v>2096</v>
      </c>
      <c r="D19" s="135" t="str">
        <f>IF(Data!G15="","",Data!G15)</f>
        <v>0107523037</v>
      </c>
      <c r="E19" s="152" t="str">
        <f>IF(Data!H15="","",Data!H15)</f>
        <v>M. IZAM AZMI</v>
      </c>
      <c r="F19" s="135" t="str">
        <f>IF(Data!I15="","",Data!I15)</f>
        <v>L</v>
      </c>
      <c r="G19" s="251">
        <v>60</v>
      </c>
      <c r="H19" s="252">
        <v>80</v>
      </c>
      <c r="I19" s="252">
        <v>73</v>
      </c>
      <c r="J19" s="252">
        <v>74</v>
      </c>
      <c r="K19" s="252">
        <v>75</v>
      </c>
      <c r="L19" s="252">
        <v>76</v>
      </c>
      <c r="M19" s="252"/>
      <c r="N19" s="253"/>
      <c r="O19" s="251">
        <v>80</v>
      </c>
      <c r="P19" s="252">
        <v>81</v>
      </c>
      <c r="Q19" s="252">
        <v>82</v>
      </c>
      <c r="R19" s="252"/>
      <c r="S19" s="252"/>
      <c r="T19" s="252"/>
      <c r="U19" s="252"/>
      <c r="V19" s="252"/>
      <c r="W19" s="254">
        <f t="shared" si="10"/>
        <v>73</v>
      </c>
      <c r="X19" s="254">
        <f t="shared" si="11"/>
        <v>81</v>
      </c>
      <c r="Y19" s="255">
        <v>99</v>
      </c>
      <c r="Z19" s="242">
        <f t="shared" si="12"/>
        <v>84</v>
      </c>
      <c r="AA19" s="201">
        <f t="shared" si="13"/>
        <v>80</v>
      </c>
      <c r="AB19" s="201">
        <f t="shared" si="14"/>
        <v>60</v>
      </c>
      <c r="AC19" s="201">
        <f t="shared" si="15"/>
        <v>2</v>
      </c>
      <c r="AD19" s="201">
        <f t="shared" si="16"/>
        <v>1</v>
      </c>
      <c r="AE19" s="221" t="str">
        <f t="shared" si="17"/>
        <v>Menunjukkan penguasaan dalam Tujuan 2</v>
      </c>
      <c r="AF19" s="226" t="str">
        <f t="shared" si="18"/>
        <v>Perlu bantuan dalam Tujuan 1</v>
      </c>
      <c r="BY19" s="4"/>
      <c r="BZ19" s="4"/>
      <c r="CA19" s="4"/>
      <c r="CB19" s="4"/>
      <c r="CC19" s="4"/>
      <c r="CD19" s="4"/>
      <c r="CE19" s="4"/>
      <c r="CF19" s="4"/>
      <c r="CG19" s="4"/>
      <c r="CH19" s="4"/>
      <c r="CI19" s="4"/>
      <c r="CJ19" s="4"/>
      <c r="CK19" s="4"/>
      <c r="CL19" s="4"/>
      <c r="CM19" s="4"/>
      <c r="CN19" s="4"/>
      <c r="CO19" s="4"/>
      <c r="CP19" s="4"/>
      <c r="CQ19" s="4"/>
      <c r="CR19" s="4"/>
      <c r="CS19" s="4"/>
    </row>
    <row r="20" spans="1:97" customFormat="1" ht="45.75" customHeight="1" x14ac:dyDescent="0.25">
      <c r="A20" s="173"/>
      <c r="B20" s="134">
        <f t="shared" si="9"/>
        <v>12</v>
      </c>
      <c r="C20" s="135">
        <f>IF(Data!F16="","",Data!F16)</f>
        <v>2102</v>
      </c>
      <c r="D20" s="135" t="str">
        <f>IF(Data!G16="","",Data!G16)</f>
        <v>0104675982</v>
      </c>
      <c r="E20" s="152" t="str">
        <f>IF(Data!H16="","",Data!H16)</f>
        <v>M. RAFFY MAULA DANNY</v>
      </c>
      <c r="F20" s="135" t="str">
        <f>IF(Data!I16="","",Data!I16)</f>
        <v>L</v>
      </c>
      <c r="G20" s="251">
        <v>60</v>
      </c>
      <c r="H20" s="252">
        <v>80</v>
      </c>
      <c r="I20" s="252">
        <v>73</v>
      </c>
      <c r="J20" s="252">
        <v>74</v>
      </c>
      <c r="K20" s="252">
        <v>75</v>
      </c>
      <c r="L20" s="252">
        <v>76</v>
      </c>
      <c r="M20" s="252"/>
      <c r="N20" s="253"/>
      <c r="O20" s="251">
        <v>80</v>
      </c>
      <c r="P20" s="252">
        <v>81</v>
      </c>
      <c r="Q20" s="252">
        <v>82</v>
      </c>
      <c r="R20" s="252"/>
      <c r="S20" s="252"/>
      <c r="T20" s="252"/>
      <c r="U20" s="252"/>
      <c r="V20" s="252"/>
      <c r="W20" s="254">
        <f t="shared" si="10"/>
        <v>73</v>
      </c>
      <c r="X20" s="254">
        <f t="shared" si="11"/>
        <v>81</v>
      </c>
      <c r="Y20" s="255">
        <v>100</v>
      </c>
      <c r="Z20" s="242">
        <f t="shared" si="12"/>
        <v>85</v>
      </c>
      <c r="AA20" s="201">
        <f t="shared" si="13"/>
        <v>80</v>
      </c>
      <c r="AB20" s="201">
        <f t="shared" si="14"/>
        <v>60</v>
      </c>
      <c r="AC20" s="201">
        <f t="shared" si="15"/>
        <v>2</v>
      </c>
      <c r="AD20" s="201">
        <f t="shared" si="16"/>
        <v>1</v>
      </c>
      <c r="AE20" s="221" t="str">
        <f t="shared" si="17"/>
        <v>Menunjukkan penguasaan dalam Tujuan 2</v>
      </c>
      <c r="AF20" s="226" t="str">
        <f t="shared" si="18"/>
        <v>Perlu bantuan dalam Tujuan 1</v>
      </c>
      <c r="BY20" s="4"/>
      <c r="BZ20" s="4"/>
      <c r="CA20" s="4"/>
      <c r="CB20" s="4"/>
      <c r="CC20" s="4"/>
      <c r="CD20" s="4"/>
      <c r="CE20" s="4"/>
      <c r="CF20" s="4"/>
      <c r="CG20" s="4"/>
      <c r="CH20" s="4"/>
      <c r="CI20" s="4"/>
      <c r="CJ20" s="4"/>
      <c r="CK20" s="4"/>
      <c r="CL20" s="4"/>
      <c r="CM20" s="4"/>
      <c r="CN20" s="4"/>
      <c r="CO20" s="4"/>
      <c r="CP20" s="4"/>
      <c r="CQ20" s="4"/>
      <c r="CR20" s="4"/>
      <c r="CS20" s="4"/>
    </row>
    <row r="21" spans="1:97" customFormat="1" ht="45.75" customHeight="1" x14ac:dyDescent="0.25">
      <c r="A21" s="173"/>
      <c r="B21" s="134">
        <f t="shared" si="9"/>
        <v>13</v>
      </c>
      <c r="C21" s="135">
        <f>IF(Data!F17="","",Data!F17)</f>
        <v>2090</v>
      </c>
      <c r="D21" s="135" t="str">
        <f>IF(Data!G17="","",Data!G17)</f>
        <v>3090477421</v>
      </c>
      <c r="E21" s="152" t="str">
        <f>IF(Data!H17="","",Data!H17)</f>
        <v>MARWAH RIANA</v>
      </c>
      <c r="F21" s="135" t="str">
        <f>IF(Data!I17="","",Data!I17)</f>
        <v>P</v>
      </c>
      <c r="G21" s="251">
        <v>60</v>
      </c>
      <c r="H21" s="252">
        <v>80</v>
      </c>
      <c r="I21" s="252">
        <v>73</v>
      </c>
      <c r="J21" s="252">
        <v>74</v>
      </c>
      <c r="K21" s="252">
        <v>75</v>
      </c>
      <c r="L21" s="252">
        <v>76</v>
      </c>
      <c r="M21" s="252"/>
      <c r="N21" s="253"/>
      <c r="O21" s="251">
        <v>80</v>
      </c>
      <c r="P21" s="252">
        <v>81</v>
      </c>
      <c r="Q21" s="252">
        <v>82</v>
      </c>
      <c r="R21" s="252"/>
      <c r="S21" s="252"/>
      <c r="T21" s="252"/>
      <c r="U21" s="252"/>
      <c r="V21" s="252"/>
      <c r="W21" s="254">
        <f t="shared" si="10"/>
        <v>73</v>
      </c>
      <c r="X21" s="254">
        <f t="shared" si="11"/>
        <v>81</v>
      </c>
      <c r="Y21" s="255">
        <v>101</v>
      </c>
      <c r="Z21" s="242">
        <f t="shared" si="12"/>
        <v>85</v>
      </c>
      <c r="AA21" s="201">
        <f t="shared" si="13"/>
        <v>80</v>
      </c>
      <c r="AB21" s="201">
        <f t="shared" si="14"/>
        <v>60</v>
      </c>
      <c r="AC21" s="201">
        <f t="shared" si="15"/>
        <v>2</v>
      </c>
      <c r="AD21" s="201">
        <f t="shared" si="16"/>
        <v>1</v>
      </c>
      <c r="AE21" s="221" t="str">
        <f t="shared" si="17"/>
        <v>Menunjukkan penguasaan dalam Tujuan 2</v>
      </c>
      <c r="AF21" s="226" t="str">
        <f t="shared" si="18"/>
        <v>Perlu bantuan dalam Tujuan 1</v>
      </c>
      <c r="BY21" s="4"/>
      <c r="BZ21" s="4"/>
      <c r="CA21" s="4"/>
      <c r="CB21" s="4"/>
      <c r="CC21" s="4"/>
      <c r="CD21" s="4"/>
      <c r="CE21" s="4"/>
      <c r="CF21" s="4"/>
      <c r="CG21" s="4"/>
      <c r="CH21" s="4"/>
      <c r="CI21" s="4"/>
      <c r="CJ21" s="4"/>
      <c r="CK21" s="4"/>
      <c r="CL21" s="4"/>
      <c r="CM21" s="4"/>
      <c r="CN21" s="4"/>
      <c r="CO21" s="4"/>
      <c r="CP21" s="4"/>
      <c r="CQ21" s="4"/>
      <c r="CR21" s="4"/>
      <c r="CS21" s="4"/>
    </row>
    <row r="22" spans="1:97" customFormat="1" ht="45.75" customHeight="1" x14ac:dyDescent="0.25">
      <c r="A22" s="173"/>
      <c r="B22" s="134">
        <f t="shared" si="9"/>
        <v>14</v>
      </c>
      <c r="C22" s="135">
        <f>IF(Data!F18="","",Data!F18)</f>
        <v>2105</v>
      </c>
      <c r="D22" s="135" t="str">
        <f>IF(Data!G18="","",Data!G18)</f>
        <v>3086284599</v>
      </c>
      <c r="E22" s="152" t="str">
        <f>IF(Data!H18="","",Data!H18)</f>
        <v>MUH. SYIFA' BAYU AJI</v>
      </c>
      <c r="F22" s="135" t="str">
        <f>IF(Data!I18="","",Data!I18)</f>
        <v>L</v>
      </c>
      <c r="G22" s="251">
        <v>60</v>
      </c>
      <c r="H22" s="252">
        <v>80</v>
      </c>
      <c r="I22" s="252">
        <v>73</v>
      </c>
      <c r="J22" s="252">
        <v>74</v>
      </c>
      <c r="K22" s="252">
        <v>75</v>
      </c>
      <c r="L22" s="252">
        <v>76</v>
      </c>
      <c r="M22" s="252"/>
      <c r="N22" s="253"/>
      <c r="O22" s="251">
        <v>80</v>
      </c>
      <c r="P22" s="252">
        <v>81</v>
      </c>
      <c r="Q22" s="252">
        <v>82</v>
      </c>
      <c r="R22" s="252"/>
      <c r="S22" s="252"/>
      <c r="T22" s="252"/>
      <c r="U22" s="252"/>
      <c r="V22" s="252"/>
      <c r="W22" s="254">
        <f t="shared" si="10"/>
        <v>73</v>
      </c>
      <c r="X22" s="254">
        <f t="shared" si="11"/>
        <v>81</v>
      </c>
      <c r="Y22" s="255">
        <v>102</v>
      </c>
      <c r="Z22" s="242">
        <f t="shared" si="12"/>
        <v>85</v>
      </c>
      <c r="AA22" s="201">
        <f t="shared" si="13"/>
        <v>80</v>
      </c>
      <c r="AB22" s="201">
        <f t="shared" si="14"/>
        <v>60</v>
      </c>
      <c r="AC22" s="201">
        <f t="shared" si="15"/>
        <v>2</v>
      </c>
      <c r="AD22" s="201">
        <f t="shared" si="16"/>
        <v>1</v>
      </c>
      <c r="AE22" s="221" t="str">
        <f t="shared" si="17"/>
        <v>Menunjukkan penguasaan dalam Tujuan 2</v>
      </c>
      <c r="AF22" s="226" t="str">
        <f t="shared" si="18"/>
        <v>Perlu bantuan dalam Tujuan 1</v>
      </c>
      <c r="BY22" s="4"/>
      <c r="BZ22" s="4"/>
      <c r="CA22" s="4"/>
      <c r="CB22" s="4"/>
      <c r="CC22" s="4"/>
      <c r="CD22" s="4"/>
      <c r="CE22" s="4"/>
      <c r="CF22" s="4"/>
      <c r="CG22" s="4"/>
      <c r="CH22" s="4"/>
      <c r="CI22" s="4"/>
      <c r="CJ22" s="4"/>
      <c r="CK22" s="4"/>
      <c r="CL22" s="4"/>
      <c r="CM22" s="4"/>
      <c r="CN22" s="4"/>
      <c r="CO22" s="4"/>
      <c r="CP22" s="4"/>
      <c r="CQ22" s="4"/>
      <c r="CR22" s="4"/>
      <c r="CS22" s="4"/>
    </row>
    <row r="23" spans="1:97" customFormat="1" ht="45.75" customHeight="1" x14ac:dyDescent="0.25">
      <c r="A23" s="173"/>
      <c r="B23" s="134">
        <f t="shared" si="9"/>
        <v>15</v>
      </c>
      <c r="C23" s="135">
        <f>IF(Data!F19="","",Data!F19)</f>
        <v>2079</v>
      </c>
      <c r="D23" s="135" t="str">
        <f>IF(Data!G19="","",Data!G19)</f>
        <v>0102646736</v>
      </c>
      <c r="E23" s="152" t="str">
        <f>IF(Data!H19="","",Data!H19)</f>
        <v>MUHAMMAD FATIKHUL ILMI</v>
      </c>
      <c r="F23" s="135" t="str">
        <f>IF(Data!I19="","",Data!I19)</f>
        <v>L</v>
      </c>
      <c r="G23" s="251">
        <v>60</v>
      </c>
      <c r="H23" s="252">
        <v>80</v>
      </c>
      <c r="I23" s="252">
        <v>73</v>
      </c>
      <c r="J23" s="252">
        <v>74</v>
      </c>
      <c r="K23" s="252">
        <v>75</v>
      </c>
      <c r="L23" s="252">
        <v>76</v>
      </c>
      <c r="M23" s="252"/>
      <c r="N23" s="253"/>
      <c r="O23" s="251">
        <v>80</v>
      </c>
      <c r="P23" s="252">
        <v>81</v>
      </c>
      <c r="Q23" s="252">
        <v>82</v>
      </c>
      <c r="R23" s="252"/>
      <c r="S23" s="252"/>
      <c r="T23" s="252"/>
      <c r="U23" s="252"/>
      <c r="V23" s="252"/>
      <c r="W23" s="254">
        <f t="shared" si="10"/>
        <v>73</v>
      </c>
      <c r="X23" s="254">
        <f t="shared" si="11"/>
        <v>81</v>
      </c>
      <c r="Y23" s="255">
        <v>103</v>
      </c>
      <c r="Z23" s="242">
        <f t="shared" si="12"/>
        <v>86</v>
      </c>
      <c r="AA23" s="201">
        <f t="shared" si="13"/>
        <v>80</v>
      </c>
      <c r="AB23" s="201">
        <f t="shared" si="14"/>
        <v>60</v>
      </c>
      <c r="AC23" s="201">
        <f t="shared" si="15"/>
        <v>2</v>
      </c>
      <c r="AD23" s="201">
        <f t="shared" si="16"/>
        <v>1</v>
      </c>
      <c r="AE23" s="221" t="str">
        <f t="shared" si="17"/>
        <v>Menunjukkan penguasaan dalam Tujuan 2</v>
      </c>
      <c r="AF23" s="226" t="str">
        <f t="shared" si="18"/>
        <v>Perlu bantuan dalam Tujuan 1</v>
      </c>
      <c r="BY23" s="4"/>
      <c r="BZ23" s="4"/>
      <c r="CA23" s="4"/>
      <c r="CB23" s="4"/>
      <c r="CC23" s="4"/>
      <c r="CD23" s="4"/>
      <c r="CE23" s="4"/>
      <c r="CF23" s="4"/>
      <c r="CG23" s="4"/>
      <c r="CH23" s="4"/>
      <c r="CI23" s="4"/>
      <c r="CJ23" s="4"/>
      <c r="CK23" s="4"/>
      <c r="CL23" s="4"/>
      <c r="CM23" s="4"/>
      <c r="CN23" s="4"/>
      <c r="CO23" s="4"/>
      <c r="CP23" s="4"/>
      <c r="CQ23" s="4"/>
      <c r="CR23" s="4"/>
      <c r="CS23" s="4"/>
    </row>
    <row r="24" spans="1:97" customFormat="1" ht="45.75" customHeight="1" x14ac:dyDescent="0.25">
      <c r="A24" s="173"/>
      <c r="B24" s="134">
        <f t="shared" si="9"/>
        <v>16</v>
      </c>
      <c r="C24" s="135">
        <f>IF(Data!F20="","",Data!F20)</f>
        <v>2106</v>
      </c>
      <c r="D24" s="135" t="str">
        <f>IF(Data!G20="","",Data!G20)</f>
        <v>3117077014</v>
      </c>
      <c r="E24" s="152" t="str">
        <f>IF(Data!H20="","",Data!H20)</f>
        <v>MUHAMMAD RAZIF KASYAFANI</v>
      </c>
      <c r="F24" s="135" t="str">
        <f>IF(Data!I20="","",Data!I20)</f>
        <v>L</v>
      </c>
      <c r="G24" s="251">
        <v>60</v>
      </c>
      <c r="H24" s="252">
        <v>80</v>
      </c>
      <c r="I24" s="252">
        <v>73</v>
      </c>
      <c r="J24" s="252">
        <v>74</v>
      </c>
      <c r="K24" s="252">
        <v>75</v>
      </c>
      <c r="L24" s="252">
        <v>76</v>
      </c>
      <c r="M24" s="252"/>
      <c r="N24" s="253"/>
      <c r="O24" s="251">
        <v>80</v>
      </c>
      <c r="P24" s="252">
        <v>81</v>
      </c>
      <c r="Q24" s="252">
        <v>82</v>
      </c>
      <c r="R24" s="252"/>
      <c r="S24" s="252"/>
      <c r="T24" s="252"/>
      <c r="U24" s="252"/>
      <c r="V24" s="252"/>
      <c r="W24" s="254">
        <f t="shared" si="10"/>
        <v>73</v>
      </c>
      <c r="X24" s="254">
        <f t="shared" si="11"/>
        <v>81</v>
      </c>
      <c r="Y24" s="255">
        <v>104</v>
      </c>
      <c r="Z24" s="242">
        <f t="shared" si="12"/>
        <v>86</v>
      </c>
      <c r="AA24" s="201">
        <f t="shared" si="13"/>
        <v>80</v>
      </c>
      <c r="AB24" s="201">
        <f t="shared" si="14"/>
        <v>60</v>
      </c>
      <c r="AC24" s="201">
        <f t="shared" si="15"/>
        <v>2</v>
      </c>
      <c r="AD24" s="201">
        <f t="shared" si="16"/>
        <v>1</v>
      </c>
      <c r="AE24" s="221" t="str">
        <f t="shared" si="17"/>
        <v>Menunjukkan penguasaan dalam Tujuan 2</v>
      </c>
      <c r="AF24" s="226" t="str">
        <f t="shared" si="18"/>
        <v>Perlu bantuan dalam Tujuan 1</v>
      </c>
      <c r="BY24" s="4"/>
      <c r="BZ24" s="4"/>
      <c r="CA24" s="4"/>
      <c r="CB24" s="4"/>
      <c r="CC24" s="4"/>
      <c r="CD24" s="4"/>
      <c r="CE24" s="4"/>
      <c r="CF24" s="4"/>
      <c r="CG24" s="4"/>
      <c r="CH24" s="4"/>
      <c r="CI24" s="4"/>
      <c r="CJ24" s="4"/>
      <c r="CK24" s="4"/>
      <c r="CL24" s="4"/>
      <c r="CM24" s="4"/>
      <c r="CN24" s="4"/>
      <c r="CO24" s="4"/>
      <c r="CP24" s="4"/>
      <c r="CQ24" s="4"/>
      <c r="CR24" s="4"/>
      <c r="CS24" s="4"/>
    </row>
    <row r="25" spans="1:97" customFormat="1" ht="45.75" customHeight="1" x14ac:dyDescent="0.25">
      <c r="A25" s="173"/>
      <c r="B25" s="134">
        <f t="shared" si="9"/>
        <v>17</v>
      </c>
      <c r="C25" s="135">
        <f>IF(Data!F21="","",Data!F21)</f>
        <v>2092</v>
      </c>
      <c r="D25" s="135" t="str">
        <f>IF(Data!G21="","",Data!G21)</f>
        <v>3098715690</v>
      </c>
      <c r="E25" s="152" t="str">
        <f>IF(Data!H21="","",Data!H21)</f>
        <v>NAZILATUN NIKMAH</v>
      </c>
      <c r="F25" s="135" t="str">
        <f>IF(Data!I21="","",Data!I21)</f>
        <v>P</v>
      </c>
      <c r="G25" s="251">
        <v>60</v>
      </c>
      <c r="H25" s="252">
        <v>80</v>
      </c>
      <c r="I25" s="252">
        <v>73</v>
      </c>
      <c r="J25" s="252">
        <v>74</v>
      </c>
      <c r="K25" s="252">
        <v>75</v>
      </c>
      <c r="L25" s="252">
        <v>76</v>
      </c>
      <c r="M25" s="252"/>
      <c r="N25" s="253"/>
      <c r="O25" s="251">
        <v>80</v>
      </c>
      <c r="P25" s="252">
        <v>81</v>
      </c>
      <c r="Q25" s="252">
        <v>82</v>
      </c>
      <c r="R25" s="252"/>
      <c r="S25" s="252"/>
      <c r="T25" s="252"/>
      <c r="U25" s="252"/>
      <c r="V25" s="252"/>
      <c r="W25" s="254">
        <f t="shared" si="10"/>
        <v>73</v>
      </c>
      <c r="X25" s="254">
        <f t="shared" si="11"/>
        <v>81</v>
      </c>
      <c r="Y25" s="255">
        <v>105</v>
      </c>
      <c r="Z25" s="242">
        <f t="shared" si="12"/>
        <v>86</v>
      </c>
      <c r="AA25" s="201">
        <f t="shared" si="13"/>
        <v>80</v>
      </c>
      <c r="AB25" s="201">
        <f t="shared" si="14"/>
        <v>60</v>
      </c>
      <c r="AC25" s="201">
        <f t="shared" si="15"/>
        <v>2</v>
      </c>
      <c r="AD25" s="201">
        <f t="shared" si="16"/>
        <v>1</v>
      </c>
      <c r="AE25" s="221" t="str">
        <f t="shared" si="17"/>
        <v>Menunjukkan penguasaan dalam Tujuan 2</v>
      </c>
      <c r="AF25" s="226" t="str">
        <f t="shared" si="18"/>
        <v>Perlu bantuan dalam Tujuan 1</v>
      </c>
      <c r="BY25" s="4"/>
      <c r="BZ25" s="4"/>
      <c r="CA25" s="4"/>
      <c r="CB25" s="4"/>
      <c r="CC25" s="4"/>
      <c r="CD25" s="4"/>
      <c r="CE25" s="4"/>
      <c r="CF25" s="4"/>
      <c r="CG25" s="4"/>
      <c r="CH25" s="4"/>
      <c r="CI25" s="4"/>
      <c r="CJ25" s="4"/>
      <c r="CK25" s="4"/>
      <c r="CL25" s="4"/>
      <c r="CM25" s="4"/>
      <c r="CN25" s="4"/>
      <c r="CO25" s="4"/>
      <c r="CP25" s="4"/>
      <c r="CQ25" s="4"/>
      <c r="CR25" s="4"/>
      <c r="CS25" s="4"/>
    </row>
    <row r="26" spans="1:97" customFormat="1" ht="45.75" customHeight="1" x14ac:dyDescent="0.25">
      <c r="A26" s="173"/>
      <c r="B26" s="134">
        <f t="shared" si="9"/>
        <v>18</v>
      </c>
      <c r="C26" s="135">
        <f>IF(Data!F22="","",Data!F22)</f>
        <v>2114</v>
      </c>
      <c r="D26" s="135" t="str">
        <f>IF(Data!G22="","",Data!G22)</f>
        <v>0095372418</v>
      </c>
      <c r="E26" s="152" t="str">
        <f>IF(Data!H22="","",Data!H22)</f>
        <v>NIRMALA MAHARANI</v>
      </c>
      <c r="F26" s="135" t="str">
        <f>IF(Data!I22="","",Data!I22)</f>
        <v>P</v>
      </c>
      <c r="G26" s="251">
        <v>60</v>
      </c>
      <c r="H26" s="252">
        <v>80</v>
      </c>
      <c r="I26" s="252">
        <v>73</v>
      </c>
      <c r="J26" s="252">
        <v>74</v>
      </c>
      <c r="K26" s="252">
        <v>75</v>
      </c>
      <c r="L26" s="252">
        <v>76</v>
      </c>
      <c r="M26" s="252"/>
      <c r="N26" s="253"/>
      <c r="O26" s="251">
        <v>80</v>
      </c>
      <c r="P26" s="252">
        <v>81</v>
      </c>
      <c r="Q26" s="252">
        <v>82</v>
      </c>
      <c r="R26" s="252"/>
      <c r="S26" s="252"/>
      <c r="T26" s="252"/>
      <c r="U26" s="252"/>
      <c r="V26" s="252"/>
      <c r="W26" s="254">
        <f t="shared" si="10"/>
        <v>73</v>
      </c>
      <c r="X26" s="254">
        <f t="shared" si="11"/>
        <v>81</v>
      </c>
      <c r="Y26" s="255">
        <v>106</v>
      </c>
      <c r="Z26" s="242">
        <f t="shared" si="12"/>
        <v>87</v>
      </c>
      <c r="AA26" s="201">
        <f t="shared" si="13"/>
        <v>80</v>
      </c>
      <c r="AB26" s="201">
        <f t="shared" si="14"/>
        <v>60</v>
      </c>
      <c r="AC26" s="201">
        <f t="shared" si="15"/>
        <v>2</v>
      </c>
      <c r="AD26" s="201">
        <f t="shared" si="16"/>
        <v>1</v>
      </c>
      <c r="AE26" s="221" t="str">
        <f t="shared" si="17"/>
        <v>Menunjukkan penguasaan dalam Tujuan 2</v>
      </c>
      <c r="AF26" s="226" t="str">
        <f t="shared" si="18"/>
        <v>Perlu bantuan dalam Tujuan 1</v>
      </c>
      <c r="BY26" s="4"/>
      <c r="BZ26" s="4"/>
      <c r="CA26" s="4"/>
      <c r="CB26" s="4"/>
      <c r="CC26" s="4"/>
      <c r="CD26" s="4"/>
      <c r="CE26" s="4"/>
      <c r="CF26" s="4"/>
      <c r="CG26" s="4"/>
      <c r="CH26" s="4"/>
      <c r="CI26" s="4"/>
      <c r="CJ26" s="4"/>
      <c r="CK26" s="4"/>
      <c r="CL26" s="4"/>
      <c r="CM26" s="4"/>
      <c r="CN26" s="4"/>
      <c r="CO26" s="4"/>
      <c r="CP26" s="4"/>
      <c r="CQ26" s="4"/>
      <c r="CR26" s="4"/>
      <c r="CS26" s="4"/>
    </row>
    <row r="27" spans="1:97" customFormat="1" ht="45.75" customHeight="1" x14ac:dyDescent="0.25">
      <c r="A27" s="173"/>
      <c r="B27" s="134">
        <f t="shared" si="9"/>
        <v>19</v>
      </c>
      <c r="C27" s="135">
        <f>IF(Data!F23="","",Data!F23)</f>
        <v>2149</v>
      </c>
      <c r="D27" s="135" t="str">
        <f>IF(Data!G23="","",Data!G23)</f>
        <v>3100029460</v>
      </c>
      <c r="E27" s="152" t="str">
        <f>IF(Data!H23="","",Data!H23)</f>
        <v>NOR ALIA SILFA</v>
      </c>
      <c r="F27" s="135" t="str">
        <f>IF(Data!I23="","",Data!I23)</f>
        <v>P</v>
      </c>
      <c r="G27" s="251">
        <v>60</v>
      </c>
      <c r="H27" s="252">
        <v>80</v>
      </c>
      <c r="I27" s="252">
        <v>73</v>
      </c>
      <c r="J27" s="252">
        <v>74</v>
      </c>
      <c r="K27" s="252">
        <v>75</v>
      </c>
      <c r="L27" s="252">
        <v>76</v>
      </c>
      <c r="M27" s="252"/>
      <c r="N27" s="253"/>
      <c r="O27" s="251">
        <v>80</v>
      </c>
      <c r="P27" s="252">
        <v>81</v>
      </c>
      <c r="Q27" s="252">
        <v>82</v>
      </c>
      <c r="R27" s="252"/>
      <c r="S27" s="252"/>
      <c r="T27" s="252"/>
      <c r="U27" s="252"/>
      <c r="V27" s="252"/>
      <c r="W27" s="254">
        <f t="shared" si="10"/>
        <v>73</v>
      </c>
      <c r="X27" s="254">
        <f t="shared" si="11"/>
        <v>81</v>
      </c>
      <c r="Y27" s="255">
        <v>107</v>
      </c>
      <c r="Z27" s="242">
        <f t="shared" si="12"/>
        <v>87</v>
      </c>
      <c r="AA27" s="201">
        <f t="shared" si="13"/>
        <v>80</v>
      </c>
      <c r="AB27" s="201">
        <f t="shared" si="14"/>
        <v>60</v>
      </c>
      <c r="AC27" s="201">
        <f t="shared" si="15"/>
        <v>2</v>
      </c>
      <c r="AD27" s="201">
        <f t="shared" si="16"/>
        <v>1</v>
      </c>
      <c r="AE27" s="221" t="str">
        <f t="shared" si="17"/>
        <v>Menunjukkan penguasaan dalam Tujuan 2</v>
      </c>
      <c r="AF27" s="226" t="str">
        <f t="shared" si="18"/>
        <v>Perlu bantuan dalam Tujuan 1</v>
      </c>
      <c r="BY27" s="4"/>
      <c r="BZ27" s="4"/>
      <c r="CA27" s="4"/>
      <c r="CB27" s="4"/>
      <c r="CC27" s="4"/>
      <c r="CD27" s="4"/>
      <c r="CE27" s="4"/>
      <c r="CF27" s="4"/>
      <c r="CG27" s="4"/>
      <c r="CH27" s="4"/>
      <c r="CI27" s="4"/>
      <c r="CJ27" s="4"/>
      <c r="CK27" s="4"/>
      <c r="CL27" s="4"/>
      <c r="CM27" s="4"/>
      <c r="CN27" s="4"/>
      <c r="CO27" s="4"/>
      <c r="CP27" s="4"/>
      <c r="CQ27" s="4"/>
      <c r="CR27" s="4"/>
      <c r="CS27" s="4"/>
    </row>
    <row r="28" spans="1:97" customFormat="1" ht="45.75" customHeight="1" x14ac:dyDescent="0.25">
      <c r="A28" s="173"/>
      <c r="B28" s="134">
        <f t="shared" si="9"/>
        <v>20</v>
      </c>
      <c r="C28" s="135">
        <f>IF(Data!F24="","",Data!F24)</f>
        <v>2110</v>
      </c>
      <c r="D28" s="135" t="str">
        <f>IF(Data!G24="","",Data!G24)</f>
        <v>0098467142</v>
      </c>
      <c r="E28" s="152" t="str">
        <f>IF(Data!H24="","",Data!H24)</f>
        <v>NUR MUTIA</v>
      </c>
      <c r="F28" s="135" t="str">
        <f>IF(Data!I24="","",Data!I24)</f>
        <v>P</v>
      </c>
      <c r="G28" s="251">
        <v>60</v>
      </c>
      <c r="H28" s="252">
        <v>80</v>
      </c>
      <c r="I28" s="252">
        <v>73</v>
      </c>
      <c r="J28" s="252">
        <v>74</v>
      </c>
      <c r="K28" s="252">
        <v>75</v>
      </c>
      <c r="L28" s="252">
        <v>76</v>
      </c>
      <c r="M28" s="252"/>
      <c r="N28" s="253"/>
      <c r="O28" s="251">
        <v>80</v>
      </c>
      <c r="P28" s="252">
        <v>81</v>
      </c>
      <c r="Q28" s="252">
        <v>82</v>
      </c>
      <c r="R28" s="252"/>
      <c r="S28" s="252"/>
      <c r="T28" s="252"/>
      <c r="U28" s="252"/>
      <c r="V28" s="252"/>
      <c r="W28" s="254">
        <f t="shared" si="10"/>
        <v>73</v>
      </c>
      <c r="X28" s="254">
        <f t="shared" si="11"/>
        <v>81</v>
      </c>
      <c r="Y28" s="255">
        <v>108</v>
      </c>
      <c r="Z28" s="242">
        <f t="shared" si="12"/>
        <v>87</v>
      </c>
      <c r="AA28" s="201">
        <f t="shared" si="13"/>
        <v>80</v>
      </c>
      <c r="AB28" s="201">
        <f t="shared" si="14"/>
        <v>60</v>
      </c>
      <c r="AC28" s="201">
        <f t="shared" si="15"/>
        <v>2</v>
      </c>
      <c r="AD28" s="201">
        <f t="shared" si="16"/>
        <v>1</v>
      </c>
      <c r="AE28" s="221" t="str">
        <f t="shared" si="17"/>
        <v>Menunjukkan penguasaan dalam Tujuan 2</v>
      </c>
      <c r="AF28" s="226" t="str">
        <f t="shared" si="18"/>
        <v>Perlu bantuan dalam Tujuan 1</v>
      </c>
      <c r="BY28" s="4"/>
      <c r="BZ28" s="4"/>
      <c r="CA28" s="4"/>
      <c r="CB28" s="4"/>
      <c r="CC28" s="4"/>
      <c r="CD28" s="4"/>
      <c r="CE28" s="4"/>
      <c r="CF28" s="4"/>
      <c r="CG28" s="4"/>
      <c r="CH28" s="4"/>
      <c r="CI28" s="4"/>
      <c r="CJ28" s="4"/>
      <c r="CK28" s="4"/>
      <c r="CL28" s="4"/>
      <c r="CM28" s="4"/>
      <c r="CN28" s="4"/>
      <c r="CO28" s="4"/>
      <c r="CP28" s="4"/>
      <c r="CQ28" s="4"/>
      <c r="CR28" s="4"/>
      <c r="CS28" s="4"/>
    </row>
    <row r="29" spans="1:97" customFormat="1" ht="45.75" customHeight="1" x14ac:dyDescent="0.25">
      <c r="A29" s="173"/>
      <c r="B29" s="134">
        <f t="shared" si="9"/>
        <v>21</v>
      </c>
      <c r="C29" s="135">
        <f>IF(Data!F25="","",Data!F25)</f>
        <v>2098</v>
      </c>
      <c r="D29" s="135" t="str">
        <f>IF(Data!G25="","",Data!G25)</f>
        <v>3101119122</v>
      </c>
      <c r="E29" s="152" t="str">
        <f>IF(Data!H25="","",Data!H25)</f>
        <v>ROHMAT HIDAYAT</v>
      </c>
      <c r="F29" s="135" t="str">
        <f>IF(Data!I25="","",Data!I25)</f>
        <v>L</v>
      </c>
      <c r="G29" s="251">
        <v>60</v>
      </c>
      <c r="H29" s="252">
        <v>80</v>
      </c>
      <c r="I29" s="252">
        <v>73</v>
      </c>
      <c r="J29" s="252">
        <v>74</v>
      </c>
      <c r="K29" s="252">
        <v>75</v>
      </c>
      <c r="L29" s="252">
        <v>76</v>
      </c>
      <c r="M29" s="252"/>
      <c r="N29" s="253"/>
      <c r="O29" s="251">
        <v>80</v>
      </c>
      <c r="P29" s="252">
        <v>81</v>
      </c>
      <c r="Q29" s="252">
        <v>82</v>
      </c>
      <c r="R29" s="252"/>
      <c r="S29" s="252"/>
      <c r="T29" s="252"/>
      <c r="U29" s="252"/>
      <c r="V29" s="252"/>
      <c r="W29" s="254">
        <f t="shared" si="10"/>
        <v>73</v>
      </c>
      <c r="X29" s="254">
        <f t="shared" si="11"/>
        <v>81</v>
      </c>
      <c r="Y29" s="255">
        <v>109</v>
      </c>
      <c r="Z29" s="242">
        <f t="shared" si="12"/>
        <v>88</v>
      </c>
      <c r="AA29" s="201">
        <f t="shared" si="13"/>
        <v>80</v>
      </c>
      <c r="AB29" s="201">
        <f t="shared" si="14"/>
        <v>60</v>
      </c>
      <c r="AC29" s="201">
        <f t="shared" si="15"/>
        <v>2</v>
      </c>
      <c r="AD29" s="201">
        <f t="shared" si="16"/>
        <v>1</v>
      </c>
      <c r="AE29" s="221" t="str">
        <f t="shared" si="17"/>
        <v>Menunjukkan penguasaan dalam Tujuan 2</v>
      </c>
      <c r="AF29" s="226" t="str">
        <f t="shared" si="18"/>
        <v>Perlu bantuan dalam Tujuan 1</v>
      </c>
      <c r="BY29" s="4"/>
      <c r="BZ29" s="4"/>
      <c r="CA29" s="4"/>
      <c r="CB29" s="4"/>
      <c r="CC29" s="4"/>
      <c r="CD29" s="4"/>
      <c r="CE29" s="4"/>
      <c r="CF29" s="4"/>
      <c r="CG29" s="4"/>
      <c r="CH29" s="4"/>
      <c r="CI29" s="4"/>
      <c r="CJ29" s="4"/>
      <c r="CK29" s="4"/>
      <c r="CL29" s="4"/>
      <c r="CM29" s="4"/>
      <c r="CN29" s="4"/>
      <c r="CO29" s="4"/>
      <c r="CP29" s="4"/>
      <c r="CQ29" s="4"/>
      <c r="CR29" s="4"/>
      <c r="CS29" s="4"/>
    </row>
    <row r="30" spans="1:97" customFormat="1" ht="45.75" customHeight="1" x14ac:dyDescent="0.25">
      <c r="A30" s="173"/>
      <c r="B30" s="134">
        <f t="shared" si="9"/>
        <v>22</v>
      </c>
      <c r="C30" s="135">
        <f>IF(Data!F26="","",Data!F26)</f>
        <v>2080</v>
      </c>
      <c r="D30" s="135" t="str">
        <f>IF(Data!G26="","",Data!G26)</f>
        <v>0091657289</v>
      </c>
      <c r="E30" s="152" t="str">
        <f>IF(Data!H26="","",Data!H26)</f>
        <v>SABRINA OKTAVIANI</v>
      </c>
      <c r="F30" s="135" t="str">
        <f>IF(Data!I26="","",Data!I26)</f>
        <v>P</v>
      </c>
      <c r="G30" s="251">
        <v>60</v>
      </c>
      <c r="H30" s="252">
        <v>80</v>
      </c>
      <c r="I30" s="252">
        <v>73</v>
      </c>
      <c r="J30" s="252">
        <v>74</v>
      </c>
      <c r="K30" s="252">
        <v>75</v>
      </c>
      <c r="L30" s="252">
        <v>76</v>
      </c>
      <c r="M30" s="252"/>
      <c r="N30" s="253"/>
      <c r="O30" s="251">
        <v>80</v>
      </c>
      <c r="P30" s="252">
        <v>81</v>
      </c>
      <c r="Q30" s="252">
        <v>82</v>
      </c>
      <c r="R30" s="252"/>
      <c r="S30" s="252"/>
      <c r="T30" s="252"/>
      <c r="U30" s="252"/>
      <c r="V30" s="252"/>
      <c r="W30" s="254">
        <f t="shared" si="10"/>
        <v>73</v>
      </c>
      <c r="X30" s="254">
        <f t="shared" si="11"/>
        <v>81</v>
      </c>
      <c r="Y30" s="255">
        <v>110</v>
      </c>
      <c r="Z30" s="242">
        <f t="shared" si="12"/>
        <v>88</v>
      </c>
      <c r="AA30" s="201">
        <f t="shared" si="13"/>
        <v>80</v>
      </c>
      <c r="AB30" s="201">
        <f t="shared" si="14"/>
        <v>60</v>
      </c>
      <c r="AC30" s="201">
        <f t="shared" si="15"/>
        <v>2</v>
      </c>
      <c r="AD30" s="201">
        <f t="shared" si="16"/>
        <v>1</v>
      </c>
      <c r="AE30" s="221" t="str">
        <f t="shared" si="17"/>
        <v>Menunjukkan penguasaan dalam Tujuan 2</v>
      </c>
      <c r="AF30" s="226" t="str">
        <f t="shared" si="18"/>
        <v>Perlu bantuan dalam Tujuan 1</v>
      </c>
      <c r="BY30" s="4"/>
      <c r="BZ30" s="4"/>
      <c r="CA30" s="4"/>
      <c r="CB30" s="4"/>
      <c r="CC30" s="4"/>
      <c r="CD30" s="4"/>
      <c r="CE30" s="4"/>
      <c r="CF30" s="4"/>
      <c r="CG30" s="4"/>
      <c r="CH30" s="4"/>
      <c r="CI30" s="4"/>
      <c r="CJ30" s="4"/>
      <c r="CK30" s="4"/>
      <c r="CL30" s="4"/>
      <c r="CM30" s="4"/>
      <c r="CN30" s="4"/>
      <c r="CO30" s="4"/>
      <c r="CP30" s="4"/>
      <c r="CQ30" s="4"/>
      <c r="CR30" s="4"/>
      <c r="CS30" s="4"/>
    </row>
    <row r="31" spans="1:97" customFormat="1" ht="45.75" customHeight="1" x14ac:dyDescent="0.25">
      <c r="A31" s="173"/>
      <c r="B31" s="134">
        <f t="shared" si="9"/>
        <v>23</v>
      </c>
      <c r="C31" s="135">
        <f>IF(Data!F27="","",Data!F27)</f>
        <v>2101</v>
      </c>
      <c r="D31" s="135" t="str">
        <f>IF(Data!G27="","",Data!G27)</f>
        <v>0072355816</v>
      </c>
      <c r="E31" s="152" t="str">
        <f>IF(Data!H27="","",Data!H27)</f>
        <v>TRI MULIA SAPUTRA</v>
      </c>
      <c r="F31" s="135" t="str">
        <f>IF(Data!I27="","",Data!I27)</f>
        <v>L</v>
      </c>
      <c r="G31" s="251">
        <v>60</v>
      </c>
      <c r="H31" s="252">
        <v>80</v>
      </c>
      <c r="I31" s="252">
        <v>73</v>
      </c>
      <c r="J31" s="252">
        <v>74</v>
      </c>
      <c r="K31" s="252">
        <v>75</v>
      </c>
      <c r="L31" s="252">
        <v>76</v>
      </c>
      <c r="M31" s="252"/>
      <c r="N31" s="253"/>
      <c r="O31" s="251">
        <v>80</v>
      </c>
      <c r="P31" s="252">
        <v>81</v>
      </c>
      <c r="Q31" s="252">
        <v>82</v>
      </c>
      <c r="R31" s="252"/>
      <c r="S31" s="252"/>
      <c r="T31" s="252"/>
      <c r="U31" s="252"/>
      <c r="V31" s="252"/>
      <c r="W31" s="254">
        <f t="shared" si="10"/>
        <v>73</v>
      </c>
      <c r="X31" s="254">
        <f t="shared" si="11"/>
        <v>81</v>
      </c>
      <c r="Y31" s="255">
        <v>111</v>
      </c>
      <c r="Z31" s="242">
        <f t="shared" si="12"/>
        <v>88</v>
      </c>
      <c r="AA31" s="201">
        <f t="shared" si="13"/>
        <v>80</v>
      </c>
      <c r="AB31" s="201">
        <f t="shared" si="14"/>
        <v>60</v>
      </c>
      <c r="AC31" s="201">
        <f t="shared" si="15"/>
        <v>2</v>
      </c>
      <c r="AD31" s="201">
        <f t="shared" si="16"/>
        <v>1</v>
      </c>
      <c r="AE31" s="221" t="str">
        <f t="shared" si="17"/>
        <v>Menunjukkan penguasaan dalam Tujuan 2</v>
      </c>
      <c r="AF31" s="226" t="str">
        <f t="shared" si="18"/>
        <v>Perlu bantuan dalam Tujuan 1</v>
      </c>
      <c r="BY31" s="4"/>
      <c r="BZ31" s="4"/>
      <c r="CA31" s="4"/>
      <c r="CB31" s="4"/>
      <c r="CC31" s="4"/>
      <c r="CD31" s="4"/>
      <c r="CE31" s="4"/>
      <c r="CF31" s="4"/>
      <c r="CG31" s="4"/>
      <c r="CH31" s="4"/>
      <c r="CI31" s="4"/>
      <c r="CJ31" s="4"/>
      <c r="CK31" s="4"/>
      <c r="CL31" s="4"/>
      <c r="CM31" s="4"/>
      <c r="CN31" s="4"/>
      <c r="CO31" s="4"/>
      <c r="CP31" s="4"/>
      <c r="CQ31" s="4"/>
      <c r="CR31" s="4"/>
      <c r="CS31" s="4"/>
    </row>
    <row r="32" spans="1:97" customFormat="1" ht="45.75" customHeight="1" x14ac:dyDescent="0.25">
      <c r="A32" s="173"/>
      <c r="B32" s="134" t="str">
        <f t="shared" si="9"/>
        <v/>
      </c>
      <c r="C32" s="135" t="str">
        <f>IF(Data!F28="","",Data!F28)</f>
        <v/>
      </c>
      <c r="D32" s="135" t="str">
        <f>IF(Data!G28="","",Data!G28)</f>
        <v/>
      </c>
      <c r="E32" s="152" t="str">
        <f>IF(Data!H28="","",Data!H28)</f>
        <v/>
      </c>
      <c r="F32" s="135" t="str">
        <f>IF(Data!I28="","",Data!I28)</f>
        <v/>
      </c>
      <c r="G32" s="251">
        <v>60</v>
      </c>
      <c r="H32" s="252">
        <v>80</v>
      </c>
      <c r="I32" s="252">
        <v>73</v>
      </c>
      <c r="J32" s="252">
        <v>74</v>
      </c>
      <c r="K32" s="252">
        <v>75</v>
      </c>
      <c r="L32" s="252">
        <v>76</v>
      </c>
      <c r="M32" s="252"/>
      <c r="N32" s="253"/>
      <c r="O32" s="251">
        <v>80</v>
      </c>
      <c r="P32" s="252">
        <v>81</v>
      </c>
      <c r="Q32" s="252">
        <v>82</v>
      </c>
      <c r="R32" s="252"/>
      <c r="S32" s="252"/>
      <c r="T32" s="252"/>
      <c r="U32" s="252"/>
      <c r="V32" s="252"/>
      <c r="W32" s="254">
        <f t="shared" si="10"/>
        <v>73</v>
      </c>
      <c r="X32" s="254">
        <f t="shared" si="11"/>
        <v>81</v>
      </c>
      <c r="Y32" s="255">
        <v>112</v>
      </c>
      <c r="Z32" s="242">
        <f t="shared" si="12"/>
        <v>89</v>
      </c>
      <c r="AA32" s="201">
        <f t="shared" si="13"/>
        <v>80</v>
      </c>
      <c r="AB32" s="201">
        <f t="shared" si="14"/>
        <v>60</v>
      </c>
      <c r="AC32" s="201">
        <f t="shared" si="15"/>
        <v>2</v>
      </c>
      <c r="AD32" s="201">
        <f t="shared" si="16"/>
        <v>1</v>
      </c>
      <c r="AE32" s="221" t="str">
        <f t="shared" si="17"/>
        <v>Menunjukkan penguasaan dalam Tujuan 2</v>
      </c>
      <c r="AF32" s="226" t="str">
        <f t="shared" si="18"/>
        <v>Perlu bantuan dalam Tujuan 1</v>
      </c>
      <c r="BY32" s="4"/>
      <c r="BZ32" s="4"/>
      <c r="CA32" s="4"/>
      <c r="CB32" s="4"/>
      <c r="CC32" s="4"/>
      <c r="CD32" s="4"/>
      <c r="CE32" s="4"/>
      <c r="CF32" s="4"/>
      <c r="CG32" s="4"/>
      <c r="CH32" s="4"/>
      <c r="CI32" s="4"/>
      <c r="CJ32" s="4"/>
      <c r="CK32" s="4"/>
      <c r="CL32" s="4"/>
      <c r="CM32" s="4"/>
      <c r="CN32" s="4"/>
      <c r="CO32" s="4"/>
      <c r="CP32" s="4"/>
      <c r="CQ32" s="4"/>
      <c r="CR32" s="4"/>
      <c r="CS32" s="4"/>
    </row>
    <row r="33" spans="1:97" customFormat="1" ht="45.75" customHeight="1" x14ac:dyDescent="0.25">
      <c r="A33" s="173"/>
      <c r="B33" s="134" t="str">
        <f t="shared" si="9"/>
        <v/>
      </c>
      <c r="C33" s="135" t="str">
        <f>IF(Data!F29="","",Data!F29)</f>
        <v/>
      </c>
      <c r="D33" s="135" t="str">
        <f>IF(Data!G29="","",Data!G29)</f>
        <v/>
      </c>
      <c r="E33" s="152" t="str">
        <f>IF(Data!H29="","",Data!H29)</f>
        <v/>
      </c>
      <c r="F33" s="135" t="str">
        <f>IF(Data!I29="","",Data!I29)</f>
        <v/>
      </c>
      <c r="G33" s="251">
        <v>60</v>
      </c>
      <c r="H33" s="252">
        <v>80</v>
      </c>
      <c r="I33" s="252">
        <v>73</v>
      </c>
      <c r="J33" s="252">
        <v>74</v>
      </c>
      <c r="K33" s="252">
        <v>75</v>
      </c>
      <c r="L33" s="252">
        <v>76</v>
      </c>
      <c r="M33" s="252"/>
      <c r="N33" s="253"/>
      <c r="O33" s="251">
        <v>80</v>
      </c>
      <c r="P33" s="252">
        <v>81</v>
      </c>
      <c r="Q33" s="252">
        <v>82</v>
      </c>
      <c r="R33" s="252"/>
      <c r="S33" s="252"/>
      <c r="T33" s="252"/>
      <c r="U33" s="252"/>
      <c r="V33" s="252"/>
      <c r="W33" s="254">
        <f t="shared" si="10"/>
        <v>73</v>
      </c>
      <c r="X33" s="254">
        <f t="shared" si="11"/>
        <v>81</v>
      </c>
      <c r="Y33" s="255">
        <v>113</v>
      </c>
      <c r="Z33" s="242">
        <f t="shared" si="12"/>
        <v>89</v>
      </c>
      <c r="AA33" s="201">
        <f t="shared" si="13"/>
        <v>80</v>
      </c>
      <c r="AB33" s="201">
        <f t="shared" si="14"/>
        <v>60</v>
      </c>
      <c r="AC33" s="201">
        <f t="shared" si="15"/>
        <v>2</v>
      </c>
      <c r="AD33" s="201">
        <f t="shared" si="16"/>
        <v>1</v>
      </c>
      <c r="AE33" s="221" t="str">
        <f t="shared" si="17"/>
        <v>Menunjukkan penguasaan dalam Tujuan 2</v>
      </c>
      <c r="AF33" s="226" t="str">
        <f t="shared" si="18"/>
        <v>Perlu bantuan dalam Tujuan 1</v>
      </c>
      <c r="BY33" s="4"/>
      <c r="BZ33" s="4"/>
      <c r="CA33" s="4"/>
      <c r="CB33" s="4"/>
      <c r="CC33" s="4"/>
      <c r="CD33" s="4"/>
      <c r="CE33" s="4"/>
      <c r="CF33" s="4"/>
      <c r="CG33" s="4"/>
      <c r="CH33" s="4"/>
      <c r="CI33" s="4"/>
      <c r="CJ33" s="4"/>
      <c r="CK33" s="4"/>
      <c r="CL33" s="4"/>
      <c r="CM33" s="4"/>
      <c r="CN33" s="4"/>
      <c r="CO33" s="4"/>
      <c r="CP33" s="4"/>
      <c r="CQ33" s="4"/>
      <c r="CR33" s="4"/>
      <c r="CS33" s="4"/>
    </row>
    <row r="34" spans="1:97" customFormat="1" ht="45.75" customHeight="1" x14ac:dyDescent="0.25">
      <c r="A34" s="173"/>
      <c r="B34" s="134" t="str">
        <f t="shared" si="9"/>
        <v/>
      </c>
      <c r="C34" s="135" t="str">
        <f>IF(Data!F30="","",Data!F30)</f>
        <v/>
      </c>
      <c r="D34" s="135" t="str">
        <f>IF(Data!G30="","",Data!G30)</f>
        <v/>
      </c>
      <c r="E34" s="152" t="str">
        <f>IF(Data!H30="","",Data!H30)</f>
        <v/>
      </c>
      <c r="F34" s="135" t="str">
        <f>IF(Data!I30="","",Data!I30)</f>
        <v/>
      </c>
      <c r="G34" s="251">
        <v>60</v>
      </c>
      <c r="H34" s="252">
        <v>80</v>
      </c>
      <c r="I34" s="252">
        <v>73</v>
      </c>
      <c r="J34" s="252">
        <v>74</v>
      </c>
      <c r="K34" s="252">
        <v>75</v>
      </c>
      <c r="L34" s="252">
        <v>76</v>
      </c>
      <c r="M34" s="252"/>
      <c r="N34" s="253"/>
      <c r="O34" s="251">
        <v>80</v>
      </c>
      <c r="P34" s="252">
        <v>81</v>
      </c>
      <c r="Q34" s="252">
        <v>82</v>
      </c>
      <c r="R34" s="252"/>
      <c r="S34" s="252"/>
      <c r="T34" s="252"/>
      <c r="U34" s="252"/>
      <c r="V34" s="252"/>
      <c r="W34" s="254">
        <f t="shared" si="10"/>
        <v>73</v>
      </c>
      <c r="X34" s="254">
        <f t="shared" si="11"/>
        <v>81</v>
      </c>
      <c r="Y34" s="255">
        <v>114</v>
      </c>
      <c r="Z34" s="242">
        <f t="shared" si="12"/>
        <v>89</v>
      </c>
      <c r="AA34" s="201">
        <f t="shared" si="13"/>
        <v>80</v>
      </c>
      <c r="AB34" s="201">
        <f t="shared" si="14"/>
        <v>60</v>
      </c>
      <c r="AC34" s="201">
        <f t="shared" si="15"/>
        <v>2</v>
      </c>
      <c r="AD34" s="201">
        <f t="shared" si="16"/>
        <v>1</v>
      </c>
      <c r="AE34" s="221" t="str">
        <f t="shared" si="17"/>
        <v>Menunjukkan penguasaan dalam Tujuan 2</v>
      </c>
      <c r="AF34" s="226" t="str">
        <f t="shared" si="18"/>
        <v>Perlu bantuan dalam Tujuan 1</v>
      </c>
      <c r="BY34" s="4"/>
      <c r="BZ34" s="4"/>
      <c r="CA34" s="4"/>
      <c r="CB34" s="4"/>
      <c r="CC34" s="4"/>
      <c r="CD34" s="4"/>
      <c r="CE34" s="4"/>
      <c r="CF34" s="4"/>
      <c r="CG34" s="4"/>
      <c r="CH34" s="4"/>
      <c r="CI34" s="4"/>
      <c r="CJ34" s="4"/>
      <c r="CK34" s="4"/>
      <c r="CL34" s="4"/>
      <c r="CM34" s="4"/>
      <c r="CN34" s="4"/>
      <c r="CO34" s="4"/>
      <c r="CP34" s="4"/>
      <c r="CQ34" s="4"/>
      <c r="CR34" s="4"/>
      <c r="CS34" s="4"/>
    </row>
    <row r="35" spans="1:97" customFormat="1" ht="45.75" customHeight="1" x14ac:dyDescent="0.25">
      <c r="A35" s="173"/>
      <c r="B35" s="134" t="str">
        <f t="shared" si="9"/>
        <v/>
      </c>
      <c r="C35" s="135" t="str">
        <f>IF(Data!F31="","",Data!F31)</f>
        <v/>
      </c>
      <c r="D35" s="135" t="str">
        <f>IF(Data!G31="","",Data!G31)</f>
        <v/>
      </c>
      <c r="E35" s="152" t="str">
        <f>IF(Data!H31="","",Data!H31)</f>
        <v/>
      </c>
      <c r="F35" s="135" t="str">
        <f>IF(Data!I31="","",Data!I31)</f>
        <v/>
      </c>
      <c r="G35" s="251">
        <v>60</v>
      </c>
      <c r="H35" s="252">
        <v>80</v>
      </c>
      <c r="I35" s="252">
        <v>73</v>
      </c>
      <c r="J35" s="252">
        <v>74</v>
      </c>
      <c r="K35" s="252">
        <v>75</v>
      </c>
      <c r="L35" s="252">
        <v>76</v>
      </c>
      <c r="M35" s="252"/>
      <c r="N35" s="253"/>
      <c r="O35" s="251">
        <v>80</v>
      </c>
      <c r="P35" s="252">
        <v>81</v>
      </c>
      <c r="Q35" s="252">
        <v>82</v>
      </c>
      <c r="R35" s="252"/>
      <c r="S35" s="252"/>
      <c r="T35" s="252"/>
      <c r="U35" s="252"/>
      <c r="V35" s="252"/>
      <c r="W35" s="254">
        <f t="shared" si="10"/>
        <v>73</v>
      </c>
      <c r="X35" s="254">
        <f t="shared" si="11"/>
        <v>81</v>
      </c>
      <c r="Y35" s="255">
        <v>115</v>
      </c>
      <c r="Z35" s="242">
        <f t="shared" si="12"/>
        <v>90</v>
      </c>
      <c r="AA35" s="201">
        <f t="shared" si="13"/>
        <v>80</v>
      </c>
      <c r="AB35" s="201">
        <f t="shared" si="14"/>
        <v>60</v>
      </c>
      <c r="AC35" s="201">
        <f t="shared" si="15"/>
        <v>2</v>
      </c>
      <c r="AD35" s="201">
        <f t="shared" si="16"/>
        <v>1</v>
      </c>
      <c r="AE35" s="221" t="str">
        <f t="shared" si="17"/>
        <v>Menunjukkan penguasaan dalam Tujuan 2</v>
      </c>
      <c r="AF35" s="226" t="str">
        <f t="shared" si="18"/>
        <v>Perlu bantuan dalam Tujuan 1</v>
      </c>
      <c r="BY35" s="4"/>
      <c r="BZ35" s="4"/>
      <c r="CA35" s="4"/>
      <c r="CB35" s="4"/>
      <c r="CC35" s="4"/>
      <c r="CD35" s="4"/>
      <c r="CE35" s="4"/>
      <c r="CF35" s="4"/>
      <c r="CG35" s="4"/>
      <c r="CH35" s="4"/>
      <c r="CI35" s="4"/>
      <c r="CJ35" s="4"/>
      <c r="CK35" s="4"/>
      <c r="CL35" s="4"/>
      <c r="CM35" s="4"/>
      <c r="CN35" s="4"/>
      <c r="CO35" s="4"/>
      <c r="CP35" s="4"/>
      <c r="CQ35" s="4"/>
      <c r="CR35" s="4"/>
      <c r="CS35" s="4"/>
    </row>
    <row r="36" spans="1:97" customFormat="1" ht="45.75" customHeight="1" x14ac:dyDescent="0.25">
      <c r="A36" s="173"/>
      <c r="B36" s="134" t="str">
        <f t="shared" si="9"/>
        <v/>
      </c>
      <c r="C36" s="135" t="str">
        <f>IF(Data!F32="","",Data!F32)</f>
        <v/>
      </c>
      <c r="D36" s="135" t="str">
        <f>IF(Data!G32="","",Data!G32)</f>
        <v/>
      </c>
      <c r="E36" s="152" t="str">
        <f>IF(Data!H32="","",Data!H32)</f>
        <v/>
      </c>
      <c r="F36" s="135" t="str">
        <f>IF(Data!I32="","",Data!I32)</f>
        <v/>
      </c>
      <c r="G36" s="251">
        <v>60</v>
      </c>
      <c r="H36" s="252">
        <v>80</v>
      </c>
      <c r="I36" s="252">
        <v>73</v>
      </c>
      <c r="J36" s="252">
        <v>74</v>
      </c>
      <c r="K36" s="252">
        <v>75</v>
      </c>
      <c r="L36" s="252">
        <v>76</v>
      </c>
      <c r="M36" s="252"/>
      <c r="N36" s="253"/>
      <c r="O36" s="251">
        <v>80</v>
      </c>
      <c r="P36" s="252">
        <v>81</v>
      </c>
      <c r="Q36" s="252">
        <v>82</v>
      </c>
      <c r="R36" s="252"/>
      <c r="S36" s="252"/>
      <c r="T36" s="252"/>
      <c r="U36" s="252"/>
      <c r="V36" s="252"/>
      <c r="W36" s="254">
        <f t="shared" si="10"/>
        <v>73</v>
      </c>
      <c r="X36" s="254">
        <f t="shared" si="11"/>
        <v>81</v>
      </c>
      <c r="Y36" s="255">
        <v>116</v>
      </c>
      <c r="Z36" s="242">
        <f t="shared" si="12"/>
        <v>90</v>
      </c>
      <c r="AA36" s="201">
        <f t="shared" si="13"/>
        <v>80</v>
      </c>
      <c r="AB36" s="201">
        <f t="shared" si="14"/>
        <v>60</v>
      </c>
      <c r="AC36" s="201">
        <f t="shared" si="15"/>
        <v>2</v>
      </c>
      <c r="AD36" s="201">
        <f t="shared" si="16"/>
        <v>1</v>
      </c>
      <c r="AE36" s="221" t="str">
        <f t="shared" si="17"/>
        <v>Menunjukkan penguasaan dalam Tujuan 2</v>
      </c>
      <c r="AF36" s="226" t="str">
        <f t="shared" si="18"/>
        <v>Perlu bantuan dalam Tujuan 1</v>
      </c>
      <c r="BY36" s="4"/>
      <c r="BZ36" s="4"/>
      <c r="CA36" s="4"/>
      <c r="CB36" s="4"/>
      <c r="CC36" s="4"/>
      <c r="CD36" s="4"/>
      <c r="CE36" s="4"/>
      <c r="CF36" s="4"/>
      <c r="CG36" s="4"/>
      <c r="CH36" s="4"/>
      <c r="CI36" s="4"/>
      <c r="CJ36" s="4"/>
      <c r="CK36" s="4"/>
      <c r="CL36" s="4"/>
      <c r="CM36" s="4"/>
      <c r="CN36" s="4"/>
      <c r="CO36" s="4"/>
      <c r="CP36" s="4"/>
      <c r="CQ36" s="4"/>
      <c r="CR36" s="4"/>
      <c r="CS36" s="4"/>
    </row>
    <row r="37" spans="1:97" customFormat="1" ht="45.75" customHeight="1" x14ac:dyDescent="0.25">
      <c r="A37" s="173"/>
      <c r="B37" s="134" t="str">
        <f t="shared" si="9"/>
        <v/>
      </c>
      <c r="C37" s="135" t="str">
        <f>IF(Data!F33="","",Data!F33)</f>
        <v/>
      </c>
      <c r="D37" s="135" t="str">
        <f>IF(Data!G33="","",Data!G33)</f>
        <v/>
      </c>
      <c r="E37" s="152" t="str">
        <f>IF(Data!H33="","",Data!H33)</f>
        <v/>
      </c>
      <c r="F37" s="135" t="str">
        <f>IF(Data!I33="","",Data!I33)</f>
        <v/>
      </c>
      <c r="G37" s="251">
        <v>60</v>
      </c>
      <c r="H37" s="252">
        <v>80</v>
      </c>
      <c r="I37" s="252">
        <v>73</v>
      </c>
      <c r="J37" s="252">
        <v>74</v>
      </c>
      <c r="K37" s="252">
        <v>75</v>
      </c>
      <c r="L37" s="252">
        <v>76</v>
      </c>
      <c r="M37" s="252"/>
      <c r="N37" s="253"/>
      <c r="O37" s="251">
        <v>80</v>
      </c>
      <c r="P37" s="252">
        <v>81</v>
      </c>
      <c r="Q37" s="252">
        <v>82</v>
      </c>
      <c r="R37" s="252"/>
      <c r="S37" s="252"/>
      <c r="T37" s="252"/>
      <c r="U37" s="252"/>
      <c r="V37" s="252"/>
      <c r="W37" s="254">
        <f t="shared" si="10"/>
        <v>73</v>
      </c>
      <c r="X37" s="254">
        <f t="shared" si="11"/>
        <v>81</v>
      </c>
      <c r="Y37" s="255">
        <v>117</v>
      </c>
      <c r="Z37" s="242">
        <f t="shared" si="12"/>
        <v>90</v>
      </c>
      <c r="AA37" s="201">
        <f t="shared" si="13"/>
        <v>80</v>
      </c>
      <c r="AB37" s="201">
        <f t="shared" si="14"/>
        <v>60</v>
      </c>
      <c r="AC37" s="201">
        <f t="shared" si="15"/>
        <v>2</v>
      </c>
      <c r="AD37" s="201">
        <f t="shared" si="16"/>
        <v>1</v>
      </c>
      <c r="AE37" s="221" t="str">
        <f t="shared" si="17"/>
        <v>Menunjukkan penguasaan dalam Tujuan 2</v>
      </c>
      <c r="AF37" s="226" t="str">
        <f t="shared" si="18"/>
        <v>Perlu bantuan dalam Tujuan 1</v>
      </c>
      <c r="BY37" s="4"/>
      <c r="BZ37" s="4"/>
      <c r="CA37" s="4"/>
      <c r="CB37" s="4"/>
      <c r="CC37" s="4"/>
      <c r="CD37" s="4"/>
      <c r="CE37" s="4"/>
      <c r="CF37" s="4"/>
      <c r="CG37" s="4"/>
      <c r="CH37" s="4"/>
      <c r="CI37" s="4"/>
      <c r="CJ37" s="4"/>
      <c r="CK37" s="4"/>
      <c r="CL37" s="4"/>
      <c r="CM37" s="4"/>
      <c r="CN37" s="4"/>
      <c r="CO37" s="4"/>
      <c r="CP37" s="4"/>
      <c r="CQ37" s="4"/>
      <c r="CR37" s="4"/>
      <c r="CS37" s="4"/>
    </row>
    <row r="38" spans="1:97" customFormat="1" ht="45.75" customHeight="1" x14ac:dyDescent="0.25">
      <c r="A38" s="173"/>
      <c r="B38" s="134" t="str">
        <f t="shared" si="9"/>
        <v/>
      </c>
      <c r="C38" s="135" t="str">
        <f>IF(Data!F34="","",Data!F34)</f>
        <v/>
      </c>
      <c r="D38" s="135" t="str">
        <f>IF(Data!G34="","",Data!G34)</f>
        <v/>
      </c>
      <c r="E38" s="152" t="str">
        <f>IF(Data!H34="","",Data!H34)</f>
        <v/>
      </c>
      <c r="F38" s="135" t="str">
        <f>IF(Data!I34="","",Data!I34)</f>
        <v/>
      </c>
      <c r="G38" s="251">
        <v>60</v>
      </c>
      <c r="H38" s="252">
        <v>80</v>
      </c>
      <c r="I38" s="252">
        <v>73</v>
      </c>
      <c r="J38" s="252">
        <v>74</v>
      </c>
      <c r="K38" s="252">
        <v>75</v>
      </c>
      <c r="L38" s="252">
        <v>76</v>
      </c>
      <c r="M38" s="252"/>
      <c r="N38" s="253"/>
      <c r="O38" s="251">
        <v>80</v>
      </c>
      <c r="P38" s="252">
        <v>81</v>
      </c>
      <c r="Q38" s="252">
        <v>82</v>
      </c>
      <c r="R38" s="252"/>
      <c r="S38" s="252"/>
      <c r="T38" s="252"/>
      <c r="U38" s="252"/>
      <c r="V38" s="252"/>
      <c r="W38" s="254">
        <f t="shared" si="10"/>
        <v>73</v>
      </c>
      <c r="X38" s="254">
        <f t="shared" si="11"/>
        <v>81</v>
      </c>
      <c r="Y38" s="255">
        <v>118</v>
      </c>
      <c r="Z38" s="242">
        <f t="shared" si="12"/>
        <v>91</v>
      </c>
      <c r="AA38" s="201">
        <f t="shared" si="13"/>
        <v>80</v>
      </c>
      <c r="AB38" s="201">
        <f t="shared" si="14"/>
        <v>60</v>
      </c>
      <c r="AC38" s="201">
        <f t="shared" si="15"/>
        <v>2</v>
      </c>
      <c r="AD38" s="201">
        <f t="shared" si="16"/>
        <v>1</v>
      </c>
      <c r="AE38" s="221" t="str">
        <f t="shared" si="17"/>
        <v>Menunjukkan penguasaan dalam Tujuan 2</v>
      </c>
      <c r="AF38" s="226" t="str">
        <f t="shared" si="18"/>
        <v>Perlu bantuan dalam Tujuan 1</v>
      </c>
      <c r="BY38" s="4"/>
      <c r="BZ38" s="4"/>
      <c r="CA38" s="4"/>
      <c r="CB38" s="4"/>
      <c r="CC38" s="4"/>
      <c r="CD38" s="4"/>
      <c r="CE38" s="4"/>
      <c r="CF38" s="4"/>
      <c r="CG38" s="4"/>
      <c r="CH38" s="4"/>
      <c r="CI38" s="4"/>
      <c r="CJ38" s="4"/>
      <c r="CK38" s="4"/>
      <c r="CL38" s="4"/>
      <c r="CM38" s="4"/>
      <c r="CN38" s="4"/>
      <c r="CO38" s="4"/>
      <c r="CP38" s="4"/>
      <c r="CQ38" s="4"/>
      <c r="CR38" s="4"/>
      <c r="CS38" s="4"/>
    </row>
    <row r="39" spans="1:97" customFormat="1" ht="45.75" customHeight="1" x14ac:dyDescent="0.25">
      <c r="A39" s="173"/>
      <c r="B39" s="134" t="str">
        <f t="shared" si="9"/>
        <v/>
      </c>
      <c r="C39" s="135" t="str">
        <f>IF(Data!F35="","",Data!F35)</f>
        <v/>
      </c>
      <c r="D39" s="135" t="str">
        <f>IF(Data!G35="","",Data!G35)</f>
        <v/>
      </c>
      <c r="E39" s="152" t="str">
        <f>IF(Data!H35="","",Data!H35)</f>
        <v/>
      </c>
      <c r="F39" s="135" t="str">
        <f>IF(Data!I35="","",Data!I35)</f>
        <v/>
      </c>
      <c r="G39" s="251">
        <v>60</v>
      </c>
      <c r="H39" s="252">
        <v>80</v>
      </c>
      <c r="I39" s="252">
        <v>73</v>
      </c>
      <c r="J39" s="252">
        <v>74</v>
      </c>
      <c r="K39" s="252">
        <v>75</v>
      </c>
      <c r="L39" s="252">
        <v>76</v>
      </c>
      <c r="M39" s="252"/>
      <c r="N39" s="253"/>
      <c r="O39" s="251">
        <v>80</v>
      </c>
      <c r="P39" s="252">
        <v>81</v>
      </c>
      <c r="Q39" s="252">
        <v>82</v>
      </c>
      <c r="R39" s="252"/>
      <c r="S39" s="252"/>
      <c r="T39" s="252"/>
      <c r="U39" s="252"/>
      <c r="V39" s="252"/>
      <c r="W39" s="254">
        <f t="shared" si="10"/>
        <v>73</v>
      </c>
      <c r="X39" s="254">
        <f t="shared" si="11"/>
        <v>81</v>
      </c>
      <c r="Y39" s="255">
        <v>119</v>
      </c>
      <c r="Z39" s="242">
        <f t="shared" si="12"/>
        <v>91</v>
      </c>
      <c r="AA39" s="201">
        <f t="shared" si="13"/>
        <v>80</v>
      </c>
      <c r="AB39" s="201">
        <f t="shared" si="14"/>
        <v>60</v>
      </c>
      <c r="AC39" s="201">
        <f t="shared" si="15"/>
        <v>2</v>
      </c>
      <c r="AD39" s="201">
        <f t="shared" si="16"/>
        <v>1</v>
      </c>
      <c r="AE39" s="221" t="str">
        <f t="shared" si="17"/>
        <v>Menunjukkan penguasaan dalam Tujuan 2</v>
      </c>
      <c r="AF39" s="226" t="str">
        <f t="shared" si="18"/>
        <v>Perlu bantuan dalam Tujuan 1</v>
      </c>
      <c r="BY39" s="4"/>
      <c r="BZ39" s="4"/>
      <c r="CA39" s="4"/>
      <c r="CB39" s="4"/>
      <c r="CC39" s="4"/>
      <c r="CD39" s="4"/>
      <c r="CE39" s="4"/>
      <c r="CF39" s="4"/>
      <c r="CG39" s="4"/>
      <c r="CH39" s="4"/>
      <c r="CI39" s="4"/>
      <c r="CJ39" s="4"/>
      <c r="CK39" s="4"/>
      <c r="CL39" s="4"/>
      <c r="CM39" s="4"/>
      <c r="CN39" s="4"/>
      <c r="CO39" s="4"/>
      <c r="CP39" s="4"/>
      <c r="CQ39" s="4"/>
      <c r="CR39" s="4"/>
      <c r="CS39" s="4"/>
    </row>
    <row r="40" spans="1:97" customFormat="1" ht="45.75" customHeight="1" x14ac:dyDescent="0.25">
      <c r="A40" s="173"/>
      <c r="B40" s="134" t="str">
        <f t="shared" si="9"/>
        <v/>
      </c>
      <c r="C40" s="135" t="str">
        <f>IF(Data!F36="","",Data!F36)</f>
        <v/>
      </c>
      <c r="D40" s="135" t="str">
        <f>IF(Data!G36="","",Data!G36)</f>
        <v/>
      </c>
      <c r="E40" s="152" t="str">
        <f>IF(Data!H36="","",Data!H36)</f>
        <v/>
      </c>
      <c r="F40" s="135" t="str">
        <f>IF(Data!I36="","",Data!I36)</f>
        <v/>
      </c>
      <c r="G40" s="251">
        <v>60</v>
      </c>
      <c r="H40" s="252">
        <v>80</v>
      </c>
      <c r="I40" s="252">
        <v>73</v>
      </c>
      <c r="J40" s="252">
        <v>74</v>
      </c>
      <c r="K40" s="252">
        <v>75</v>
      </c>
      <c r="L40" s="252">
        <v>76</v>
      </c>
      <c r="M40" s="252"/>
      <c r="N40" s="253"/>
      <c r="O40" s="251">
        <v>80</v>
      </c>
      <c r="P40" s="252">
        <v>81</v>
      </c>
      <c r="Q40" s="252">
        <v>82</v>
      </c>
      <c r="R40" s="252"/>
      <c r="S40" s="252"/>
      <c r="T40" s="252"/>
      <c r="U40" s="252"/>
      <c r="V40" s="252"/>
      <c r="W40" s="254">
        <f t="shared" si="10"/>
        <v>73</v>
      </c>
      <c r="X40" s="254">
        <f t="shared" si="11"/>
        <v>81</v>
      </c>
      <c r="Y40" s="255">
        <v>120</v>
      </c>
      <c r="Z40" s="242">
        <f t="shared" si="12"/>
        <v>91</v>
      </c>
      <c r="AA40" s="201">
        <f t="shared" si="13"/>
        <v>80</v>
      </c>
      <c r="AB40" s="201">
        <f t="shared" si="14"/>
        <v>60</v>
      </c>
      <c r="AC40" s="201">
        <f t="shared" si="15"/>
        <v>2</v>
      </c>
      <c r="AD40" s="201">
        <f t="shared" si="16"/>
        <v>1</v>
      </c>
      <c r="AE40" s="221" t="str">
        <f t="shared" si="17"/>
        <v>Menunjukkan penguasaan dalam Tujuan 2</v>
      </c>
      <c r="AF40" s="226" t="str">
        <f t="shared" si="18"/>
        <v>Perlu bantuan dalam Tujuan 1</v>
      </c>
      <c r="BY40" s="4"/>
      <c r="BZ40" s="4"/>
      <c r="CA40" s="4"/>
      <c r="CB40" s="4"/>
      <c r="CC40" s="4"/>
      <c r="CD40" s="4"/>
      <c r="CE40" s="4"/>
      <c r="CF40" s="4"/>
      <c r="CG40" s="4"/>
      <c r="CH40" s="4"/>
      <c r="CI40" s="4"/>
      <c r="CJ40" s="4"/>
      <c r="CK40" s="4"/>
      <c r="CL40" s="4"/>
      <c r="CM40" s="4"/>
      <c r="CN40" s="4"/>
      <c r="CO40" s="4"/>
      <c r="CP40" s="4"/>
      <c r="CQ40" s="4"/>
      <c r="CR40" s="4"/>
      <c r="CS40" s="4"/>
    </row>
    <row r="41" spans="1:97" customFormat="1" ht="45.75" customHeight="1" x14ac:dyDescent="0.25">
      <c r="A41" s="173"/>
      <c r="B41" s="134" t="str">
        <f t="shared" si="9"/>
        <v/>
      </c>
      <c r="C41" s="135" t="str">
        <f>IF(Data!F37="","",Data!F37)</f>
        <v/>
      </c>
      <c r="D41" s="135" t="str">
        <f>IF(Data!G37="","",Data!G37)</f>
        <v/>
      </c>
      <c r="E41" s="152" t="str">
        <f>IF(Data!H37="","",Data!H37)</f>
        <v/>
      </c>
      <c r="F41" s="135" t="str">
        <f>IF(Data!I37="","",Data!I37)</f>
        <v/>
      </c>
      <c r="G41" s="251">
        <v>60</v>
      </c>
      <c r="H41" s="252">
        <v>80</v>
      </c>
      <c r="I41" s="252">
        <v>73</v>
      </c>
      <c r="J41" s="252">
        <v>74</v>
      </c>
      <c r="K41" s="252">
        <v>75</v>
      </c>
      <c r="L41" s="252">
        <v>76</v>
      </c>
      <c r="M41" s="252"/>
      <c r="N41" s="253"/>
      <c r="O41" s="251">
        <v>80</v>
      </c>
      <c r="P41" s="252">
        <v>81</v>
      </c>
      <c r="Q41" s="252">
        <v>82</v>
      </c>
      <c r="R41" s="252"/>
      <c r="S41" s="252"/>
      <c r="T41" s="252"/>
      <c r="U41" s="252"/>
      <c r="V41" s="252"/>
      <c r="W41" s="254">
        <f t="shared" si="10"/>
        <v>73</v>
      </c>
      <c r="X41" s="254">
        <f t="shared" si="11"/>
        <v>81</v>
      </c>
      <c r="Y41" s="255">
        <v>121</v>
      </c>
      <c r="Z41" s="242">
        <f t="shared" si="12"/>
        <v>92</v>
      </c>
      <c r="AA41" s="201">
        <f t="shared" si="13"/>
        <v>80</v>
      </c>
      <c r="AB41" s="201">
        <f t="shared" si="14"/>
        <v>60</v>
      </c>
      <c r="AC41" s="201">
        <f t="shared" si="15"/>
        <v>2</v>
      </c>
      <c r="AD41" s="201">
        <f t="shared" si="16"/>
        <v>1</v>
      </c>
      <c r="AE41" s="221" t="str">
        <f t="shared" si="17"/>
        <v>Menunjukkan penguasaan dalam Tujuan 2</v>
      </c>
      <c r="AF41" s="226" t="str">
        <f t="shared" si="18"/>
        <v>Perlu bantuan dalam Tujuan 1</v>
      </c>
      <c r="BY41" s="4"/>
      <c r="BZ41" s="4"/>
      <c r="CA41" s="4"/>
      <c r="CB41" s="4"/>
      <c r="CC41" s="4"/>
      <c r="CD41" s="4"/>
      <c r="CE41" s="4"/>
      <c r="CF41" s="4"/>
      <c r="CG41" s="4"/>
      <c r="CH41" s="4"/>
      <c r="CI41" s="4"/>
      <c r="CJ41" s="4"/>
      <c r="CK41" s="4"/>
      <c r="CL41" s="4"/>
      <c r="CM41" s="4"/>
      <c r="CN41" s="4"/>
      <c r="CO41" s="4"/>
      <c r="CP41" s="4"/>
      <c r="CQ41" s="4"/>
      <c r="CR41" s="4"/>
      <c r="CS41" s="4"/>
    </row>
    <row r="42" spans="1:97" customFormat="1" ht="45.75" customHeight="1" x14ac:dyDescent="0.25">
      <c r="A42" s="173"/>
      <c r="B42" s="134" t="str">
        <f t="shared" si="9"/>
        <v/>
      </c>
      <c r="C42" s="135" t="str">
        <f>IF(Data!F38="","",Data!F38)</f>
        <v/>
      </c>
      <c r="D42" s="135" t="str">
        <f>IF(Data!G38="","",Data!G38)</f>
        <v/>
      </c>
      <c r="E42" s="152" t="str">
        <f>IF(Data!H38="","",Data!H38)</f>
        <v/>
      </c>
      <c r="F42" s="135" t="str">
        <f>IF(Data!I38="","",Data!I38)</f>
        <v/>
      </c>
      <c r="G42" s="251">
        <v>60</v>
      </c>
      <c r="H42" s="252">
        <v>80</v>
      </c>
      <c r="I42" s="252">
        <v>73</v>
      </c>
      <c r="J42" s="252">
        <v>74</v>
      </c>
      <c r="K42" s="252">
        <v>75</v>
      </c>
      <c r="L42" s="252">
        <v>76</v>
      </c>
      <c r="M42" s="252"/>
      <c r="N42" s="253"/>
      <c r="O42" s="251">
        <v>80</v>
      </c>
      <c r="P42" s="252">
        <v>81</v>
      </c>
      <c r="Q42" s="252">
        <v>82</v>
      </c>
      <c r="R42" s="252"/>
      <c r="S42" s="252"/>
      <c r="T42" s="252"/>
      <c r="U42" s="252"/>
      <c r="V42" s="252"/>
      <c r="W42" s="254">
        <f t="shared" si="10"/>
        <v>73</v>
      </c>
      <c r="X42" s="254">
        <f t="shared" si="11"/>
        <v>81</v>
      </c>
      <c r="Y42" s="255">
        <v>122</v>
      </c>
      <c r="Z42" s="242">
        <f t="shared" si="12"/>
        <v>92</v>
      </c>
      <c r="AA42" s="201">
        <f t="shared" si="13"/>
        <v>80</v>
      </c>
      <c r="AB42" s="201">
        <f t="shared" si="14"/>
        <v>60</v>
      </c>
      <c r="AC42" s="201">
        <f t="shared" si="15"/>
        <v>2</v>
      </c>
      <c r="AD42" s="201">
        <f t="shared" si="16"/>
        <v>1</v>
      </c>
      <c r="AE42" s="221" t="str">
        <f t="shared" si="17"/>
        <v>Menunjukkan penguasaan dalam Tujuan 2</v>
      </c>
      <c r="AF42" s="226" t="str">
        <f t="shared" si="18"/>
        <v>Perlu bantuan dalam Tujuan 1</v>
      </c>
      <c r="BY42" s="4"/>
      <c r="BZ42" s="4"/>
      <c r="CA42" s="4"/>
      <c r="CB42" s="4"/>
      <c r="CC42" s="4"/>
      <c r="CD42" s="4"/>
      <c r="CE42" s="4"/>
      <c r="CF42" s="4"/>
      <c r="CG42" s="4"/>
      <c r="CH42" s="4"/>
      <c r="CI42" s="4"/>
      <c r="CJ42" s="4"/>
      <c r="CK42" s="4"/>
      <c r="CL42" s="4"/>
      <c r="CM42" s="4"/>
      <c r="CN42" s="4"/>
      <c r="CO42" s="4"/>
      <c r="CP42" s="4"/>
      <c r="CQ42" s="4"/>
      <c r="CR42" s="4"/>
      <c r="CS42" s="4"/>
    </row>
    <row r="43" spans="1:97" customFormat="1" ht="45.75" customHeight="1" x14ac:dyDescent="0.25">
      <c r="A43" s="173"/>
      <c r="B43" s="134" t="str">
        <f t="shared" si="9"/>
        <v/>
      </c>
      <c r="C43" s="135" t="str">
        <f>IF(Data!F39="","",Data!F39)</f>
        <v/>
      </c>
      <c r="D43" s="135" t="str">
        <f>IF(Data!G39="","",Data!G39)</f>
        <v/>
      </c>
      <c r="E43" s="152" t="str">
        <f>IF(Data!H39="","",Data!H39)</f>
        <v/>
      </c>
      <c r="F43" s="135" t="str">
        <f>IF(Data!I39="","",Data!I39)</f>
        <v/>
      </c>
      <c r="G43" s="251">
        <v>60</v>
      </c>
      <c r="H43" s="252">
        <v>80</v>
      </c>
      <c r="I43" s="252">
        <v>73</v>
      </c>
      <c r="J43" s="252">
        <v>74</v>
      </c>
      <c r="K43" s="252">
        <v>75</v>
      </c>
      <c r="L43" s="252">
        <v>76</v>
      </c>
      <c r="M43" s="252"/>
      <c r="N43" s="253"/>
      <c r="O43" s="251">
        <v>80</v>
      </c>
      <c r="P43" s="252">
        <v>81</v>
      </c>
      <c r="Q43" s="252">
        <v>82</v>
      </c>
      <c r="R43" s="252"/>
      <c r="S43" s="252"/>
      <c r="T43" s="252"/>
      <c r="U43" s="252"/>
      <c r="V43" s="252"/>
      <c r="W43" s="254">
        <f t="shared" si="10"/>
        <v>73</v>
      </c>
      <c r="X43" s="254">
        <f t="shared" si="11"/>
        <v>81</v>
      </c>
      <c r="Y43" s="255">
        <v>123</v>
      </c>
      <c r="Z43" s="242">
        <f t="shared" si="12"/>
        <v>92</v>
      </c>
      <c r="AA43" s="201">
        <f t="shared" si="13"/>
        <v>80</v>
      </c>
      <c r="AB43" s="201">
        <f t="shared" si="14"/>
        <v>60</v>
      </c>
      <c r="AC43" s="201">
        <f t="shared" si="15"/>
        <v>2</v>
      </c>
      <c r="AD43" s="201">
        <f t="shared" si="16"/>
        <v>1</v>
      </c>
      <c r="AE43" s="221" t="str">
        <f t="shared" si="17"/>
        <v>Menunjukkan penguasaan dalam Tujuan 2</v>
      </c>
      <c r="AF43" s="226" t="str">
        <f t="shared" si="18"/>
        <v>Perlu bantuan dalam Tujuan 1</v>
      </c>
      <c r="BY43" s="4"/>
      <c r="BZ43" s="4"/>
      <c r="CA43" s="4"/>
      <c r="CB43" s="4"/>
      <c r="CC43" s="4"/>
      <c r="CD43" s="4"/>
      <c r="CE43" s="4"/>
      <c r="CF43" s="4"/>
      <c r="CG43" s="4"/>
      <c r="CH43" s="4"/>
      <c r="CI43" s="4"/>
      <c r="CJ43" s="4"/>
      <c r="CK43" s="4"/>
      <c r="CL43" s="4"/>
      <c r="CM43" s="4"/>
      <c r="CN43" s="4"/>
      <c r="CO43" s="4"/>
      <c r="CP43" s="4"/>
      <c r="CQ43" s="4"/>
      <c r="CR43" s="4"/>
      <c r="CS43" s="4"/>
    </row>
    <row r="44" spans="1:97" customFormat="1" ht="45.75" customHeight="1" x14ac:dyDescent="0.25">
      <c r="A44" s="173"/>
      <c r="B44" s="134" t="str">
        <f t="shared" si="9"/>
        <v/>
      </c>
      <c r="C44" s="135" t="str">
        <f>IF(Data!F40="","",Data!F40)</f>
        <v/>
      </c>
      <c r="D44" s="135" t="str">
        <f>IF(Data!G40="","",Data!G40)</f>
        <v/>
      </c>
      <c r="E44" s="152" t="str">
        <f>IF(Data!H40="","",Data!H40)</f>
        <v/>
      </c>
      <c r="F44" s="135" t="str">
        <f>IF(Data!I40="","",Data!I40)</f>
        <v/>
      </c>
      <c r="G44" s="251">
        <v>60</v>
      </c>
      <c r="H44" s="252">
        <v>80</v>
      </c>
      <c r="I44" s="252">
        <v>73</v>
      </c>
      <c r="J44" s="252">
        <v>74</v>
      </c>
      <c r="K44" s="252">
        <v>75</v>
      </c>
      <c r="L44" s="252">
        <v>76</v>
      </c>
      <c r="M44" s="252"/>
      <c r="N44" s="253"/>
      <c r="O44" s="251">
        <v>80</v>
      </c>
      <c r="P44" s="252">
        <v>81</v>
      </c>
      <c r="Q44" s="252">
        <v>82</v>
      </c>
      <c r="R44" s="252"/>
      <c r="S44" s="252"/>
      <c r="T44" s="252"/>
      <c r="U44" s="252"/>
      <c r="V44" s="252"/>
      <c r="W44" s="254">
        <f t="shared" si="10"/>
        <v>73</v>
      </c>
      <c r="X44" s="254">
        <f t="shared" si="11"/>
        <v>81</v>
      </c>
      <c r="Y44" s="255">
        <v>124</v>
      </c>
      <c r="Z44" s="242">
        <f t="shared" si="12"/>
        <v>93</v>
      </c>
      <c r="AA44" s="201">
        <f t="shared" si="13"/>
        <v>80</v>
      </c>
      <c r="AB44" s="201">
        <f t="shared" si="14"/>
        <v>60</v>
      </c>
      <c r="AC44" s="201">
        <f t="shared" si="15"/>
        <v>2</v>
      </c>
      <c r="AD44" s="201">
        <f t="shared" si="16"/>
        <v>1</v>
      </c>
      <c r="AE44" s="221" t="str">
        <f t="shared" si="17"/>
        <v>Menunjukkan penguasaan dalam Tujuan 2</v>
      </c>
      <c r="AF44" s="226" t="str">
        <f t="shared" si="18"/>
        <v>Perlu bantuan dalam Tujuan 1</v>
      </c>
      <c r="BY44" s="4"/>
      <c r="BZ44" s="4"/>
      <c r="CA44" s="4"/>
      <c r="CB44" s="4"/>
      <c r="CC44" s="4"/>
      <c r="CD44" s="4"/>
      <c r="CE44" s="4"/>
      <c r="CF44" s="4"/>
      <c r="CG44" s="4"/>
      <c r="CH44" s="4"/>
      <c r="CI44" s="4"/>
      <c r="CJ44" s="4"/>
      <c r="CK44" s="4"/>
      <c r="CL44" s="4"/>
      <c r="CM44" s="4"/>
      <c r="CN44" s="4"/>
      <c r="CO44" s="4"/>
      <c r="CP44" s="4"/>
      <c r="CQ44" s="4"/>
      <c r="CR44" s="4"/>
      <c r="CS44" s="4"/>
    </row>
    <row r="45" spans="1:97" customFormat="1" ht="45.75" customHeight="1" x14ac:dyDescent="0.25">
      <c r="A45" s="173"/>
      <c r="B45" s="134" t="str">
        <f t="shared" si="9"/>
        <v/>
      </c>
      <c r="C45" s="135" t="str">
        <f>IF(Data!F41="","",Data!F41)</f>
        <v/>
      </c>
      <c r="D45" s="135" t="str">
        <f>IF(Data!G41="","",Data!G41)</f>
        <v/>
      </c>
      <c r="E45" s="152" t="str">
        <f>IF(Data!H41="","",Data!H41)</f>
        <v/>
      </c>
      <c r="F45" s="135" t="str">
        <f>IF(Data!I41="","",Data!I41)</f>
        <v/>
      </c>
      <c r="G45" s="251">
        <v>60</v>
      </c>
      <c r="H45" s="252">
        <v>80</v>
      </c>
      <c r="I45" s="252">
        <v>73</v>
      </c>
      <c r="J45" s="252">
        <v>74</v>
      </c>
      <c r="K45" s="252">
        <v>75</v>
      </c>
      <c r="L45" s="252">
        <v>76</v>
      </c>
      <c r="M45" s="252"/>
      <c r="N45" s="253"/>
      <c r="O45" s="251">
        <v>80</v>
      </c>
      <c r="P45" s="252">
        <v>81</v>
      </c>
      <c r="Q45" s="252">
        <v>82</v>
      </c>
      <c r="R45" s="252"/>
      <c r="S45" s="252"/>
      <c r="T45" s="252"/>
      <c r="U45" s="252"/>
      <c r="V45" s="252"/>
      <c r="W45" s="254">
        <f t="shared" si="10"/>
        <v>73</v>
      </c>
      <c r="X45" s="254">
        <f t="shared" si="11"/>
        <v>81</v>
      </c>
      <c r="Y45" s="255">
        <v>125</v>
      </c>
      <c r="Z45" s="242">
        <f t="shared" si="12"/>
        <v>93</v>
      </c>
      <c r="AA45" s="201">
        <f t="shared" si="13"/>
        <v>80</v>
      </c>
      <c r="AB45" s="201">
        <f t="shared" si="14"/>
        <v>60</v>
      </c>
      <c r="AC45" s="201">
        <f t="shared" si="15"/>
        <v>2</v>
      </c>
      <c r="AD45" s="201">
        <f t="shared" si="16"/>
        <v>1</v>
      </c>
      <c r="AE45" s="221" t="str">
        <f t="shared" si="17"/>
        <v>Menunjukkan penguasaan dalam Tujuan 2</v>
      </c>
      <c r="AF45" s="226" t="str">
        <f t="shared" si="18"/>
        <v>Perlu bantuan dalam Tujuan 1</v>
      </c>
      <c r="BY45" s="4"/>
      <c r="BZ45" s="4"/>
      <c r="CA45" s="4"/>
      <c r="CB45" s="4"/>
      <c r="CC45" s="4"/>
      <c r="CD45" s="4"/>
      <c r="CE45" s="4"/>
      <c r="CF45" s="4"/>
      <c r="CG45" s="4"/>
      <c r="CH45" s="4"/>
      <c r="CI45" s="4"/>
      <c r="CJ45" s="4"/>
      <c r="CK45" s="4"/>
      <c r="CL45" s="4"/>
      <c r="CM45" s="4"/>
      <c r="CN45" s="4"/>
      <c r="CO45" s="4"/>
      <c r="CP45" s="4"/>
      <c r="CQ45" s="4"/>
      <c r="CR45" s="4"/>
      <c r="CS45" s="4"/>
    </row>
    <row r="46" spans="1:97" customFormat="1" ht="45.75" customHeight="1" x14ac:dyDescent="0.25">
      <c r="A46" s="173"/>
      <c r="B46" s="134" t="str">
        <f t="shared" si="9"/>
        <v/>
      </c>
      <c r="C46" s="135" t="str">
        <f>IF(Data!F42="","",Data!F42)</f>
        <v/>
      </c>
      <c r="D46" s="135" t="str">
        <f>IF(Data!G42="","",Data!G42)</f>
        <v/>
      </c>
      <c r="E46" s="152" t="str">
        <f>IF(Data!H42="","",Data!H42)</f>
        <v/>
      </c>
      <c r="F46" s="135" t="str">
        <f>IF(Data!I42="","",Data!I42)</f>
        <v/>
      </c>
      <c r="G46" s="251">
        <v>60</v>
      </c>
      <c r="H46" s="252">
        <v>80</v>
      </c>
      <c r="I46" s="252">
        <v>73</v>
      </c>
      <c r="J46" s="252">
        <v>74</v>
      </c>
      <c r="K46" s="252">
        <v>75</v>
      </c>
      <c r="L46" s="252">
        <v>76</v>
      </c>
      <c r="M46" s="252"/>
      <c r="N46" s="253"/>
      <c r="O46" s="251">
        <v>80</v>
      </c>
      <c r="P46" s="252">
        <v>81</v>
      </c>
      <c r="Q46" s="252">
        <v>82</v>
      </c>
      <c r="R46" s="252"/>
      <c r="S46" s="252"/>
      <c r="T46" s="252"/>
      <c r="U46" s="252"/>
      <c r="V46" s="252"/>
      <c r="W46" s="254">
        <f t="shared" si="10"/>
        <v>73</v>
      </c>
      <c r="X46" s="254">
        <f t="shared" si="11"/>
        <v>81</v>
      </c>
      <c r="Y46" s="255">
        <v>126</v>
      </c>
      <c r="Z46" s="242">
        <f t="shared" si="12"/>
        <v>93</v>
      </c>
      <c r="AA46" s="201">
        <f t="shared" si="13"/>
        <v>80</v>
      </c>
      <c r="AB46" s="201">
        <f t="shared" si="14"/>
        <v>60</v>
      </c>
      <c r="AC46" s="201">
        <f t="shared" si="15"/>
        <v>2</v>
      </c>
      <c r="AD46" s="201">
        <f t="shared" si="16"/>
        <v>1</v>
      </c>
      <c r="AE46" s="221" t="str">
        <f t="shared" si="17"/>
        <v>Menunjukkan penguasaan dalam Tujuan 2</v>
      </c>
      <c r="AF46" s="226" t="str">
        <f t="shared" si="18"/>
        <v>Perlu bantuan dalam Tujuan 1</v>
      </c>
      <c r="BY46" s="4"/>
      <c r="BZ46" s="4"/>
      <c r="CA46" s="4"/>
      <c r="CB46" s="4"/>
      <c r="CC46" s="4"/>
      <c r="CD46" s="4"/>
      <c r="CE46" s="4"/>
      <c r="CF46" s="4"/>
      <c r="CG46" s="4"/>
      <c r="CH46" s="4"/>
      <c r="CI46" s="4"/>
      <c r="CJ46" s="4"/>
      <c r="CK46" s="4"/>
      <c r="CL46" s="4"/>
      <c r="CM46" s="4"/>
      <c r="CN46" s="4"/>
      <c r="CO46" s="4"/>
      <c r="CP46" s="4"/>
      <c r="CQ46" s="4"/>
      <c r="CR46" s="4"/>
      <c r="CS46" s="4"/>
    </row>
    <row r="47" spans="1:97" customFormat="1" ht="45.75" customHeight="1" x14ac:dyDescent="0.25">
      <c r="A47" s="173"/>
      <c r="B47" s="134" t="str">
        <f t="shared" si="9"/>
        <v/>
      </c>
      <c r="C47" s="135" t="str">
        <f>IF(Data!F43="","",Data!F43)</f>
        <v/>
      </c>
      <c r="D47" s="135" t="str">
        <f>IF(Data!G43="","",Data!G43)</f>
        <v/>
      </c>
      <c r="E47" s="152" t="str">
        <f>IF(Data!H43="","",Data!H43)</f>
        <v/>
      </c>
      <c r="F47" s="135" t="str">
        <f>IF(Data!I43="","",Data!I43)</f>
        <v/>
      </c>
      <c r="G47" s="251">
        <v>60</v>
      </c>
      <c r="H47" s="252">
        <v>80</v>
      </c>
      <c r="I47" s="252">
        <v>73</v>
      </c>
      <c r="J47" s="252">
        <v>74</v>
      </c>
      <c r="K47" s="252">
        <v>75</v>
      </c>
      <c r="L47" s="252">
        <v>76</v>
      </c>
      <c r="M47" s="252"/>
      <c r="N47" s="253"/>
      <c r="O47" s="251">
        <v>80</v>
      </c>
      <c r="P47" s="252">
        <v>81</v>
      </c>
      <c r="Q47" s="252">
        <v>82</v>
      </c>
      <c r="R47" s="252"/>
      <c r="S47" s="252"/>
      <c r="T47" s="252"/>
      <c r="U47" s="252"/>
      <c r="V47" s="252"/>
      <c r="W47" s="254">
        <f t="shared" si="10"/>
        <v>73</v>
      </c>
      <c r="X47" s="254">
        <f t="shared" si="11"/>
        <v>81</v>
      </c>
      <c r="Y47" s="255">
        <v>127</v>
      </c>
      <c r="Z47" s="242">
        <f t="shared" si="12"/>
        <v>94</v>
      </c>
      <c r="AA47" s="201">
        <f t="shared" si="13"/>
        <v>80</v>
      </c>
      <c r="AB47" s="201">
        <f t="shared" si="14"/>
        <v>60</v>
      </c>
      <c r="AC47" s="201">
        <f t="shared" si="15"/>
        <v>2</v>
      </c>
      <c r="AD47" s="201">
        <f t="shared" si="16"/>
        <v>1</v>
      </c>
      <c r="AE47" s="221" t="str">
        <f t="shared" si="17"/>
        <v>Menunjukkan penguasaan dalam Tujuan 2</v>
      </c>
      <c r="AF47" s="226" t="str">
        <f t="shared" si="18"/>
        <v>Perlu bantuan dalam Tujuan 1</v>
      </c>
      <c r="BY47" s="4"/>
      <c r="BZ47" s="4"/>
      <c r="CA47" s="4"/>
      <c r="CB47" s="4"/>
      <c r="CC47" s="4"/>
      <c r="CD47" s="4"/>
      <c r="CE47" s="4"/>
      <c r="CF47" s="4"/>
      <c r="CG47" s="4"/>
      <c r="CH47" s="4"/>
      <c r="CI47" s="4"/>
      <c r="CJ47" s="4"/>
      <c r="CK47" s="4"/>
      <c r="CL47" s="4"/>
      <c r="CM47" s="4"/>
      <c r="CN47" s="4"/>
      <c r="CO47" s="4"/>
      <c r="CP47" s="4"/>
      <c r="CQ47" s="4"/>
      <c r="CR47" s="4"/>
      <c r="CS47" s="4"/>
    </row>
    <row r="48" spans="1:97" customFormat="1" ht="45.75" customHeight="1" x14ac:dyDescent="0.25">
      <c r="A48" s="173"/>
      <c r="B48" s="134" t="str">
        <f t="shared" si="9"/>
        <v/>
      </c>
      <c r="C48" s="135" t="str">
        <f>IF(Data!F44="","",Data!F44)</f>
        <v/>
      </c>
      <c r="D48" s="135" t="str">
        <f>IF(Data!G44="","",Data!G44)</f>
        <v/>
      </c>
      <c r="E48" s="152" t="str">
        <f>IF(Data!H44="","",Data!H44)</f>
        <v/>
      </c>
      <c r="F48" s="135" t="str">
        <f>IF(Data!I44="","",Data!I44)</f>
        <v/>
      </c>
      <c r="G48" s="251">
        <v>60</v>
      </c>
      <c r="H48" s="252">
        <v>80</v>
      </c>
      <c r="I48" s="252">
        <v>73</v>
      </c>
      <c r="J48" s="252">
        <v>74</v>
      </c>
      <c r="K48" s="252">
        <v>75</v>
      </c>
      <c r="L48" s="252">
        <v>76</v>
      </c>
      <c r="M48" s="252"/>
      <c r="N48" s="253"/>
      <c r="O48" s="251">
        <v>80</v>
      </c>
      <c r="P48" s="252">
        <v>81</v>
      </c>
      <c r="Q48" s="252">
        <v>82</v>
      </c>
      <c r="R48" s="252"/>
      <c r="S48" s="252"/>
      <c r="T48" s="252"/>
      <c r="U48" s="252"/>
      <c r="V48" s="252"/>
      <c r="W48" s="254">
        <f t="shared" si="10"/>
        <v>73</v>
      </c>
      <c r="X48" s="254">
        <f t="shared" si="11"/>
        <v>81</v>
      </c>
      <c r="Y48" s="255">
        <v>128</v>
      </c>
      <c r="Z48" s="242">
        <f t="shared" si="12"/>
        <v>94</v>
      </c>
      <c r="AA48" s="201">
        <f t="shared" si="13"/>
        <v>80</v>
      </c>
      <c r="AB48" s="201">
        <f t="shared" si="14"/>
        <v>60</v>
      </c>
      <c r="AC48" s="201">
        <f t="shared" si="15"/>
        <v>2</v>
      </c>
      <c r="AD48" s="201">
        <f t="shared" si="16"/>
        <v>1</v>
      </c>
      <c r="AE48" s="221" t="str">
        <f t="shared" si="17"/>
        <v>Menunjukkan penguasaan dalam Tujuan 2</v>
      </c>
      <c r="AF48" s="226" t="str">
        <f t="shared" si="18"/>
        <v>Perlu bantuan dalam Tujuan 1</v>
      </c>
      <c r="BY48" s="4"/>
      <c r="BZ48" s="4"/>
      <c r="CA48" s="4"/>
      <c r="CB48" s="4"/>
      <c r="CC48" s="4"/>
      <c r="CD48" s="4"/>
      <c r="CE48" s="4"/>
      <c r="CF48" s="4"/>
      <c r="CG48" s="4"/>
      <c r="CH48" s="4"/>
      <c r="CI48" s="4"/>
      <c r="CJ48" s="4"/>
      <c r="CK48" s="4"/>
      <c r="CL48" s="4"/>
      <c r="CM48" s="4"/>
      <c r="CN48" s="4"/>
      <c r="CO48" s="4"/>
      <c r="CP48" s="4"/>
      <c r="CQ48" s="4"/>
      <c r="CR48" s="4"/>
      <c r="CS48" s="4"/>
    </row>
    <row r="49" spans="1:98" customFormat="1" ht="45.75" customHeight="1" x14ac:dyDescent="0.25">
      <c r="A49" s="173"/>
      <c r="B49" s="134" t="str">
        <f t="shared" si="9"/>
        <v/>
      </c>
      <c r="C49" s="135" t="str">
        <f>IF(Data!F45="","",Data!F45)</f>
        <v/>
      </c>
      <c r="D49" s="135" t="str">
        <f>IF(Data!G45="","",Data!G45)</f>
        <v/>
      </c>
      <c r="E49" s="152" t="str">
        <f>IF(Data!H45="","",Data!H45)</f>
        <v/>
      </c>
      <c r="F49" s="135" t="str">
        <f>IF(Data!I45="","",Data!I45)</f>
        <v/>
      </c>
      <c r="G49" s="251">
        <v>60</v>
      </c>
      <c r="H49" s="252">
        <v>80</v>
      </c>
      <c r="I49" s="252">
        <v>73</v>
      </c>
      <c r="J49" s="252">
        <v>74</v>
      </c>
      <c r="K49" s="252">
        <v>75</v>
      </c>
      <c r="L49" s="252">
        <v>76</v>
      </c>
      <c r="M49" s="252"/>
      <c r="N49" s="253"/>
      <c r="O49" s="251">
        <v>80</v>
      </c>
      <c r="P49" s="252">
        <v>81</v>
      </c>
      <c r="Q49" s="252">
        <v>82</v>
      </c>
      <c r="R49" s="252"/>
      <c r="S49" s="252"/>
      <c r="T49" s="252"/>
      <c r="U49" s="252"/>
      <c r="V49" s="252"/>
      <c r="W49" s="254">
        <f t="shared" si="10"/>
        <v>73</v>
      </c>
      <c r="X49" s="254">
        <f t="shared" si="11"/>
        <v>81</v>
      </c>
      <c r="Y49" s="255">
        <v>129</v>
      </c>
      <c r="Z49" s="242">
        <f t="shared" si="12"/>
        <v>94</v>
      </c>
      <c r="AA49" s="201">
        <f t="shared" si="13"/>
        <v>80</v>
      </c>
      <c r="AB49" s="201">
        <f t="shared" si="14"/>
        <v>60</v>
      </c>
      <c r="AC49" s="201">
        <f t="shared" si="15"/>
        <v>2</v>
      </c>
      <c r="AD49" s="201">
        <f t="shared" si="16"/>
        <v>1</v>
      </c>
      <c r="AE49" s="221" t="str">
        <f t="shared" si="17"/>
        <v>Menunjukkan penguasaan dalam Tujuan 2</v>
      </c>
      <c r="AF49" s="226" t="str">
        <f t="shared" si="18"/>
        <v>Perlu bantuan dalam Tujuan 1</v>
      </c>
      <c r="BY49" s="4"/>
      <c r="BZ49" s="4"/>
      <c r="CA49" s="4"/>
      <c r="CB49" s="4"/>
      <c r="CC49" s="4"/>
      <c r="CD49" s="4"/>
      <c r="CE49" s="4"/>
      <c r="CF49" s="4"/>
      <c r="CG49" s="4"/>
      <c r="CH49" s="4"/>
      <c r="CI49" s="4"/>
      <c r="CJ49" s="4"/>
      <c r="CK49" s="4"/>
      <c r="CL49" s="4"/>
      <c r="CM49" s="4"/>
      <c r="CN49" s="4"/>
      <c r="CO49" s="4"/>
      <c r="CP49" s="4"/>
      <c r="CQ49" s="4"/>
      <c r="CR49" s="4"/>
      <c r="CS49" s="4"/>
    </row>
    <row r="50" spans="1:98" customFormat="1" ht="45.75" customHeight="1" x14ac:dyDescent="0.25">
      <c r="A50" s="173"/>
      <c r="B50" s="134" t="str">
        <f t="shared" si="9"/>
        <v/>
      </c>
      <c r="C50" s="135" t="str">
        <f>IF(Data!F46="","",Data!F46)</f>
        <v/>
      </c>
      <c r="D50" s="135" t="str">
        <f>IF(Data!G46="","",Data!G46)</f>
        <v/>
      </c>
      <c r="E50" s="152" t="str">
        <f>IF(Data!H46="","",Data!H46)</f>
        <v/>
      </c>
      <c r="F50" s="135" t="str">
        <f>IF(Data!I46="","",Data!I46)</f>
        <v/>
      </c>
      <c r="G50" s="251">
        <v>60</v>
      </c>
      <c r="H50" s="252">
        <v>80</v>
      </c>
      <c r="I50" s="252">
        <v>73</v>
      </c>
      <c r="J50" s="252">
        <v>74</v>
      </c>
      <c r="K50" s="252">
        <v>75</v>
      </c>
      <c r="L50" s="252">
        <v>76</v>
      </c>
      <c r="M50" s="252"/>
      <c r="N50" s="253"/>
      <c r="O50" s="251">
        <v>80</v>
      </c>
      <c r="P50" s="252">
        <v>81</v>
      </c>
      <c r="Q50" s="252">
        <v>82</v>
      </c>
      <c r="R50" s="252"/>
      <c r="S50" s="252"/>
      <c r="T50" s="252"/>
      <c r="U50" s="252"/>
      <c r="V50" s="252"/>
      <c r="W50" s="254">
        <f t="shared" si="10"/>
        <v>73</v>
      </c>
      <c r="X50" s="254">
        <f t="shared" si="11"/>
        <v>81</v>
      </c>
      <c r="Y50" s="255">
        <v>130</v>
      </c>
      <c r="Z50" s="242">
        <f t="shared" si="12"/>
        <v>95</v>
      </c>
      <c r="AA50" s="201">
        <f t="shared" si="13"/>
        <v>80</v>
      </c>
      <c r="AB50" s="201">
        <f t="shared" si="14"/>
        <v>60</v>
      </c>
      <c r="AC50" s="201">
        <f t="shared" si="15"/>
        <v>2</v>
      </c>
      <c r="AD50" s="201">
        <f t="shared" si="16"/>
        <v>1</v>
      </c>
      <c r="AE50" s="221" t="str">
        <f t="shared" si="17"/>
        <v>Menunjukkan penguasaan dalam Tujuan 2</v>
      </c>
      <c r="AF50" s="226" t="str">
        <f t="shared" si="18"/>
        <v>Perlu bantuan dalam Tujuan 1</v>
      </c>
      <c r="BY50" s="4"/>
      <c r="BZ50" s="4"/>
      <c r="CA50" s="4"/>
      <c r="CB50" s="4"/>
      <c r="CC50" s="4"/>
      <c r="CD50" s="4"/>
      <c r="CE50" s="4"/>
      <c r="CF50" s="4"/>
      <c r="CG50" s="4"/>
      <c r="CH50" s="4"/>
      <c r="CI50" s="4"/>
      <c r="CJ50" s="4"/>
      <c r="CK50" s="4"/>
      <c r="CL50" s="4"/>
      <c r="CM50" s="4"/>
      <c r="CN50" s="4"/>
      <c r="CO50" s="4"/>
      <c r="CP50" s="4"/>
      <c r="CQ50" s="4"/>
      <c r="CR50" s="4"/>
      <c r="CS50" s="4"/>
    </row>
    <row r="51" spans="1:98" customFormat="1" ht="45.75" customHeight="1" x14ac:dyDescent="0.25">
      <c r="A51" s="173"/>
      <c r="B51" s="134" t="str">
        <f t="shared" si="9"/>
        <v/>
      </c>
      <c r="C51" s="135" t="str">
        <f>IF(Data!F47="","",Data!F47)</f>
        <v/>
      </c>
      <c r="D51" s="135" t="str">
        <f>IF(Data!G47="","",Data!G47)</f>
        <v/>
      </c>
      <c r="E51" s="152" t="str">
        <f>IF(Data!H47="","",Data!H47)</f>
        <v/>
      </c>
      <c r="F51" s="135" t="str">
        <f>IF(Data!I47="","",Data!I47)</f>
        <v/>
      </c>
      <c r="G51" s="251">
        <v>60</v>
      </c>
      <c r="H51" s="252">
        <v>80</v>
      </c>
      <c r="I51" s="252">
        <v>73</v>
      </c>
      <c r="J51" s="252">
        <v>74</v>
      </c>
      <c r="K51" s="252">
        <v>75</v>
      </c>
      <c r="L51" s="252">
        <v>76</v>
      </c>
      <c r="M51" s="252"/>
      <c r="N51" s="253"/>
      <c r="O51" s="251">
        <v>80</v>
      </c>
      <c r="P51" s="252">
        <v>81</v>
      </c>
      <c r="Q51" s="252">
        <v>82</v>
      </c>
      <c r="R51" s="252"/>
      <c r="S51" s="252"/>
      <c r="T51" s="252"/>
      <c r="U51" s="252"/>
      <c r="V51" s="252"/>
      <c r="W51" s="254">
        <f t="shared" si="10"/>
        <v>73</v>
      </c>
      <c r="X51" s="254">
        <f t="shared" si="11"/>
        <v>81</v>
      </c>
      <c r="Y51" s="255">
        <v>131</v>
      </c>
      <c r="Z51" s="242">
        <f t="shared" si="12"/>
        <v>95</v>
      </c>
      <c r="AA51" s="201">
        <f t="shared" si="13"/>
        <v>80</v>
      </c>
      <c r="AB51" s="201">
        <f t="shared" si="14"/>
        <v>60</v>
      </c>
      <c r="AC51" s="201">
        <f t="shared" si="15"/>
        <v>2</v>
      </c>
      <c r="AD51" s="201">
        <f t="shared" si="16"/>
        <v>1</v>
      </c>
      <c r="AE51" s="221" t="str">
        <f t="shared" si="17"/>
        <v>Menunjukkan penguasaan dalam Tujuan 2</v>
      </c>
      <c r="AF51" s="226" t="str">
        <f t="shared" si="18"/>
        <v>Perlu bantuan dalam Tujuan 1</v>
      </c>
      <c r="BY51" s="4"/>
      <c r="BZ51" s="4"/>
      <c r="CA51" s="4"/>
      <c r="CB51" s="4"/>
      <c r="CC51" s="4"/>
      <c r="CD51" s="4"/>
      <c r="CE51" s="4"/>
      <c r="CF51" s="4"/>
      <c r="CG51" s="4"/>
      <c r="CH51" s="4"/>
      <c r="CI51" s="4"/>
      <c r="CJ51" s="4"/>
      <c r="CK51" s="4"/>
      <c r="CL51" s="4"/>
      <c r="CM51" s="4"/>
      <c r="CN51" s="4"/>
      <c r="CO51" s="4"/>
      <c r="CP51" s="4"/>
      <c r="CQ51" s="4"/>
      <c r="CR51" s="4"/>
      <c r="CS51" s="4"/>
    </row>
    <row r="52" spans="1:98" customFormat="1" ht="45.75" hidden="1" customHeight="1" x14ac:dyDescent="0.25">
      <c r="A52" s="173"/>
      <c r="B52" s="134" t="str">
        <f t="shared" si="9"/>
        <v/>
      </c>
      <c r="C52" s="135" t="str">
        <f>IF(Data!F48="","",Data!F48)</f>
        <v/>
      </c>
      <c r="D52" s="135" t="str">
        <f>IF(Data!G48="","",Data!G48)</f>
        <v/>
      </c>
      <c r="E52" s="152" t="str">
        <f>IF(Data!H48="","",Data!H48)</f>
        <v/>
      </c>
      <c r="F52" s="135" t="str">
        <f>IF(Data!I48="","",Data!I48)</f>
        <v/>
      </c>
      <c r="G52" s="251">
        <v>60</v>
      </c>
      <c r="H52" s="252">
        <v>80</v>
      </c>
      <c r="I52" s="252">
        <v>73</v>
      </c>
      <c r="J52" s="252">
        <v>74</v>
      </c>
      <c r="K52" s="252">
        <v>75</v>
      </c>
      <c r="L52" s="252">
        <v>76</v>
      </c>
      <c r="M52" s="252"/>
      <c r="N52" s="253"/>
      <c r="O52" s="251">
        <v>80</v>
      </c>
      <c r="P52" s="252">
        <v>81</v>
      </c>
      <c r="Q52" s="252">
        <v>82</v>
      </c>
      <c r="R52" s="252"/>
      <c r="S52" s="252"/>
      <c r="T52" s="252"/>
      <c r="U52" s="252"/>
      <c r="V52" s="252"/>
      <c r="W52" s="254">
        <f t="shared" si="10"/>
        <v>73</v>
      </c>
      <c r="X52" s="254">
        <f t="shared" si="11"/>
        <v>81</v>
      </c>
      <c r="Y52" s="255">
        <v>132</v>
      </c>
      <c r="Z52" s="242">
        <f t="shared" si="12"/>
        <v>95</v>
      </c>
      <c r="AA52" s="201">
        <f t="shared" si="13"/>
        <v>80</v>
      </c>
      <c r="AB52" s="201">
        <f t="shared" si="14"/>
        <v>60</v>
      </c>
      <c r="AC52" s="201">
        <f t="shared" si="15"/>
        <v>2</v>
      </c>
      <c r="AD52" s="201">
        <f t="shared" si="16"/>
        <v>1</v>
      </c>
      <c r="AE52" s="221" t="str">
        <f t="shared" si="17"/>
        <v>Menunjukkan penguasaan dalam Tujuan 2</v>
      </c>
      <c r="AF52" s="226" t="str">
        <f t="shared" si="18"/>
        <v>Perlu bantuan dalam Tujuan 1</v>
      </c>
      <c r="BY52" s="4"/>
      <c r="BZ52" s="4"/>
      <c r="CA52" s="4"/>
      <c r="CB52" s="4"/>
      <c r="CC52" s="4"/>
      <c r="CD52" s="4"/>
      <c r="CE52" s="4"/>
      <c r="CF52" s="4"/>
      <c r="CG52" s="4"/>
      <c r="CH52" s="4"/>
      <c r="CI52" s="4"/>
      <c r="CJ52" s="4"/>
      <c r="CK52" s="4"/>
      <c r="CL52" s="4"/>
      <c r="CM52" s="4"/>
      <c r="CN52" s="4"/>
      <c r="CO52" s="4"/>
      <c r="CP52" s="4"/>
      <c r="CQ52" s="4"/>
      <c r="CR52" s="4"/>
      <c r="CS52" s="4"/>
    </row>
    <row r="53" spans="1:98" customFormat="1" ht="45.75" hidden="1" customHeight="1" x14ac:dyDescent="0.25">
      <c r="A53" s="173"/>
      <c r="B53" s="134" t="str">
        <f t="shared" si="9"/>
        <v/>
      </c>
      <c r="C53" s="135" t="str">
        <f>IF(Data!F49="","",Data!F49)</f>
        <v/>
      </c>
      <c r="D53" s="135" t="str">
        <f>IF(Data!G49="","",Data!G49)</f>
        <v/>
      </c>
      <c r="E53" s="152" t="str">
        <f>IF(Data!H49="","",Data!H49)</f>
        <v/>
      </c>
      <c r="F53" s="135" t="str">
        <f>IF(Data!I49="","",Data!I49)</f>
        <v/>
      </c>
      <c r="G53" s="251">
        <v>60</v>
      </c>
      <c r="H53" s="252">
        <v>80</v>
      </c>
      <c r="I53" s="252">
        <v>73</v>
      </c>
      <c r="J53" s="252">
        <v>74</v>
      </c>
      <c r="K53" s="252">
        <v>75</v>
      </c>
      <c r="L53" s="252">
        <v>76</v>
      </c>
      <c r="M53" s="252"/>
      <c r="N53" s="253"/>
      <c r="O53" s="251">
        <v>80</v>
      </c>
      <c r="P53" s="252">
        <v>81</v>
      </c>
      <c r="Q53" s="252">
        <v>82</v>
      </c>
      <c r="R53" s="252"/>
      <c r="S53" s="252"/>
      <c r="T53" s="252"/>
      <c r="U53" s="252"/>
      <c r="V53" s="252"/>
      <c r="W53" s="254">
        <f t="shared" si="10"/>
        <v>73</v>
      </c>
      <c r="X53" s="254">
        <f t="shared" si="11"/>
        <v>81</v>
      </c>
      <c r="Y53" s="255">
        <v>133</v>
      </c>
      <c r="Z53" s="242">
        <f t="shared" si="12"/>
        <v>96</v>
      </c>
      <c r="AA53" s="201">
        <f t="shared" si="13"/>
        <v>80</v>
      </c>
      <c r="AB53" s="201">
        <f t="shared" si="14"/>
        <v>60</v>
      </c>
      <c r="AC53" s="201">
        <f t="shared" si="15"/>
        <v>2</v>
      </c>
      <c r="AD53" s="201">
        <f t="shared" si="16"/>
        <v>1</v>
      </c>
      <c r="AE53" s="221" t="str">
        <f t="shared" si="17"/>
        <v>Menunjukkan penguasaan dalam Tujuan 2</v>
      </c>
      <c r="AF53" s="226" t="str">
        <f t="shared" si="18"/>
        <v>Perlu bantuan dalam Tujuan 1</v>
      </c>
      <c r="BY53" s="4"/>
      <c r="BZ53" s="4"/>
      <c r="CA53" s="4"/>
      <c r="CB53" s="4"/>
      <c r="CC53" s="4"/>
      <c r="CD53" s="4"/>
      <c r="CE53" s="4"/>
      <c r="CF53" s="4"/>
      <c r="CG53" s="4"/>
      <c r="CH53" s="4"/>
      <c r="CI53" s="4"/>
      <c r="CJ53" s="4"/>
      <c r="CK53" s="4"/>
      <c r="CL53" s="4"/>
      <c r="CM53" s="4"/>
      <c r="CN53" s="4"/>
      <c r="CO53" s="4"/>
      <c r="CP53" s="4"/>
      <c r="CQ53" s="4"/>
      <c r="CR53" s="4"/>
      <c r="CS53" s="4"/>
    </row>
    <row r="54" spans="1:98" customFormat="1" ht="20.25" hidden="1" customHeight="1" x14ac:dyDescent="0.25">
      <c r="A54" s="173"/>
      <c r="B54" s="134" t="e">
        <f t="shared" si="9"/>
        <v>#VALUE!</v>
      </c>
      <c r="C54" s="135">
        <f>IF(Data!F50="","",Data!F50)</f>
        <v>2</v>
      </c>
      <c r="D54" s="135">
        <f>IF(Data!G50="","",Data!G50)</f>
        <v>3</v>
      </c>
      <c r="E54" s="152">
        <f>IF(Data!H50="","",Data!H50)</f>
        <v>4</v>
      </c>
      <c r="F54" s="135">
        <f>IF(Data!I50="","",Data!I50)</f>
        <v>5</v>
      </c>
      <c r="G54" s="251">
        <v>60</v>
      </c>
      <c r="H54" s="252">
        <v>80</v>
      </c>
      <c r="I54" s="252">
        <v>73</v>
      </c>
      <c r="J54" s="252">
        <v>74</v>
      </c>
      <c r="K54" s="252">
        <v>75</v>
      </c>
      <c r="L54" s="252">
        <v>76</v>
      </c>
      <c r="M54" s="252"/>
      <c r="N54" s="253"/>
      <c r="O54" s="251">
        <v>80</v>
      </c>
      <c r="P54" s="252">
        <v>81</v>
      </c>
      <c r="Q54" s="252">
        <v>82</v>
      </c>
      <c r="R54" s="252"/>
      <c r="S54" s="252"/>
      <c r="T54" s="252"/>
      <c r="U54" s="252"/>
      <c r="V54" s="252"/>
      <c r="W54" s="254">
        <f t="shared" si="10"/>
        <v>73</v>
      </c>
      <c r="X54" s="254">
        <f t="shared" si="11"/>
        <v>81</v>
      </c>
      <c r="Y54" s="255">
        <v>134</v>
      </c>
      <c r="Z54" s="242">
        <f t="shared" si="12"/>
        <v>96</v>
      </c>
      <c r="AA54" s="201">
        <f t="shared" si="13"/>
        <v>80</v>
      </c>
      <c r="AB54" s="201">
        <f t="shared" si="14"/>
        <v>60</v>
      </c>
      <c r="AC54" s="201">
        <f t="shared" si="15"/>
        <v>2</v>
      </c>
      <c r="AD54" s="201">
        <f t="shared" si="16"/>
        <v>1</v>
      </c>
      <c r="AE54" s="221" t="str">
        <f t="shared" si="17"/>
        <v>Menunjukkan penguasaan dalam Tujuan 2</v>
      </c>
      <c r="AF54" s="226" t="str">
        <f t="shared" si="18"/>
        <v>Perlu bantuan dalam Tujuan 1</v>
      </c>
      <c r="BY54" s="4"/>
      <c r="BZ54" s="4"/>
      <c r="CA54" s="4"/>
      <c r="CB54" s="4"/>
      <c r="CC54" s="4"/>
      <c r="CD54" s="4"/>
      <c r="CE54" s="4"/>
      <c r="CF54" s="4"/>
      <c r="CG54" s="4"/>
      <c r="CH54" s="4"/>
      <c r="CI54" s="4"/>
      <c r="CJ54" s="4"/>
      <c r="CK54" s="4"/>
      <c r="CL54" s="4"/>
      <c r="CM54" s="4"/>
      <c r="CN54" s="4"/>
      <c r="CO54" s="4"/>
      <c r="CP54" s="4"/>
      <c r="CQ54" s="4"/>
      <c r="CR54" s="4"/>
      <c r="CS54" s="4"/>
      <c r="CT54" s="4"/>
    </row>
    <row r="55" spans="1:98" customFormat="1" ht="18" hidden="1" x14ac:dyDescent="0.25">
      <c r="A55" s="173"/>
      <c r="B55" s="134" t="str">
        <f t="shared" si="9"/>
        <v/>
      </c>
      <c r="C55" s="135" t="str">
        <f>IF(Data!F51="","",Data!F51)</f>
        <v/>
      </c>
      <c r="D55" s="135" t="str">
        <f>IF(Data!G51="","",Data!G51)</f>
        <v/>
      </c>
      <c r="E55" s="152" t="str">
        <f>IF(Data!H51="","",Data!H51)</f>
        <v/>
      </c>
      <c r="F55" s="135" t="str">
        <f>IF(Data!I51="","",Data!I51)</f>
        <v/>
      </c>
      <c r="G55" s="251">
        <v>60</v>
      </c>
      <c r="H55" s="252">
        <v>80</v>
      </c>
      <c r="I55" s="252">
        <v>73</v>
      </c>
      <c r="J55" s="252">
        <v>74</v>
      </c>
      <c r="K55" s="252">
        <v>75</v>
      </c>
      <c r="L55" s="252">
        <v>76</v>
      </c>
      <c r="M55" s="252"/>
      <c r="N55" s="253"/>
      <c r="O55" s="251">
        <v>80</v>
      </c>
      <c r="P55" s="252">
        <v>81</v>
      </c>
      <c r="Q55" s="252">
        <v>82</v>
      </c>
      <c r="R55" s="252"/>
      <c r="S55" s="252"/>
      <c r="T55" s="252"/>
      <c r="U55" s="252"/>
      <c r="V55" s="252"/>
      <c r="W55" s="254">
        <f t="shared" si="10"/>
        <v>73</v>
      </c>
      <c r="X55" s="254">
        <f t="shared" si="11"/>
        <v>81</v>
      </c>
      <c r="Y55" s="255">
        <v>135</v>
      </c>
      <c r="Z55" s="242">
        <f t="shared" si="12"/>
        <v>96</v>
      </c>
      <c r="AA55" s="201">
        <f t="shared" si="13"/>
        <v>80</v>
      </c>
      <c r="AB55" s="201">
        <f t="shared" si="14"/>
        <v>60</v>
      </c>
      <c r="AC55" s="201">
        <f t="shared" si="15"/>
        <v>2</v>
      </c>
      <c r="AD55" s="201">
        <f t="shared" si="16"/>
        <v>1</v>
      </c>
      <c r="AE55" s="221" t="str">
        <f t="shared" si="17"/>
        <v>Menunjukkan penguasaan dalam Tujuan 2</v>
      </c>
      <c r="AF55" s="226" t="str">
        <f t="shared" si="18"/>
        <v>Perlu bantuan dalam Tujuan 1</v>
      </c>
      <c r="BY55" s="4"/>
      <c r="BZ55" s="4"/>
      <c r="CA55" s="4"/>
      <c r="CB55" s="4"/>
      <c r="CC55" s="4"/>
      <c r="CD55" s="4"/>
      <c r="CE55" s="4"/>
      <c r="CF55" s="4"/>
      <c r="CG55" s="4"/>
      <c r="CH55" s="4"/>
      <c r="CI55" s="4"/>
      <c r="CJ55" s="4"/>
      <c r="CK55" s="4"/>
      <c r="CL55" s="4"/>
      <c r="CM55" s="4"/>
      <c r="CN55" s="4"/>
      <c r="CO55" s="4"/>
      <c r="CP55" s="4"/>
      <c r="CQ55" s="4"/>
      <c r="CR55" s="4"/>
      <c r="CS55" s="4"/>
      <c r="CT55" s="4"/>
    </row>
    <row r="56" spans="1:98" customFormat="1" ht="18" hidden="1" x14ac:dyDescent="0.25">
      <c r="A56" s="173"/>
      <c r="B56" s="134" t="str">
        <f t="shared" si="9"/>
        <v/>
      </c>
      <c r="C56" s="135" t="str">
        <f>IF(Data!F52="","",Data!F52)</f>
        <v/>
      </c>
      <c r="D56" s="135" t="str">
        <f>IF(Data!G52="","",Data!G52)</f>
        <v/>
      </c>
      <c r="E56" s="152" t="str">
        <f>IF(Data!H52="","",Data!H52)</f>
        <v/>
      </c>
      <c r="F56" s="135" t="str">
        <f>IF(Data!I52="","",Data!I52)</f>
        <v/>
      </c>
      <c r="G56" s="251">
        <v>60</v>
      </c>
      <c r="H56" s="252">
        <v>80</v>
      </c>
      <c r="I56" s="252">
        <v>73</v>
      </c>
      <c r="J56" s="252">
        <v>74</v>
      </c>
      <c r="K56" s="252">
        <v>75</v>
      </c>
      <c r="L56" s="252">
        <v>76</v>
      </c>
      <c r="M56" s="252"/>
      <c r="N56" s="253"/>
      <c r="O56" s="251">
        <v>80</v>
      </c>
      <c r="P56" s="252">
        <v>81</v>
      </c>
      <c r="Q56" s="252">
        <v>82</v>
      </c>
      <c r="R56" s="252"/>
      <c r="S56" s="252"/>
      <c r="T56" s="252"/>
      <c r="U56" s="252"/>
      <c r="V56" s="252"/>
      <c r="W56" s="254">
        <f t="shared" si="10"/>
        <v>73</v>
      </c>
      <c r="X56" s="254">
        <f t="shared" si="11"/>
        <v>81</v>
      </c>
      <c r="Y56" s="255">
        <v>136</v>
      </c>
      <c r="Z56" s="242">
        <f t="shared" si="12"/>
        <v>97</v>
      </c>
      <c r="AA56" s="201">
        <f t="shared" si="13"/>
        <v>80</v>
      </c>
      <c r="AB56" s="201">
        <f t="shared" si="14"/>
        <v>60</v>
      </c>
      <c r="AC56" s="201">
        <f t="shared" si="15"/>
        <v>2</v>
      </c>
      <c r="AD56" s="201">
        <f t="shared" si="16"/>
        <v>1</v>
      </c>
      <c r="AE56" s="221" t="str">
        <f t="shared" si="17"/>
        <v>Menunjukkan penguasaan dalam Tujuan 2</v>
      </c>
      <c r="AF56" s="226" t="str">
        <f t="shared" si="18"/>
        <v>Perlu bantuan dalam Tujuan 1</v>
      </c>
      <c r="BY56" s="4"/>
      <c r="BZ56" s="4"/>
      <c r="CA56" s="4"/>
      <c r="CB56" s="4"/>
      <c r="CC56" s="4"/>
      <c r="CD56" s="4"/>
      <c r="CE56" s="4"/>
      <c r="CF56" s="4"/>
      <c r="CG56" s="4"/>
      <c r="CH56" s="4"/>
      <c r="CI56" s="4"/>
      <c r="CJ56" s="4"/>
      <c r="CK56" s="4"/>
      <c r="CL56" s="4"/>
      <c r="CM56" s="4"/>
      <c r="CN56" s="4"/>
      <c r="CO56" s="4"/>
      <c r="CP56" s="4"/>
      <c r="CQ56" s="4"/>
      <c r="CR56" s="4"/>
      <c r="CS56" s="4"/>
      <c r="CT56" s="4"/>
    </row>
    <row r="57" spans="1:98" customFormat="1" ht="15" x14ac:dyDescent="0.25">
      <c r="A57" s="4"/>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c r="AC57" s="247"/>
      <c r="AD57" s="247"/>
      <c r="AE57" s="247"/>
      <c r="AF57" s="247"/>
      <c r="BY57" s="4"/>
      <c r="BZ57" s="4"/>
      <c r="CA57" s="4"/>
      <c r="CB57" s="4"/>
      <c r="CC57" s="4"/>
      <c r="CD57" s="4"/>
      <c r="CE57" s="4"/>
      <c r="CF57" s="4"/>
      <c r="CG57" s="4"/>
      <c r="CH57" s="4"/>
      <c r="CI57" s="4"/>
      <c r="CJ57" s="4"/>
      <c r="CK57" s="4"/>
      <c r="CL57" s="4"/>
      <c r="CM57" s="4"/>
      <c r="CN57" s="4"/>
      <c r="CO57" s="4"/>
      <c r="CP57" s="4"/>
      <c r="CQ57" s="4"/>
      <c r="CR57" s="4"/>
      <c r="CS57" s="4"/>
      <c r="CT57" s="4"/>
    </row>
    <row r="58" spans="1:98" customFormat="1" ht="15.75" x14ac:dyDescent="0.25">
      <c r="A58" s="4"/>
      <c r="B58" s="247"/>
      <c r="C58" s="247"/>
      <c r="D58" s="247"/>
      <c r="E58" s="247"/>
      <c r="F58" s="247"/>
      <c r="G58" s="247"/>
      <c r="H58" s="247"/>
      <c r="I58" s="247"/>
      <c r="J58" s="247"/>
      <c r="K58" s="247"/>
      <c r="L58" s="247"/>
      <c r="M58" s="247"/>
      <c r="N58" s="247"/>
      <c r="O58" s="247"/>
      <c r="P58" s="247"/>
      <c r="Q58" s="247"/>
      <c r="R58" s="247"/>
      <c r="S58" s="247"/>
      <c r="T58" s="247"/>
      <c r="U58" s="249" t="s">
        <v>297</v>
      </c>
      <c r="V58" s="247"/>
      <c r="W58" s="247"/>
      <c r="X58" s="247"/>
      <c r="Y58" s="247"/>
      <c r="Z58" s="247"/>
      <c r="AA58" s="247"/>
      <c r="AB58" s="247"/>
      <c r="AC58" s="247"/>
      <c r="AD58" s="247"/>
      <c r="AE58" s="247"/>
      <c r="AF58" s="247"/>
      <c r="BY58" s="4"/>
      <c r="BZ58" s="4"/>
      <c r="CA58" s="4"/>
      <c r="CB58" s="4"/>
      <c r="CC58" s="4"/>
      <c r="CD58" s="4"/>
      <c r="CE58" s="4"/>
      <c r="CF58" s="4"/>
      <c r="CG58" s="4"/>
      <c r="CH58" s="4"/>
      <c r="CI58" s="4"/>
      <c r="CJ58" s="4"/>
      <c r="CK58" s="4"/>
      <c r="CL58" s="4"/>
      <c r="CM58" s="4"/>
      <c r="CN58" s="4"/>
      <c r="CO58" s="4"/>
      <c r="CP58" s="4"/>
      <c r="CQ58" s="4"/>
      <c r="CR58" s="4"/>
      <c r="CS58" s="4"/>
      <c r="CT58" s="4"/>
    </row>
    <row r="59" spans="1:98" customFormat="1" ht="15.75" x14ac:dyDescent="0.25">
      <c r="A59" s="4"/>
      <c r="B59" s="247"/>
      <c r="C59" s="247"/>
      <c r="D59" s="247"/>
      <c r="E59" s="247"/>
      <c r="F59" s="247"/>
      <c r="G59" s="247"/>
      <c r="H59" s="247"/>
      <c r="I59" s="247"/>
      <c r="J59" s="247"/>
      <c r="K59" s="247"/>
      <c r="L59" s="247"/>
      <c r="M59" s="247"/>
      <c r="N59" s="247"/>
      <c r="O59" s="247"/>
      <c r="P59" s="247"/>
      <c r="Q59" s="247"/>
      <c r="R59" s="247"/>
      <c r="S59" s="247"/>
      <c r="T59" s="247"/>
      <c r="U59" s="249" t="s">
        <v>116</v>
      </c>
      <c r="V59" s="247"/>
      <c r="W59" s="247"/>
      <c r="X59" s="247"/>
      <c r="Y59" s="247"/>
      <c r="Z59" s="247"/>
      <c r="AA59" s="247"/>
      <c r="AB59" s="247"/>
      <c r="AC59" s="247"/>
      <c r="AD59" s="247"/>
      <c r="AE59" s="247"/>
      <c r="AF59" s="247"/>
      <c r="BY59" s="4"/>
      <c r="BZ59" s="4"/>
      <c r="CA59" s="4"/>
      <c r="CB59" s="4"/>
      <c r="CC59" s="4"/>
      <c r="CD59" s="4"/>
      <c r="CE59" s="4"/>
      <c r="CF59" s="4"/>
      <c r="CG59" s="4"/>
      <c r="CH59" s="4"/>
      <c r="CI59" s="4"/>
      <c r="CJ59" s="4"/>
      <c r="CK59" s="4"/>
      <c r="CL59" s="4"/>
      <c r="CM59" s="4"/>
      <c r="CN59" s="4"/>
      <c r="CO59" s="4"/>
      <c r="CP59" s="4"/>
      <c r="CQ59" s="4"/>
      <c r="CR59" s="4"/>
      <c r="CS59" s="4"/>
      <c r="CT59" s="4"/>
    </row>
    <row r="60" spans="1:98" customFormat="1" ht="15" x14ac:dyDescent="0.25">
      <c r="A60" s="4"/>
      <c r="B60" s="247"/>
      <c r="C60" s="247"/>
      <c r="D60" s="247"/>
      <c r="E60" s="247"/>
      <c r="F60" s="247"/>
      <c r="G60" s="247"/>
      <c r="H60" s="247"/>
      <c r="I60" s="247"/>
      <c r="J60" s="247"/>
      <c r="K60" s="247"/>
      <c r="L60" s="247"/>
      <c r="M60" s="247"/>
      <c r="N60" s="247"/>
      <c r="O60" s="247"/>
      <c r="P60" s="247"/>
      <c r="Q60" s="247"/>
      <c r="R60" s="247"/>
      <c r="S60" s="247"/>
      <c r="T60" s="247"/>
      <c r="U60" s="247"/>
      <c r="V60" s="247"/>
      <c r="W60" s="247"/>
      <c r="X60" s="247"/>
      <c r="Y60" s="247"/>
      <c r="Z60" s="247"/>
      <c r="AA60" s="247"/>
      <c r="AB60" s="247"/>
      <c r="AC60" s="247"/>
      <c r="AD60" s="247"/>
      <c r="AE60" s="247"/>
      <c r="AF60" s="247"/>
      <c r="BY60" s="4"/>
      <c r="BZ60" s="4"/>
      <c r="CA60" s="4"/>
      <c r="CB60" s="4"/>
      <c r="CC60" s="4"/>
      <c r="CD60" s="4"/>
      <c r="CE60" s="4"/>
      <c r="CF60" s="4"/>
      <c r="CG60" s="4"/>
      <c r="CH60" s="4"/>
      <c r="CI60" s="4"/>
      <c r="CJ60" s="4"/>
      <c r="CK60" s="4"/>
      <c r="CL60" s="4"/>
      <c r="CM60" s="4"/>
      <c r="CN60" s="4"/>
      <c r="CO60" s="4"/>
      <c r="CP60" s="4"/>
      <c r="CQ60" s="4"/>
      <c r="CR60" s="4"/>
      <c r="CS60" s="4"/>
      <c r="CT60" s="4"/>
    </row>
    <row r="61" spans="1:98" customFormat="1" ht="15" x14ac:dyDescent="0.25">
      <c r="A61" s="4"/>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c r="AC61" s="247"/>
      <c r="AD61" s="247"/>
      <c r="AE61" s="247"/>
      <c r="AF61" s="247"/>
      <c r="BY61" s="4"/>
      <c r="BZ61" s="4"/>
      <c r="CA61" s="4"/>
      <c r="CB61" s="4"/>
      <c r="CC61" s="4"/>
      <c r="CD61" s="4"/>
      <c r="CE61" s="4"/>
      <c r="CF61" s="4"/>
      <c r="CG61" s="4"/>
      <c r="CH61" s="4"/>
      <c r="CI61" s="4"/>
      <c r="CJ61" s="4"/>
      <c r="CK61" s="4"/>
      <c r="CL61" s="4"/>
      <c r="CM61" s="4"/>
      <c r="CN61" s="4"/>
      <c r="CO61" s="4"/>
      <c r="CP61" s="4"/>
      <c r="CQ61" s="4"/>
      <c r="CR61" s="4"/>
      <c r="CS61" s="4"/>
      <c r="CT61" s="4"/>
    </row>
    <row r="62" spans="1:98" customFormat="1" ht="15" x14ac:dyDescent="0.25">
      <c r="A62" s="4"/>
      <c r="B62" s="247"/>
      <c r="C62" s="247"/>
      <c r="D62" s="247"/>
      <c r="E62" s="247"/>
      <c r="F62" s="247"/>
      <c r="G62" s="247"/>
      <c r="H62" s="247"/>
      <c r="I62" s="247"/>
      <c r="J62" s="247"/>
      <c r="K62" s="247"/>
      <c r="L62" s="247"/>
      <c r="M62" s="247"/>
      <c r="N62" s="247"/>
      <c r="O62" s="247"/>
      <c r="P62" s="247"/>
      <c r="Q62" s="247"/>
      <c r="R62" s="247"/>
      <c r="S62" s="247"/>
      <c r="T62" s="247"/>
      <c r="U62" s="247"/>
      <c r="V62" s="247"/>
      <c r="W62" s="247"/>
      <c r="X62" s="247"/>
      <c r="Y62" s="247"/>
      <c r="Z62" s="247"/>
      <c r="AA62" s="247"/>
      <c r="AB62" s="247"/>
      <c r="AC62" s="247"/>
      <c r="AD62" s="247"/>
      <c r="AE62" s="247"/>
      <c r="AF62" s="247"/>
      <c r="BY62" s="4"/>
      <c r="BZ62" s="4"/>
      <c r="CA62" s="4"/>
      <c r="CB62" s="4"/>
      <c r="CC62" s="4"/>
      <c r="CD62" s="4"/>
      <c r="CE62" s="4"/>
      <c r="CF62" s="4"/>
      <c r="CG62" s="4"/>
      <c r="CH62" s="4"/>
      <c r="CI62" s="4"/>
      <c r="CJ62" s="4"/>
      <c r="CK62" s="4"/>
      <c r="CL62" s="4"/>
      <c r="CM62" s="4"/>
      <c r="CN62" s="4"/>
      <c r="CO62" s="4"/>
      <c r="CP62" s="4"/>
      <c r="CQ62" s="4"/>
      <c r="CR62" s="4"/>
      <c r="CS62" s="4"/>
      <c r="CT62" s="4"/>
    </row>
    <row r="63" spans="1:98" customFormat="1" ht="15.75" x14ac:dyDescent="0.25">
      <c r="A63" s="4"/>
      <c r="B63" s="247"/>
      <c r="C63" s="247"/>
      <c r="D63" s="247"/>
      <c r="E63" s="247"/>
      <c r="F63" s="247"/>
      <c r="G63" s="247"/>
      <c r="H63" s="247"/>
      <c r="I63" s="247"/>
      <c r="J63" s="247"/>
      <c r="K63" s="247"/>
      <c r="L63" s="247"/>
      <c r="M63" s="247"/>
      <c r="N63" s="247"/>
      <c r="O63" s="247"/>
      <c r="P63" s="247"/>
      <c r="Q63" s="247"/>
      <c r="R63" s="247"/>
      <c r="S63" s="247"/>
      <c r="T63" s="247"/>
      <c r="U63" s="259"/>
      <c r="V63" s="250"/>
      <c r="W63" s="250"/>
      <c r="X63" s="250"/>
      <c r="Y63" s="247"/>
      <c r="Z63" s="247"/>
      <c r="AA63" s="247"/>
      <c r="AB63" s="247"/>
      <c r="AC63" s="247"/>
      <c r="AD63" s="247"/>
      <c r="AE63" s="247"/>
      <c r="AF63" s="247"/>
      <c r="BY63" s="4"/>
      <c r="BZ63" s="4"/>
      <c r="CA63" s="4"/>
      <c r="CB63" s="4"/>
      <c r="CC63" s="4"/>
      <c r="CD63" s="4"/>
      <c r="CE63" s="4"/>
      <c r="CF63" s="4"/>
      <c r="CG63" s="4"/>
      <c r="CH63" s="4"/>
      <c r="CI63" s="4"/>
      <c r="CJ63" s="4"/>
      <c r="CK63" s="4"/>
      <c r="CL63" s="4"/>
      <c r="CM63" s="4"/>
      <c r="CN63" s="4"/>
      <c r="CO63" s="4"/>
      <c r="CP63" s="4"/>
      <c r="CQ63" s="4"/>
      <c r="CR63" s="4"/>
      <c r="CS63" s="4"/>
      <c r="CT63" s="4"/>
    </row>
    <row r="64" spans="1:98" customFormat="1" ht="15.75" x14ac:dyDescent="0.25">
      <c r="A64" s="4"/>
      <c r="B64" s="247"/>
      <c r="C64" s="247"/>
      <c r="D64" s="247"/>
      <c r="E64" s="247"/>
      <c r="F64" s="247"/>
      <c r="G64" s="247"/>
      <c r="H64" s="247"/>
      <c r="I64" s="247"/>
      <c r="J64" s="247"/>
      <c r="K64" s="247"/>
      <c r="L64" s="247"/>
      <c r="M64" s="247"/>
      <c r="N64" s="247"/>
      <c r="O64" s="247"/>
      <c r="P64" s="247"/>
      <c r="Q64" s="247"/>
      <c r="R64" s="247"/>
      <c r="S64" s="247"/>
      <c r="T64" s="247"/>
      <c r="U64" s="248" t="s">
        <v>161</v>
      </c>
      <c r="V64" s="247"/>
      <c r="W64" s="247"/>
      <c r="X64" s="247"/>
      <c r="Y64" s="247"/>
      <c r="Z64" s="247"/>
      <c r="AA64" s="247"/>
      <c r="AB64" s="247"/>
      <c r="AC64" s="247"/>
      <c r="AD64" s="247"/>
      <c r="AE64" s="247"/>
      <c r="AF64" s="247"/>
      <c r="BY64" s="4"/>
      <c r="BZ64" s="4"/>
      <c r="CA64" s="4"/>
      <c r="CB64" s="4"/>
      <c r="CC64" s="4"/>
      <c r="CD64" s="4"/>
      <c r="CE64" s="4"/>
      <c r="CF64" s="4"/>
      <c r="CG64" s="4"/>
      <c r="CH64" s="4"/>
      <c r="CI64" s="4"/>
      <c r="CJ64" s="4"/>
      <c r="CK64" s="4"/>
      <c r="CL64" s="4"/>
      <c r="CM64" s="4"/>
      <c r="CN64" s="4"/>
      <c r="CO64" s="4"/>
      <c r="CP64" s="4"/>
      <c r="CQ64" s="4"/>
      <c r="CR64" s="4"/>
      <c r="CS64" s="4"/>
      <c r="CT64" s="4"/>
    </row>
    <row r="65" spans="1:98" customFormat="1" ht="15.75" thickBot="1" x14ac:dyDescent="0.3">
      <c r="A65" s="4"/>
      <c r="B65" s="247"/>
      <c r="C65" s="247"/>
      <c r="D65" s="247"/>
      <c r="E65" s="247"/>
      <c r="F65" s="247"/>
      <c r="G65" s="247"/>
      <c r="H65" s="247"/>
      <c r="I65" s="247"/>
      <c r="J65" s="247"/>
      <c r="K65" s="247"/>
      <c r="L65" s="247"/>
      <c r="M65" s="247"/>
      <c r="N65" s="247"/>
      <c r="O65" s="247"/>
      <c r="P65" s="247"/>
      <c r="Q65" s="247"/>
      <c r="R65" s="247"/>
      <c r="S65" s="247"/>
      <c r="T65" s="247"/>
      <c r="U65" s="247"/>
      <c r="V65" s="247"/>
      <c r="W65" s="247"/>
      <c r="X65" s="247"/>
      <c r="Y65" s="247"/>
      <c r="Z65" s="247"/>
      <c r="AA65" s="247"/>
      <c r="AB65" s="247"/>
      <c r="AC65" s="247"/>
      <c r="AD65" s="247"/>
      <c r="AE65" s="247"/>
      <c r="AF65" s="247"/>
      <c r="BY65" s="4"/>
      <c r="BZ65" s="4"/>
      <c r="CA65" s="4"/>
      <c r="CB65" s="4"/>
      <c r="CC65" s="4"/>
      <c r="CD65" s="4"/>
      <c r="CE65" s="4"/>
      <c r="CF65" s="4"/>
      <c r="CG65" s="4"/>
      <c r="CH65" s="4"/>
      <c r="CI65" s="4"/>
      <c r="CJ65" s="4"/>
      <c r="CK65" s="4"/>
      <c r="CL65" s="4"/>
      <c r="CM65" s="4"/>
      <c r="CN65" s="4"/>
      <c r="CO65" s="4"/>
      <c r="CP65" s="4"/>
      <c r="CQ65" s="4"/>
      <c r="CR65" s="4"/>
      <c r="CS65" s="4"/>
      <c r="CT65" s="4"/>
    </row>
    <row r="66" spans="1:98" customFormat="1" ht="18" customHeight="1" thickBot="1" x14ac:dyDescent="0.3">
      <c r="A66" s="173"/>
      <c r="B66" s="32"/>
      <c r="C66" s="33"/>
      <c r="D66" s="33"/>
      <c r="E66" s="32"/>
      <c r="F66" s="32"/>
      <c r="G66" s="239" t="s">
        <v>18</v>
      </c>
      <c r="H66" s="240" t="s">
        <v>118</v>
      </c>
      <c r="I66" s="637" t="s">
        <v>240</v>
      </c>
      <c r="J66" s="638"/>
      <c r="K66" s="638"/>
      <c r="L66" s="638"/>
      <c r="M66" s="638"/>
      <c r="N66" s="638"/>
      <c r="O66" s="638"/>
      <c r="P66" s="638"/>
      <c r="Q66" s="638"/>
      <c r="R66" s="638"/>
      <c r="S66" s="638"/>
      <c r="T66" s="638"/>
      <c r="U66" s="638"/>
      <c r="V66" s="639"/>
      <c r="W66" s="32"/>
      <c r="X66" s="32"/>
      <c r="Y66" s="32"/>
      <c r="Z66" s="33"/>
      <c r="AA66" s="32"/>
      <c r="AB66" s="32"/>
      <c r="AC66" s="32"/>
      <c r="AD66" s="32"/>
      <c r="AE66" s="32"/>
      <c r="AF66" s="32"/>
      <c r="BY66" s="4"/>
      <c r="BZ66" s="4"/>
      <c r="CA66" s="4"/>
      <c r="CB66" s="4"/>
      <c r="CC66" s="4"/>
      <c r="CD66" s="4"/>
      <c r="CE66" s="4"/>
      <c r="CF66" s="4"/>
      <c r="CG66" s="4"/>
      <c r="CH66" s="4"/>
      <c r="CI66" s="4"/>
      <c r="CJ66" s="4"/>
      <c r="CK66" s="4"/>
      <c r="CL66" s="4"/>
      <c r="CM66" s="4"/>
      <c r="CN66" s="4"/>
      <c r="CO66" s="4"/>
      <c r="CP66" s="4"/>
      <c r="CQ66" s="4"/>
      <c r="CR66" s="4"/>
      <c r="CS66" s="4"/>
      <c r="CT66" s="4"/>
    </row>
    <row r="67" spans="1:98" customFormat="1" ht="15.95" customHeight="1" x14ac:dyDescent="0.25">
      <c r="A67" s="173"/>
      <c r="B67" s="32"/>
      <c r="C67" s="185" t="s">
        <v>139</v>
      </c>
      <c r="D67" s="33"/>
      <c r="E67" s="32"/>
      <c r="F67" s="640" t="s">
        <v>134</v>
      </c>
      <c r="G67" s="231">
        <v>1</v>
      </c>
      <c r="H67" s="217" t="s">
        <v>119</v>
      </c>
      <c r="I67" s="663" t="s">
        <v>162</v>
      </c>
      <c r="J67" s="664"/>
      <c r="K67" s="664"/>
      <c r="L67" s="664"/>
      <c r="M67" s="664"/>
      <c r="N67" s="664"/>
      <c r="O67" s="664"/>
      <c r="P67" s="664"/>
      <c r="Q67" s="664"/>
      <c r="R67" s="664"/>
      <c r="S67" s="664"/>
      <c r="T67" s="664"/>
      <c r="U67" s="664"/>
      <c r="V67" s="665"/>
      <c r="W67" s="32"/>
      <c r="X67" s="32"/>
      <c r="Y67" s="32"/>
      <c r="Z67" s="33"/>
      <c r="AA67" s="32"/>
      <c r="AB67" s="32"/>
      <c r="AC67" s="32"/>
      <c r="AD67" s="32"/>
      <c r="AE67" s="32"/>
      <c r="AF67" s="32"/>
      <c r="BY67" s="4"/>
      <c r="BZ67" s="4"/>
      <c r="CA67" s="4"/>
      <c r="CB67" s="4"/>
      <c r="CC67" s="4"/>
      <c r="CD67" s="4"/>
      <c r="CE67" s="4"/>
      <c r="CF67" s="4"/>
      <c r="CG67" s="4"/>
      <c r="CH67" s="4"/>
      <c r="CI67" s="4"/>
      <c r="CJ67" s="4"/>
      <c r="CK67" s="4"/>
      <c r="CL67" s="4"/>
      <c r="CM67" s="4"/>
      <c r="CN67" s="4"/>
      <c r="CO67" s="4"/>
      <c r="CP67" s="4"/>
      <c r="CQ67" s="4"/>
      <c r="CR67" s="4"/>
      <c r="CS67" s="4"/>
      <c r="CT67" s="4"/>
    </row>
    <row r="68" spans="1:98" customFormat="1" ht="15.95" customHeight="1" x14ac:dyDescent="0.25">
      <c r="A68" s="173"/>
      <c r="B68" s="32"/>
      <c r="C68" s="187" t="s">
        <v>146</v>
      </c>
      <c r="D68" s="187"/>
      <c r="E68" s="32"/>
      <c r="F68" s="641"/>
      <c r="G68" s="232">
        <v>2</v>
      </c>
      <c r="H68" s="218" t="s">
        <v>120</v>
      </c>
      <c r="I68" s="666" t="s">
        <v>163</v>
      </c>
      <c r="J68" s="667"/>
      <c r="K68" s="667"/>
      <c r="L68" s="667"/>
      <c r="M68" s="667"/>
      <c r="N68" s="667"/>
      <c r="O68" s="667"/>
      <c r="P68" s="667"/>
      <c r="Q68" s="667"/>
      <c r="R68" s="667"/>
      <c r="S68" s="667"/>
      <c r="T68" s="667"/>
      <c r="U68" s="667"/>
      <c r="V68" s="668"/>
      <c r="W68" s="32"/>
      <c r="X68" s="32"/>
      <c r="Y68" s="32"/>
      <c r="Z68" s="33"/>
      <c r="AA68" s="32"/>
      <c r="AB68" s="32"/>
      <c r="AC68" s="32"/>
      <c r="AD68" s="32"/>
      <c r="AE68" s="32"/>
      <c r="AF68" s="32"/>
      <c r="BY68" s="4"/>
      <c r="BZ68" s="4"/>
      <c r="CA68" s="4"/>
      <c r="CB68" s="4"/>
      <c r="CC68" s="4"/>
      <c r="CD68" s="4"/>
      <c r="CE68" s="4"/>
      <c r="CF68" s="4"/>
      <c r="CG68" s="4"/>
      <c r="CH68" s="4"/>
      <c r="CI68" s="4"/>
      <c r="CJ68" s="4"/>
      <c r="CK68" s="4"/>
      <c r="CL68" s="4"/>
      <c r="CM68" s="4"/>
      <c r="CN68" s="4"/>
      <c r="CO68" s="4"/>
      <c r="CP68" s="4"/>
      <c r="CQ68" s="4"/>
      <c r="CR68" s="4"/>
      <c r="CS68" s="4"/>
      <c r="CT68" s="4"/>
    </row>
    <row r="69" spans="1:98" customFormat="1" ht="15.95" customHeight="1" x14ac:dyDescent="0.25">
      <c r="A69" s="173"/>
      <c r="B69" s="32"/>
      <c r="C69" s="187" t="s">
        <v>147</v>
      </c>
      <c r="D69" s="187"/>
      <c r="E69" s="32"/>
      <c r="F69" s="641"/>
      <c r="G69" s="232">
        <v>3</v>
      </c>
      <c r="H69" s="219" t="s">
        <v>121</v>
      </c>
      <c r="I69" s="666" t="s">
        <v>164</v>
      </c>
      <c r="J69" s="667"/>
      <c r="K69" s="667"/>
      <c r="L69" s="667"/>
      <c r="M69" s="667"/>
      <c r="N69" s="667"/>
      <c r="O69" s="667"/>
      <c r="P69" s="667"/>
      <c r="Q69" s="667"/>
      <c r="R69" s="667"/>
      <c r="S69" s="667"/>
      <c r="T69" s="667"/>
      <c r="U69" s="667"/>
      <c r="V69" s="668"/>
      <c r="W69" s="32"/>
      <c r="X69" s="32"/>
      <c r="Y69" s="32"/>
      <c r="Z69" s="33"/>
      <c r="AA69" s="32"/>
      <c r="AB69" s="32"/>
      <c r="AC69" s="32"/>
      <c r="AD69" s="32"/>
      <c r="AE69" s="32"/>
      <c r="AF69" s="32"/>
      <c r="BY69" s="4"/>
      <c r="BZ69" s="4"/>
      <c r="CA69" s="4"/>
      <c r="CB69" s="4"/>
      <c r="CC69" s="4"/>
      <c r="CD69" s="4"/>
      <c r="CE69" s="4"/>
      <c r="CF69" s="4"/>
      <c r="CG69" s="4"/>
      <c r="CH69" s="4"/>
      <c r="CI69" s="4"/>
      <c r="CJ69" s="4"/>
      <c r="CK69" s="4"/>
      <c r="CL69" s="4"/>
      <c r="CM69" s="4"/>
      <c r="CN69" s="4"/>
      <c r="CO69" s="4"/>
      <c r="CP69" s="4"/>
      <c r="CQ69" s="4"/>
      <c r="CR69" s="4"/>
      <c r="CS69" s="4"/>
      <c r="CT69" s="4"/>
    </row>
    <row r="70" spans="1:98" customFormat="1" ht="15.95" customHeight="1" x14ac:dyDescent="0.25">
      <c r="A70" s="173"/>
      <c r="B70" s="32"/>
      <c r="C70" s="215" t="s">
        <v>115</v>
      </c>
      <c r="D70" s="187"/>
      <c r="E70" s="32"/>
      <c r="F70" s="641"/>
      <c r="G70" s="232">
        <v>4</v>
      </c>
      <c r="H70" s="218" t="s">
        <v>122</v>
      </c>
      <c r="I70" s="666" t="s">
        <v>169</v>
      </c>
      <c r="J70" s="667"/>
      <c r="K70" s="667"/>
      <c r="L70" s="667"/>
      <c r="M70" s="667"/>
      <c r="N70" s="667"/>
      <c r="O70" s="667"/>
      <c r="P70" s="667"/>
      <c r="Q70" s="667"/>
      <c r="R70" s="667"/>
      <c r="S70" s="667"/>
      <c r="T70" s="667"/>
      <c r="U70" s="667"/>
      <c r="V70" s="668"/>
      <c r="W70" s="32"/>
      <c r="X70" s="32"/>
      <c r="Y70" s="32"/>
      <c r="Z70" s="33"/>
      <c r="AA70" s="32"/>
      <c r="AB70" s="32"/>
      <c r="AC70" s="32"/>
      <c r="AD70" s="32"/>
      <c r="AE70" s="32"/>
      <c r="AF70" s="32"/>
      <c r="BY70" s="4"/>
      <c r="BZ70" s="4"/>
      <c r="CA70" s="4"/>
      <c r="CB70" s="4"/>
      <c r="CC70" s="4"/>
      <c r="CD70" s="4"/>
      <c r="CE70" s="4"/>
      <c r="CF70" s="4"/>
      <c r="CG70" s="4"/>
      <c r="CH70" s="4"/>
      <c r="CI70" s="4"/>
      <c r="CJ70" s="4"/>
      <c r="CK70" s="4"/>
      <c r="CL70" s="4"/>
      <c r="CM70" s="4"/>
      <c r="CN70" s="4"/>
      <c r="CO70" s="4"/>
      <c r="CP70" s="4"/>
      <c r="CQ70" s="4"/>
      <c r="CR70" s="4"/>
      <c r="CS70" s="4"/>
      <c r="CT70" s="4"/>
    </row>
    <row r="71" spans="1:98" customFormat="1" ht="15.95" customHeight="1" x14ac:dyDescent="0.25">
      <c r="A71" s="173"/>
      <c r="B71" s="32"/>
      <c r="C71" s="32"/>
      <c r="D71" s="32"/>
      <c r="E71" s="32"/>
      <c r="F71" s="641"/>
      <c r="G71" s="232">
        <v>5</v>
      </c>
      <c r="H71" s="219" t="s">
        <v>123</v>
      </c>
      <c r="I71" s="666" t="s">
        <v>165</v>
      </c>
      <c r="J71" s="667"/>
      <c r="K71" s="667"/>
      <c r="L71" s="667"/>
      <c r="M71" s="667"/>
      <c r="N71" s="667"/>
      <c r="O71" s="667"/>
      <c r="P71" s="667"/>
      <c r="Q71" s="667"/>
      <c r="R71" s="667"/>
      <c r="S71" s="667"/>
      <c r="T71" s="667"/>
      <c r="U71" s="667"/>
      <c r="V71" s="668"/>
      <c r="W71" s="32"/>
      <c r="X71" s="32"/>
      <c r="Y71" s="32"/>
      <c r="Z71" s="33"/>
      <c r="AA71" s="32"/>
      <c r="AB71" s="32"/>
      <c r="AC71" s="32"/>
      <c r="AD71" s="32"/>
      <c r="AE71" s="32"/>
      <c r="AF71" s="32"/>
      <c r="BY71" s="4"/>
      <c r="BZ71" s="4"/>
      <c r="CA71" s="4"/>
      <c r="CB71" s="4"/>
      <c r="CC71" s="4"/>
      <c r="CD71" s="4"/>
      <c r="CE71" s="4"/>
      <c r="CF71" s="4"/>
      <c r="CG71" s="4"/>
      <c r="CH71" s="4"/>
      <c r="CI71" s="4"/>
      <c r="CJ71" s="4"/>
      <c r="CK71" s="4"/>
      <c r="CL71" s="4"/>
      <c r="CM71" s="4"/>
      <c r="CN71" s="4"/>
      <c r="CO71" s="4"/>
      <c r="CP71" s="4"/>
      <c r="CQ71" s="4"/>
      <c r="CR71" s="4"/>
      <c r="CS71" s="4"/>
      <c r="CT71" s="4"/>
    </row>
    <row r="72" spans="1:98" customFormat="1" ht="15.95" customHeight="1" x14ac:dyDescent="0.25">
      <c r="A72" s="173"/>
      <c r="B72" s="32"/>
      <c r="C72" s="32"/>
      <c r="D72" s="32"/>
      <c r="E72" s="32"/>
      <c r="F72" s="641"/>
      <c r="G72" s="232">
        <v>6</v>
      </c>
      <c r="H72" s="218" t="s">
        <v>124</v>
      </c>
      <c r="I72" s="666" t="s">
        <v>166</v>
      </c>
      <c r="J72" s="667"/>
      <c r="K72" s="667"/>
      <c r="L72" s="667"/>
      <c r="M72" s="667"/>
      <c r="N72" s="667"/>
      <c r="O72" s="667"/>
      <c r="P72" s="667"/>
      <c r="Q72" s="667"/>
      <c r="R72" s="667"/>
      <c r="S72" s="667"/>
      <c r="T72" s="667"/>
      <c r="U72" s="667"/>
      <c r="V72" s="668"/>
      <c r="W72" s="32"/>
      <c r="X72" s="32"/>
      <c r="Y72" s="32"/>
      <c r="Z72" s="33"/>
      <c r="AA72" s="32"/>
      <c r="AB72" s="32"/>
      <c r="AC72" s="32"/>
      <c r="AD72" s="32"/>
      <c r="AE72" s="32"/>
      <c r="AF72" s="32"/>
      <c r="BY72" s="4"/>
      <c r="BZ72" s="4"/>
      <c r="CA72" s="4"/>
      <c r="CB72" s="4"/>
      <c r="CC72" s="4"/>
      <c r="CD72" s="4"/>
      <c r="CE72" s="4"/>
      <c r="CF72" s="4"/>
      <c r="CG72" s="4"/>
      <c r="CH72" s="4"/>
      <c r="CI72" s="4"/>
      <c r="CJ72" s="4"/>
      <c r="CK72" s="4"/>
      <c r="CL72" s="4"/>
      <c r="CM72" s="4"/>
      <c r="CN72" s="4"/>
      <c r="CO72" s="4"/>
      <c r="CP72" s="4"/>
      <c r="CQ72" s="4"/>
      <c r="CR72" s="4"/>
      <c r="CS72" s="4"/>
      <c r="CT72" s="4"/>
    </row>
    <row r="73" spans="1:98" customFormat="1" ht="15.95" customHeight="1" x14ac:dyDescent="0.25">
      <c r="A73" s="173"/>
      <c r="B73" s="32"/>
      <c r="C73" s="32"/>
      <c r="D73" s="32"/>
      <c r="E73" s="32"/>
      <c r="F73" s="641"/>
      <c r="G73" s="232">
        <v>7</v>
      </c>
      <c r="H73" s="219" t="s">
        <v>125</v>
      </c>
      <c r="I73" s="666" t="s">
        <v>167</v>
      </c>
      <c r="J73" s="667"/>
      <c r="K73" s="667"/>
      <c r="L73" s="667"/>
      <c r="M73" s="667"/>
      <c r="N73" s="667"/>
      <c r="O73" s="667"/>
      <c r="P73" s="667"/>
      <c r="Q73" s="667"/>
      <c r="R73" s="667"/>
      <c r="S73" s="667"/>
      <c r="T73" s="667"/>
      <c r="U73" s="667"/>
      <c r="V73" s="668"/>
      <c r="W73" s="32"/>
      <c r="X73" s="32"/>
      <c r="Y73" s="32"/>
      <c r="Z73" s="33"/>
      <c r="AA73" s="32"/>
      <c r="AB73" s="32"/>
      <c r="AC73" s="32"/>
      <c r="AD73" s="32"/>
      <c r="AE73" s="32"/>
      <c r="AF73" s="32"/>
      <c r="BY73" s="4"/>
      <c r="BZ73" s="4"/>
      <c r="CA73" s="4"/>
      <c r="CB73" s="4"/>
      <c r="CC73" s="4"/>
      <c r="CD73" s="4"/>
      <c r="CE73" s="4"/>
      <c r="CF73" s="4"/>
      <c r="CG73" s="4"/>
      <c r="CH73" s="4"/>
      <c r="CI73" s="4"/>
      <c r="CJ73" s="4"/>
      <c r="CK73" s="4"/>
      <c r="CL73" s="4"/>
      <c r="CM73" s="4"/>
      <c r="CN73" s="4"/>
      <c r="CO73" s="4"/>
      <c r="CP73" s="4"/>
      <c r="CQ73" s="4"/>
      <c r="CR73" s="4"/>
      <c r="CS73" s="4"/>
      <c r="CT73" s="4"/>
    </row>
    <row r="74" spans="1:98" customFormat="1" ht="15.95" customHeight="1" thickBot="1" x14ac:dyDescent="0.3">
      <c r="A74" s="173"/>
      <c r="B74" s="32"/>
      <c r="C74" s="32"/>
      <c r="D74" s="32"/>
      <c r="E74" s="32"/>
      <c r="F74" s="642"/>
      <c r="G74" s="233">
        <v>8</v>
      </c>
      <c r="H74" s="220" t="s">
        <v>126</v>
      </c>
      <c r="I74" s="669" t="s">
        <v>168</v>
      </c>
      <c r="J74" s="670"/>
      <c r="K74" s="670"/>
      <c r="L74" s="670"/>
      <c r="M74" s="670"/>
      <c r="N74" s="670"/>
      <c r="O74" s="670"/>
      <c r="P74" s="670"/>
      <c r="Q74" s="670"/>
      <c r="R74" s="670"/>
      <c r="S74" s="670"/>
      <c r="T74" s="670"/>
      <c r="U74" s="670"/>
      <c r="V74" s="671"/>
      <c r="W74" s="32"/>
      <c r="X74" s="32"/>
      <c r="Y74" s="32"/>
      <c r="Z74" s="33"/>
      <c r="AA74" s="32"/>
      <c r="AB74" s="32"/>
      <c r="AC74" s="32"/>
      <c r="AD74" s="32"/>
      <c r="AE74" s="32"/>
      <c r="AF74" s="32"/>
      <c r="BY74" s="4"/>
      <c r="BZ74" s="4"/>
      <c r="CA74" s="4"/>
      <c r="CB74" s="4"/>
      <c r="CC74" s="4"/>
      <c r="CD74" s="4"/>
      <c r="CE74" s="4"/>
      <c r="CF74" s="4"/>
      <c r="CG74" s="4"/>
      <c r="CH74" s="4"/>
      <c r="CI74" s="4"/>
      <c r="CJ74" s="4"/>
      <c r="CK74" s="4"/>
      <c r="CL74" s="4"/>
      <c r="CM74" s="4"/>
      <c r="CN74" s="4"/>
      <c r="CO74" s="4"/>
      <c r="CP74" s="4"/>
      <c r="CQ74" s="4"/>
      <c r="CR74" s="4"/>
      <c r="CS74" s="4"/>
      <c r="CT74" s="4"/>
    </row>
    <row r="75" spans="1:98" customFormat="1" ht="14.25" hidden="1" customHeight="1" x14ac:dyDescent="0.25">
      <c r="A75" s="173"/>
      <c r="B75" s="33"/>
      <c r="C75" s="188"/>
      <c r="D75" s="188"/>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BY75" s="4"/>
      <c r="BZ75" s="4"/>
      <c r="CA75" s="4"/>
      <c r="CB75" s="4"/>
      <c r="CC75" s="4"/>
      <c r="CD75" s="4"/>
      <c r="CE75" s="4"/>
      <c r="CF75" s="4"/>
      <c r="CG75" s="4"/>
      <c r="CH75" s="4"/>
      <c r="CI75" s="4"/>
      <c r="CJ75" s="4"/>
      <c r="CK75" s="4"/>
      <c r="CL75" s="4"/>
      <c r="CM75" s="4"/>
      <c r="CN75" s="4"/>
      <c r="CO75" s="4"/>
      <c r="CP75" s="4"/>
      <c r="CQ75" s="4"/>
      <c r="CR75" s="4"/>
      <c r="CS75" s="4"/>
      <c r="CT75" s="4"/>
    </row>
    <row r="76" spans="1:98" customFormat="1" ht="12.75" hidden="1" customHeight="1" x14ac:dyDescent="0.25">
      <c r="A76" s="173"/>
      <c r="B76" s="33"/>
      <c r="C76" s="188"/>
      <c r="D76" s="188"/>
      <c r="E76" s="186"/>
      <c r="F76" s="186"/>
      <c r="G76" s="186"/>
      <c r="H76" s="186"/>
      <c r="I76" s="186"/>
      <c r="J76" s="186"/>
      <c r="K76" s="186"/>
      <c r="L76" s="186"/>
      <c r="M76" s="186"/>
      <c r="N76" s="186"/>
      <c r="O76" s="186"/>
      <c r="P76" s="186"/>
      <c r="Q76" s="186"/>
      <c r="R76" s="186"/>
      <c r="S76" s="186"/>
      <c r="T76" s="186"/>
      <c r="U76" s="186"/>
      <c r="V76" s="186"/>
      <c r="W76" s="186"/>
      <c r="X76" s="186"/>
      <c r="Y76" s="186"/>
      <c r="Z76" s="186"/>
      <c r="AA76" s="186"/>
      <c r="AB76" s="186"/>
      <c r="AC76" s="186"/>
      <c r="AD76" s="186"/>
      <c r="AE76" s="186"/>
      <c r="AF76" s="186"/>
      <c r="BY76" s="4"/>
      <c r="BZ76" s="4"/>
      <c r="CA76" s="4"/>
      <c r="CB76" s="4"/>
      <c r="CC76" s="4"/>
      <c r="CD76" s="4"/>
      <c r="CE76" s="4"/>
      <c r="CF76" s="4"/>
      <c r="CG76" s="4"/>
      <c r="CH76" s="4"/>
      <c r="CI76" s="4"/>
      <c r="CJ76" s="4"/>
      <c r="CK76" s="4"/>
      <c r="CL76" s="4"/>
      <c r="CM76" s="4"/>
      <c r="CN76" s="4"/>
      <c r="CO76" s="4"/>
      <c r="CP76" s="4"/>
      <c r="CQ76" s="4"/>
      <c r="CR76" s="4"/>
      <c r="CS76" s="4"/>
      <c r="CT76" s="4"/>
    </row>
    <row r="77" spans="1:98" customFormat="1" ht="17.25" hidden="1" customHeight="1" x14ac:dyDescent="0.25">
      <c r="A77" s="173"/>
      <c r="B77" s="185"/>
      <c r="C77" s="33"/>
      <c r="D77" s="33"/>
      <c r="E77" s="32"/>
      <c r="F77" s="32"/>
      <c r="G77" s="32"/>
      <c r="H77" s="32"/>
      <c r="I77" s="32"/>
      <c r="J77" s="32"/>
      <c r="K77" s="32"/>
      <c r="L77" s="32"/>
      <c r="M77" s="32"/>
      <c r="N77" s="32"/>
      <c r="O77" s="32"/>
      <c r="P77" s="32"/>
      <c r="Q77" s="32"/>
      <c r="R77" s="32"/>
      <c r="S77" s="32"/>
      <c r="T77" s="32"/>
      <c r="U77" s="32"/>
      <c r="V77" s="32"/>
      <c r="W77" s="32"/>
      <c r="X77" s="32"/>
      <c r="Y77" s="32"/>
      <c r="Z77" s="33"/>
      <c r="AA77" s="32"/>
      <c r="AB77" s="32"/>
      <c r="AC77" s="32"/>
      <c r="AD77" s="32"/>
      <c r="AE77" s="32"/>
      <c r="AF77" s="32"/>
      <c r="BY77" s="4"/>
      <c r="BZ77" s="4"/>
      <c r="CA77" s="4"/>
      <c r="CB77" s="4"/>
      <c r="CC77" s="4"/>
      <c r="CD77" s="4"/>
      <c r="CE77" s="4"/>
      <c r="CF77" s="4"/>
      <c r="CG77" s="4"/>
      <c r="CH77" s="4"/>
      <c r="CI77" s="4"/>
      <c r="CJ77" s="4"/>
      <c r="CK77" s="4"/>
      <c r="CL77" s="4"/>
      <c r="CM77" s="4"/>
      <c r="CN77" s="4"/>
      <c r="CO77" s="4"/>
      <c r="CP77" s="4"/>
      <c r="CQ77" s="4"/>
      <c r="CR77" s="4"/>
      <c r="CS77" s="4"/>
      <c r="CT77" s="4"/>
    </row>
    <row r="78" spans="1:98" customFormat="1" ht="15" hidden="1" x14ac:dyDescent="0.25">
      <c r="A78" s="173"/>
      <c r="B78" s="32"/>
      <c r="C78" s="187"/>
      <c r="D78" s="187"/>
      <c r="E78" s="189"/>
      <c r="F78" s="32"/>
      <c r="G78" s="646" t="s">
        <v>131</v>
      </c>
      <c r="H78" s="646"/>
      <c r="I78" s="646"/>
      <c r="J78" s="646"/>
      <c r="K78" s="646"/>
      <c r="L78" s="646"/>
      <c r="M78" s="646"/>
      <c r="N78" s="646"/>
      <c r="O78" s="646"/>
      <c r="P78" s="646"/>
      <c r="Q78" s="646"/>
      <c r="R78" s="646"/>
      <c r="S78" s="646"/>
      <c r="T78" s="646"/>
      <c r="U78" s="646"/>
      <c r="V78" s="646"/>
      <c r="W78" s="646"/>
      <c r="X78" s="32"/>
      <c r="Y78" s="32"/>
      <c r="Z78" s="32"/>
      <c r="AA78" s="190"/>
      <c r="AB78" s="190"/>
      <c r="AC78" s="190"/>
      <c r="AD78" s="190"/>
      <c r="AE78" s="190"/>
      <c r="AF78" s="190"/>
      <c r="BY78" s="4"/>
      <c r="BZ78" s="4"/>
      <c r="CA78" s="4"/>
      <c r="CB78" s="4"/>
      <c r="CC78" s="4"/>
      <c r="CD78" s="4"/>
      <c r="CE78" s="4"/>
      <c r="CF78" s="4"/>
      <c r="CG78" s="4"/>
      <c r="CH78" s="4"/>
      <c r="CI78" s="4"/>
      <c r="CJ78" s="4"/>
      <c r="CK78" s="4"/>
      <c r="CL78" s="4"/>
      <c r="CM78" s="4"/>
      <c r="CN78" s="4"/>
      <c r="CO78" s="4"/>
      <c r="CP78" s="4"/>
      <c r="CQ78" s="4"/>
      <c r="CR78" s="4"/>
      <c r="CS78" s="4"/>
      <c r="CT78" s="4"/>
    </row>
    <row r="79" spans="1:98" customFormat="1" ht="15" hidden="1" customHeight="1" x14ac:dyDescent="0.25">
      <c r="A79" s="173"/>
      <c r="B79" s="32"/>
      <c r="C79" s="187"/>
      <c r="D79" s="187"/>
      <c r="E79" s="32"/>
      <c r="F79" s="32"/>
      <c r="G79" s="647" t="s">
        <v>132</v>
      </c>
      <c r="H79" s="647"/>
      <c r="I79" s="647"/>
      <c r="J79" s="648" t="s">
        <v>133</v>
      </c>
      <c r="K79" s="648"/>
      <c r="L79" s="648"/>
      <c r="M79" s="648"/>
      <c r="N79" s="648"/>
      <c r="O79" s="648"/>
      <c r="P79" s="648"/>
      <c r="Q79" s="648"/>
      <c r="R79" s="648"/>
      <c r="S79" s="648"/>
      <c r="T79" s="648"/>
      <c r="U79" s="648"/>
      <c r="V79" s="648"/>
      <c r="W79" s="648"/>
      <c r="X79" s="32"/>
      <c r="Y79" s="32"/>
      <c r="Z79" s="33"/>
      <c r="AA79" s="191"/>
      <c r="AB79" s="191"/>
      <c r="AC79" s="191"/>
      <c r="AD79" s="191"/>
      <c r="AE79" s="191"/>
      <c r="AF79" s="191"/>
      <c r="BY79" s="4"/>
      <c r="BZ79" s="4"/>
      <c r="CA79" s="4"/>
      <c r="CB79" s="4"/>
      <c r="CC79" s="4"/>
      <c r="CD79" s="4"/>
      <c r="CE79" s="4"/>
      <c r="CF79" s="4"/>
      <c r="CG79" s="4"/>
      <c r="CH79" s="4"/>
      <c r="CI79" s="4"/>
      <c r="CJ79" s="4"/>
      <c r="CK79" s="4"/>
      <c r="CL79" s="4"/>
      <c r="CM79" s="4"/>
      <c r="CN79" s="4"/>
      <c r="CO79" s="4"/>
      <c r="CP79" s="4"/>
      <c r="CQ79" s="4"/>
      <c r="CR79" s="4"/>
      <c r="CS79" s="4"/>
      <c r="CT79" s="4"/>
    </row>
    <row r="80" spans="1:98" customFormat="1" ht="15" hidden="1" customHeight="1" x14ac:dyDescent="0.25">
      <c r="A80" s="173"/>
      <c r="B80" s="32"/>
      <c r="C80" s="187"/>
      <c r="D80" s="187"/>
      <c r="E80" s="32"/>
      <c r="F80" s="32"/>
      <c r="G80" s="211" t="e">
        <f>I81+1</f>
        <v>#REF!</v>
      </c>
      <c r="H80" s="212" t="s">
        <v>2</v>
      </c>
      <c r="I80" s="211">
        <v>100</v>
      </c>
      <c r="J80" s="636" t="s">
        <v>140</v>
      </c>
      <c r="K80" s="636"/>
      <c r="L80" s="636"/>
      <c r="M80" s="636"/>
      <c r="N80" s="636"/>
      <c r="O80" s="636"/>
      <c r="P80" s="636"/>
      <c r="Q80" s="636"/>
      <c r="R80" s="636"/>
      <c r="S80" s="636"/>
      <c r="T80" s="636"/>
      <c r="U80" s="636"/>
      <c r="V80" s="636"/>
      <c r="W80" s="636"/>
      <c r="X80" s="32"/>
      <c r="Y80" s="192"/>
      <c r="Z80" s="193"/>
      <c r="AA80" s="194"/>
      <c r="AB80" s="194"/>
      <c r="AC80" s="194"/>
      <c r="AD80" s="194"/>
      <c r="AE80" s="194"/>
      <c r="AF80" s="194"/>
      <c r="BY80" s="4"/>
      <c r="BZ80" s="4"/>
      <c r="CA80" s="4"/>
      <c r="CB80" s="4"/>
      <c r="CC80" s="4"/>
      <c r="CD80" s="4"/>
      <c r="CE80" s="4"/>
      <c r="CF80" s="4"/>
      <c r="CG80" s="4"/>
      <c r="CH80" s="4"/>
      <c r="CI80" s="4"/>
      <c r="CJ80" s="4"/>
      <c r="CK80" s="4"/>
      <c r="CL80" s="4"/>
      <c r="CM80" s="4"/>
      <c r="CN80" s="4"/>
      <c r="CO80" s="4"/>
      <c r="CP80" s="4"/>
      <c r="CQ80" s="4"/>
      <c r="CR80" s="4"/>
      <c r="CS80" s="4"/>
      <c r="CT80" s="4"/>
    </row>
    <row r="81" spans="1:98" customFormat="1" ht="15" hidden="1" customHeight="1" x14ac:dyDescent="0.25">
      <c r="A81" s="173"/>
      <c r="B81" s="32"/>
      <c r="C81" s="187"/>
      <c r="D81" s="187"/>
      <c r="E81" s="32"/>
      <c r="F81" s="32"/>
      <c r="G81" s="211" t="e">
        <f>I82+1</f>
        <v>#REF!</v>
      </c>
      <c r="H81" s="212" t="s">
        <v>2</v>
      </c>
      <c r="I81" s="213" t="e">
        <f>ROUNDDOWN(G81+($I$80-G81)/2,0)</f>
        <v>#REF!</v>
      </c>
      <c r="J81" s="636" t="s">
        <v>141</v>
      </c>
      <c r="K81" s="636"/>
      <c r="L81" s="636"/>
      <c r="M81" s="636"/>
      <c r="N81" s="636"/>
      <c r="O81" s="636"/>
      <c r="P81" s="636"/>
      <c r="Q81" s="636"/>
      <c r="R81" s="636"/>
      <c r="S81" s="636"/>
      <c r="T81" s="636"/>
      <c r="U81" s="636"/>
      <c r="V81" s="636"/>
      <c r="W81" s="636"/>
      <c r="X81" s="32"/>
      <c r="Y81" s="192"/>
      <c r="Z81" s="193"/>
      <c r="AA81" s="194"/>
      <c r="AB81" s="194"/>
      <c r="AC81" s="194"/>
      <c r="AD81" s="194"/>
      <c r="AE81" s="194"/>
      <c r="AF81" s="194"/>
      <c r="BY81" s="4"/>
      <c r="BZ81" s="4"/>
      <c r="CA81" s="4"/>
      <c r="CB81" s="4"/>
      <c r="CC81" s="4"/>
      <c r="CD81" s="4"/>
      <c r="CE81" s="4"/>
      <c r="CF81" s="4"/>
      <c r="CG81" s="4"/>
      <c r="CH81" s="4"/>
      <c r="CI81" s="4"/>
      <c r="CJ81" s="4"/>
      <c r="CK81" s="4"/>
      <c r="CL81" s="4"/>
      <c r="CM81" s="4"/>
      <c r="CN81" s="4"/>
      <c r="CO81" s="4"/>
      <c r="CP81" s="4"/>
      <c r="CQ81" s="4"/>
      <c r="CR81" s="4"/>
      <c r="CS81" s="4"/>
      <c r="CT81" s="4"/>
    </row>
    <row r="82" spans="1:98" customFormat="1" ht="12.75" hidden="1" customHeight="1" x14ac:dyDescent="0.25">
      <c r="A82" s="173"/>
      <c r="B82" s="32"/>
      <c r="C82" s="195"/>
      <c r="D82" s="195"/>
      <c r="E82" s="32"/>
      <c r="F82" s="32"/>
      <c r="G82" s="214" t="e">
        <f>#REF!</f>
        <v>#REF!</v>
      </c>
      <c r="H82" s="212" t="s">
        <v>2</v>
      </c>
      <c r="I82" s="213" t="e">
        <f>ROUNDDOWN(G82+($I$80-G82)/3,0)</f>
        <v>#REF!</v>
      </c>
      <c r="J82" s="636" t="s">
        <v>142</v>
      </c>
      <c r="K82" s="636"/>
      <c r="L82" s="636"/>
      <c r="M82" s="636"/>
      <c r="N82" s="636"/>
      <c r="O82" s="636"/>
      <c r="P82" s="636"/>
      <c r="Q82" s="636"/>
      <c r="R82" s="636"/>
      <c r="S82" s="636"/>
      <c r="T82" s="636"/>
      <c r="U82" s="636"/>
      <c r="V82" s="636"/>
      <c r="W82" s="636"/>
      <c r="X82" s="32"/>
      <c r="Y82" s="196"/>
      <c r="Z82" s="193"/>
      <c r="AA82" s="194"/>
      <c r="AB82" s="194"/>
      <c r="AC82" s="194"/>
      <c r="AD82" s="194"/>
      <c r="AE82" s="194"/>
      <c r="AF82" s="194"/>
      <c r="BY82" s="4"/>
      <c r="BZ82" s="4"/>
      <c r="CA82" s="4"/>
      <c r="CB82" s="4"/>
      <c r="CC82" s="4"/>
      <c r="CD82" s="4"/>
      <c r="CE82" s="4"/>
      <c r="CF82" s="4"/>
      <c r="CG82" s="4"/>
      <c r="CH82" s="4"/>
      <c r="CI82" s="4"/>
      <c r="CJ82" s="4"/>
      <c r="CK82" s="4"/>
      <c r="CL82" s="4"/>
      <c r="CM82" s="4"/>
      <c r="CN82" s="4"/>
      <c r="CO82" s="4"/>
      <c r="CP82" s="4"/>
      <c r="CQ82" s="4"/>
      <c r="CR82" s="4"/>
      <c r="CS82" s="4"/>
      <c r="CT82" s="4"/>
    </row>
    <row r="83" spans="1:98" customFormat="1" ht="15" hidden="1" x14ac:dyDescent="0.25">
      <c r="A83" s="173"/>
      <c r="B83" s="32"/>
      <c r="C83" s="33"/>
      <c r="D83" s="33"/>
      <c r="E83" s="32"/>
      <c r="F83" s="32"/>
      <c r="G83" s="211">
        <v>0</v>
      </c>
      <c r="H83" s="212" t="s">
        <v>2</v>
      </c>
      <c r="I83" s="211" t="e">
        <f>G82-1</f>
        <v>#REF!</v>
      </c>
      <c r="J83" s="636" t="s">
        <v>143</v>
      </c>
      <c r="K83" s="636"/>
      <c r="L83" s="636"/>
      <c r="M83" s="636"/>
      <c r="N83" s="636"/>
      <c r="O83" s="636"/>
      <c r="P83" s="636"/>
      <c r="Q83" s="636"/>
      <c r="R83" s="636"/>
      <c r="S83" s="636"/>
      <c r="T83" s="636"/>
      <c r="U83" s="636"/>
      <c r="V83" s="636"/>
      <c r="W83" s="636"/>
      <c r="X83" s="32"/>
      <c r="Y83" s="192"/>
      <c r="Z83" s="193"/>
      <c r="AA83" s="192"/>
      <c r="AB83" s="192"/>
      <c r="AC83" s="192"/>
      <c r="AD83" s="192"/>
      <c r="AE83" s="192"/>
      <c r="AF83" s="192"/>
      <c r="BY83" s="4"/>
      <c r="BZ83" s="4"/>
      <c r="CA83" s="4"/>
      <c r="CB83" s="4"/>
      <c r="CC83" s="4"/>
      <c r="CD83" s="4"/>
      <c r="CE83" s="4"/>
      <c r="CF83" s="4"/>
      <c r="CG83" s="4"/>
      <c r="CH83" s="4"/>
      <c r="CI83" s="4"/>
      <c r="CJ83" s="4"/>
      <c r="CK83" s="4"/>
      <c r="CL83" s="4"/>
      <c r="CM83" s="4"/>
      <c r="CN83" s="4"/>
      <c r="CO83" s="4"/>
      <c r="CP83" s="4"/>
      <c r="CQ83" s="4"/>
      <c r="CR83" s="4"/>
      <c r="CS83" s="4"/>
      <c r="CT83" s="4"/>
    </row>
    <row r="84" spans="1:98" customFormat="1" ht="15" hidden="1" x14ac:dyDescent="0.25">
      <c r="A84" s="173"/>
      <c r="B84" s="32"/>
      <c r="C84" s="33"/>
      <c r="D84" s="33"/>
      <c r="E84" s="32"/>
      <c r="F84" s="32"/>
      <c r="G84" s="647"/>
      <c r="H84" s="647"/>
      <c r="I84" s="647"/>
      <c r="J84" s="648"/>
      <c r="K84" s="648"/>
      <c r="L84" s="648"/>
      <c r="M84" s="648"/>
      <c r="N84" s="648"/>
      <c r="O84" s="648"/>
      <c r="P84" s="648"/>
      <c r="Q84" s="648"/>
      <c r="R84" s="648"/>
      <c r="S84" s="648"/>
      <c r="T84" s="648"/>
      <c r="U84" s="648"/>
      <c r="V84" s="648"/>
      <c r="W84" s="648"/>
      <c r="X84" s="32"/>
      <c r="Y84" s="32"/>
      <c r="Z84" s="33"/>
      <c r="AA84" s="32"/>
      <c r="AB84" s="32"/>
      <c r="AC84" s="32"/>
      <c r="AD84" s="32"/>
      <c r="AE84" s="32"/>
      <c r="AF84" s="32"/>
      <c r="BY84" s="4"/>
      <c r="BZ84" s="4"/>
      <c r="CA84" s="4"/>
      <c r="CB84" s="4"/>
      <c r="CC84" s="4"/>
      <c r="CD84" s="4"/>
      <c r="CE84" s="4"/>
      <c r="CF84" s="4"/>
      <c r="CG84" s="4"/>
      <c r="CH84" s="4"/>
      <c r="CI84" s="4"/>
      <c r="CJ84" s="4"/>
      <c r="CK84" s="4"/>
      <c r="CL84" s="4"/>
      <c r="CM84" s="4"/>
      <c r="CN84" s="4"/>
      <c r="CO84" s="4"/>
      <c r="CP84" s="4"/>
      <c r="CQ84" s="4"/>
      <c r="CR84" s="4"/>
      <c r="CS84" s="4"/>
      <c r="CT84" s="4"/>
    </row>
    <row r="85" spans="1:98" customFormat="1" ht="15" hidden="1" customHeight="1" x14ac:dyDescent="0.25">
      <c r="A85" s="4"/>
      <c r="B85" s="4"/>
      <c r="C85" s="6"/>
      <c r="D85" s="6"/>
      <c r="E85" s="4"/>
      <c r="F85" s="4"/>
      <c r="G85" s="646" t="s">
        <v>131</v>
      </c>
      <c r="H85" s="646"/>
      <c r="I85" s="646"/>
      <c r="J85" s="646"/>
      <c r="K85" s="646"/>
      <c r="L85" s="646"/>
      <c r="M85" s="646"/>
      <c r="N85" s="646"/>
      <c r="O85" s="646"/>
      <c r="P85" s="646"/>
      <c r="Q85" s="646"/>
      <c r="R85" s="646"/>
      <c r="S85" s="646"/>
      <c r="T85" s="646"/>
      <c r="U85" s="646"/>
      <c r="V85" s="646"/>
      <c r="W85" s="646"/>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customFormat="1" ht="15" hidden="1" customHeight="1" x14ac:dyDescent="0.25">
      <c r="A86" s="4"/>
      <c r="B86" s="4"/>
      <c r="C86" s="6"/>
      <c r="D86" s="6"/>
      <c r="E86" s="4"/>
      <c r="F86" s="4"/>
      <c r="G86" s="647" t="s">
        <v>132</v>
      </c>
      <c r="H86" s="647"/>
      <c r="I86" s="647"/>
      <c r="J86" s="648" t="s">
        <v>133</v>
      </c>
      <c r="K86" s="648"/>
      <c r="L86" s="648"/>
      <c r="M86" s="648"/>
      <c r="N86" s="648"/>
      <c r="O86" s="648"/>
      <c r="P86" s="648"/>
      <c r="Q86" s="648"/>
      <c r="R86" s="648"/>
      <c r="S86" s="648"/>
      <c r="T86" s="648"/>
      <c r="U86" s="648"/>
      <c r="V86" s="648"/>
      <c r="W86" s="648"/>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197" t="e">
        <f>G80</f>
        <v>#REF!</v>
      </c>
      <c r="H87" s="198" t="s">
        <v>2</v>
      </c>
      <c r="I87" s="197">
        <f>I80</f>
        <v>100</v>
      </c>
      <c r="J87" s="636" t="s">
        <v>140</v>
      </c>
      <c r="K87" s="636"/>
      <c r="L87" s="636"/>
      <c r="M87" s="636"/>
      <c r="N87" s="636"/>
      <c r="O87" s="636"/>
      <c r="P87" s="636"/>
      <c r="Q87" s="636"/>
      <c r="R87" s="636"/>
      <c r="S87" s="636"/>
      <c r="T87" s="636"/>
      <c r="U87" s="636"/>
      <c r="V87" s="636"/>
      <c r="W87" s="636"/>
      <c r="Z87" s="4"/>
    </row>
    <row r="88" spans="1:98" ht="15" hidden="1" customHeight="1" x14ac:dyDescent="0.25">
      <c r="C88" s="4"/>
      <c r="D88" s="4"/>
      <c r="G88" s="197" t="e">
        <f t="shared" ref="G88:G90" si="19">G81</f>
        <v>#REF!</v>
      </c>
      <c r="H88" s="198" t="s">
        <v>2</v>
      </c>
      <c r="I88" s="197" t="e">
        <f t="shared" ref="I88:I90" si="20">I81</f>
        <v>#REF!</v>
      </c>
      <c r="J88" s="636" t="s">
        <v>141</v>
      </c>
      <c r="K88" s="636"/>
      <c r="L88" s="636"/>
      <c r="M88" s="636"/>
      <c r="N88" s="636"/>
      <c r="O88" s="636"/>
      <c r="P88" s="636"/>
      <c r="Q88" s="636"/>
      <c r="R88" s="636"/>
      <c r="S88" s="636"/>
      <c r="T88" s="636"/>
      <c r="U88" s="636"/>
      <c r="V88" s="636"/>
      <c r="W88" s="636"/>
    </row>
    <row r="89" spans="1:98" ht="15" hidden="1" customHeight="1" x14ac:dyDescent="0.25">
      <c r="C89" s="4"/>
      <c r="D89" s="4"/>
      <c r="G89" s="197" t="e">
        <f t="shared" si="19"/>
        <v>#REF!</v>
      </c>
      <c r="H89" s="198" t="s">
        <v>2</v>
      </c>
      <c r="I89" s="197" t="e">
        <f t="shared" si="20"/>
        <v>#REF!</v>
      </c>
      <c r="J89" s="636" t="s">
        <v>142</v>
      </c>
      <c r="K89" s="636"/>
      <c r="L89" s="636"/>
      <c r="M89" s="636"/>
      <c r="N89" s="636"/>
      <c r="O89" s="636"/>
      <c r="P89" s="636"/>
      <c r="Q89" s="636"/>
      <c r="R89" s="636"/>
      <c r="S89" s="636"/>
      <c r="T89" s="636"/>
      <c r="U89" s="636"/>
      <c r="V89" s="636"/>
      <c r="W89" s="636"/>
    </row>
    <row r="90" spans="1:98" ht="15" hidden="1" customHeight="1" x14ac:dyDescent="0.25">
      <c r="C90" s="4"/>
      <c r="D90" s="4"/>
      <c r="G90" s="197">
        <f t="shared" si="19"/>
        <v>0</v>
      </c>
      <c r="H90" s="198" t="s">
        <v>2</v>
      </c>
      <c r="I90" s="197" t="e">
        <f t="shared" si="20"/>
        <v>#REF!</v>
      </c>
      <c r="J90" s="636" t="s">
        <v>143</v>
      </c>
      <c r="K90" s="636"/>
      <c r="L90" s="636"/>
      <c r="M90" s="636"/>
      <c r="N90" s="636"/>
      <c r="O90" s="636"/>
      <c r="P90" s="636"/>
      <c r="Q90" s="636"/>
      <c r="R90" s="636"/>
      <c r="S90" s="636"/>
      <c r="T90" s="636"/>
      <c r="U90" s="636"/>
      <c r="V90" s="636"/>
      <c r="W90" s="636"/>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B7:B8"/>
    <mergeCell ref="C7:C8"/>
    <mergeCell ref="D7:D8"/>
    <mergeCell ref="E7:E8"/>
    <mergeCell ref="F7:F8"/>
    <mergeCell ref="G2:V2"/>
    <mergeCell ref="E4:F4"/>
    <mergeCell ref="G4:V4"/>
    <mergeCell ref="B5:C5"/>
    <mergeCell ref="G5:V5"/>
    <mergeCell ref="G3:V3"/>
    <mergeCell ref="G7:N7"/>
    <mergeCell ref="O7:V7"/>
    <mergeCell ref="Z7:Z8"/>
    <mergeCell ref="AE7:AE8"/>
    <mergeCell ref="AF7:AF8"/>
    <mergeCell ref="AC8:AD8"/>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84:I84"/>
    <mergeCell ref="J84:W84"/>
    <mergeCell ref="G85:W85"/>
    <mergeCell ref="G86:I86"/>
    <mergeCell ref="J86:W86"/>
    <mergeCell ref="J87:W87"/>
    <mergeCell ref="J88:W88"/>
    <mergeCell ref="J89:W89"/>
    <mergeCell ref="J90:W90"/>
    <mergeCell ref="J83:W83"/>
  </mergeCells>
  <conditionalFormatting sqref="B9:AF56">
    <cfRule type="expression" dxfId="468" priority="26">
      <formula>AND($B9&lt;&gt;"",$B10="")</formula>
    </cfRule>
    <cfRule type="expression" dxfId="467" priority="27">
      <formula>$B9=""</formula>
    </cfRule>
  </conditionalFormatting>
  <conditionalFormatting sqref="G9:V56">
    <cfRule type="expression" dxfId="466" priority="19">
      <formula>COUNTIF($G9:$N9,G9)&gt;1</formula>
    </cfRule>
  </conditionalFormatting>
  <conditionalFormatting sqref="Y82 G78 G85">
    <cfRule type="expression" dxfId="465" priority="18">
      <formula>$G$77="kkm tunggal"</formula>
    </cfRule>
  </conditionalFormatting>
  <conditionalFormatting sqref="AE10:AE56">
    <cfRule type="expression" dxfId="464" priority="12">
      <formula>AND($B9&lt;&gt;"",$B10="")</formula>
    </cfRule>
    <cfRule type="expression" dxfId="463" priority="13">
      <formula>$B9=""</formula>
    </cfRule>
  </conditionalFormatting>
  <conditionalFormatting sqref="G8:V8">
    <cfRule type="expression" dxfId="462" priority="3">
      <formula>COUNTA(G$9:G$54)&gt;0</formula>
    </cfRule>
  </conditionalFormatting>
  <dataValidations count="10">
    <dataValidation allowBlank="1" showInputMessage="1" showErrorMessage="1" prompt="Mohon diisi Bobot Nilai. Jika tidak Melakukan penilaian Sumatif silahkan tulis Bobot Nilai 0" sqref="X8" xr:uid="{00000000-0002-0000-0700-000000000000}"/>
    <dataValidation type="whole" allowBlank="1" showInputMessage="1" showErrorMessage="1" errorTitle="Petunjuk" error="Nilai 0-100" prompt="Isikan Nilai Sumatif Akhir Semester Siswa" sqref="Y9:Y56" xr:uid="{00000000-0002-0000-0700-000001000000}">
      <formula1>0</formula1>
      <formula2>100</formula2>
    </dataValidation>
    <dataValidation allowBlank="1" showInputMessage="1" showErrorMessage="1" prompt="Mohon diisi Bobot Nilai" sqref="W8 Y8" xr:uid="{00000000-0002-0000-0700-000002000000}"/>
    <dataValidation allowBlank="1" showInputMessage="1" showErrorMessage="1" prompt="Bobot Nilai" sqref="W6:Y6" xr:uid="{00000000-0002-0000-0700-000003000000}"/>
    <dataValidation allowBlank="1" showInputMessage="1" showErrorMessage="1" prompt="Rata-rata Harian" sqref="W7" xr:uid="{00000000-0002-0000-0700-000004000000}"/>
    <dataValidation type="textLength" operator="lessThanOrEqual" allowBlank="1" showInputMessage="1" showErrorMessage="1" sqref="I67:V74" xr:uid="{00000000-0002-0000-0700-000005000000}">
      <formula1>100</formula1>
    </dataValidation>
    <dataValidation type="textLength" operator="lessThanOrEqual" allowBlank="1" showInputMessage="1" showErrorMessage="1" errorTitle="Petunjuk" error="Tulis ringkasan KD maksimal 65 huruf" sqref="W68:AF74" xr:uid="{00000000-0002-0000-0700-000006000000}">
      <formula1>65</formula1>
    </dataValidation>
    <dataValidation allowBlank="1" showInputMessage="1" showErrorMessage="1" prompt="KKM" sqref="I81:I82" xr:uid="{00000000-0002-0000-0700-000007000000}"/>
    <dataValidation type="custom" allowBlank="1" showInputMessage="1" showErrorMessage="1" error="Ada nilai yang sama Bro!" prompt="JIKA ADA NILAI SUMATIF YANG SAMA, MAKA NILAI SUMATIF YG LAIN DITAMBAH angka 1-4 dibelakang koma. Misalnya 82 dan 82,2" sqref="O9:V56" xr:uid="{00000000-0002-0000-0700-000008000000}">
      <formula1>AND(O9&gt;0,O9&lt;=101,COUNTIF($O9:$V9,O9)=1)</formula1>
    </dataValidation>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xr:uid="{00000000-0002-0000-0700-000009000000}">
      <formula1>AND(G9&gt;0,G9&lt;=101,COUNTIF($G9:$N9,G9)=1)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tabColor rgb="FF0000FF"/>
  </sheetPr>
  <dimension ref="A1:CY97"/>
  <sheetViews>
    <sheetView topLeftCell="A2" zoomScale="70" zoomScaleNormal="70" zoomScaleSheetLayoutView="80" workbookViewId="0">
      <pane xSplit="6" ySplit="7" topLeftCell="G51" activePane="bottomRight" state="frozen"/>
      <selection activeCell="H10" sqref="H10"/>
      <selection pane="topRight" activeCell="H10" sqref="H10"/>
      <selection pane="bottomLeft" activeCell="H10" sqref="H10"/>
      <selection pane="bottomRight" activeCell="H10" sqref="H10"/>
    </sheetView>
  </sheetViews>
  <sheetFormatPr defaultColWidth="32.7109375"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3" width="5.28515625" style="6" customWidth="1"/>
    <col min="14" max="25" width="5.28515625" style="4" customWidth="1"/>
    <col min="26" max="28" width="7.5703125" style="4" customWidth="1"/>
    <col min="29" max="29" width="7.5703125" style="6" customWidth="1"/>
    <col min="30" max="33" width="5.140625" style="4" customWidth="1"/>
    <col min="34" max="34" width="44.42578125" style="4" customWidth="1"/>
    <col min="35" max="35" width="41.28515625" style="4" bestFit="1" customWidth="1"/>
    <col min="36" max="36" width="32.7109375" style="4" customWidth="1"/>
    <col min="37" max="37" width="14.42578125" style="4" customWidth="1"/>
    <col min="38" max="81" width="32.7109375" style="7" customWidth="1"/>
    <col min="82" max="16383" width="32.7109375" style="4"/>
    <col min="16384" max="16384" width="12.5703125" style="4" customWidth="1"/>
  </cols>
  <sheetData>
    <row r="1" spans="1:103" s="7" customFormat="1" ht="8.25" hidden="1" customHeight="1" x14ac:dyDescent="0.25">
      <c r="A1" s="173"/>
      <c r="B1" s="174"/>
      <c r="C1" s="174"/>
      <c r="D1" s="174"/>
      <c r="E1" s="174"/>
      <c r="F1" s="174"/>
      <c r="G1" s="174"/>
      <c r="H1" s="174"/>
      <c r="I1" s="174"/>
      <c r="J1" s="174"/>
      <c r="K1" s="174"/>
      <c r="L1" s="174"/>
      <c r="M1" s="174"/>
      <c r="N1" s="174"/>
      <c r="O1" s="174"/>
      <c r="P1" s="174"/>
      <c r="Q1" s="174"/>
      <c r="R1" s="174"/>
      <c r="S1" s="174"/>
      <c r="T1" s="174"/>
      <c r="U1" s="174"/>
      <c r="V1" s="174"/>
      <c r="W1" s="174"/>
      <c r="X1" s="174"/>
      <c r="Y1" s="174"/>
      <c r="Z1" s="174"/>
      <c r="AA1" s="174"/>
      <c r="AB1" s="174"/>
      <c r="AC1" s="174"/>
      <c r="AD1" s="174"/>
      <c r="AE1" s="174"/>
      <c r="AF1" s="174"/>
      <c r="AG1" s="174"/>
      <c r="AH1" s="174"/>
      <c r="AI1" s="174"/>
      <c r="AJ1" s="174"/>
      <c r="AK1" s="174"/>
      <c r="CD1" s="4"/>
      <c r="CE1" s="4"/>
      <c r="CF1" s="4"/>
      <c r="CG1" s="4"/>
      <c r="CH1" s="4"/>
      <c r="CI1" s="4"/>
      <c r="CJ1" s="4"/>
      <c r="CK1" s="4"/>
      <c r="CL1" s="4"/>
      <c r="CM1" s="4"/>
      <c r="CN1" s="4"/>
      <c r="CO1" s="4"/>
      <c r="CP1" s="4"/>
      <c r="CQ1" s="4"/>
      <c r="CR1" s="4"/>
      <c r="CS1" s="4"/>
      <c r="CT1" s="4"/>
      <c r="CU1" s="4"/>
      <c r="CV1" s="4"/>
      <c r="CW1" s="4"/>
      <c r="CX1" s="4"/>
      <c r="CY1" s="4"/>
    </row>
    <row r="2" spans="1:103" s="7" customFormat="1" ht="27.75" customHeight="1" x14ac:dyDescent="0.25">
      <c r="A2" s="173"/>
      <c r="B2" s="260"/>
      <c r="C2" s="261"/>
      <c r="D2" s="261"/>
      <c r="E2" s="237" t="s">
        <v>128</v>
      </c>
      <c r="F2" s="238"/>
      <c r="G2" s="619" t="str">
        <f>Data!C4</f>
        <v>SMP ISLAM PEGANDON</v>
      </c>
      <c r="H2" s="619"/>
      <c r="I2" s="619"/>
      <c r="J2" s="619"/>
      <c r="K2" s="619"/>
      <c r="L2" s="619"/>
      <c r="M2" s="619"/>
      <c r="N2" s="619"/>
      <c r="O2" s="619"/>
      <c r="P2" s="619"/>
      <c r="Q2" s="619"/>
      <c r="R2" s="619"/>
      <c r="S2" s="619"/>
      <c r="T2" s="619"/>
      <c r="U2" s="619"/>
      <c r="V2" s="619"/>
      <c r="W2" s="619"/>
      <c r="X2" s="619"/>
      <c r="Y2" s="619"/>
      <c r="Z2" s="207"/>
      <c r="AA2" s="207"/>
      <c r="AB2" s="207"/>
      <c r="AC2" s="207"/>
      <c r="AD2" s="207"/>
      <c r="AE2" s="207"/>
      <c r="AF2" s="207"/>
      <c r="AG2" s="207"/>
      <c r="AH2" s="207"/>
      <c r="AI2" s="207"/>
      <c r="AJ2" s="207"/>
      <c r="AK2" s="207"/>
      <c r="CD2" s="4"/>
      <c r="CE2" s="4"/>
      <c r="CF2" s="4"/>
      <c r="CG2" s="4"/>
      <c r="CH2" s="4"/>
      <c r="CI2" s="4"/>
      <c r="CJ2" s="4"/>
      <c r="CK2" s="4"/>
      <c r="CL2" s="4"/>
      <c r="CM2" s="4"/>
      <c r="CN2" s="4"/>
      <c r="CO2" s="4"/>
      <c r="CP2" s="4"/>
      <c r="CQ2" s="4"/>
      <c r="CR2" s="4"/>
      <c r="CS2" s="4"/>
      <c r="CT2" s="4"/>
      <c r="CU2" s="4"/>
      <c r="CV2" s="4"/>
      <c r="CW2" s="4"/>
      <c r="CX2" s="4"/>
      <c r="CY2" s="4"/>
    </row>
    <row r="3" spans="1:103" s="7" customFormat="1" ht="27.75" customHeight="1" x14ac:dyDescent="0.25">
      <c r="A3" s="173"/>
      <c r="B3" s="260"/>
      <c r="C3" s="261"/>
      <c r="D3" s="261"/>
      <c r="E3" s="371"/>
      <c r="F3" s="372"/>
      <c r="G3" s="622" t="str">
        <f>"TAHUN PELAJARAN "&amp;Data!$C$20</f>
        <v>TAHUN PELAJARAN 2024 / 2025</v>
      </c>
      <c r="H3" s="622"/>
      <c r="I3" s="622"/>
      <c r="J3" s="622"/>
      <c r="K3" s="622"/>
      <c r="L3" s="622"/>
      <c r="M3" s="622"/>
      <c r="N3" s="622"/>
      <c r="O3" s="622"/>
      <c r="P3" s="622"/>
      <c r="Q3" s="622"/>
      <c r="R3" s="622"/>
      <c r="S3" s="622"/>
      <c r="T3" s="622"/>
      <c r="U3" s="622"/>
      <c r="V3" s="622"/>
      <c r="W3" s="348"/>
      <c r="X3" s="348"/>
      <c r="Y3" s="348"/>
      <c r="Z3" s="207"/>
      <c r="AA3" s="207"/>
      <c r="AB3" s="207"/>
      <c r="AC3" s="207"/>
      <c r="AD3" s="207"/>
      <c r="AE3" s="207"/>
      <c r="AF3" s="207"/>
      <c r="AG3" s="207"/>
      <c r="AH3" s="207"/>
      <c r="AI3" s="207"/>
      <c r="AJ3" s="207"/>
      <c r="AK3" s="207"/>
      <c r="CD3" s="4"/>
      <c r="CE3" s="4"/>
      <c r="CF3" s="4"/>
      <c r="CG3" s="4"/>
      <c r="CH3" s="4"/>
      <c r="CI3" s="4"/>
      <c r="CJ3" s="4"/>
      <c r="CK3" s="4"/>
      <c r="CL3" s="4"/>
      <c r="CM3" s="4"/>
      <c r="CN3" s="4"/>
      <c r="CO3" s="4"/>
      <c r="CP3" s="4"/>
      <c r="CQ3" s="4"/>
      <c r="CR3" s="4"/>
      <c r="CS3" s="4"/>
      <c r="CT3" s="4"/>
      <c r="CU3" s="4"/>
      <c r="CV3" s="4"/>
      <c r="CW3" s="4"/>
      <c r="CX3" s="4"/>
      <c r="CY3" s="4"/>
    </row>
    <row r="4" spans="1:103" s="176" customFormat="1" ht="27.75" customHeight="1" x14ac:dyDescent="0.25">
      <c r="A4" s="175"/>
      <c r="B4" s="262"/>
      <c r="C4" s="263"/>
      <c r="D4" s="263"/>
      <c r="E4" s="620" t="s">
        <v>159</v>
      </c>
      <c r="F4" s="621"/>
      <c r="G4" s="622" t="str">
        <f>Menu!B4</f>
        <v>Pendidikan Agama dan Budi Pekerti</v>
      </c>
      <c r="H4" s="622"/>
      <c r="I4" s="622"/>
      <c r="J4" s="622"/>
      <c r="K4" s="622"/>
      <c r="L4" s="622"/>
      <c r="M4" s="622"/>
      <c r="N4" s="622"/>
      <c r="O4" s="622"/>
      <c r="P4" s="622"/>
      <c r="Q4" s="622"/>
      <c r="R4" s="622"/>
      <c r="S4" s="622"/>
      <c r="T4" s="622"/>
      <c r="U4" s="622"/>
      <c r="V4" s="622"/>
      <c r="W4" s="622"/>
      <c r="X4" s="622"/>
      <c r="Y4" s="622"/>
      <c r="Z4" s="207"/>
      <c r="AA4" s="207"/>
      <c r="AB4" s="207"/>
      <c r="AC4" s="207"/>
      <c r="AD4" s="207"/>
      <c r="AE4" s="207"/>
      <c r="AF4" s="207"/>
      <c r="AG4" s="207"/>
      <c r="AH4" s="207"/>
      <c r="AI4" s="207"/>
      <c r="AJ4" s="207"/>
      <c r="AK4" s="207"/>
    </row>
    <row r="5" spans="1:103" s="7" customFormat="1" ht="35.25" customHeight="1" thickBot="1" x14ac:dyDescent="0.3">
      <c r="A5" s="173"/>
      <c r="B5" s="623"/>
      <c r="C5" s="623"/>
      <c r="D5" s="347"/>
      <c r="E5" s="235"/>
      <c r="F5" s="236"/>
      <c r="G5" s="624" t="str">
        <f>'AQIDAH - AKHLAK'!G5</f>
        <v>Perolehan Hasil Assesmen Peserta Didik Kelas IX B Semester II ( Genap )</v>
      </c>
      <c r="H5" s="625"/>
      <c r="I5" s="625"/>
      <c r="J5" s="625"/>
      <c r="K5" s="625"/>
      <c r="L5" s="625"/>
      <c r="M5" s="625"/>
      <c r="N5" s="625"/>
      <c r="O5" s="625"/>
      <c r="P5" s="625"/>
      <c r="Q5" s="625"/>
      <c r="R5" s="625"/>
      <c r="S5" s="625"/>
      <c r="T5" s="625"/>
      <c r="U5" s="625"/>
      <c r="V5" s="625"/>
      <c r="W5" s="625"/>
      <c r="X5" s="625"/>
      <c r="Y5" s="625"/>
      <c r="Z5" s="207"/>
      <c r="AA5" s="207"/>
      <c r="AB5" s="207"/>
      <c r="AC5" s="207"/>
      <c r="AD5" s="207"/>
      <c r="AE5" s="207"/>
      <c r="AF5" s="207"/>
      <c r="AG5" s="207"/>
      <c r="AH5" s="207"/>
      <c r="AI5" s="207"/>
      <c r="AJ5" s="207"/>
      <c r="AK5" s="207"/>
      <c r="CD5" s="4"/>
      <c r="CE5" s="4"/>
      <c r="CF5" s="4"/>
      <c r="CG5" s="4"/>
      <c r="CH5" s="4"/>
      <c r="CI5" s="4"/>
      <c r="CJ5" s="4"/>
      <c r="CK5" s="4"/>
      <c r="CL5" s="4"/>
      <c r="CM5" s="4"/>
      <c r="CN5" s="4"/>
      <c r="CO5" s="4"/>
      <c r="CP5" s="4"/>
      <c r="CQ5" s="4"/>
      <c r="CR5" s="4"/>
      <c r="CS5" s="4"/>
      <c r="CT5" s="4"/>
      <c r="CU5" s="4"/>
      <c r="CV5" s="4"/>
      <c r="CW5" s="4"/>
      <c r="CX5" s="4"/>
      <c r="CY5" s="4"/>
    </row>
    <row r="6" spans="1:103" s="179" customFormat="1" ht="25.5" customHeight="1" thickBot="1" x14ac:dyDescent="0.3">
      <c r="A6" s="177"/>
      <c r="B6" s="178"/>
      <c r="C6" s="178"/>
      <c r="D6" s="178"/>
      <c r="E6" s="178"/>
      <c r="F6" s="178"/>
      <c r="G6" s="209">
        <f t="shared" ref="G6:Y6" si="0">IF(COUNT(G9:G54)&gt;0,1,"")</f>
        <v>1</v>
      </c>
      <c r="H6" s="209">
        <f t="shared" si="0"/>
        <v>1</v>
      </c>
      <c r="I6" s="209">
        <f t="shared" si="0"/>
        <v>1</v>
      </c>
      <c r="J6" s="209">
        <f t="shared" si="0"/>
        <v>1</v>
      </c>
      <c r="K6" s="209">
        <f t="shared" si="0"/>
        <v>1</v>
      </c>
      <c r="L6" s="209">
        <f t="shared" si="0"/>
        <v>1</v>
      </c>
      <c r="M6" s="209">
        <f t="shared" si="0"/>
        <v>1</v>
      </c>
      <c r="N6" s="209">
        <f t="shared" si="0"/>
        <v>1</v>
      </c>
      <c r="O6" s="209">
        <f t="shared" si="0"/>
        <v>1</v>
      </c>
      <c r="P6" s="209">
        <f t="shared" si="0"/>
        <v>1</v>
      </c>
      <c r="Q6" s="209">
        <f t="shared" si="0"/>
        <v>1</v>
      </c>
      <c r="R6" s="209">
        <f t="shared" si="0"/>
        <v>1</v>
      </c>
      <c r="S6" s="209">
        <f t="shared" si="0"/>
        <v>1</v>
      </c>
      <c r="T6" s="209">
        <f t="shared" si="0"/>
        <v>1</v>
      </c>
      <c r="U6" s="209">
        <f t="shared" si="0"/>
        <v>1</v>
      </c>
      <c r="V6" s="209">
        <f t="shared" si="0"/>
        <v>1</v>
      </c>
      <c r="W6" s="209">
        <f t="shared" si="0"/>
        <v>1</v>
      </c>
      <c r="X6" s="209">
        <f t="shared" si="0"/>
        <v>1</v>
      </c>
      <c r="Y6" s="209" t="str">
        <f t="shared" si="0"/>
        <v/>
      </c>
      <c r="Z6" s="210">
        <f>SUM(G6:L6)</f>
        <v>6</v>
      </c>
      <c r="AA6" s="210">
        <f>SUM(M6:R6)</f>
        <v>6</v>
      </c>
      <c r="AB6" s="210">
        <f>SUM(S6:X6)</f>
        <v>6</v>
      </c>
      <c r="AC6" s="208"/>
      <c r="AD6" s="208"/>
      <c r="AE6" s="208"/>
      <c r="AF6" s="208"/>
      <c r="AG6" s="208"/>
      <c r="AH6" s="208"/>
      <c r="AI6" s="208"/>
      <c r="AJ6" s="207"/>
      <c r="AK6" s="207"/>
    </row>
    <row r="7" spans="1:103" s="7" customFormat="1" ht="39.75" customHeight="1" thickBot="1" x14ac:dyDescent="0.3">
      <c r="A7" s="173"/>
      <c r="B7" s="656" t="s">
        <v>0</v>
      </c>
      <c r="C7" s="652" t="s">
        <v>68</v>
      </c>
      <c r="D7" s="652" t="s">
        <v>69</v>
      </c>
      <c r="E7" s="652" t="s">
        <v>1</v>
      </c>
      <c r="F7" s="657" t="s">
        <v>14</v>
      </c>
      <c r="G7" s="658" t="s">
        <v>134</v>
      </c>
      <c r="H7" s="659"/>
      <c r="I7" s="659"/>
      <c r="J7" s="659"/>
      <c r="K7" s="627"/>
      <c r="L7" s="659"/>
      <c r="M7" s="673" t="s">
        <v>135</v>
      </c>
      <c r="N7" s="674"/>
      <c r="O7" s="674"/>
      <c r="P7" s="674"/>
      <c r="Q7" s="675"/>
      <c r="R7" s="676"/>
      <c r="S7" s="677" t="s">
        <v>268</v>
      </c>
      <c r="T7" s="677"/>
      <c r="U7" s="677"/>
      <c r="V7" s="677"/>
      <c r="W7" s="678"/>
      <c r="X7" s="677"/>
      <c r="Y7" s="360"/>
      <c r="Z7" s="241" t="s">
        <v>136</v>
      </c>
      <c r="AA7" s="241" t="s">
        <v>138</v>
      </c>
      <c r="AB7" s="241" t="s">
        <v>137</v>
      </c>
      <c r="AC7" s="317" t="s">
        <v>80</v>
      </c>
      <c r="AD7" s="203"/>
      <c r="AE7" s="203"/>
      <c r="AF7" s="203"/>
      <c r="AG7" s="203"/>
      <c r="AH7" s="654" t="s">
        <v>144</v>
      </c>
      <c r="AI7" s="653" t="s">
        <v>145</v>
      </c>
      <c r="AJ7" s="330"/>
      <c r="AK7" s="330"/>
      <c r="CD7" s="4"/>
      <c r="CE7" s="4"/>
      <c r="CF7" s="4"/>
      <c r="CG7" s="4"/>
      <c r="CH7" s="4"/>
      <c r="CI7" s="4"/>
      <c r="CJ7" s="4"/>
      <c r="CK7" s="4"/>
      <c r="CL7" s="4"/>
      <c r="CM7" s="4"/>
      <c r="CN7" s="4"/>
      <c r="CO7" s="4"/>
      <c r="CP7" s="4"/>
      <c r="CQ7" s="4"/>
      <c r="CR7" s="4"/>
      <c r="CS7" s="4"/>
      <c r="CT7" s="4"/>
      <c r="CU7" s="4"/>
      <c r="CV7" s="4"/>
      <c r="CW7" s="4"/>
      <c r="CX7" s="4"/>
      <c r="CY7" s="4"/>
    </row>
    <row r="8" spans="1:103" s="7" customFormat="1" ht="18" customHeight="1" thickBot="1" x14ac:dyDescent="0.3">
      <c r="A8" s="173"/>
      <c r="B8" s="614"/>
      <c r="C8" s="616"/>
      <c r="D8" s="616"/>
      <c r="E8" s="616"/>
      <c r="F8" s="618"/>
      <c r="G8" s="325" t="s">
        <v>262</v>
      </c>
      <c r="H8" s="326" t="s">
        <v>264</v>
      </c>
      <c r="I8" s="326" t="s">
        <v>265</v>
      </c>
      <c r="J8" s="326" t="s">
        <v>263</v>
      </c>
      <c r="K8" s="324" t="s">
        <v>266</v>
      </c>
      <c r="L8" s="324" t="s">
        <v>267</v>
      </c>
      <c r="M8" s="325" t="s">
        <v>262</v>
      </c>
      <c r="N8" s="326" t="s">
        <v>264</v>
      </c>
      <c r="O8" s="326" t="s">
        <v>265</v>
      </c>
      <c r="P8" s="326" t="s">
        <v>263</v>
      </c>
      <c r="Q8" s="324" t="s">
        <v>266</v>
      </c>
      <c r="R8" s="327" t="s">
        <v>267</v>
      </c>
      <c r="S8" s="328" t="s">
        <v>262</v>
      </c>
      <c r="T8" s="326" t="s">
        <v>264</v>
      </c>
      <c r="U8" s="326" t="s">
        <v>265</v>
      </c>
      <c r="V8" s="326" t="s">
        <v>263</v>
      </c>
      <c r="W8" s="326" t="s">
        <v>266</v>
      </c>
      <c r="X8" s="326" t="s">
        <v>267</v>
      </c>
      <c r="Y8" s="361"/>
      <c r="Z8" s="362">
        <v>1</v>
      </c>
      <c r="AA8" s="362">
        <v>1</v>
      </c>
      <c r="AB8" s="362">
        <v>1</v>
      </c>
      <c r="AC8" s="346">
        <f>SUM(Z8:AB8)</f>
        <v>3</v>
      </c>
      <c r="AD8" s="205" t="s">
        <v>129</v>
      </c>
      <c r="AE8" s="205" t="s">
        <v>130</v>
      </c>
      <c r="AF8" s="655" t="s">
        <v>3</v>
      </c>
      <c r="AG8" s="655"/>
      <c r="AH8" s="654"/>
      <c r="AI8" s="653"/>
      <c r="AJ8" s="330"/>
      <c r="AK8" s="330"/>
      <c r="AL8" s="7">
        <v>1</v>
      </c>
      <c r="AM8" s="7">
        <v>2</v>
      </c>
      <c r="AN8" s="7">
        <v>3</v>
      </c>
      <c r="AO8" s="7">
        <v>4</v>
      </c>
      <c r="AP8" s="7">
        <v>5</v>
      </c>
      <c r="AQ8" s="7">
        <v>6</v>
      </c>
      <c r="AR8" s="7">
        <v>7</v>
      </c>
      <c r="AS8" s="7">
        <v>8</v>
      </c>
      <c r="AT8" s="7">
        <v>9</v>
      </c>
      <c r="AU8" s="7">
        <v>10</v>
      </c>
      <c r="AV8" s="7">
        <v>11</v>
      </c>
      <c r="AW8" s="7">
        <v>12</v>
      </c>
      <c r="CD8" s="4"/>
      <c r="CE8" s="4"/>
      <c r="CF8" s="4"/>
      <c r="CG8" s="4"/>
      <c r="CH8" s="4"/>
      <c r="CI8" s="4"/>
      <c r="CJ8" s="4"/>
      <c r="CK8" s="4"/>
      <c r="CL8" s="4"/>
      <c r="CM8" s="4"/>
      <c r="CN8" s="4"/>
      <c r="CO8" s="4"/>
      <c r="CP8" s="4"/>
      <c r="CQ8" s="4"/>
      <c r="CR8" s="4"/>
      <c r="CS8" s="4"/>
      <c r="CT8" s="4"/>
      <c r="CU8" s="4"/>
      <c r="CV8" s="4"/>
      <c r="CW8" s="4"/>
      <c r="CX8" s="4"/>
      <c r="CY8" s="4"/>
    </row>
    <row r="9" spans="1:103" s="7" customFormat="1" ht="45.75" customHeight="1" x14ac:dyDescent="0.25">
      <c r="A9" s="173"/>
      <c r="B9" s="134">
        <v>1</v>
      </c>
      <c r="C9" s="135">
        <f>IF(Data!F5="","",Data!F5)</f>
        <v>2111</v>
      </c>
      <c r="D9" s="135" t="str">
        <f>IF(Data!G5="","",Data!G5)</f>
        <v>3109336136</v>
      </c>
      <c r="E9" s="312" t="str">
        <f>IF(Data!H5="","",Data!H5)</f>
        <v>AGA ALBANI ZAMIR</v>
      </c>
      <c r="F9" s="313" t="str">
        <f>IF(Data!I5="","",Data!I5)</f>
        <v>L</v>
      </c>
      <c r="G9" s="363">
        <f>IF('AQIDAH - AKHLAK'!W9="","",'AQIDAH - AKHLAK'!W9)</f>
        <v>83</v>
      </c>
      <c r="H9" s="363">
        <f>IF('QUR''AN HADITS'!W9="","",'QUR''AN HADITS'!W9)</f>
        <v>78.604166666666671</v>
      </c>
      <c r="I9" s="363">
        <f>IF(FIQIH!W9="","",FIQIH!W9)</f>
        <v>82.5</v>
      </c>
      <c r="J9" s="363">
        <f>IF(SKI!W9="","",SKI!W9)</f>
        <v>83.333333333333329</v>
      </c>
      <c r="K9" s="364">
        <f>IF('BAHASA ARAB'!W9="","",'BAHASA ARAB'!W9)</f>
        <v>75</v>
      </c>
      <c r="L9" s="365">
        <f>IF('KE NU AN'!W9="","",'KE NU AN'!W9)</f>
        <v>81.666666666666671</v>
      </c>
      <c r="M9" s="363">
        <f>IF('AQIDAH - AKHLAK'!X9="","",'AQIDAH - AKHLAK'!X9)</f>
        <v>82.6</v>
      </c>
      <c r="N9" s="363">
        <f>IF('QUR''AN HADITS'!X9="","",'QUR''AN HADITS'!X9)</f>
        <v>82.8125</v>
      </c>
      <c r="O9" s="363">
        <f>IF(FIQIH!X9="","",FIQIH!X9)</f>
        <v>83.8</v>
      </c>
      <c r="P9" s="363">
        <f>IF(SKI!X9="","",SKI!X9)</f>
        <v>87.25</v>
      </c>
      <c r="Q9" s="364">
        <f>IF('BAHASA ARAB'!X9="","",'BAHASA ARAB'!X9)</f>
        <v>74.5</v>
      </c>
      <c r="R9" s="365">
        <f>IF('KE NU AN'!X9="","",'KE NU AN'!X9)</f>
        <v>86.333333333333329</v>
      </c>
      <c r="S9" s="363">
        <f>IF('AQIDAH - AKHLAK'!Y9="","",'AQIDAH - AKHLAK'!Y9)</f>
        <v>77</v>
      </c>
      <c r="T9" s="363">
        <f>IF('QUR''AN HADITS'!Y9="","",'QUR''AN HADITS'!Y9)</f>
        <v>71</v>
      </c>
      <c r="U9" s="363">
        <f>IF(FIQIH!Y9="","",FIQIH!Y9)</f>
        <v>76</v>
      </c>
      <c r="V9" s="363">
        <f>IF(SKI!Y9="","",SKI!Y9)</f>
        <v>78</v>
      </c>
      <c r="W9" s="364">
        <f>IF('BAHASA ARAB'!Y9="","",'BAHASA ARAB'!Y9)</f>
        <v>75</v>
      </c>
      <c r="X9" s="365">
        <f>IF('KE NU AN'!Y9="","",'KE NU AN'!Y9)</f>
        <v>84</v>
      </c>
      <c r="Y9" s="354"/>
      <c r="Z9" s="329">
        <f>IF(COUNT(G9:L9)&lt;2,"",ROUND(SUM(G9:L9)/$Z$6,0))</f>
        <v>81</v>
      </c>
      <c r="AA9" s="329">
        <f>IF(COUNT(M9:R9)&lt;2,"",ROUND(SUM(M9:R9)/$AA$6,0))</f>
        <v>83</v>
      </c>
      <c r="AB9" s="329">
        <f>IF(COUNT(S9:X9)&lt;2,"",ROUND(SUM(S9:X9)/$AB$6,0))</f>
        <v>77</v>
      </c>
      <c r="AC9" s="242">
        <f>IF(AB9="","",ROUND(((Z9*$Z$8)+(AA9*$AA$8)+(AB9*$AB$8))/$AC$8,0))</f>
        <v>80</v>
      </c>
      <c r="AD9" s="201">
        <f>IF(AC9="","",MAX(G9:L9))</f>
        <v>83.333333333333329</v>
      </c>
      <c r="AE9" s="201">
        <f>IF(AC9="","",MIN(G9:L9))</f>
        <v>75</v>
      </c>
      <c r="AF9" s="201">
        <f>IF(AC9="","",MATCH(AD9,G9:L9,0))</f>
        <v>4</v>
      </c>
      <c r="AG9" s="201">
        <f>IF(AC9="","",MATCH(AE9,G9:L9,0))</f>
        <v>5</v>
      </c>
      <c r="AH9" s="221" t="str">
        <f>IFERROR("Menunjukkan penguasaan"&amp; " dalam "&amp;(VLOOKUP(AF9,$G$67:$I$74,3)&amp;" terutama dalam materi "&amp;AJ9),"")</f>
        <v>Menunjukkan penguasaan dalam Mata Pelajaran SKI terutama dalam materi Menganalisis strategi dakwah nabi Muhammad saw di mekah</v>
      </c>
      <c r="AI9" s="226" t="str">
        <f>IFERROR("Perlu bantuan dalam "&amp;(VLOOKUP(AG9,$G$67:$I$74,3)&amp;" terutama dalam materi "&amp;AK9),"")</f>
        <v>Perlu bantuan dalam Mata Pelajaran Bahasa Arab terutama dalam materi Materi angka dalam bahasa Arab dari 1 - 100 dan kalimat struktur khobar muqaddam mubtada' muakkhar</v>
      </c>
      <c r="AJ9" s="331" t="str">
        <f>IF(AF9="","",IF(AF9=1,AL9,IF(AF9=2,AN9,IF(AF9=3,AP9,IF(AF9=4,AR9,IF(AF9=5,AT9,IF(AF9=6,AV9,"")))))))</f>
        <v>Menganalisis strategi dakwah nabi Muhammad saw di mekah</v>
      </c>
      <c r="AK9" s="331" t="str">
        <f>IF(AG9="","",IF(AG9=1,AM9,IF(AG9=2,AO9,IF(AG9=3,AQ9,IF(AG9=4,AS9,IF(AG9=5,AU9,IF(AG9=6,AW9,"")))))))</f>
        <v>Materi angka dalam bahasa Arab dari 1 - 100 dan kalimat struktur khobar muqaddam mubtada' muakkhar</v>
      </c>
      <c r="AL9" s="366" t="str">
        <f>VLOOKUP('AQIDAH - AKHLAK'!AC9,'AQIDAH - AKHLAK'!$G$69:$I$76,3)</f>
        <v>Memahami pengertian , dalial, ciri-ciri dan dampak negatif sifat riya' dan nifaq serta Menyajikan contoh cara menghindari perilaku riya dan nifaq.</v>
      </c>
      <c r="AM9" s="366" t="str">
        <f>VLOOKUP('AQIDAH - AKHLAK'!AD9,'AQIDAH - AKHLAK'!$G$69:$I$76,3)</f>
        <v>Menerapkan adab membaca Al- Qur'an dan adab berdo'a serta mempraktekannya.</v>
      </c>
      <c r="AN9" s="366" t="str">
        <f>VLOOKUP('QUR''AN HADITS'!AC9,'QUR''AN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9" s="366">
        <f>VLOOKUP('QUR''AN HADITS'!AD9,'QUR''AN HADITS'!$G$67:$I$74,3)</f>
        <v>0</v>
      </c>
      <c r="AP9" s="366" t="str">
        <f>VLOOKUP(FIQIH!AC9,FIQIH!$G$67:$I$74,3)</f>
        <v>Menjelaskan pengertian, syarat, rukun, dan ketentuan-ketentuan ;lain dalam pelaksanaan shalat jamak dan Qasar dan ketentuan -ketentuan syariat dalam tata cara pelaksanaan shalat fardlu dalam kondisi tertentu seperti sakitdan  dalam perjalanan</v>
      </c>
      <c r="AQ9" s="366" t="str">
        <f>VLOOKUP(FIQIH!AD9,FIQIH!$G$67:$I$74,3)</f>
        <v>mengidentifikasi ketentuan-ketentuan  shalat sunnah Mu'aqad dan ghairu mu'akad dan hikmah dari shalat sunnah mu'aqad dan shalat sunnah ghairu mu'aqad</v>
      </c>
      <c r="AR9" s="366" t="str">
        <f>VLOOKUP(SKI!AC9,SKI!$G$67:$I$74,3)</f>
        <v>Menganalisis strategi dakwah nabi Muhammad saw di mekah</v>
      </c>
      <c r="AS9" s="366" t="str">
        <f>VLOOKUP(SKI!AD9,SKI!$G$67:$I$74,3)</f>
        <v xml:space="preserve">Menganalisis perjuangan nabi Muhammad saw. melakukan perubahan </v>
      </c>
      <c r="AT9" s="366" t="str">
        <f>VLOOKUP('BAHASA ARAB'!AC9,'BAHASA ARAB'!$G$67:$I$74,3)</f>
        <v xml:space="preserve">Materi kalimat istifham </v>
      </c>
      <c r="AU9" s="366" t="str">
        <f>VLOOKUP('BAHASA ARAB'!AD9,'BAHASA ARAB'!$G$67:$I$74,3)</f>
        <v>Materi angka dalam bahasa Arab dari 1 - 100 dan kalimat struktur khobar muqaddam mubtada' muakkhar</v>
      </c>
      <c r="AV9" s="366" t="str">
        <f>VLOOKUP('KE NU AN'!AC9,'KE NU AN'!$G$67:$I$74,3)</f>
        <v>menjelaskan memahami tentang struktur organisai  NU, kepengurusan NU dan tugasnya, lembaga dan badan otonom NU dan perangkat organisasi Nu</v>
      </c>
      <c r="AW9" s="366">
        <f>VLOOKUP('KE NU AN'!AD9,'KE NU AN'!$G$67:$I$74,3)</f>
        <v>0</v>
      </c>
      <c r="AX9" s="366"/>
      <c r="AY9" s="366"/>
      <c r="AZ9" s="366"/>
      <c r="BA9" s="366"/>
      <c r="BB9" s="366"/>
      <c r="BC9" s="366"/>
      <c r="BD9" s="366"/>
      <c r="BE9" s="366"/>
      <c r="BF9" s="366"/>
      <c r="BG9" s="366"/>
      <c r="BH9" s="366"/>
      <c r="BI9" s="366"/>
      <c r="BJ9" s="366"/>
      <c r="CD9" s="4"/>
      <c r="CE9" s="4"/>
      <c r="CF9" s="4"/>
      <c r="CG9" s="4"/>
      <c r="CH9" s="4"/>
      <c r="CI9" s="4"/>
      <c r="CJ9" s="4"/>
      <c r="CK9" s="4"/>
      <c r="CL9" s="4"/>
      <c r="CM9" s="4"/>
      <c r="CN9" s="4"/>
      <c r="CO9" s="4"/>
      <c r="CP9" s="4"/>
      <c r="CQ9" s="4"/>
      <c r="CR9" s="4"/>
      <c r="CS9" s="4"/>
      <c r="CT9" s="4"/>
      <c r="CU9" s="4"/>
      <c r="CV9" s="4"/>
      <c r="CW9" s="4"/>
      <c r="CX9" s="4"/>
    </row>
    <row r="10" spans="1:103" s="7" customFormat="1" ht="45.75" customHeight="1" x14ac:dyDescent="0.25">
      <c r="A10" s="173"/>
      <c r="B10" s="134">
        <f t="shared" ref="B10" si="1">IF(E10="","",B9+1)</f>
        <v>2</v>
      </c>
      <c r="C10" s="135">
        <f>IF(Data!F6="","",Data!F6)</f>
        <v>2100</v>
      </c>
      <c r="D10" s="135" t="str">
        <f>IF(Data!G6="","",Data!G6)</f>
        <v>0108954708</v>
      </c>
      <c r="E10" s="154" t="str">
        <f>IF(Data!H6="","",Data!H6)</f>
        <v>AKBAR FIRLY MAULANA</v>
      </c>
      <c r="F10" s="124" t="str">
        <f>IF(Data!I6="","",Data!I6)</f>
        <v>L</v>
      </c>
      <c r="G10" s="367">
        <f>IF('AQIDAH - AKHLAK'!W10="","",'AQIDAH - AKHLAK'!W10)</f>
        <v>86.5</v>
      </c>
      <c r="H10" s="367">
        <f>IF('QUR''AN HADITS'!W10="","",'QUR''AN HADITS'!W10)</f>
        <v>84.3125</v>
      </c>
      <c r="I10" s="367">
        <f>IF(FIQIH!W10="","",FIQIH!W10)</f>
        <v>91</v>
      </c>
      <c r="J10" s="367">
        <f>IF(SKI!W10="","",SKI!W10)</f>
        <v>81.466666666666669</v>
      </c>
      <c r="K10" s="368">
        <f>IF('BAHASA ARAB'!W10="","",'BAHASA ARAB'!W10)</f>
        <v>87</v>
      </c>
      <c r="L10" s="369">
        <f>IF('KE NU AN'!W10="","",'KE NU AN'!W10)</f>
        <v>83.666666666666671</v>
      </c>
      <c r="M10" s="367">
        <f>IF('AQIDAH - AKHLAK'!X10="","",'AQIDAH - AKHLAK'!X10)</f>
        <v>89.4</v>
      </c>
      <c r="N10" s="367">
        <f>IF('QUR''AN HADITS'!X10="","",'QUR''AN HADITS'!X10)</f>
        <v>82.9375</v>
      </c>
      <c r="O10" s="367">
        <f>IF(FIQIH!X10="","",FIQIH!X10)</f>
        <v>88.6</v>
      </c>
      <c r="P10" s="367">
        <f>IF(SKI!X10="","",SKI!X10)</f>
        <v>88</v>
      </c>
      <c r="Q10" s="368">
        <f>IF('BAHASA ARAB'!X10="","",'BAHASA ARAB'!X10)</f>
        <v>75</v>
      </c>
      <c r="R10" s="369">
        <f>IF('KE NU AN'!X10="","",'KE NU AN'!X10)</f>
        <v>84.666666666666671</v>
      </c>
      <c r="S10" s="367">
        <f>IF('AQIDAH - AKHLAK'!Y10="","",'AQIDAH - AKHLAK'!Y10)</f>
        <v>77</v>
      </c>
      <c r="T10" s="367">
        <f>IF('QUR''AN HADITS'!Y10="","",'QUR''AN HADITS'!Y10)</f>
        <v>67</v>
      </c>
      <c r="U10" s="367">
        <f>IF(FIQIH!Y10="","",FIQIH!Y10)</f>
        <v>84</v>
      </c>
      <c r="V10" s="367">
        <f>IF(SKI!Y10="","",SKI!Y10)</f>
        <v>78</v>
      </c>
      <c r="W10" s="368">
        <f>IF('BAHASA ARAB'!Y10="","",'BAHASA ARAB'!Y10)</f>
        <v>67</v>
      </c>
      <c r="X10" s="369">
        <f>IF('KE NU AN'!Y10="","",'KE NU AN'!Y10)</f>
        <v>83</v>
      </c>
      <c r="Y10" s="370"/>
      <c r="Z10" s="254">
        <f t="shared" ref="Z10" si="2">IF(COUNT(G10:L10)&lt;2,"",ROUND(SUM(G10:L10)/$Z$6,0))</f>
        <v>86</v>
      </c>
      <c r="AA10" s="254">
        <f t="shared" ref="AA10" si="3">IF(COUNT(M10:R10)&lt;2,"",ROUND(SUM(M10:R10)/$AA$6,0))</f>
        <v>85</v>
      </c>
      <c r="AB10" s="254">
        <f t="shared" ref="AB10" si="4">IF(COUNT(S10:X10)&lt;2,"",ROUND(SUM(S10:X10)/$AB$6,0))</f>
        <v>76</v>
      </c>
      <c r="AC10" s="242">
        <f t="shared" ref="AC10" si="5">IF(AB10="","",ROUND(((Z10*$Z$8)+(AA10*$AA$8)+(AB10*$AB$8))/$AC$8,0))</f>
        <v>82</v>
      </c>
      <c r="AD10" s="201">
        <f t="shared" ref="AD10" si="6">IF(AC10="","",MAX(G10:L10))</f>
        <v>91</v>
      </c>
      <c r="AE10" s="201">
        <f t="shared" ref="AE10" si="7">IF(AC10="","",MIN(G10:L10))</f>
        <v>81.466666666666669</v>
      </c>
      <c r="AF10" s="201">
        <f t="shared" ref="AF10" si="8">IF(AC10="","",MATCH(AD10,G10:L10,0))</f>
        <v>3</v>
      </c>
      <c r="AG10" s="201">
        <f t="shared" ref="AG10" si="9">IF(AC10="","",MATCH(AE10,G10:L10,0))</f>
        <v>4</v>
      </c>
      <c r="AH10" s="221" t="str">
        <f>IFERROR("Menunjukkan penguasaan"&amp; " dalam "&amp;(VLOOKUP(AF10,$G$67:$I$74,3)&amp;" terutama dalam materi "&amp;AJ10),"")</f>
        <v>Menunjukkan penguasaan dalam Mata Pelajaran Fiqih terutama dalam materi Menjelaskan pengertian, syarat, rukun, dan ketentuan-ketentuan ;lain dalam pelaksanaan shalat jamak dan Qasar dan ketentuan -ketentuan syariat dalam tata cara pelaksanaan shalat fardlu dalam kondisi tertentu seperti sakitdan  dalam perjalanan</v>
      </c>
      <c r="AI10" s="226" t="str">
        <f>IFERROR("Perlu bantuan dalam "&amp;(VLOOKUP(AG10,$G$67:$I$74,3)&amp;" terutama dalam materi "&amp;AK10),"")</f>
        <v xml:space="preserve">Perlu bantuan dalam Mata Pelajaran SKI terutama dalam materi Menganalisis perjuangan nabi Muhammad saw. melakukan perubahan </v>
      </c>
      <c r="AJ10" s="331" t="str">
        <f t="shared" ref="AJ10:AJ51" si="10">IF(AF10="","",IF(AF10=1,AL10,IF(AF10=2,AN10,IF(AF10=3,AP10,IF(AF10=4,AR10,IF(AF10=5,AT10,IF(AF10=6,AV10,"")))))))</f>
        <v>Menjelaskan pengertian, syarat, rukun, dan ketentuan-ketentuan ;lain dalam pelaksanaan shalat jamak dan Qasar dan ketentuan -ketentuan syariat dalam tata cara pelaksanaan shalat fardlu dalam kondisi tertentu seperti sakitdan  dalam perjalanan</v>
      </c>
      <c r="AK10" s="331" t="str">
        <f t="shared" ref="AK10:AK51" si="11">IF(AG10="","",IF(AG10=1,AM10,IF(AG10=2,AO10,IF(AG10=3,AQ10,IF(AG10=4,AS10,IF(AG10=5,AU10,IF(AG10=6,AW10,"")))))))</f>
        <v xml:space="preserve">Menganalisis perjuangan nabi Muhammad saw. melakukan perubahan </v>
      </c>
      <c r="AL10" s="366" t="str">
        <f>VLOOKUP('AQIDAH - AKHLAK'!AC10,'AQIDAH - AKHLAK'!$G$69:$I$76,3)</f>
        <v>Memahami pengertian , dalial, ciri-ciri dan dampak negatif sifat riya' dan nifaq serta Menyajikan contoh cara menghindari perilaku riya dan nifaq.</v>
      </c>
      <c r="AM10" s="366" t="str">
        <f>VLOOKUP('AQIDAH - AKHLAK'!AD10,'AQIDAH - AKHLAK'!$G$69:$I$76,3)</f>
        <v>Menerapkan adab membaca Al- Qur'an dan adab berdo'a serta mempraktekannya.</v>
      </c>
      <c r="AN10" s="366" t="str">
        <f>VLOOKUP('QUR''AN HADITS'!AC10,'QUR''AN HADITS'!$G$67:$I$74,3)</f>
        <v xml:space="preserve">memahai isi kandungan surat Al Balad, Surat Az Zumar, surat Al Baqarah ayat 153 serta mampu mengamalkan nilai positif dan menghindari nili-nilai negatif sebagaimana keterangan dalam surat dan ayat tersebut </v>
      </c>
      <c r="AO10" s="366">
        <f>VLOOKUP('QUR''AN HADITS'!AD10,'QUR''AN HADITS'!$G$67:$I$74,3)</f>
        <v>0</v>
      </c>
      <c r="AP10" s="366" t="str">
        <f>VLOOKUP(FIQIH!AC10,FIQIH!$G$67:$I$74,3)</f>
        <v>Menjelaskan pengertian, syarat, rukun, dan ketentuan-ketentuan ;lain dalam pelaksanaan shalat jamak dan Qasar dan ketentuan -ketentuan syariat dalam tata cara pelaksanaan shalat fardlu dalam kondisi tertentu seperti sakitdan  dalam perjalanan</v>
      </c>
      <c r="AQ10" s="366" t="str">
        <f>VLOOKUP(FIQIH!AD10,FIQIH!$G$67:$I$74,3)</f>
        <v>mengidentifikasi ketentuan-ketentuan  shalat sunnah Mu'aqad dan ghairu mu'akad dan hikmah dari shalat sunnah mu'aqad dan shalat sunnah ghairu mu'aqad</v>
      </c>
      <c r="AR10" s="366" t="str">
        <f>VLOOKUP(SKI!AC10,SKI!$G$67:$I$74,3)</f>
        <v>Menganalisis kondisi masyarakat arab pra Islam .</v>
      </c>
      <c r="AS10" s="366" t="str">
        <f>VLOOKUP(SKI!AD10,SKI!$G$67:$I$74,3)</f>
        <v xml:space="preserve">Menganalisis perjuangan nabi Muhammad saw. melakukan perubahan </v>
      </c>
      <c r="AT10" s="366" t="str">
        <f>VLOOKUP('BAHASA ARAB'!AC10,'BAHASA ARAB'!$G$67:$I$74,3)</f>
        <v xml:space="preserve">Materi kalimat istifham </v>
      </c>
      <c r="AU10" s="366" t="str">
        <f>VLOOKUP('BAHASA ARAB'!AD10,'BAHASA ARAB'!$G$67:$I$74,3)</f>
        <v>Materi angka dalam bahasa Arab dari 1 - 100 dan kalimat struktur khobar muqaddam mubtada' muakkhar</v>
      </c>
      <c r="AV10" s="366" t="str">
        <f>VLOOKUP('KE NU AN'!AC10,'KE NU AN'!$G$67:$I$74,3)</f>
        <v>menjelaskan pengertian pesantren, unsur unsur pesantren dan tata nilai pesantren</v>
      </c>
      <c r="AW10" s="366">
        <f>VLOOKUP('KE NU AN'!AD10,'KE NU AN'!$G$67:$I$74,3)</f>
        <v>0</v>
      </c>
      <c r="CD10" s="4"/>
      <c r="CE10" s="4"/>
      <c r="CF10" s="4"/>
      <c r="CG10" s="4"/>
      <c r="CH10" s="4"/>
      <c r="CI10" s="4"/>
      <c r="CJ10" s="4"/>
      <c r="CK10" s="4"/>
      <c r="CL10" s="4"/>
      <c r="CM10" s="4"/>
      <c r="CN10" s="4"/>
      <c r="CO10" s="4"/>
      <c r="CP10" s="4"/>
      <c r="CQ10" s="4"/>
      <c r="CR10" s="4"/>
      <c r="CS10" s="4"/>
      <c r="CT10" s="4"/>
      <c r="CU10" s="4"/>
      <c r="CV10" s="4"/>
      <c r="CW10" s="4"/>
      <c r="CX10" s="4"/>
    </row>
    <row r="11" spans="1:103" s="7" customFormat="1" ht="45.75" customHeight="1" x14ac:dyDescent="0.25">
      <c r="A11" s="173"/>
      <c r="B11" s="134">
        <f t="shared" ref="B11:B54" si="12">IF(E11="","",B10+1)</f>
        <v>3</v>
      </c>
      <c r="C11" s="135">
        <f>IF(Data!F7="","",Data!F7)</f>
        <v>2085</v>
      </c>
      <c r="D11" s="135" t="str">
        <f>IF(Data!G7="","",Data!G7)</f>
        <v>0093911821</v>
      </c>
      <c r="E11" s="154" t="str">
        <f>IF(Data!H7="","",Data!H7)</f>
        <v>ALVINO EWALDO</v>
      </c>
      <c r="F11" s="124" t="str">
        <f>IF(Data!I7="","",Data!I7)</f>
        <v>L</v>
      </c>
      <c r="G11" s="367">
        <f>IF('AQIDAH - AKHLAK'!W11="","",'AQIDAH - AKHLAK'!W11)</f>
        <v>84.5</v>
      </c>
      <c r="H11" s="367">
        <f>IF('QUR''AN HADITS'!W11="","",'QUR''AN HADITS'!W11)</f>
        <v>81.354166666666671</v>
      </c>
      <c r="I11" s="367">
        <f>IF(FIQIH!W11="","",FIQIH!W11)</f>
        <v>85.5</v>
      </c>
      <c r="J11" s="367">
        <f>IF(SKI!W11="","",SKI!W11)</f>
        <v>82.333333333333329</v>
      </c>
      <c r="K11" s="368">
        <f>IF('BAHASA ARAB'!W11="","",'BAHASA ARAB'!W11)</f>
        <v>75</v>
      </c>
      <c r="L11" s="369">
        <f>IF('KE NU AN'!W11="","",'KE NU AN'!W11)</f>
        <v>86</v>
      </c>
      <c r="M11" s="367">
        <f>IF('AQIDAH - AKHLAK'!X11="","",'AQIDAH - AKHLAK'!X11)</f>
        <v>88.4</v>
      </c>
      <c r="N11" s="367">
        <f>IF('QUR''AN HADITS'!X11="","",'QUR''AN HADITS'!X11)</f>
        <v>82.0625</v>
      </c>
      <c r="O11" s="367">
        <f>IF(FIQIH!X11="","",FIQIH!X11)</f>
        <v>88.4</v>
      </c>
      <c r="P11" s="367">
        <f>IF(SKI!X11="","",SKI!X11)</f>
        <v>89</v>
      </c>
      <c r="Q11" s="368">
        <f>IF('BAHASA ARAB'!X11="","",'BAHASA ARAB'!X11)</f>
        <v>76</v>
      </c>
      <c r="R11" s="369">
        <f>IF('KE NU AN'!X11="","",'KE NU AN'!X11)</f>
        <v>86.666666666666671</v>
      </c>
      <c r="S11" s="367">
        <f>IF('AQIDAH - AKHLAK'!Y11="","",'AQIDAH - AKHLAK'!Y11)</f>
        <v>78</v>
      </c>
      <c r="T11" s="367">
        <f>IF('QUR''AN HADITS'!Y11="","",'QUR''AN HADITS'!Y11)</f>
        <v>70</v>
      </c>
      <c r="U11" s="367">
        <f>IF(FIQIH!Y11="","",FIQIH!Y11)</f>
        <v>82</v>
      </c>
      <c r="V11" s="367">
        <f>IF(SKI!Y11="","",SKI!Y11)</f>
        <v>93</v>
      </c>
      <c r="W11" s="368">
        <f>IF('BAHASA ARAB'!Y11="","",'BAHASA ARAB'!Y11)</f>
        <v>77</v>
      </c>
      <c r="X11" s="369">
        <f>IF('KE NU AN'!Y11="","",'KE NU AN'!Y11)</f>
        <v>87</v>
      </c>
      <c r="Y11" s="370"/>
      <c r="Z11" s="254">
        <f t="shared" ref="Z11:Z54" si="13">IF(COUNT(G11:L11)&lt;2,"",ROUND(SUM(G11:L11)/$Z$6,0))</f>
        <v>82</v>
      </c>
      <c r="AA11" s="254">
        <f t="shared" ref="AA11:AA54" si="14">IF(COUNT(M11:R11)&lt;2,"",ROUND(SUM(M11:R11)/$AA$6,0))</f>
        <v>85</v>
      </c>
      <c r="AB11" s="254">
        <f t="shared" ref="AB11:AB54" si="15">IF(COUNT(S11:X11)&lt;2,"",ROUND(SUM(S11:X11)/$AB$6,0))</f>
        <v>81</v>
      </c>
      <c r="AC11" s="242">
        <f t="shared" ref="AC11:AC54" si="16">IF(AB11="","",ROUND(((Z11*$Z$8)+(AA11*$AA$8)+(AB11*$AB$8))/$AC$8,0))</f>
        <v>83</v>
      </c>
      <c r="AD11" s="201">
        <f t="shared" ref="AD11:AD54" si="17">IF(AC11="","",MAX(G11:L11))</f>
        <v>86</v>
      </c>
      <c r="AE11" s="201">
        <f t="shared" ref="AE11:AE54" si="18">IF(AC11="","",MIN(G11:L11))</f>
        <v>75</v>
      </c>
      <c r="AF11" s="201">
        <f t="shared" ref="AF11:AF54" si="19">IF(AC11="","",MATCH(AD11,G11:L11,0))</f>
        <v>6</v>
      </c>
      <c r="AG11" s="201">
        <f t="shared" ref="AG11:AG54" si="20">IF(AC11="","",MATCH(AE11,G11:L11,0))</f>
        <v>5</v>
      </c>
      <c r="AH11" s="221" t="str">
        <f t="shared" ref="AH11:AH54" si="21">IFERROR("Menunjukkan penguasaan"&amp; " dalam "&amp;(VLOOKUP(AF11,$G$67:$I$74,3)&amp;" terutama dalam materi "&amp;AJ11),"")</f>
        <v>Menunjukkan penguasaan dalam Mata Pelajaran Ke NU an / Aswaja terutama dalam materi menjelaskan  amaliyah dzikir dan memutaar tasbid berdasarkan dalil-dalil al qur'an dan hadis menurut paham ahlussunnah waljama'ah</v>
      </c>
      <c r="AI11" s="226" t="str">
        <f t="shared" ref="AI11:AI54" si="22">IFERROR("Perlu bantuan dalam "&amp;(VLOOKUP(AG11,$G$67:$I$74,3)&amp;" terutama dalam materi "&amp;AK11),"")</f>
        <v>Perlu bantuan dalam Mata Pelajaran Bahasa Arab terutama dalam materi Materi angka dalam bahasa Arab dari 1 - 100 dan kalimat struktur khobar muqaddam mubtada' muakkhar</v>
      </c>
      <c r="AJ11" s="331" t="str">
        <f t="shared" si="10"/>
        <v>menjelaskan  amaliyah dzikir dan memutaar tasbid berdasarkan dalil-dalil al qur'an dan hadis menurut paham ahlussunnah waljama'ah</v>
      </c>
      <c r="AK11" s="331" t="str">
        <f t="shared" si="11"/>
        <v>Materi angka dalam bahasa Arab dari 1 - 100 dan kalimat struktur khobar muqaddam mubtada' muakkhar</v>
      </c>
      <c r="AL11" s="366" t="str">
        <f>VLOOKUP('AQIDAH - AKHLAK'!AC11,'AQIDAH - AKHLAK'!$G$69:$I$76,3)</f>
        <v xml:space="preserve">Menganalisis tugas dan sifat malaikat Allah serta makhluk gaib lainnya dan Menyajikan hasil analisis keterkaitan sifat malaikat dan syaitan dengan perilaku manusia. </v>
      </c>
      <c r="AM11" s="366" t="str">
        <f>VLOOKUP('AQIDAH - AKHLAK'!AD11,'AQIDAH - AKHLAK'!$G$69:$I$76,3)</f>
        <v>Menerapkan adab membaca Al- Qur'an dan adab berdo'a serta mempraktekannya.</v>
      </c>
      <c r="AN11" s="366" t="str">
        <f>VLOOKUP('QUR''AN HADITS'!AC11,'QUR''AN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11" s="366">
        <f>VLOOKUP('QUR''AN HADITS'!AD11,'QUR''AN HADITS'!$G$67:$I$74,3)</f>
        <v>0</v>
      </c>
      <c r="AP11" s="366" t="str">
        <f>VLOOKUP(FIQIH!AC11,FIQIH!$G$67:$I$74,3)</f>
        <v>Menjelaskan pengertian, syarat, rukun, dan ketentuan-ketentuan ;lain dalam pelaksanaan shalat jamak dan Qasar dan ketentuan -ketentuan syariat dalam tata cara pelaksanaan shalat fardlu dalam kondisi tertentu seperti sakitdan  dalam perjalanan</v>
      </c>
      <c r="AQ11" s="366" t="str">
        <f>VLOOKUP(FIQIH!AD11,FIQIH!$G$67:$I$74,3)</f>
        <v>mengidentifikasi ketentuan-ketentuan  shalat sunnah Mu'aqad dan ghairu mu'akad dan hikmah dari shalat sunnah mu'aqad dan shalat sunnah ghairu mu'aqad</v>
      </c>
      <c r="AR11" s="366" t="str">
        <f>VLOOKUP(SKI!AC11,SKI!$G$67:$I$74,3)</f>
        <v>Menganalisis kondisi masyarakat arab pra Islam .</v>
      </c>
      <c r="AS11" s="366" t="str">
        <f>VLOOKUP(SKI!AD11,SKI!$G$67:$I$74,3)</f>
        <v xml:space="preserve">Menganalisis perjuangan nabi Muhammad saw. melakukan perubahan </v>
      </c>
      <c r="AT11" s="366" t="str">
        <f>VLOOKUP('BAHASA ARAB'!AC11,'BAHASA ARAB'!$G$67:$I$74,3)</f>
        <v xml:space="preserve">Materi kalimat istifham </v>
      </c>
      <c r="AU11" s="366" t="str">
        <f>VLOOKUP('BAHASA ARAB'!AD11,'BAHASA ARAB'!$G$67:$I$74,3)</f>
        <v>Materi angka dalam bahasa Arab dari 1 - 100 dan kalimat struktur khobar muqaddam mubtada' muakkhar</v>
      </c>
      <c r="AV11" s="366" t="str">
        <f>VLOOKUP('KE NU AN'!AC11,'KE NU AN'!$G$67:$I$74,3)</f>
        <v>menjelaskan  amaliyah dzikir dan memutaar tasbid berdasarkan dalil-dalil al qur'an dan hadis menurut paham ahlussunnah waljama'ah</v>
      </c>
      <c r="AW11" s="366">
        <f>VLOOKUP('KE NU AN'!AD11,'KE NU AN'!$G$67:$I$74,3)</f>
        <v>0</v>
      </c>
      <c r="CD11" s="4"/>
      <c r="CE11" s="4"/>
      <c r="CF11" s="4"/>
      <c r="CG11" s="4"/>
      <c r="CH11" s="4"/>
      <c r="CI11" s="4"/>
      <c r="CJ11" s="4"/>
      <c r="CK11" s="4"/>
      <c r="CL11" s="4"/>
      <c r="CM11" s="4"/>
      <c r="CN11" s="4"/>
      <c r="CO11" s="4"/>
      <c r="CP11" s="4"/>
      <c r="CQ11" s="4"/>
      <c r="CR11" s="4"/>
      <c r="CS11" s="4"/>
      <c r="CT11" s="4"/>
      <c r="CU11" s="4"/>
      <c r="CV11" s="4"/>
      <c r="CW11" s="4"/>
      <c r="CX11" s="4"/>
    </row>
    <row r="12" spans="1:103" s="7" customFormat="1" ht="45.75" customHeight="1" x14ac:dyDescent="0.25">
      <c r="A12" s="173"/>
      <c r="B12" s="134">
        <f t="shared" si="12"/>
        <v>4</v>
      </c>
      <c r="C12" s="135">
        <f>IF(Data!F8="","",Data!F8)</f>
        <v>2075</v>
      </c>
      <c r="D12" s="135" t="str">
        <f>IF(Data!G8="","",Data!G8)</f>
        <v>0098772064</v>
      </c>
      <c r="E12" s="154" t="str">
        <f>IF(Data!H8="","",Data!H8)</f>
        <v>AURA SUCI RAMADHANI</v>
      </c>
      <c r="F12" s="124" t="str">
        <f>IF(Data!I8="","",Data!I8)</f>
        <v>P</v>
      </c>
      <c r="G12" s="367">
        <f>IF('AQIDAH - AKHLAK'!W12="","",'AQIDAH - AKHLAK'!W12)</f>
        <v>85</v>
      </c>
      <c r="H12" s="367">
        <f>IF('QUR''AN HADITS'!W12="","",'QUR''AN HADITS'!W12)</f>
        <v>86.666666666666671</v>
      </c>
      <c r="I12" s="367">
        <f>IF(FIQIH!W12="","",FIQIH!W12)</f>
        <v>80</v>
      </c>
      <c r="J12" s="367">
        <f>IF(SKI!W12="","",SKI!W12)</f>
        <v>83</v>
      </c>
      <c r="K12" s="368">
        <f>IF('BAHASA ARAB'!W12="","",'BAHASA ARAB'!W12)</f>
        <v>74</v>
      </c>
      <c r="L12" s="369">
        <f>IF('KE NU AN'!W12="","",'KE NU AN'!W12)</f>
        <v>83.399999999999991</v>
      </c>
      <c r="M12" s="367">
        <f>IF('AQIDAH - AKHLAK'!X12="","",'AQIDAH - AKHLAK'!X12)</f>
        <v>84</v>
      </c>
      <c r="N12" s="367">
        <f>IF('QUR''AN HADITS'!X12="","",'QUR''AN HADITS'!X12)</f>
        <v>82</v>
      </c>
      <c r="O12" s="367">
        <f>IF(FIQIH!X12="","",FIQIH!X12)</f>
        <v>85</v>
      </c>
      <c r="P12" s="367">
        <f>IF(SKI!X12="","",SKI!X12)</f>
        <v>87.75</v>
      </c>
      <c r="Q12" s="368">
        <f>IF('BAHASA ARAB'!X12="","",'BAHASA ARAB'!X12)</f>
        <v>73.5</v>
      </c>
      <c r="R12" s="369">
        <f>IF('KE NU AN'!X12="","",'KE NU AN'!X12)</f>
        <v>86.666666666666671</v>
      </c>
      <c r="S12" s="367">
        <f>IF('AQIDAH - AKHLAK'!Y12="","",'AQIDAH - AKHLAK'!Y12)</f>
        <v>80</v>
      </c>
      <c r="T12" s="367">
        <f>IF('QUR''AN HADITS'!Y12="","",'QUR''AN HADITS'!Y12)</f>
        <v>68</v>
      </c>
      <c r="U12" s="367">
        <f>IF(FIQIH!Y12="","",FIQIH!Y12)</f>
        <v>86</v>
      </c>
      <c r="V12" s="367">
        <f>IF(SKI!Y12="","",SKI!Y12)</f>
        <v>90</v>
      </c>
      <c r="W12" s="368">
        <f>IF('BAHASA ARAB'!Y12="","",'BAHASA ARAB'!Y12)</f>
        <v>75</v>
      </c>
      <c r="X12" s="369">
        <f>IF('KE NU AN'!Y12="","",'KE NU AN'!Y12)</f>
        <v>85</v>
      </c>
      <c r="Y12" s="370"/>
      <c r="Z12" s="254">
        <f t="shared" si="13"/>
        <v>82</v>
      </c>
      <c r="AA12" s="254">
        <f t="shared" si="14"/>
        <v>83</v>
      </c>
      <c r="AB12" s="254">
        <f t="shared" si="15"/>
        <v>81</v>
      </c>
      <c r="AC12" s="242">
        <f t="shared" si="16"/>
        <v>82</v>
      </c>
      <c r="AD12" s="201">
        <f t="shared" si="17"/>
        <v>86.666666666666671</v>
      </c>
      <c r="AE12" s="201">
        <f t="shared" si="18"/>
        <v>74</v>
      </c>
      <c r="AF12" s="201">
        <f t="shared" si="19"/>
        <v>2</v>
      </c>
      <c r="AG12" s="201">
        <f t="shared" si="20"/>
        <v>5</v>
      </c>
      <c r="AH12" s="221" t="str">
        <f t="shared" si="21"/>
        <v xml:space="preserve">Menunjukkan penguasaan dalam Mata Pelajaran Qur'an - Hadits terutama dalam materi memahai isi kandungan surat Al Balad, Surat Az Zumar, surat Al Baqarah ayat 153 serta mampu mengamalkan nilai positif dan menghindari nili-nilai negatif sebagaimana keterangan dalam surat dan ayat tersebut </v>
      </c>
      <c r="AI12" s="226" t="str">
        <f t="shared" si="22"/>
        <v>Perlu bantuan dalam Mata Pelajaran Bahasa Arab terutama dalam materi Materi angka dalam bahasa Arab dari 1 - 100 dan kalimat struktur khobar muqaddam mubtada' muakkhar</v>
      </c>
      <c r="AJ12" s="331" t="str">
        <f t="shared" si="10"/>
        <v xml:space="preserve">memahai isi kandungan surat Al Balad, Surat Az Zumar, surat Al Baqarah ayat 153 serta mampu mengamalkan nilai positif dan menghindari nili-nilai negatif sebagaimana keterangan dalam surat dan ayat tersebut </v>
      </c>
      <c r="AK12" s="331" t="str">
        <f t="shared" si="11"/>
        <v>Materi angka dalam bahasa Arab dari 1 - 100 dan kalimat struktur khobar muqaddam mubtada' muakkhar</v>
      </c>
      <c r="AL12" s="366" t="str">
        <f>VLOOKUP('AQIDAH - AKHLAK'!AC12,'AQIDAH - AKHLAK'!$G$69:$I$76,3)</f>
        <v>Memahami pengertian , dalial, ciri-ciri dan dampak negatif sifat riya' dan nifaq serta Menyajikan contoh cara menghindari perilaku riya dan nifaq.</v>
      </c>
      <c r="AM12" s="366" t="str">
        <f>VLOOKUP('AQIDAH - AKHLAK'!AD12,'AQIDAH - AKHLAK'!$G$69:$I$76,3)</f>
        <v>Menerapkan adab membaca Al- Qur'an dan adab berdo'a serta mempraktekannya.</v>
      </c>
      <c r="AN12" s="366" t="str">
        <f>VLOOKUP('QUR''AN HADITS'!AC12,'QUR''AN HADITS'!$G$67:$I$74,3)</f>
        <v xml:space="preserve">memahai isi kandungan surat Al Balad, Surat Az Zumar, surat Al Baqarah ayat 153 serta mampu mengamalkan nilai positif dan menghindari nili-nilai negatif sebagaimana keterangan dalam surat dan ayat tersebut </v>
      </c>
      <c r="AO12" s="366">
        <f>VLOOKUP('QUR''AN HADITS'!AD12,'QUR''AN HADITS'!$G$67:$I$74,3)</f>
        <v>0</v>
      </c>
      <c r="AP12" s="366" t="str">
        <f>VLOOKUP(FIQIH!AC12,FIQIH!$G$67:$I$74,3)</f>
        <v>Menjelaskan pengertian, syarat, rukun, dan ketentuan dalam shalat jum'at beserta ketentuan-ketentuan dalam khutbah jum'at dan amaliyah - amaliyah sunnah yang disyariatkan dihari jum'at</v>
      </c>
      <c r="AQ12" s="366" t="str">
        <f>VLOOKUP(FIQIH!AD12,FIQIH!$G$67:$I$74,3)</f>
        <v>mengidentifikasi ketentuan-ketentuan  shalat sunnah Mu'aqad dan ghairu mu'akad dan hikmah dari shalat sunnah mu'aqad dan shalat sunnah ghairu mu'aqad</v>
      </c>
      <c r="AR12" s="366" t="str">
        <f>VLOOKUP(SKI!AC12,SKI!$G$67:$I$74,3)</f>
        <v>Menganalisis  dakwah nabi Muhammad saw di mekah</v>
      </c>
      <c r="AS12" s="366" t="str">
        <f>VLOOKUP(SKI!AD12,SKI!$G$67:$I$74,3)</f>
        <v xml:space="preserve">Menganalisis perjuangan nabi Muhammad saw. melakukan perubahan </v>
      </c>
      <c r="AT12" s="366" t="str">
        <f>VLOOKUP('BAHASA ARAB'!AC12,'BAHASA ARAB'!$G$67:$I$74,3)</f>
        <v xml:space="preserve">Materi kalimat istifham </v>
      </c>
      <c r="AU12" s="366" t="str">
        <f>VLOOKUP('BAHASA ARAB'!AD12,'BAHASA ARAB'!$G$67:$I$74,3)</f>
        <v>Materi angka dalam bahasa Arab dari 1 - 100 dan kalimat struktur khobar muqaddam mubtada' muakkhar</v>
      </c>
      <c r="AV12" s="366" t="str">
        <f>VLOOKUP('KE NU AN'!AC12,'KE NU AN'!$G$67:$I$74,3)</f>
        <v>menjelaskan  amaliyah dzikir dan memutaar tasbid berdasarkan dalil-dalil al qur'an dan hadis menurut paham ahlussunnah waljama'ah</v>
      </c>
      <c r="AW12" s="366">
        <f>VLOOKUP('KE NU AN'!AD12,'KE NU AN'!$G$67:$I$74,3)</f>
        <v>0</v>
      </c>
      <c r="CD12" s="4"/>
      <c r="CE12" s="4"/>
      <c r="CF12" s="4"/>
      <c r="CG12" s="4"/>
      <c r="CH12" s="4"/>
      <c r="CI12" s="4"/>
      <c r="CJ12" s="4"/>
      <c r="CK12" s="4"/>
      <c r="CL12" s="4"/>
      <c r="CM12" s="4"/>
      <c r="CN12" s="4"/>
      <c r="CO12" s="4"/>
      <c r="CP12" s="4"/>
      <c r="CQ12" s="4"/>
      <c r="CR12" s="4"/>
      <c r="CS12" s="4"/>
      <c r="CT12" s="4"/>
      <c r="CU12" s="4"/>
      <c r="CV12" s="4"/>
      <c r="CW12" s="4"/>
      <c r="CX12" s="4"/>
    </row>
    <row r="13" spans="1:103" s="7" customFormat="1" ht="45.75" customHeight="1" x14ac:dyDescent="0.25">
      <c r="A13" s="173"/>
      <c r="B13" s="134">
        <f t="shared" si="12"/>
        <v>5</v>
      </c>
      <c r="C13" s="135">
        <f>IF(Data!F9="","",Data!F9)</f>
        <v>2086</v>
      </c>
      <c r="D13" s="135" t="str">
        <f>IF(Data!G9="","",Data!G9)</f>
        <v>0103867888</v>
      </c>
      <c r="E13" s="154" t="str">
        <f>IF(Data!H9="","",Data!H9)</f>
        <v>AYU SAFNA</v>
      </c>
      <c r="F13" s="124" t="str">
        <f>IF(Data!I9="","",Data!I9)</f>
        <v>P</v>
      </c>
      <c r="G13" s="367">
        <f>IF('AQIDAH - AKHLAK'!W13="","",'AQIDAH - AKHLAK'!W13)</f>
        <v>85.5</v>
      </c>
      <c r="H13" s="367">
        <f>IF('QUR''AN HADITS'!W13="","",'QUR''AN HADITS'!W13)</f>
        <v>81.083333333333329</v>
      </c>
      <c r="I13" s="367">
        <f>IF(FIQIH!W13="","",FIQIH!W13)</f>
        <v>84</v>
      </c>
      <c r="J13" s="367">
        <f>IF(SKI!W13="","",SKI!W13)</f>
        <v>87.666666666666671</v>
      </c>
      <c r="K13" s="368">
        <f>IF('BAHASA ARAB'!W13="","",'BAHASA ARAB'!W13)</f>
        <v>74</v>
      </c>
      <c r="L13" s="369">
        <f>IF('KE NU AN'!W13="","",'KE NU AN'!W13)</f>
        <v>87</v>
      </c>
      <c r="M13" s="367">
        <f>IF('AQIDAH - AKHLAK'!X13="","",'AQIDAH - AKHLAK'!X13)</f>
        <v>86.4</v>
      </c>
      <c r="N13" s="367">
        <f>IF('QUR''AN HADITS'!X13="","",'QUR''AN HADITS'!X13)</f>
        <v>85.25</v>
      </c>
      <c r="O13" s="367">
        <f>IF(FIQIH!X13="","",FIQIH!X13)</f>
        <v>85.2</v>
      </c>
      <c r="P13" s="367">
        <f>IF(SKI!X13="","",SKI!X13)</f>
        <v>89</v>
      </c>
      <c r="Q13" s="368">
        <f>IF('BAHASA ARAB'!X13="","",'BAHASA ARAB'!X13)</f>
        <v>75.5</v>
      </c>
      <c r="R13" s="369">
        <f>IF('KE NU AN'!X13="","",'KE NU AN'!X13)</f>
        <v>89</v>
      </c>
      <c r="S13" s="367">
        <f>IF('AQIDAH - AKHLAK'!Y13="","",'AQIDAH - AKHLAK'!Y13)</f>
        <v>78</v>
      </c>
      <c r="T13" s="367">
        <f>IF('QUR''AN HADITS'!Y13="","",'QUR''AN HADITS'!Y13)</f>
        <v>72</v>
      </c>
      <c r="U13" s="367">
        <f>IF(FIQIH!Y13="","",FIQIH!Y13)</f>
        <v>80</v>
      </c>
      <c r="V13" s="367">
        <f>IF(SKI!Y13="","",SKI!Y13)</f>
        <v>86</v>
      </c>
      <c r="W13" s="368">
        <f>IF('BAHASA ARAB'!Y13="","",'BAHASA ARAB'!Y13)</f>
        <v>79</v>
      </c>
      <c r="X13" s="369">
        <f>IF('KE NU AN'!Y13="","",'KE NU AN'!Y13)</f>
        <v>83</v>
      </c>
      <c r="Y13" s="370"/>
      <c r="Z13" s="254">
        <f t="shared" si="13"/>
        <v>83</v>
      </c>
      <c r="AA13" s="254">
        <f t="shared" si="14"/>
        <v>85</v>
      </c>
      <c r="AB13" s="254">
        <f t="shared" si="15"/>
        <v>80</v>
      </c>
      <c r="AC13" s="242">
        <f t="shared" si="16"/>
        <v>83</v>
      </c>
      <c r="AD13" s="201">
        <f t="shared" si="17"/>
        <v>87.666666666666671</v>
      </c>
      <c r="AE13" s="201">
        <f t="shared" si="18"/>
        <v>74</v>
      </c>
      <c r="AF13" s="201">
        <f t="shared" si="19"/>
        <v>4</v>
      </c>
      <c r="AG13" s="201">
        <f t="shared" si="20"/>
        <v>5</v>
      </c>
      <c r="AH13" s="221" t="str">
        <f t="shared" si="21"/>
        <v>Menunjukkan penguasaan dalam Mata Pelajaran SKI terutama dalam materi Menganalisis strategi dakwah nabi Muhammad saw di mekah</v>
      </c>
      <c r="AI13" s="226" t="str">
        <f t="shared" si="22"/>
        <v>Perlu bantuan dalam Mata Pelajaran Bahasa Arab terutama dalam materi Materi angka dalam bahasa Arab dari 1 - 100 dan kalimat struktur khobar muqaddam mubtada' muakkhar</v>
      </c>
      <c r="AJ13" s="331" t="str">
        <f t="shared" si="10"/>
        <v>Menganalisis strategi dakwah nabi Muhammad saw di mekah</v>
      </c>
      <c r="AK13" s="331" t="str">
        <f t="shared" si="11"/>
        <v>Materi angka dalam bahasa Arab dari 1 - 100 dan kalimat struktur khobar muqaddam mubtada' muakkhar</v>
      </c>
      <c r="AL13" s="366" t="str">
        <f>VLOOKUP('AQIDAH - AKHLAK'!AC13,'AQIDAH - AKHLAK'!$G$69:$I$76,3)</f>
        <v>Memahami pengertian , dalial, ciri-ciri dan dampak negatif sifat riya' dan nifaq serta Menyajikan contoh cara menghindari perilaku riya dan nifaq.</v>
      </c>
      <c r="AM13" s="366" t="str">
        <f>VLOOKUP('AQIDAH - AKHLAK'!AD13,'AQIDAH - AKHLAK'!$G$69:$I$76,3)</f>
        <v>Menerapkan adab membaca Al- Qur'an dan adab berdo'a serta mempraktekannya.</v>
      </c>
      <c r="AN13" s="366" t="str">
        <f>VLOOKUP('QUR''AN HADITS'!AC13,'QUR''AN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13" s="366">
        <f>VLOOKUP('QUR''AN HADITS'!AD13,'QUR''AN HADITS'!$G$67:$I$74,3)</f>
        <v>0</v>
      </c>
      <c r="AP13" s="366" t="str">
        <f>VLOOKUP(FIQIH!AC13,FIQIH!$G$67:$I$74,3)</f>
        <v>Menjelaskan pengertian, syarat, rukun, dan ketentuan dalam shalat jum'at beserta ketentuan-ketentuan dalam khutbah jum'at dan amaliyah - amaliyah sunnah yang disyariatkan dihari jum'at</v>
      </c>
      <c r="AQ13" s="366" t="str">
        <f>VLOOKUP(FIQIH!AD13,FIQIH!$G$67:$I$74,3)</f>
        <v>mengidentifikasi ketentuan-ketentuan  shalat sunnah Mu'aqad dan ghairu mu'akad dan hikmah dari shalat sunnah mu'aqad dan shalat sunnah ghairu mu'aqad</v>
      </c>
      <c r="AR13" s="366" t="str">
        <f>VLOOKUP(SKI!AC13,SKI!$G$67:$I$74,3)</f>
        <v>Menganalisis strategi dakwah nabi Muhammad saw di mekah</v>
      </c>
      <c r="AS13" s="366" t="str">
        <f>VLOOKUP(SKI!AD13,SKI!$G$67:$I$74,3)</f>
        <v xml:space="preserve">Menganalisis perjuangan nabi Muhammad saw. melakukan perubahan </v>
      </c>
      <c r="AT13" s="366" t="str">
        <f>VLOOKUP('BAHASA ARAB'!AC13,'BAHASA ARAB'!$G$67:$I$74,3)</f>
        <v xml:space="preserve">Materi kalimat istifham </v>
      </c>
      <c r="AU13" s="366" t="str">
        <f>VLOOKUP('BAHASA ARAB'!AD13,'BAHASA ARAB'!$G$67:$I$74,3)</f>
        <v>Materi angka dalam bahasa Arab dari 1 - 100 dan kalimat struktur khobar muqaddam mubtada' muakkhar</v>
      </c>
      <c r="AV13" s="366" t="str">
        <f>VLOOKUP('KE NU AN'!AC13,'KE NU AN'!$G$67:$I$74,3)</f>
        <v>menjelaskan memahami tentang struktur organisai  NU, kepengurusan NU dan tugasnya, lembaga dan badan otonom NU dan perangkat organisasi Nu</v>
      </c>
      <c r="AW13" s="366">
        <f>VLOOKUP('KE NU AN'!AD13,'KE NU AN'!$G$67:$I$74,3)</f>
        <v>0</v>
      </c>
      <c r="CD13" s="4"/>
      <c r="CE13" s="4"/>
      <c r="CF13" s="4"/>
      <c r="CG13" s="4"/>
      <c r="CH13" s="4"/>
      <c r="CI13" s="4"/>
      <c r="CJ13" s="4"/>
      <c r="CK13" s="4"/>
      <c r="CL13" s="4"/>
      <c r="CM13" s="4"/>
      <c r="CN13" s="4"/>
      <c r="CO13" s="4"/>
      <c r="CP13" s="4"/>
      <c r="CQ13" s="4"/>
      <c r="CR13" s="4"/>
      <c r="CS13" s="4"/>
      <c r="CT13" s="4"/>
      <c r="CU13" s="4"/>
      <c r="CV13" s="4"/>
      <c r="CW13" s="4"/>
      <c r="CX13" s="4"/>
    </row>
    <row r="14" spans="1:103" s="7" customFormat="1" ht="45.75" customHeight="1" x14ac:dyDescent="0.25">
      <c r="A14" s="173"/>
      <c r="B14" s="134">
        <f t="shared" si="12"/>
        <v>6</v>
      </c>
      <c r="C14" s="135">
        <f>IF(Data!F10="","",Data!F10)</f>
        <v>2089</v>
      </c>
      <c r="D14" s="135" t="str">
        <f>IF(Data!G10="","",Data!G10)</f>
        <v>3098656100</v>
      </c>
      <c r="E14" s="154" t="str">
        <f>IF(Data!H10="","",Data!H10)</f>
        <v>DEWI AYU NURHALIZA</v>
      </c>
      <c r="F14" s="124" t="str">
        <f>IF(Data!I10="","",Data!I10)</f>
        <v>P</v>
      </c>
      <c r="G14" s="367">
        <f>IF('AQIDAH - AKHLAK'!W14="","",'AQIDAH - AKHLAK'!W14)</f>
        <v>84</v>
      </c>
      <c r="H14" s="367">
        <f>IF('QUR''AN HADITS'!W14="","",'QUR''AN HADITS'!W14)</f>
        <v>90.833333333333329</v>
      </c>
      <c r="I14" s="367">
        <f>IF(FIQIH!W14="","",FIQIH!W14)</f>
        <v>81.5</v>
      </c>
      <c r="J14" s="367">
        <f>IF(SKI!W14="","",SKI!W14)</f>
        <v>86.333333333333329</v>
      </c>
      <c r="K14" s="368">
        <f>IF('BAHASA ARAB'!W14="","",'BAHASA ARAB'!W14)</f>
        <v>75</v>
      </c>
      <c r="L14" s="369">
        <f>IF('KE NU AN'!W14="","",'KE NU AN'!W14)</f>
        <v>84</v>
      </c>
      <c r="M14" s="367">
        <f>IF('AQIDAH - AKHLAK'!X14="","",'AQIDAH - AKHLAK'!X14)</f>
        <v>82.6</v>
      </c>
      <c r="N14" s="367">
        <f>IF('QUR''AN HADITS'!X14="","",'QUR''AN HADITS'!X14)</f>
        <v>84.5</v>
      </c>
      <c r="O14" s="367">
        <f>IF(FIQIH!X14="","",FIQIH!X14)</f>
        <v>83.6</v>
      </c>
      <c r="P14" s="367">
        <f>IF(SKI!X14="","",SKI!X14)</f>
        <v>87.25</v>
      </c>
      <c r="Q14" s="368">
        <f>IF('BAHASA ARAB'!X14="","",'BAHASA ARAB'!X14)</f>
        <v>74</v>
      </c>
      <c r="R14" s="369">
        <f>IF('KE NU AN'!X14="","",'KE NU AN'!X14)</f>
        <v>87.666666666666671</v>
      </c>
      <c r="S14" s="367">
        <f>IF('AQIDAH - AKHLAK'!Y14="","",'AQIDAH - AKHLAK'!Y14)</f>
        <v>77</v>
      </c>
      <c r="T14" s="367">
        <f>IF('QUR''AN HADITS'!Y14="","",'QUR''AN HADITS'!Y14)</f>
        <v>87</v>
      </c>
      <c r="U14" s="367">
        <f>IF(FIQIH!Y14="","",FIQIH!Y14)</f>
        <v>80</v>
      </c>
      <c r="V14" s="367">
        <f>IF(SKI!Y14="","",SKI!Y14)</f>
        <v>82</v>
      </c>
      <c r="W14" s="368">
        <f>IF('BAHASA ARAB'!Y14="","",'BAHASA ARAB'!Y14)</f>
        <v>75</v>
      </c>
      <c r="X14" s="369">
        <f>IF('KE NU AN'!Y14="","",'KE NU AN'!Y14)</f>
        <v>86</v>
      </c>
      <c r="Y14" s="370"/>
      <c r="Z14" s="254">
        <f t="shared" si="13"/>
        <v>84</v>
      </c>
      <c r="AA14" s="254">
        <f t="shared" si="14"/>
        <v>83</v>
      </c>
      <c r="AB14" s="254">
        <f t="shared" si="15"/>
        <v>81</v>
      </c>
      <c r="AC14" s="242">
        <f t="shared" si="16"/>
        <v>83</v>
      </c>
      <c r="AD14" s="201">
        <f t="shared" si="17"/>
        <v>90.833333333333329</v>
      </c>
      <c r="AE14" s="201">
        <f t="shared" si="18"/>
        <v>75</v>
      </c>
      <c r="AF14" s="201">
        <f t="shared" si="19"/>
        <v>2</v>
      </c>
      <c r="AG14" s="201">
        <f t="shared" si="20"/>
        <v>5</v>
      </c>
      <c r="AH14" s="221" t="str">
        <f t="shared" si="21"/>
        <v xml:space="preserve">Menunjukkan penguasaan dalam Mata Pelajaran Qur'an - Hadits terutama dalam materi memahai isi kandungan surat Al Balad, Surat Az Zumar, surat Al Baqarah ayat 153 serta mampu mengamalkan nilai positif dan menghindari nili-nilai negatif sebagaimana keterangan dalam surat dan ayat tersebut </v>
      </c>
      <c r="AI14" s="226" t="str">
        <f t="shared" si="22"/>
        <v>Perlu bantuan dalam Mata Pelajaran Bahasa Arab terutama dalam materi Materi angka dalam bahasa Arab dari 1 - 100 dan kalimat struktur khobar muqaddam mubtada' muakkhar</v>
      </c>
      <c r="AJ14" s="331" t="str">
        <f t="shared" si="10"/>
        <v xml:space="preserve">memahai isi kandungan surat Al Balad, Surat Az Zumar, surat Al Baqarah ayat 153 serta mampu mengamalkan nilai positif dan menghindari nili-nilai negatif sebagaimana keterangan dalam surat dan ayat tersebut </v>
      </c>
      <c r="AK14" s="331" t="str">
        <f t="shared" si="11"/>
        <v>Materi angka dalam bahasa Arab dari 1 - 100 dan kalimat struktur khobar muqaddam mubtada' muakkhar</v>
      </c>
      <c r="AL14" s="366" t="str">
        <f>VLOOKUP('AQIDAH - AKHLAK'!AC14,'AQIDAH - AKHLAK'!$G$69:$I$76,3)</f>
        <v>Memahami pengertian , dalial, ciri-ciri dan dampak negatif sifat riya' dan nifaq serta Menyajikan contoh cara menghindari perilaku riya dan nifaq.</v>
      </c>
      <c r="AM14" s="366" t="str">
        <f>VLOOKUP('AQIDAH - AKHLAK'!AD14,'AQIDAH - AKHLAK'!$G$69:$I$76,3)</f>
        <v>Menerapkan adab membaca Al- Qur'an dan adab berdo'a serta mempraktekannya.</v>
      </c>
      <c r="AN14" s="366" t="str">
        <f>VLOOKUP('QUR''AN HADITS'!AC14,'QUR''AN HADITS'!$G$67:$I$74,3)</f>
        <v xml:space="preserve">memahai isi kandungan surat Al Balad, Surat Az Zumar, surat Al Baqarah ayat 153 serta mampu mengamalkan nilai positif dan menghindari nili-nilai negatif sebagaimana keterangan dalam surat dan ayat tersebut </v>
      </c>
      <c r="AO14" s="366">
        <f>VLOOKUP('QUR''AN HADITS'!AD14,'QUR''AN HADITS'!$G$67:$I$74,3)</f>
        <v>0</v>
      </c>
      <c r="AP14" s="366" t="str">
        <f>VLOOKUP(FIQIH!AC14,FIQIH!$G$67:$I$74,3)</f>
        <v>Menjelaskan pengertian, syarat, rukun, dan ketentuan dalam shalat jum'at beserta ketentuan-ketentuan dalam khutbah jum'at dan amaliyah - amaliyah sunnah yang disyariatkan dihari jum'at</v>
      </c>
      <c r="AQ14" s="366" t="str">
        <f>VLOOKUP(FIQIH!AD14,FIQIH!$G$67:$I$74,3)</f>
        <v>mengidentifikasi ketentuan-ketentuan  shalat sunnah Mu'aqad dan ghairu mu'akad dan hikmah dari shalat sunnah mu'aqad dan shalat sunnah ghairu mu'aqad</v>
      </c>
      <c r="AR14" s="366" t="str">
        <f>VLOOKUP(SKI!AC14,SKI!$G$67:$I$74,3)</f>
        <v>Menganalisis strategi dakwah nabi Muhammad saw di mekah</v>
      </c>
      <c r="AS14" s="366" t="str">
        <f>VLOOKUP(SKI!AD14,SKI!$G$67:$I$74,3)</f>
        <v xml:space="preserve">Menganalisis perjuangan nabi Muhammad saw. melakukan perubahan </v>
      </c>
      <c r="AT14" s="366" t="str">
        <f>VLOOKUP('BAHASA ARAB'!AC14,'BAHASA ARAB'!$G$67:$I$74,3)</f>
        <v xml:space="preserve">Materi kalimat istifham </v>
      </c>
      <c r="AU14" s="366" t="str">
        <f>VLOOKUP('BAHASA ARAB'!AD14,'BAHASA ARAB'!$G$67:$I$74,3)</f>
        <v>Materi angka dalam bahasa Arab dari 1 - 100 dan kalimat struktur khobar muqaddam mubtada' muakkhar</v>
      </c>
      <c r="AV14" s="366" t="str">
        <f>VLOOKUP('KE NU AN'!AC14,'KE NU AN'!$G$67:$I$74,3)</f>
        <v>menjelaskan memahami tentang struktur organisai  NU, kepengurusan NU dan tugasnya, lembaga dan badan otonom NU dan perangkat organisasi Nu</v>
      </c>
      <c r="AW14" s="366">
        <f>VLOOKUP('KE NU AN'!AD14,'KE NU AN'!$G$67:$I$74,3)</f>
        <v>0</v>
      </c>
      <c r="CD14" s="4"/>
      <c r="CE14" s="4"/>
      <c r="CF14" s="4"/>
      <c r="CG14" s="4"/>
      <c r="CH14" s="4"/>
      <c r="CI14" s="4"/>
      <c r="CJ14" s="4"/>
      <c r="CK14" s="4"/>
      <c r="CL14" s="4"/>
      <c r="CM14" s="4"/>
      <c r="CN14" s="4"/>
      <c r="CO14" s="4"/>
      <c r="CP14" s="4"/>
      <c r="CQ14" s="4"/>
      <c r="CR14" s="4"/>
      <c r="CS14" s="4"/>
      <c r="CT14" s="4"/>
      <c r="CU14" s="4"/>
      <c r="CV14" s="4"/>
      <c r="CW14" s="4"/>
      <c r="CX14" s="4"/>
    </row>
    <row r="15" spans="1:103" s="7" customFormat="1" ht="45.75" customHeight="1" x14ac:dyDescent="0.25">
      <c r="A15" s="173"/>
      <c r="B15" s="134">
        <f t="shared" si="12"/>
        <v>7</v>
      </c>
      <c r="C15" s="135">
        <f>IF(Data!F11="","",Data!F11)</f>
        <v>2115</v>
      </c>
      <c r="D15" s="135" t="str">
        <f>IF(Data!G11="","",Data!G11)</f>
        <v>0105966564</v>
      </c>
      <c r="E15" s="154" t="str">
        <f>IF(Data!H11="","",Data!H11)</f>
        <v xml:space="preserve">FADLY ARYA PUTRA </v>
      </c>
      <c r="F15" s="124" t="str">
        <f>IF(Data!I11="","",Data!I11)</f>
        <v>L</v>
      </c>
      <c r="G15" s="367">
        <f>IF('AQIDAH - AKHLAK'!W15="","",'AQIDAH - AKHLAK'!W15)</f>
        <v>85</v>
      </c>
      <c r="H15" s="367">
        <f>IF('QUR''AN HADITS'!W15="","",'QUR''AN HADITS'!W15)</f>
        <v>86.875</v>
      </c>
      <c r="I15" s="367">
        <f>IF(FIQIH!W15="","",FIQIH!W15)</f>
        <v>82</v>
      </c>
      <c r="J15" s="367">
        <f>IF(SKI!W15="","",SKI!W15)</f>
        <v>82.466666666666669</v>
      </c>
      <c r="K15" s="368">
        <f>IF('BAHASA ARAB'!W15="","",'BAHASA ARAB'!W15)</f>
        <v>74</v>
      </c>
      <c r="L15" s="369">
        <f>IF('KE NU AN'!W15="","",'KE NU AN'!W15)</f>
        <v>88.666666666666671</v>
      </c>
      <c r="M15" s="367">
        <f>IF('AQIDAH - AKHLAK'!X15="","",'AQIDAH - AKHLAK'!X15)</f>
        <v>86</v>
      </c>
      <c r="N15" s="367">
        <f>IF('QUR''AN HADITS'!X15="","",'QUR''AN HADITS'!X15)</f>
        <v>85.625</v>
      </c>
      <c r="O15" s="367">
        <f>IF(FIQIH!X15="","",FIQIH!X15)</f>
        <v>84</v>
      </c>
      <c r="P15" s="367">
        <f>IF(SKI!X15="","",SKI!X15)</f>
        <v>89.5</v>
      </c>
      <c r="Q15" s="368">
        <f>IF('BAHASA ARAB'!X15="","",'BAHASA ARAB'!X15)</f>
        <v>75</v>
      </c>
      <c r="R15" s="369">
        <f>IF('KE NU AN'!X15="","",'KE NU AN'!X15)</f>
        <v>85</v>
      </c>
      <c r="S15" s="367">
        <f>IF('AQIDAH - AKHLAK'!Y15="","",'AQIDAH - AKHLAK'!Y15)</f>
        <v>76</v>
      </c>
      <c r="T15" s="367">
        <f>IF('QUR''AN HADITS'!Y15="","",'QUR''AN HADITS'!Y15)</f>
        <v>87</v>
      </c>
      <c r="U15" s="367">
        <f>IF(FIQIH!Y15="","",FIQIH!Y15)</f>
        <v>79</v>
      </c>
      <c r="V15" s="367">
        <f>IF(SKI!Y15="","",SKI!Y15)</f>
        <v>86</v>
      </c>
      <c r="W15" s="368">
        <f>IF('BAHASA ARAB'!Y15="","",'BAHASA ARAB'!Y15)</f>
        <v>79</v>
      </c>
      <c r="X15" s="369">
        <f>IF('KE NU AN'!Y15="","",'KE NU AN'!Y15)</f>
        <v>86</v>
      </c>
      <c r="Y15" s="370"/>
      <c r="Z15" s="254">
        <f t="shared" si="13"/>
        <v>83</v>
      </c>
      <c r="AA15" s="254">
        <f t="shared" si="14"/>
        <v>84</v>
      </c>
      <c r="AB15" s="254">
        <f t="shared" si="15"/>
        <v>82</v>
      </c>
      <c r="AC15" s="242">
        <f t="shared" si="16"/>
        <v>83</v>
      </c>
      <c r="AD15" s="201">
        <f t="shared" si="17"/>
        <v>88.666666666666671</v>
      </c>
      <c r="AE15" s="201">
        <f t="shared" si="18"/>
        <v>74</v>
      </c>
      <c r="AF15" s="201">
        <f t="shared" si="19"/>
        <v>6</v>
      </c>
      <c r="AG15" s="201">
        <f t="shared" si="20"/>
        <v>5</v>
      </c>
      <c r="AH15" s="221" t="str">
        <f t="shared" si="21"/>
        <v>Menunjukkan penguasaan dalam Mata Pelajaran Ke NU an / Aswaja terutama dalam materi menjelaskan pengertian pesantren, unsur unsur pesantren dan tata nilai pesantren</v>
      </c>
      <c r="AI15" s="226" t="str">
        <f t="shared" si="22"/>
        <v>Perlu bantuan dalam Mata Pelajaran Bahasa Arab terutama dalam materi Materi angka dalam bahasa Arab dari 1 - 100 dan kalimat struktur khobar muqaddam mubtada' muakkhar</v>
      </c>
      <c r="AJ15" s="331" t="str">
        <f t="shared" si="10"/>
        <v>menjelaskan pengertian pesantren, unsur unsur pesantren dan tata nilai pesantren</v>
      </c>
      <c r="AK15" s="331" t="str">
        <f t="shared" si="11"/>
        <v>Materi angka dalam bahasa Arab dari 1 - 100 dan kalimat struktur khobar muqaddam mubtada' muakkhar</v>
      </c>
      <c r="AL15" s="366" t="str">
        <f>VLOOKUP('AQIDAH - AKHLAK'!AC15,'AQIDAH - AKHLAK'!$G$69:$I$76,3)</f>
        <v xml:space="preserve">Menganalisis tugas dan sifat malaikat Allah serta makhluk gaib lainnya dan Menyajikan hasil analisis keterkaitan sifat malaikat dan syaitan dengan perilaku manusia. </v>
      </c>
      <c r="AM15" s="366" t="str">
        <f>VLOOKUP('AQIDAH - AKHLAK'!AD15,'AQIDAH - AKHLAK'!$G$69:$I$76,3)</f>
        <v>Menerapkan adab membaca Al- Qur'an dan adab berdo'a serta mempraktekannya.</v>
      </c>
      <c r="AN15" s="366" t="str">
        <f>VLOOKUP('QUR''AN HADITS'!AC15,'QUR''AN HADITS'!$G$67:$I$74,3)</f>
        <v xml:space="preserve">memahai isi kandungan surat Al Balad, Surat Az Zumar, surat Al Baqarah ayat 153 serta mampu mengamalkan nilai positif dan menghindari nili-nilai negatif sebagaimana keterangan dalam surat dan ayat tersebut </v>
      </c>
      <c r="AO15" s="366">
        <f>VLOOKUP('QUR''AN HADITS'!AD15,'QUR''AN HADITS'!$G$67:$I$74,3)</f>
        <v>0</v>
      </c>
      <c r="AP15" s="366" t="str">
        <f>VLOOKUP(FIQIH!AC15,FIQIH!$G$67:$I$74,3)</f>
        <v>Menjelaskan pengertian, syarat, rukun, dan ketentuan dalam shalat jum'at beserta ketentuan-ketentuan dalam khutbah jum'at dan amaliyah - amaliyah sunnah yang disyariatkan dihari jum'at</v>
      </c>
      <c r="AQ15" s="366" t="str">
        <f>VLOOKUP(FIQIH!AD15,FIQIH!$G$67:$I$74,3)</f>
        <v>mengidentifikasi ketentuan-ketentuan  shalat sunnah Mu'aqad dan ghairu mu'akad dan hikmah dari shalat sunnah mu'aqad dan shalat sunnah ghairu mu'aqad</v>
      </c>
      <c r="AR15" s="366" t="str">
        <f>VLOOKUP(SKI!AC15,SKI!$G$67:$I$74,3)</f>
        <v>Menganalisis  dakwah nabi Muhammad saw di mekah</v>
      </c>
      <c r="AS15" s="366" t="str">
        <f>VLOOKUP(SKI!AD15,SKI!$G$67:$I$74,3)</f>
        <v xml:space="preserve">Menganalisis perjuangan nabi Muhammad saw. melakukan perubahan </v>
      </c>
      <c r="AT15" s="366" t="str">
        <f>VLOOKUP('BAHASA ARAB'!AC15,'BAHASA ARAB'!$G$67:$I$74,3)</f>
        <v xml:space="preserve">Materi kalimat istifham </v>
      </c>
      <c r="AU15" s="366" t="str">
        <f>VLOOKUP('BAHASA ARAB'!AD15,'BAHASA ARAB'!$G$67:$I$74,3)</f>
        <v>Materi angka dalam bahasa Arab dari 1 - 100 dan kalimat struktur khobar muqaddam mubtada' muakkhar</v>
      </c>
      <c r="AV15" s="366" t="str">
        <f>VLOOKUP('KE NU AN'!AC15,'KE NU AN'!$G$67:$I$74,3)</f>
        <v>menjelaskan pengertian pesantren, unsur unsur pesantren dan tata nilai pesantren</v>
      </c>
      <c r="AW15" s="366">
        <f>VLOOKUP('KE NU AN'!AD15,'KE NU AN'!$G$67:$I$74,3)</f>
        <v>0</v>
      </c>
      <c r="CD15" s="4"/>
      <c r="CE15" s="4"/>
      <c r="CF15" s="4"/>
      <c r="CG15" s="4"/>
      <c r="CH15" s="4"/>
      <c r="CI15" s="4"/>
      <c r="CJ15" s="4"/>
      <c r="CK15" s="4"/>
      <c r="CL15" s="4"/>
      <c r="CM15" s="4"/>
      <c r="CN15" s="4"/>
      <c r="CO15" s="4"/>
      <c r="CP15" s="4"/>
      <c r="CQ15" s="4"/>
      <c r="CR15" s="4"/>
      <c r="CS15" s="4"/>
      <c r="CT15" s="4"/>
      <c r="CU15" s="4"/>
      <c r="CV15" s="4"/>
      <c r="CW15" s="4"/>
      <c r="CX15" s="4"/>
    </row>
    <row r="16" spans="1:103" s="7" customFormat="1" ht="45.75" customHeight="1" x14ac:dyDescent="0.25">
      <c r="A16" s="173"/>
      <c r="B16" s="134">
        <f t="shared" si="12"/>
        <v>8</v>
      </c>
      <c r="C16" s="135">
        <f>IF(Data!F12="","",Data!F12)</f>
        <v>2082</v>
      </c>
      <c r="D16" s="135" t="str">
        <f>IF(Data!G12="","",Data!G12)</f>
        <v>3092203012</v>
      </c>
      <c r="E16" s="154" t="str">
        <f>IF(Data!H12="","",Data!H12)</f>
        <v>ILHAM MAULANA</v>
      </c>
      <c r="F16" s="124" t="str">
        <f>IF(Data!I12="","",Data!I12)</f>
        <v>L</v>
      </c>
      <c r="G16" s="367">
        <f>IF('AQIDAH - AKHLAK'!W16="","",'AQIDAH - AKHLAK'!W16)</f>
        <v>78.5</v>
      </c>
      <c r="H16" s="367">
        <f>IF('QUR''AN HADITS'!W16="","",'QUR''AN HADITS'!W16)</f>
        <v>86.041666666666671</v>
      </c>
      <c r="I16" s="367">
        <f>IF(FIQIH!W16="","",FIQIH!W16)</f>
        <v>77.5</v>
      </c>
      <c r="J16" s="367">
        <f>IF(SKI!W16="","",SKI!W16)</f>
        <v>82</v>
      </c>
      <c r="K16" s="368">
        <f>IF('BAHASA ARAB'!W16="","",'BAHASA ARAB'!W16)</f>
        <v>75</v>
      </c>
      <c r="L16" s="369">
        <f>IF('KE NU AN'!W16="","",'KE NU AN'!W16)</f>
        <v>83</v>
      </c>
      <c r="M16" s="367">
        <f>IF('AQIDAH - AKHLAK'!X16="","",'AQIDAH - AKHLAK'!X16)</f>
        <v>77.599999999999994</v>
      </c>
      <c r="N16" s="367">
        <f>IF('QUR''AN HADITS'!X16="","",'QUR''AN HADITS'!X16)</f>
        <v>83.125</v>
      </c>
      <c r="O16" s="367">
        <f>IF(FIQIH!X16="","",FIQIH!X16)</f>
        <v>77.2</v>
      </c>
      <c r="P16" s="367">
        <f>IF(SKI!X16="","",SKI!X16)</f>
        <v>84.25</v>
      </c>
      <c r="Q16" s="368">
        <f>IF('BAHASA ARAB'!X16="","",'BAHASA ARAB'!X16)</f>
        <v>76.5</v>
      </c>
      <c r="R16" s="369">
        <f>IF('KE NU AN'!X16="","",'KE NU AN'!X16)</f>
        <v>85</v>
      </c>
      <c r="S16" s="367">
        <f>IF('AQIDAH - AKHLAK'!Y16="","",'AQIDAH - AKHLAK'!Y16)</f>
        <v>75</v>
      </c>
      <c r="T16" s="367">
        <f>IF('QUR''AN HADITS'!Y16="","",'QUR''AN HADITS'!Y16)</f>
        <v>75</v>
      </c>
      <c r="U16" s="367">
        <f>IF(FIQIH!Y16="","",FIQIH!Y16)</f>
        <v>76</v>
      </c>
      <c r="V16" s="367">
        <f>IF(SKI!Y16="","",SKI!Y16)</f>
        <v>84</v>
      </c>
      <c r="W16" s="368">
        <f>IF('BAHASA ARAB'!Y16="","",'BAHASA ARAB'!Y16)</f>
        <v>78</v>
      </c>
      <c r="X16" s="369">
        <f>IF('KE NU AN'!Y16="","",'KE NU AN'!Y16)</f>
        <v>82</v>
      </c>
      <c r="Y16" s="370"/>
      <c r="Z16" s="254">
        <f t="shared" si="13"/>
        <v>80</v>
      </c>
      <c r="AA16" s="254">
        <f t="shared" si="14"/>
        <v>81</v>
      </c>
      <c r="AB16" s="254">
        <f t="shared" si="15"/>
        <v>78</v>
      </c>
      <c r="AC16" s="242">
        <f t="shared" si="16"/>
        <v>80</v>
      </c>
      <c r="AD16" s="201">
        <f t="shared" si="17"/>
        <v>86.041666666666671</v>
      </c>
      <c r="AE16" s="201">
        <f t="shared" si="18"/>
        <v>75</v>
      </c>
      <c r="AF16" s="201">
        <f t="shared" si="19"/>
        <v>2</v>
      </c>
      <c r="AG16" s="201">
        <f t="shared" si="20"/>
        <v>5</v>
      </c>
      <c r="AH16" s="221" t="str">
        <f t="shared" si="21"/>
        <v xml:space="preserve">Menunjukkan penguasaan dalam Mata Pelajaran Qur'an - Hadits terutama dalam materi memahai isi kandungan surat Al Balad, Surat Az Zumar, surat Al Baqarah ayat 153 serta mampu mengamalkan nilai positif dan menghindari nili-nilai negatif sebagaimana keterangan dalam surat dan ayat tersebut </v>
      </c>
      <c r="AI16" s="226" t="str">
        <f t="shared" si="22"/>
        <v>Perlu bantuan dalam Mata Pelajaran Bahasa Arab terutama dalam materi Materi angka dalam bahasa Arab dari 1 - 100 dan kalimat struktur khobar muqaddam mubtada' muakkhar</v>
      </c>
      <c r="AJ16" s="331" t="str">
        <f t="shared" si="10"/>
        <v xml:space="preserve">memahai isi kandungan surat Al Balad, Surat Az Zumar, surat Al Baqarah ayat 153 serta mampu mengamalkan nilai positif dan menghindari nili-nilai negatif sebagaimana keterangan dalam surat dan ayat tersebut </v>
      </c>
      <c r="AK16" s="331" t="str">
        <f t="shared" si="11"/>
        <v>Materi angka dalam bahasa Arab dari 1 - 100 dan kalimat struktur khobar muqaddam mubtada' muakkhar</v>
      </c>
      <c r="AL16" s="366" t="str">
        <f>VLOOKUP('AQIDAH - AKHLAK'!AC16,'AQIDAH - AKHLAK'!$G$69:$I$76,3)</f>
        <v>Memahami pengertian , dalial, ciri-ciri dan dampak negatif sifat riya' dan nifaq serta Menyajikan contoh cara menghindari perilaku riya dan nifaq.</v>
      </c>
      <c r="AM16" s="366" t="str">
        <f>VLOOKUP('AQIDAH - AKHLAK'!AD16,'AQIDAH - AKHLAK'!$G$69:$I$76,3)</f>
        <v>Menerapkan adab membaca Al- Qur'an dan adab berdo'a serta mempraktekannya.</v>
      </c>
      <c r="AN16" s="366" t="str">
        <f>VLOOKUP('QUR''AN HADITS'!AC16,'QUR''AN HADITS'!$G$67:$I$74,3)</f>
        <v xml:space="preserve">memahai isi kandungan surat Al Balad, Surat Az Zumar, surat Al Baqarah ayat 153 serta mampu mengamalkan nilai positif dan menghindari nili-nilai negatif sebagaimana keterangan dalam surat dan ayat tersebut </v>
      </c>
      <c r="AO16" s="366">
        <f>VLOOKUP('QUR''AN HADITS'!AD16,'QUR''AN HADITS'!$G$67:$I$74,3)</f>
        <v>0</v>
      </c>
      <c r="AP16" s="366" t="str">
        <f>VLOOKUP(FIQIH!AC16,FIQIH!$G$67:$I$74,3)</f>
        <v>Menjelaskan pengertian, syarat, rukun, dan ketentuan dalam shalat jum'at beserta ketentuan-ketentuan dalam khutbah jum'at dan amaliyah - amaliyah sunnah yang disyariatkan dihari jum'at</v>
      </c>
      <c r="AQ16" s="366" t="str">
        <f>VLOOKUP(FIQIH!AD16,FIQIH!$G$67:$I$74,3)</f>
        <v>mengidentifikasi ketentuan-ketentuan  shalat sunnah Mu'aqad dan ghairu mu'akad dan hikmah dari shalat sunnah mu'aqad dan shalat sunnah ghairu mu'aqad</v>
      </c>
      <c r="AR16" s="366" t="str">
        <f>VLOOKUP(SKI!AC16,SKI!$G$67:$I$74,3)</f>
        <v>Menganalisis strategi dakwah nabi Muhammad saw di mekah</v>
      </c>
      <c r="AS16" s="366" t="str">
        <f>VLOOKUP(SKI!AD16,SKI!$G$67:$I$74,3)</f>
        <v xml:space="preserve">Menganalisis perjuangan nabi Muhammad saw. melakukan perubahan </v>
      </c>
      <c r="AT16" s="366" t="str">
        <f>VLOOKUP('BAHASA ARAB'!AC16,'BAHASA ARAB'!$G$67:$I$74,3)</f>
        <v xml:space="preserve">Materi kalimat istifham </v>
      </c>
      <c r="AU16" s="366" t="str">
        <f>VLOOKUP('BAHASA ARAB'!AD16,'BAHASA ARAB'!$G$67:$I$74,3)</f>
        <v>Materi angka dalam bahasa Arab dari 1 - 100 dan kalimat struktur khobar muqaddam mubtada' muakkhar</v>
      </c>
      <c r="AV16" s="366" t="str">
        <f>VLOOKUP('KE NU AN'!AC16,'KE NU AN'!$G$67:$I$74,3)</f>
        <v>menjelaskan memahami tentang struktur organisai  NU, kepengurusan NU dan tugasnya, lembaga dan badan otonom NU dan perangkat organisasi Nu</v>
      </c>
      <c r="AW16" s="366">
        <f>VLOOKUP('KE NU AN'!AD16,'KE NU AN'!$G$67:$I$74,3)</f>
        <v>0</v>
      </c>
      <c r="CD16" s="4"/>
      <c r="CE16" s="4"/>
      <c r="CF16" s="4"/>
      <c r="CG16" s="4"/>
      <c r="CH16" s="4"/>
      <c r="CI16" s="4"/>
      <c r="CJ16" s="4"/>
      <c r="CK16" s="4"/>
      <c r="CL16" s="4"/>
      <c r="CM16" s="4"/>
      <c r="CN16" s="4"/>
      <c r="CO16" s="4"/>
      <c r="CP16" s="4"/>
      <c r="CQ16" s="4"/>
      <c r="CR16" s="4"/>
      <c r="CS16" s="4"/>
      <c r="CT16" s="4"/>
      <c r="CU16" s="4"/>
      <c r="CV16" s="4"/>
      <c r="CW16" s="4"/>
      <c r="CX16" s="4"/>
    </row>
    <row r="17" spans="1:102" s="7" customFormat="1" ht="45.75" customHeight="1" x14ac:dyDescent="0.25">
      <c r="A17" s="173"/>
      <c r="B17" s="134">
        <f t="shared" si="12"/>
        <v>9</v>
      </c>
      <c r="C17" s="135">
        <f>IF(Data!F13="","",Data!F13)</f>
        <v>2088</v>
      </c>
      <c r="D17" s="135" t="str">
        <f>IF(Data!G13="","",Data!G13)</f>
        <v>3106632526</v>
      </c>
      <c r="E17" s="154" t="str">
        <f>IF(Data!H13="","",Data!H13)</f>
        <v>INDAH VIOLAFITRA</v>
      </c>
      <c r="F17" s="124" t="str">
        <f>IF(Data!I13="","",Data!I13)</f>
        <v>P</v>
      </c>
      <c r="G17" s="367">
        <f>IF('AQIDAH - AKHLAK'!W17="","",'AQIDAH - AKHLAK'!W17)</f>
        <v>86.5</v>
      </c>
      <c r="H17" s="367">
        <f>IF('QUR''AN HADITS'!W17="","",'QUR''AN HADITS'!W17)</f>
        <v>84.770833333333329</v>
      </c>
      <c r="I17" s="367">
        <f>IF(FIQIH!W17="","",FIQIH!W17)</f>
        <v>89.5</v>
      </c>
      <c r="J17" s="367">
        <f>IF(SKI!W17="","",SKI!W17)</f>
        <v>83.333333333333329</v>
      </c>
      <c r="K17" s="368">
        <f>IF('BAHASA ARAB'!W17="","",'BAHASA ARAB'!W17)</f>
        <v>75</v>
      </c>
      <c r="L17" s="369">
        <f>IF('KE NU AN'!W17="","",'KE NU AN'!W17)</f>
        <v>87.666666666666671</v>
      </c>
      <c r="M17" s="367">
        <f>IF('AQIDAH - AKHLAK'!X17="","",'AQIDAH - AKHLAK'!X17)</f>
        <v>86.6</v>
      </c>
      <c r="N17" s="367">
        <f>IF('QUR''AN HADITS'!X17="","",'QUR''AN HADITS'!X17)</f>
        <v>81.3125</v>
      </c>
      <c r="O17" s="367">
        <f>IF(FIQIH!X17="","",FIQIH!X17)</f>
        <v>87</v>
      </c>
      <c r="P17" s="367">
        <f>IF(SKI!X17="","",SKI!X17)</f>
        <v>92.5</v>
      </c>
      <c r="Q17" s="368">
        <f>IF('BAHASA ARAB'!X17="","",'BAHASA ARAB'!X17)</f>
        <v>77</v>
      </c>
      <c r="R17" s="369">
        <f>IF('KE NU AN'!X17="","",'KE NU AN'!X17)</f>
        <v>90</v>
      </c>
      <c r="S17" s="367">
        <f>IF('AQIDAH - AKHLAK'!Y17="","",'AQIDAH - AKHLAK'!Y17)</f>
        <v>77</v>
      </c>
      <c r="T17" s="367">
        <f>IF('QUR''AN HADITS'!Y17="","",'QUR''AN HADITS'!Y17)</f>
        <v>68</v>
      </c>
      <c r="U17" s="367">
        <f>IF(FIQIH!Y17="","",FIQIH!Y17)</f>
        <v>78</v>
      </c>
      <c r="V17" s="367">
        <f>IF(SKI!Y17="","",SKI!Y17)</f>
        <v>83</v>
      </c>
      <c r="W17" s="368">
        <f>IF('BAHASA ARAB'!Y17="","",'BAHASA ARAB'!Y17)</f>
        <v>75</v>
      </c>
      <c r="X17" s="369">
        <f>IF('KE NU AN'!Y17="","",'KE NU AN'!Y17)</f>
        <v>90</v>
      </c>
      <c r="Y17" s="370"/>
      <c r="Z17" s="254">
        <f t="shared" si="13"/>
        <v>84</v>
      </c>
      <c r="AA17" s="254">
        <f t="shared" si="14"/>
        <v>86</v>
      </c>
      <c r="AB17" s="254">
        <f t="shared" si="15"/>
        <v>79</v>
      </c>
      <c r="AC17" s="242">
        <f t="shared" si="16"/>
        <v>83</v>
      </c>
      <c r="AD17" s="201">
        <f t="shared" si="17"/>
        <v>89.5</v>
      </c>
      <c r="AE17" s="201">
        <f t="shared" si="18"/>
        <v>75</v>
      </c>
      <c r="AF17" s="201">
        <f t="shared" si="19"/>
        <v>3</v>
      </c>
      <c r="AG17" s="201">
        <f t="shared" si="20"/>
        <v>5</v>
      </c>
      <c r="AH17" s="221" t="str">
        <f t="shared" si="21"/>
        <v>Menunjukkan penguasaan dalam Mata Pelajaran Fiqih terutama dalam materi Menjelaskan pengertian, syarat, rukun, dan ketentuan dalam shalat jum'at beserta ketentuan-ketentuan dalam khutbah jum'at dan amaliyah - amaliyah sunnah yang disyariatkan dihari jum'at</v>
      </c>
      <c r="AI17" s="226" t="str">
        <f t="shared" si="22"/>
        <v>Perlu bantuan dalam Mata Pelajaran Bahasa Arab terutama dalam materi Materi angka dalam bahasa Arab dari 1 - 100 dan kalimat struktur khobar muqaddam mubtada' muakkhar</v>
      </c>
      <c r="AJ17" s="331" t="str">
        <f t="shared" si="10"/>
        <v>Menjelaskan pengertian, syarat, rukun, dan ketentuan dalam shalat jum'at beserta ketentuan-ketentuan dalam khutbah jum'at dan amaliyah - amaliyah sunnah yang disyariatkan dihari jum'at</v>
      </c>
      <c r="AK17" s="331" t="str">
        <f t="shared" si="11"/>
        <v>Materi angka dalam bahasa Arab dari 1 - 100 dan kalimat struktur khobar muqaddam mubtada' muakkhar</v>
      </c>
      <c r="AL17" s="366" t="str">
        <f>VLOOKUP('AQIDAH - AKHLAK'!AC17,'AQIDAH - AKHLAK'!$G$69:$I$76,3)</f>
        <v>Memahami pengertian , dalial, ciri-ciri dan dampak negatif sifat riya' dan nifaq serta Menyajikan contoh cara menghindari perilaku riya dan nifaq.</v>
      </c>
      <c r="AM17" s="366" t="str">
        <f>VLOOKUP('AQIDAH - AKHLAK'!AD17,'AQIDAH - AKHLAK'!$G$69:$I$76,3)</f>
        <v>Menerapkan adab membaca Al- Qur'an dan adab berdo'a serta mempraktekannya.</v>
      </c>
      <c r="AN17" s="366" t="str">
        <f>VLOOKUP('QUR''AN HADITS'!AC17,'QUR''AN HADITS'!$G$67:$I$74,3)</f>
        <v>Memahami serta mampu mempraktikkan hukum bacaan mad thobi'I, mad wajib muttashil, dan mad jais munfashil dalam surat pendek pilihan</v>
      </c>
      <c r="AO17" s="366">
        <f>VLOOKUP('QUR''AN HADITS'!AD17,'QUR''AN HADITS'!$G$67:$I$74,3)</f>
        <v>0</v>
      </c>
      <c r="AP17" s="366" t="str">
        <f>VLOOKUP(FIQIH!AC17,FIQIH!$G$67:$I$74,3)</f>
        <v>Menjelaskan pengertian, syarat, rukun, dan ketentuan dalam shalat jum'at beserta ketentuan-ketentuan dalam khutbah jum'at dan amaliyah - amaliyah sunnah yang disyariatkan dihari jum'at</v>
      </c>
      <c r="AQ17" s="366" t="str">
        <f>VLOOKUP(FIQIH!AD17,FIQIH!$G$67:$I$74,3)</f>
        <v>mengidentifikasi ketentuan-ketentuan  shalat sunnah Mu'aqad dan ghairu mu'akad dan hikmah dari shalat sunnah mu'aqad dan shalat sunnah ghairu mu'aqad</v>
      </c>
      <c r="AR17" s="366" t="str">
        <f>VLOOKUP(SKI!AC17,SKI!$G$67:$I$74,3)</f>
        <v>Menganalisis strategi dakwah nabi Muhammad saw di mekah</v>
      </c>
      <c r="AS17" s="366" t="str">
        <f>VLOOKUP(SKI!AD17,SKI!$G$67:$I$74,3)</f>
        <v xml:space="preserve">Menganalisis perjuangan nabi Muhammad saw. melakukan perubahan </v>
      </c>
      <c r="AT17" s="366" t="str">
        <f>VLOOKUP('BAHASA ARAB'!AC17,'BAHASA ARAB'!$G$67:$I$74,3)</f>
        <v xml:space="preserve">Materi kalimat istifham </v>
      </c>
      <c r="AU17" s="366" t="str">
        <f>VLOOKUP('BAHASA ARAB'!AD17,'BAHASA ARAB'!$G$67:$I$74,3)</f>
        <v>Materi angka dalam bahasa Arab dari 1 - 100 dan kalimat struktur khobar muqaddam mubtada' muakkhar</v>
      </c>
      <c r="AV17" s="366" t="str">
        <f>VLOOKUP('KE NU AN'!AC17,'KE NU AN'!$G$67:$I$74,3)</f>
        <v>menjelaskan pengertian pesantren, unsur unsur pesantren dan tata nilai pesantren</v>
      </c>
      <c r="AW17" s="366">
        <f>VLOOKUP('KE NU AN'!AD17,'KE NU AN'!$G$67:$I$74,3)</f>
        <v>0</v>
      </c>
      <c r="CD17" s="4"/>
      <c r="CE17" s="4"/>
      <c r="CF17" s="4"/>
      <c r="CG17" s="4"/>
      <c r="CH17" s="4"/>
      <c r="CI17" s="4"/>
      <c r="CJ17" s="4"/>
      <c r="CK17" s="4"/>
      <c r="CL17" s="4"/>
      <c r="CM17" s="4"/>
      <c r="CN17" s="4"/>
      <c r="CO17" s="4"/>
      <c r="CP17" s="4"/>
      <c r="CQ17" s="4"/>
      <c r="CR17" s="4"/>
      <c r="CS17" s="4"/>
      <c r="CT17" s="4"/>
      <c r="CU17" s="4"/>
      <c r="CV17" s="4"/>
      <c r="CW17" s="4"/>
      <c r="CX17" s="4"/>
    </row>
    <row r="18" spans="1:102" s="7" customFormat="1" ht="45.75" customHeight="1" x14ac:dyDescent="0.25">
      <c r="A18" s="173"/>
      <c r="B18" s="134">
        <f t="shared" si="12"/>
        <v>10</v>
      </c>
      <c r="C18" s="135">
        <f>IF(Data!F14="","",Data!F14)</f>
        <v>2109</v>
      </c>
      <c r="D18" s="135" t="str">
        <f>IF(Data!G14="","",Data!G14)</f>
        <v>3092608052</v>
      </c>
      <c r="E18" s="154" t="str">
        <f>IF(Data!H14="","",Data!H14)</f>
        <v>KEVIN FAHREZI</v>
      </c>
      <c r="F18" s="124" t="str">
        <f>IF(Data!I14="","",Data!I14)</f>
        <v>L</v>
      </c>
      <c r="G18" s="367">
        <f>IF('AQIDAH - AKHLAK'!W18="","",'AQIDAH - AKHLAK'!W18)</f>
        <v>74</v>
      </c>
      <c r="H18" s="367">
        <f>IF('QUR''AN HADITS'!W18="","",'QUR''AN HADITS'!W18)</f>
        <v>90.958333333333329</v>
      </c>
      <c r="I18" s="367">
        <f>IF(FIQIH!W18="","",FIQIH!W18)</f>
        <v>74</v>
      </c>
      <c r="J18" s="367">
        <f>IF(SKI!W18="","",SKI!W18)</f>
        <v>80.36666666666666</v>
      </c>
      <c r="K18" s="368">
        <f>IF('BAHASA ARAB'!W18="","",'BAHASA ARAB'!W18)</f>
        <v>75</v>
      </c>
      <c r="L18" s="369">
        <f>IF('KE NU AN'!W18="","",'KE NU AN'!W18)</f>
        <v>77</v>
      </c>
      <c r="M18" s="367">
        <f>IF('AQIDAH - AKHLAK'!X18="","",'AQIDAH - AKHLAK'!X18)</f>
        <v>74.2</v>
      </c>
      <c r="N18" s="367">
        <f>IF('QUR''AN HADITS'!X18="","",'QUR''AN HADITS'!X18)</f>
        <v>86.875</v>
      </c>
      <c r="O18" s="367">
        <f>IF(FIQIH!X18="","",FIQIH!X18)</f>
        <v>74.400000000000006</v>
      </c>
      <c r="P18" s="367">
        <f>IF(SKI!X18="","",SKI!X18)</f>
        <v>79.5</v>
      </c>
      <c r="Q18" s="368">
        <f>IF('BAHASA ARAB'!X18="","",'BAHASA ARAB'!X18)</f>
        <v>73</v>
      </c>
      <c r="R18" s="369">
        <f>IF('KE NU AN'!X18="","",'KE NU AN'!X18)</f>
        <v>80.333333333333329</v>
      </c>
      <c r="S18" s="367">
        <f>IF('AQIDAH - AKHLAK'!Y18="","",'AQIDAH - AKHLAK'!Y18)</f>
        <v>74</v>
      </c>
      <c r="T18" s="367">
        <f>IF('QUR''AN HADITS'!Y18="","",'QUR''AN HADITS'!Y18)</f>
        <v>90</v>
      </c>
      <c r="U18" s="367">
        <f>IF(FIQIH!Y18="","",FIQIH!Y18)</f>
        <v>74</v>
      </c>
      <c r="V18" s="367">
        <f>IF(SKI!Y18="","",SKI!Y18)</f>
        <v>76</v>
      </c>
      <c r="W18" s="368">
        <f>IF('BAHASA ARAB'!Y18="","",'BAHASA ARAB'!Y18)</f>
        <v>75</v>
      </c>
      <c r="X18" s="369">
        <f>IF('KE NU AN'!Y18="","",'KE NU AN'!Y18)</f>
        <v>78</v>
      </c>
      <c r="Y18" s="370"/>
      <c r="Z18" s="254">
        <f t="shared" si="13"/>
        <v>79</v>
      </c>
      <c r="AA18" s="254">
        <f t="shared" si="14"/>
        <v>78</v>
      </c>
      <c r="AB18" s="254">
        <f t="shared" si="15"/>
        <v>78</v>
      </c>
      <c r="AC18" s="242">
        <f t="shared" si="16"/>
        <v>78</v>
      </c>
      <c r="AD18" s="201">
        <f t="shared" si="17"/>
        <v>90.958333333333329</v>
      </c>
      <c r="AE18" s="201">
        <f t="shared" si="18"/>
        <v>74</v>
      </c>
      <c r="AF18" s="201">
        <f t="shared" si="19"/>
        <v>2</v>
      </c>
      <c r="AG18" s="201">
        <f t="shared" si="20"/>
        <v>1</v>
      </c>
      <c r="AH18" s="221" t="str">
        <f t="shared" si="21"/>
        <v xml:space="preserve">Menunjukkan penguasaan dalam Mata Pelajaran Qur'an - Hadits terutama dalam materi memahai isi kandungan surat Al Balad, Surat Az Zumar, surat Al Baqarah ayat 153 serta mampu mengamalkan nilai positif dan menghindari nili-nilai negatif sebagaimana keterangan dalam surat dan ayat tersebut </v>
      </c>
      <c r="AI18" s="226" t="str">
        <f t="shared" si="22"/>
        <v>Perlu bantuan dalam Mata Pelajaran Aqidah - Akhlak terutama dalam materi Menerapkan adab membaca Al- Qur'an dan adab berdo'a serta mempraktekannya.</v>
      </c>
      <c r="AJ18" s="331" t="str">
        <f t="shared" si="10"/>
        <v xml:space="preserve">memahai isi kandungan surat Al Balad, Surat Az Zumar, surat Al Baqarah ayat 153 serta mampu mengamalkan nilai positif dan menghindari nili-nilai negatif sebagaimana keterangan dalam surat dan ayat tersebut </v>
      </c>
      <c r="AK18" s="331" t="str">
        <f t="shared" si="11"/>
        <v>Menerapkan adab membaca Al- Qur'an dan adab berdo'a serta mempraktekannya.</v>
      </c>
      <c r="AL18" s="366" t="str">
        <f>VLOOKUP('AQIDAH - AKHLAK'!AC18,'AQIDAH - AKHLAK'!$G$69:$I$76,3)</f>
        <v xml:space="preserve">Menganalisis tugas dan sifat malaikat Allah serta makhluk gaib lainnya dan Menyajikan hasil analisis keterkaitan sifat malaikat dan syaitan dengan perilaku manusia. </v>
      </c>
      <c r="AM18" s="366" t="str">
        <f>VLOOKUP('AQIDAH - AKHLAK'!AD18,'AQIDAH - AKHLAK'!$G$69:$I$76,3)</f>
        <v>Menerapkan adab membaca Al- Qur'an dan adab berdo'a serta mempraktekannya.</v>
      </c>
      <c r="AN18" s="366" t="str">
        <f>VLOOKUP('QUR''AN HADITS'!AC18,'QUR''AN HADITS'!$G$67:$I$74,3)</f>
        <v xml:space="preserve">memahai isi kandungan surat Al Balad, Surat Az Zumar, surat Al Baqarah ayat 153 serta mampu mengamalkan nilai positif dan menghindari nili-nilai negatif sebagaimana keterangan dalam surat dan ayat tersebut </v>
      </c>
      <c r="AO18" s="366">
        <f>VLOOKUP('QUR''AN HADITS'!AD18,'QUR''AN HADITS'!$G$67:$I$74,3)</f>
        <v>0</v>
      </c>
      <c r="AP18" s="366" t="str">
        <f>VLOOKUP(FIQIH!AC18,FIQIH!$G$67:$I$74,3)</f>
        <v>Menjelaskan pengertian, syarat, rukun, dan ketentuan dalam shalat jum'at beserta ketentuan-ketentuan dalam khutbah jum'at dan amaliyah - amaliyah sunnah yang disyariatkan dihari jum'at</v>
      </c>
      <c r="AQ18" s="366" t="str">
        <f>VLOOKUP(FIQIH!AD18,FIQIH!$G$67:$I$74,3)</f>
        <v>mengidentifikasi ketentuan-ketentuan  shalat sunnah Mu'aqad dan ghairu mu'akad dan hikmah dari shalat sunnah mu'aqad dan shalat sunnah ghairu mu'aqad</v>
      </c>
      <c r="AR18" s="366" t="str">
        <f>VLOOKUP(SKI!AC18,SKI!$G$67:$I$74,3)</f>
        <v>Menganalisis strategi dakwah nabi Muhammad saw di mekah</v>
      </c>
      <c r="AS18" s="366" t="str">
        <f>VLOOKUP(SKI!AD18,SKI!$G$67:$I$74,3)</f>
        <v xml:space="preserve">Menganalisis perjuangan nabi Muhammad saw. melakukan perubahan </v>
      </c>
      <c r="AT18" s="366" t="str">
        <f>VLOOKUP('BAHASA ARAB'!AC18,'BAHASA ARAB'!$G$67:$I$74,3)</f>
        <v xml:space="preserve">Materi kalimat istifham </v>
      </c>
      <c r="AU18" s="366" t="str">
        <f>VLOOKUP('BAHASA ARAB'!AD18,'BAHASA ARAB'!$G$67:$I$74,3)</f>
        <v>Materi angka dalam bahasa Arab dari 1 - 100 dan kalimat struktur khobar muqaddam mubtada' muakkhar</v>
      </c>
      <c r="AV18" s="366" t="str">
        <f>VLOOKUP('KE NU AN'!AC18,'KE NU AN'!$G$67:$I$74,3)</f>
        <v>menjelaskan memahami tentang struktur organisai  NU, kepengurusan NU dan tugasnya, lembaga dan badan otonom NU dan perangkat organisasi Nu</v>
      </c>
      <c r="AW18" s="366">
        <f>VLOOKUP('KE NU AN'!AD18,'KE NU AN'!$G$67:$I$74,3)</f>
        <v>0</v>
      </c>
      <c r="CD18" s="4"/>
      <c r="CE18" s="4"/>
      <c r="CF18" s="4"/>
      <c r="CG18" s="4"/>
      <c r="CH18" s="4"/>
      <c r="CI18" s="4"/>
      <c r="CJ18" s="4"/>
      <c r="CK18" s="4"/>
      <c r="CL18" s="4"/>
      <c r="CM18" s="4"/>
      <c r="CN18" s="4"/>
      <c r="CO18" s="4"/>
      <c r="CP18" s="4"/>
      <c r="CQ18" s="4"/>
      <c r="CR18" s="4"/>
      <c r="CS18" s="4"/>
      <c r="CT18" s="4"/>
      <c r="CU18" s="4"/>
      <c r="CV18" s="4"/>
      <c r="CW18" s="4"/>
      <c r="CX18" s="4"/>
    </row>
    <row r="19" spans="1:102" s="7" customFormat="1" ht="45.75" customHeight="1" x14ac:dyDescent="0.25">
      <c r="A19" s="173"/>
      <c r="B19" s="134">
        <f t="shared" si="12"/>
        <v>11</v>
      </c>
      <c r="C19" s="135">
        <f>IF(Data!F15="","",Data!F15)</f>
        <v>2096</v>
      </c>
      <c r="D19" s="135" t="str">
        <f>IF(Data!G15="","",Data!G15)</f>
        <v>0107523037</v>
      </c>
      <c r="E19" s="154" t="str">
        <f>IF(Data!H15="","",Data!H15)</f>
        <v>M. IZAM AZMI</v>
      </c>
      <c r="F19" s="124" t="str">
        <f>IF(Data!I15="","",Data!I15)</f>
        <v>L</v>
      </c>
      <c r="G19" s="367">
        <f>IF('AQIDAH - AKHLAK'!W19="","",'AQIDAH - AKHLAK'!W19)</f>
        <v>81</v>
      </c>
      <c r="H19" s="367">
        <f>IF('QUR''AN HADITS'!W19="","",'QUR''AN HADITS'!W19)</f>
        <v>85.270833333333329</v>
      </c>
      <c r="I19" s="367">
        <f>IF(FIQIH!W19="","",FIQIH!W19)</f>
        <v>85</v>
      </c>
      <c r="J19" s="367">
        <f>IF(SKI!W19="","",SKI!W19)</f>
        <v>83</v>
      </c>
      <c r="K19" s="368">
        <f>IF('BAHASA ARAB'!W19="","",'BAHASA ARAB'!W19)</f>
        <v>75</v>
      </c>
      <c r="L19" s="369">
        <f>IF('KE NU AN'!W19="","",'KE NU AN'!W19)</f>
        <v>81.433333333333337</v>
      </c>
      <c r="M19" s="367">
        <f>IF('AQIDAH - AKHLAK'!X19="","",'AQIDAH - AKHLAK'!X19)</f>
        <v>81.8</v>
      </c>
      <c r="N19" s="367">
        <f>IF('QUR''AN HADITS'!X19="","",'QUR''AN HADITS'!X19)</f>
        <v>85.8125</v>
      </c>
      <c r="O19" s="367">
        <f>IF(FIQIH!X19="","",FIQIH!X19)</f>
        <v>81.400000000000006</v>
      </c>
      <c r="P19" s="367">
        <f>IF(SKI!X19="","",SKI!X19)</f>
        <v>85.5</v>
      </c>
      <c r="Q19" s="368">
        <f>IF('BAHASA ARAB'!X19="","",'BAHASA ARAB'!X19)</f>
        <v>74.5</v>
      </c>
      <c r="R19" s="369">
        <f>IF('KE NU AN'!X19="","",'KE NU AN'!X19)</f>
        <v>83.333333333333329</v>
      </c>
      <c r="S19" s="367">
        <f>IF('AQIDAH - AKHLAK'!Y19="","",'AQIDAH - AKHLAK'!Y19)</f>
        <v>79</v>
      </c>
      <c r="T19" s="367">
        <f>IF('QUR''AN HADITS'!Y19="","",'QUR''AN HADITS'!Y19)</f>
        <v>78</v>
      </c>
      <c r="U19" s="367">
        <f>IF(FIQIH!Y19="","",FIQIH!Y19)</f>
        <v>78</v>
      </c>
      <c r="V19" s="367">
        <f>IF(SKI!Y19="","",SKI!Y19)</f>
        <v>84</v>
      </c>
      <c r="W19" s="368">
        <f>IF('BAHASA ARAB'!Y19="","",'BAHASA ARAB'!Y19)</f>
        <v>75</v>
      </c>
      <c r="X19" s="369">
        <f>IF('KE NU AN'!Y19="","",'KE NU AN'!Y19)</f>
        <v>82</v>
      </c>
      <c r="Y19" s="370"/>
      <c r="Z19" s="254">
        <f t="shared" si="13"/>
        <v>82</v>
      </c>
      <c r="AA19" s="254">
        <f t="shared" si="14"/>
        <v>82</v>
      </c>
      <c r="AB19" s="254">
        <f t="shared" si="15"/>
        <v>79</v>
      </c>
      <c r="AC19" s="242">
        <f t="shared" si="16"/>
        <v>81</v>
      </c>
      <c r="AD19" s="201">
        <f t="shared" si="17"/>
        <v>85.270833333333329</v>
      </c>
      <c r="AE19" s="201">
        <f t="shared" si="18"/>
        <v>75</v>
      </c>
      <c r="AF19" s="201">
        <f t="shared" si="19"/>
        <v>2</v>
      </c>
      <c r="AG19" s="201">
        <f t="shared" si="20"/>
        <v>5</v>
      </c>
      <c r="AH19" s="221" t="str">
        <f t="shared" si="21"/>
        <v>Menunjukkan penguasaan dalam Mata Pelajaran Qur'an - Hadits terutama dalam materi Memahami serta mampu mempraktikkan hukum bacaan mad thobi'I, mad wajib muttashil, dan mad jais munfashil dalam surat pendek pilihan</v>
      </c>
      <c r="AI19" s="226" t="str">
        <f t="shared" si="22"/>
        <v>Perlu bantuan dalam Mata Pelajaran Bahasa Arab terutama dalam materi Materi angka dalam bahasa Arab dari 1 - 100 dan kalimat struktur khobar muqaddam mubtada' muakkhar</v>
      </c>
      <c r="AJ19" s="331" t="str">
        <f t="shared" si="10"/>
        <v>Memahami serta mampu mempraktikkan hukum bacaan mad thobi'I, mad wajib muttashil, dan mad jais munfashil dalam surat pendek pilihan</v>
      </c>
      <c r="AK19" s="331" t="str">
        <f t="shared" si="11"/>
        <v>Materi angka dalam bahasa Arab dari 1 - 100 dan kalimat struktur khobar muqaddam mubtada' muakkhar</v>
      </c>
      <c r="AL19" s="366" t="str">
        <f>VLOOKUP('AQIDAH - AKHLAK'!AC19,'AQIDAH - AKHLAK'!$G$69:$I$76,3)</f>
        <v>Memahami pengertian , dalial, ciri-ciri dan dampak negatif sifat riya' dan nifaq serta Menyajikan contoh cara menghindari perilaku riya dan nifaq.</v>
      </c>
      <c r="AM19" s="366" t="str">
        <f>VLOOKUP('AQIDAH - AKHLAK'!AD19,'AQIDAH - AKHLAK'!$G$69:$I$76,3)</f>
        <v>Menerapkan adab membaca Al- Qur'an dan adab berdo'a serta mempraktekannya.</v>
      </c>
      <c r="AN19" s="366" t="str">
        <f>VLOOKUP('QUR''AN HADITS'!AC19,'QUR''AN HADITS'!$G$67:$I$74,3)</f>
        <v>Memahami serta mampu mempraktikkan hukum bacaan mad thobi'I, mad wajib muttashil, dan mad jais munfashil dalam surat pendek pilihan</v>
      </c>
      <c r="AO19" s="366">
        <f>VLOOKUP('QUR''AN HADITS'!AD19,'QUR''AN HADITS'!$G$67:$I$74,3)</f>
        <v>0</v>
      </c>
      <c r="AP19" s="366" t="str">
        <f>VLOOKUP(FIQIH!AC19,FIQIH!$G$67:$I$74,3)</f>
        <v>Menjelaskan pengertian, syarat, rukun, dan ketentuan dalam shalat jum'at beserta ketentuan-ketentuan dalam khutbah jum'at dan amaliyah - amaliyah sunnah yang disyariatkan dihari jum'at</v>
      </c>
      <c r="AQ19" s="366" t="str">
        <f>VLOOKUP(FIQIH!AD19,FIQIH!$G$67:$I$74,3)</f>
        <v>mengidentifikasi ketentuan-ketentuan  shalat sunnah Mu'aqad dan ghairu mu'akad dan hikmah dari shalat sunnah mu'aqad dan shalat sunnah ghairu mu'aqad</v>
      </c>
      <c r="AR19" s="366" t="str">
        <f>VLOOKUP(SKI!AC19,SKI!$G$67:$I$74,3)</f>
        <v>Menganalisis  dakwah nabi Muhammad saw di mekah</v>
      </c>
      <c r="AS19" s="366" t="str">
        <f>VLOOKUP(SKI!AD19,SKI!$G$67:$I$74,3)</f>
        <v xml:space="preserve">Menganalisis perjuangan nabi Muhammad saw. melakukan perubahan </v>
      </c>
      <c r="AT19" s="366" t="str">
        <f>VLOOKUP('BAHASA ARAB'!AC19,'BAHASA ARAB'!$G$67:$I$74,3)</f>
        <v xml:space="preserve">Materi kalimat istifham </v>
      </c>
      <c r="AU19" s="366" t="str">
        <f>VLOOKUP('BAHASA ARAB'!AD19,'BAHASA ARAB'!$G$67:$I$74,3)</f>
        <v>Materi angka dalam bahasa Arab dari 1 - 100 dan kalimat struktur khobar muqaddam mubtada' muakkhar</v>
      </c>
      <c r="AV19" s="366" t="str">
        <f>VLOOKUP('KE NU AN'!AC19,'KE NU AN'!$G$67:$I$74,3)</f>
        <v>menjelaskan  amaliyah dzikir dan memutaar tasbid berdasarkan dalil-dalil al qur'an dan hadis menurut paham ahlussunnah waljama'ah</v>
      </c>
      <c r="AW19" s="366">
        <f>VLOOKUP('KE NU AN'!AD19,'KE NU AN'!$G$67:$I$74,3)</f>
        <v>0</v>
      </c>
      <c r="CD19" s="4"/>
      <c r="CE19" s="4"/>
      <c r="CF19" s="4"/>
      <c r="CG19" s="4"/>
      <c r="CH19" s="4"/>
      <c r="CI19" s="4"/>
      <c r="CJ19" s="4"/>
      <c r="CK19" s="4"/>
      <c r="CL19" s="4"/>
      <c r="CM19" s="4"/>
      <c r="CN19" s="4"/>
      <c r="CO19" s="4"/>
      <c r="CP19" s="4"/>
      <c r="CQ19" s="4"/>
      <c r="CR19" s="4"/>
      <c r="CS19" s="4"/>
      <c r="CT19" s="4"/>
      <c r="CU19" s="4"/>
      <c r="CV19" s="4"/>
      <c r="CW19" s="4"/>
      <c r="CX19" s="4"/>
    </row>
    <row r="20" spans="1:102" s="7" customFormat="1" ht="45.75" customHeight="1" x14ac:dyDescent="0.25">
      <c r="A20" s="173"/>
      <c r="B20" s="134">
        <f t="shared" si="12"/>
        <v>12</v>
      </c>
      <c r="C20" s="135">
        <f>IF(Data!F16="","",Data!F16)</f>
        <v>2102</v>
      </c>
      <c r="D20" s="135" t="str">
        <f>IF(Data!G16="","",Data!G16)</f>
        <v>0104675982</v>
      </c>
      <c r="E20" s="154" t="str">
        <f>IF(Data!H16="","",Data!H16)</f>
        <v>M. RAFFY MAULA DANNY</v>
      </c>
      <c r="F20" s="124" t="str">
        <f>IF(Data!I16="","",Data!I16)</f>
        <v>L</v>
      </c>
      <c r="G20" s="367">
        <f>IF('AQIDAH - AKHLAK'!W20="","",'AQIDAH - AKHLAK'!W20)</f>
        <v>81</v>
      </c>
      <c r="H20" s="367">
        <f>IF('QUR''AN HADITS'!W20="","",'QUR''AN HADITS'!W20)</f>
        <v>93.375</v>
      </c>
      <c r="I20" s="367">
        <f>IF(FIQIH!W20="","",FIQIH!W20)</f>
        <v>83.5</v>
      </c>
      <c r="J20" s="367">
        <f>IF(SKI!W20="","",SKI!W20)</f>
        <v>81.466666666666669</v>
      </c>
      <c r="K20" s="368">
        <f>IF('BAHASA ARAB'!W20="","",'BAHASA ARAB'!W20)</f>
        <v>75</v>
      </c>
      <c r="L20" s="369">
        <f>IF('KE NU AN'!W20="","",'KE NU AN'!W20)</f>
        <v>78.7</v>
      </c>
      <c r="M20" s="367">
        <f>IF('AQIDAH - AKHLAK'!X20="","",'AQIDAH - AKHLAK'!X20)</f>
        <v>81.2</v>
      </c>
      <c r="N20" s="367">
        <f>IF('QUR''AN HADITS'!X20="","",'QUR''AN HADITS'!X20)</f>
        <v>94.125</v>
      </c>
      <c r="O20" s="367">
        <f>IF(FIQIH!X20="","",FIQIH!X20)</f>
        <v>82.8</v>
      </c>
      <c r="P20" s="367">
        <f>IF(SKI!X20="","",SKI!X20)</f>
        <v>85.5</v>
      </c>
      <c r="Q20" s="368">
        <f>IF('BAHASA ARAB'!X20="","",'BAHASA ARAB'!X20)</f>
        <v>75.5</v>
      </c>
      <c r="R20" s="369">
        <f>IF('KE NU AN'!X20="","",'KE NU AN'!X20)</f>
        <v>80.333333333333329</v>
      </c>
      <c r="S20" s="367">
        <f>IF('AQIDAH - AKHLAK'!Y20="","",'AQIDAH - AKHLAK'!Y20)</f>
        <v>78</v>
      </c>
      <c r="T20" s="367">
        <f>IF('QUR''AN HADITS'!Y20="","",'QUR''AN HADITS'!Y20)</f>
        <v>95</v>
      </c>
      <c r="U20" s="367">
        <f>IF(FIQIH!Y20="","",FIQIH!Y20)</f>
        <v>79</v>
      </c>
      <c r="V20" s="367">
        <f>IF(SKI!Y20="","",SKI!Y20)</f>
        <v>84</v>
      </c>
      <c r="W20" s="368">
        <f>IF('BAHASA ARAB'!Y20="","",'BAHASA ARAB'!Y20)</f>
        <v>75</v>
      </c>
      <c r="X20" s="369">
        <f>IF('KE NU AN'!Y20="","",'KE NU AN'!Y20)</f>
        <v>84</v>
      </c>
      <c r="Y20" s="370"/>
      <c r="Z20" s="254">
        <f t="shared" si="13"/>
        <v>82</v>
      </c>
      <c r="AA20" s="254">
        <f t="shared" si="14"/>
        <v>83</v>
      </c>
      <c r="AB20" s="254">
        <f t="shared" si="15"/>
        <v>83</v>
      </c>
      <c r="AC20" s="242">
        <f t="shared" si="16"/>
        <v>83</v>
      </c>
      <c r="AD20" s="201">
        <f t="shared" si="17"/>
        <v>93.375</v>
      </c>
      <c r="AE20" s="201">
        <f t="shared" si="18"/>
        <v>75</v>
      </c>
      <c r="AF20" s="201">
        <f t="shared" si="19"/>
        <v>2</v>
      </c>
      <c r="AG20" s="201">
        <f t="shared" si="20"/>
        <v>5</v>
      </c>
      <c r="AH20" s="221" t="str">
        <f t="shared" si="21"/>
        <v xml:space="preserve">Menunjukkan penguasaan dalam Mata Pelajaran Qur'an - Hadits terutama dalam materi memahai isi kandungan surat Al Balad, Surat Az Zumar, surat Al Baqarah ayat 153 serta mampu mengamalkan nilai positif dan menghindari nili-nilai negatif sebagaimana keterangan dalam surat dan ayat tersebut </v>
      </c>
      <c r="AI20" s="226" t="str">
        <f t="shared" si="22"/>
        <v>Perlu bantuan dalam Mata Pelajaran Bahasa Arab terutama dalam materi Materi angka dalam bahasa Arab dari 1 - 100 dan kalimat struktur khobar muqaddam mubtada' muakkhar</v>
      </c>
      <c r="AJ20" s="331" t="str">
        <f t="shared" si="10"/>
        <v xml:space="preserve">memahai isi kandungan surat Al Balad, Surat Az Zumar, surat Al Baqarah ayat 153 serta mampu mengamalkan nilai positif dan menghindari nili-nilai negatif sebagaimana keterangan dalam surat dan ayat tersebut </v>
      </c>
      <c r="AK20" s="331" t="str">
        <f t="shared" si="11"/>
        <v>Materi angka dalam bahasa Arab dari 1 - 100 dan kalimat struktur khobar muqaddam mubtada' muakkhar</v>
      </c>
      <c r="AL20" s="366" t="str">
        <f>VLOOKUP('AQIDAH - AKHLAK'!AC20,'AQIDAH - AKHLAK'!$G$69:$I$76,3)</f>
        <v>Memahami pengertian , dalial, ciri-ciri dan dampak negatif sifat riya' dan nifaq serta Menyajikan contoh cara menghindari perilaku riya dan nifaq.</v>
      </c>
      <c r="AM20" s="366" t="str">
        <f>VLOOKUP('AQIDAH - AKHLAK'!AD20,'AQIDAH - AKHLAK'!$G$69:$I$76,3)</f>
        <v>Menerapkan adab membaca Al- Qur'an dan adab berdo'a serta mempraktekannya.</v>
      </c>
      <c r="AN20" s="366" t="str">
        <f>VLOOKUP('QUR''AN HADITS'!AC20,'QUR''AN HADITS'!$G$67:$I$74,3)</f>
        <v xml:space="preserve">memahai isi kandungan surat Al Balad, Surat Az Zumar, surat Al Baqarah ayat 153 serta mampu mengamalkan nilai positif dan menghindari nili-nilai negatif sebagaimana keterangan dalam surat dan ayat tersebut </v>
      </c>
      <c r="AO20" s="366">
        <f>VLOOKUP('QUR''AN HADITS'!AD20,'QUR''AN HADITS'!$G$67:$I$74,3)</f>
        <v>0</v>
      </c>
      <c r="AP20" s="366" t="str">
        <f>VLOOKUP(FIQIH!AC20,FIQIH!$G$67:$I$74,3)</f>
        <v>Menjelaskan pengertian, syarat, rukun, dan ketentuan-ketentuan ;lain dalam pelaksanaan shalat jamak dan Qasar dan ketentuan -ketentuan syariat dalam tata cara pelaksanaan shalat fardlu dalam kondisi tertentu seperti sakitdan  dalam perjalanan</v>
      </c>
      <c r="AQ20" s="366" t="str">
        <f>VLOOKUP(FIQIH!AD20,FIQIH!$G$67:$I$74,3)</f>
        <v>mengidentifikasi ketentuan-ketentuan  shalat sunnah Mu'aqad dan ghairu mu'akad dan hikmah dari shalat sunnah mu'aqad dan shalat sunnah ghairu mu'aqad</v>
      </c>
      <c r="AR20" s="366" t="str">
        <f>VLOOKUP(SKI!AC20,SKI!$G$67:$I$74,3)</f>
        <v>Menganalisis strategi dakwah nabi Muhammad saw di mekah</v>
      </c>
      <c r="AS20" s="366" t="str">
        <f>VLOOKUP(SKI!AD20,SKI!$G$67:$I$74,3)</f>
        <v xml:space="preserve">Menganalisis perjuangan nabi Muhammad saw. melakukan perubahan </v>
      </c>
      <c r="AT20" s="366" t="str">
        <f>VLOOKUP('BAHASA ARAB'!AC20,'BAHASA ARAB'!$G$67:$I$74,3)</f>
        <v xml:space="preserve">Materi kalimat istifham </v>
      </c>
      <c r="AU20" s="366" t="str">
        <f>VLOOKUP('BAHASA ARAB'!AD20,'BAHASA ARAB'!$G$67:$I$74,3)</f>
        <v>Materi angka dalam bahasa Arab dari 1 - 100 dan kalimat struktur khobar muqaddam mubtada' muakkhar</v>
      </c>
      <c r="AV20" s="366" t="str">
        <f>VLOOKUP('KE NU AN'!AC20,'KE NU AN'!$G$67:$I$74,3)</f>
        <v>menjelaskan memahami tentang struktur organisai  NU, kepengurusan NU dan tugasnya, lembaga dan badan otonom NU dan perangkat organisasi Nu</v>
      </c>
      <c r="AW20" s="366">
        <f>VLOOKUP('KE NU AN'!AD20,'KE NU AN'!$G$67:$I$74,3)</f>
        <v>0</v>
      </c>
      <c r="CD20" s="4"/>
      <c r="CE20" s="4"/>
      <c r="CF20" s="4"/>
      <c r="CG20" s="4"/>
      <c r="CH20" s="4"/>
      <c r="CI20" s="4"/>
      <c r="CJ20" s="4"/>
      <c r="CK20" s="4"/>
      <c r="CL20" s="4"/>
      <c r="CM20" s="4"/>
      <c r="CN20" s="4"/>
      <c r="CO20" s="4"/>
      <c r="CP20" s="4"/>
      <c r="CQ20" s="4"/>
      <c r="CR20" s="4"/>
      <c r="CS20" s="4"/>
      <c r="CT20" s="4"/>
      <c r="CU20" s="4"/>
      <c r="CV20" s="4"/>
      <c r="CW20" s="4"/>
      <c r="CX20" s="4"/>
    </row>
    <row r="21" spans="1:102" s="7" customFormat="1" ht="45.75" customHeight="1" x14ac:dyDescent="0.25">
      <c r="A21" s="173"/>
      <c r="B21" s="134">
        <f t="shared" si="12"/>
        <v>13</v>
      </c>
      <c r="C21" s="135">
        <f>IF(Data!F17="","",Data!F17)</f>
        <v>2090</v>
      </c>
      <c r="D21" s="135" t="str">
        <f>IF(Data!G17="","",Data!G17)</f>
        <v>3090477421</v>
      </c>
      <c r="E21" s="154" t="str">
        <f>IF(Data!H17="","",Data!H17)</f>
        <v>MARWAH RIANA</v>
      </c>
      <c r="F21" s="124" t="str">
        <f>IF(Data!I17="","",Data!I17)</f>
        <v>P</v>
      </c>
      <c r="G21" s="367">
        <f>IF('AQIDAH - AKHLAK'!W21="","",'AQIDAH - AKHLAK'!W21)</f>
        <v>86.5</v>
      </c>
      <c r="H21" s="367">
        <f>IF('QUR''AN HADITS'!W21="","",'QUR''AN HADITS'!W21)</f>
        <v>89.75</v>
      </c>
      <c r="I21" s="367">
        <f>IF(FIQIH!W21="","",FIQIH!W21)</f>
        <v>92.5</v>
      </c>
      <c r="J21" s="367">
        <f>IF(SKI!W21="","",SKI!W21)</f>
        <v>81.666666666666671</v>
      </c>
      <c r="K21" s="368">
        <f>IF('BAHASA ARAB'!W21="","",'BAHASA ARAB'!W21)</f>
        <v>76</v>
      </c>
      <c r="L21" s="369">
        <f>IF('KE NU AN'!W21="","",'KE NU AN'!W21)</f>
        <v>81.066666666666663</v>
      </c>
      <c r="M21" s="367">
        <f>IF('AQIDAH - AKHLAK'!X21="","",'AQIDAH - AKHLAK'!X21)</f>
        <v>86.2</v>
      </c>
      <c r="N21" s="367">
        <f>IF('QUR''AN HADITS'!X21="","",'QUR''AN HADITS'!X21)</f>
        <v>84.25</v>
      </c>
      <c r="O21" s="367">
        <f>IF(FIQIH!X21="","",FIQIH!X21)</f>
        <v>87.6</v>
      </c>
      <c r="P21" s="367">
        <f>IF(SKI!X21="","",SKI!X21)</f>
        <v>84.5</v>
      </c>
      <c r="Q21" s="368">
        <f>IF('BAHASA ARAB'!X21="","",'BAHASA ARAB'!X21)</f>
        <v>76.5</v>
      </c>
      <c r="R21" s="369">
        <f>IF('KE NU AN'!X21="","",'KE NU AN'!X21)</f>
        <v>85.666666666666671</v>
      </c>
      <c r="S21" s="367">
        <f>IF('AQIDAH - AKHLAK'!Y21="","",'AQIDAH - AKHLAK'!Y21)</f>
        <v>79</v>
      </c>
      <c r="T21" s="367">
        <f>IF('QUR''AN HADITS'!Y21="","",'QUR''AN HADITS'!Y21)</f>
        <v>78</v>
      </c>
      <c r="U21" s="367">
        <f>IF(FIQIH!Y21="","",FIQIH!Y21)</f>
        <v>79</v>
      </c>
      <c r="V21" s="367">
        <f>IF(SKI!Y21="","",SKI!Y21)</f>
        <v>83</v>
      </c>
      <c r="W21" s="368">
        <f>IF('BAHASA ARAB'!Y21="","",'BAHASA ARAB'!Y21)</f>
        <v>75</v>
      </c>
      <c r="X21" s="369">
        <f>IF('KE NU AN'!Y21="","",'KE NU AN'!Y21)</f>
        <v>83</v>
      </c>
      <c r="Y21" s="370"/>
      <c r="Z21" s="254">
        <f t="shared" si="13"/>
        <v>85</v>
      </c>
      <c r="AA21" s="254">
        <f t="shared" si="14"/>
        <v>84</v>
      </c>
      <c r="AB21" s="254">
        <f t="shared" si="15"/>
        <v>80</v>
      </c>
      <c r="AC21" s="242">
        <f t="shared" si="16"/>
        <v>83</v>
      </c>
      <c r="AD21" s="201">
        <f t="shared" si="17"/>
        <v>92.5</v>
      </c>
      <c r="AE21" s="201">
        <f t="shared" si="18"/>
        <v>76</v>
      </c>
      <c r="AF21" s="201">
        <f t="shared" si="19"/>
        <v>3</v>
      </c>
      <c r="AG21" s="201">
        <f t="shared" si="20"/>
        <v>5</v>
      </c>
      <c r="AH21" s="221" t="str">
        <f t="shared" si="21"/>
        <v>Menunjukkan penguasaan dalam Mata Pelajaran Fiqih terutama dalam materi Menjelaskan pengertian, syarat, rukun, dan ketentuan-ketentuan ;lain dalam pelaksanaan shalat jamak dan Qasar dan ketentuan -ketentuan syariat dalam tata cara pelaksanaan shalat fardlu dalam kondisi tertentu seperti sakitdan  dalam perjalanan</v>
      </c>
      <c r="AI21" s="226" t="str">
        <f t="shared" si="22"/>
        <v>Perlu bantuan dalam Mata Pelajaran Bahasa Arab terutama dalam materi Materi angka dalam bahasa Arab dari 1 - 100 dan kalimat struktur khobar muqaddam mubtada' muakkhar</v>
      </c>
      <c r="AJ21" s="331" t="str">
        <f t="shared" si="10"/>
        <v>Menjelaskan pengertian, syarat, rukun, dan ketentuan-ketentuan ;lain dalam pelaksanaan shalat jamak dan Qasar dan ketentuan -ketentuan syariat dalam tata cara pelaksanaan shalat fardlu dalam kondisi tertentu seperti sakitdan  dalam perjalanan</v>
      </c>
      <c r="AK21" s="331" t="str">
        <f t="shared" si="11"/>
        <v>Materi angka dalam bahasa Arab dari 1 - 100 dan kalimat struktur khobar muqaddam mubtada' muakkhar</v>
      </c>
      <c r="AL21" s="366" t="str">
        <f>VLOOKUP('AQIDAH - AKHLAK'!AC21,'AQIDAH - AKHLAK'!$G$69:$I$76,3)</f>
        <v>Memahami pengertian , dalial, ciri-ciri dan dampak negatif sifat riya' dan nifaq serta Menyajikan contoh cara menghindari perilaku riya dan nifaq.</v>
      </c>
      <c r="AM21" s="366" t="str">
        <f>VLOOKUP('AQIDAH - AKHLAK'!AD21,'AQIDAH - AKHLAK'!$G$69:$I$76,3)</f>
        <v>Menerapkan adab membaca Al- Qur'an dan adab berdo'a serta mempraktekannya.</v>
      </c>
      <c r="AN21" s="366" t="str">
        <f>VLOOKUP('QUR''AN HADITS'!AC21,'QUR''AN HADITS'!$G$67:$I$74,3)</f>
        <v>Memahami serta mampu mempraktikkan hukum bacaan mad thobi'I, mad wajib muttashil, dan mad jais munfashil dalam surat pendek pilihan</v>
      </c>
      <c r="AO21" s="366">
        <f>VLOOKUP('QUR''AN HADITS'!AD21,'QUR''AN HADITS'!$G$67:$I$74,3)</f>
        <v>0</v>
      </c>
      <c r="AP21" s="366" t="str">
        <f>VLOOKUP(FIQIH!AC21,FIQIH!$G$67:$I$74,3)</f>
        <v>Menjelaskan pengertian, syarat, rukun, dan ketentuan-ketentuan ;lain dalam pelaksanaan shalat jamak dan Qasar dan ketentuan -ketentuan syariat dalam tata cara pelaksanaan shalat fardlu dalam kondisi tertentu seperti sakitdan  dalam perjalanan</v>
      </c>
      <c r="AQ21" s="366" t="str">
        <f>VLOOKUP(FIQIH!AD21,FIQIH!$G$67:$I$74,3)</f>
        <v>mengidentifikasi ketentuan-ketentuan  shalat sunnah Mu'aqad dan ghairu mu'akad dan hikmah dari shalat sunnah mu'aqad dan shalat sunnah ghairu mu'aqad</v>
      </c>
      <c r="AR21" s="366" t="str">
        <f>VLOOKUP(SKI!AC21,SKI!$G$67:$I$74,3)</f>
        <v>Menganalisis  dakwah nabi Muhammad saw di mekah</v>
      </c>
      <c r="AS21" s="366" t="str">
        <f>VLOOKUP(SKI!AD21,SKI!$G$67:$I$74,3)</f>
        <v xml:space="preserve">Menganalisis perjuangan nabi Muhammad saw. melakukan perubahan </v>
      </c>
      <c r="AT21" s="366" t="str">
        <f>VLOOKUP('BAHASA ARAB'!AC21,'BAHASA ARAB'!$G$67:$I$74,3)</f>
        <v xml:space="preserve">Materi kalimat istifham </v>
      </c>
      <c r="AU21" s="366" t="str">
        <f>VLOOKUP('BAHASA ARAB'!AD21,'BAHASA ARAB'!$G$67:$I$74,3)</f>
        <v>Materi angka dalam bahasa Arab dari 1 - 100 dan kalimat struktur khobar muqaddam mubtada' muakkhar</v>
      </c>
      <c r="AV21" s="366" t="str">
        <f>VLOOKUP('KE NU AN'!AC21,'KE NU AN'!$G$67:$I$74,3)</f>
        <v>menjelaskan  amaliyah dzikir dan memutaar tasbid berdasarkan dalil-dalil al qur'an dan hadis menurut paham ahlussunnah waljama'ah</v>
      </c>
      <c r="AW21" s="366">
        <f>VLOOKUP('KE NU AN'!AD21,'KE NU AN'!$G$67:$I$74,3)</f>
        <v>0</v>
      </c>
      <c r="CD21" s="4"/>
      <c r="CE21" s="4"/>
      <c r="CF21" s="4"/>
      <c r="CG21" s="4"/>
      <c r="CH21" s="4"/>
      <c r="CI21" s="4"/>
      <c r="CJ21" s="4"/>
      <c r="CK21" s="4"/>
      <c r="CL21" s="4"/>
      <c r="CM21" s="4"/>
      <c r="CN21" s="4"/>
      <c r="CO21" s="4"/>
      <c r="CP21" s="4"/>
      <c r="CQ21" s="4"/>
      <c r="CR21" s="4"/>
      <c r="CS21" s="4"/>
      <c r="CT21" s="4"/>
      <c r="CU21" s="4"/>
      <c r="CV21" s="4"/>
      <c r="CW21" s="4"/>
      <c r="CX21" s="4"/>
    </row>
    <row r="22" spans="1:102" s="7" customFormat="1" ht="45.75" customHeight="1" x14ac:dyDescent="0.25">
      <c r="A22" s="173"/>
      <c r="B22" s="134">
        <f t="shared" si="12"/>
        <v>14</v>
      </c>
      <c r="C22" s="135">
        <f>IF(Data!F18="","",Data!F18)</f>
        <v>2105</v>
      </c>
      <c r="D22" s="135" t="str">
        <f>IF(Data!G18="","",Data!G18)</f>
        <v>3086284599</v>
      </c>
      <c r="E22" s="154" t="str">
        <f>IF(Data!H18="","",Data!H18)</f>
        <v>MUH. SYIFA' BAYU AJI</v>
      </c>
      <c r="F22" s="124" t="str">
        <f>IF(Data!I18="","",Data!I18)</f>
        <v>L</v>
      </c>
      <c r="G22" s="367">
        <f>IF('AQIDAH - AKHLAK'!W22="","",'AQIDAH - AKHLAK'!W22)</f>
        <v>82.5</v>
      </c>
      <c r="H22" s="367">
        <f>IF('QUR''AN HADITS'!W22="","",'QUR''AN HADITS'!W22)</f>
        <v>85.5</v>
      </c>
      <c r="I22" s="367">
        <f>IF(FIQIH!W22="","",FIQIH!W22)</f>
        <v>82.5</v>
      </c>
      <c r="J22" s="367">
        <f>IF(SKI!W22="","",SKI!W22)</f>
        <v>85.600000000000009</v>
      </c>
      <c r="K22" s="368">
        <f>IF('BAHASA ARAB'!W22="","",'BAHASA ARAB'!W22)</f>
        <v>75</v>
      </c>
      <c r="L22" s="369">
        <f>IF('KE NU AN'!W22="","",'KE NU AN'!W22)</f>
        <v>86.733333333333334</v>
      </c>
      <c r="M22" s="367">
        <f>IF('AQIDAH - AKHLAK'!X22="","",'AQIDAH - AKHLAK'!X22)</f>
        <v>84.2</v>
      </c>
      <c r="N22" s="367">
        <f>IF('QUR''AN HADITS'!X22="","",'QUR''AN HADITS'!X22)</f>
        <v>81.5</v>
      </c>
      <c r="O22" s="367">
        <f>IF(FIQIH!X22="","",FIQIH!X22)</f>
        <v>83.4</v>
      </c>
      <c r="P22" s="367">
        <f>IF(SKI!X22="","",SKI!X22)</f>
        <v>87.25</v>
      </c>
      <c r="Q22" s="368">
        <f>IF('BAHASA ARAB'!X22="","",'BAHASA ARAB'!X22)</f>
        <v>77.5</v>
      </c>
      <c r="R22" s="369">
        <f>IF('KE NU AN'!X22="","",'KE NU AN'!X22)</f>
        <v>86.666666666666671</v>
      </c>
      <c r="S22" s="367">
        <f>IF('AQIDAH - AKHLAK'!Y22="","",'AQIDAH - AKHLAK'!Y22)</f>
        <v>77</v>
      </c>
      <c r="T22" s="367">
        <f>IF('QUR''AN HADITS'!Y22="","",'QUR''AN HADITS'!Y22)</f>
        <v>74</v>
      </c>
      <c r="U22" s="367">
        <f>IF(FIQIH!Y22="","",FIQIH!Y22)</f>
        <v>80</v>
      </c>
      <c r="V22" s="367">
        <f>IF(SKI!Y22="","",SKI!Y22)</f>
        <v>90</v>
      </c>
      <c r="W22" s="368">
        <f>IF('BAHASA ARAB'!Y22="","",'BAHASA ARAB'!Y22)</f>
        <v>76</v>
      </c>
      <c r="X22" s="369">
        <f>IF('KE NU AN'!Y22="","",'KE NU AN'!Y22)</f>
        <v>86</v>
      </c>
      <c r="Y22" s="370"/>
      <c r="Z22" s="254">
        <f t="shared" si="13"/>
        <v>83</v>
      </c>
      <c r="AA22" s="254">
        <f t="shared" si="14"/>
        <v>83</v>
      </c>
      <c r="AB22" s="254">
        <f t="shared" si="15"/>
        <v>81</v>
      </c>
      <c r="AC22" s="242">
        <f t="shared" si="16"/>
        <v>82</v>
      </c>
      <c r="AD22" s="201">
        <f t="shared" si="17"/>
        <v>86.733333333333334</v>
      </c>
      <c r="AE22" s="201">
        <f t="shared" si="18"/>
        <v>75</v>
      </c>
      <c r="AF22" s="201">
        <f t="shared" si="19"/>
        <v>6</v>
      </c>
      <c r="AG22" s="201">
        <f t="shared" si="20"/>
        <v>5</v>
      </c>
      <c r="AH22" s="221" t="str">
        <f t="shared" si="21"/>
        <v>Menunjukkan penguasaan dalam Mata Pelajaran Ke NU an / Aswaja terutama dalam materi menjelaskan  amaliyah dzikir dan memutaar tasbid berdasarkan dalil-dalil al qur'an dan hadis menurut paham ahlussunnah waljama'ah</v>
      </c>
      <c r="AI22" s="226" t="str">
        <f t="shared" si="22"/>
        <v>Perlu bantuan dalam Mata Pelajaran Bahasa Arab terutama dalam materi Materi angka dalam bahasa Arab dari 1 - 100 dan kalimat struktur khobar muqaddam mubtada' muakkhar</v>
      </c>
      <c r="AJ22" s="331" t="str">
        <f t="shared" si="10"/>
        <v>menjelaskan  amaliyah dzikir dan memutaar tasbid berdasarkan dalil-dalil al qur'an dan hadis menurut paham ahlussunnah waljama'ah</v>
      </c>
      <c r="AK22" s="331" t="str">
        <f t="shared" si="11"/>
        <v>Materi angka dalam bahasa Arab dari 1 - 100 dan kalimat struktur khobar muqaddam mubtada' muakkhar</v>
      </c>
      <c r="AL22" s="366" t="str">
        <f>VLOOKUP('AQIDAH - AKHLAK'!AC22,'AQIDAH - AKHLAK'!$G$69:$I$76,3)</f>
        <v>Memahami pengertian , dalial, ciri-ciri dan dampak negatif sifat riya' dan nifaq serta Menyajikan contoh cara menghindari perilaku riya dan nifaq.</v>
      </c>
      <c r="AM22" s="366" t="str">
        <f>VLOOKUP('AQIDAH - AKHLAK'!AD22,'AQIDAH - AKHLAK'!$G$69:$I$76,3)</f>
        <v>Menerapkan adab membaca Al- Qur'an dan adab berdo'a serta mempraktekannya.</v>
      </c>
      <c r="AN22" s="366" t="str">
        <f>VLOOKUP('QUR''AN HADITS'!AC22,'QUR''AN HADITS'!$G$67:$I$74,3)</f>
        <v>Memahami serta mampu mempraktikkan hukum bacaan mad thobi'I, mad wajib muttashil, dan mad jais munfashil dalam surat pendek pilihan</v>
      </c>
      <c r="AO22" s="366">
        <f>VLOOKUP('QUR''AN HADITS'!AD22,'QUR''AN HADITS'!$G$67:$I$74,3)</f>
        <v>0</v>
      </c>
      <c r="AP22" s="366" t="str">
        <f>VLOOKUP(FIQIH!AC22,FIQIH!$G$67:$I$74,3)</f>
        <v>Menjelaskan pengertian, syarat, rukun, dan ketentuan-ketentuan ;lain dalam pelaksanaan shalat jamak dan Qasar dan ketentuan -ketentuan syariat dalam tata cara pelaksanaan shalat fardlu dalam kondisi tertentu seperti sakitdan  dalam perjalanan</v>
      </c>
      <c r="AQ22" s="366" t="str">
        <f>VLOOKUP(FIQIH!AD22,FIQIH!$G$67:$I$74,3)</f>
        <v>mengidentifikasi ketentuan-ketentuan  shalat sunnah Mu'aqad dan ghairu mu'akad dan hikmah dari shalat sunnah mu'aqad dan shalat sunnah ghairu mu'aqad</v>
      </c>
      <c r="AR22" s="366" t="str">
        <f>VLOOKUP(SKI!AC22,SKI!$G$67:$I$74,3)</f>
        <v>Menganalisis kondisi masyarakat arab pra Islam .</v>
      </c>
      <c r="AS22" s="366" t="str">
        <f>VLOOKUP(SKI!AD22,SKI!$G$67:$I$74,3)</f>
        <v xml:space="preserve">Menganalisis perjuangan nabi Muhammad saw. melakukan perubahan </v>
      </c>
      <c r="AT22" s="366" t="str">
        <f>VLOOKUP('BAHASA ARAB'!AC22,'BAHASA ARAB'!$G$67:$I$74,3)</f>
        <v xml:space="preserve">Materi kalimat istifham </v>
      </c>
      <c r="AU22" s="366" t="str">
        <f>VLOOKUP('BAHASA ARAB'!AD22,'BAHASA ARAB'!$G$67:$I$74,3)</f>
        <v>Materi angka dalam bahasa Arab dari 1 - 100 dan kalimat struktur khobar muqaddam mubtada' muakkhar</v>
      </c>
      <c r="AV22" s="366" t="str">
        <f>VLOOKUP('KE NU AN'!AC22,'KE NU AN'!$G$67:$I$74,3)</f>
        <v>menjelaskan  amaliyah dzikir dan memutaar tasbid berdasarkan dalil-dalil al qur'an dan hadis menurut paham ahlussunnah waljama'ah</v>
      </c>
      <c r="AW22" s="366">
        <f>VLOOKUP('KE NU AN'!AD22,'KE NU AN'!$G$67:$I$74,3)</f>
        <v>0</v>
      </c>
      <c r="CD22" s="4"/>
      <c r="CE22" s="4"/>
      <c r="CF22" s="4"/>
      <c r="CG22" s="4"/>
      <c r="CH22" s="4"/>
      <c r="CI22" s="4"/>
      <c r="CJ22" s="4"/>
      <c r="CK22" s="4"/>
      <c r="CL22" s="4"/>
      <c r="CM22" s="4"/>
      <c r="CN22" s="4"/>
      <c r="CO22" s="4"/>
      <c r="CP22" s="4"/>
      <c r="CQ22" s="4"/>
      <c r="CR22" s="4"/>
      <c r="CS22" s="4"/>
      <c r="CT22" s="4"/>
      <c r="CU22" s="4"/>
      <c r="CV22" s="4"/>
      <c r="CW22" s="4"/>
      <c r="CX22" s="4"/>
    </row>
    <row r="23" spans="1:102" s="7" customFormat="1" ht="45.75" customHeight="1" x14ac:dyDescent="0.25">
      <c r="A23" s="173"/>
      <c r="B23" s="134">
        <f t="shared" si="12"/>
        <v>15</v>
      </c>
      <c r="C23" s="135">
        <f>IF(Data!F19="","",Data!F19)</f>
        <v>2079</v>
      </c>
      <c r="D23" s="135" t="str">
        <f>IF(Data!G19="","",Data!G19)</f>
        <v>0102646736</v>
      </c>
      <c r="E23" s="154" t="str">
        <f>IF(Data!H19="","",Data!H19)</f>
        <v>MUHAMMAD FATIKHUL ILMI</v>
      </c>
      <c r="F23" s="124" t="str">
        <f>IF(Data!I19="","",Data!I19)</f>
        <v>L</v>
      </c>
      <c r="G23" s="367">
        <f>IF('AQIDAH - AKHLAK'!W23="","",'AQIDAH - AKHLAK'!W23)</f>
        <v>81</v>
      </c>
      <c r="H23" s="367">
        <f>IF('QUR''AN HADITS'!W23="","",'QUR''AN HADITS'!W23)</f>
        <v>84.583333333333329</v>
      </c>
      <c r="I23" s="367">
        <f>IF(FIQIH!W23="","",FIQIH!W23)</f>
        <v>80</v>
      </c>
      <c r="J23" s="367">
        <f>IF(SKI!W23="","",SKI!W23)</f>
        <v>81.666666666666671</v>
      </c>
      <c r="K23" s="368">
        <f>IF('BAHASA ARAB'!W23="","",'BAHASA ARAB'!W23)</f>
        <v>75</v>
      </c>
      <c r="L23" s="369">
        <f>IF('KE NU AN'!W23="","",'KE NU AN'!W23)</f>
        <v>80.399999999999991</v>
      </c>
      <c r="M23" s="367">
        <f>IF('AQIDAH - AKHLAK'!X23="","",'AQIDAH - AKHLAK'!X23)</f>
        <v>81.599999999999994</v>
      </c>
      <c r="N23" s="367">
        <f>IF('QUR''AN HADITS'!X23="","",'QUR''AN HADITS'!X23)</f>
        <v>83.75</v>
      </c>
      <c r="O23" s="367">
        <f>IF(FIQIH!X23="","",FIQIH!X23)</f>
        <v>80.8</v>
      </c>
      <c r="P23" s="367">
        <f>IF(SKI!X23="","",SKI!X23)</f>
        <v>85</v>
      </c>
      <c r="Q23" s="368">
        <f>IF('BAHASA ARAB'!X23="","",'BAHASA ARAB'!X23)</f>
        <v>75.5</v>
      </c>
      <c r="R23" s="369">
        <f>IF('KE NU AN'!X23="","",'KE NU AN'!X23)</f>
        <v>84</v>
      </c>
      <c r="S23" s="367">
        <f>IF('AQIDAH - AKHLAK'!Y23="","",'AQIDAH - AKHLAK'!Y23)</f>
        <v>77</v>
      </c>
      <c r="T23" s="367">
        <f>IF('QUR''AN HADITS'!Y23="","",'QUR''AN HADITS'!Y23)</f>
        <v>88</v>
      </c>
      <c r="U23" s="367">
        <f>IF(FIQIH!Y23="","",FIQIH!Y23)</f>
        <v>80</v>
      </c>
      <c r="V23" s="367">
        <f>IF(SKI!Y23="","",SKI!Y23)</f>
        <v>81</v>
      </c>
      <c r="W23" s="368">
        <f>IF('BAHASA ARAB'!Y23="","",'BAHASA ARAB'!Y23)</f>
        <v>77</v>
      </c>
      <c r="X23" s="369">
        <f>IF('KE NU AN'!Y23="","",'KE NU AN'!Y23)</f>
        <v>80</v>
      </c>
      <c r="Y23" s="370"/>
      <c r="Z23" s="254">
        <f t="shared" si="13"/>
        <v>80</v>
      </c>
      <c r="AA23" s="254">
        <f t="shared" si="14"/>
        <v>82</v>
      </c>
      <c r="AB23" s="254">
        <f t="shared" si="15"/>
        <v>81</v>
      </c>
      <c r="AC23" s="242">
        <f t="shared" si="16"/>
        <v>81</v>
      </c>
      <c r="AD23" s="201">
        <f t="shared" si="17"/>
        <v>84.583333333333329</v>
      </c>
      <c r="AE23" s="201">
        <f t="shared" si="18"/>
        <v>75</v>
      </c>
      <c r="AF23" s="201">
        <f t="shared" si="19"/>
        <v>2</v>
      </c>
      <c r="AG23" s="201">
        <f t="shared" si="20"/>
        <v>5</v>
      </c>
      <c r="AH23" s="221" t="str">
        <f t="shared" si="21"/>
        <v>Menunjukkan penguasaan dalam Mata Pelajaran Qur'an - Hadits terutama dalam materi Memahami serta mampu mempraktikkan hukum bacaan mad thobi'I, mad wajib muttashil, dan mad jais munfashil dalam surat pendek pilihan</v>
      </c>
      <c r="AI23" s="226" t="str">
        <f t="shared" si="22"/>
        <v>Perlu bantuan dalam Mata Pelajaran Bahasa Arab terutama dalam materi Materi angka dalam bahasa Arab dari 1 - 100 dan kalimat struktur khobar muqaddam mubtada' muakkhar</v>
      </c>
      <c r="AJ23" s="331" t="str">
        <f t="shared" si="10"/>
        <v>Memahami serta mampu mempraktikkan hukum bacaan mad thobi'I, mad wajib muttashil, dan mad jais munfashil dalam surat pendek pilihan</v>
      </c>
      <c r="AK23" s="331" t="str">
        <f t="shared" si="11"/>
        <v>Materi angka dalam bahasa Arab dari 1 - 100 dan kalimat struktur khobar muqaddam mubtada' muakkhar</v>
      </c>
      <c r="AL23" s="366" t="str">
        <f>VLOOKUP('AQIDAH - AKHLAK'!AC23,'AQIDAH - AKHLAK'!$G$69:$I$76,3)</f>
        <v>Memahami pengertian , dalial, ciri-ciri dan dampak negatif sifat riya' dan nifaq serta Menyajikan contoh cara menghindari perilaku riya dan nifaq.</v>
      </c>
      <c r="AM23" s="366" t="str">
        <f>VLOOKUP('AQIDAH - AKHLAK'!AD23,'AQIDAH - AKHLAK'!$G$69:$I$76,3)</f>
        <v>Menerapkan adab membaca Al- Qur'an dan adab berdo'a serta mempraktekannya.</v>
      </c>
      <c r="AN23" s="366" t="str">
        <f>VLOOKUP('QUR''AN HADITS'!AC23,'QUR''AN HADITS'!$G$67:$I$74,3)</f>
        <v>Memahami serta mampu mempraktikkan hukum bacaan mad thobi'I, mad wajib muttashil, dan mad jais munfashil dalam surat pendek pilihan</v>
      </c>
      <c r="AO23" s="366">
        <f>VLOOKUP('QUR''AN HADITS'!AD23,'QUR''AN HADITS'!$G$67:$I$74,3)</f>
        <v>0</v>
      </c>
      <c r="AP23" s="366" t="str">
        <f>VLOOKUP(FIQIH!AC23,FIQIH!$G$67:$I$74,3)</f>
        <v>Menjelaskan pengertian, syarat, rukun, dan ketentuan dalam shalat jum'at beserta ketentuan-ketentuan dalam khutbah jum'at dan amaliyah - amaliyah sunnah yang disyariatkan dihari jum'at</v>
      </c>
      <c r="AQ23" s="366" t="str">
        <f>VLOOKUP(FIQIH!AD23,FIQIH!$G$67:$I$74,3)</f>
        <v>mengidentifikasi ketentuan-ketentuan  shalat sunnah Mu'aqad dan ghairu mu'akad dan hikmah dari shalat sunnah mu'aqad dan shalat sunnah ghairu mu'aqad</v>
      </c>
      <c r="AR23" s="366" t="str">
        <f>VLOOKUP(SKI!AC23,SKI!$G$67:$I$74,3)</f>
        <v>Menganalisis  dakwah nabi Muhammad saw di mekah</v>
      </c>
      <c r="AS23" s="366" t="str">
        <f>VLOOKUP(SKI!AD23,SKI!$G$67:$I$74,3)</f>
        <v xml:space="preserve">Menganalisis perjuangan nabi Muhammad saw. melakukan perubahan </v>
      </c>
      <c r="AT23" s="366" t="str">
        <f>VLOOKUP('BAHASA ARAB'!AC23,'BAHASA ARAB'!$G$67:$I$74,3)</f>
        <v xml:space="preserve">Materi kalimat istifham </v>
      </c>
      <c r="AU23" s="366" t="str">
        <f>VLOOKUP('BAHASA ARAB'!AD23,'BAHASA ARAB'!$G$67:$I$74,3)</f>
        <v>Materi angka dalam bahasa Arab dari 1 - 100 dan kalimat struktur khobar muqaddam mubtada' muakkhar</v>
      </c>
      <c r="AV23" s="366" t="str">
        <f>VLOOKUP('KE NU AN'!AC23,'KE NU AN'!$G$67:$I$74,3)</f>
        <v>menjelaskan  amaliyah dzikir dan memutaar tasbid berdasarkan dalil-dalil al qur'an dan hadis menurut paham ahlussunnah waljama'ah</v>
      </c>
      <c r="AW23" s="366">
        <f>VLOOKUP('KE NU AN'!AD23,'KE NU AN'!$G$67:$I$74,3)</f>
        <v>0</v>
      </c>
      <c r="CD23" s="4"/>
      <c r="CE23" s="4"/>
      <c r="CF23" s="4"/>
      <c r="CG23" s="4"/>
      <c r="CH23" s="4"/>
      <c r="CI23" s="4"/>
      <c r="CJ23" s="4"/>
      <c r="CK23" s="4"/>
      <c r="CL23" s="4"/>
      <c r="CM23" s="4"/>
      <c r="CN23" s="4"/>
      <c r="CO23" s="4"/>
      <c r="CP23" s="4"/>
      <c r="CQ23" s="4"/>
      <c r="CR23" s="4"/>
      <c r="CS23" s="4"/>
      <c r="CT23" s="4"/>
      <c r="CU23" s="4"/>
      <c r="CV23" s="4"/>
      <c r="CW23" s="4"/>
      <c r="CX23" s="4"/>
    </row>
    <row r="24" spans="1:102" s="7" customFormat="1" ht="45.75" customHeight="1" x14ac:dyDescent="0.25">
      <c r="A24" s="173"/>
      <c r="B24" s="134">
        <f t="shared" si="12"/>
        <v>16</v>
      </c>
      <c r="C24" s="135">
        <f>IF(Data!F20="","",Data!F20)</f>
        <v>2106</v>
      </c>
      <c r="D24" s="135" t="str">
        <f>IF(Data!G20="","",Data!G20)</f>
        <v>3117077014</v>
      </c>
      <c r="E24" s="154" t="str">
        <f>IF(Data!H20="","",Data!H20)</f>
        <v>MUHAMMAD RAZIF KASYAFANI</v>
      </c>
      <c r="F24" s="124" t="str">
        <f>IF(Data!I20="","",Data!I20)</f>
        <v>L</v>
      </c>
      <c r="G24" s="367">
        <f>IF('AQIDAH - AKHLAK'!W24="","",'AQIDAH - AKHLAK'!W24)</f>
        <v>76.5</v>
      </c>
      <c r="H24" s="367">
        <f>IF('QUR''AN HADITS'!W24="","",'QUR''AN HADITS'!W24)</f>
        <v>84.958333333333329</v>
      </c>
      <c r="I24" s="367">
        <f>IF(FIQIH!W24="","",FIQIH!W24)</f>
        <v>78.5</v>
      </c>
      <c r="J24" s="367">
        <f>IF(SKI!W24="","",SKI!W24)</f>
        <v>81.7</v>
      </c>
      <c r="K24" s="368">
        <f>IF('BAHASA ARAB'!W24="","",'BAHASA ARAB'!W24)</f>
        <v>75</v>
      </c>
      <c r="L24" s="369">
        <f>IF('KE NU AN'!W24="","",'KE NU AN'!W24)</f>
        <v>79.333333333333329</v>
      </c>
      <c r="M24" s="367">
        <f>IF('AQIDAH - AKHLAK'!X24="","",'AQIDAH - AKHLAK'!X24)</f>
        <v>77.400000000000006</v>
      </c>
      <c r="N24" s="367">
        <f>IF('QUR''AN HADITS'!X24="","",'QUR''AN HADITS'!X24)</f>
        <v>81.875</v>
      </c>
      <c r="O24" s="367">
        <f>IF(FIQIH!X24="","",FIQIH!X24)</f>
        <v>78.599999999999994</v>
      </c>
      <c r="P24" s="367">
        <f>IF(SKI!X24="","",SKI!X24)</f>
        <v>80.5</v>
      </c>
      <c r="Q24" s="368">
        <f>IF('BAHASA ARAB'!X24="","",'BAHASA ARAB'!X24)</f>
        <v>77</v>
      </c>
      <c r="R24" s="369">
        <f>IF('KE NU AN'!X24="","",'KE NU AN'!X24)</f>
        <v>84.333333333333329</v>
      </c>
      <c r="S24" s="367">
        <f>IF('AQIDAH - AKHLAK'!Y24="","",'AQIDAH - AKHLAK'!Y24)</f>
        <v>75</v>
      </c>
      <c r="T24" s="367">
        <f>IF('QUR''AN HADITS'!Y24="","",'QUR''AN HADITS'!Y24)</f>
        <v>74</v>
      </c>
      <c r="U24" s="367">
        <f>IF(FIQIH!Y24="","",FIQIH!Y24)</f>
        <v>75</v>
      </c>
      <c r="V24" s="367">
        <f>IF(SKI!Y24="","",SKI!Y24)</f>
        <v>78</v>
      </c>
      <c r="W24" s="368">
        <f>IF('BAHASA ARAB'!Y24="","",'BAHASA ARAB'!Y24)</f>
        <v>78</v>
      </c>
      <c r="X24" s="369">
        <f>IF('KE NU AN'!Y24="","",'KE NU AN'!Y24)</f>
        <v>79</v>
      </c>
      <c r="Y24" s="370"/>
      <c r="Z24" s="254">
        <f t="shared" si="13"/>
        <v>79</v>
      </c>
      <c r="AA24" s="254">
        <f t="shared" si="14"/>
        <v>80</v>
      </c>
      <c r="AB24" s="254">
        <f t="shared" si="15"/>
        <v>77</v>
      </c>
      <c r="AC24" s="242">
        <f t="shared" si="16"/>
        <v>79</v>
      </c>
      <c r="AD24" s="201">
        <f t="shared" si="17"/>
        <v>84.958333333333329</v>
      </c>
      <c r="AE24" s="201">
        <f t="shared" si="18"/>
        <v>75</v>
      </c>
      <c r="AF24" s="201">
        <f t="shared" si="19"/>
        <v>2</v>
      </c>
      <c r="AG24" s="201">
        <f t="shared" si="20"/>
        <v>5</v>
      </c>
      <c r="AH24" s="221" t="str">
        <f t="shared" si="21"/>
        <v>Menunjukkan penguasaan dalam Mata Pelajaran Qur'an - Hadits terutama dalam materi Memahami serta mampu mempraktikkan hukum bacaan mad thobi'I, mad wajib muttashil, dan mad jais munfashil dalam surat pendek pilihan</v>
      </c>
      <c r="AI24" s="226" t="str">
        <f t="shared" si="22"/>
        <v>Perlu bantuan dalam Mata Pelajaran Bahasa Arab terutama dalam materi Materi angka dalam bahasa Arab dari 1 - 100 dan kalimat struktur khobar muqaddam mubtada' muakkhar</v>
      </c>
      <c r="AJ24" s="331" t="str">
        <f t="shared" si="10"/>
        <v>Memahami serta mampu mempraktikkan hukum bacaan mad thobi'I, mad wajib muttashil, dan mad jais munfashil dalam surat pendek pilihan</v>
      </c>
      <c r="AK24" s="331" t="str">
        <f t="shared" si="11"/>
        <v>Materi angka dalam bahasa Arab dari 1 - 100 dan kalimat struktur khobar muqaddam mubtada' muakkhar</v>
      </c>
      <c r="AL24" s="366" t="str">
        <f>VLOOKUP('AQIDAH - AKHLAK'!AC24,'AQIDAH - AKHLAK'!$G$69:$I$76,3)</f>
        <v>Memahami pengertian , dalial, ciri-ciri dan dampak negatif sifat riya' dan nifaq serta Menyajikan contoh cara menghindari perilaku riya dan nifaq.</v>
      </c>
      <c r="AM24" s="366" t="str">
        <f>VLOOKUP('AQIDAH - AKHLAK'!AD24,'AQIDAH - AKHLAK'!$G$69:$I$76,3)</f>
        <v>Menerapkan adab membaca Al- Qur'an dan adab berdo'a serta mempraktekannya.</v>
      </c>
      <c r="AN24" s="366" t="str">
        <f>VLOOKUP('QUR''AN HADITS'!AC24,'QUR''AN HADITS'!$G$67:$I$74,3)</f>
        <v>Memahami serta mampu mempraktikkan hukum bacaan mad thobi'I, mad wajib muttashil, dan mad jais munfashil dalam surat pendek pilihan</v>
      </c>
      <c r="AO24" s="366">
        <f>VLOOKUP('QUR''AN HADITS'!AD24,'QUR''AN HADITS'!$G$67:$I$74,3)</f>
        <v>0</v>
      </c>
      <c r="AP24" s="366" t="str">
        <f>VLOOKUP(FIQIH!AC24,FIQIH!$G$67:$I$74,3)</f>
        <v>Menjelaskan pengertian, syarat, rukun, dan ketentuan dalam shalat jum'at beserta ketentuan-ketentuan dalam khutbah jum'at dan amaliyah - amaliyah sunnah yang disyariatkan dihari jum'at</v>
      </c>
      <c r="AQ24" s="366" t="str">
        <f>VLOOKUP(FIQIH!AD24,FIQIH!$G$67:$I$74,3)</f>
        <v>mengidentifikasi ketentuan-ketentuan  shalat sunnah Mu'aqad dan ghairu mu'akad dan hikmah dari shalat sunnah mu'aqad dan shalat sunnah ghairu mu'aqad</v>
      </c>
      <c r="AR24" s="366" t="str">
        <f>VLOOKUP(SKI!AC24,SKI!$G$67:$I$74,3)</f>
        <v>Menganalisis strategi dakwah nabi Muhammad saw di mekah</v>
      </c>
      <c r="AS24" s="366" t="str">
        <f>VLOOKUP(SKI!AD24,SKI!$G$67:$I$74,3)</f>
        <v xml:space="preserve">Menganalisis perjuangan nabi Muhammad saw. melakukan perubahan </v>
      </c>
      <c r="AT24" s="366" t="str">
        <f>VLOOKUP('BAHASA ARAB'!AC24,'BAHASA ARAB'!$G$67:$I$74,3)</f>
        <v xml:space="preserve">Materi kalimat istifham </v>
      </c>
      <c r="AU24" s="366" t="str">
        <f>VLOOKUP('BAHASA ARAB'!AD24,'BAHASA ARAB'!$G$67:$I$74,3)</f>
        <v>Materi angka dalam bahasa Arab dari 1 - 100 dan kalimat struktur khobar muqaddam mubtada' muakkhar</v>
      </c>
      <c r="AV24" s="366" t="str">
        <f>VLOOKUP('KE NU AN'!AC24,'KE NU AN'!$G$67:$I$74,3)</f>
        <v>menjelaskan memahami tentang struktur organisai  NU, kepengurusan NU dan tugasnya, lembaga dan badan otonom NU dan perangkat organisasi Nu</v>
      </c>
      <c r="AW24" s="366">
        <f>VLOOKUP('KE NU AN'!AD24,'KE NU AN'!$G$67:$I$74,3)</f>
        <v>0</v>
      </c>
      <c r="CD24" s="4"/>
      <c r="CE24" s="4"/>
      <c r="CF24" s="4"/>
      <c r="CG24" s="4"/>
      <c r="CH24" s="4"/>
      <c r="CI24" s="4"/>
      <c r="CJ24" s="4"/>
      <c r="CK24" s="4"/>
      <c r="CL24" s="4"/>
      <c r="CM24" s="4"/>
      <c r="CN24" s="4"/>
      <c r="CO24" s="4"/>
      <c r="CP24" s="4"/>
      <c r="CQ24" s="4"/>
      <c r="CR24" s="4"/>
      <c r="CS24" s="4"/>
      <c r="CT24" s="4"/>
      <c r="CU24" s="4"/>
      <c r="CV24" s="4"/>
      <c r="CW24" s="4"/>
      <c r="CX24" s="4"/>
    </row>
    <row r="25" spans="1:102" s="7" customFormat="1" ht="45.75" customHeight="1" x14ac:dyDescent="0.25">
      <c r="A25" s="173"/>
      <c r="B25" s="134">
        <f t="shared" si="12"/>
        <v>17</v>
      </c>
      <c r="C25" s="135">
        <f>IF(Data!F21="","",Data!F21)</f>
        <v>2092</v>
      </c>
      <c r="D25" s="135" t="str">
        <f>IF(Data!G21="","",Data!G21)</f>
        <v>3098715690</v>
      </c>
      <c r="E25" s="154" t="str">
        <f>IF(Data!H21="","",Data!H21)</f>
        <v>NAZILATUN NIKMAH</v>
      </c>
      <c r="F25" s="124" t="str">
        <f>IF(Data!I21="","",Data!I21)</f>
        <v>P</v>
      </c>
      <c r="G25" s="367">
        <f>IF('AQIDAH - AKHLAK'!W25="","",'AQIDAH - AKHLAK'!W25)</f>
        <v>85.5</v>
      </c>
      <c r="H25" s="367">
        <f>IF('QUR''AN HADITS'!W25="","",'QUR''AN HADITS'!W25)</f>
        <v>83.604166666666671</v>
      </c>
      <c r="I25" s="367">
        <f>IF(FIQIH!W25="","",FIQIH!W25)</f>
        <v>88.5</v>
      </c>
      <c r="J25" s="367">
        <f>IF(SKI!W25="","",SKI!W25)</f>
        <v>83</v>
      </c>
      <c r="K25" s="368">
        <f>IF('BAHASA ARAB'!W25="","",'BAHASA ARAB'!W25)</f>
        <v>75</v>
      </c>
      <c r="L25" s="369">
        <f>IF('KE NU AN'!W25="","",'KE NU AN'!W25)</f>
        <v>82</v>
      </c>
      <c r="M25" s="367">
        <f>IF('AQIDAH - AKHLAK'!X25="","",'AQIDAH - AKHLAK'!X25)</f>
        <v>85.2</v>
      </c>
      <c r="N25" s="367">
        <f>IF('QUR''AN HADITS'!X25="","",'QUR''AN HADITS'!X25)</f>
        <v>84.8125</v>
      </c>
      <c r="O25" s="367">
        <f>IF(FIQIH!X25="","",FIQIH!X25)</f>
        <v>86.6</v>
      </c>
      <c r="P25" s="367">
        <f>IF(SKI!X25="","",SKI!X25)</f>
        <v>85</v>
      </c>
      <c r="Q25" s="368">
        <f>IF('BAHASA ARAB'!X25="","",'BAHASA ARAB'!X25)</f>
        <v>73</v>
      </c>
      <c r="R25" s="369">
        <f>IF('KE NU AN'!X25="","",'KE NU AN'!X25)</f>
        <v>84</v>
      </c>
      <c r="S25" s="367">
        <f>IF('AQIDAH - AKHLAK'!Y25="","",'AQIDAH - AKHLAK'!Y25)</f>
        <v>80</v>
      </c>
      <c r="T25" s="367">
        <f>IF('QUR''AN HADITS'!Y25="","",'QUR''AN HADITS'!Y25)</f>
        <v>74</v>
      </c>
      <c r="U25" s="367">
        <f>IF(FIQIH!Y25="","",FIQIH!Y25)</f>
        <v>79</v>
      </c>
      <c r="V25" s="367">
        <f>IF(SKI!Y25="","",SKI!Y25)</f>
        <v>84</v>
      </c>
      <c r="W25" s="368">
        <f>IF('BAHASA ARAB'!Y25="","",'BAHASA ARAB'!Y25)</f>
        <v>75</v>
      </c>
      <c r="X25" s="369">
        <f>IF('KE NU AN'!Y25="","",'KE NU AN'!Y25)</f>
        <v>81</v>
      </c>
      <c r="Y25" s="370"/>
      <c r="Z25" s="254">
        <f t="shared" si="13"/>
        <v>83</v>
      </c>
      <c r="AA25" s="254">
        <f t="shared" si="14"/>
        <v>83</v>
      </c>
      <c r="AB25" s="254">
        <f t="shared" si="15"/>
        <v>79</v>
      </c>
      <c r="AC25" s="242">
        <f t="shared" si="16"/>
        <v>82</v>
      </c>
      <c r="AD25" s="201">
        <f t="shared" si="17"/>
        <v>88.5</v>
      </c>
      <c r="AE25" s="201">
        <f t="shared" si="18"/>
        <v>75</v>
      </c>
      <c r="AF25" s="201">
        <f t="shared" si="19"/>
        <v>3</v>
      </c>
      <c r="AG25" s="201">
        <f t="shared" si="20"/>
        <v>5</v>
      </c>
      <c r="AH25" s="221" t="str">
        <f t="shared" si="21"/>
        <v>Menunjukkan penguasaan dalam Mata Pelajaran Fiqih terutama dalam materi Menjelaskan pengertian, syarat, rukun, dan ketentuan-ketentuan ;lain dalam pelaksanaan shalat jamak dan Qasar dan ketentuan -ketentuan syariat dalam tata cara pelaksanaan shalat fardlu dalam kondisi tertentu seperti sakitdan  dalam perjalanan</v>
      </c>
      <c r="AI25" s="226" t="str">
        <f t="shared" si="22"/>
        <v>Perlu bantuan dalam Mata Pelajaran Bahasa Arab terutama dalam materi Materi angka dalam bahasa Arab dari 1 - 100 dan kalimat struktur khobar muqaddam mubtada' muakkhar</v>
      </c>
      <c r="AJ25" s="331" t="str">
        <f t="shared" si="10"/>
        <v>Menjelaskan pengertian, syarat, rukun, dan ketentuan-ketentuan ;lain dalam pelaksanaan shalat jamak dan Qasar dan ketentuan -ketentuan syariat dalam tata cara pelaksanaan shalat fardlu dalam kondisi tertentu seperti sakitdan  dalam perjalanan</v>
      </c>
      <c r="AK25" s="331" t="str">
        <f t="shared" si="11"/>
        <v>Materi angka dalam bahasa Arab dari 1 - 100 dan kalimat struktur khobar muqaddam mubtada' muakkhar</v>
      </c>
      <c r="AL25" s="366" t="str">
        <f>VLOOKUP('AQIDAH - AKHLAK'!AC25,'AQIDAH - AKHLAK'!$G$69:$I$76,3)</f>
        <v>Memahami pengertian , dalial, ciri-ciri dan dampak negatif sifat riya' dan nifaq serta Menyajikan contoh cara menghindari perilaku riya dan nifaq.</v>
      </c>
      <c r="AM25" s="366" t="str">
        <f>VLOOKUP('AQIDAH - AKHLAK'!AD25,'AQIDAH - AKHLAK'!$G$69:$I$76,3)</f>
        <v>Menerapkan adab membaca Al- Qur'an dan adab berdo'a serta mempraktekannya.</v>
      </c>
      <c r="AN25" s="366" t="str">
        <f>VLOOKUP('QUR''AN HADITS'!AC25,'QUR''AN HADITS'!$G$67:$I$74,3)</f>
        <v>Memahami serta mampu mempraktikkan hukum bacaan mad thobi'I, mad wajib muttashil, dan mad jais munfashil dalam surat pendek pilihan</v>
      </c>
      <c r="AO25" s="366">
        <f>VLOOKUP('QUR''AN HADITS'!AD25,'QUR''AN HADITS'!$G$67:$I$74,3)</f>
        <v>0</v>
      </c>
      <c r="AP25" s="366" t="str">
        <f>VLOOKUP(FIQIH!AC25,FIQIH!$G$67:$I$74,3)</f>
        <v>Menjelaskan pengertian, syarat, rukun, dan ketentuan-ketentuan ;lain dalam pelaksanaan shalat jamak dan Qasar dan ketentuan -ketentuan syariat dalam tata cara pelaksanaan shalat fardlu dalam kondisi tertentu seperti sakitdan  dalam perjalanan</v>
      </c>
      <c r="AQ25" s="366" t="str">
        <f>VLOOKUP(FIQIH!AD25,FIQIH!$G$67:$I$74,3)</f>
        <v>mengidentifikasi ketentuan-ketentuan  shalat sunnah Mu'aqad dan ghairu mu'akad dan hikmah dari shalat sunnah mu'aqad dan shalat sunnah ghairu mu'aqad</v>
      </c>
      <c r="AR25" s="366" t="str">
        <f>VLOOKUP(SKI!AC25,SKI!$G$67:$I$74,3)</f>
        <v>Menganalisis kondisi masyarakat arab pra Islam .</v>
      </c>
      <c r="AS25" s="366" t="str">
        <f>VLOOKUP(SKI!AD25,SKI!$G$67:$I$74,3)</f>
        <v xml:space="preserve">Menganalisis perjuangan nabi Muhammad saw. melakukan perubahan </v>
      </c>
      <c r="AT25" s="366" t="str">
        <f>VLOOKUP('BAHASA ARAB'!AC25,'BAHASA ARAB'!$G$67:$I$74,3)</f>
        <v xml:space="preserve">Materi kalimat istifham </v>
      </c>
      <c r="AU25" s="366" t="str">
        <f>VLOOKUP('BAHASA ARAB'!AD25,'BAHASA ARAB'!$G$67:$I$74,3)</f>
        <v>Materi angka dalam bahasa Arab dari 1 - 100 dan kalimat struktur khobar muqaddam mubtada' muakkhar</v>
      </c>
      <c r="AV25" s="366" t="str">
        <f>VLOOKUP('KE NU AN'!AC25,'KE NU AN'!$G$67:$I$74,3)</f>
        <v>menjelaskan  amaliyah dzikir dan memutaar tasbid berdasarkan dalil-dalil al qur'an dan hadis menurut paham ahlussunnah waljama'ah</v>
      </c>
      <c r="AW25" s="366">
        <f>VLOOKUP('KE NU AN'!AD25,'KE NU AN'!$G$67:$I$74,3)</f>
        <v>0</v>
      </c>
      <c r="CD25" s="4"/>
      <c r="CE25" s="4"/>
      <c r="CF25" s="4"/>
      <c r="CG25" s="4"/>
      <c r="CH25" s="4"/>
      <c r="CI25" s="4"/>
      <c r="CJ25" s="4"/>
      <c r="CK25" s="4"/>
      <c r="CL25" s="4"/>
      <c r="CM25" s="4"/>
      <c r="CN25" s="4"/>
      <c r="CO25" s="4"/>
      <c r="CP25" s="4"/>
      <c r="CQ25" s="4"/>
      <c r="CR25" s="4"/>
      <c r="CS25" s="4"/>
      <c r="CT25" s="4"/>
      <c r="CU25" s="4"/>
      <c r="CV25" s="4"/>
      <c r="CW25" s="4"/>
      <c r="CX25" s="4"/>
    </row>
    <row r="26" spans="1:102" s="7" customFormat="1" ht="45.75" customHeight="1" x14ac:dyDescent="0.25">
      <c r="A26" s="173"/>
      <c r="B26" s="134">
        <f t="shared" si="12"/>
        <v>18</v>
      </c>
      <c r="C26" s="135">
        <f>IF(Data!F22="","",Data!F22)</f>
        <v>2114</v>
      </c>
      <c r="D26" s="135" t="str">
        <f>IF(Data!G22="","",Data!G22)</f>
        <v>0095372418</v>
      </c>
      <c r="E26" s="154" t="str">
        <f>IF(Data!H22="","",Data!H22)</f>
        <v>NIRMALA MAHARANI</v>
      </c>
      <c r="F26" s="124" t="str">
        <f>IF(Data!I22="","",Data!I22)</f>
        <v>P</v>
      </c>
      <c r="G26" s="367">
        <f>IF('AQIDAH - AKHLAK'!W26="","",'AQIDAH - AKHLAK'!W26)</f>
        <v>81</v>
      </c>
      <c r="H26" s="367">
        <f>IF('QUR''AN HADITS'!W26="","",'QUR''AN HADITS'!W26)</f>
        <v>87.958333333333329</v>
      </c>
      <c r="I26" s="367">
        <f>IF(FIQIH!W26="","",FIQIH!W26)</f>
        <v>84</v>
      </c>
      <c r="J26" s="367">
        <f>IF(SKI!W26="","",SKI!W26)</f>
        <v>81.899999999999991</v>
      </c>
      <c r="K26" s="368">
        <f>IF('BAHASA ARAB'!W26="","",'BAHASA ARAB'!W26)</f>
        <v>75</v>
      </c>
      <c r="L26" s="369">
        <f>IF('KE NU AN'!W26="","",'KE NU AN'!W26)</f>
        <v>81.466666666666669</v>
      </c>
      <c r="M26" s="367">
        <f>IF('AQIDAH - AKHLAK'!X26="","",'AQIDAH - AKHLAK'!X26)</f>
        <v>82</v>
      </c>
      <c r="N26" s="367">
        <f>IF('QUR''AN HADITS'!X26="","",'QUR''AN HADITS'!X26)</f>
        <v>81.875</v>
      </c>
      <c r="O26" s="367">
        <f>IF(FIQIH!X26="","",FIQIH!X26)</f>
        <v>83.6</v>
      </c>
      <c r="P26" s="367">
        <f>IF(SKI!X26="","",SKI!X26)</f>
        <v>85</v>
      </c>
      <c r="Q26" s="368">
        <f>IF('BAHASA ARAB'!X26="","",'BAHASA ARAB'!X26)</f>
        <v>75</v>
      </c>
      <c r="R26" s="369">
        <f>IF('KE NU AN'!X26="","",'KE NU AN'!X26)</f>
        <v>84</v>
      </c>
      <c r="S26" s="367">
        <f>IF('AQIDAH - AKHLAK'!Y26="","",'AQIDAH - AKHLAK'!Y26)</f>
        <v>76</v>
      </c>
      <c r="T26" s="367">
        <f>IF('QUR''AN HADITS'!Y26="","",'QUR''AN HADITS'!Y26)</f>
        <v>76</v>
      </c>
      <c r="U26" s="367">
        <f>IF(FIQIH!Y26="","",FIQIH!Y26)</f>
        <v>75</v>
      </c>
      <c r="V26" s="367">
        <f>IF(SKI!Y26="","",SKI!Y26)</f>
        <v>82</v>
      </c>
      <c r="W26" s="368">
        <f>IF('BAHASA ARAB'!Y26="","",'BAHASA ARAB'!Y26)</f>
        <v>75</v>
      </c>
      <c r="X26" s="369">
        <f>IF('KE NU AN'!Y26="","",'KE NU AN'!Y26)</f>
        <v>80</v>
      </c>
      <c r="Y26" s="370"/>
      <c r="Z26" s="254">
        <f t="shared" si="13"/>
        <v>82</v>
      </c>
      <c r="AA26" s="254">
        <f t="shared" si="14"/>
        <v>82</v>
      </c>
      <c r="AB26" s="254">
        <f t="shared" si="15"/>
        <v>77</v>
      </c>
      <c r="AC26" s="242">
        <f t="shared" si="16"/>
        <v>80</v>
      </c>
      <c r="AD26" s="201">
        <f t="shared" si="17"/>
        <v>87.958333333333329</v>
      </c>
      <c r="AE26" s="201">
        <f t="shared" si="18"/>
        <v>75</v>
      </c>
      <c r="AF26" s="201">
        <f t="shared" si="19"/>
        <v>2</v>
      </c>
      <c r="AG26" s="201">
        <f t="shared" si="20"/>
        <v>5</v>
      </c>
      <c r="AH26" s="221" t="str">
        <f t="shared" si="21"/>
        <v>Menunjukkan penguasaan dalam Mata Pelajaran Qur'an - Hadits terutama dalam materi Memahami serta mampu mempraktikkan hukum bacaan mad thobi'I, mad wajib muttashil, dan mad jais munfashil dalam surat pendek pilihan</v>
      </c>
      <c r="AI26" s="226" t="str">
        <f t="shared" si="22"/>
        <v>Perlu bantuan dalam Mata Pelajaran Bahasa Arab terutama dalam materi Materi angka dalam bahasa Arab dari 1 - 100 dan kalimat struktur khobar muqaddam mubtada' muakkhar</v>
      </c>
      <c r="AJ26" s="331" t="str">
        <f t="shared" si="10"/>
        <v>Memahami serta mampu mempraktikkan hukum bacaan mad thobi'I, mad wajib muttashil, dan mad jais munfashil dalam surat pendek pilihan</v>
      </c>
      <c r="AK26" s="331" t="str">
        <f t="shared" si="11"/>
        <v>Materi angka dalam bahasa Arab dari 1 - 100 dan kalimat struktur khobar muqaddam mubtada' muakkhar</v>
      </c>
      <c r="AL26" s="366" t="str">
        <f>VLOOKUP('AQIDAH - AKHLAK'!AC26,'AQIDAH - AKHLAK'!$G$69:$I$76,3)</f>
        <v>Memahami pengertian , dalial, ciri-ciri dan dampak negatif sifat riya' dan nifaq serta Menyajikan contoh cara menghindari perilaku riya dan nifaq.</v>
      </c>
      <c r="AM26" s="366" t="str">
        <f>VLOOKUP('AQIDAH - AKHLAK'!AD26,'AQIDAH - AKHLAK'!$G$69:$I$76,3)</f>
        <v>Menerapkan adab membaca Al- Qur'an dan adab berdo'a serta mempraktekannya.</v>
      </c>
      <c r="AN26" s="366" t="str">
        <f>VLOOKUP('QUR''AN HADITS'!AC26,'QUR''AN HADITS'!$G$67:$I$74,3)</f>
        <v>Memahami serta mampu mempraktikkan hukum bacaan mad thobi'I, mad wajib muttashil, dan mad jais munfashil dalam surat pendek pilihan</v>
      </c>
      <c r="AO26" s="366">
        <f>VLOOKUP('QUR''AN HADITS'!AD26,'QUR''AN HADITS'!$G$67:$I$74,3)</f>
        <v>0</v>
      </c>
      <c r="AP26" s="366" t="str">
        <f>VLOOKUP(FIQIH!AC26,FIQIH!$G$67:$I$74,3)</f>
        <v>Menjelaskan pengertian, syarat, rukun, dan ketentuan-ketentuan ;lain dalam pelaksanaan shalat jamak dan Qasar dan ketentuan -ketentuan syariat dalam tata cara pelaksanaan shalat fardlu dalam kondisi tertentu seperti sakitdan  dalam perjalanan</v>
      </c>
      <c r="AQ26" s="366" t="str">
        <f>VLOOKUP(FIQIH!AD26,FIQIH!$G$67:$I$74,3)</f>
        <v>mengidentifikasi ketentuan-ketentuan  shalat sunnah Mu'aqad dan ghairu mu'akad dan hikmah dari shalat sunnah mu'aqad dan shalat sunnah ghairu mu'aqad</v>
      </c>
      <c r="AR26" s="366" t="str">
        <f>VLOOKUP(SKI!AC26,SKI!$G$67:$I$74,3)</f>
        <v>Menganalisis strategi dakwah nabi Muhammad saw di mekah</v>
      </c>
      <c r="AS26" s="366" t="str">
        <f>VLOOKUP(SKI!AD26,SKI!$G$67:$I$74,3)</f>
        <v xml:space="preserve">Menganalisis perjuangan nabi Muhammad saw. melakukan perubahan </v>
      </c>
      <c r="AT26" s="366" t="str">
        <f>VLOOKUP('BAHASA ARAB'!AC26,'BAHASA ARAB'!$G$67:$I$74,3)</f>
        <v xml:space="preserve">Materi kalimat istifham </v>
      </c>
      <c r="AU26" s="366" t="str">
        <f>VLOOKUP('BAHASA ARAB'!AD26,'BAHASA ARAB'!$G$67:$I$74,3)</f>
        <v>Materi angka dalam bahasa Arab dari 1 - 100 dan kalimat struktur khobar muqaddam mubtada' muakkhar</v>
      </c>
      <c r="AV26" s="366" t="str">
        <f>VLOOKUP('KE NU AN'!AC26,'KE NU AN'!$G$67:$I$74,3)</f>
        <v>menjelaskan  amaliyah dzikir dan memutaar tasbid berdasarkan dalil-dalil al qur'an dan hadis menurut paham ahlussunnah waljama'ah</v>
      </c>
      <c r="AW26" s="366">
        <f>VLOOKUP('KE NU AN'!AD26,'KE NU AN'!$G$67:$I$74,3)</f>
        <v>0</v>
      </c>
      <c r="CD26" s="4"/>
      <c r="CE26" s="4"/>
      <c r="CF26" s="4"/>
      <c r="CG26" s="4"/>
      <c r="CH26" s="4"/>
      <c r="CI26" s="4"/>
      <c r="CJ26" s="4"/>
      <c r="CK26" s="4"/>
      <c r="CL26" s="4"/>
      <c r="CM26" s="4"/>
      <c r="CN26" s="4"/>
      <c r="CO26" s="4"/>
      <c r="CP26" s="4"/>
      <c r="CQ26" s="4"/>
      <c r="CR26" s="4"/>
      <c r="CS26" s="4"/>
      <c r="CT26" s="4"/>
      <c r="CU26" s="4"/>
      <c r="CV26" s="4"/>
      <c r="CW26" s="4"/>
      <c r="CX26" s="4"/>
    </row>
    <row r="27" spans="1:102" s="7" customFormat="1" ht="45.75" customHeight="1" x14ac:dyDescent="0.25">
      <c r="A27" s="173"/>
      <c r="B27" s="134">
        <f t="shared" si="12"/>
        <v>19</v>
      </c>
      <c r="C27" s="135">
        <f>IF(Data!F23="","",Data!F23)</f>
        <v>2149</v>
      </c>
      <c r="D27" s="135" t="str">
        <f>IF(Data!G23="","",Data!G23)</f>
        <v>3100029460</v>
      </c>
      <c r="E27" s="154" t="str">
        <f>IF(Data!H23="","",Data!H23)</f>
        <v>NOR ALIA SILFA</v>
      </c>
      <c r="F27" s="124" t="str">
        <f>IF(Data!I23="","",Data!I23)</f>
        <v>P</v>
      </c>
      <c r="G27" s="367">
        <f>IF('AQIDAH - AKHLAK'!W27="","",'AQIDAH - AKHLAK'!W27)</f>
        <v>81</v>
      </c>
      <c r="H27" s="367">
        <f>IF('QUR''AN HADITS'!W27="","",'QUR''AN HADITS'!W27)</f>
        <v>85.5625</v>
      </c>
      <c r="I27" s="367">
        <f>IF(FIQIH!W27="","",FIQIH!W27)</f>
        <v>82.5</v>
      </c>
      <c r="J27" s="367">
        <f>IF(SKI!W27="","",SKI!W27)</f>
        <v>84.13333333333334</v>
      </c>
      <c r="K27" s="368">
        <f>IF('BAHASA ARAB'!W27="","",'BAHASA ARAB'!W27)</f>
        <v>74</v>
      </c>
      <c r="L27" s="369">
        <f>IF('KE NU AN'!W27="","",'KE NU AN'!W27)</f>
        <v>89.666666666666671</v>
      </c>
      <c r="M27" s="367">
        <f>IF('AQIDAH - AKHLAK'!X27="","",'AQIDAH - AKHLAK'!X27)</f>
        <v>81.8</v>
      </c>
      <c r="N27" s="367">
        <f>IF('QUR''AN HADITS'!X27="","",'QUR''AN HADITS'!X27)</f>
        <v>82.6875</v>
      </c>
      <c r="O27" s="367">
        <f>IF(FIQIH!X27="","",FIQIH!X27)</f>
        <v>85.4</v>
      </c>
      <c r="P27" s="367">
        <f>IF(SKI!X27="","",SKI!X27)</f>
        <v>89.75</v>
      </c>
      <c r="Q27" s="368">
        <f>IF('BAHASA ARAB'!X27="","",'BAHASA ARAB'!X27)</f>
        <v>74.5</v>
      </c>
      <c r="R27" s="369">
        <f>IF('KE NU AN'!X27="","",'KE NU AN'!X27)</f>
        <v>85</v>
      </c>
      <c r="S27" s="367">
        <f>IF('AQIDAH - AKHLAK'!Y27="","",'AQIDAH - AKHLAK'!Y27)</f>
        <v>80</v>
      </c>
      <c r="T27" s="367">
        <f>IF('QUR''AN HADITS'!Y27="","",'QUR''AN HADITS'!Y27)</f>
        <v>80</v>
      </c>
      <c r="U27" s="367">
        <f>IF(FIQIH!Y27="","",FIQIH!Y27)</f>
        <v>88</v>
      </c>
      <c r="V27" s="367">
        <f>IF(SKI!Y27="","",SKI!Y27)</f>
        <v>95</v>
      </c>
      <c r="W27" s="368">
        <f>IF('BAHASA ARAB'!Y27="","",'BAHASA ARAB'!Y27)</f>
        <v>76</v>
      </c>
      <c r="X27" s="369">
        <f>IF('KE NU AN'!Y27="","",'KE NU AN'!Y27)</f>
        <v>89</v>
      </c>
      <c r="Y27" s="370"/>
      <c r="Z27" s="254">
        <f t="shared" si="13"/>
        <v>83</v>
      </c>
      <c r="AA27" s="254">
        <f t="shared" si="14"/>
        <v>83</v>
      </c>
      <c r="AB27" s="254">
        <f t="shared" si="15"/>
        <v>85</v>
      </c>
      <c r="AC27" s="242">
        <f t="shared" si="16"/>
        <v>84</v>
      </c>
      <c r="AD27" s="201">
        <f t="shared" si="17"/>
        <v>89.666666666666671</v>
      </c>
      <c r="AE27" s="201">
        <f t="shared" si="18"/>
        <v>74</v>
      </c>
      <c r="AF27" s="201">
        <f t="shared" si="19"/>
        <v>6</v>
      </c>
      <c r="AG27" s="201">
        <f t="shared" si="20"/>
        <v>5</v>
      </c>
      <c r="AH27" s="221" t="str">
        <f t="shared" si="21"/>
        <v>Menunjukkan penguasaan dalam Mata Pelajaran Ke NU an / Aswaja terutama dalam materi menjelaskan pengertian pesantren, unsur unsur pesantren dan tata nilai pesantren</v>
      </c>
      <c r="AI27" s="226" t="str">
        <f t="shared" si="22"/>
        <v>Perlu bantuan dalam Mata Pelajaran Bahasa Arab terutama dalam materi Materi angka dalam bahasa Arab dari 1 - 100 dan kalimat struktur khobar muqaddam mubtada' muakkhar</v>
      </c>
      <c r="AJ27" s="331" t="str">
        <f t="shared" si="10"/>
        <v>menjelaskan pengertian pesantren, unsur unsur pesantren dan tata nilai pesantren</v>
      </c>
      <c r="AK27" s="331" t="str">
        <f t="shared" si="11"/>
        <v>Materi angka dalam bahasa Arab dari 1 - 100 dan kalimat struktur khobar muqaddam mubtada' muakkhar</v>
      </c>
      <c r="AL27" s="366" t="str">
        <f>VLOOKUP('AQIDAH - AKHLAK'!AC27,'AQIDAH - AKHLAK'!$G$69:$I$76,3)</f>
        <v>Memahami pengertian , dalial, ciri-ciri dan dampak negatif sifat riya' dan nifaq serta Menyajikan contoh cara menghindari perilaku riya dan nifaq.</v>
      </c>
      <c r="AM27" s="366" t="str">
        <f>VLOOKUP('AQIDAH - AKHLAK'!AD27,'AQIDAH - AKHLAK'!$G$69:$I$76,3)</f>
        <v>Menerapkan adab membaca Al- Qur'an dan adab berdo'a serta mempraktekannya.</v>
      </c>
      <c r="AN27" s="366" t="str">
        <f>VLOOKUP('QUR''AN HADITS'!AC27,'QUR''AN HADITS'!$G$67:$I$74,3)</f>
        <v xml:space="preserve">memahai isi kandungan surat Al Balad, Surat Az Zumar, surat Al Baqarah ayat 153 serta mampu mengamalkan nilai positif dan menghindari nili-nilai negatif sebagaimana keterangan dalam surat dan ayat tersebut </v>
      </c>
      <c r="AO27" s="366">
        <f>VLOOKUP('QUR''AN HADITS'!AD27,'QUR''AN HADITS'!$G$67:$I$74,3)</f>
        <v>0</v>
      </c>
      <c r="AP27" s="366" t="str">
        <f>VLOOKUP(FIQIH!AC27,FIQIH!$G$67:$I$74,3)</f>
        <v>Menjelaskan pengertian, syarat, rukun, dan ketentuan-ketentuan ;lain dalam pelaksanaan shalat jamak dan Qasar dan ketentuan -ketentuan syariat dalam tata cara pelaksanaan shalat fardlu dalam kondisi tertentu seperti sakitdan  dalam perjalanan</v>
      </c>
      <c r="AQ27" s="366" t="str">
        <f>VLOOKUP(FIQIH!AD27,FIQIH!$G$67:$I$74,3)</f>
        <v>mengidentifikasi ketentuan-ketentuan  shalat sunnah Mu'aqad dan ghairu mu'akad dan hikmah dari shalat sunnah mu'aqad dan shalat sunnah ghairu mu'aqad</v>
      </c>
      <c r="AR27" s="366" t="str">
        <f>VLOOKUP(SKI!AC27,SKI!$G$67:$I$74,3)</f>
        <v>Menganalisis  dakwah nabi Muhammad saw di mekah</v>
      </c>
      <c r="AS27" s="366" t="str">
        <f>VLOOKUP(SKI!AD27,SKI!$G$67:$I$74,3)</f>
        <v xml:space="preserve">Menganalisis perjuangan nabi Muhammad saw. melakukan perubahan </v>
      </c>
      <c r="AT27" s="366" t="str">
        <f>VLOOKUP('BAHASA ARAB'!AC27,'BAHASA ARAB'!$G$67:$I$74,3)</f>
        <v xml:space="preserve">Materi kalimat istifham </v>
      </c>
      <c r="AU27" s="366" t="str">
        <f>VLOOKUP('BAHASA ARAB'!AD27,'BAHASA ARAB'!$G$67:$I$74,3)</f>
        <v>Materi angka dalam bahasa Arab dari 1 - 100 dan kalimat struktur khobar muqaddam mubtada' muakkhar</v>
      </c>
      <c r="AV27" s="366" t="str">
        <f>VLOOKUP('KE NU AN'!AC27,'KE NU AN'!$G$67:$I$74,3)</f>
        <v>menjelaskan pengertian pesantren, unsur unsur pesantren dan tata nilai pesantren</v>
      </c>
      <c r="AW27" s="366">
        <f>VLOOKUP('KE NU AN'!AD27,'KE NU AN'!$G$67:$I$74,3)</f>
        <v>0</v>
      </c>
      <c r="CD27" s="4"/>
      <c r="CE27" s="4"/>
      <c r="CF27" s="4"/>
      <c r="CG27" s="4"/>
      <c r="CH27" s="4"/>
      <c r="CI27" s="4"/>
      <c r="CJ27" s="4"/>
      <c r="CK27" s="4"/>
      <c r="CL27" s="4"/>
      <c r="CM27" s="4"/>
      <c r="CN27" s="4"/>
      <c r="CO27" s="4"/>
      <c r="CP27" s="4"/>
      <c r="CQ27" s="4"/>
      <c r="CR27" s="4"/>
      <c r="CS27" s="4"/>
      <c r="CT27" s="4"/>
      <c r="CU27" s="4"/>
      <c r="CV27" s="4"/>
      <c r="CW27" s="4"/>
      <c r="CX27" s="4"/>
    </row>
    <row r="28" spans="1:102" s="7" customFormat="1" ht="45.75" customHeight="1" x14ac:dyDescent="0.25">
      <c r="A28" s="173"/>
      <c r="B28" s="134">
        <f t="shared" si="12"/>
        <v>20</v>
      </c>
      <c r="C28" s="135">
        <f>IF(Data!F24="","",Data!F24)</f>
        <v>2110</v>
      </c>
      <c r="D28" s="135" t="str">
        <f>IF(Data!G24="","",Data!G24)</f>
        <v>0098467142</v>
      </c>
      <c r="E28" s="154" t="str">
        <f>IF(Data!H24="","",Data!H24)</f>
        <v>NUR MUTIA</v>
      </c>
      <c r="F28" s="124" t="str">
        <f>IF(Data!I24="","",Data!I24)</f>
        <v>P</v>
      </c>
      <c r="G28" s="367">
        <f>IF('AQIDAH - AKHLAK'!W28="","",'AQIDAH - AKHLAK'!W28)</f>
        <v>87.5</v>
      </c>
      <c r="H28" s="367">
        <f>IF('QUR''AN HADITS'!W28="","",'QUR''AN HADITS'!W28)</f>
        <v>88</v>
      </c>
      <c r="I28" s="367">
        <f>IF(FIQIH!W28="","",FIQIH!W28)</f>
        <v>95</v>
      </c>
      <c r="J28" s="367">
        <f>IF(SKI!W28="","",SKI!W28)</f>
        <v>88.733333333333334</v>
      </c>
      <c r="K28" s="368">
        <f>IF('BAHASA ARAB'!W28="","",'BAHASA ARAB'!W28)</f>
        <v>75</v>
      </c>
      <c r="L28" s="369">
        <f>IF('KE NU AN'!W28="","",'KE NU AN'!W28)</f>
        <v>89.399999999999991</v>
      </c>
      <c r="M28" s="367">
        <f>IF('AQIDAH - AKHLAK'!X28="","",'AQIDAH - AKHLAK'!X28)</f>
        <v>89</v>
      </c>
      <c r="N28" s="367">
        <f>IF('QUR''AN HADITS'!X28="","",'QUR''AN HADITS'!X28)</f>
        <v>83</v>
      </c>
      <c r="O28" s="367">
        <f>IF(FIQIH!X28="","",FIQIH!X28)</f>
        <v>92</v>
      </c>
      <c r="P28" s="367">
        <f>IF(SKI!X28="","",SKI!X28)</f>
        <v>89.5</v>
      </c>
      <c r="Q28" s="368">
        <f>IF('BAHASA ARAB'!X28="","",'BAHASA ARAB'!X28)</f>
        <v>74.5</v>
      </c>
      <c r="R28" s="369">
        <f>IF('KE NU AN'!X28="","",'KE NU AN'!X28)</f>
        <v>93.333333333333329</v>
      </c>
      <c r="S28" s="367">
        <f>IF('AQIDAH - AKHLAK'!Y28="","",'AQIDAH - AKHLAK'!Y28)</f>
        <v>76</v>
      </c>
      <c r="T28" s="367">
        <f>IF('QUR''AN HADITS'!Y28="","",'QUR''AN HADITS'!Y28)</f>
        <v>78</v>
      </c>
      <c r="U28" s="367">
        <f>IF(FIQIH!Y28="","",FIQIH!Y28)</f>
        <v>78</v>
      </c>
      <c r="V28" s="367">
        <f>IF(SKI!Y28="","",SKI!Y28)</f>
        <v>88</v>
      </c>
      <c r="W28" s="368">
        <f>IF('BAHASA ARAB'!Y28="","",'BAHASA ARAB'!Y28)</f>
        <v>73</v>
      </c>
      <c r="X28" s="369">
        <f>IF('KE NU AN'!Y28="","",'KE NU AN'!Y28)</f>
        <v>86</v>
      </c>
      <c r="Y28" s="370"/>
      <c r="Z28" s="254">
        <f t="shared" si="13"/>
        <v>87</v>
      </c>
      <c r="AA28" s="254">
        <f t="shared" si="14"/>
        <v>87</v>
      </c>
      <c r="AB28" s="254">
        <f t="shared" si="15"/>
        <v>80</v>
      </c>
      <c r="AC28" s="242">
        <f t="shared" si="16"/>
        <v>85</v>
      </c>
      <c r="AD28" s="201">
        <f t="shared" si="17"/>
        <v>95</v>
      </c>
      <c r="AE28" s="201">
        <f t="shared" si="18"/>
        <v>75</v>
      </c>
      <c r="AF28" s="201">
        <f t="shared" si="19"/>
        <v>3</v>
      </c>
      <c r="AG28" s="201">
        <f t="shared" si="20"/>
        <v>5</v>
      </c>
      <c r="AH28" s="221" t="str">
        <f t="shared" si="21"/>
        <v>Menunjukkan penguasaan dalam Mata Pelajaran Fiqih terutama dalam materi Menjelaskan pengertian, syarat, rukun, dan ketentuan dalam shalat jum'at beserta ketentuan-ketentuan dalam khutbah jum'at dan amaliyah - amaliyah sunnah yang disyariatkan dihari jum'at</v>
      </c>
      <c r="AI28" s="226" t="str">
        <f t="shared" si="22"/>
        <v>Perlu bantuan dalam Mata Pelajaran Bahasa Arab terutama dalam materi Materi angka dalam bahasa Arab dari 1 - 100 dan kalimat struktur khobar muqaddam mubtada' muakkhar</v>
      </c>
      <c r="AJ28" s="331" t="str">
        <f t="shared" si="10"/>
        <v>Menjelaskan pengertian, syarat, rukun, dan ketentuan dalam shalat jum'at beserta ketentuan-ketentuan dalam khutbah jum'at dan amaliyah - amaliyah sunnah yang disyariatkan dihari jum'at</v>
      </c>
      <c r="AK28" s="331" t="str">
        <f t="shared" si="11"/>
        <v>Materi angka dalam bahasa Arab dari 1 - 100 dan kalimat struktur khobar muqaddam mubtada' muakkhar</v>
      </c>
      <c r="AL28" s="366" t="str">
        <f>VLOOKUP('AQIDAH - AKHLAK'!AC28,'AQIDAH - AKHLAK'!$G$69:$I$76,3)</f>
        <v>Memahami pengertian , dalial, ciri-ciri dan dampak negatif sifat riya' dan nifaq serta Menyajikan contoh cara menghindari perilaku riya dan nifaq.</v>
      </c>
      <c r="AM28" s="366" t="str">
        <f>VLOOKUP('AQIDAH - AKHLAK'!AD28,'AQIDAH - AKHLAK'!$G$69:$I$76,3)</f>
        <v>Menerapkan adab membaca Al- Qur'an dan adab berdo'a serta mempraktekannya.</v>
      </c>
      <c r="AN28" s="366" t="str">
        <f>VLOOKUP('QUR''AN HADITS'!AC28,'QUR''AN HADITS'!$G$67:$I$74,3)</f>
        <v>Memahami serta mampu mempraktikkan hukum bacaan mad thobi'I, mad wajib muttashil, dan mad jais munfashil dalam surat pendek pilihan</v>
      </c>
      <c r="AO28" s="366">
        <f>VLOOKUP('QUR''AN HADITS'!AD28,'QUR''AN HADITS'!$G$67:$I$74,3)</f>
        <v>0</v>
      </c>
      <c r="AP28" s="366" t="str">
        <f>VLOOKUP(FIQIH!AC28,FIQIH!$G$67:$I$74,3)</f>
        <v>Menjelaskan pengertian, syarat, rukun, dan ketentuan dalam shalat jum'at beserta ketentuan-ketentuan dalam khutbah jum'at dan amaliyah - amaliyah sunnah yang disyariatkan dihari jum'at</v>
      </c>
      <c r="AQ28" s="366" t="str">
        <f>VLOOKUP(FIQIH!AD28,FIQIH!$G$67:$I$74,3)</f>
        <v>mengidentifikasi ketentuan-ketentuan  shalat sunnah Mu'aqad dan ghairu mu'akad dan hikmah dari shalat sunnah mu'aqad dan shalat sunnah ghairu mu'aqad</v>
      </c>
      <c r="AR28" s="366" t="str">
        <f>VLOOKUP(SKI!AC28,SKI!$G$67:$I$74,3)</f>
        <v>Menganalisis strategi dakwah nabi Muhammad saw di mekah</v>
      </c>
      <c r="AS28" s="366" t="str">
        <f>VLOOKUP(SKI!AD28,SKI!$G$67:$I$74,3)</f>
        <v xml:space="preserve">Menganalisis perjuangan nabi Muhammad saw. melakukan perubahan </v>
      </c>
      <c r="AT28" s="366" t="str">
        <f>VLOOKUP('BAHASA ARAB'!AC28,'BAHASA ARAB'!$G$67:$I$74,3)</f>
        <v xml:space="preserve">Materi kalimat istifham </v>
      </c>
      <c r="AU28" s="366" t="str">
        <f>VLOOKUP('BAHASA ARAB'!AD28,'BAHASA ARAB'!$G$67:$I$74,3)</f>
        <v>Materi angka dalam bahasa Arab dari 1 - 100 dan kalimat struktur khobar muqaddam mubtada' muakkhar</v>
      </c>
      <c r="AV28" s="366" t="str">
        <f>VLOOKUP('KE NU AN'!AC28,'KE NU AN'!$G$67:$I$74,3)</f>
        <v>menjelaskan pengertian pesantren, unsur unsur pesantren dan tata nilai pesantren</v>
      </c>
      <c r="AW28" s="366">
        <f>VLOOKUP('KE NU AN'!AD28,'KE NU AN'!$G$67:$I$74,3)</f>
        <v>0</v>
      </c>
      <c r="CD28" s="4"/>
      <c r="CE28" s="4"/>
      <c r="CF28" s="4"/>
      <c r="CG28" s="4"/>
      <c r="CH28" s="4"/>
      <c r="CI28" s="4"/>
      <c r="CJ28" s="4"/>
      <c r="CK28" s="4"/>
      <c r="CL28" s="4"/>
      <c r="CM28" s="4"/>
      <c r="CN28" s="4"/>
      <c r="CO28" s="4"/>
      <c r="CP28" s="4"/>
      <c r="CQ28" s="4"/>
      <c r="CR28" s="4"/>
      <c r="CS28" s="4"/>
      <c r="CT28" s="4"/>
      <c r="CU28" s="4"/>
      <c r="CV28" s="4"/>
      <c r="CW28" s="4"/>
      <c r="CX28" s="4"/>
    </row>
    <row r="29" spans="1:102" s="7" customFormat="1" ht="45.75" customHeight="1" x14ac:dyDescent="0.25">
      <c r="A29" s="173"/>
      <c r="B29" s="134">
        <f t="shared" si="12"/>
        <v>21</v>
      </c>
      <c r="C29" s="135">
        <f>IF(Data!F25="","",Data!F25)</f>
        <v>2098</v>
      </c>
      <c r="D29" s="135" t="str">
        <f>IF(Data!G25="","",Data!G25)</f>
        <v>3101119122</v>
      </c>
      <c r="E29" s="154" t="str">
        <f>IF(Data!H25="","",Data!H25)</f>
        <v>ROHMAT HIDAYAT</v>
      </c>
      <c r="F29" s="124" t="str">
        <f>IF(Data!I25="","",Data!I25)</f>
        <v>L</v>
      </c>
      <c r="G29" s="367">
        <f>IF('AQIDAH - AKHLAK'!W29="","",'AQIDAH - AKHLAK'!W29)</f>
        <v>83.5</v>
      </c>
      <c r="H29" s="367">
        <f>IF('QUR''AN HADITS'!W29="","",'QUR''AN HADITS'!W29)</f>
        <v>82.166666666666671</v>
      </c>
      <c r="I29" s="367">
        <f>IF(FIQIH!W29="","",FIQIH!W29)</f>
        <v>91.5</v>
      </c>
      <c r="J29" s="367">
        <f>IF(SKI!W29="","",SKI!W29)</f>
        <v>87.066666666666663</v>
      </c>
      <c r="K29" s="368">
        <f>IF('BAHASA ARAB'!W29="","",'BAHASA ARAB'!W29)</f>
        <v>75</v>
      </c>
      <c r="L29" s="369">
        <f>IF('KE NU AN'!W29="","",'KE NU AN'!W29)</f>
        <v>84.066666666666663</v>
      </c>
      <c r="M29" s="367">
        <f>IF('AQIDAH - AKHLAK'!X29="","",'AQIDAH - AKHLAK'!X29)</f>
        <v>85.8</v>
      </c>
      <c r="N29" s="367">
        <f>IF('QUR''AN HADITS'!X29="","",'QUR''AN HADITS'!X29)</f>
        <v>85.5</v>
      </c>
      <c r="O29" s="367">
        <f>IF(FIQIH!X29="","",FIQIH!X29)</f>
        <v>88.6</v>
      </c>
      <c r="P29" s="367">
        <f>IF(SKI!X29="","",SKI!X29)</f>
        <v>89.5</v>
      </c>
      <c r="Q29" s="368">
        <f>IF('BAHASA ARAB'!X29="","",'BAHASA ARAB'!X29)</f>
        <v>74.5</v>
      </c>
      <c r="R29" s="369">
        <f>IF('KE NU AN'!X29="","",'KE NU AN'!X29)</f>
        <v>86.666666666666671</v>
      </c>
      <c r="S29" s="367">
        <f>IF('AQIDAH - AKHLAK'!Y29="","",'AQIDAH - AKHLAK'!Y29)</f>
        <v>77</v>
      </c>
      <c r="T29" s="367">
        <f>IF('QUR''AN HADITS'!Y29="","",'QUR''AN HADITS'!Y29)</f>
        <v>74</v>
      </c>
      <c r="U29" s="367">
        <f>IF(FIQIH!Y29="","",FIQIH!Y29)</f>
        <v>84</v>
      </c>
      <c r="V29" s="367">
        <f>IF(SKI!Y29="","",SKI!Y29)</f>
        <v>82</v>
      </c>
      <c r="W29" s="368">
        <f>IF('BAHASA ARAB'!Y29="","",'BAHASA ARAB'!Y29)</f>
        <v>75</v>
      </c>
      <c r="X29" s="369">
        <f>IF('KE NU AN'!Y29="","",'KE NU AN'!Y29)</f>
        <v>80</v>
      </c>
      <c r="Y29" s="370"/>
      <c r="Z29" s="254">
        <f t="shared" si="13"/>
        <v>84</v>
      </c>
      <c r="AA29" s="254">
        <f t="shared" si="14"/>
        <v>85</v>
      </c>
      <c r="AB29" s="254">
        <f t="shared" si="15"/>
        <v>79</v>
      </c>
      <c r="AC29" s="242">
        <f t="shared" si="16"/>
        <v>83</v>
      </c>
      <c r="AD29" s="201">
        <f t="shared" si="17"/>
        <v>91.5</v>
      </c>
      <c r="AE29" s="201">
        <f t="shared" si="18"/>
        <v>75</v>
      </c>
      <c r="AF29" s="201">
        <f t="shared" si="19"/>
        <v>3</v>
      </c>
      <c r="AG29" s="201">
        <f t="shared" si="20"/>
        <v>5</v>
      </c>
      <c r="AH29" s="221" t="str">
        <f t="shared" si="21"/>
        <v>Menunjukkan penguasaan dalam Mata Pelajaran Fiqih terutama dalam materi Menjelaskan pengertian, syarat, rukun, dan ketentuan-ketentuan ;lain dalam pelaksanaan shalat jamak dan Qasar dan ketentuan -ketentuan syariat dalam tata cara pelaksanaan shalat fardlu dalam kondisi tertentu seperti sakitdan  dalam perjalanan</v>
      </c>
      <c r="AI29" s="226" t="str">
        <f t="shared" si="22"/>
        <v>Perlu bantuan dalam Mata Pelajaran Bahasa Arab terutama dalam materi Materi angka dalam bahasa Arab dari 1 - 100 dan kalimat struktur khobar muqaddam mubtada' muakkhar</v>
      </c>
      <c r="AJ29" s="331" t="str">
        <f t="shared" si="10"/>
        <v>Menjelaskan pengertian, syarat, rukun, dan ketentuan-ketentuan ;lain dalam pelaksanaan shalat jamak dan Qasar dan ketentuan -ketentuan syariat dalam tata cara pelaksanaan shalat fardlu dalam kondisi tertentu seperti sakitdan  dalam perjalanan</v>
      </c>
      <c r="AK29" s="331" t="str">
        <f t="shared" si="11"/>
        <v>Materi angka dalam bahasa Arab dari 1 - 100 dan kalimat struktur khobar muqaddam mubtada' muakkhar</v>
      </c>
      <c r="AL29" s="366" t="str">
        <f>VLOOKUP('AQIDAH - AKHLAK'!AC29,'AQIDAH - AKHLAK'!$G$69:$I$76,3)</f>
        <v>Memahami pengertian , dalial, ciri-ciri dan dampak negatif sifat riya' dan nifaq serta Menyajikan contoh cara menghindari perilaku riya dan nifaq.</v>
      </c>
      <c r="AM29" s="366" t="str">
        <f>VLOOKUP('AQIDAH - AKHLAK'!AD29,'AQIDAH - AKHLAK'!$G$69:$I$76,3)</f>
        <v>Menerapkan adab membaca Al- Qur'an dan adab berdo'a serta mempraktekannya.</v>
      </c>
      <c r="AN29" s="366" t="str">
        <f>VLOOKUP('QUR''AN HADITS'!AC29,'QUR''AN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29" s="366">
        <f>VLOOKUP('QUR''AN HADITS'!AD29,'QUR''AN HADITS'!$G$67:$I$74,3)</f>
        <v>0</v>
      </c>
      <c r="AP29" s="366" t="str">
        <f>VLOOKUP(FIQIH!AC29,FIQIH!$G$67:$I$74,3)</f>
        <v>Menjelaskan pengertian, syarat, rukun, dan ketentuan-ketentuan ;lain dalam pelaksanaan shalat jamak dan Qasar dan ketentuan -ketentuan syariat dalam tata cara pelaksanaan shalat fardlu dalam kondisi tertentu seperti sakitdan  dalam perjalanan</v>
      </c>
      <c r="AQ29" s="366" t="str">
        <f>VLOOKUP(FIQIH!AD29,FIQIH!$G$67:$I$74,3)</f>
        <v>mengidentifikasi ketentuan-ketentuan  shalat sunnah Mu'aqad dan ghairu mu'akad dan hikmah dari shalat sunnah mu'aqad dan shalat sunnah ghairu mu'aqad</v>
      </c>
      <c r="AR29" s="366" t="str">
        <f>VLOOKUP(SKI!AC29,SKI!$G$67:$I$74,3)</f>
        <v>Menganalisis  dakwah nabi Muhammad saw di mekah</v>
      </c>
      <c r="AS29" s="366" t="str">
        <f>VLOOKUP(SKI!AD29,SKI!$G$67:$I$74,3)</f>
        <v xml:space="preserve">Menganalisis perjuangan nabi Muhammad saw. melakukan perubahan </v>
      </c>
      <c r="AT29" s="366" t="str">
        <f>VLOOKUP('BAHASA ARAB'!AC29,'BAHASA ARAB'!$G$67:$I$74,3)</f>
        <v xml:space="preserve">Materi kalimat istifham </v>
      </c>
      <c r="AU29" s="366" t="str">
        <f>VLOOKUP('BAHASA ARAB'!AD29,'BAHASA ARAB'!$G$67:$I$74,3)</f>
        <v>Materi angka dalam bahasa Arab dari 1 - 100 dan kalimat struktur khobar muqaddam mubtada' muakkhar</v>
      </c>
      <c r="AV29" s="366" t="str">
        <f>VLOOKUP('KE NU AN'!AC29,'KE NU AN'!$G$67:$I$74,3)</f>
        <v>menjelaskan pengertian pesantren, unsur unsur pesantren dan tata nilai pesantren</v>
      </c>
      <c r="AW29" s="366">
        <f>VLOOKUP('KE NU AN'!AD29,'KE NU AN'!$G$67:$I$74,3)</f>
        <v>0</v>
      </c>
      <c r="CD29" s="4"/>
      <c r="CE29" s="4"/>
      <c r="CF29" s="4"/>
      <c r="CG29" s="4"/>
      <c r="CH29" s="4"/>
      <c r="CI29" s="4"/>
      <c r="CJ29" s="4"/>
      <c r="CK29" s="4"/>
      <c r="CL29" s="4"/>
      <c r="CM29" s="4"/>
      <c r="CN29" s="4"/>
      <c r="CO29" s="4"/>
      <c r="CP29" s="4"/>
      <c r="CQ29" s="4"/>
      <c r="CR29" s="4"/>
      <c r="CS29" s="4"/>
      <c r="CT29" s="4"/>
      <c r="CU29" s="4"/>
      <c r="CV29" s="4"/>
      <c r="CW29" s="4"/>
      <c r="CX29" s="4"/>
    </row>
    <row r="30" spans="1:102" s="7" customFormat="1" ht="45.75" customHeight="1" x14ac:dyDescent="0.25">
      <c r="A30" s="173"/>
      <c r="B30" s="134">
        <f t="shared" si="12"/>
        <v>22</v>
      </c>
      <c r="C30" s="135">
        <f>IF(Data!F26="","",Data!F26)</f>
        <v>2080</v>
      </c>
      <c r="D30" s="135" t="str">
        <f>IF(Data!G26="","",Data!G26)</f>
        <v>0091657289</v>
      </c>
      <c r="E30" s="154" t="str">
        <f>IF(Data!H26="","",Data!H26)</f>
        <v>SABRINA OKTAVIANI</v>
      </c>
      <c r="F30" s="124" t="str">
        <f>IF(Data!I26="","",Data!I26)</f>
        <v>P</v>
      </c>
      <c r="G30" s="367">
        <f>IF('AQIDAH - AKHLAK'!W30="","",'AQIDAH - AKHLAK'!W30)</f>
        <v>77</v>
      </c>
      <c r="H30" s="367">
        <f>IF('QUR''AN HADITS'!W30="","",'QUR''AN HADITS'!W30)</f>
        <v>91.208333333333329</v>
      </c>
      <c r="I30" s="367">
        <f>IF(FIQIH!W30="","",FIQIH!W30)</f>
        <v>77.5</v>
      </c>
      <c r="J30" s="367">
        <f>IF(SKI!W30="","",SKI!W30)</f>
        <v>82.033333333333331</v>
      </c>
      <c r="K30" s="368">
        <f>IF('BAHASA ARAB'!W30="","",'BAHASA ARAB'!W30)</f>
        <v>75</v>
      </c>
      <c r="L30" s="369">
        <f>IF('KE NU AN'!W30="","",'KE NU AN'!W30)</f>
        <v>79.666666666666671</v>
      </c>
      <c r="M30" s="367">
        <f>IF('AQIDAH - AKHLAK'!X30="","",'AQIDAH - AKHLAK'!X30)</f>
        <v>77.8</v>
      </c>
      <c r="N30" s="367">
        <f>IF('QUR''AN HADITS'!X30="","",'QUR''AN HADITS'!X30)</f>
        <v>86.625</v>
      </c>
      <c r="O30" s="367">
        <f>IF(FIQIH!X30="","",FIQIH!X30)</f>
        <v>79.8</v>
      </c>
      <c r="P30" s="367">
        <f>IF(SKI!X30="","",SKI!X30)</f>
        <v>79.25</v>
      </c>
      <c r="Q30" s="368">
        <f>IF('BAHASA ARAB'!X30="","",'BAHASA ARAB'!X30)</f>
        <v>73.5</v>
      </c>
      <c r="R30" s="369">
        <f>IF('KE NU AN'!X30="","",'KE NU AN'!X30)</f>
        <v>84.666666666666671</v>
      </c>
      <c r="S30" s="367">
        <f>IF('AQIDAH - AKHLAK'!Y30="","",'AQIDAH - AKHLAK'!Y30)</f>
        <v>74</v>
      </c>
      <c r="T30" s="367">
        <f>IF('QUR''AN HADITS'!Y30="","",'QUR''AN HADITS'!Y30)</f>
        <v>85</v>
      </c>
      <c r="U30" s="367">
        <f>IF(FIQIH!Y30="","",FIQIH!Y30)</f>
        <v>74</v>
      </c>
      <c r="V30" s="367">
        <f>IF(SKI!Y30="","",SKI!Y30)</f>
        <v>78</v>
      </c>
      <c r="W30" s="368">
        <f>IF('BAHASA ARAB'!Y30="","",'BAHASA ARAB'!Y30)</f>
        <v>75</v>
      </c>
      <c r="X30" s="369">
        <f>IF('KE NU AN'!Y30="","",'KE NU AN'!Y30)</f>
        <v>80</v>
      </c>
      <c r="Y30" s="370"/>
      <c r="Z30" s="254">
        <f t="shared" si="13"/>
        <v>80</v>
      </c>
      <c r="AA30" s="254">
        <f t="shared" si="14"/>
        <v>80</v>
      </c>
      <c r="AB30" s="254">
        <f t="shared" si="15"/>
        <v>78</v>
      </c>
      <c r="AC30" s="242">
        <f t="shared" si="16"/>
        <v>79</v>
      </c>
      <c r="AD30" s="201">
        <f t="shared" si="17"/>
        <v>91.208333333333329</v>
      </c>
      <c r="AE30" s="201">
        <f t="shared" si="18"/>
        <v>75</v>
      </c>
      <c r="AF30" s="201">
        <f t="shared" si="19"/>
        <v>2</v>
      </c>
      <c r="AG30" s="201">
        <f t="shared" si="20"/>
        <v>5</v>
      </c>
      <c r="AH30" s="221" t="str">
        <f t="shared" si="21"/>
        <v xml:space="preserve">Menunjukkan penguasaan dalam Mata Pelajaran Qur'an - Hadits terutama dalam materi memahai isi kandungan surat Al Balad, Surat Az Zumar, surat Al Baqarah ayat 153 serta mampu mengamalkan nilai positif dan menghindari nili-nilai negatif sebagaimana keterangan dalam surat dan ayat tersebut </v>
      </c>
      <c r="AI30" s="226" t="str">
        <f t="shared" si="22"/>
        <v>Perlu bantuan dalam Mata Pelajaran Bahasa Arab terutama dalam materi Materi angka dalam bahasa Arab dari 1 - 100 dan kalimat struktur khobar muqaddam mubtada' muakkhar</v>
      </c>
      <c r="AJ30" s="331" t="str">
        <f t="shared" si="10"/>
        <v xml:space="preserve">memahai isi kandungan surat Al Balad, Surat Az Zumar, surat Al Baqarah ayat 153 serta mampu mengamalkan nilai positif dan menghindari nili-nilai negatif sebagaimana keterangan dalam surat dan ayat tersebut </v>
      </c>
      <c r="AK30" s="331" t="str">
        <f t="shared" si="11"/>
        <v>Materi angka dalam bahasa Arab dari 1 - 100 dan kalimat struktur khobar muqaddam mubtada' muakkhar</v>
      </c>
      <c r="AL30" s="366" t="str">
        <f>VLOOKUP('AQIDAH - AKHLAK'!AC30,'AQIDAH - AKHLAK'!$G$69:$I$76,3)</f>
        <v>Memahami pengertian , dalial, ciri-ciri dan dampak negatif sifat riya' dan nifaq serta Menyajikan contoh cara menghindari perilaku riya dan nifaq.</v>
      </c>
      <c r="AM30" s="366" t="str">
        <f>VLOOKUP('AQIDAH - AKHLAK'!AD30,'AQIDAH - AKHLAK'!$G$69:$I$76,3)</f>
        <v>Menerapkan adab membaca Al- Qur'an dan adab berdo'a serta mempraktekannya.</v>
      </c>
      <c r="AN30" s="366" t="str">
        <f>VLOOKUP('QUR''AN HADITS'!AC30,'QUR''AN HADITS'!$G$67:$I$74,3)</f>
        <v xml:space="preserve">memahai isi kandungan surat Al Balad, Surat Az Zumar, surat Al Baqarah ayat 153 serta mampu mengamalkan nilai positif dan menghindari nili-nilai negatif sebagaimana keterangan dalam surat dan ayat tersebut </v>
      </c>
      <c r="AO30" s="366">
        <f>VLOOKUP('QUR''AN HADITS'!AD30,'QUR''AN HADITS'!$G$67:$I$74,3)</f>
        <v>0</v>
      </c>
      <c r="AP30" s="366" t="str">
        <f>VLOOKUP(FIQIH!AC30,FIQIH!$G$67:$I$74,3)</f>
        <v>Menjelaskan pengertian, syarat, rukun, dan ketentuan-ketentuan ;lain dalam pelaksanaan shalat jamak dan Qasar dan ketentuan -ketentuan syariat dalam tata cara pelaksanaan shalat fardlu dalam kondisi tertentu seperti sakitdan  dalam perjalanan</v>
      </c>
      <c r="AQ30" s="366" t="str">
        <f>VLOOKUP(FIQIH!AD30,FIQIH!$G$67:$I$74,3)</f>
        <v>mengidentifikasi ketentuan-ketentuan  shalat sunnah Mu'aqad dan ghairu mu'akad dan hikmah dari shalat sunnah mu'aqad dan shalat sunnah ghairu mu'aqad</v>
      </c>
      <c r="AR30" s="366" t="str">
        <f>VLOOKUP(SKI!AC30,SKI!$G$67:$I$74,3)</f>
        <v>Menganalisis strategi dakwah nabi Muhammad saw di mekah</v>
      </c>
      <c r="AS30" s="366" t="str">
        <f>VLOOKUP(SKI!AD30,SKI!$G$67:$I$74,3)</f>
        <v xml:space="preserve">Menganalisis perjuangan nabi Muhammad saw. melakukan perubahan </v>
      </c>
      <c r="AT30" s="366" t="str">
        <f>VLOOKUP('BAHASA ARAB'!AC30,'BAHASA ARAB'!$G$67:$I$74,3)</f>
        <v xml:space="preserve">Materi kalimat istifham </v>
      </c>
      <c r="AU30" s="366" t="str">
        <f>VLOOKUP('BAHASA ARAB'!AD30,'BAHASA ARAB'!$G$67:$I$74,3)</f>
        <v>Materi angka dalam bahasa Arab dari 1 - 100 dan kalimat struktur khobar muqaddam mubtada' muakkhar</v>
      </c>
      <c r="AV30" s="366" t="str">
        <f>VLOOKUP('KE NU AN'!AC30,'KE NU AN'!$G$67:$I$74,3)</f>
        <v>menjelaskan memahami tentang struktur organisai  NU, kepengurusan NU dan tugasnya, lembaga dan badan otonom NU dan perangkat organisasi Nu</v>
      </c>
      <c r="AW30" s="366">
        <f>VLOOKUP('KE NU AN'!AD30,'KE NU AN'!$G$67:$I$74,3)</f>
        <v>0</v>
      </c>
      <c r="CD30" s="4"/>
      <c r="CE30" s="4"/>
      <c r="CF30" s="4"/>
      <c r="CG30" s="4"/>
      <c r="CH30" s="4"/>
      <c r="CI30" s="4"/>
      <c r="CJ30" s="4"/>
      <c r="CK30" s="4"/>
      <c r="CL30" s="4"/>
      <c r="CM30" s="4"/>
      <c r="CN30" s="4"/>
      <c r="CO30" s="4"/>
      <c r="CP30" s="4"/>
      <c r="CQ30" s="4"/>
      <c r="CR30" s="4"/>
      <c r="CS30" s="4"/>
      <c r="CT30" s="4"/>
      <c r="CU30" s="4"/>
      <c r="CV30" s="4"/>
      <c r="CW30" s="4"/>
      <c r="CX30" s="4"/>
    </row>
    <row r="31" spans="1:102" s="7" customFormat="1" ht="45.75" customHeight="1" x14ac:dyDescent="0.25">
      <c r="A31" s="173"/>
      <c r="B31" s="134">
        <f t="shared" si="12"/>
        <v>23</v>
      </c>
      <c r="C31" s="135">
        <f>IF(Data!F27="","",Data!F27)</f>
        <v>2101</v>
      </c>
      <c r="D31" s="135" t="str">
        <f>IF(Data!G27="","",Data!G27)</f>
        <v>0072355816</v>
      </c>
      <c r="E31" s="154" t="str">
        <f>IF(Data!H27="","",Data!H27)</f>
        <v>TRI MULIA SAPUTRA</v>
      </c>
      <c r="F31" s="124" t="str">
        <f>IF(Data!I27="","",Data!I27)</f>
        <v>L</v>
      </c>
      <c r="G31" s="367">
        <f>IF('AQIDAH - AKHLAK'!W31="","",'AQIDAH - AKHLAK'!W31)</f>
        <v>81.5</v>
      </c>
      <c r="H31" s="367">
        <f>IF('QUR''AN HADITS'!W31="","",'QUR''AN HADITS'!W31)</f>
        <v>85.25</v>
      </c>
      <c r="I31" s="367">
        <f>IF(FIQIH!W31="","",FIQIH!W31)</f>
        <v>81</v>
      </c>
      <c r="J31" s="367">
        <f>IF(SKI!W31="","",SKI!W31)</f>
        <v>82.100000000000009</v>
      </c>
      <c r="K31" s="368">
        <f>IF('BAHASA ARAB'!W31="","",'BAHASA ARAB'!W31)</f>
        <v>74</v>
      </c>
      <c r="L31" s="369">
        <f>IF('KE NU AN'!W31="","",'KE NU AN'!W31)</f>
        <v>83.333333333333329</v>
      </c>
      <c r="M31" s="367">
        <f>IF('AQIDAH - AKHLAK'!X31="","",'AQIDAH - AKHLAK'!X31)</f>
        <v>82.8</v>
      </c>
      <c r="N31" s="367">
        <f>IF('QUR''AN HADITS'!X31="","",'QUR''AN HADITS'!X31)</f>
        <v>82.75</v>
      </c>
      <c r="O31" s="367">
        <f>IF(FIQIH!X31="","",FIQIH!X31)</f>
        <v>84.4</v>
      </c>
      <c r="P31" s="367">
        <f>IF(SKI!X31="","",SKI!X31)</f>
        <v>82.75</v>
      </c>
      <c r="Q31" s="368">
        <f>IF('BAHASA ARAB'!X31="","",'BAHASA ARAB'!X31)</f>
        <v>73.5</v>
      </c>
      <c r="R31" s="369">
        <f>IF('KE NU AN'!X31="","",'KE NU AN'!X31)</f>
        <v>84.666666666666671</v>
      </c>
      <c r="S31" s="367">
        <f>IF('AQIDAH - AKHLAK'!Y31="","",'AQIDAH - AKHLAK'!Y31)</f>
        <v>75</v>
      </c>
      <c r="T31" s="367">
        <f>IF('QUR''AN HADITS'!Y31="","",'QUR''AN HADITS'!Y31)</f>
        <v>83</v>
      </c>
      <c r="U31" s="367">
        <f>IF(FIQIH!Y31="","",FIQIH!Y31)</f>
        <v>78</v>
      </c>
      <c r="V31" s="367">
        <f>IF(SKI!Y31="","",SKI!Y31)</f>
        <v>84</v>
      </c>
      <c r="W31" s="368">
        <f>IF('BAHASA ARAB'!Y31="","",'BAHASA ARAB'!Y31)</f>
        <v>76</v>
      </c>
      <c r="X31" s="369">
        <f>IF('KE NU AN'!Y31="","",'KE NU AN'!Y31)</f>
        <v>80</v>
      </c>
      <c r="Y31" s="370"/>
      <c r="Z31" s="254">
        <f t="shared" si="13"/>
        <v>81</v>
      </c>
      <c r="AA31" s="254">
        <f t="shared" si="14"/>
        <v>82</v>
      </c>
      <c r="AB31" s="254">
        <f t="shared" si="15"/>
        <v>79</v>
      </c>
      <c r="AC31" s="242">
        <f t="shared" si="16"/>
        <v>81</v>
      </c>
      <c r="AD31" s="201">
        <f t="shared" si="17"/>
        <v>85.25</v>
      </c>
      <c r="AE31" s="201">
        <f t="shared" si="18"/>
        <v>74</v>
      </c>
      <c r="AF31" s="201">
        <f t="shared" si="19"/>
        <v>2</v>
      </c>
      <c r="AG31" s="201">
        <f t="shared" si="20"/>
        <v>5</v>
      </c>
      <c r="AH31" s="221" t="str">
        <f t="shared" si="21"/>
        <v>Menunjukkan penguasaan dalam Mata Pelajaran Qur'an - Hadits terutama dalam materi Memahami serta mampu mempraktikkan hukum bacaan mad thobi'I, mad wajib muttashil, dan mad jais munfashil dalam surat pendek pilihan</v>
      </c>
      <c r="AI31" s="226" t="str">
        <f t="shared" si="22"/>
        <v>Perlu bantuan dalam Mata Pelajaran Bahasa Arab terutama dalam materi Materi angka dalam bahasa Arab dari 1 - 100 dan kalimat struktur khobar muqaddam mubtada' muakkhar</v>
      </c>
      <c r="AJ31" s="331" t="str">
        <f t="shared" si="10"/>
        <v>Memahami serta mampu mempraktikkan hukum bacaan mad thobi'I, mad wajib muttashil, dan mad jais munfashil dalam surat pendek pilihan</v>
      </c>
      <c r="AK31" s="331" t="str">
        <f t="shared" si="11"/>
        <v>Materi angka dalam bahasa Arab dari 1 - 100 dan kalimat struktur khobar muqaddam mubtada' muakkhar</v>
      </c>
      <c r="AL31" s="366" t="str">
        <f>VLOOKUP('AQIDAH - AKHLAK'!AC31,'AQIDAH - AKHLAK'!$G$69:$I$76,3)</f>
        <v>Memahami pengertian , dalial, ciri-ciri dan dampak negatif sifat riya' dan nifaq serta Menyajikan contoh cara menghindari perilaku riya dan nifaq.</v>
      </c>
      <c r="AM31" s="366" t="str">
        <f>VLOOKUP('AQIDAH - AKHLAK'!AD31,'AQIDAH - AKHLAK'!$G$69:$I$76,3)</f>
        <v>Menerapkan adab membaca Al- Qur'an dan adab berdo'a serta mempraktekannya.</v>
      </c>
      <c r="AN31" s="366" t="str">
        <f>VLOOKUP('QUR''AN HADITS'!AC31,'QUR''AN HADITS'!$G$67:$I$74,3)</f>
        <v>Memahami serta mampu mempraktikkan hukum bacaan mad thobi'I, mad wajib muttashil, dan mad jais munfashil dalam surat pendek pilihan</v>
      </c>
      <c r="AO31" s="366">
        <f>VLOOKUP('QUR''AN HADITS'!AD31,'QUR''AN HADITS'!$G$67:$I$74,3)</f>
        <v>0</v>
      </c>
      <c r="AP31" s="366" t="str">
        <f>VLOOKUP(FIQIH!AC31,FIQIH!$G$67:$I$74,3)</f>
        <v>Menjelaskan pengertian, syarat, rukun, dan ketentuan-ketentuan ;lain dalam pelaksanaan shalat jamak dan Qasar dan ketentuan -ketentuan syariat dalam tata cara pelaksanaan shalat fardlu dalam kondisi tertentu seperti sakitdan  dalam perjalanan</v>
      </c>
      <c r="AQ31" s="366" t="str">
        <f>VLOOKUP(FIQIH!AD31,FIQIH!$G$67:$I$74,3)</f>
        <v>mengidentifikasi ketentuan-ketentuan  shalat sunnah Mu'aqad dan ghairu mu'akad dan hikmah dari shalat sunnah mu'aqad dan shalat sunnah ghairu mu'aqad</v>
      </c>
      <c r="AR31" s="366" t="str">
        <f>VLOOKUP(SKI!AC31,SKI!$G$67:$I$74,3)</f>
        <v>Menganalisis strategi dakwah nabi Muhammad saw di mekah</v>
      </c>
      <c r="AS31" s="366" t="str">
        <f>VLOOKUP(SKI!AD31,SKI!$G$67:$I$74,3)</f>
        <v xml:space="preserve">Menganalisis perjuangan nabi Muhammad saw. melakukan perubahan </v>
      </c>
      <c r="AT31" s="366" t="str">
        <f>VLOOKUP('BAHASA ARAB'!AC31,'BAHASA ARAB'!$G$67:$I$74,3)</f>
        <v xml:space="preserve">Materi kalimat istifham </v>
      </c>
      <c r="AU31" s="366" t="str">
        <f>VLOOKUP('BAHASA ARAB'!AD31,'BAHASA ARAB'!$G$67:$I$74,3)</f>
        <v>Materi angka dalam bahasa Arab dari 1 - 100 dan kalimat struktur khobar muqaddam mubtada' muakkhar</v>
      </c>
      <c r="AV31" s="366" t="str">
        <f>VLOOKUP('KE NU AN'!AC31,'KE NU AN'!$G$67:$I$74,3)</f>
        <v>menjelaskan memahami tentang struktur organisai  NU, kepengurusan NU dan tugasnya, lembaga dan badan otonom NU dan perangkat organisasi Nu</v>
      </c>
      <c r="AW31" s="366">
        <f>VLOOKUP('KE NU AN'!AD31,'KE NU AN'!$G$67:$I$74,3)</f>
        <v>0</v>
      </c>
      <c r="CD31" s="4"/>
      <c r="CE31" s="4"/>
      <c r="CF31" s="4"/>
      <c r="CG31" s="4"/>
      <c r="CH31" s="4"/>
      <c r="CI31" s="4"/>
      <c r="CJ31" s="4"/>
      <c r="CK31" s="4"/>
      <c r="CL31" s="4"/>
      <c r="CM31" s="4"/>
      <c r="CN31" s="4"/>
      <c r="CO31" s="4"/>
      <c r="CP31" s="4"/>
      <c r="CQ31" s="4"/>
      <c r="CR31" s="4"/>
      <c r="CS31" s="4"/>
      <c r="CT31" s="4"/>
      <c r="CU31" s="4"/>
      <c r="CV31" s="4"/>
      <c r="CW31" s="4"/>
      <c r="CX31" s="4"/>
    </row>
    <row r="32" spans="1:102" s="7" customFormat="1" ht="45.75" customHeight="1" x14ac:dyDescent="0.25">
      <c r="A32" s="173"/>
      <c r="B32" s="134" t="str">
        <f t="shared" si="12"/>
        <v/>
      </c>
      <c r="C32" s="135" t="str">
        <f>IF(Data!F28="","",Data!F28)</f>
        <v/>
      </c>
      <c r="D32" s="135" t="str">
        <f>IF(Data!G28="","",Data!G28)</f>
        <v/>
      </c>
      <c r="E32" s="154" t="str">
        <f>IF(Data!H28="","",Data!H28)</f>
        <v/>
      </c>
      <c r="F32" s="124" t="str">
        <f>IF(Data!I28="","",Data!I28)</f>
        <v/>
      </c>
      <c r="G32" s="367">
        <f>IF('AQIDAH - AKHLAK'!W32="","",'AQIDAH - AKHLAK'!W32)</f>
        <v>85</v>
      </c>
      <c r="H32" s="367">
        <f>IF('QUR''AN HADITS'!W32="","",'QUR''AN HADITS'!W32)</f>
        <v>89.3125</v>
      </c>
      <c r="I32" s="367">
        <f>IF(FIQIH!W32="","",FIQIH!W32)</f>
        <v>85.5</v>
      </c>
      <c r="J32" s="367">
        <f>IF(SKI!W32="","",SKI!W32)</f>
        <v>82.833333333333329</v>
      </c>
      <c r="K32" s="368">
        <f>IF('BAHASA ARAB'!W32="","",'BAHASA ARAB'!W32)</f>
        <v>75</v>
      </c>
      <c r="L32" s="369">
        <f>IF('KE NU AN'!W32="","",'KE NU AN'!W32)</f>
        <v>82.066666666666663</v>
      </c>
      <c r="M32" s="367">
        <f>IF('AQIDAH - AKHLAK'!X32="","",'AQIDAH - AKHLAK'!X32)</f>
        <v>84.6</v>
      </c>
      <c r="N32" s="367">
        <f>IF('QUR''AN HADITS'!X32="","",'QUR''AN HADITS'!X32)</f>
        <v>81.9375</v>
      </c>
      <c r="O32" s="367">
        <f>IF(FIQIH!X32="","",FIQIH!X32)</f>
        <v>83.8</v>
      </c>
      <c r="P32" s="367">
        <f>IF(SKI!X32="","",SKI!X32)</f>
        <v>88.25</v>
      </c>
      <c r="Q32" s="368">
        <f>IF('BAHASA ARAB'!X32="","",'BAHASA ARAB'!X32)</f>
        <v>74</v>
      </c>
      <c r="R32" s="369">
        <f>IF('KE NU AN'!X32="","",'KE NU AN'!X32)</f>
        <v>85</v>
      </c>
      <c r="S32" s="367">
        <f>IF('AQIDAH - AKHLAK'!Y32="","",'AQIDAH - AKHLAK'!Y32)</f>
        <v>75</v>
      </c>
      <c r="T32" s="367">
        <f>IF('QUR''AN HADITS'!Y32="","",'QUR''AN HADITS'!Y32)</f>
        <v>76</v>
      </c>
      <c r="U32" s="367">
        <f>IF(FIQIH!Y32="","",FIQIH!Y32)</f>
        <v>77</v>
      </c>
      <c r="V32" s="367">
        <f>IF(SKI!Y32="","",SKI!Y32)</f>
        <v>86</v>
      </c>
      <c r="W32" s="368">
        <f>IF('BAHASA ARAB'!Y32="","",'BAHASA ARAB'!Y32)</f>
        <v>74</v>
      </c>
      <c r="X32" s="369">
        <f>IF('KE NU AN'!Y32="","",'KE NU AN'!Y32)</f>
        <v>81</v>
      </c>
      <c r="Y32" s="370"/>
      <c r="Z32" s="254">
        <f t="shared" si="13"/>
        <v>83</v>
      </c>
      <c r="AA32" s="254">
        <f t="shared" si="14"/>
        <v>83</v>
      </c>
      <c r="AB32" s="254">
        <f t="shared" si="15"/>
        <v>78</v>
      </c>
      <c r="AC32" s="242">
        <f t="shared" si="16"/>
        <v>81</v>
      </c>
      <c r="AD32" s="201">
        <f t="shared" si="17"/>
        <v>89.3125</v>
      </c>
      <c r="AE32" s="201">
        <f t="shared" si="18"/>
        <v>75</v>
      </c>
      <c r="AF32" s="201">
        <f t="shared" si="19"/>
        <v>2</v>
      </c>
      <c r="AG32" s="201">
        <f t="shared" si="20"/>
        <v>5</v>
      </c>
      <c r="AH32" s="221" t="str">
        <f t="shared" si="21"/>
        <v>Menunjukkan penguasaan dalam Mata Pelajaran Qur'an - Hadits terutama dalam materi Memahami serta mampu mempraktikkan hukum bacaan mad thobi'I, mad wajib muttashil, dan mad jais munfashil dalam surat pendek pilihan</v>
      </c>
      <c r="AI32" s="226" t="str">
        <f t="shared" si="22"/>
        <v>Perlu bantuan dalam Mata Pelajaran Bahasa Arab terutama dalam materi Materi angka dalam bahasa Arab dari 1 - 100 dan kalimat struktur khobar muqaddam mubtada' muakkhar</v>
      </c>
      <c r="AJ32" s="331" t="str">
        <f t="shared" si="10"/>
        <v>Memahami serta mampu mempraktikkan hukum bacaan mad thobi'I, mad wajib muttashil, dan mad jais munfashil dalam surat pendek pilihan</v>
      </c>
      <c r="AK32" s="331" t="str">
        <f t="shared" si="11"/>
        <v>Materi angka dalam bahasa Arab dari 1 - 100 dan kalimat struktur khobar muqaddam mubtada' muakkhar</v>
      </c>
      <c r="AL32" s="366" t="str">
        <f>VLOOKUP('AQIDAH - AKHLAK'!AC32,'AQIDAH - AKHLAK'!$G$69:$I$76,3)</f>
        <v>Memahami pengertian , dalial, ciri-ciri dan dampak negatif sifat riya' dan nifaq serta Menyajikan contoh cara menghindari perilaku riya dan nifaq.</v>
      </c>
      <c r="AM32" s="366" t="str">
        <f>VLOOKUP('AQIDAH - AKHLAK'!AD32,'AQIDAH - AKHLAK'!$G$69:$I$76,3)</f>
        <v>Menerapkan adab membaca Al- Qur'an dan adab berdo'a serta mempraktekannya.</v>
      </c>
      <c r="AN32" s="366" t="str">
        <f>VLOOKUP('QUR''AN HADITS'!AC32,'QUR''AN HADITS'!$G$67:$I$74,3)</f>
        <v>Memahami serta mampu mempraktikkan hukum bacaan mad thobi'I, mad wajib muttashil, dan mad jais munfashil dalam surat pendek pilihan</v>
      </c>
      <c r="AO32" s="366">
        <f>VLOOKUP('QUR''AN HADITS'!AD32,'QUR''AN HADITS'!$G$67:$I$74,3)</f>
        <v>0</v>
      </c>
      <c r="AP32" s="366" t="str">
        <f>VLOOKUP(FIQIH!AC32,FIQIH!$G$67:$I$74,3)</f>
        <v>Menjelaskan pengertian, syarat, rukun, dan ketentuan-ketentuan ;lain dalam pelaksanaan shalat jamak dan Qasar dan ketentuan -ketentuan syariat dalam tata cara pelaksanaan shalat fardlu dalam kondisi tertentu seperti sakitdan  dalam perjalanan</v>
      </c>
      <c r="AQ32" s="366" t="str">
        <f>VLOOKUP(FIQIH!AD32,FIQIH!$G$67:$I$74,3)</f>
        <v>mengidentifikasi ketentuan-ketentuan  shalat sunnah Mu'aqad dan ghairu mu'akad dan hikmah dari shalat sunnah mu'aqad dan shalat sunnah ghairu mu'aqad</v>
      </c>
      <c r="AR32" s="366" t="str">
        <f>VLOOKUP(SKI!AC32,SKI!$G$67:$I$74,3)</f>
        <v>Menganalisis  dakwah nabi Muhammad saw di mekah</v>
      </c>
      <c r="AS32" s="366" t="str">
        <f>VLOOKUP(SKI!AD32,SKI!$G$67:$I$74,3)</f>
        <v xml:space="preserve">Menganalisis perjuangan nabi Muhammad saw. melakukan perubahan </v>
      </c>
      <c r="AT32" s="366" t="str">
        <f>VLOOKUP('BAHASA ARAB'!AC32,'BAHASA ARAB'!$G$67:$I$74,3)</f>
        <v xml:space="preserve">Materi kalimat istifham </v>
      </c>
      <c r="AU32" s="366" t="str">
        <f>VLOOKUP('BAHASA ARAB'!AD32,'BAHASA ARAB'!$G$67:$I$74,3)</f>
        <v>Materi angka dalam bahasa Arab dari 1 - 100 dan kalimat struktur khobar muqaddam mubtada' muakkhar</v>
      </c>
      <c r="AV32" s="366" t="str">
        <f>VLOOKUP('KE NU AN'!AC32,'KE NU AN'!$G$67:$I$74,3)</f>
        <v>menjelaskan  amaliyah dzikir dan memutaar tasbid berdasarkan dalil-dalil al qur'an dan hadis menurut paham ahlussunnah waljama'ah</v>
      </c>
      <c r="AW32" s="366">
        <f>VLOOKUP('KE NU AN'!AD32,'KE NU AN'!$G$67:$I$74,3)</f>
        <v>0</v>
      </c>
      <c r="CD32" s="4"/>
      <c r="CE32" s="4"/>
      <c r="CF32" s="4"/>
      <c r="CG32" s="4"/>
      <c r="CH32" s="4"/>
      <c r="CI32" s="4"/>
      <c r="CJ32" s="4"/>
      <c r="CK32" s="4"/>
      <c r="CL32" s="4"/>
      <c r="CM32" s="4"/>
      <c r="CN32" s="4"/>
      <c r="CO32" s="4"/>
      <c r="CP32" s="4"/>
      <c r="CQ32" s="4"/>
      <c r="CR32" s="4"/>
      <c r="CS32" s="4"/>
      <c r="CT32" s="4"/>
      <c r="CU32" s="4"/>
      <c r="CV32" s="4"/>
      <c r="CW32" s="4"/>
      <c r="CX32" s="4"/>
    </row>
    <row r="33" spans="1:102" s="7" customFormat="1" ht="45.75" customHeight="1" x14ac:dyDescent="0.25">
      <c r="A33" s="173"/>
      <c r="B33" s="134" t="str">
        <f t="shared" si="12"/>
        <v/>
      </c>
      <c r="C33" s="135" t="str">
        <f>IF(Data!F29="","",Data!F29)</f>
        <v/>
      </c>
      <c r="D33" s="135" t="str">
        <f>IF(Data!G29="","",Data!G29)</f>
        <v/>
      </c>
      <c r="E33" s="154" t="str">
        <f>IF(Data!H29="","",Data!H29)</f>
        <v/>
      </c>
      <c r="F33" s="124" t="str">
        <f>IF(Data!I29="","",Data!I29)</f>
        <v/>
      </c>
      <c r="G33" s="367">
        <f>IF('AQIDAH - AKHLAK'!W33="","",'AQIDAH - AKHLAK'!W33)</f>
        <v>85.5</v>
      </c>
      <c r="H33" s="367">
        <f>IF('QUR''AN HADITS'!W33="","",'QUR''AN HADITS'!W33)</f>
        <v>80.791666666666671</v>
      </c>
      <c r="I33" s="367">
        <f>IF(FIQIH!W33="","",FIQIH!W33)</f>
        <v>84</v>
      </c>
      <c r="J33" s="367">
        <f>IF(SKI!W33="","",SKI!W33)</f>
        <v>85.466666666666654</v>
      </c>
      <c r="K33" s="368">
        <f>IF('BAHASA ARAB'!W33="","",'BAHASA ARAB'!W33)</f>
        <v>75</v>
      </c>
      <c r="L33" s="369">
        <f>IF('KE NU AN'!W33="","",'KE NU AN'!W33)</f>
        <v>85</v>
      </c>
      <c r="M33" s="367">
        <f>IF('AQIDAH - AKHLAK'!X33="","",'AQIDAH - AKHLAK'!X33)</f>
        <v>84.6</v>
      </c>
      <c r="N33" s="367">
        <f>IF('QUR''AN HADITS'!X33="","",'QUR''AN HADITS'!X33)</f>
        <v>85.375</v>
      </c>
      <c r="O33" s="367">
        <f>IF(FIQIH!X33="","",FIQIH!X33)</f>
        <v>84.6</v>
      </c>
      <c r="P33" s="367">
        <f>IF(SKI!X33="","",SKI!X33)</f>
        <v>88.25</v>
      </c>
      <c r="Q33" s="368">
        <f>IF('BAHASA ARAB'!X33="","",'BAHASA ARAB'!X33)</f>
        <v>74.5</v>
      </c>
      <c r="R33" s="369">
        <f>IF('KE NU AN'!X33="","",'KE NU AN'!X33)</f>
        <v>87</v>
      </c>
      <c r="S33" s="367">
        <f>IF('AQIDAH - AKHLAK'!Y33="","",'AQIDAH - AKHLAK'!Y33)</f>
        <v>76</v>
      </c>
      <c r="T33" s="367">
        <f>IF('QUR''AN HADITS'!Y33="","",'QUR''AN HADITS'!Y33)</f>
        <v>70</v>
      </c>
      <c r="U33" s="367">
        <f>IF(FIQIH!Y33="","",FIQIH!Y33)</f>
        <v>80</v>
      </c>
      <c r="V33" s="367">
        <f>IF(SKI!Y33="","",SKI!Y33)</f>
        <v>89</v>
      </c>
      <c r="W33" s="368">
        <f>IF('BAHASA ARAB'!Y33="","",'BAHASA ARAB'!Y33)</f>
        <v>75</v>
      </c>
      <c r="X33" s="369">
        <f>IF('KE NU AN'!Y33="","",'KE NU AN'!Y33)</f>
        <v>86</v>
      </c>
      <c r="Y33" s="370"/>
      <c r="Z33" s="254">
        <f t="shared" si="13"/>
        <v>83</v>
      </c>
      <c r="AA33" s="254">
        <f t="shared" si="14"/>
        <v>84</v>
      </c>
      <c r="AB33" s="254">
        <f t="shared" si="15"/>
        <v>79</v>
      </c>
      <c r="AC33" s="242">
        <f t="shared" si="16"/>
        <v>82</v>
      </c>
      <c r="AD33" s="201">
        <f t="shared" si="17"/>
        <v>85.5</v>
      </c>
      <c r="AE33" s="201">
        <f t="shared" si="18"/>
        <v>75</v>
      </c>
      <c r="AF33" s="201">
        <f t="shared" si="19"/>
        <v>1</v>
      </c>
      <c r="AG33" s="201">
        <f t="shared" si="20"/>
        <v>5</v>
      </c>
      <c r="AH33" s="221" t="str">
        <f t="shared" si="21"/>
        <v>Menunjukkan penguasaan dalam Mata Pelajaran Aqidah - Akhlak terutama dalam materi Memahami pengertian , dalial, ciri-ciri dan dampak negatif sifat riya' dan nifaq serta Menyajikan contoh cara menghindari perilaku riya dan nifaq.</v>
      </c>
      <c r="AI33" s="226" t="str">
        <f t="shared" si="22"/>
        <v>Perlu bantuan dalam Mata Pelajaran Bahasa Arab terutama dalam materi Materi angka dalam bahasa Arab dari 1 - 100 dan kalimat struktur khobar muqaddam mubtada' muakkhar</v>
      </c>
      <c r="AJ33" s="331" t="str">
        <f t="shared" si="10"/>
        <v>Memahami pengertian , dalial, ciri-ciri dan dampak negatif sifat riya' dan nifaq serta Menyajikan contoh cara menghindari perilaku riya dan nifaq.</v>
      </c>
      <c r="AK33" s="331" t="str">
        <f t="shared" si="11"/>
        <v>Materi angka dalam bahasa Arab dari 1 - 100 dan kalimat struktur khobar muqaddam mubtada' muakkhar</v>
      </c>
      <c r="AL33" s="366" t="str">
        <f>VLOOKUP('AQIDAH - AKHLAK'!AC33,'AQIDAH - AKHLAK'!$G$69:$I$76,3)</f>
        <v>Memahami pengertian , dalial, ciri-ciri dan dampak negatif sifat riya' dan nifaq serta Menyajikan contoh cara menghindari perilaku riya dan nifaq.</v>
      </c>
      <c r="AM33" s="366" t="str">
        <f>VLOOKUP('AQIDAH - AKHLAK'!AD33,'AQIDAH - AKHLAK'!$G$69:$I$76,3)</f>
        <v>Menerapkan adab membaca Al- Qur'an dan adab berdo'a serta mempraktekannya.</v>
      </c>
      <c r="AN33" s="366" t="str">
        <f>VLOOKUP('QUR''AN HADITS'!AC33,'QUR''AN HADITS'!$G$67:$I$74,3)</f>
        <v xml:space="preserve">memahai isi kandungan Hadis riwayat Muslim dari abu Yahya, Hadis riwayat Tirmidzi dari Abdullah Bin Abbas, Hadis riwayat Muslim dari Abu Hurairah serta mampu mengamalkan nilai positif dan menghindari nili-nilai negatif sebagaimana keterangan dalamhadis tersebut. </v>
      </c>
      <c r="AO33" s="366">
        <f>VLOOKUP('QUR''AN HADITS'!AD33,'QUR''AN HADITS'!$G$67:$I$74,3)</f>
        <v>0</v>
      </c>
      <c r="AP33" s="366" t="str">
        <f>VLOOKUP(FIQIH!AC33,FIQIH!$G$67:$I$74,3)</f>
        <v>Menjelaskan pengertian, syarat, rukun, dan ketentuan-ketentuan ;lain dalam pelaksanaan shalat jamak dan Qasar dan ketentuan -ketentuan syariat dalam tata cara pelaksanaan shalat fardlu dalam kondisi tertentu seperti sakitdan  dalam perjalanan</v>
      </c>
      <c r="AQ33" s="366" t="str">
        <f>VLOOKUP(FIQIH!AD33,FIQIH!$G$67:$I$74,3)</f>
        <v>mengidentifikasi ketentuan-ketentuan  shalat sunnah Mu'aqad dan ghairu mu'akad dan hikmah dari shalat sunnah mu'aqad dan shalat sunnah ghairu mu'aqad</v>
      </c>
      <c r="AR33" s="366" t="str">
        <f>VLOOKUP(SKI!AC33,SKI!$G$67:$I$74,3)</f>
        <v>Menganalisis strategi dakwah nabi Muhammad saw di mekah</v>
      </c>
      <c r="AS33" s="366" t="str">
        <f>VLOOKUP(SKI!AD33,SKI!$G$67:$I$74,3)</f>
        <v xml:space="preserve">Menganalisis perjuangan nabi Muhammad saw. melakukan perubahan </v>
      </c>
      <c r="AT33" s="366" t="str">
        <f>VLOOKUP('BAHASA ARAB'!AC33,'BAHASA ARAB'!$G$67:$I$74,3)</f>
        <v xml:space="preserve">Materi kalimat istifham </v>
      </c>
      <c r="AU33" s="366" t="str">
        <f>VLOOKUP('BAHASA ARAB'!AD33,'BAHASA ARAB'!$G$67:$I$74,3)</f>
        <v>Materi angka dalam bahasa Arab dari 1 - 100 dan kalimat struktur khobar muqaddam mubtada' muakkhar</v>
      </c>
      <c r="AV33" s="366" t="str">
        <f>VLOOKUP('KE NU AN'!AC33,'KE NU AN'!$G$67:$I$74,3)</f>
        <v>menjelaskan  amaliyah dzikir dan memutaar tasbid berdasarkan dalil-dalil al qur'an dan hadis menurut paham ahlussunnah waljama'ah</v>
      </c>
      <c r="AW33" s="366">
        <f>VLOOKUP('KE NU AN'!AD33,'KE NU AN'!$G$67:$I$74,3)</f>
        <v>0</v>
      </c>
      <c r="CD33" s="4"/>
      <c r="CE33" s="4"/>
      <c r="CF33" s="4"/>
      <c r="CG33" s="4"/>
      <c r="CH33" s="4"/>
      <c r="CI33" s="4"/>
      <c r="CJ33" s="4"/>
      <c r="CK33" s="4"/>
      <c r="CL33" s="4"/>
      <c r="CM33" s="4"/>
      <c r="CN33" s="4"/>
      <c r="CO33" s="4"/>
      <c r="CP33" s="4"/>
      <c r="CQ33" s="4"/>
      <c r="CR33" s="4"/>
      <c r="CS33" s="4"/>
      <c r="CT33" s="4"/>
      <c r="CU33" s="4"/>
      <c r="CV33" s="4"/>
      <c r="CW33" s="4"/>
      <c r="CX33" s="4"/>
    </row>
    <row r="34" spans="1:102" s="7" customFormat="1" ht="45.75" customHeight="1" x14ac:dyDescent="0.25">
      <c r="A34" s="173"/>
      <c r="B34" s="134" t="str">
        <f t="shared" si="12"/>
        <v/>
      </c>
      <c r="C34" s="135" t="str">
        <f>IF(Data!F30="","",Data!F30)</f>
        <v/>
      </c>
      <c r="D34" s="135" t="str">
        <f>IF(Data!G30="","",Data!G30)</f>
        <v/>
      </c>
      <c r="E34" s="154" t="str">
        <f>IF(Data!H30="","",Data!H30)</f>
        <v/>
      </c>
      <c r="F34" s="124" t="str">
        <f>IF(Data!I30="","",Data!I30)</f>
        <v/>
      </c>
      <c r="G34" s="367">
        <f>IF('AQIDAH - AKHLAK'!W34="","",'AQIDAH - AKHLAK'!W34)</f>
        <v>86</v>
      </c>
      <c r="H34" s="367">
        <f>IF('QUR''AN HADITS'!W34="","",'QUR''AN HADITS'!W34)</f>
        <v>85.104166666666671</v>
      </c>
      <c r="I34" s="367">
        <f>IF(FIQIH!W34="","",FIQIH!W34)</f>
        <v>91</v>
      </c>
      <c r="J34" s="367">
        <f>IF(SKI!W34="","",SKI!W34)</f>
        <v>85.266666666666666</v>
      </c>
      <c r="K34" s="368">
        <f>IF('BAHASA ARAB'!W34="","",'BAHASA ARAB'!W34)</f>
        <v>75</v>
      </c>
      <c r="L34" s="369">
        <f>IF('KE NU AN'!W34="","",'KE NU AN'!W34)</f>
        <v>83.399999999999991</v>
      </c>
      <c r="M34" s="367">
        <f>IF('AQIDAH - AKHLAK'!X34="","",'AQIDAH - AKHLAK'!X34)</f>
        <v>87.2</v>
      </c>
      <c r="N34" s="367">
        <f>IF('QUR''AN HADITS'!X34="","",'QUR''AN HADITS'!X34)</f>
        <v>85.3125</v>
      </c>
      <c r="O34" s="367">
        <f>IF(FIQIH!X34="","",FIQIH!X34)</f>
        <v>91.6</v>
      </c>
      <c r="P34" s="367">
        <f>IF(SKI!X34="","",SKI!X34)</f>
        <v>88.25</v>
      </c>
      <c r="Q34" s="368">
        <f>IF('BAHASA ARAB'!X34="","",'BAHASA ARAB'!X34)</f>
        <v>74</v>
      </c>
      <c r="R34" s="369">
        <f>IF('KE NU AN'!X34="","",'KE NU AN'!X34)</f>
        <v>85</v>
      </c>
      <c r="S34" s="367">
        <f>IF('AQIDAH - AKHLAK'!Y34="","",'AQIDAH - AKHLAK'!Y34)</f>
        <v>82</v>
      </c>
      <c r="T34" s="367">
        <f>IF('QUR''AN HADITS'!Y34="","",'QUR''AN HADITS'!Y34)</f>
        <v>71</v>
      </c>
      <c r="U34" s="367">
        <f>IF(FIQIH!Y34="","",FIQIH!Y34)</f>
        <v>79</v>
      </c>
      <c r="V34" s="367">
        <f>IF(SKI!Y34="","",SKI!Y34)</f>
        <v>90</v>
      </c>
      <c r="W34" s="368">
        <f>IF('BAHASA ARAB'!Y34="","",'BAHASA ARAB'!Y34)</f>
        <v>75</v>
      </c>
      <c r="X34" s="369">
        <f>IF('KE NU AN'!Y34="","",'KE NU AN'!Y34)</f>
        <v>86</v>
      </c>
      <c r="Y34" s="370"/>
      <c r="Z34" s="254">
        <f t="shared" si="13"/>
        <v>84</v>
      </c>
      <c r="AA34" s="254">
        <f t="shared" si="14"/>
        <v>85</v>
      </c>
      <c r="AB34" s="254">
        <f t="shared" si="15"/>
        <v>81</v>
      </c>
      <c r="AC34" s="242">
        <f t="shared" si="16"/>
        <v>83</v>
      </c>
      <c r="AD34" s="201">
        <f t="shared" si="17"/>
        <v>91</v>
      </c>
      <c r="AE34" s="201">
        <f t="shared" si="18"/>
        <v>75</v>
      </c>
      <c r="AF34" s="201">
        <f t="shared" si="19"/>
        <v>3</v>
      </c>
      <c r="AG34" s="201">
        <f t="shared" si="20"/>
        <v>5</v>
      </c>
      <c r="AH34" s="221" t="str">
        <f t="shared" si="21"/>
        <v>Menunjukkan penguasaan dalam Mata Pelajaran Fiqih terutama dalam materi Menjelaskan pengertian, syarat, rukun, dan ketentuan-ketentuan ;lain dalam pelaksanaan shalat jamak dan Qasar dan ketentuan -ketentuan syariat dalam tata cara pelaksanaan shalat fardlu dalam kondisi tertentu seperti sakitdan  dalam perjalanan</v>
      </c>
      <c r="AI34" s="226" t="str">
        <f t="shared" si="22"/>
        <v>Perlu bantuan dalam Mata Pelajaran Bahasa Arab terutama dalam materi Materi angka dalam bahasa Arab dari 1 - 100 dan kalimat struktur khobar muqaddam mubtada' muakkhar</v>
      </c>
      <c r="AJ34" s="331" t="str">
        <f t="shared" si="10"/>
        <v>Menjelaskan pengertian, syarat, rukun, dan ketentuan-ketentuan ;lain dalam pelaksanaan shalat jamak dan Qasar dan ketentuan -ketentuan syariat dalam tata cara pelaksanaan shalat fardlu dalam kondisi tertentu seperti sakitdan  dalam perjalanan</v>
      </c>
      <c r="AK34" s="331" t="str">
        <f t="shared" si="11"/>
        <v>Materi angka dalam bahasa Arab dari 1 - 100 dan kalimat struktur khobar muqaddam mubtada' muakkhar</v>
      </c>
      <c r="AL34" s="366" t="str">
        <f>VLOOKUP('AQIDAH - AKHLAK'!AC34,'AQIDAH - AKHLAK'!$G$69:$I$76,3)</f>
        <v>Memahami pengertian , dalial, ciri-ciri dan dampak negatif sifat riya' dan nifaq serta Menyajikan contoh cara menghindari perilaku riya dan nifaq.</v>
      </c>
      <c r="AM34" s="366" t="str">
        <f>VLOOKUP('AQIDAH - AKHLAK'!AD34,'AQIDAH - AKHLAK'!$G$69:$I$76,3)</f>
        <v>Menerapkan adab membaca Al- Qur'an dan adab berdo'a serta mempraktekannya.</v>
      </c>
      <c r="AN34" s="366" t="str">
        <f>VLOOKUP('QUR''AN HADITS'!AC34,'QUR''AN HADITS'!$G$67:$I$74,3)</f>
        <v>Memahami serta mampu mempraktikkan hukum bacaan mad thobi'I, mad wajib muttashil, dan mad jais munfashil dalam surat pendek pilihan</v>
      </c>
      <c r="AO34" s="366">
        <f>VLOOKUP('QUR''AN HADITS'!AD34,'QUR''AN HADITS'!$G$67:$I$74,3)</f>
        <v>0</v>
      </c>
      <c r="AP34" s="366" t="str">
        <f>VLOOKUP(FIQIH!AC34,FIQIH!$G$67:$I$74,3)</f>
        <v>Menjelaskan pengertian, syarat, rukun, dan ketentuan-ketentuan ;lain dalam pelaksanaan shalat jamak dan Qasar dan ketentuan -ketentuan syariat dalam tata cara pelaksanaan shalat fardlu dalam kondisi tertentu seperti sakitdan  dalam perjalanan</v>
      </c>
      <c r="AQ34" s="366" t="str">
        <f>VLOOKUP(FIQIH!AD34,FIQIH!$G$67:$I$74,3)</f>
        <v>mengidentifikasi ketentuan-ketentuan  shalat sunnah Mu'aqad dan ghairu mu'akad dan hikmah dari shalat sunnah mu'aqad dan shalat sunnah ghairu mu'aqad</v>
      </c>
      <c r="AR34" s="366" t="str">
        <f>VLOOKUP(SKI!AC34,SKI!$G$67:$I$74,3)</f>
        <v>Menganalisis kondisi masyarakat arab pra Islam .</v>
      </c>
      <c r="AS34" s="366" t="str">
        <f>VLOOKUP(SKI!AD34,SKI!$G$67:$I$74,3)</f>
        <v xml:space="preserve">Menganalisis perjuangan nabi Muhammad saw. melakukan perubahan </v>
      </c>
      <c r="AT34" s="366" t="str">
        <f>VLOOKUP('BAHASA ARAB'!AC34,'BAHASA ARAB'!$G$67:$I$74,3)</f>
        <v xml:space="preserve">Materi kalimat istifham </v>
      </c>
      <c r="AU34" s="366" t="str">
        <f>VLOOKUP('BAHASA ARAB'!AD34,'BAHASA ARAB'!$G$67:$I$74,3)</f>
        <v>Materi angka dalam bahasa Arab dari 1 - 100 dan kalimat struktur khobar muqaddam mubtada' muakkhar</v>
      </c>
      <c r="AV34" s="366" t="str">
        <f>VLOOKUP('KE NU AN'!AC34,'KE NU AN'!$G$67:$I$74,3)</f>
        <v>menjelaskan  amaliyah dzikir dan memutaar tasbid berdasarkan dalil-dalil al qur'an dan hadis menurut paham ahlussunnah waljama'ah</v>
      </c>
      <c r="AW34" s="366">
        <f>VLOOKUP('KE NU AN'!AD34,'KE NU AN'!$G$67:$I$74,3)</f>
        <v>0</v>
      </c>
      <c r="CD34" s="4"/>
      <c r="CE34" s="4"/>
      <c r="CF34" s="4"/>
      <c r="CG34" s="4"/>
      <c r="CH34" s="4"/>
      <c r="CI34" s="4"/>
      <c r="CJ34" s="4"/>
      <c r="CK34" s="4"/>
      <c r="CL34" s="4"/>
      <c r="CM34" s="4"/>
      <c r="CN34" s="4"/>
      <c r="CO34" s="4"/>
      <c r="CP34" s="4"/>
      <c r="CQ34" s="4"/>
      <c r="CR34" s="4"/>
      <c r="CS34" s="4"/>
      <c r="CT34" s="4"/>
      <c r="CU34" s="4"/>
      <c r="CV34" s="4"/>
      <c r="CW34" s="4"/>
      <c r="CX34" s="4"/>
    </row>
    <row r="35" spans="1:102" s="7" customFormat="1" ht="45.75" customHeight="1" x14ac:dyDescent="0.25">
      <c r="A35" s="173"/>
      <c r="B35" s="134" t="str">
        <f t="shared" si="12"/>
        <v/>
      </c>
      <c r="C35" s="135" t="str">
        <f>IF(Data!F31="","",Data!F31)</f>
        <v/>
      </c>
      <c r="D35" s="135" t="str">
        <f>IF(Data!G31="","",Data!G31)</f>
        <v/>
      </c>
      <c r="E35" s="154" t="str">
        <f>IF(Data!H31="","",Data!H31)</f>
        <v/>
      </c>
      <c r="F35" s="124" t="str">
        <f>IF(Data!I31="","",Data!I31)</f>
        <v/>
      </c>
      <c r="G35" s="367">
        <f>IF('AQIDAH - AKHLAK'!W35="","",'AQIDAH - AKHLAK'!W35)</f>
        <v>82</v>
      </c>
      <c r="H35" s="367">
        <f>IF('QUR''AN HADITS'!W35="","",'QUR''AN HADITS'!W35)</f>
        <v>89.958333333333329</v>
      </c>
      <c r="I35" s="367">
        <f>IF(FIQIH!W35="","",FIQIH!W35)</f>
        <v>87.5</v>
      </c>
      <c r="J35" s="367">
        <f>IF(SKI!W35="","",SKI!W35)</f>
        <v>81.666666666666671</v>
      </c>
      <c r="K35" s="368">
        <f>IF('BAHASA ARAB'!W35="","",'BAHASA ARAB'!W35)</f>
        <v>74</v>
      </c>
      <c r="L35" s="369">
        <f>IF('KE NU AN'!W35="","",'KE NU AN'!W35)</f>
        <v>82.766666666666666</v>
      </c>
      <c r="M35" s="367">
        <f>IF('AQIDAH - AKHLAK'!X35="","",'AQIDAH - AKHLAK'!X35)</f>
        <v>84.8</v>
      </c>
      <c r="N35" s="367">
        <f>IF('QUR''AN HADITS'!X35="","",'QUR''AN HADITS'!X35)</f>
        <v>84.875</v>
      </c>
      <c r="O35" s="367">
        <f>IF(FIQIH!X35="","",FIQIH!X35)</f>
        <v>83</v>
      </c>
      <c r="P35" s="367">
        <f>IF(SKI!X35="","",SKI!X35)</f>
        <v>82.5</v>
      </c>
      <c r="Q35" s="368">
        <f>IF('BAHASA ARAB'!X35="","",'BAHASA ARAB'!X35)</f>
        <v>73</v>
      </c>
      <c r="R35" s="369">
        <f>IF('KE NU AN'!X35="","",'KE NU AN'!X35)</f>
        <v>79.333333333333329</v>
      </c>
      <c r="S35" s="367">
        <f>IF('AQIDAH - AKHLAK'!Y35="","",'AQIDAH - AKHLAK'!Y35)</f>
        <v>76</v>
      </c>
      <c r="T35" s="367">
        <f>IF('QUR''AN HADITS'!Y35="","",'QUR''AN HADITS'!Y35)</f>
        <v>73</v>
      </c>
      <c r="U35" s="367">
        <f>IF(FIQIH!Y35="","",FIQIH!Y35)</f>
        <v>77</v>
      </c>
      <c r="V35" s="367">
        <f>IF(SKI!Y35="","",SKI!Y35)</f>
        <v>88</v>
      </c>
      <c r="W35" s="368">
        <f>IF('BAHASA ARAB'!Y35="","",'BAHASA ARAB'!Y35)</f>
        <v>75</v>
      </c>
      <c r="X35" s="369">
        <f>IF('KE NU AN'!Y35="","",'KE NU AN'!Y35)</f>
        <v>81</v>
      </c>
      <c r="Y35" s="370"/>
      <c r="Z35" s="254">
        <f t="shared" si="13"/>
        <v>83</v>
      </c>
      <c r="AA35" s="254">
        <f t="shared" si="14"/>
        <v>81</v>
      </c>
      <c r="AB35" s="254">
        <f t="shared" si="15"/>
        <v>78</v>
      </c>
      <c r="AC35" s="242">
        <f t="shared" si="16"/>
        <v>81</v>
      </c>
      <c r="AD35" s="201">
        <f t="shared" si="17"/>
        <v>89.958333333333329</v>
      </c>
      <c r="AE35" s="201">
        <f t="shared" si="18"/>
        <v>74</v>
      </c>
      <c r="AF35" s="201">
        <f t="shared" si="19"/>
        <v>2</v>
      </c>
      <c r="AG35" s="201">
        <f t="shared" si="20"/>
        <v>5</v>
      </c>
      <c r="AH35" s="221" t="str">
        <f t="shared" si="21"/>
        <v xml:space="preserve">Menunjukkan penguasaan dalam Mata Pelajaran Qur'an - Hadits terutama dalam materi memahai isi kandungan surat Al Balad, Surat Az Zumar, surat Al Baqarah ayat 153 serta mampu mengamalkan nilai positif dan menghindari nili-nilai negatif sebagaimana keterangan dalam surat dan ayat tersebut </v>
      </c>
      <c r="AI35" s="226" t="str">
        <f t="shared" si="22"/>
        <v>Perlu bantuan dalam Mata Pelajaran Bahasa Arab terutama dalam materi Materi angka dalam bahasa Arab dari 1 - 100 dan kalimat struktur khobar muqaddam mubtada' muakkhar</v>
      </c>
      <c r="AJ35" s="331" t="str">
        <f t="shared" si="10"/>
        <v xml:space="preserve">memahai isi kandungan surat Al Balad, Surat Az Zumar, surat Al Baqarah ayat 153 serta mampu mengamalkan nilai positif dan menghindari nili-nilai negatif sebagaimana keterangan dalam surat dan ayat tersebut </v>
      </c>
      <c r="AK35" s="331" t="str">
        <f t="shared" si="11"/>
        <v>Materi angka dalam bahasa Arab dari 1 - 100 dan kalimat struktur khobar muqaddam mubtada' muakkhar</v>
      </c>
      <c r="AL35" s="366" t="str">
        <f>VLOOKUP('AQIDAH - AKHLAK'!AC35,'AQIDAH - AKHLAK'!$G$69:$I$76,3)</f>
        <v>Memahami pengertian , dalial, ciri-ciri dan dampak negatif sifat riya' dan nifaq serta Menyajikan contoh cara menghindari perilaku riya dan nifaq.</v>
      </c>
      <c r="AM35" s="366" t="str">
        <f>VLOOKUP('AQIDAH - AKHLAK'!AD35,'AQIDAH - AKHLAK'!$G$69:$I$76,3)</f>
        <v>Menerapkan adab membaca Al- Qur'an dan adab berdo'a serta mempraktekannya.</v>
      </c>
      <c r="AN35" s="366" t="str">
        <f>VLOOKUP('QUR''AN HADITS'!AC35,'QUR''AN HADITS'!$G$67:$I$74,3)</f>
        <v xml:space="preserve">memahai isi kandungan surat Al Balad, Surat Az Zumar, surat Al Baqarah ayat 153 serta mampu mengamalkan nilai positif dan menghindari nili-nilai negatif sebagaimana keterangan dalam surat dan ayat tersebut </v>
      </c>
      <c r="AO35" s="366">
        <f>VLOOKUP('QUR''AN HADITS'!AD35,'QUR''AN HADITS'!$G$67:$I$74,3)</f>
        <v>0</v>
      </c>
      <c r="AP35" s="366" t="str">
        <f>VLOOKUP(FIQIH!AC35,FIQIH!$G$67:$I$74,3)</f>
        <v>Menjelaskan pengertian, syarat, rukun, dan ketentuan dalam shalat jum'at beserta ketentuan-ketentuan dalam khutbah jum'at dan amaliyah - amaliyah sunnah yang disyariatkan dihari jum'at</v>
      </c>
      <c r="AQ35" s="366" t="str">
        <f>VLOOKUP(FIQIH!AD35,FIQIH!$G$67:$I$74,3)</f>
        <v>mengidentifikasi ketentuan-ketentuan  shalat sunnah Mu'aqad dan ghairu mu'akad dan hikmah dari shalat sunnah mu'aqad dan shalat sunnah ghairu mu'aqad</v>
      </c>
      <c r="AR35" s="366" t="str">
        <f>VLOOKUP(SKI!AC35,SKI!$G$67:$I$74,3)</f>
        <v>Menganalisis  dakwah nabi Muhammad saw di mekah</v>
      </c>
      <c r="AS35" s="366" t="str">
        <f>VLOOKUP(SKI!AD35,SKI!$G$67:$I$74,3)</f>
        <v xml:space="preserve">Menganalisis perjuangan nabi Muhammad saw. melakukan perubahan </v>
      </c>
      <c r="AT35" s="366" t="str">
        <f>VLOOKUP('BAHASA ARAB'!AC35,'BAHASA ARAB'!$G$67:$I$74,3)</f>
        <v xml:space="preserve">Materi kalimat istifham </v>
      </c>
      <c r="AU35" s="366" t="str">
        <f>VLOOKUP('BAHASA ARAB'!AD35,'BAHASA ARAB'!$G$67:$I$74,3)</f>
        <v>Materi angka dalam bahasa Arab dari 1 - 100 dan kalimat struktur khobar muqaddam mubtada' muakkhar</v>
      </c>
      <c r="AV35" s="366" t="str">
        <f>VLOOKUP('KE NU AN'!AC35,'KE NU AN'!$G$67:$I$74,3)</f>
        <v>menjelaskan  amaliyah dzikir dan memutaar tasbid berdasarkan dalil-dalil al qur'an dan hadis menurut paham ahlussunnah waljama'ah</v>
      </c>
      <c r="AW35" s="366">
        <f>VLOOKUP('KE NU AN'!AD35,'KE NU AN'!$G$67:$I$74,3)</f>
        <v>0</v>
      </c>
      <c r="CD35" s="4"/>
      <c r="CE35" s="4"/>
      <c r="CF35" s="4"/>
      <c r="CG35" s="4"/>
      <c r="CH35" s="4"/>
      <c r="CI35" s="4"/>
      <c r="CJ35" s="4"/>
      <c r="CK35" s="4"/>
      <c r="CL35" s="4"/>
      <c r="CM35" s="4"/>
      <c r="CN35" s="4"/>
      <c r="CO35" s="4"/>
      <c r="CP35" s="4"/>
      <c r="CQ35" s="4"/>
      <c r="CR35" s="4"/>
      <c r="CS35" s="4"/>
      <c r="CT35" s="4"/>
      <c r="CU35" s="4"/>
      <c r="CV35" s="4"/>
      <c r="CW35" s="4"/>
      <c r="CX35" s="4"/>
    </row>
    <row r="36" spans="1:102" s="7" customFormat="1" ht="45.75" customHeight="1" x14ac:dyDescent="0.25">
      <c r="A36" s="173"/>
      <c r="B36" s="134" t="str">
        <f t="shared" si="12"/>
        <v/>
      </c>
      <c r="C36" s="135" t="str">
        <f>IF(Data!F32="","",Data!F32)</f>
        <v/>
      </c>
      <c r="D36" s="135" t="str">
        <f>IF(Data!G32="","",Data!G32)</f>
        <v/>
      </c>
      <c r="E36" s="154" t="str">
        <f>IF(Data!H32="","",Data!H32)</f>
        <v/>
      </c>
      <c r="F36" s="124" t="str">
        <f>IF(Data!I32="","",Data!I32)</f>
        <v/>
      </c>
      <c r="G36" s="367" t="e">
        <f>IF('AQIDAH - AKHLAK'!W36="","",'AQIDAH - AKHLAK'!W36)</f>
        <v>#DIV/0!</v>
      </c>
      <c r="H36" s="367" t="e">
        <f>IF('QUR''AN HADITS'!W36="","",'QUR''AN HADITS'!W36)</f>
        <v>#DIV/0!</v>
      </c>
      <c r="I36" s="367" t="e">
        <f>IF(FIQIH!W36="","",FIQIH!W36)</f>
        <v>#DIV/0!</v>
      </c>
      <c r="J36" s="367" t="e">
        <f>IF(SKI!W36="","",SKI!W36)</f>
        <v>#DIV/0!</v>
      </c>
      <c r="K36" s="368" t="e">
        <f>IF('BAHASA ARAB'!W36="","",'BAHASA ARAB'!W36)</f>
        <v>#DIV/0!</v>
      </c>
      <c r="L36" s="369" t="e">
        <f>IF('KE NU AN'!W36="","",'KE NU AN'!W36)</f>
        <v>#DIV/0!</v>
      </c>
      <c r="M36" s="367" t="e">
        <f>IF('AQIDAH - AKHLAK'!X36="","",'AQIDAH - AKHLAK'!X36)</f>
        <v>#DIV/0!</v>
      </c>
      <c r="N36" s="367" t="e">
        <f>IF('QUR''AN HADITS'!X36="","",'QUR''AN HADITS'!X36)</f>
        <v>#DIV/0!</v>
      </c>
      <c r="O36" s="367" t="e">
        <f>IF(FIQIH!X36="","",FIQIH!X36)</f>
        <v>#DIV/0!</v>
      </c>
      <c r="P36" s="367" t="e">
        <f>IF(SKI!X36="","",SKI!X36)</f>
        <v>#DIV/0!</v>
      </c>
      <c r="Q36" s="368" t="e">
        <f>IF('BAHASA ARAB'!X36="","",'BAHASA ARAB'!X36)</f>
        <v>#DIV/0!</v>
      </c>
      <c r="R36" s="369" t="e">
        <f>IF('KE NU AN'!X36="","",'KE NU AN'!X36)</f>
        <v>#DIV/0!</v>
      </c>
      <c r="S36" s="367">
        <f>IF('AQIDAH - AKHLAK'!Y36="","",'AQIDAH - AKHLAK'!Y36)</f>
        <v>0</v>
      </c>
      <c r="T36" s="367">
        <f>IF('QUR''AN HADITS'!Y36="","",'QUR''AN HADITS'!Y36)</f>
        <v>0</v>
      </c>
      <c r="U36" s="367">
        <f>IF(FIQIH!Y36="","",FIQIH!Y36)</f>
        <v>0</v>
      </c>
      <c r="V36" s="367">
        <f>IF(SKI!Y36="","",SKI!Y36)</f>
        <v>0</v>
      </c>
      <c r="W36" s="368">
        <f>IF('BAHASA ARAB'!Y36="","",'BAHASA ARAB'!Y36)</f>
        <v>0</v>
      </c>
      <c r="X36" s="369">
        <f>IF('KE NU AN'!Y36="","",'KE NU AN'!Y36)</f>
        <v>0</v>
      </c>
      <c r="Y36" s="370"/>
      <c r="Z36" s="254" t="str">
        <f t="shared" si="13"/>
        <v/>
      </c>
      <c r="AA36" s="254" t="str">
        <f t="shared" si="14"/>
        <v/>
      </c>
      <c r="AB36" s="254">
        <f t="shared" si="15"/>
        <v>0</v>
      </c>
      <c r="AC36" s="242" t="e">
        <f t="shared" si="16"/>
        <v>#VALUE!</v>
      </c>
      <c r="AD36" s="201" t="e">
        <f t="shared" si="17"/>
        <v>#VALUE!</v>
      </c>
      <c r="AE36" s="201" t="e">
        <f t="shared" si="18"/>
        <v>#VALUE!</v>
      </c>
      <c r="AF36" s="201" t="e">
        <f t="shared" si="19"/>
        <v>#VALUE!</v>
      </c>
      <c r="AG36" s="201" t="e">
        <f t="shared" si="20"/>
        <v>#VALUE!</v>
      </c>
      <c r="AH36" s="221" t="str">
        <f t="shared" si="21"/>
        <v/>
      </c>
      <c r="AI36" s="226" t="str">
        <f t="shared" si="22"/>
        <v/>
      </c>
      <c r="AJ36" s="331" t="e">
        <f t="shared" si="10"/>
        <v>#VALUE!</v>
      </c>
      <c r="AK36" s="331" t="e">
        <f t="shared" si="11"/>
        <v>#VALUE!</v>
      </c>
      <c r="AL36" s="366" t="str">
        <f>VLOOKUP('AQIDAH - AKHLAK'!AC36,'AQIDAH - AKHLAK'!$G$69:$I$76,3)</f>
        <v xml:space="preserve">Menganalisis tugas dan sifat malaikat Allah serta makhluk gaib lainnya dan Menyajikan hasil analisis keterkaitan sifat malaikat dan syaitan dengan perilaku manusia. </v>
      </c>
      <c r="AM36" s="366" t="str">
        <f>VLOOKUP('AQIDAH - AKHLAK'!AD36,'AQIDAH - AKHLAK'!$G$69:$I$76,3)</f>
        <v xml:space="preserve">Menganalisis tugas dan sifat malaikat Allah serta makhluk gaib lainnya dan Menyajikan hasil analisis keterkaitan sifat malaikat dan syaitan dengan perilaku manusia. </v>
      </c>
      <c r="AN36" s="366" t="str">
        <f>VLOOKUP('QUR''AN HADITS'!AC36,'QUR''AN HADITS'!$G$67:$I$74,3)</f>
        <v>Memahami serta mampu mempraktikkan hukum bacaan mad thobi'I, mad wajib muttashil, dan mad jais munfashil dalam surat pendek pilihan</v>
      </c>
      <c r="AO36" s="366" t="str">
        <f>VLOOKUP('QUR''AN HADITS'!AD36,'QUR''AN HADITS'!$G$67:$I$74,3)</f>
        <v>Memahami serta mampu mempraktikkan hukum bacaan mad thobi'I, mad wajib muttashil, dan mad jais munfashil dalam surat pendek pilihan</v>
      </c>
      <c r="AP36" s="366" t="str">
        <f>VLOOKUP(FIQIH!AC36,FIQIH!$G$67:$I$74,3)</f>
        <v>Menjelaskan pengertian, syarat, rukun, dan ketentuan dalam shalat jum'at beserta ketentuan-ketentuan dalam khutbah jum'at dan amaliyah - amaliyah sunnah yang disyariatkan dihari jum'at</v>
      </c>
      <c r="AQ36" s="366" t="str">
        <f>VLOOKUP(FIQIH!AD36,FIQIH!$G$67:$I$74,3)</f>
        <v>Menjelaskan pengertian, syarat, rukun, dan ketentuan dalam shalat jum'at beserta ketentuan-ketentuan dalam khutbah jum'at dan amaliyah - amaliyah sunnah yang disyariatkan dihari jum'at</v>
      </c>
      <c r="AR36" s="366" t="str">
        <f>VLOOKUP(SKI!AC36,SKI!$G$67:$I$74,3)</f>
        <v>Menganalisis kondisi masyarakat arab pra Islam .</v>
      </c>
      <c r="AS36" s="366" t="str">
        <f>VLOOKUP(SKI!AD36,SKI!$G$67:$I$74,3)</f>
        <v>Menganalisis kondisi masyarakat arab pra Islam .</v>
      </c>
      <c r="AT36" s="366" t="str">
        <f>VLOOKUP('BAHASA ARAB'!AC36,'BAHASA ARAB'!$G$67:$I$74,3)</f>
        <v xml:space="preserve">Materi kalimat istifham </v>
      </c>
      <c r="AU36" s="366" t="str">
        <f>VLOOKUP('BAHASA ARAB'!AD36,'BAHASA ARAB'!$G$67:$I$74,3)</f>
        <v xml:space="preserve">Materi kalimat istifham </v>
      </c>
      <c r="AV36" s="366" t="str">
        <f>VLOOKUP('KE NU AN'!AC36,'KE NU AN'!$G$67:$I$74,3)</f>
        <v>menjelaskan memahami tentang struktur organisai  NU, kepengurusan NU dan tugasnya, lembaga dan badan otonom NU dan perangkat organisasi Nu</v>
      </c>
      <c r="AW36" s="366" t="str">
        <f>VLOOKUP('KE NU AN'!AD36,'KE NU AN'!$G$67:$I$74,3)</f>
        <v>menjelaskan memahami tentang struktur organisai  NU, kepengurusan NU dan tugasnya, lembaga dan badan otonom NU dan perangkat organisasi Nu</v>
      </c>
      <c r="CD36" s="4"/>
      <c r="CE36" s="4"/>
      <c r="CF36" s="4"/>
      <c r="CG36" s="4"/>
      <c r="CH36" s="4"/>
      <c r="CI36" s="4"/>
      <c r="CJ36" s="4"/>
      <c r="CK36" s="4"/>
      <c r="CL36" s="4"/>
      <c r="CM36" s="4"/>
      <c r="CN36" s="4"/>
      <c r="CO36" s="4"/>
      <c r="CP36" s="4"/>
      <c r="CQ36" s="4"/>
      <c r="CR36" s="4"/>
      <c r="CS36" s="4"/>
      <c r="CT36" s="4"/>
      <c r="CU36" s="4"/>
      <c r="CV36" s="4"/>
      <c r="CW36" s="4"/>
      <c r="CX36" s="4"/>
    </row>
    <row r="37" spans="1:102" s="7" customFormat="1" ht="45.75" customHeight="1" x14ac:dyDescent="0.25">
      <c r="A37" s="173"/>
      <c r="B37" s="134" t="str">
        <f t="shared" si="12"/>
        <v/>
      </c>
      <c r="C37" s="135" t="str">
        <f>IF(Data!F33="","",Data!F33)</f>
        <v/>
      </c>
      <c r="D37" s="135" t="str">
        <f>IF(Data!G33="","",Data!G33)</f>
        <v/>
      </c>
      <c r="E37" s="154" t="str">
        <f>IF(Data!H33="","",Data!H33)</f>
        <v/>
      </c>
      <c r="F37" s="124" t="str">
        <f>IF(Data!I33="","",Data!I33)</f>
        <v/>
      </c>
      <c r="G37" s="367" t="e">
        <f>IF('AQIDAH - AKHLAK'!W37="","",'AQIDAH - AKHLAK'!W37)</f>
        <v>#DIV/0!</v>
      </c>
      <c r="H37" s="367" t="e">
        <f>IF('QUR''AN HADITS'!W37="","",'QUR''AN HADITS'!W37)</f>
        <v>#DIV/0!</v>
      </c>
      <c r="I37" s="367" t="e">
        <f>IF(FIQIH!W37="","",FIQIH!W37)</f>
        <v>#DIV/0!</v>
      </c>
      <c r="J37" s="367" t="e">
        <f>IF(SKI!W37="","",SKI!W37)</f>
        <v>#DIV/0!</v>
      </c>
      <c r="K37" s="368" t="e">
        <f>IF('BAHASA ARAB'!W37="","",'BAHASA ARAB'!W37)</f>
        <v>#DIV/0!</v>
      </c>
      <c r="L37" s="369" t="e">
        <f>IF('KE NU AN'!W37="","",'KE NU AN'!W37)</f>
        <v>#DIV/0!</v>
      </c>
      <c r="M37" s="367" t="e">
        <f>IF('AQIDAH - AKHLAK'!X37="","",'AQIDAH - AKHLAK'!X37)</f>
        <v>#DIV/0!</v>
      </c>
      <c r="N37" s="367" t="e">
        <f>IF('QUR''AN HADITS'!X37="","",'QUR''AN HADITS'!X37)</f>
        <v>#DIV/0!</v>
      </c>
      <c r="O37" s="367" t="e">
        <f>IF(FIQIH!X37="","",FIQIH!X37)</f>
        <v>#DIV/0!</v>
      </c>
      <c r="P37" s="367" t="e">
        <f>IF(SKI!X37="","",SKI!X37)</f>
        <v>#DIV/0!</v>
      </c>
      <c r="Q37" s="368" t="e">
        <f>IF('BAHASA ARAB'!X37="","",'BAHASA ARAB'!X37)</f>
        <v>#DIV/0!</v>
      </c>
      <c r="R37" s="369" t="e">
        <f>IF('KE NU AN'!X37="","",'KE NU AN'!X37)</f>
        <v>#DIV/0!</v>
      </c>
      <c r="S37" s="367">
        <f>IF('AQIDAH - AKHLAK'!Y37="","",'AQIDAH - AKHLAK'!Y37)</f>
        <v>0</v>
      </c>
      <c r="T37" s="367">
        <f>IF('QUR''AN HADITS'!Y37="","",'QUR''AN HADITS'!Y37)</f>
        <v>0</v>
      </c>
      <c r="U37" s="367">
        <f>IF(FIQIH!Y37="","",FIQIH!Y37)</f>
        <v>0</v>
      </c>
      <c r="V37" s="367">
        <f>IF(SKI!Y37="","",SKI!Y37)</f>
        <v>0</v>
      </c>
      <c r="W37" s="368">
        <f>IF('BAHASA ARAB'!Y37="","",'BAHASA ARAB'!Y37)</f>
        <v>0</v>
      </c>
      <c r="X37" s="369">
        <f>IF('KE NU AN'!Y37="","",'KE NU AN'!Y37)</f>
        <v>0</v>
      </c>
      <c r="Y37" s="370"/>
      <c r="Z37" s="254" t="str">
        <f t="shared" si="13"/>
        <v/>
      </c>
      <c r="AA37" s="254" t="str">
        <f t="shared" si="14"/>
        <v/>
      </c>
      <c r="AB37" s="254">
        <f t="shared" si="15"/>
        <v>0</v>
      </c>
      <c r="AC37" s="242" t="e">
        <f t="shared" si="16"/>
        <v>#VALUE!</v>
      </c>
      <c r="AD37" s="201" t="e">
        <f t="shared" si="17"/>
        <v>#VALUE!</v>
      </c>
      <c r="AE37" s="201" t="e">
        <f t="shared" si="18"/>
        <v>#VALUE!</v>
      </c>
      <c r="AF37" s="201" t="e">
        <f t="shared" si="19"/>
        <v>#VALUE!</v>
      </c>
      <c r="AG37" s="201" t="e">
        <f t="shared" si="20"/>
        <v>#VALUE!</v>
      </c>
      <c r="AH37" s="221" t="str">
        <f t="shared" si="21"/>
        <v/>
      </c>
      <c r="AI37" s="226" t="str">
        <f t="shared" si="22"/>
        <v/>
      </c>
      <c r="AJ37" s="331" t="e">
        <f t="shared" si="10"/>
        <v>#VALUE!</v>
      </c>
      <c r="AK37" s="331" t="e">
        <f t="shared" si="11"/>
        <v>#VALUE!</v>
      </c>
      <c r="AL37" s="366" t="str">
        <f>VLOOKUP('AQIDAH - AKHLAK'!AC37,'AQIDAH - AKHLAK'!$G$69:$I$76,3)</f>
        <v xml:space="preserve">Menganalisis tugas dan sifat malaikat Allah serta makhluk gaib lainnya dan Menyajikan hasil analisis keterkaitan sifat malaikat dan syaitan dengan perilaku manusia. </v>
      </c>
      <c r="AM37" s="366" t="str">
        <f>VLOOKUP('AQIDAH - AKHLAK'!AD37,'AQIDAH - AKHLAK'!$G$69:$I$76,3)</f>
        <v xml:space="preserve">Menganalisis tugas dan sifat malaikat Allah serta makhluk gaib lainnya dan Menyajikan hasil analisis keterkaitan sifat malaikat dan syaitan dengan perilaku manusia. </v>
      </c>
      <c r="AN37" s="366" t="str">
        <f>VLOOKUP('QUR''AN HADITS'!AC37,'QUR''AN HADITS'!$G$67:$I$74,3)</f>
        <v>Memahami serta mampu mempraktikkan hukum bacaan mad thobi'I, mad wajib muttashil, dan mad jais munfashil dalam surat pendek pilihan</v>
      </c>
      <c r="AO37" s="366" t="str">
        <f>VLOOKUP('QUR''AN HADITS'!AD37,'QUR''AN HADITS'!$G$67:$I$74,3)</f>
        <v>Memahami serta mampu mempraktikkan hukum bacaan mad thobi'I, mad wajib muttashil, dan mad jais munfashil dalam surat pendek pilihan</v>
      </c>
      <c r="AP37" s="366" t="str">
        <f>VLOOKUP(FIQIH!AC37,FIQIH!$G$67:$I$74,3)</f>
        <v>Menjelaskan pengertian, syarat, rukun, dan ketentuan dalam shalat jum'at beserta ketentuan-ketentuan dalam khutbah jum'at dan amaliyah - amaliyah sunnah yang disyariatkan dihari jum'at</v>
      </c>
      <c r="AQ37" s="366" t="str">
        <f>VLOOKUP(FIQIH!AD37,FIQIH!$G$67:$I$74,3)</f>
        <v>Menjelaskan pengertian, syarat, rukun, dan ketentuan dalam shalat jum'at beserta ketentuan-ketentuan dalam khutbah jum'at dan amaliyah - amaliyah sunnah yang disyariatkan dihari jum'at</v>
      </c>
      <c r="AR37" s="366" t="str">
        <f>VLOOKUP(SKI!AC37,SKI!$G$67:$I$74,3)</f>
        <v>Menganalisis kondisi masyarakat arab pra Islam .</v>
      </c>
      <c r="AS37" s="366" t="str">
        <f>VLOOKUP(SKI!AD37,SKI!$G$67:$I$74,3)</f>
        <v>Menganalisis kondisi masyarakat arab pra Islam .</v>
      </c>
      <c r="AT37" s="366" t="str">
        <f>VLOOKUP('BAHASA ARAB'!AC37,'BAHASA ARAB'!$G$67:$I$74,3)</f>
        <v xml:space="preserve">Materi kalimat istifham </v>
      </c>
      <c r="AU37" s="366" t="str">
        <f>VLOOKUP('BAHASA ARAB'!AD37,'BAHASA ARAB'!$G$67:$I$74,3)</f>
        <v xml:space="preserve">Materi kalimat istifham </v>
      </c>
      <c r="AV37" s="366" t="str">
        <f>VLOOKUP('KE NU AN'!AC37,'KE NU AN'!$G$67:$I$74,3)</f>
        <v>menjelaskan memahami tentang struktur organisai  NU, kepengurusan NU dan tugasnya, lembaga dan badan otonom NU dan perangkat organisasi Nu</v>
      </c>
      <c r="AW37" s="366" t="str">
        <f>VLOOKUP('KE NU AN'!AD37,'KE NU AN'!$G$67:$I$74,3)</f>
        <v>menjelaskan memahami tentang struktur organisai  NU, kepengurusan NU dan tugasnya, lembaga dan badan otonom NU dan perangkat organisasi Nu</v>
      </c>
      <c r="CD37" s="4"/>
      <c r="CE37" s="4"/>
      <c r="CF37" s="4"/>
      <c r="CG37" s="4"/>
      <c r="CH37" s="4"/>
      <c r="CI37" s="4"/>
      <c r="CJ37" s="4"/>
      <c r="CK37" s="4"/>
      <c r="CL37" s="4"/>
      <c r="CM37" s="4"/>
      <c r="CN37" s="4"/>
      <c r="CO37" s="4"/>
      <c r="CP37" s="4"/>
      <c r="CQ37" s="4"/>
      <c r="CR37" s="4"/>
      <c r="CS37" s="4"/>
      <c r="CT37" s="4"/>
      <c r="CU37" s="4"/>
      <c r="CV37" s="4"/>
      <c r="CW37" s="4"/>
      <c r="CX37" s="4"/>
    </row>
    <row r="38" spans="1:102" s="7" customFormat="1" ht="45.75" customHeight="1" x14ac:dyDescent="0.25">
      <c r="A38" s="173"/>
      <c r="B38" s="134" t="str">
        <f t="shared" si="12"/>
        <v/>
      </c>
      <c r="C38" s="135" t="str">
        <f>IF(Data!F34="","",Data!F34)</f>
        <v/>
      </c>
      <c r="D38" s="135" t="str">
        <f>IF(Data!G34="","",Data!G34)</f>
        <v/>
      </c>
      <c r="E38" s="154" t="str">
        <f>IF(Data!H34="","",Data!H34)</f>
        <v/>
      </c>
      <c r="F38" s="124" t="str">
        <f>IF(Data!I34="","",Data!I34)</f>
        <v/>
      </c>
      <c r="G38" s="367" t="e">
        <f>IF('AQIDAH - AKHLAK'!W38="","",'AQIDAH - AKHLAK'!W38)</f>
        <v>#DIV/0!</v>
      </c>
      <c r="H38" s="367" t="e">
        <f>IF('QUR''AN HADITS'!W38="","",'QUR''AN HADITS'!W38)</f>
        <v>#DIV/0!</v>
      </c>
      <c r="I38" s="367" t="e">
        <f>IF(FIQIH!W38="","",FIQIH!W38)</f>
        <v>#DIV/0!</v>
      </c>
      <c r="J38" s="367" t="e">
        <f>IF(SKI!W38="","",SKI!W38)</f>
        <v>#DIV/0!</v>
      </c>
      <c r="K38" s="368" t="e">
        <f>IF('BAHASA ARAB'!W38="","",'BAHASA ARAB'!W38)</f>
        <v>#DIV/0!</v>
      </c>
      <c r="L38" s="369" t="e">
        <f>IF('KE NU AN'!W38="","",'KE NU AN'!W38)</f>
        <v>#DIV/0!</v>
      </c>
      <c r="M38" s="367" t="e">
        <f>IF('AQIDAH - AKHLAK'!X38="","",'AQIDAH - AKHLAK'!X38)</f>
        <v>#DIV/0!</v>
      </c>
      <c r="N38" s="367" t="e">
        <f>IF('QUR''AN HADITS'!X38="","",'QUR''AN HADITS'!X38)</f>
        <v>#DIV/0!</v>
      </c>
      <c r="O38" s="367" t="e">
        <f>IF(FIQIH!X38="","",FIQIH!X38)</f>
        <v>#DIV/0!</v>
      </c>
      <c r="P38" s="367" t="e">
        <f>IF(SKI!X38="","",SKI!X38)</f>
        <v>#DIV/0!</v>
      </c>
      <c r="Q38" s="368" t="e">
        <f>IF('BAHASA ARAB'!X38="","",'BAHASA ARAB'!X38)</f>
        <v>#DIV/0!</v>
      </c>
      <c r="R38" s="369" t="e">
        <f>IF('KE NU AN'!X38="","",'KE NU AN'!X38)</f>
        <v>#DIV/0!</v>
      </c>
      <c r="S38" s="367">
        <f>IF('AQIDAH - AKHLAK'!Y38="","",'AQIDAH - AKHLAK'!Y38)</f>
        <v>0</v>
      </c>
      <c r="T38" s="367">
        <f>IF('QUR''AN HADITS'!Y38="","",'QUR''AN HADITS'!Y38)</f>
        <v>0</v>
      </c>
      <c r="U38" s="367">
        <f>IF(FIQIH!Y38="","",FIQIH!Y38)</f>
        <v>0</v>
      </c>
      <c r="V38" s="367">
        <f>IF(SKI!Y38="","",SKI!Y38)</f>
        <v>0</v>
      </c>
      <c r="W38" s="368">
        <f>IF('BAHASA ARAB'!Y38="","",'BAHASA ARAB'!Y38)</f>
        <v>0</v>
      </c>
      <c r="X38" s="369">
        <f>IF('KE NU AN'!Y38="","",'KE NU AN'!Y38)</f>
        <v>0</v>
      </c>
      <c r="Y38" s="370"/>
      <c r="Z38" s="254" t="str">
        <f t="shared" si="13"/>
        <v/>
      </c>
      <c r="AA38" s="254" t="str">
        <f t="shared" si="14"/>
        <v/>
      </c>
      <c r="AB38" s="254">
        <f t="shared" si="15"/>
        <v>0</v>
      </c>
      <c r="AC38" s="242" t="e">
        <f t="shared" si="16"/>
        <v>#VALUE!</v>
      </c>
      <c r="AD38" s="201" t="e">
        <f t="shared" si="17"/>
        <v>#VALUE!</v>
      </c>
      <c r="AE38" s="201" t="e">
        <f t="shared" si="18"/>
        <v>#VALUE!</v>
      </c>
      <c r="AF38" s="201" t="e">
        <f t="shared" si="19"/>
        <v>#VALUE!</v>
      </c>
      <c r="AG38" s="201" t="e">
        <f t="shared" si="20"/>
        <v>#VALUE!</v>
      </c>
      <c r="AH38" s="221" t="str">
        <f t="shared" si="21"/>
        <v/>
      </c>
      <c r="AI38" s="226" t="str">
        <f t="shared" si="22"/>
        <v/>
      </c>
      <c r="AJ38" s="331" t="e">
        <f t="shared" si="10"/>
        <v>#VALUE!</v>
      </c>
      <c r="AK38" s="331" t="e">
        <f t="shared" si="11"/>
        <v>#VALUE!</v>
      </c>
      <c r="AL38" s="366" t="str">
        <f>VLOOKUP('AQIDAH - AKHLAK'!AC38,'AQIDAH - AKHLAK'!$G$69:$I$76,3)</f>
        <v xml:space="preserve">Menganalisis tugas dan sifat malaikat Allah serta makhluk gaib lainnya dan Menyajikan hasil analisis keterkaitan sifat malaikat dan syaitan dengan perilaku manusia. </v>
      </c>
      <c r="AM38" s="366" t="str">
        <f>VLOOKUP('AQIDAH - AKHLAK'!AD38,'AQIDAH - AKHLAK'!$G$69:$I$76,3)</f>
        <v xml:space="preserve">Menganalisis tugas dan sifat malaikat Allah serta makhluk gaib lainnya dan Menyajikan hasil analisis keterkaitan sifat malaikat dan syaitan dengan perilaku manusia. </v>
      </c>
      <c r="AN38" s="366" t="str">
        <f>VLOOKUP('QUR''AN HADITS'!AC38,'QUR''AN HADITS'!$G$67:$I$74,3)</f>
        <v>Memahami serta mampu mempraktikkan hukum bacaan mad thobi'I, mad wajib muttashil, dan mad jais munfashil dalam surat pendek pilihan</v>
      </c>
      <c r="AO38" s="366" t="str">
        <f>VLOOKUP('QUR''AN HADITS'!AD38,'QUR''AN HADITS'!$G$67:$I$74,3)</f>
        <v>Memahami serta mampu mempraktikkan hukum bacaan mad thobi'I, mad wajib muttashil, dan mad jais munfashil dalam surat pendek pilihan</v>
      </c>
      <c r="AP38" s="366" t="str">
        <f>VLOOKUP(FIQIH!AC38,FIQIH!$G$67:$I$74,3)</f>
        <v>Menjelaskan pengertian, syarat, rukun, dan ketentuan dalam shalat jum'at beserta ketentuan-ketentuan dalam khutbah jum'at dan amaliyah - amaliyah sunnah yang disyariatkan dihari jum'at</v>
      </c>
      <c r="AQ38" s="366" t="str">
        <f>VLOOKUP(FIQIH!AD38,FIQIH!$G$67:$I$74,3)</f>
        <v>Menjelaskan pengertian, syarat, rukun, dan ketentuan dalam shalat jum'at beserta ketentuan-ketentuan dalam khutbah jum'at dan amaliyah - amaliyah sunnah yang disyariatkan dihari jum'at</v>
      </c>
      <c r="AR38" s="366" t="str">
        <f>VLOOKUP(SKI!AC38,SKI!$G$67:$I$74,3)</f>
        <v>Menganalisis kondisi masyarakat arab pra Islam .</v>
      </c>
      <c r="AS38" s="366" t="str">
        <f>VLOOKUP(SKI!AD38,SKI!$G$67:$I$74,3)</f>
        <v>Menganalisis kondisi masyarakat arab pra Islam .</v>
      </c>
      <c r="AT38" s="366" t="str">
        <f>VLOOKUP('BAHASA ARAB'!AC38,'BAHASA ARAB'!$G$67:$I$74,3)</f>
        <v xml:space="preserve">Materi kalimat istifham </v>
      </c>
      <c r="AU38" s="366" t="str">
        <f>VLOOKUP('BAHASA ARAB'!AD38,'BAHASA ARAB'!$G$67:$I$74,3)</f>
        <v xml:space="preserve">Materi kalimat istifham </v>
      </c>
      <c r="AV38" s="366" t="str">
        <f>VLOOKUP('KE NU AN'!AC38,'KE NU AN'!$G$67:$I$74,3)</f>
        <v>menjelaskan memahami tentang struktur organisai  NU, kepengurusan NU dan tugasnya, lembaga dan badan otonom NU dan perangkat organisasi Nu</v>
      </c>
      <c r="AW38" s="366" t="str">
        <f>VLOOKUP('KE NU AN'!AD38,'KE NU AN'!$G$67:$I$74,3)</f>
        <v>menjelaskan memahami tentang struktur organisai  NU, kepengurusan NU dan tugasnya, lembaga dan badan otonom NU dan perangkat organisasi Nu</v>
      </c>
      <c r="CD38" s="4"/>
      <c r="CE38" s="4"/>
      <c r="CF38" s="4"/>
      <c r="CG38" s="4"/>
      <c r="CH38" s="4"/>
      <c r="CI38" s="4"/>
      <c r="CJ38" s="4"/>
      <c r="CK38" s="4"/>
      <c r="CL38" s="4"/>
      <c r="CM38" s="4"/>
      <c r="CN38" s="4"/>
      <c r="CO38" s="4"/>
      <c r="CP38" s="4"/>
      <c r="CQ38" s="4"/>
      <c r="CR38" s="4"/>
      <c r="CS38" s="4"/>
      <c r="CT38" s="4"/>
      <c r="CU38" s="4"/>
      <c r="CV38" s="4"/>
      <c r="CW38" s="4"/>
      <c r="CX38" s="4"/>
    </row>
    <row r="39" spans="1:102" s="7" customFormat="1" ht="45.75" customHeight="1" x14ac:dyDescent="0.25">
      <c r="A39" s="173"/>
      <c r="B39" s="134" t="str">
        <f t="shared" si="12"/>
        <v/>
      </c>
      <c r="C39" s="135" t="str">
        <f>IF(Data!F35="","",Data!F35)</f>
        <v/>
      </c>
      <c r="D39" s="135" t="str">
        <f>IF(Data!G35="","",Data!G35)</f>
        <v/>
      </c>
      <c r="E39" s="154" t="str">
        <f>IF(Data!H35="","",Data!H35)</f>
        <v/>
      </c>
      <c r="F39" s="124" t="str">
        <f>IF(Data!I35="","",Data!I35)</f>
        <v/>
      </c>
      <c r="G39" s="367" t="e">
        <f>IF('AQIDAH - AKHLAK'!W39="","",'AQIDAH - AKHLAK'!W39)</f>
        <v>#DIV/0!</v>
      </c>
      <c r="H39" s="367" t="e">
        <f>IF('QUR''AN HADITS'!W39="","",'QUR''AN HADITS'!W39)</f>
        <v>#DIV/0!</v>
      </c>
      <c r="I39" s="367" t="e">
        <f>IF(FIQIH!W39="","",FIQIH!W39)</f>
        <v>#DIV/0!</v>
      </c>
      <c r="J39" s="367" t="e">
        <f>IF(SKI!W39="","",SKI!W39)</f>
        <v>#DIV/0!</v>
      </c>
      <c r="K39" s="368" t="e">
        <f>IF('BAHASA ARAB'!W39="","",'BAHASA ARAB'!W39)</f>
        <v>#DIV/0!</v>
      </c>
      <c r="L39" s="369" t="e">
        <f>IF('KE NU AN'!W39="","",'KE NU AN'!W39)</f>
        <v>#DIV/0!</v>
      </c>
      <c r="M39" s="367" t="e">
        <f>IF('AQIDAH - AKHLAK'!X39="","",'AQIDAH - AKHLAK'!X39)</f>
        <v>#DIV/0!</v>
      </c>
      <c r="N39" s="367" t="e">
        <f>IF('QUR''AN HADITS'!X39="","",'QUR''AN HADITS'!X39)</f>
        <v>#DIV/0!</v>
      </c>
      <c r="O39" s="367" t="e">
        <f>IF(FIQIH!X39="","",FIQIH!X39)</f>
        <v>#DIV/0!</v>
      </c>
      <c r="P39" s="367" t="e">
        <f>IF(SKI!X39="","",SKI!X39)</f>
        <v>#DIV/0!</v>
      </c>
      <c r="Q39" s="368" t="e">
        <f>IF('BAHASA ARAB'!X39="","",'BAHASA ARAB'!X39)</f>
        <v>#DIV/0!</v>
      </c>
      <c r="R39" s="369" t="e">
        <f>IF('KE NU AN'!X39="","",'KE NU AN'!X39)</f>
        <v>#DIV/0!</v>
      </c>
      <c r="S39" s="367">
        <f>IF('AQIDAH - AKHLAK'!Y39="","",'AQIDAH - AKHLAK'!Y39)</f>
        <v>0</v>
      </c>
      <c r="T39" s="367">
        <f>IF('QUR''AN HADITS'!Y39="","",'QUR''AN HADITS'!Y39)</f>
        <v>0</v>
      </c>
      <c r="U39" s="367">
        <f>IF(FIQIH!Y39="","",FIQIH!Y39)</f>
        <v>0</v>
      </c>
      <c r="V39" s="367">
        <f>IF(SKI!Y39="","",SKI!Y39)</f>
        <v>0</v>
      </c>
      <c r="W39" s="368">
        <f>IF('BAHASA ARAB'!Y39="","",'BAHASA ARAB'!Y39)</f>
        <v>0</v>
      </c>
      <c r="X39" s="369">
        <f>IF('KE NU AN'!Y39="","",'KE NU AN'!Y39)</f>
        <v>0</v>
      </c>
      <c r="Y39" s="370"/>
      <c r="Z39" s="254" t="str">
        <f t="shared" si="13"/>
        <v/>
      </c>
      <c r="AA39" s="254" t="str">
        <f t="shared" si="14"/>
        <v/>
      </c>
      <c r="AB39" s="254">
        <f t="shared" si="15"/>
        <v>0</v>
      </c>
      <c r="AC39" s="242" t="e">
        <f t="shared" si="16"/>
        <v>#VALUE!</v>
      </c>
      <c r="AD39" s="201" t="e">
        <f t="shared" si="17"/>
        <v>#VALUE!</v>
      </c>
      <c r="AE39" s="201" t="e">
        <f t="shared" si="18"/>
        <v>#VALUE!</v>
      </c>
      <c r="AF39" s="201" t="e">
        <f t="shared" si="19"/>
        <v>#VALUE!</v>
      </c>
      <c r="AG39" s="201" t="e">
        <f t="shared" si="20"/>
        <v>#VALUE!</v>
      </c>
      <c r="AH39" s="221" t="str">
        <f t="shared" si="21"/>
        <v/>
      </c>
      <c r="AI39" s="226" t="str">
        <f t="shared" si="22"/>
        <v/>
      </c>
      <c r="AJ39" s="331" t="e">
        <f t="shared" si="10"/>
        <v>#VALUE!</v>
      </c>
      <c r="AK39" s="331" t="e">
        <f t="shared" si="11"/>
        <v>#VALUE!</v>
      </c>
      <c r="AL39" s="366" t="str">
        <f>VLOOKUP('AQIDAH - AKHLAK'!AC39,'AQIDAH - AKHLAK'!$G$69:$I$76,3)</f>
        <v xml:space="preserve">Menganalisis tugas dan sifat malaikat Allah serta makhluk gaib lainnya dan Menyajikan hasil analisis keterkaitan sifat malaikat dan syaitan dengan perilaku manusia. </v>
      </c>
      <c r="AM39" s="366" t="str">
        <f>VLOOKUP('AQIDAH - AKHLAK'!AD39,'AQIDAH - AKHLAK'!$G$69:$I$76,3)</f>
        <v xml:space="preserve">Menganalisis tugas dan sifat malaikat Allah serta makhluk gaib lainnya dan Menyajikan hasil analisis keterkaitan sifat malaikat dan syaitan dengan perilaku manusia. </v>
      </c>
      <c r="AN39" s="366" t="str">
        <f>VLOOKUP('QUR''AN HADITS'!AC39,'QUR''AN HADITS'!$G$67:$I$74,3)</f>
        <v>Memahami serta mampu mempraktikkan hukum bacaan mad thobi'I, mad wajib muttashil, dan mad jais munfashil dalam surat pendek pilihan</v>
      </c>
      <c r="AO39" s="366" t="str">
        <f>VLOOKUP('QUR''AN HADITS'!AD39,'QUR''AN HADITS'!$G$67:$I$74,3)</f>
        <v>Memahami serta mampu mempraktikkan hukum bacaan mad thobi'I, mad wajib muttashil, dan mad jais munfashil dalam surat pendek pilihan</v>
      </c>
      <c r="AP39" s="366" t="str">
        <f>VLOOKUP(FIQIH!AC39,FIQIH!$G$67:$I$74,3)</f>
        <v>Menjelaskan pengertian, syarat, rukun, dan ketentuan dalam shalat jum'at beserta ketentuan-ketentuan dalam khutbah jum'at dan amaliyah - amaliyah sunnah yang disyariatkan dihari jum'at</v>
      </c>
      <c r="AQ39" s="366" t="str">
        <f>VLOOKUP(FIQIH!AD39,FIQIH!$G$67:$I$74,3)</f>
        <v>Menjelaskan pengertian, syarat, rukun, dan ketentuan dalam shalat jum'at beserta ketentuan-ketentuan dalam khutbah jum'at dan amaliyah - amaliyah sunnah yang disyariatkan dihari jum'at</v>
      </c>
      <c r="AR39" s="366" t="str">
        <f>VLOOKUP(SKI!AC39,SKI!$G$67:$I$74,3)</f>
        <v>Menganalisis kondisi masyarakat arab pra Islam .</v>
      </c>
      <c r="AS39" s="366" t="str">
        <f>VLOOKUP(SKI!AD39,SKI!$G$67:$I$74,3)</f>
        <v>Menganalisis kondisi masyarakat arab pra Islam .</v>
      </c>
      <c r="AT39" s="366" t="str">
        <f>VLOOKUP('BAHASA ARAB'!AC39,'BAHASA ARAB'!$G$67:$I$74,3)</f>
        <v xml:space="preserve">Materi kalimat istifham </v>
      </c>
      <c r="AU39" s="366" t="str">
        <f>VLOOKUP('BAHASA ARAB'!AD39,'BAHASA ARAB'!$G$67:$I$74,3)</f>
        <v xml:space="preserve">Materi kalimat istifham </v>
      </c>
      <c r="AV39" s="366" t="str">
        <f>VLOOKUP('KE NU AN'!AC39,'KE NU AN'!$G$67:$I$74,3)</f>
        <v>menjelaskan memahami tentang struktur organisai  NU, kepengurusan NU dan tugasnya, lembaga dan badan otonom NU dan perangkat organisasi Nu</v>
      </c>
      <c r="AW39" s="366" t="str">
        <f>VLOOKUP('KE NU AN'!AD39,'KE NU AN'!$G$67:$I$74,3)</f>
        <v>menjelaskan memahami tentang struktur organisai  NU, kepengurusan NU dan tugasnya, lembaga dan badan otonom NU dan perangkat organisasi Nu</v>
      </c>
      <c r="CD39" s="4"/>
      <c r="CE39" s="4"/>
      <c r="CF39" s="4"/>
      <c r="CG39" s="4"/>
      <c r="CH39" s="4"/>
      <c r="CI39" s="4"/>
      <c r="CJ39" s="4"/>
      <c r="CK39" s="4"/>
      <c r="CL39" s="4"/>
      <c r="CM39" s="4"/>
      <c r="CN39" s="4"/>
      <c r="CO39" s="4"/>
      <c r="CP39" s="4"/>
      <c r="CQ39" s="4"/>
      <c r="CR39" s="4"/>
      <c r="CS39" s="4"/>
      <c r="CT39" s="4"/>
      <c r="CU39" s="4"/>
      <c r="CV39" s="4"/>
      <c r="CW39" s="4"/>
      <c r="CX39" s="4"/>
    </row>
    <row r="40" spans="1:102" s="7" customFormat="1" ht="45.75" customHeight="1" x14ac:dyDescent="0.25">
      <c r="A40" s="173"/>
      <c r="B40" s="134" t="str">
        <f t="shared" si="12"/>
        <v/>
      </c>
      <c r="C40" s="135" t="str">
        <f>IF(Data!F36="","",Data!F36)</f>
        <v/>
      </c>
      <c r="D40" s="135" t="str">
        <f>IF(Data!G36="","",Data!G36)</f>
        <v/>
      </c>
      <c r="E40" s="154" t="str">
        <f>IF(Data!H36="","",Data!H36)</f>
        <v/>
      </c>
      <c r="F40" s="124" t="str">
        <f>IF(Data!I36="","",Data!I36)</f>
        <v/>
      </c>
      <c r="G40" s="367" t="e">
        <f>IF('AQIDAH - AKHLAK'!W40="","",'AQIDAH - AKHLAK'!W40)</f>
        <v>#DIV/0!</v>
      </c>
      <c r="H40" s="367" t="e">
        <f>IF('QUR''AN HADITS'!W40="","",'QUR''AN HADITS'!W40)</f>
        <v>#DIV/0!</v>
      </c>
      <c r="I40" s="367" t="e">
        <f>IF(FIQIH!W40="","",FIQIH!W40)</f>
        <v>#DIV/0!</v>
      </c>
      <c r="J40" s="367" t="e">
        <f>IF(SKI!W40="","",SKI!W40)</f>
        <v>#DIV/0!</v>
      </c>
      <c r="K40" s="368" t="e">
        <f>IF('BAHASA ARAB'!W40="","",'BAHASA ARAB'!W40)</f>
        <v>#DIV/0!</v>
      </c>
      <c r="L40" s="369" t="e">
        <f>IF('KE NU AN'!W40="","",'KE NU AN'!W40)</f>
        <v>#DIV/0!</v>
      </c>
      <c r="M40" s="367" t="e">
        <f>IF('AQIDAH - AKHLAK'!X40="","",'AQIDAH - AKHLAK'!X40)</f>
        <v>#DIV/0!</v>
      </c>
      <c r="N40" s="367" t="e">
        <f>IF('QUR''AN HADITS'!X40="","",'QUR''AN HADITS'!X40)</f>
        <v>#DIV/0!</v>
      </c>
      <c r="O40" s="367" t="e">
        <f>IF(FIQIH!X40="","",FIQIH!X40)</f>
        <v>#DIV/0!</v>
      </c>
      <c r="P40" s="367" t="e">
        <f>IF(SKI!X40="","",SKI!X40)</f>
        <v>#DIV/0!</v>
      </c>
      <c r="Q40" s="368" t="e">
        <f>IF('BAHASA ARAB'!X40="","",'BAHASA ARAB'!X40)</f>
        <v>#DIV/0!</v>
      </c>
      <c r="R40" s="369" t="e">
        <f>IF('KE NU AN'!X40="","",'KE NU AN'!X40)</f>
        <v>#DIV/0!</v>
      </c>
      <c r="S40" s="367">
        <f>IF('AQIDAH - AKHLAK'!Y40="","",'AQIDAH - AKHLAK'!Y40)</f>
        <v>0</v>
      </c>
      <c r="T40" s="367">
        <f>IF('QUR''AN HADITS'!Y40="","",'QUR''AN HADITS'!Y40)</f>
        <v>0</v>
      </c>
      <c r="U40" s="367">
        <f>IF(FIQIH!Y40="","",FIQIH!Y40)</f>
        <v>0</v>
      </c>
      <c r="V40" s="367">
        <f>IF(SKI!Y40="","",SKI!Y40)</f>
        <v>0</v>
      </c>
      <c r="W40" s="368">
        <f>IF('BAHASA ARAB'!Y40="","",'BAHASA ARAB'!Y40)</f>
        <v>0</v>
      </c>
      <c r="X40" s="369">
        <f>IF('KE NU AN'!Y40="","",'KE NU AN'!Y40)</f>
        <v>0</v>
      </c>
      <c r="Y40" s="370"/>
      <c r="Z40" s="254" t="str">
        <f t="shared" si="13"/>
        <v/>
      </c>
      <c r="AA40" s="254" t="str">
        <f t="shared" si="14"/>
        <v/>
      </c>
      <c r="AB40" s="254">
        <f t="shared" si="15"/>
        <v>0</v>
      </c>
      <c r="AC40" s="242" t="e">
        <f t="shared" si="16"/>
        <v>#VALUE!</v>
      </c>
      <c r="AD40" s="201" t="e">
        <f t="shared" si="17"/>
        <v>#VALUE!</v>
      </c>
      <c r="AE40" s="201" t="e">
        <f t="shared" si="18"/>
        <v>#VALUE!</v>
      </c>
      <c r="AF40" s="201" t="e">
        <f t="shared" si="19"/>
        <v>#VALUE!</v>
      </c>
      <c r="AG40" s="201" t="e">
        <f t="shared" si="20"/>
        <v>#VALUE!</v>
      </c>
      <c r="AH40" s="221" t="str">
        <f t="shared" si="21"/>
        <v/>
      </c>
      <c r="AI40" s="226" t="str">
        <f t="shared" si="22"/>
        <v/>
      </c>
      <c r="AJ40" s="331" t="e">
        <f t="shared" si="10"/>
        <v>#VALUE!</v>
      </c>
      <c r="AK40" s="331" t="e">
        <f t="shared" si="11"/>
        <v>#VALUE!</v>
      </c>
      <c r="AL40" s="366" t="str">
        <f>VLOOKUP('AQIDAH - AKHLAK'!AC40,'AQIDAH - AKHLAK'!$G$69:$I$76,3)</f>
        <v xml:space="preserve">Menganalisis tugas dan sifat malaikat Allah serta makhluk gaib lainnya dan Menyajikan hasil analisis keterkaitan sifat malaikat dan syaitan dengan perilaku manusia. </v>
      </c>
      <c r="AM40" s="366" t="str">
        <f>VLOOKUP('AQIDAH - AKHLAK'!AD40,'AQIDAH - AKHLAK'!$G$69:$I$76,3)</f>
        <v xml:space="preserve">Menganalisis tugas dan sifat malaikat Allah serta makhluk gaib lainnya dan Menyajikan hasil analisis keterkaitan sifat malaikat dan syaitan dengan perilaku manusia. </v>
      </c>
      <c r="AN40" s="366" t="str">
        <f>VLOOKUP('QUR''AN HADITS'!AC40,'QUR''AN HADITS'!$G$67:$I$74,3)</f>
        <v>Memahami serta mampu mempraktikkan hukum bacaan mad thobi'I, mad wajib muttashil, dan mad jais munfashil dalam surat pendek pilihan</v>
      </c>
      <c r="AO40" s="366" t="str">
        <f>VLOOKUP('QUR''AN HADITS'!AD40,'QUR''AN HADITS'!$G$67:$I$74,3)</f>
        <v>Memahami serta mampu mempraktikkan hukum bacaan mad thobi'I, mad wajib muttashil, dan mad jais munfashil dalam surat pendek pilihan</v>
      </c>
      <c r="AP40" s="366" t="str">
        <f>VLOOKUP(FIQIH!AC40,FIQIH!$G$67:$I$74,3)</f>
        <v>Menjelaskan pengertian, syarat, rukun, dan ketentuan dalam shalat jum'at beserta ketentuan-ketentuan dalam khutbah jum'at dan amaliyah - amaliyah sunnah yang disyariatkan dihari jum'at</v>
      </c>
      <c r="AQ40" s="366" t="str">
        <f>VLOOKUP(FIQIH!AD40,FIQIH!$G$67:$I$74,3)</f>
        <v>Menjelaskan pengertian, syarat, rukun, dan ketentuan dalam shalat jum'at beserta ketentuan-ketentuan dalam khutbah jum'at dan amaliyah - amaliyah sunnah yang disyariatkan dihari jum'at</v>
      </c>
      <c r="AR40" s="366" t="str">
        <f>VLOOKUP(SKI!AC40,SKI!$G$67:$I$74,3)</f>
        <v>Menganalisis kondisi masyarakat arab pra Islam .</v>
      </c>
      <c r="AS40" s="366" t="str">
        <f>VLOOKUP(SKI!AD40,SKI!$G$67:$I$74,3)</f>
        <v>Menganalisis kondisi masyarakat arab pra Islam .</v>
      </c>
      <c r="AT40" s="366" t="str">
        <f>VLOOKUP('BAHASA ARAB'!AC40,'BAHASA ARAB'!$G$67:$I$74,3)</f>
        <v xml:space="preserve">Materi kalimat istifham </v>
      </c>
      <c r="AU40" s="366" t="str">
        <f>VLOOKUP('BAHASA ARAB'!AD40,'BAHASA ARAB'!$G$67:$I$74,3)</f>
        <v xml:space="preserve">Materi kalimat istifham </v>
      </c>
      <c r="AV40" s="366" t="str">
        <f>VLOOKUP('KE NU AN'!AC40,'KE NU AN'!$G$67:$I$74,3)</f>
        <v>menjelaskan memahami tentang struktur organisai  NU, kepengurusan NU dan tugasnya, lembaga dan badan otonom NU dan perangkat organisasi Nu</v>
      </c>
      <c r="AW40" s="366" t="str">
        <f>VLOOKUP('KE NU AN'!AD40,'KE NU AN'!$G$67:$I$74,3)</f>
        <v>menjelaskan memahami tentang struktur organisai  NU, kepengurusan NU dan tugasnya, lembaga dan badan otonom NU dan perangkat organisasi Nu</v>
      </c>
      <c r="CD40" s="4"/>
      <c r="CE40" s="4"/>
      <c r="CF40" s="4"/>
      <c r="CG40" s="4"/>
      <c r="CH40" s="4"/>
      <c r="CI40" s="4"/>
      <c r="CJ40" s="4"/>
      <c r="CK40" s="4"/>
      <c r="CL40" s="4"/>
      <c r="CM40" s="4"/>
      <c r="CN40" s="4"/>
      <c r="CO40" s="4"/>
      <c r="CP40" s="4"/>
      <c r="CQ40" s="4"/>
      <c r="CR40" s="4"/>
      <c r="CS40" s="4"/>
      <c r="CT40" s="4"/>
      <c r="CU40" s="4"/>
      <c r="CV40" s="4"/>
      <c r="CW40" s="4"/>
      <c r="CX40" s="4"/>
    </row>
    <row r="41" spans="1:102" s="7" customFormat="1" ht="45.75" customHeight="1" x14ac:dyDescent="0.25">
      <c r="A41" s="173"/>
      <c r="B41" s="134" t="str">
        <f t="shared" si="12"/>
        <v/>
      </c>
      <c r="C41" s="135" t="str">
        <f>IF(Data!F37="","",Data!F37)</f>
        <v/>
      </c>
      <c r="D41" s="135" t="str">
        <f>IF(Data!G37="","",Data!G37)</f>
        <v/>
      </c>
      <c r="E41" s="154" t="str">
        <f>IF(Data!H37="","",Data!H37)</f>
        <v/>
      </c>
      <c r="F41" s="124" t="str">
        <f>IF(Data!I37="","",Data!I37)</f>
        <v/>
      </c>
      <c r="G41" s="367" t="e">
        <f>IF('AQIDAH - AKHLAK'!W41="","",'AQIDAH - AKHLAK'!W41)</f>
        <v>#DIV/0!</v>
      </c>
      <c r="H41" s="367" t="e">
        <f>IF('QUR''AN HADITS'!W41="","",'QUR''AN HADITS'!W41)</f>
        <v>#DIV/0!</v>
      </c>
      <c r="I41" s="367" t="e">
        <f>IF(FIQIH!W41="","",FIQIH!W41)</f>
        <v>#DIV/0!</v>
      </c>
      <c r="J41" s="367" t="e">
        <f>IF(SKI!W41="","",SKI!W41)</f>
        <v>#DIV/0!</v>
      </c>
      <c r="K41" s="368" t="e">
        <f>IF('BAHASA ARAB'!W41="","",'BAHASA ARAB'!W41)</f>
        <v>#DIV/0!</v>
      </c>
      <c r="L41" s="369" t="e">
        <f>IF('KE NU AN'!W41="","",'KE NU AN'!W41)</f>
        <v>#DIV/0!</v>
      </c>
      <c r="M41" s="367" t="e">
        <f>IF('AQIDAH - AKHLAK'!X41="","",'AQIDAH - AKHLAK'!X41)</f>
        <v>#DIV/0!</v>
      </c>
      <c r="N41" s="367" t="e">
        <f>IF('QUR''AN HADITS'!X41="","",'QUR''AN HADITS'!X41)</f>
        <v>#DIV/0!</v>
      </c>
      <c r="O41" s="367" t="e">
        <f>IF(FIQIH!X41="","",FIQIH!X41)</f>
        <v>#DIV/0!</v>
      </c>
      <c r="P41" s="367" t="e">
        <f>IF(SKI!X41="","",SKI!X41)</f>
        <v>#DIV/0!</v>
      </c>
      <c r="Q41" s="368" t="e">
        <f>IF('BAHASA ARAB'!X41="","",'BAHASA ARAB'!X41)</f>
        <v>#DIV/0!</v>
      </c>
      <c r="R41" s="369" t="e">
        <f>IF('KE NU AN'!X41="","",'KE NU AN'!X41)</f>
        <v>#DIV/0!</v>
      </c>
      <c r="S41" s="367">
        <f>IF('AQIDAH - AKHLAK'!Y41="","",'AQIDAH - AKHLAK'!Y41)</f>
        <v>0</v>
      </c>
      <c r="T41" s="367">
        <f>IF('QUR''AN HADITS'!Y41="","",'QUR''AN HADITS'!Y41)</f>
        <v>0</v>
      </c>
      <c r="U41" s="367">
        <f>IF(FIQIH!Y41="","",FIQIH!Y41)</f>
        <v>0</v>
      </c>
      <c r="V41" s="367">
        <f>IF(SKI!Y41="","",SKI!Y41)</f>
        <v>0</v>
      </c>
      <c r="W41" s="368">
        <f>IF('BAHASA ARAB'!Y41="","",'BAHASA ARAB'!Y41)</f>
        <v>0</v>
      </c>
      <c r="X41" s="369">
        <f>IF('KE NU AN'!Y41="","",'KE NU AN'!Y41)</f>
        <v>0</v>
      </c>
      <c r="Y41" s="370"/>
      <c r="Z41" s="254" t="str">
        <f t="shared" si="13"/>
        <v/>
      </c>
      <c r="AA41" s="254" t="str">
        <f t="shared" si="14"/>
        <v/>
      </c>
      <c r="AB41" s="254">
        <f t="shared" si="15"/>
        <v>0</v>
      </c>
      <c r="AC41" s="242" t="e">
        <f t="shared" si="16"/>
        <v>#VALUE!</v>
      </c>
      <c r="AD41" s="201" t="e">
        <f t="shared" si="17"/>
        <v>#VALUE!</v>
      </c>
      <c r="AE41" s="201" t="e">
        <f t="shared" si="18"/>
        <v>#VALUE!</v>
      </c>
      <c r="AF41" s="201" t="e">
        <f t="shared" si="19"/>
        <v>#VALUE!</v>
      </c>
      <c r="AG41" s="201" t="e">
        <f t="shared" si="20"/>
        <v>#VALUE!</v>
      </c>
      <c r="AH41" s="221" t="str">
        <f t="shared" si="21"/>
        <v/>
      </c>
      <c r="AI41" s="226" t="str">
        <f t="shared" si="22"/>
        <v/>
      </c>
      <c r="AJ41" s="331" t="e">
        <f t="shared" si="10"/>
        <v>#VALUE!</v>
      </c>
      <c r="AK41" s="331" t="e">
        <f t="shared" si="11"/>
        <v>#VALUE!</v>
      </c>
      <c r="AL41" s="366" t="str">
        <f>VLOOKUP('AQIDAH - AKHLAK'!AC41,'AQIDAH - AKHLAK'!$G$69:$I$76,3)</f>
        <v xml:space="preserve">Menganalisis tugas dan sifat malaikat Allah serta makhluk gaib lainnya dan Menyajikan hasil analisis keterkaitan sifat malaikat dan syaitan dengan perilaku manusia. </v>
      </c>
      <c r="AM41" s="366" t="str">
        <f>VLOOKUP('AQIDAH - AKHLAK'!AD41,'AQIDAH - AKHLAK'!$G$69:$I$76,3)</f>
        <v xml:space="preserve">Menganalisis tugas dan sifat malaikat Allah serta makhluk gaib lainnya dan Menyajikan hasil analisis keterkaitan sifat malaikat dan syaitan dengan perilaku manusia. </v>
      </c>
      <c r="AN41" s="366" t="str">
        <f>VLOOKUP('QUR''AN HADITS'!AC41,'QUR''AN HADITS'!$G$67:$I$74,3)</f>
        <v>Memahami serta mampu mempraktikkan hukum bacaan mad thobi'I, mad wajib muttashil, dan mad jais munfashil dalam surat pendek pilihan</v>
      </c>
      <c r="AO41" s="366" t="str">
        <f>VLOOKUP('QUR''AN HADITS'!AD41,'QUR''AN HADITS'!$G$67:$I$74,3)</f>
        <v>Memahami serta mampu mempraktikkan hukum bacaan mad thobi'I, mad wajib muttashil, dan mad jais munfashil dalam surat pendek pilihan</v>
      </c>
      <c r="AP41" s="366" t="str">
        <f>VLOOKUP(FIQIH!AC41,FIQIH!$G$67:$I$74,3)</f>
        <v>Menjelaskan pengertian, syarat, rukun, dan ketentuan dalam shalat jum'at beserta ketentuan-ketentuan dalam khutbah jum'at dan amaliyah - amaliyah sunnah yang disyariatkan dihari jum'at</v>
      </c>
      <c r="AQ41" s="366" t="str">
        <f>VLOOKUP(FIQIH!AD41,FIQIH!$G$67:$I$74,3)</f>
        <v>Menjelaskan pengertian, syarat, rukun, dan ketentuan dalam shalat jum'at beserta ketentuan-ketentuan dalam khutbah jum'at dan amaliyah - amaliyah sunnah yang disyariatkan dihari jum'at</v>
      </c>
      <c r="AR41" s="366" t="str">
        <f>VLOOKUP(SKI!AC41,SKI!$G$67:$I$74,3)</f>
        <v>Menganalisis kondisi masyarakat arab pra Islam .</v>
      </c>
      <c r="AS41" s="366" t="str">
        <f>VLOOKUP(SKI!AD41,SKI!$G$67:$I$74,3)</f>
        <v>Menganalisis kondisi masyarakat arab pra Islam .</v>
      </c>
      <c r="AT41" s="366" t="str">
        <f>VLOOKUP('BAHASA ARAB'!AC41,'BAHASA ARAB'!$G$67:$I$74,3)</f>
        <v xml:space="preserve">Materi kalimat istifham </v>
      </c>
      <c r="AU41" s="366" t="str">
        <f>VLOOKUP('BAHASA ARAB'!AD41,'BAHASA ARAB'!$G$67:$I$74,3)</f>
        <v xml:space="preserve">Materi kalimat istifham </v>
      </c>
      <c r="AV41" s="366" t="str">
        <f>VLOOKUP('KE NU AN'!AC41,'KE NU AN'!$G$67:$I$74,3)</f>
        <v>menjelaskan memahami tentang struktur organisai  NU, kepengurusan NU dan tugasnya, lembaga dan badan otonom NU dan perangkat organisasi Nu</v>
      </c>
      <c r="AW41" s="366" t="str">
        <f>VLOOKUP('KE NU AN'!AD41,'KE NU AN'!$G$67:$I$74,3)</f>
        <v>menjelaskan memahami tentang struktur organisai  NU, kepengurusan NU dan tugasnya, lembaga dan badan otonom NU dan perangkat organisasi Nu</v>
      </c>
      <c r="CD41" s="4"/>
      <c r="CE41" s="4"/>
      <c r="CF41" s="4"/>
      <c r="CG41" s="4"/>
      <c r="CH41" s="4"/>
      <c r="CI41" s="4"/>
      <c r="CJ41" s="4"/>
      <c r="CK41" s="4"/>
      <c r="CL41" s="4"/>
      <c r="CM41" s="4"/>
      <c r="CN41" s="4"/>
      <c r="CO41" s="4"/>
      <c r="CP41" s="4"/>
      <c r="CQ41" s="4"/>
      <c r="CR41" s="4"/>
      <c r="CS41" s="4"/>
      <c r="CT41" s="4"/>
      <c r="CU41" s="4"/>
      <c r="CV41" s="4"/>
      <c r="CW41" s="4"/>
      <c r="CX41" s="4"/>
    </row>
    <row r="42" spans="1:102" s="7" customFormat="1" ht="45.75" customHeight="1" x14ac:dyDescent="0.25">
      <c r="A42" s="173"/>
      <c r="B42" s="134" t="str">
        <f t="shared" si="12"/>
        <v/>
      </c>
      <c r="C42" s="135" t="str">
        <f>IF(Data!F38="","",Data!F38)</f>
        <v/>
      </c>
      <c r="D42" s="135" t="str">
        <f>IF(Data!G38="","",Data!G38)</f>
        <v/>
      </c>
      <c r="E42" s="154" t="str">
        <f>IF(Data!H38="","",Data!H38)</f>
        <v/>
      </c>
      <c r="F42" s="124" t="str">
        <f>IF(Data!I38="","",Data!I38)</f>
        <v/>
      </c>
      <c r="G42" s="367" t="e">
        <f>IF('AQIDAH - AKHLAK'!W42="","",'AQIDAH - AKHLAK'!W42)</f>
        <v>#DIV/0!</v>
      </c>
      <c r="H42" s="367" t="e">
        <f>IF('QUR''AN HADITS'!W42="","",'QUR''AN HADITS'!W42)</f>
        <v>#DIV/0!</v>
      </c>
      <c r="I42" s="367" t="e">
        <f>IF(FIQIH!W42="","",FIQIH!W42)</f>
        <v>#DIV/0!</v>
      </c>
      <c r="J42" s="367" t="e">
        <f>IF(SKI!W42="","",SKI!W42)</f>
        <v>#DIV/0!</v>
      </c>
      <c r="K42" s="368" t="e">
        <f>IF('BAHASA ARAB'!W42="","",'BAHASA ARAB'!W42)</f>
        <v>#DIV/0!</v>
      </c>
      <c r="L42" s="369" t="e">
        <f>IF('KE NU AN'!W42="","",'KE NU AN'!W42)</f>
        <v>#DIV/0!</v>
      </c>
      <c r="M42" s="367" t="e">
        <f>IF('AQIDAH - AKHLAK'!X42="","",'AQIDAH - AKHLAK'!X42)</f>
        <v>#DIV/0!</v>
      </c>
      <c r="N42" s="367" t="e">
        <f>IF('QUR''AN HADITS'!X42="","",'QUR''AN HADITS'!X42)</f>
        <v>#DIV/0!</v>
      </c>
      <c r="O42" s="367" t="e">
        <f>IF(FIQIH!X42="","",FIQIH!X42)</f>
        <v>#DIV/0!</v>
      </c>
      <c r="P42" s="367" t="e">
        <f>IF(SKI!X42="","",SKI!X42)</f>
        <v>#DIV/0!</v>
      </c>
      <c r="Q42" s="368" t="e">
        <f>IF('BAHASA ARAB'!X42="","",'BAHASA ARAB'!X42)</f>
        <v>#DIV/0!</v>
      </c>
      <c r="R42" s="369" t="e">
        <f>IF('KE NU AN'!X42="","",'KE NU AN'!X42)</f>
        <v>#DIV/0!</v>
      </c>
      <c r="S42" s="367">
        <f>IF('AQIDAH - AKHLAK'!Y42="","",'AQIDAH - AKHLAK'!Y42)</f>
        <v>0</v>
      </c>
      <c r="T42" s="367">
        <f>IF('QUR''AN HADITS'!Y42="","",'QUR''AN HADITS'!Y42)</f>
        <v>0</v>
      </c>
      <c r="U42" s="367">
        <f>IF(FIQIH!Y42="","",FIQIH!Y42)</f>
        <v>0</v>
      </c>
      <c r="V42" s="367">
        <f>IF(SKI!Y42="","",SKI!Y42)</f>
        <v>0</v>
      </c>
      <c r="W42" s="368">
        <f>IF('BAHASA ARAB'!Y42="","",'BAHASA ARAB'!Y42)</f>
        <v>0</v>
      </c>
      <c r="X42" s="369">
        <f>IF('KE NU AN'!Y42="","",'KE NU AN'!Y42)</f>
        <v>0</v>
      </c>
      <c r="Y42" s="370"/>
      <c r="Z42" s="254" t="str">
        <f t="shared" si="13"/>
        <v/>
      </c>
      <c r="AA42" s="254" t="str">
        <f t="shared" si="14"/>
        <v/>
      </c>
      <c r="AB42" s="254">
        <f t="shared" si="15"/>
        <v>0</v>
      </c>
      <c r="AC42" s="242" t="e">
        <f t="shared" si="16"/>
        <v>#VALUE!</v>
      </c>
      <c r="AD42" s="201" t="e">
        <f t="shared" si="17"/>
        <v>#VALUE!</v>
      </c>
      <c r="AE42" s="201" t="e">
        <f t="shared" si="18"/>
        <v>#VALUE!</v>
      </c>
      <c r="AF42" s="201" t="e">
        <f t="shared" si="19"/>
        <v>#VALUE!</v>
      </c>
      <c r="AG42" s="201" t="e">
        <f t="shared" si="20"/>
        <v>#VALUE!</v>
      </c>
      <c r="AH42" s="221" t="str">
        <f t="shared" si="21"/>
        <v/>
      </c>
      <c r="AI42" s="226" t="str">
        <f t="shared" si="22"/>
        <v/>
      </c>
      <c r="AJ42" s="331" t="e">
        <f t="shared" si="10"/>
        <v>#VALUE!</v>
      </c>
      <c r="AK42" s="331" t="e">
        <f t="shared" si="11"/>
        <v>#VALUE!</v>
      </c>
      <c r="AL42" s="366" t="str">
        <f>VLOOKUP('AQIDAH - AKHLAK'!AC42,'AQIDAH - AKHLAK'!$G$69:$I$76,3)</f>
        <v xml:space="preserve">Menganalisis tugas dan sifat malaikat Allah serta makhluk gaib lainnya dan Menyajikan hasil analisis keterkaitan sifat malaikat dan syaitan dengan perilaku manusia. </v>
      </c>
      <c r="AM42" s="366" t="str">
        <f>VLOOKUP('AQIDAH - AKHLAK'!AD42,'AQIDAH - AKHLAK'!$G$69:$I$76,3)</f>
        <v xml:space="preserve">Menganalisis tugas dan sifat malaikat Allah serta makhluk gaib lainnya dan Menyajikan hasil analisis keterkaitan sifat malaikat dan syaitan dengan perilaku manusia. </v>
      </c>
      <c r="AN42" s="366" t="str">
        <f>VLOOKUP('QUR''AN HADITS'!AC42,'QUR''AN HADITS'!$G$67:$I$74,3)</f>
        <v>Memahami serta mampu mempraktikkan hukum bacaan mad thobi'I, mad wajib muttashil, dan mad jais munfashil dalam surat pendek pilihan</v>
      </c>
      <c r="AO42" s="366" t="str">
        <f>VLOOKUP('QUR''AN HADITS'!AD42,'QUR''AN HADITS'!$G$67:$I$74,3)</f>
        <v>Memahami serta mampu mempraktikkan hukum bacaan mad thobi'I, mad wajib muttashil, dan mad jais munfashil dalam surat pendek pilihan</v>
      </c>
      <c r="AP42" s="366" t="str">
        <f>VLOOKUP(FIQIH!AC42,FIQIH!$G$67:$I$74,3)</f>
        <v>Menjelaskan pengertian, syarat, rukun, dan ketentuan dalam shalat jum'at beserta ketentuan-ketentuan dalam khutbah jum'at dan amaliyah - amaliyah sunnah yang disyariatkan dihari jum'at</v>
      </c>
      <c r="AQ42" s="366" t="str">
        <f>VLOOKUP(FIQIH!AD42,FIQIH!$G$67:$I$74,3)</f>
        <v>Menjelaskan pengertian, syarat, rukun, dan ketentuan dalam shalat jum'at beserta ketentuan-ketentuan dalam khutbah jum'at dan amaliyah - amaliyah sunnah yang disyariatkan dihari jum'at</v>
      </c>
      <c r="AR42" s="366" t="str">
        <f>VLOOKUP(SKI!AC42,SKI!$G$67:$I$74,3)</f>
        <v>Menganalisis kondisi masyarakat arab pra Islam .</v>
      </c>
      <c r="AS42" s="366" t="str">
        <f>VLOOKUP(SKI!AD42,SKI!$G$67:$I$74,3)</f>
        <v>Menganalisis kondisi masyarakat arab pra Islam .</v>
      </c>
      <c r="AT42" s="366" t="str">
        <f>VLOOKUP('BAHASA ARAB'!AC42,'BAHASA ARAB'!$G$67:$I$74,3)</f>
        <v xml:space="preserve">Materi kalimat istifham </v>
      </c>
      <c r="AU42" s="366" t="str">
        <f>VLOOKUP('BAHASA ARAB'!AD42,'BAHASA ARAB'!$G$67:$I$74,3)</f>
        <v xml:space="preserve">Materi kalimat istifham </v>
      </c>
      <c r="AV42" s="366" t="str">
        <f>VLOOKUP('KE NU AN'!AC42,'KE NU AN'!$G$67:$I$74,3)</f>
        <v>menjelaskan memahami tentang struktur organisai  NU, kepengurusan NU dan tugasnya, lembaga dan badan otonom NU dan perangkat organisasi Nu</v>
      </c>
      <c r="AW42" s="366" t="str">
        <f>VLOOKUP('KE NU AN'!AD42,'KE NU AN'!$G$67:$I$74,3)</f>
        <v>menjelaskan memahami tentang struktur organisai  NU, kepengurusan NU dan tugasnya, lembaga dan badan otonom NU dan perangkat organisasi Nu</v>
      </c>
      <c r="CD42" s="4"/>
      <c r="CE42" s="4"/>
      <c r="CF42" s="4"/>
      <c r="CG42" s="4"/>
      <c r="CH42" s="4"/>
      <c r="CI42" s="4"/>
      <c r="CJ42" s="4"/>
      <c r="CK42" s="4"/>
      <c r="CL42" s="4"/>
      <c r="CM42" s="4"/>
      <c r="CN42" s="4"/>
      <c r="CO42" s="4"/>
      <c r="CP42" s="4"/>
      <c r="CQ42" s="4"/>
      <c r="CR42" s="4"/>
      <c r="CS42" s="4"/>
      <c r="CT42" s="4"/>
      <c r="CU42" s="4"/>
      <c r="CV42" s="4"/>
      <c r="CW42" s="4"/>
      <c r="CX42" s="4"/>
    </row>
    <row r="43" spans="1:102" s="7" customFormat="1" ht="45.75" customHeight="1" x14ac:dyDescent="0.25">
      <c r="A43" s="173"/>
      <c r="B43" s="134" t="str">
        <f t="shared" si="12"/>
        <v/>
      </c>
      <c r="C43" s="135" t="str">
        <f>IF(Data!F39="","",Data!F39)</f>
        <v/>
      </c>
      <c r="D43" s="135" t="str">
        <f>IF(Data!G39="","",Data!G39)</f>
        <v/>
      </c>
      <c r="E43" s="154" t="str">
        <f>IF(Data!H39="","",Data!H39)</f>
        <v/>
      </c>
      <c r="F43" s="124" t="str">
        <f>IF(Data!I39="","",Data!I39)</f>
        <v/>
      </c>
      <c r="G43" s="367" t="e">
        <f>IF('AQIDAH - AKHLAK'!W43="","",'AQIDAH - AKHLAK'!W43)</f>
        <v>#DIV/0!</v>
      </c>
      <c r="H43" s="367" t="e">
        <f>IF('QUR''AN HADITS'!W43="","",'QUR''AN HADITS'!W43)</f>
        <v>#DIV/0!</v>
      </c>
      <c r="I43" s="367" t="e">
        <f>IF(FIQIH!W43="","",FIQIH!W43)</f>
        <v>#DIV/0!</v>
      </c>
      <c r="J43" s="367" t="e">
        <f>IF(SKI!W43="","",SKI!W43)</f>
        <v>#DIV/0!</v>
      </c>
      <c r="K43" s="368" t="e">
        <f>IF('BAHASA ARAB'!W43="","",'BAHASA ARAB'!W43)</f>
        <v>#DIV/0!</v>
      </c>
      <c r="L43" s="369" t="e">
        <f>IF('KE NU AN'!W43="","",'KE NU AN'!W43)</f>
        <v>#DIV/0!</v>
      </c>
      <c r="M43" s="367" t="e">
        <f>IF('AQIDAH - AKHLAK'!X43="","",'AQIDAH - AKHLAK'!X43)</f>
        <v>#DIV/0!</v>
      </c>
      <c r="N43" s="367" t="e">
        <f>IF('QUR''AN HADITS'!X43="","",'QUR''AN HADITS'!X43)</f>
        <v>#DIV/0!</v>
      </c>
      <c r="O43" s="367" t="e">
        <f>IF(FIQIH!X43="","",FIQIH!X43)</f>
        <v>#DIV/0!</v>
      </c>
      <c r="P43" s="367" t="e">
        <f>IF(SKI!X43="","",SKI!X43)</f>
        <v>#DIV/0!</v>
      </c>
      <c r="Q43" s="368" t="e">
        <f>IF('BAHASA ARAB'!X43="","",'BAHASA ARAB'!X43)</f>
        <v>#DIV/0!</v>
      </c>
      <c r="R43" s="369" t="e">
        <f>IF('KE NU AN'!X43="","",'KE NU AN'!X43)</f>
        <v>#DIV/0!</v>
      </c>
      <c r="S43" s="367">
        <f>IF('AQIDAH - AKHLAK'!Y43="","",'AQIDAH - AKHLAK'!Y43)</f>
        <v>0</v>
      </c>
      <c r="T43" s="367">
        <f>IF('QUR''AN HADITS'!Y43="","",'QUR''AN HADITS'!Y43)</f>
        <v>0</v>
      </c>
      <c r="U43" s="367">
        <f>IF(FIQIH!Y43="","",FIQIH!Y43)</f>
        <v>0</v>
      </c>
      <c r="V43" s="367">
        <f>IF(SKI!Y43="","",SKI!Y43)</f>
        <v>0</v>
      </c>
      <c r="W43" s="368">
        <f>IF('BAHASA ARAB'!Y43="","",'BAHASA ARAB'!Y43)</f>
        <v>0</v>
      </c>
      <c r="X43" s="369">
        <f>IF('KE NU AN'!Y43="","",'KE NU AN'!Y43)</f>
        <v>0</v>
      </c>
      <c r="Y43" s="370"/>
      <c r="Z43" s="254" t="str">
        <f t="shared" si="13"/>
        <v/>
      </c>
      <c r="AA43" s="254" t="str">
        <f t="shared" si="14"/>
        <v/>
      </c>
      <c r="AB43" s="254">
        <f t="shared" si="15"/>
        <v>0</v>
      </c>
      <c r="AC43" s="242" t="e">
        <f t="shared" si="16"/>
        <v>#VALUE!</v>
      </c>
      <c r="AD43" s="201" t="e">
        <f t="shared" si="17"/>
        <v>#VALUE!</v>
      </c>
      <c r="AE43" s="201" t="e">
        <f t="shared" si="18"/>
        <v>#VALUE!</v>
      </c>
      <c r="AF43" s="201" t="e">
        <f t="shared" si="19"/>
        <v>#VALUE!</v>
      </c>
      <c r="AG43" s="201" t="e">
        <f t="shared" si="20"/>
        <v>#VALUE!</v>
      </c>
      <c r="AH43" s="221" t="str">
        <f t="shared" si="21"/>
        <v/>
      </c>
      <c r="AI43" s="226" t="str">
        <f t="shared" si="22"/>
        <v/>
      </c>
      <c r="AJ43" s="331" t="e">
        <f t="shared" si="10"/>
        <v>#VALUE!</v>
      </c>
      <c r="AK43" s="331" t="e">
        <f t="shared" si="11"/>
        <v>#VALUE!</v>
      </c>
      <c r="AL43" s="366" t="str">
        <f>VLOOKUP('AQIDAH - AKHLAK'!AC43,'AQIDAH - AKHLAK'!$G$69:$I$76,3)</f>
        <v xml:space="preserve">Menganalisis tugas dan sifat malaikat Allah serta makhluk gaib lainnya dan Menyajikan hasil analisis keterkaitan sifat malaikat dan syaitan dengan perilaku manusia. </v>
      </c>
      <c r="AM43" s="366" t="str">
        <f>VLOOKUP('AQIDAH - AKHLAK'!AD43,'AQIDAH - AKHLAK'!$G$69:$I$76,3)</f>
        <v xml:space="preserve">Menganalisis tugas dan sifat malaikat Allah serta makhluk gaib lainnya dan Menyajikan hasil analisis keterkaitan sifat malaikat dan syaitan dengan perilaku manusia. </v>
      </c>
      <c r="AN43" s="366" t="str">
        <f>VLOOKUP('QUR''AN HADITS'!AC43,'QUR''AN HADITS'!$G$67:$I$74,3)</f>
        <v>Memahami serta mampu mempraktikkan hukum bacaan mad thobi'I, mad wajib muttashil, dan mad jais munfashil dalam surat pendek pilihan</v>
      </c>
      <c r="AO43" s="366" t="str">
        <f>VLOOKUP('QUR''AN HADITS'!AD43,'QUR''AN HADITS'!$G$67:$I$74,3)</f>
        <v>Memahami serta mampu mempraktikkan hukum bacaan mad thobi'I, mad wajib muttashil, dan mad jais munfashil dalam surat pendek pilihan</v>
      </c>
      <c r="AP43" s="366" t="str">
        <f>VLOOKUP(FIQIH!AC43,FIQIH!$G$67:$I$74,3)</f>
        <v>Menjelaskan pengertian, syarat, rukun, dan ketentuan dalam shalat jum'at beserta ketentuan-ketentuan dalam khutbah jum'at dan amaliyah - amaliyah sunnah yang disyariatkan dihari jum'at</v>
      </c>
      <c r="AQ43" s="366" t="str">
        <f>VLOOKUP(FIQIH!AD43,FIQIH!$G$67:$I$74,3)</f>
        <v>Menjelaskan pengertian, syarat, rukun, dan ketentuan dalam shalat jum'at beserta ketentuan-ketentuan dalam khutbah jum'at dan amaliyah - amaliyah sunnah yang disyariatkan dihari jum'at</v>
      </c>
      <c r="AR43" s="366" t="str">
        <f>VLOOKUP(SKI!AC43,SKI!$G$67:$I$74,3)</f>
        <v>Menganalisis kondisi masyarakat arab pra Islam .</v>
      </c>
      <c r="AS43" s="366" t="str">
        <f>VLOOKUP(SKI!AD43,SKI!$G$67:$I$74,3)</f>
        <v>Menganalisis kondisi masyarakat arab pra Islam .</v>
      </c>
      <c r="AT43" s="366" t="str">
        <f>VLOOKUP('BAHASA ARAB'!AC43,'BAHASA ARAB'!$G$67:$I$74,3)</f>
        <v xml:space="preserve">Materi kalimat istifham </v>
      </c>
      <c r="AU43" s="366" t="str">
        <f>VLOOKUP('BAHASA ARAB'!AD43,'BAHASA ARAB'!$G$67:$I$74,3)</f>
        <v xml:space="preserve">Materi kalimat istifham </v>
      </c>
      <c r="AV43" s="366" t="str">
        <f>VLOOKUP('KE NU AN'!AC43,'KE NU AN'!$G$67:$I$74,3)</f>
        <v>menjelaskan memahami tentang struktur organisai  NU, kepengurusan NU dan tugasnya, lembaga dan badan otonom NU dan perangkat organisasi Nu</v>
      </c>
      <c r="AW43" s="366" t="str">
        <f>VLOOKUP('KE NU AN'!AD43,'KE NU AN'!$G$67:$I$74,3)</f>
        <v>menjelaskan memahami tentang struktur organisai  NU, kepengurusan NU dan tugasnya, lembaga dan badan otonom NU dan perangkat organisasi Nu</v>
      </c>
      <c r="CD43" s="4"/>
      <c r="CE43" s="4"/>
      <c r="CF43" s="4"/>
      <c r="CG43" s="4"/>
      <c r="CH43" s="4"/>
      <c r="CI43" s="4"/>
      <c r="CJ43" s="4"/>
      <c r="CK43" s="4"/>
      <c r="CL43" s="4"/>
      <c r="CM43" s="4"/>
      <c r="CN43" s="4"/>
      <c r="CO43" s="4"/>
      <c r="CP43" s="4"/>
      <c r="CQ43" s="4"/>
      <c r="CR43" s="4"/>
      <c r="CS43" s="4"/>
      <c r="CT43" s="4"/>
      <c r="CU43" s="4"/>
      <c r="CV43" s="4"/>
      <c r="CW43" s="4"/>
      <c r="CX43" s="4"/>
    </row>
    <row r="44" spans="1:102" s="7" customFormat="1" ht="45.75" customHeight="1" x14ac:dyDescent="0.25">
      <c r="A44" s="173"/>
      <c r="B44" s="134" t="str">
        <f t="shared" si="12"/>
        <v/>
      </c>
      <c r="C44" s="135" t="str">
        <f>IF(Data!F40="","",Data!F40)</f>
        <v/>
      </c>
      <c r="D44" s="135" t="str">
        <f>IF(Data!G40="","",Data!G40)</f>
        <v/>
      </c>
      <c r="E44" s="154" t="str">
        <f>IF(Data!H40="","",Data!H40)</f>
        <v/>
      </c>
      <c r="F44" s="124" t="str">
        <f>IF(Data!I40="","",Data!I40)</f>
        <v/>
      </c>
      <c r="G44" s="367" t="e">
        <f>IF('AQIDAH - AKHLAK'!W44="","",'AQIDAH - AKHLAK'!W44)</f>
        <v>#DIV/0!</v>
      </c>
      <c r="H44" s="367" t="e">
        <f>IF('QUR''AN HADITS'!W44="","",'QUR''AN HADITS'!W44)</f>
        <v>#DIV/0!</v>
      </c>
      <c r="I44" s="367" t="e">
        <f>IF(FIQIH!W44="","",FIQIH!W44)</f>
        <v>#DIV/0!</v>
      </c>
      <c r="J44" s="367" t="e">
        <f>IF(SKI!W44="","",SKI!W44)</f>
        <v>#DIV/0!</v>
      </c>
      <c r="K44" s="368" t="e">
        <f>IF('BAHASA ARAB'!W44="","",'BAHASA ARAB'!W44)</f>
        <v>#DIV/0!</v>
      </c>
      <c r="L44" s="369" t="e">
        <f>IF('KE NU AN'!W44="","",'KE NU AN'!W44)</f>
        <v>#DIV/0!</v>
      </c>
      <c r="M44" s="367" t="e">
        <f>IF('AQIDAH - AKHLAK'!X44="","",'AQIDAH - AKHLAK'!X44)</f>
        <v>#DIV/0!</v>
      </c>
      <c r="N44" s="367" t="e">
        <f>IF('QUR''AN HADITS'!X44="","",'QUR''AN HADITS'!X44)</f>
        <v>#DIV/0!</v>
      </c>
      <c r="O44" s="367" t="e">
        <f>IF(FIQIH!X44="","",FIQIH!X44)</f>
        <v>#DIV/0!</v>
      </c>
      <c r="P44" s="367" t="e">
        <f>IF(SKI!X44="","",SKI!X44)</f>
        <v>#DIV/0!</v>
      </c>
      <c r="Q44" s="368" t="e">
        <f>IF('BAHASA ARAB'!X44="","",'BAHASA ARAB'!X44)</f>
        <v>#DIV/0!</v>
      </c>
      <c r="R44" s="369" t="e">
        <f>IF('KE NU AN'!X44="","",'KE NU AN'!X44)</f>
        <v>#DIV/0!</v>
      </c>
      <c r="S44" s="367">
        <f>IF('AQIDAH - AKHLAK'!Y44="","",'AQIDAH - AKHLAK'!Y44)</f>
        <v>0</v>
      </c>
      <c r="T44" s="367">
        <f>IF('QUR''AN HADITS'!Y44="","",'QUR''AN HADITS'!Y44)</f>
        <v>0</v>
      </c>
      <c r="U44" s="367">
        <f>IF(FIQIH!Y44="","",FIQIH!Y44)</f>
        <v>0</v>
      </c>
      <c r="V44" s="367">
        <f>IF(SKI!Y44="","",SKI!Y44)</f>
        <v>0</v>
      </c>
      <c r="W44" s="368">
        <f>IF('BAHASA ARAB'!Y44="","",'BAHASA ARAB'!Y44)</f>
        <v>0</v>
      </c>
      <c r="X44" s="369">
        <f>IF('KE NU AN'!Y44="","",'KE NU AN'!Y44)</f>
        <v>0</v>
      </c>
      <c r="Y44" s="370"/>
      <c r="Z44" s="254" t="str">
        <f t="shared" si="13"/>
        <v/>
      </c>
      <c r="AA44" s="254" t="str">
        <f t="shared" si="14"/>
        <v/>
      </c>
      <c r="AB44" s="254">
        <f t="shared" si="15"/>
        <v>0</v>
      </c>
      <c r="AC44" s="242" t="e">
        <f t="shared" si="16"/>
        <v>#VALUE!</v>
      </c>
      <c r="AD44" s="201" t="e">
        <f t="shared" si="17"/>
        <v>#VALUE!</v>
      </c>
      <c r="AE44" s="201" t="e">
        <f t="shared" si="18"/>
        <v>#VALUE!</v>
      </c>
      <c r="AF44" s="201" t="e">
        <f t="shared" si="19"/>
        <v>#VALUE!</v>
      </c>
      <c r="AG44" s="201" t="e">
        <f t="shared" si="20"/>
        <v>#VALUE!</v>
      </c>
      <c r="AH44" s="221" t="str">
        <f t="shared" si="21"/>
        <v/>
      </c>
      <c r="AI44" s="226" t="str">
        <f t="shared" si="22"/>
        <v/>
      </c>
      <c r="AJ44" s="331" t="e">
        <f t="shared" si="10"/>
        <v>#VALUE!</v>
      </c>
      <c r="AK44" s="331" t="e">
        <f t="shared" si="11"/>
        <v>#VALUE!</v>
      </c>
      <c r="AL44" s="366" t="str">
        <f>VLOOKUP('AQIDAH - AKHLAK'!AC44,'AQIDAH - AKHLAK'!$G$69:$I$76,3)</f>
        <v xml:space="preserve">Menganalisis tugas dan sifat malaikat Allah serta makhluk gaib lainnya dan Menyajikan hasil analisis keterkaitan sifat malaikat dan syaitan dengan perilaku manusia. </v>
      </c>
      <c r="AM44" s="366" t="str">
        <f>VLOOKUP('AQIDAH - AKHLAK'!AD44,'AQIDAH - AKHLAK'!$G$69:$I$76,3)</f>
        <v xml:space="preserve">Menganalisis tugas dan sifat malaikat Allah serta makhluk gaib lainnya dan Menyajikan hasil analisis keterkaitan sifat malaikat dan syaitan dengan perilaku manusia. </v>
      </c>
      <c r="AN44" s="366" t="str">
        <f>VLOOKUP('QUR''AN HADITS'!AC44,'QUR''AN HADITS'!$G$67:$I$74,3)</f>
        <v>Memahami serta mampu mempraktikkan hukum bacaan mad thobi'I, mad wajib muttashil, dan mad jais munfashil dalam surat pendek pilihan</v>
      </c>
      <c r="AO44" s="366" t="str">
        <f>VLOOKUP('QUR''AN HADITS'!AD44,'QUR''AN HADITS'!$G$67:$I$74,3)</f>
        <v>Memahami serta mampu mempraktikkan hukum bacaan mad thobi'I, mad wajib muttashil, dan mad jais munfashil dalam surat pendek pilihan</v>
      </c>
      <c r="AP44" s="366" t="str">
        <f>VLOOKUP(FIQIH!AC44,FIQIH!$G$67:$I$74,3)</f>
        <v>Menjelaskan pengertian, syarat, rukun, dan ketentuan dalam shalat jum'at beserta ketentuan-ketentuan dalam khutbah jum'at dan amaliyah - amaliyah sunnah yang disyariatkan dihari jum'at</v>
      </c>
      <c r="AQ44" s="366" t="str">
        <f>VLOOKUP(FIQIH!AD44,FIQIH!$G$67:$I$74,3)</f>
        <v>Menjelaskan pengertian, syarat, rukun, dan ketentuan dalam shalat jum'at beserta ketentuan-ketentuan dalam khutbah jum'at dan amaliyah - amaliyah sunnah yang disyariatkan dihari jum'at</v>
      </c>
      <c r="AR44" s="366" t="str">
        <f>VLOOKUP(SKI!AC44,SKI!$G$67:$I$74,3)</f>
        <v>Menganalisis kondisi masyarakat arab pra Islam .</v>
      </c>
      <c r="AS44" s="366" t="str">
        <f>VLOOKUP(SKI!AD44,SKI!$G$67:$I$74,3)</f>
        <v>Menganalisis kondisi masyarakat arab pra Islam .</v>
      </c>
      <c r="AT44" s="366" t="str">
        <f>VLOOKUP('BAHASA ARAB'!AC44,'BAHASA ARAB'!$G$67:$I$74,3)</f>
        <v xml:space="preserve">Materi kalimat istifham </v>
      </c>
      <c r="AU44" s="366" t="str">
        <f>VLOOKUP('BAHASA ARAB'!AD44,'BAHASA ARAB'!$G$67:$I$74,3)</f>
        <v xml:space="preserve">Materi kalimat istifham </v>
      </c>
      <c r="AV44" s="366" t="str">
        <f>VLOOKUP('KE NU AN'!AC44,'KE NU AN'!$G$67:$I$74,3)</f>
        <v>menjelaskan memahami tentang struktur organisai  NU, kepengurusan NU dan tugasnya, lembaga dan badan otonom NU dan perangkat organisasi Nu</v>
      </c>
      <c r="AW44" s="366" t="str">
        <f>VLOOKUP('KE NU AN'!AD44,'KE NU AN'!$G$67:$I$74,3)</f>
        <v>menjelaskan memahami tentang struktur organisai  NU, kepengurusan NU dan tugasnya, lembaga dan badan otonom NU dan perangkat organisasi Nu</v>
      </c>
      <c r="CD44" s="4"/>
      <c r="CE44" s="4"/>
      <c r="CF44" s="4"/>
      <c r="CG44" s="4"/>
      <c r="CH44" s="4"/>
      <c r="CI44" s="4"/>
      <c r="CJ44" s="4"/>
      <c r="CK44" s="4"/>
      <c r="CL44" s="4"/>
      <c r="CM44" s="4"/>
      <c r="CN44" s="4"/>
      <c r="CO44" s="4"/>
      <c r="CP44" s="4"/>
      <c r="CQ44" s="4"/>
      <c r="CR44" s="4"/>
      <c r="CS44" s="4"/>
      <c r="CT44" s="4"/>
      <c r="CU44" s="4"/>
      <c r="CV44" s="4"/>
      <c r="CW44" s="4"/>
      <c r="CX44" s="4"/>
    </row>
    <row r="45" spans="1:102" s="7" customFormat="1" ht="45.75" customHeight="1" x14ac:dyDescent="0.25">
      <c r="A45" s="173"/>
      <c r="B45" s="134" t="str">
        <f t="shared" si="12"/>
        <v/>
      </c>
      <c r="C45" s="135" t="str">
        <f>IF(Data!F41="","",Data!F41)</f>
        <v/>
      </c>
      <c r="D45" s="135" t="str">
        <f>IF(Data!G41="","",Data!G41)</f>
        <v/>
      </c>
      <c r="E45" s="154" t="str">
        <f>IF(Data!H41="","",Data!H41)</f>
        <v/>
      </c>
      <c r="F45" s="124" t="str">
        <f>IF(Data!I41="","",Data!I41)</f>
        <v/>
      </c>
      <c r="G45" s="367" t="e">
        <f>IF('AQIDAH - AKHLAK'!W45="","",'AQIDAH - AKHLAK'!W45)</f>
        <v>#DIV/0!</v>
      </c>
      <c r="H45" s="367" t="e">
        <f>IF('QUR''AN HADITS'!W45="","",'QUR''AN HADITS'!W45)</f>
        <v>#DIV/0!</v>
      </c>
      <c r="I45" s="367" t="e">
        <f>IF(FIQIH!W45="","",FIQIH!W45)</f>
        <v>#DIV/0!</v>
      </c>
      <c r="J45" s="367" t="e">
        <f>IF(SKI!W45="","",SKI!W45)</f>
        <v>#DIV/0!</v>
      </c>
      <c r="K45" s="368" t="e">
        <f>IF('BAHASA ARAB'!W45="","",'BAHASA ARAB'!W45)</f>
        <v>#DIV/0!</v>
      </c>
      <c r="L45" s="369" t="e">
        <f>IF('KE NU AN'!W45="","",'KE NU AN'!W45)</f>
        <v>#DIV/0!</v>
      </c>
      <c r="M45" s="367" t="e">
        <f>IF('AQIDAH - AKHLAK'!X45="","",'AQIDAH - AKHLAK'!X45)</f>
        <v>#DIV/0!</v>
      </c>
      <c r="N45" s="367" t="e">
        <f>IF('QUR''AN HADITS'!X45="","",'QUR''AN HADITS'!X45)</f>
        <v>#DIV/0!</v>
      </c>
      <c r="O45" s="367" t="e">
        <f>IF(FIQIH!X45="","",FIQIH!X45)</f>
        <v>#DIV/0!</v>
      </c>
      <c r="P45" s="367" t="e">
        <f>IF(SKI!X45="","",SKI!X45)</f>
        <v>#DIV/0!</v>
      </c>
      <c r="Q45" s="368" t="e">
        <f>IF('BAHASA ARAB'!X45="","",'BAHASA ARAB'!X45)</f>
        <v>#DIV/0!</v>
      </c>
      <c r="R45" s="369" t="e">
        <f>IF('KE NU AN'!X45="","",'KE NU AN'!X45)</f>
        <v>#DIV/0!</v>
      </c>
      <c r="S45" s="367">
        <f>IF('AQIDAH - AKHLAK'!Y45="","",'AQIDAH - AKHLAK'!Y45)</f>
        <v>0</v>
      </c>
      <c r="T45" s="367">
        <f>IF('QUR''AN HADITS'!Y45="","",'QUR''AN HADITS'!Y45)</f>
        <v>0</v>
      </c>
      <c r="U45" s="367">
        <f>IF(FIQIH!Y45="","",FIQIH!Y45)</f>
        <v>0</v>
      </c>
      <c r="V45" s="367">
        <f>IF(SKI!Y45="","",SKI!Y45)</f>
        <v>0</v>
      </c>
      <c r="W45" s="368">
        <f>IF('BAHASA ARAB'!Y45="","",'BAHASA ARAB'!Y45)</f>
        <v>0</v>
      </c>
      <c r="X45" s="369">
        <f>IF('KE NU AN'!Y45="","",'KE NU AN'!Y45)</f>
        <v>0</v>
      </c>
      <c r="Y45" s="370"/>
      <c r="Z45" s="254" t="str">
        <f t="shared" si="13"/>
        <v/>
      </c>
      <c r="AA45" s="254" t="str">
        <f t="shared" si="14"/>
        <v/>
      </c>
      <c r="AB45" s="254">
        <f t="shared" si="15"/>
        <v>0</v>
      </c>
      <c r="AC45" s="242" t="e">
        <f t="shared" si="16"/>
        <v>#VALUE!</v>
      </c>
      <c r="AD45" s="201" t="e">
        <f t="shared" si="17"/>
        <v>#VALUE!</v>
      </c>
      <c r="AE45" s="201" t="e">
        <f t="shared" si="18"/>
        <v>#VALUE!</v>
      </c>
      <c r="AF45" s="201" t="e">
        <f t="shared" si="19"/>
        <v>#VALUE!</v>
      </c>
      <c r="AG45" s="201" t="e">
        <f t="shared" si="20"/>
        <v>#VALUE!</v>
      </c>
      <c r="AH45" s="221" t="str">
        <f t="shared" si="21"/>
        <v/>
      </c>
      <c r="AI45" s="226" t="str">
        <f t="shared" si="22"/>
        <v/>
      </c>
      <c r="AJ45" s="331" t="e">
        <f t="shared" si="10"/>
        <v>#VALUE!</v>
      </c>
      <c r="AK45" s="331" t="e">
        <f t="shared" si="11"/>
        <v>#VALUE!</v>
      </c>
      <c r="AL45" s="366" t="str">
        <f>VLOOKUP('AQIDAH - AKHLAK'!AC45,'AQIDAH - AKHLAK'!$G$69:$I$76,3)</f>
        <v xml:space="preserve">Menganalisis tugas dan sifat malaikat Allah serta makhluk gaib lainnya dan Menyajikan hasil analisis keterkaitan sifat malaikat dan syaitan dengan perilaku manusia. </v>
      </c>
      <c r="AM45" s="366" t="str">
        <f>VLOOKUP('AQIDAH - AKHLAK'!AD45,'AQIDAH - AKHLAK'!$G$69:$I$76,3)</f>
        <v xml:space="preserve">Menganalisis tugas dan sifat malaikat Allah serta makhluk gaib lainnya dan Menyajikan hasil analisis keterkaitan sifat malaikat dan syaitan dengan perilaku manusia. </v>
      </c>
      <c r="AN45" s="366" t="str">
        <f>VLOOKUP('QUR''AN HADITS'!AC45,'QUR''AN HADITS'!$G$67:$I$74,3)</f>
        <v>Memahami serta mampu mempraktikkan hukum bacaan mad thobi'I, mad wajib muttashil, dan mad jais munfashil dalam surat pendek pilihan</v>
      </c>
      <c r="AO45" s="366" t="str">
        <f>VLOOKUP('QUR''AN HADITS'!AD45,'QUR''AN HADITS'!$G$67:$I$74,3)</f>
        <v>Memahami serta mampu mempraktikkan hukum bacaan mad thobi'I, mad wajib muttashil, dan mad jais munfashil dalam surat pendek pilihan</v>
      </c>
      <c r="AP45" s="366" t="str">
        <f>VLOOKUP(FIQIH!AC45,FIQIH!$G$67:$I$74,3)</f>
        <v>Menjelaskan pengertian, syarat, rukun, dan ketentuan dalam shalat jum'at beserta ketentuan-ketentuan dalam khutbah jum'at dan amaliyah - amaliyah sunnah yang disyariatkan dihari jum'at</v>
      </c>
      <c r="AQ45" s="366" t="str">
        <f>VLOOKUP(FIQIH!AD45,FIQIH!$G$67:$I$74,3)</f>
        <v>Menjelaskan pengertian, syarat, rukun, dan ketentuan dalam shalat jum'at beserta ketentuan-ketentuan dalam khutbah jum'at dan amaliyah - amaliyah sunnah yang disyariatkan dihari jum'at</v>
      </c>
      <c r="AR45" s="366" t="str">
        <f>VLOOKUP(SKI!AC45,SKI!$G$67:$I$74,3)</f>
        <v>Menganalisis kondisi masyarakat arab pra Islam .</v>
      </c>
      <c r="AS45" s="366" t="str">
        <f>VLOOKUP(SKI!AD45,SKI!$G$67:$I$74,3)</f>
        <v>Menganalisis kondisi masyarakat arab pra Islam .</v>
      </c>
      <c r="AT45" s="366" t="str">
        <f>VLOOKUP('BAHASA ARAB'!AC45,'BAHASA ARAB'!$G$67:$I$74,3)</f>
        <v xml:space="preserve">Materi kalimat istifham </v>
      </c>
      <c r="AU45" s="366" t="str">
        <f>VLOOKUP('BAHASA ARAB'!AD45,'BAHASA ARAB'!$G$67:$I$74,3)</f>
        <v xml:space="preserve">Materi kalimat istifham </v>
      </c>
      <c r="AV45" s="366" t="str">
        <f>VLOOKUP('KE NU AN'!AC45,'KE NU AN'!$G$67:$I$74,3)</f>
        <v>menjelaskan memahami tentang struktur organisai  NU, kepengurusan NU dan tugasnya, lembaga dan badan otonom NU dan perangkat organisasi Nu</v>
      </c>
      <c r="AW45" s="366" t="str">
        <f>VLOOKUP('KE NU AN'!AD45,'KE NU AN'!$G$67:$I$74,3)</f>
        <v>menjelaskan memahami tentang struktur organisai  NU, kepengurusan NU dan tugasnya, lembaga dan badan otonom NU dan perangkat organisasi Nu</v>
      </c>
      <c r="CD45" s="4"/>
      <c r="CE45" s="4"/>
      <c r="CF45" s="4"/>
      <c r="CG45" s="4"/>
      <c r="CH45" s="4"/>
      <c r="CI45" s="4"/>
      <c r="CJ45" s="4"/>
      <c r="CK45" s="4"/>
      <c r="CL45" s="4"/>
      <c r="CM45" s="4"/>
      <c r="CN45" s="4"/>
      <c r="CO45" s="4"/>
      <c r="CP45" s="4"/>
      <c r="CQ45" s="4"/>
      <c r="CR45" s="4"/>
      <c r="CS45" s="4"/>
      <c r="CT45" s="4"/>
      <c r="CU45" s="4"/>
      <c r="CV45" s="4"/>
      <c r="CW45" s="4"/>
      <c r="CX45" s="4"/>
    </row>
    <row r="46" spans="1:102" s="7" customFormat="1" ht="45.75" customHeight="1" x14ac:dyDescent="0.25">
      <c r="A46" s="173"/>
      <c r="B46" s="134" t="str">
        <f t="shared" si="12"/>
        <v/>
      </c>
      <c r="C46" s="135" t="str">
        <f>IF(Data!F42="","",Data!F42)</f>
        <v/>
      </c>
      <c r="D46" s="135" t="str">
        <f>IF(Data!G42="","",Data!G42)</f>
        <v/>
      </c>
      <c r="E46" s="154" t="str">
        <f>IF(Data!H42="","",Data!H42)</f>
        <v/>
      </c>
      <c r="F46" s="124" t="str">
        <f>IF(Data!I42="","",Data!I42)</f>
        <v/>
      </c>
      <c r="G46" s="367" t="e">
        <f>IF('AQIDAH - AKHLAK'!W46="","",'AQIDAH - AKHLAK'!W46)</f>
        <v>#DIV/0!</v>
      </c>
      <c r="H46" s="367" t="e">
        <f>IF('QUR''AN HADITS'!W46="","",'QUR''AN HADITS'!W46)</f>
        <v>#DIV/0!</v>
      </c>
      <c r="I46" s="367" t="e">
        <f>IF(FIQIH!W46="","",FIQIH!W46)</f>
        <v>#DIV/0!</v>
      </c>
      <c r="J46" s="367" t="e">
        <f>IF(SKI!W46="","",SKI!W46)</f>
        <v>#DIV/0!</v>
      </c>
      <c r="K46" s="368" t="e">
        <f>IF('BAHASA ARAB'!W46="","",'BAHASA ARAB'!W46)</f>
        <v>#DIV/0!</v>
      </c>
      <c r="L46" s="369" t="e">
        <f>IF('KE NU AN'!W46="","",'KE NU AN'!W46)</f>
        <v>#DIV/0!</v>
      </c>
      <c r="M46" s="367" t="e">
        <f>IF('AQIDAH - AKHLAK'!X46="","",'AQIDAH - AKHLAK'!X46)</f>
        <v>#DIV/0!</v>
      </c>
      <c r="N46" s="367" t="e">
        <f>IF('QUR''AN HADITS'!X46="","",'QUR''AN HADITS'!X46)</f>
        <v>#DIV/0!</v>
      </c>
      <c r="O46" s="367" t="e">
        <f>IF(FIQIH!X46="","",FIQIH!X46)</f>
        <v>#DIV/0!</v>
      </c>
      <c r="P46" s="367" t="e">
        <f>IF(SKI!X46="","",SKI!X46)</f>
        <v>#DIV/0!</v>
      </c>
      <c r="Q46" s="368" t="e">
        <f>IF('BAHASA ARAB'!X46="","",'BAHASA ARAB'!X46)</f>
        <v>#DIV/0!</v>
      </c>
      <c r="R46" s="369" t="e">
        <f>IF('KE NU AN'!X46="","",'KE NU AN'!X46)</f>
        <v>#DIV/0!</v>
      </c>
      <c r="S46" s="367">
        <f>IF('AQIDAH - AKHLAK'!Y46="","",'AQIDAH - AKHLAK'!Y46)</f>
        <v>0</v>
      </c>
      <c r="T46" s="367">
        <f>IF('QUR''AN HADITS'!Y46="","",'QUR''AN HADITS'!Y46)</f>
        <v>0</v>
      </c>
      <c r="U46" s="367">
        <f>IF(FIQIH!Y46="","",FIQIH!Y46)</f>
        <v>0</v>
      </c>
      <c r="V46" s="367">
        <f>IF(SKI!Y46="","",SKI!Y46)</f>
        <v>0</v>
      </c>
      <c r="W46" s="368">
        <f>IF('BAHASA ARAB'!Y46="","",'BAHASA ARAB'!Y46)</f>
        <v>0</v>
      </c>
      <c r="X46" s="369">
        <f>IF('KE NU AN'!Y46="","",'KE NU AN'!Y46)</f>
        <v>0</v>
      </c>
      <c r="Y46" s="370"/>
      <c r="Z46" s="254" t="str">
        <f t="shared" si="13"/>
        <v/>
      </c>
      <c r="AA46" s="254" t="str">
        <f t="shared" si="14"/>
        <v/>
      </c>
      <c r="AB46" s="254">
        <f t="shared" si="15"/>
        <v>0</v>
      </c>
      <c r="AC46" s="242" t="e">
        <f t="shared" si="16"/>
        <v>#VALUE!</v>
      </c>
      <c r="AD46" s="201" t="e">
        <f t="shared" si="17"/>
        <v>#VALUE!</v>
      </c>
      <c r="AE46" s="201" t="e">
        <f t="shared" si="18"/>
        <v>#VALUE!</v>
      </c>
      <c r="AF46" s="201" t="e">
        <f t="shared" si="19"/>
        <v>#VALUE!</v>
      </c>
      <c r="AG46" s="201" t="e">
        <f t="shared" si="20"/>
        <v>#VALUE!</v>
      </c>
      <c r="AH46" s="221" t="str">
        <f t="shared" si="21"/>
        <v/>
      </c>
      <c r="AI46" s="226" t="str">
        <f t="shared" si="22"/>
        <v/>
      </c>
      <c r="AJ46" s="331" t="e">
        <f t="shared" si="10"/>
        <v>#VALUE!</v>
      </c>
      <c r="AK46" s="331" t="e">
        <f t="shared" si="11"/>
        <v>#VALUE!</v>
      </c>
      <c r="AL46" s="366" t="str">
        <f>VLOOKUP('AQIDAH - AKHLAK'!AC46,'AQIDAH - AKHLAK'!$G$69:$I$76,3)</f>
        <v xml:space="preserve">Menganalisis tugas dan sifat malaikat Allah serta makhluk gaib lainnya dan Menyajikan hasil analisis keterkaitan sifat malaikat dan syaitan dengan perilaku manusia. </v>
      </c>
      <c r="AM46" s="366" t="str">
        <f>VLOOKUP('AQIDAH - AKHLAK'!AD46,'AQIDAH - AKHLAK'!$G$69:$I$76,3)</f>
        <v xml:space="preserve">Menganalisis tugas dan sifat malaikat Allah serta makhluk gaib lainnya dan Menyajikan hasil analisis keterkaitan sifat malaikat dan syaitan dengan perilaku manusia. </v>
      </c>
      <c r="AN46" s="366" t="str">
        <f>VLOOKUP('QUR''AN HADITS'!AC46,'QUR''AN HADITS'!$G$67:$I$74,3)</f>
        <v>Memahami serta mampu mempraktikkan hukum bacaan mad thobi'I, mad wajib muttashil, dan mad jais munfashil dalam surat pendek pilihan</v>
      </c>
      <c r="AO46" s="366" t="str">
        <f>VLOOKUP('QUR''AN HADITS'!AD46,'QUR''AN HADITS'!$G$67:$I$74,3)</f>
        <v>Memahami serta mampu mempraktikkan hukum bacaan mad thobi'I, mad wajib muttashil, dan mad jais munfashil dalam surat pendek pilihan</v>
      </c>
      <c r="AP46" s="366" t="str">
        <f>VLOOKUP(FIQIH!AC46,FIQIH!$G$67:$I$74,3)</f>
        <v>Menjelaskan pengertian, syarat, rukun, dan ketentuan dalam shalat jum'at beserta ketentuan-ketentuan dalam khutbah jum'at dan amaliyah - amaliyah sunnah yang disyariatkan dihari jum'at</v>
      </c>
      <c r="AQ46" s="366" t="str">
        <f>VLOOKUP(FIQIH!AD46,FIQIH!$G$67:$I$74,3)</f>
        <v>Menjelaskan pengertian, syarat, rukun, dan ketentuan dalam shalat jum'at beserta ketentuan-ketentuan dalam khutbah jum'at dan amaliyah - amaliyah sunnah yang disyariatkan dihari jum'at</v>
      </c>
      <c r="AR46" s="366" t="str">
        <f>VLOOKUP(SKI!AC46,SKI!$G$67:$I$74,3)</f>
        <v>Menganalisis kondisi masyarakat arab pra Islam .</v>
      </c>
      <c r="AS46" s="366" t="str">
        <f>VLOOKUP(SKI!AD46,SKI!$G$67:$I$74,3)</f>
        <v>Menganalisis kondisi masyarakat arab pra Islam .</v>
      </c>
      <c r="AT46" s="366" t="str">
        <f>VLOOKUP('BAHASA ARAB'!AC46,'BAHASA ARAB'!$G$67:$I$74,3)</f>
        <v xml:space="preserve">Materi kalimat istifham </v>
      </c>
      <c r="AU46" s="366" t="str">
        <f>VLOOKUP('BAHASA ARAB'!AD46,'BAHASA ARAB'!$G$67:$I$74,3)</f>
        <v xml:space="preserve">Materi kalimat istifham </v>
      </c>
      <c r="AV46" s="366" t="str">
        <f>VLOOKUP('KE NU AN'!AC46,'KE NU AN'!$G$67:$I$74,3)</f>
        <v>menjelaskan memahami tentang struktur organisai  NU, kepengurusan NU dan tugasnya, lembaga dan badan otonom NU dan perangkat organisasi Nu</v>
      </c>
      <c r="AW46" s="366" t="str">
        <f>VLOOKUP('KE NU AN'!AD46,'KE NU AN'!$G$67:$I$74,3)</f>
        <v>menjelaskan memahami tentang struktur organisai  NU, kepengurusan NU dan tugasnya, lembaga dan badan otonom NU dan perangkat organisasi Nu</v>
      </c>
      <c r="CD46" s="4"/>
      <c r="CE46" s="4"/>
      <c r="CF46" s="4"/>
      <c r="CG46" s="4"/>
      <c r="CH46" s="4"/>
      <c r="CI46" s="4"/>
      <c r="CJ46" s="4"/>
      <c r="CK46" s="4"/>
      <c r="CL46" s="4"/>
      <c r="CM46" s="4"/>
      <c r="CN46" s="4"/>
      <c r="CO46" s="4"/>
      <c r="CP46" s="4"/>
      <c r="CQ46" s="4"/>
      <c r="CR46" s="4"/>
      <c r="CS46" s="4"/>
      <c r="CT46" s="4"/>
      <c r="CU46" s="4"/>
      <c r="CV46" s="4"/>
      <c r="CW46" s="4"/>
      <c r="CX46" s="4"/>
    </row>
    <row r="47" spans="1:102" s="7" customFormat="1" ht="45.75" customHeight="1" x14ac:dyDescent="0.25">
      <c r="A47" s="173"/>
      <c r="B47" s="134" t="str">
        <f t="shared" si="12"/>
        <v/>
      </c>
      <c r="C47" s="135" t="str">
        <f>IF(Data!F43="","",Data!F43)</f>
        <v/>
      </c>
      <c r="D47" s="135" t="str">
        <f>IF(Data!G43="","",Data!G43)</f>
        <v/>
      </c>
      <c r="E47" s="154" t="str">
        <f>IF(Data!H43="","",Data!H43)</f>
        <v/>
      </c>
      <c r="F47" s="124" t="str">
        <f>IF(Data!I43="","",Data!I43)</f>
        <v/>
      </c>
      <c r="G47" s="367" t="e">
        <f>IF('AQIDAH - AKHLAK'!W47="","",'AQIDAH - AKHLAK'!W47)</f>
        <v>#DIV/0!</v>
      </c>
      <c r="H47" s="367" t="e">
        <f>IF('QUR''AN HADITS'!W47="","",'QUR''AN HADITS'!W47)</f>
        <v>#DIV/0!</v>
      </c>
      <c r="I47" s="367" t="e">
        <f>IF(FIQIH!W47="","",FIQIH!W47)</f>
        <v>#DIV/0!</v>
      </c>
      <c r="J47" s="367" t="e">
        <f>IF(SKI!W47="","",SKI!W47)</f>
        <v>#DIV/0!</v>
      </c>
      <c r="K47" s="368" t="e">
        <f>IF('BAHASA ARAB'!W47="","",'BAHASA ARAB'!W47)</f>
        <v>#DIV/0!</v>
      </c>
      <c r="L47" s="369" t="e">
        <f>IF('KE NU AN'!W47="","",'KE NU AN'!W47)</f>
        <v>#DIV/0!</v>
      </c>
      <c r="M47" s="367" t="e">
        <f>IF('AQIDAH - AKHLAK'!X47="","",'AQIDAH - AKHLAK'!X47)</f>
        <v>#DIV/0!</v>
      </c>
      <c r="N47" s="367" t="e">
        <f>IF('QUR''AN HADITS'!X47="","",'QUR''AN HADITS'!X47)</f>
        <v>#DIV/0!</v>
      </c>
      <c r="O47" s="367" t="e">
        <f>IF(FIQIH!X47="","",FIQIH!X47)</f>
        <v>#DIV/0!</v>
      </c>
      <c r="P47" s="367" t="e">
        <f>IF(SKI!X47="","",SKI!X47)</f>
        <v>#DIV/0!</v>
      </c>
      <c r="Q47" s="368" t="e">
        <f>IF('BAHASA ARAB'!X47="","",'BAHASA ARAB'!X47)</f>
        <v>#DIV/0!</v>
      </c>
      <c r="R47" s="369" t="e">
        <f>IF('KE NU AN'!X47="","",'KE NU AN'!X47)</f>
        <v>#DIV/0!</v>
      </c>
      <c r="S47" s="367">
        <f>IF('AQIDAH - AKHLAK'!Y47="","",'AQIDAH - AKHLAK'!Y47)</f>
        <v>0</v>
      </c>
      <c r="T47" s="367">
        <f>IF('QUR''AN HADITS'!Y47="","",'QUR''AN HADITS'!Y47)</f>
        <v>0</v>
      </c>
      <c r="U47" s="367">
        <f>IF(FIQIH!Y47="","",FIQIH!Y47)</f>
        <v>0</v>
      </c>
      <c r="V47" s="367">
        <f>IF(SKI!Y47="","",SKI!Y47)</f>
        <v>0</v>
      </c>
      <c r="W47" s="368">
        <f>IF('BAHASA ARAB'!Y47="","",'BAHASA ARAB'!Y47)</f>
        <v>0</v>
      </c>
      <c r="X47" s="369">
        <f>IF('KE NU AN'!Y47="","",'KE NU AN'!Y47)</f>
        <v>0</v>
      </c>
      <c r="Y47" s="370"/>
      <c r="Z47" s="254" t="str">
        <f t="shared" si="13"/>
        <v/>
      </c>
      <c r="AA47" s="254" t="str">
        <f t="shared" si="14"/>
        <v/>
      </c>
      <c r="AB47" s="254">
        <f t="shared" si="15"/>
        <v>0</v>
      </c>
      <c r="AC47" s="242" t="e">
        <f t="shared" si="16"/>
        <v>#VALUE!</v>
      </c>
      <c r="AD47" s="201" t="e">
        <f t="shared" si="17"/>
        <v>#VALUE!</v>
      </c>
      <c r="AE47" s="201" t="e">
        <f t="shared" si="18"/>
        <v>#VALUE!</v>
      </c>
      <c r="AF47" s="201" t="e">
        <f t="shared" si="19"/>
        <v>#VALUE!</v>
      </c>
      <c r="AG47" s="201" t="e">
        <f t="shared" si="20"/>
        <v>#VALUE!</v>
      </c>
      <c r="AH47" s="221" t="str">
        <f t="shared" si="21"/>
        <v/>
      </c>
      <c r="AI47" s="226" t="str">
        <f t="shared" si="22"/>
        <v/>
      </c>
      <c r="AJ47" s="331" t="e">
        <f t="shared" si="10"/>
        <v>#VALUE!</v>
      </c>
      <c r="AK47" s="331" t="e">
        <f t="shared" si="11"/>
        <v>#VALUE!</v>
      </c>
      <c r="AL47" s="366" t="str">
        <f>VLOOKUP('AQIDAH - AKHLAK'!AC47,'AQIDAH - AKHLAK'!$G$69:$I$76,3)</f>
        <v xml:space="preserve">Menganalisis tugas dan sifat malaikat Allah serta makhluk gaib lainnya dan Menyajikan hasil analisis keterkaitan sifat malaikat dan syaitan dengan perilaku manusia. </v>
      </c>
      <c r="AM47" s="366" t="str">
        <f>VLOOKUP('AQIDAH - AKHLAK'!AD47,'AQIDAH - AKHLAK'!$G$69:$I$76,3)</f>
        <v xml:space="preserve">Menganalisis tugas dan sifat malaikat Allah serta makhluk gaib lainnya dan Menyajikan hasil analisis keterkaitan sifat malaikat dan syaitan dengan perilaku manusia. </v>
      </c>
      <c r="AN47" s="366" t="str">
        <f>VLOOKUP('QUR''AN HADITS'!AC47,'QUR''AN HADITS'!$G$67:$I$74,3)</f>
        <v>Memahami serta mampu mempraktikkan hukum bacaan mad thobi'I, mad wajib muttashil, dan mad jais munfashil dalam surat pendek pilihan</v>
      </c>
      <c r="AO47" s="366" t="str">
        <f>VLOOKUP('QUR''AN HADITS'!AD47,'QUR''AN HADITS'!$G$67:$I$74,3)</f>
        <v>Memahami serta mampu mempraktikkan hukum bacaan mad thobi'I, mad wajib muttashil, dan mad jais munfashil dalam surat pendek pilihan</v>
      </c>
      <c r="AP47" s="366" t="str">
        <f>VLOOKUP(FIQIH!AC47,FIQIH!$G$67:$I$74,3)</f>
        <v>Menjelaskan pengertian, syarat, rukun, dan ketentuan dalam shalat jum'at beserta ketentuan-ketentuan dalam khutbah jum'at dan amaliyah - amaliyah sunnah yang disyariatkan dihari jum'at</v>
      </c>
      <c r="AQ47" s="366" t="str">
        <f>VLOOKUP(FIQIH!AD47,FIQIH!$G$67:$I$74,3)</f>
        <v>Menjelaskan pengertian, syarat, rukun, dan ketentuan dalam shalat jum'at beserta ketentuan-ketentuan dalam khutbah jum'at dan amaliyah - amaliyah sunnah yang disyariatkan dihari jum'at</v>
      </c>
      <c r="AR47" s="366" t="str">
        <f>VLOOKUP(SKI!AC47,SKI!$G$67:$I$74,3)</f>
        <v>Menganalisis kondisi masyarakat arab pra Islam .</v>
      </c>
      <c r="AS47" s="366" t="str">
        <f>VLOOKUP(SKI!AD47,SKI!$G$67:$I$74,3)</f>
        <v>Menganalisis kondisi masyarakat arab pra Islam .</v>
      </c>
      <c r="AT47" s="366" t="str">
        <f>VLOOKUP('BAHASA ARAB'!AC47,'BAHASA ARAB'!$G$67:$I$74,3)</f>
        <v xml:space="preserve">Materi kalimat istifham </v>
      </c>
      <c r="AU47" s="366" t="str">
        <f>VLOOKUP('BAHASA ARAB'!AD47,'BAHASA ARAB'!$G$67:$I$74,3)</f>
        <v xml:space="preserve">Materi kalimat istifham </v>
      </c>
      <c r="AV47" s="366" t="str">
        <f>VLOOKUP('KE NU AN'!AC47,'KE NU AN'!$G$67:$I$74,3)</f>
        <v>menjelaskan memahami tentang struktur organisai  NU, kepengurusan NU dan tugasnya, lembaga dan badan otonom NU dan perangkat organisasi Nu</v>
      </c>
      <c r="AW47" s="366" t="str">
        <f>VLOOKUP('KE NU AN'!AD47,'KE NU AN'!$G$67:$I$74,3)</f>
        <v>menjelaskan memahami tentang struktur organisai  NU, kepengurusan NU dan tugasnya, lembaga dan badan otonom NU dan perangkat organisasi Nu</v>
      </c>
      <c r="CD47" s="4"/>
      <c r="CE47" s="4"/>
      <c r="CF47" s="4"/>
      <c r="CG47" s="4"/>
      <c r="CH47" s="4"/>
      <c r="CI47" s="4"/>
      <c r="CJ47" s="4"/>
      <c r="CK47" s="4"/>
      <c r="CL47" s="4"/>
      <c r="CM47" s="4"/>
      <c r="CN47" s="4"/>
      <c r="CO47" s="4"/>
      <c r="CP47" s="4"/>
      <c r="CQ47" s="4"/>
      <c r="CR47" s="4"/>
      <c r="CS47" s="4"/>
      <c r="CT47" s="4"/>
      <c r="CU47" s="4"/>
      <c r="CV47" s="4"/>
      <c r="CW47" s="4"/>
      <c r="CX47" s="4"/>
    </row>
    <row r="48" spans="1:102" s="7" customFormat="1" ht="45.75" customHeight="1" x14ac:dyDescent="0.25">
      <c r="A48" s="173"/>
      <c r="B48" s="134" t="str">
        <f t="shared" si="12"/>
        <v/>
      </c>
      <c r="C48" s="135" t="str">
        <f>IF(Data!F44="","",Data!F44)</f>
        <v/>
      </c>
      <c r="D48" s="135" t="str">
        <f>IF(Data!G44="","",Data!G44)</f>
        <v/>
      </c>
      <c r="E48" s="154" t="str">
        <f>IF(Data!H44="","",Data!H44)</f>
        <v/>
      </c>
      <c r="F48" s="124" t="str">
        <f>IF(Data!I44="","",Data!I44)</f>
        <v/>
      </c>
      <c r="G48" s="367" t="e">
        <f>IF('AQIDAH - AKHLAK'!W48="","",'AQIDAH - AKHLAK'!W48)</f>
        <v>#DIV/0!</v>
      </c>
      <c r="H48" s="367" t="e">
        <f>IF('QUR''AN HADITS'!W48="","",'QUR''AN HADITS'!W48)</f>
        <v>#DIV/0!</v>
      </c>
      <c r="I48" s="367" t="e">
        <f>IF(FIQIH!W48="","",FIQIH!W48)</f>
        <v>#DIV/0!</v>
      </c>
      <c r="J48" s="367" t="e">
        <f>IF(SKI!W48="","",SKI!W48)</f>
        <v>#DIV/0!</v>
      </c>
      <c r="K48" s="368" t="e">
        <f>IF('BAHASA ARAB'!W48="","",'BAHASA ARAB'!W48)</f>
        <v>#DIV/0!</v>
      </c>
      <c r="L48" s="369" t="e">
        <f>IF('KE NU AN'!W48="","",'KE NU AN'!W48)</f>
        <v>#DIV/0!</v>
      </c>
      <c r="M48" s="367" t="e">
        <f>IF('AQIDAH - AKHLAK'!X48="","",'AQIDAH - AKHLAK'!X48)</f>
        <v>#DIV/0!</v>
      </c>
      <c r="N48" s="367" t="e">
        <f>IF('QUR''AN HADITS'!X48="","",'QUR''AN HADITS'!X48)</f>
        <v>#DIV/0!</v>
      </c>
      <c r="O48" s="367" t="e">
        <f>IF(FIQIH!X48="","",FIQIH!X48)</f>
        <v>#DIV/0!</v>
      </c>
      <c r="P48" s="367" t="e">
        <f>IF(SKI!X48="","",SKI!X48)</f>
        <v>#DIV/0!</v>
      </c>
      <c r="Q48" s="368" t="e">
        <f>IF('BAHASA ARAB'!X48="","",'BAHASA ARAB'!X48)</f>
        <v>#DIV/0!</v>
      </c>
      <c r="R48" s="369" t="e">
        <f>IF('KE NU AN'!X48="","",'KE NU AN'!X48)</f>
        <v>#DIV/0!</v>
      </c>
      <c r="S48" s="367">
        <f>IF('AQIDAH - AKHLAK'!Y48="","",'AQIDAH - AKHLAK'!Y48)</f>
        <v>0</v>
      </c>
      <c r="T48" s="367">
        <f>IF('QUR''AN HADITS'!Y48="","",'QUR''AN HADITS'!Y48)</f>
        <v>0</v>
      </c>
      <c r="U48" s="367">
        <f>IF(FIQIH!Y48="","",FIQIH!Y48)</f>
        <v>0</v>
      </c>
      <c r="V48" s="367">
        <f>IF(SKI!Y48="","",SKI!Y48)</f>
        <v>0</v>
      </c>
      <c r="W48" s="368">
        <f>IF('BAHASA ARAB'!Y48="","",'BAHASA ARAB'!Y48)</f>
        <v>0</v>
      </c>
      <c r="X48" s="369">
        <f>IF('KE NU AN'!Y48="","",'KE NU AN'!Y48)</f>
        <v>0</v>
      </c>
      <c r="Y48" s="370"/>
      <c r="Z48" s="254" t="str">
        <f t="shared" si="13"/>
        <v/>
      </c>
      <c r="AA48" s="254" t="str">
        <f t="shared" si="14"/>
        <v/>
      </c>
      <c r="AB48" s="254">
        <f t="shared" si="15"/>
        <v>0</v>
      </c>
      <c r="AC48" s="242" t="e">
        <f t="shared" si="16"/>
        <v>#VALUE!</v>
      </c>
      <c r="AD48" s="201" t="e">
        <f t="shared" si="17"/>
        <v>#VALUE!</v>
      </c>
      <c r="AE48" s="201" t="e">
        <f t="shared" si="18"/>
        <v>#VALUE!</v>
      </c>
      <c r="AF48" s="201" t="e">
        <f t="shared" si="19"/>
        <v>#VALUE!</v>
      </c>
      <c r="AG48" s="201" t="e">
        <f t="shared" si="20"/>
        <v>#VALUE!</v>
      </c>
      <c r="AH48" s="221" t="str">
        <f t="shared" si="21"/>
        <v/>
      </c>
      <c r="AI48" s="226" t="str">
        <f t="shared" si="22"/>
        <v/>
      </c>
      <c r="AJ48" s="331" t="e">
        <f t="shared" si="10"/>
        <v>#VALUE!</v>
      </c>
      <c r="AK48" s="331" t="e">
        <f t="shared" si="11"/>
        <v>#VALUE!</v>
      </c>
      <c r="AL48" s="366" t="str">
        <f>VLOOKUP('AQIDAH - AKHLAK'!AC48,'AQIDAH - AKHLAK'!$G$69:$I$76,3)</f>
        <v xml:space="preserve">Menganalisis tugas dan sifat malaikat Allah serta makhluk gaib lainnya dan Menyajikan hasil analisis keterkaitan sifat malaikat dan syaitan dengan perilaku manusia. </v>
      </c>
      <c r="AM48" s="366" t="str">
        <f>VLOOKUP('AQIDAH - AKHLAK'!AD48,'AQIDAH - AKHLAK'!$G$69:$I$76,3)</f>
        <v xml:space="preserve">Menganalisis tugas dan sifat malaikat Allah serta makhluk gaib lainnya dan Menyajikan hasil analisis keterkaitan sifat malaikat dan syaitan dengan perilaku manusia. </v>
      </c>
      <c r="AN48" s="366" t="str">
        <f>VLOOKUP('QUR''AN HADITS'!AC48,'QUR''AN HADITS'!$G$67:$I$74,3)</f>
        <v>Memahami serta mampu mempraktikkan hukum bacaan mad thobi'I, mad wajib muttashil, dan mad jais munfashil dalam surat pendek pilihan</v>
      </c>
      <c r="AO48" s="366" t="str">
        <f>VLOOKUP('QUR''AN HADITS'!AD48,'QUR''AN HADITS'!$G$67:$I$74,3)</f>
        <v>Memahami serta mampu mempraktikkan hukum bacaan mad thobi'I, mad wajib muttashil, dan mad jais munfashil dalam surat pendek pilihan</v>
      </c>
      <c r="AP48" s="366" t="str">
        <f>VLOOKUP(FIQIH!AC48,FIQIH!$G$67:$I$74,3)</f>
        <v>Menjelaskan pengertian, syarat, rukun, dan ketentuan dalam shalat jum'at beserta ketentuan-ketentuan dalam khutbah jum'at dan amaliyah - amaliyah sunnah yang disyariatkan dihari jum'at</v>
      </c>
      <c r="AQ48" s="366" t="str">
        <f>VLOOKUP(FIQIH!AD48,FIQIH!$G$67:$I$74,3)</f>
        <v>Menjelaskan pengertian, syarat, rukun, dan ketentuan dalam shalat jum'at beserta ketentuan-ketentuan dalam khutbah jum'at dan amaliyah - amaliyah sunnah yang disyariatkan dihari jum'at</v>
      </c>
      <c r="AR48" s="366" t="str">
        <f>VLOOKUP(SKI!AC48,SKI!$G$67:$I$74,3)</f>
        <v>Menganalisis kondisi masyarakat arab pra Islam .</v>
      </c>
      <c r="AS48" s="366" t="str">
        <f>VLOOKUP(SKI!AD48,SKI!$G$67:$I$74,3)</f>
        <v>Menganalisis kondisi masyarakat arab pra Islam .</v>
      </c>
      <c r="AT48" s="366" t="str">
        <f>VLOOKUP('BAHASA ARAB'!AC48,'BAHASA ARAB'!$G$67:$I$74,3)</f>
        <v xml:space="preserve">Materi kalimat istifham </v>
      </c>
      <c r="AU48" s="366" t="str">
        <f>VLOOKUP('BAHASA ARAB'!AD48,'BAHASA ARAB'!$G$67:$I$74,3)</f>
        <v xml:space="preserve">Materi kalimat istifham </v>
      </c>
      <c r="AV48" s="366" t="str">
        <f>VLOOKUP('KE NU AN'!AC48,'KE NU AN'!$G$67:$I$74,3)</f>
        <v>menjelaskan memahami tentang struktur organisai  NU, kepengurusan NU dan tugasnya, lembaga dan badan otonom NU dan perangkat organisasi Nu</v>
      </c>
      <c r="AW48" s="366" t="str">
        <f>VLOOKUP('KE NU AN'!AD48,'KE NU AN'!$G$67:$I$74,3)</f>
        <v>menjelaskan memahami tentang struktur organisai  NU, kepengurusan NU dan tugasnya, lembaga dan badan otonom NU dan perangkat organisasi Nu</v>
      </c>
      <c r="CD48" s="4"/>
      <c r="CE48" s="4"/>
      <c r="CF48" s="4"/>
      <c r="CG48" s="4"/>
      <c r="CH48" s="4"/>
      <c r="CI48" s="4"/>
      <c r="CJ48" s="4"/>
      <c r="CK48" s="4"/>
      <c r="CL48" s="4"/>
      <c r="CM48" s="4"/>
      <c r="CN48" s="4"/>
      <c r="CO48" s="4"/>
      <c r="CP48" s="4"/>
      <c r="CQ48" s="4"/>
      <c r="CR48" s="4"/>
      <c r="CS48" s="4"/>
      <c r="CT48" s="4"/>
      <c r="CU48" s="4"/>
      <c r="CV48" s="4"/>
      <c r="CW48" s="4"/>
      <c r="CX48" s="4"/>
    </row>
    <row r="49" spans="1:103" s="7" customFormat="1" ht="45.75" customHeight="1" x14ac:dyDescent="0.25">
      <c r="A49" s="173"/>
      <c r="B49" s="134" t="str">
        <f t="shared" si="12"/>
        <v/>
      </c>
      <c r="C49" s="135" t="str">
        <f>IF(Data!F45="","",Data!F45)</f>
        <v/>
      </c>
      <c r="D49" s="135" t="str">
        <f>IF(Data!G45="","",Data!G45)</f>
        <v/>
      </c>
      <c r="E49" s="154" t="str">
        <f>IF(Data!H45="","",Data!H45)</f>
        <v/>
      </c>
      <c r="F49" s="124" t="str">
        <f>IF(Data!I45="","",Data!I45)</f>
        <v/>
      </c>
      <c r="G49" s="367" t="e">
        <f>IF('AQIDAH - AKHLAK'!W49="","",'AQIDAH - AKHLAK'!W49)</f>
        <v>#DIV/0!</v>
      </c>
      <c r="H49" s="367" t="e">
        <f>IF('QUR''AN HADITS'!W49="","",'QUR''AN HADITS'!W49)</f>
        <v>#DIV/0!</v>
      </c>
      <c r="I49" s="367" t="e">
        <f>IF(FIQIH!W49="","",FIQIH!W49)</f>
        <v>#DIV/0!</v>
      </c>
      <c r="J49" s="367" t="e">
        <f>IF(SKI!W49="","",SKI!W49)</f>
        <v>#DIV/0!</v>
      </c>
      <c r="K49" s="368" t="e">
        <f>IF('BAHASA ARAB'!W49="","",'BAHASA ARAB'!W49)</f>
        <v>#DIV/0!</v>
      </c>
      <c r="L49" s="369" t="e">
        <f>IF('KE NU AN'!W49="","",'KE NU AN'!W49)</f>
        <v>#DIV/0!</v>
      </c>
      <c r="M49" s="367" t="e">
        <f>IF('AQIDAH - AKHLAK'!X49="","",'AQIDAH - AKHLAK'!X49)</f>
        <v>#DIV/0!</v>
      </c>
      <c r="N49" s="367" t="e">
        <f>IF('QUR''AN HADITS'!X49="","",'QUR''AN HADITS'!X49)</f>
        <v>#DIV/0!</v>
      </c>
      <c r="O49" s="367" t="e">
        <f>IF(FIQIH!X49="","",FIQIH!X49)</f>
        <v>#DIV/0!</v>
      </c>
      <c r="P49" s="367" t="e">
        <f>IF(SKI!X49="","",SKI!X49)</f>
        <v>#DIV/0!</v>
      </c>
      <c r="Q49" s="368" t="e">
        <f>IF('BAHASA ARAB'!X49="","",'BAHASA ARAB'!X49)</f>
        <v>#DIV/0!</v>
      </c>
      <c r="R49" s="369" t="e">
        <f>IF('KE NU AN'!X49="","",'KE NU AN'!X49)</f>
        <v>#DIV/0!</v>
      </c>
      <c r="S49" s="367">
        <f>IF('AQIDAH - AKHLAK'!Y49="","",'AQIDAH - AKHLAK'!Y49)</f>
        <v>0</v>
      </c>
      <c r="T49" s="367">
        <f>IF('QUR''AN HADITS'!Y49="","",'QUR''AN HADITS'!Y49)</f>
        <v>0</v>
      </c>
      <c r="U49" s="367">
        <f>IF(FIQIH!Y49="","",FIQIH!Y49)</f>
        <v>0</v>
      </c>
      <c r="V49" s="367">
        <f>IF(SKI!Y49="","",SKI!Y49)</f>
        <v>0</v>
      </c>
      <c r="W49" s="368">
        <f>IF('BAHASA ARAB'!Y49="","",'BAHASA ARAB'!Y49)</f>
        <v>0</v>
      </c>
      <c r="X49" s="369">
        <f>IF('KE NU AN'!Y49="","",'KE NU AN'!Y49)</f>
        <v>0</v>
      </c>
      <c r="Y49" s="370"/>
      <c r="Z49" s="254" t="str">
        <f t="shared" si="13"/>
        <v/>
      </c>
      <c r="AA49" s="254" t="str">
        <f t="shared" si="14"/>
        <v/>
      </c>
      <c r="AB49" s="254">
        <f t="shared" si="15"/>
        <v>0</v>
      </c>
      <c r="AC49" s="242" t="e">
        <f t="shared" si="16"/>
        <v>#VALUE!</v>
      </c>
      <c r="AD49" s="201" t="e">
        <f t="shared" si="17"/>
        <v>#VALUE!</v>
      </c>
      <c r="AE49" s="201" t="e">
        <f t="shared" si="18"/>
        <v>#VALUE!</v>
      </c>
      <c r="AF49" s="201" t="e">
        <f t="shared" si="19"/>
        <v>#VALUE!</v>
      </c>
      <c r="AG49" s="201" t="e">
        <f t="shared" si="20"/>
        <v>#VALUE!</v>
      </c>
      <c r="AH49" s="221" t="str">
        <f t="shared" si="21"/>
        <v/>
      </c>
      <c r="AI49" s="226" t="str">
        <f t="shared" si="22"/>
        <v/>
      </c>
      <c r="AJ49" s="331" t="e">
        <f t="shared" si="10"/>
        <v>#VALUE!</v>
      </c>
      <c r="AK49" s="331" t="e">
        <f t="shared" si="11"/>
        <v>#VALUE!</v>
      </c>
      <c r="AL49" s="366" t="str">
        <f>VLOOKUP('AQIDAH - AKHLAK'!AC49,'AQIDAH - AKHLAK'!$G$69:$I$76,3)</f>
        <v xml:space="preserve">Menganalisis tugas dan sifat malaikat Allah serta makhluk gaib lainnya dan Menyajikan hasil analisis keterkaitan sifat malaikat dan syaitan dengan perilaku manusia. </v>
      </c>
      <c r="AM49" s="366" t="str">
        <f>VLOOKUP('AQIDAH - AKHLAK'!AD49,'AQIDAH - AKHLAK'!$G$69:$I$76,3)</f>
        <v xml:space="preserve">Menganalisis tugas dan sifat malaikat Allah serta makhluk gaib lainnya dan Menyajikan hasil analisis keterkaitan sifat malaikat dan syaitan dengan perilaku manusia. </v>
      </c>
      <c r="AN49" s="366" t="str">
        <f>VLOOKUP('QUR''AN HADITS'!AC49,'QUR''AN HADITS'!$G$67:$I$74,3)</f>
        <v>Memahami serta mampu mempraktikkan hukum bacaan mad thobi'I, mad wajib muttashil, dan mad jais munfashil dalam surat pendek pilihan</v>
      </c>
      <c r="AO49" s="366" t="str">
        <f>VLOOKUP('QUR''AN HADITS'!AD49,'QUR''AN HADITS'!$G$67:$I$74,3)</f>
        <v>Memahami serta mampu mempraktikkan hukum bacaan mad thobi'I, mad wajib muttashil, dan mad jais munfashil dalam surat pendek pilihan</v>
      </c>
      <c r="AP49" s="366" t="str">
        <f>VLOOKUP(FIQIH!AC49,FIQIH!$G$67:$I$74,3)</f>
        <v>Menjelaskan pengertian, syarat, rukun, dan ketentuan dalam shalat jum'at beserta ketentuan-ketentuan dalam khutbah jum'at dan amaliyah - amaliyah sunnah yang disyariatkan dihari jum'at</v>
      </c>
      <c r="AQ49" s="366" t="str">
        <f>VLOOKUP(FIQIH!AD49,FIQIH!$G$67:$I$74,3)</f>
        <v>Menjelaskan pengertian, syarat, rukun, dan ketentuan dalam shalat jum'at beserta ketentuan-ketentuan dalam khutbah jum'at dan amaliyah - amaliyah sunnah yang disyariatkan dihari jum'at</v>
      </c>
      <c r="AR49" s="366" t="str">
        <f>VLOOKUP(SKI!AC49,SKI!$G$67:$I$74,3)</f>
        <v>Menganalisis kondisi masyarakat arab pra Islam .</v>
      </c>
      <c r="AS49" s="366" t="str">
        <f>VLOOKUP(SKI!AD49,SKI!$G$67:$I$74,3)</f>
        <v>Menganalisis kondisi masyarakat arab pra Islam .</v>
      </c>
      <c r="AT49" s="366" t="str">
        <f>VLOOKUP('BAHASA ARAB'!AC49,'BAHASA ARAB'!$G$67:$I$74,3)</f>
        <v xml:space="preserve">Materi kalimat istifham </v>
      </c>
      <c r="AU49" s="366" t="str">
        <f>VLOOKUP('BAHASA ARAB'!AD49,'BAHASA ARAB'!$G$67:$I$74,3)</f>
        <v xml:space="preserve">Materi kalimat istifham </v>
      </c>
      <c r="AV49" s="366" t="str">
        <f>VLOOKUP('KE NU AN'!AC49,'KE NU AN'!$G$67:$I$74,3)</f>
        <v>menjelaskan memahami tentang struktur organisai  NU, kepengurusan NU dan tugasnya, lembaga dan badan otonom NU dan perangkat organisasi Nu</v>
      </c>
      <c r="AW49" s="366" t="str">
        <f>VLOOKUP('KE NU AN'!AD49,'KE NU AN'!$G$67:$I$74,3)</f>
        <v>menjelaskan memahami tentang struktur organisai  NU, kepengurusan NU dan tugasnya, lembaga dan badan otonom NU dan perangkat organisasi Nu</v>
      </c>
      <c r="CD49" s="4"/>
      <c r="CE49" s="4"/>
      <c r="CF49" s="4"/>
      <c r="CG49" s="4"/>
      <c r="CH49" s="4"/>
      <c r="CI49" s="4"/>
      <c r="CJ49" s="4"/>
      <c r="CK49" s="4"/>
      <c r="CL49" s="4"/>
      <c r="CM49" s="4"/>
      <c r="CN49" s="4"/>
      <c r="CO49" s="4"/>
      <c r="CP49" s="4"/>
      <c r="CQ49" s="4"/>
      <c r="CR49" s="4"/>
      <c r="CS49" s="4"/>
      <c r="CT49" s="4"/>
      <c r="CU49" s="4"/>
      <c r="CV49" s="4"/>
      <c r="CW49" s="4"/>
      <c r="CX49" s="4"/>
    </row>
    <row r="50" spans="1:103" s="7" customFormat="1" ht="45.75" customHeight="1" x14ac:dyDescent="0.25">
      <c r="A50" s="173"/>
      <c r="B50" s="134" t="str">
        <f t="shared" si="12"/>
        <v/>
      </c>
      <c r="C50" s="135" t="str">
        <f>IF(Data!F46="","",Data!F46)</f>
        <v/>
      </c>
      <c r="D50" s="135" t="str">
        <f>IF(Data!G46="","",Data!G46)</f>
        <v/>
      </c>
      <c r="E50" s="154" t="str">
        <f>IF(Data!H46="","",Data!H46)</f>
        <v/>
      </c>
      <c r="F50" s="124" t="str">
        <f>IF(Data!I46="","",Data!I46)</f>
        <v/>
      </c>
      <c r="G50" s="367" t="e">
        <f>IF('AQIDAH - AKHLAK'!W50="","",'AQIDAH - AKHLAK'!W50)</f>
        <v>#DIV/0!</v>
      </c>
      <c r="H50" s="367" t="e">
        <f>IF('QUR''AN HADITS'!W50="","",'QUR''AN HADITS'!W50)</f>
        <v>#DIV/0!</v>
      </c>
      <c r="I50" s="367" t="e">
        <f>IF(FIQIH!W50="","",FIQIH!W50)</f>
        <v>#DIV/0!</v>
      </c>
      <c r="J50" s="367" t="e">
        <f>IF(SKI!W50="","",SKI!W50)</f>
        <v>#DIV/0!</v>
      </c>
      <c r="K50" s="368" t="e">
        <f>IF('BAHASA ARAB'!W50="","",'BAHASA ARAB'!W50)</f>
        <v>#DIV/0!</v>
      </c>
      <c r="L50" s="369" t="e">
        <f>IF('KE NU AN'!W50="","",'KE NU AN'!W50)</f>
        <v>#DIV/0!</v>
      </c>
      <c r="M50" s="367" t="e">
        <f>IF('AQIDAH - AKHLAK'!X50="","",'AQIDAH - AKHLAK'!X50)</f>
        <v>#DIV/0!</v>
      </c>
      <c r="N50" s="367" t="e">
        <f>IF('QUR''AN HADITS'!X50="","",'QUR''AN HADITS'!X50)</f>
        <v>#DIV/0!</v>
      </c>
      <c r="O50" s="367" t="e">
        <f>IF(FIQIH!X50="","",FIQIH!X50)</f>
        <v>#DIV/0!</v>
      </c>
      <c r="P50" s="367" t="e">
        <f>IF(SKI!X50="","",SKI!X50)</f>
        <v>#DIV/0!</v>
      </c>
      <c r="Q50" s="368" t="e">
        <f>IF('BAHASA ARAB'!X50="","",'BAHASA ARAB'!X50)</f>
        <v>#DIV/0!</v>
      </c>
      <c r="R50" s="369" t="e">
        <f>IF('KE NU AN'!X50="","",'KE NU AN'!X50)</f>
        <v>#DIV/0!</v>
      </c>
      <c r="S50" s="367">
        <f>IF('AQIDAH - AKHLAK'!Y50="","",'AQIDAH - AKHLAK'!Y50)</f>
        <v>0</v>
      </c>
      <c r="T50" s="367">
        <f>IF('QUR''AN HADITS'!Y50="","",'QUR''AN HADITS'!Y50)</f>
        <v>0</v>
      </c>
      <c r="U50" s="367">
        <f>IF(FIQIH!Y50="","",FIQIH!Y50)</f>
        <v>0</v>
      </c>
      <c r="V50" s="367">
        <f>IF(SKI!Y50="","",SKI!Y50)</f>
        <v>0</v>
      </c>
      <c r="W50" s="368">
        <f>IF('BAHASA ARAB'!Y50="","",'BAHASA ARAB'!Y50)</f>
        <v>0</v>
      </c>
      <c r="X50" s="369">
        <f>IF('KE NU AN'!Y50="","",'KE NU AN'!Y50)</f>
        <v>0</v>
      </c>
      <c r="Y50" s="370"/>
      <c r="Z50" s="254" t="str">
        <f t="shared" si="13"/>
        <v/>
      </c>
      <c r="AA50" s="254" t="str">
        <f t="shared" si="14"/>
        <v/>
      </c>
      <c r="AB50" s="254">
        <f t="shared" si="15"/>
        <v>0</v>
      </c>
      <c r="AC50" s="242" t="e">
        <f t="shared" si="16"/>
        <v>#VALUE!</v>
      </c>
      <c r="AD50" s="201" t="e">
        <f t="shared" si="17"/>
        <v>#VALUE!</v>
      </c>
      <c r="AE50" s="201" t="e">
        <f t="shared" si="18"/>
        <v>#VALUE!</v>
      </c>
      <c r="AF50" s="201" t="e">
        <f t="shared" si="19"/>
        <v>#VALUE!</v>
      </c>
      <c r="AG50" s="201" t="e">
        <f t="shared" si="20"/>
        <v>#VALUE!</v>
      </c>
      <c r="AH50" s="221" t="str">
        <f t="shared" si="21"/>
        <v/>
      </c>
      <c r="AI50" s="226" t="str">
        <f t="shared" si="22"/>
        <v/>
      </c>
      <c r="AJ50" s="331" t="e">
        <f t="shared" si="10"/>
        <v>#VALUE!</v>
      </c>
      <c r="AK50" s="331" t="e">
        <f t="shared" si="11"/>
        <v>#VALUE!</v>
      </c>
      <c r="AL50" s="366" t="str">
        <f>VLOOKUP('AQIDAH - AKHLAK'!AC50,'AQIDAH - AKHLAK'!$G$69:$I$76,3)</f>
        <v xml:space="preserve">Menganalisis tugas dan sifat malaikat Allah serta makhluk gaib lainnya dan Menyajikan hasil analisis keterkaitan sifat malaikat dan syaitan dengan perilaku manusia. </v>
      </c>
      <c r="AM50" s="366" t="str">
        <f>VLOOKUP('AQIDAH - AKHLAK'!AD50,'AQIDAH - AKHLAK'!$G$69:$I$76,3)</f>
        <v xml:space="preserve">Menganalisis tugas dan sifat malaikat Allah serta makhluk gaib lainnya dan Menyajikan hasil analisis keterkaitan sifat malaikat dan syaitan dengan perilaku manusia. </v>
      </c>
      <c r="AN50" s="366" t="str">
        <f>VLOOKUP('QUR''AN HADITS'!AC50,'QUR''AN HADITS'!$G$67:$I$74,3)</f>
        <v>Memahami serta mampu mempraktikkan hukum bacaan mad thobi'I, mad wajib muttashil, dan mad jais munfashil dalam surat pendek pilihan</v>
      </c>
      <c r="AO50" s="366" t="str">
        <f>VLOOKUP('QUR''AN HADITS'!AD50,'QUR''AN HADITS'!$G$67:$I$74,3)</f>
        <v>Memahami serta mampu mempraktikkan hukum bacaan mad thobi'I, mad wajib muttashil, dan mad jais munfashil dalam surat pendek pilihan</v>
      </c>
      <c r="AP50" s="366" t="str">
        <f>VLOOKUP(FIQIH!AC50,FIQIH!$G$67:$I$74,3)</f>
        <v>Menjelaskan pengertian, syarat, rukun, dan ketentuan dalam shalat jum'at beserta ketentuan-ketentuan dalam khutbah jum'at dan amaliyah - amaliyah sunnah yang disyariatkan dihari jum'at</v>
      </c>
      <c r="AQ50" s="366" t="str">
        <f>VLOOKUP(FIQIH!AD50,FIQIH!$G$67:$I$74,3)</f>
        <v>Menjelaskan pengertian, syarat, rukun, dan ketentuan dalam shalat jum'at beserta ketentuan-ketentuan dalam khutbah jum'at dan amaliyah - amaliyah sunnah yang disyariatkan dihari jum'at</v>
      </c>
      <c r="AR50" s="366" t="str">
        <f>VLOOKUP(SKI!AC50,SKI!$G$67:$I$74,3)</f>
        <v>Menganalisis kondisi masyarakat arab pra Islam .</v>
      </c>
      <c r="AS50" s="366" t="str">
        <f>VLOOKUP(SKI!AD50,SKI!$G$67:$I$74,3)</f>
        <v>Menganalisis kondisi masyarakat arab pra Islam .</v>
      </c>
      <c r="AT50" s="366" t="str">
        <f>VLOOKUP('BAHASA ARAB'!AC50,'BAHASA ARAB'!$G$67:$I$74,3)</f>
        <v xml:space="preserve">Materi kalimat istifham </v>
      </c>
      <c r="AU50" s="366" t="str">
        <f>VLOOKUP('BAHASA ARAB'!AD50,'BAHASA ARAB'!$G$67:$I$74,3)</f>
        <v xml:space="preserve">Materi kalimat istifham </v>
      </c>
      <c r="AV50" s="366" t="str">
        <f>VLOOKUP('KE NU AN'!AC50,'KE NU AN'!$G$67:$I$74,3)</f>
        <v>menjelaskan memahami tentang struktur organisai  NU, kepengurusan NU dan tugasnya, lembaga dan badan otonom NU dan perangkat organisasi Nu</v>
      </c>
      <c r="AW50" s="366" t="str">
        <f>VLOOKUP('KE NU AN'!AD50,'KE NU AN'!$G$67:$I$74,3)</f>
        <v>menjelaskan memahami tentang struktur organisai  NU, kepengurusan NU dan tugasnya, lembaga dan badan otonom NU dan perangkat organisasi Nu</v>
      </c>
      <c r="CD50" s="4"/>
      <c r="CE50" s="4"/>
      <c r="CF50" s="4"/>
      <c r="CG50" s="4"/>
      <c r="CH50" s="4"/>
      <c r="CI50" s="4"/>
      <c r="CJ50" s="4"/>
      <c r="CK50" s="4"/>
      <c r="CL50" s="4"/>
      <c r="CM50" s="4"/>
      <c r="CN50" s="4"/>
      <c r="CO50" s="4"/>
      <c r="CP50" s="4"/>
      <c r="CQ50" s="4"/>
      <c r="CR50" s="4"/>
      <c r="CS50" s="4"/>
      <c r="CT50" s="4"/>
      <c r="CU50" s="4"/>
      <c r="CV50" s="4"/>
      <c r="CW50" s="4"/>
      <c r="CX50" s="4"/>
    </row>
    <row r="51" spans="1:103" s="7" customFormat="1" ht="45.75" customHeight="1" x14ac:dyDescent="0.25">
      <c r="A51" s="173"/>
      <c r="B51" s="134" t="str">
        <f t="shared" si="12"/>
        <v/>
      </c>
      <c r="C51" s="135" t="str">
        <f>IF(Data!F47="","",Data!F47)</f>
        <v/>
      </c>
      <c r="D51" s="135" t="str">
        <f>IF(Data!G47="","",Data!G47)</f>
        <v/>
      </c>
      <c r="E51" s="154" t="str">
        <f>IF(Data!H47="","",Data!H47)</f>
        <v/>
      </c>
      <c r="F51" s="124" t="str">
        <f>IF(Data!I47="","",Data!I47)</f>
        <v/>
      </c>
      <c r="G51" s="367">
        <f>IF('AQIDAH - AKHLAK'!W51="","",'AQIDAH - AKHLAK'!W51)</f>
        <v>0</v>
      </c>
      <c r="H51" s="367">
        <f>IF('QUR''AN HADITS'!W51="","",'QUR''AN HADITS'!W51)</f>
        <v>0</v>
      </c>
      <c r="I51" s="367" t="str">
        <f>IF(FIQIH!W51="","",FIQIH!W51)</f>
        <v/>
      </c>
      <c r="J51" s="367">
        <f>IF(SKI!W51="","",SKI!W51)</f>
        <v>0</v>
      </c>
      <c r="K51" s="368">
        <f>IF('BAHASA ARAB'!W51="","",'BAHASA ARAB'!W51)</f>
        <v>0</v>
      </c>
      <c r="L51" s="369">
        <f>IF('KE NU AN'!W51="","",'KE NU AN'!W51)</f>
        <v>0</v>
      </c>
      <c r="M51" s="367">
        <f>IF('AQIDAH - AKHLAK'!X51="","",'AQIDAH - AKHLAK'!X51)</f>
        <v>0</v>
      </c>
      <c r="N51" s="367">
        <f>IF('QUR''AN HADITS'!X51="","",'QUR''AN HADITS'!X51)</f>
        <v>0</v>
      </c>
      <c r="O51" s="367" t="str">
        <f>IF(FIQIH!X51="","",FIQIH!X51)</f>
        <v/>
      </c>
      <c r="P51" s="367">
        <f>IF(SKI!X51="","",SKI!X51)</f>
        <v>0</v>
      </c>
      <c r="Q51" s="368">
        <f>IF('BAHASA ARAB'!X51="","",'BAHASA ARAB'!X51)</f>
        <v>0</v>
      </c>
      <c r="R51" s="369">
        <f>IF('KE NU AN'!X51="","",'KE NU AN'!X51)</f>
        <v>0</v>
      </c>
      <c r="S51" s="367">
        <f>IF('AQIDAH - AKHLAK'!Y51="","",'AQIDAH - AKHLAK'!Y51)</f>
        <v>0</v>
      </c>
      <c r="T51" s="367">
        <f>IF('QUR''AN HADITS'!Y51="","",'QUR''AN HADITS'!Y51)</f>
        <v>0</v>
      </c>
      <c r="U51" s="367" t="e">
        <f>IF(FIQIH!Y51="","",FIQIH!Y51)</f>
        <v>#REF!</v>
      </c>
      <c r="V51" s="367">
        <f>IF(SKI!Y51="","",SKI!Y51)</f>
        <v>0</v>
      </c>
      <c r="W51" s="368">
        <f>IF('BAHASA ARAB'!Y51="","",'BAHASA ARAB'!Y51)</f>
        <v>0</v>
      </c>
      <c r="X51" s="369">
        <f>IF('KE NU AN'!Y51="","",'KE NU AN'!Y51)</f>
        <v>0</v>
      </c>
      <c r="Y51" s="370"/>
      <c r="Z51" s="254">
        <f t="shared" si="13"/>
        <v>0</v>
      </c>
      <c r="AA51" s="254">
        <f t="shared" si="14"/>
        <v>0</v>
      </c>
      <c r="AB51" s="254" t="e">
        <f t="shared" si="15"/>
        <v>#REF!</v>
      </c>
      <c r="AC51" s="242" t="e">
        <f t="shared" si="16"/>
        <v>#REF!</v>
      </c>
      <c r="AD51" s="201" t="e">
        <f t="shared" si="17"/>
        <v>#REF!</v>
      </c>
      <c r="AE51" s="201" t="e">
        <f t="shared" si="18"/>
        <v>#REF!</v>
      </c>
      <c r="AF51" s="201" t="e">
        <f t="shared" si="19"/>
        <v>#REF!</v>
      </c>
      <c r="AG51" s="201" t="e">
        <f t="shared" si="20"/>
        <v>#REF!</v>
      </c>
      <c r="AH51" s="221" t="str">
        <f t="shared" si="21"/>
        <v/>
      </c>
      <c r="AI51" s="226" t="str">
        <f t="shared" si="22"/>
        <v/>
      </c>
      <c r="AJ51" s="331" t="e">
        <f t="shared" si="10"/>
        <v>#REF!</v>
      </c>
      <c r="AK51" s="331" t="e">
        <f t="shared" si="11"/>
        <v>#REF!</v>
      </c>
      <c r="AL51" s="366" t="str">
        <f>VLOOKUP('AQIDAH - AKHLAK'!AC51,'AQIDAH - AKHLAK'!$G$69:$I$76,3)</f>
        <v xml:space="preserve">Menganalisis tugas dan sifat malaikat Allah serta makhluk gaib lainnya dan Menyajikan hasil analisis keterkaitan sifat malaikat dan syaitan dengan perilaku manusia. </v>
      </c>
      <c r="AM51" s="366" t="str">
        <f>VLOOKUP('AQIDAH - AKHLAK'!AD51,'AQIDAH - AKHLAK'!$G$69:$I$76,3)</f>
        <v xml:space="preserve">Menganalisis tugas dan sifat malaikat Allah serta makhluk gaib lainnya dan Menyajikan hasil analisis keterkaitan sifat malaikat dan syaitan dengan perilaku manusia. </v>
      </c>
      <c r="AN51" s="366" t="str">
        <f>VLOOKUP('QUR''AN HADITS'!AC51,'QUR''AN HADITS'!$G$67:$I$74,3)</f>
        <v>Memahami serta mampu mempraktikkan hukum bacaan mad thobi'I, mad wajib muttashil, dan mad jais munfashil dalam surat pendek pilihan</v>
      </c>
      <c r="AO51" s="366" t="str">
        <f>VLOOKUP('QUR''AN HADITS'!AD51,'QUR''AN HADITS'!$G$67:$I$74,3)</f>
        <v>Memahami serta mampu mempraktikkan hukum bacaan mad thobi'I, mad wajib muttashil, dan mad jais munfashil dalam surat pendek pilihan</v>
      </c>
      <c r="AP51" s="366" t="e">
        <f>VLOOKUP(FIQIH!AC51,FIQIH!$G$67:$I$74,3)</f>
        <v>#REF!</v>
      </c>
      <c r="AQ51" s="366" t="e">
        <f>VLOOKUP(FIQIH!AD51,FIQIH!$G$67:$I$74,3)</f>
        <v>#REF!</v>
      </c>
      <c r="AR51" s="366" t="str">
        <f>VLOOKUP(SKI!AC51,SKI!$G$67:$I$74,3)</f>
        <v>Menganalisis kondisi masyarakat arab pra Islam .</v>
      </c>
      <c r="AS51" s="366" t="str">
        <f>VLOOKUP(SKI!AD51,SKI!$G$67:$I$74,3)</f>
        <v>Menganalisis kondisi masyarakat arab pra Islam .</v>
      </c>
      <c r="AT51" s="366" t="str">
        <f>VLOOKUP('BAHASA ARAB'!AC51,'BAHASA ARAB'!$G$67:$I$74,3)</f>
        <v xml:space="preserve">Materi kalimat istifham </v>
      </c>
      <c r="AU51" s="366" t="str">
        <f>VLOOKUP('BAHASA ARAB'!AD51,'BAHASA ARAB'!$G$67:$I$74,3)</f>
        <v xml:space="preserve">Materi kalimat istifham </v>
      </c>
      <c r="AV51" s="366" t="str">
        <f>VLOOKUP('KE NU AN'!AC51,'KE NU AN'!$G$67:$I$74,3)</f>
        <v>menjelaskan memahami tentang struktur organisai  NU, kepengurusan NU dan tugasnya, lembaga dan badan otonom NU dan perangkat organisasi Nu</v>
      </c>
      <c r="AW51" s="366" t="str">
        <f>VLOOKUP('KE NU AN'!AD51,'KE NU AN'!$G$67:$I$74,3)</f>
        <v>menjelaskan memahami tentang struktur organisai  NU, kepengurusan NU dan tugasnya, lembaga dan badan otonom NU dan perangkat organisasi Nu</v>
      </c>
      <c r="CD51" s="4"/>
      <c r="CE51" s="4"/>
      <c r="CF51" s="4"/>
      <c r="CG51" s="4"/>
      <c r="CH51" s="4"/>
      <c r="CI51" s="4"/>
      <c r="CJ51" s="4"/>
      <c r="CK51" s="4"/>
      <c r="CL51" s="4"/>
      <c r="CM51" s="4"/>
      <c r="CN51" s="4"/>
      <c r="CO51" s="4"/>
      <c r="CP51" s="4"/>
      <c r="CQ51" s="4"/>
      <c r="CR51" s="4"/>
      <c r="CS51" s="4"/>
      <c r="CT51" s="4"/>
      <c r="CU51" s="4"/>
      <c r="CV51" s="4"/>
      <c r="CW51" s="4"/>
      <c r="CX51" s="4"/>
    </row>
    <row r="52" spans="1:103" s="7" customFormat="1" ht="45.75" hidden="1" customHeight="1" x14ac:dyDescent="0.25">
      <c r="A52" s="173"/>
      <c r="B52" s="134" t="str">
        <f t="shared" si="12"/>
        <v/>
      </c>
      <c r="C52" s="135" t="str">
        <f>IF(Data!F48="","",Data!F48)</f>
        <v/>
      </c>
      <c r="D52" s="135" t="str">
        <f>IF(Data!G48="","",Data!G48)</f>
        <v/>
      </c>
      <c r="E52" s="154" t="str">
        <f>IF(Data!H48="","",Data!H48)</f>
        <v/>
      </c>
      <c r="F52" s="124" t="str">
        <f>IF(Data!I48="","",Data!I48)</f>
        <v/>
      </c>
      <c r="G52" s="367">
        <f>IF('AQIDAH - AKHLAK'!W52="","",'AQIDAH - AKHLAK'!W52)</f>
        <v>0</v>
      </c>
      <c r="H52" s="367">
        <f>IF('QUR''AN HADITS'!W52="","",'QUR''AN HADITS'!W52)</f>
        <v>0</v>
      </c>
      <c r="I52" s="367">
        <f>IF(FIQIH!W52="","",FIQIH!W52)</f>
        <v>0</v>
      </c>
      <c r="J52" s="367">
        <f>IF(SKI!W52="","",SKI!W52)</f>
        <v>0</v>
      </c>
      <c r="K52" s="368">
        <f>IF('BAHASA ARAB'!W52="","",'BAHASA ARAB'!W52)</f>
        <v>0</v>
      </c>
      <c r="L52" s="369">
        <f>IF('KE NU AN'!W52="","",'KE NU AN'!W52)</f>
        <v>0</v>
      </c>
      <c r="M52" s="367">
        <f>IF('AQIDAH - AKHLAK'!X52="","",'AQIDAH - AKHLAK'!X52)</f>
        <v>0</v>
      </c>
      <c r="N52" s="367">
        <f>IF('QUR''AN HADITS'!X52="","",'QUR''AN HADITS'!X52)</f>
        <v>0</v>
      </c>
      <c r="O52" s="367">
        <f>IF(FIQIH!X52="","",FIQIH!X52)</f>
        <v>0</v>
      </c>
      <c r="P52" s="367">
        <f>IF(SKI!X52="","",SKI!X52)</f>
        <v>0</v>
      </c>
      <c r="Q52" s="368">
        <f>IF('BAHASA ARAB'!X52="","",'BAHASA ARAB'!X52)</f>
        <v>0</v>
      </c>
      <c r="R52" s="369">
        <f>IF('KE NU AN'!X52="","",'KE NU AN'!X52)</f>
        <v>0</v>
      </c>
      <c r="S52" s="367">
        <f>IF('AQIDAH - AKHLAK'!Y52="","",'AQIDAH - AKHLAK'!Y52)</f>
        <v>0</v>
      </c>
      <c r="T52" s="367">
        <f>IF('QUR''AN HADITS'!Y52="","",'QUR''AN HADITS'!Y52)</f>
        <v>0</v>
      </c>
      <c r="U52" s="367">
        <f>IF(FIQIH!Y52="","",FIQIH!Y52)</f>
        <v>0</v>
      </c>
      <c r="V52" s="367">
        <f>IF(SKI!Y52="","",SKI!Y52)</f>
        <v>0</v>
      </c>
      <c r="W52" s="368">
        <f>IF('BAHASA ARAB'!Y52="","",'BAHASA ARAB'!Y52)</f>
        <v>0</v>
      </c>
      <c r="X52" s="369">
        <f>IF('KE NU AN'!Y52="","",'KE NU AN'!Y52)</f>
        <v>0</v>
      </c>
      <c r="Y52" s="370"/>
      <c r="Z52" s="254">
        <f t="shared" si="13"/>
        <v>0</v>
      </c>
      <c r="AA52" s="254">
        <f t="shared" si="14"/>
        <v>0</v>
      </c>
      <c r="AB52" s="254">
        <f t="shared" si="15"/>
        <v>0</v>
      </c>
      <c r="AC52" s="242">
        <f t="shared" si="16"/>
        <v>0</v>
      </c>
      <c r="AD52" s="201">
        <f t="shared" si="17"/>
        <v>0</v>
      </c>
      <c r="AE52" s="201">
        <f t="shared" si="18"/>
        <v>0</v>
      </c>
      <c r="AF52" s="201">
        <f t="shared" si="19"/>
        <v>1</v>
      </c>
      <c r="AG52" s="201">
        <f t="shared" si="20"/>
        <v>1</v>
      </c>
      <c r="AH52" s="221" t="str">
        <f t="shared" si="21"/>
        <v xml:space="preserve">Menunjukkan penguasaan dalam Mata Pelajaran Aqidah - Akhlak terutama dalam materi Menganalisis tugas dan sifat malaikat Allah serta makhluk gaib lainnya dan Menyajikan hasil analisis keterkaitan sifat malaikat dan syaitan dengan perilaku manusia. </v>
      </c>
      <c r="AI52" s="226" t="str">
        <f t="shared" si="22"/>
        <v xml:space="preserve">Perlu bantuan dalam Mata Pelajaran Aqidah - Akhlak terutama dalam materi Menganalisis tugas dan sifat malaikat Allah serta makhluk gaib lainnya dan Menyajikan hasil analisis keterkaitan sifat malaikat dan syaitan dengan perilaku manusia. </v>
      </c>
      <c r="AJ52" s="331" t="str">
        <f>IF(AF52="","",IF(AF52=1,AL52,IF(AF52=2,AN52,IF(AF52=3,AP52,IF(AF52=4,AR52,IF(AF52=5,AV8if(AF52=6,AV52,"")))))))</f>
        <v xml:space="preserve">Menganalisis tugas dan sifat malaikat Allah serta makhluk gaib lainnya dan Menyajikan hasil analisis keterkaitan sifat malaikat dan syaitan dengan perilaku manusia. </v>
      </c>
      <c r="AK52" s="331" t="str">
        <f>IF(AG52="","",IF(AG52=1,AM52,IF(AG52=2,AO52,IF(AG52=3,AQ52,IF(AG52=4,AS52,IF(AG52=5,AV8if(AG52=6,AW52,"")))))))</f>
        <v xml:space="preserve">Menganalisis tugas dan sifat malaikat Allah serta makhluk gaib lainnya dan Menyajikan hasil analisis keterkaitan sifat malaikat dan syaitan dengan perilaku manusia. </v>
      </c>
      <c r="AL52" s="366" t="str">
        <f>VLOOKUP('AQIDAH - AKHLAK'!AC52,'AQIDAH - AKHLAK'!$G$69:$I$76,3)</f>
        <v xml:space="preserve">Menganalisis tugas dan sifat malaikat Allah serta makhluk gaib lainnya dan Menyajikan hasil analisis keterkaitan sifat malaikat dan syaitan dengan perilaku manusia. </v>
      </c>
      <c r="AM52" s="366" t="str">
        <f>VLOOKUP('AQIDAH - AKHLAK'!AD52,'AQIDAH - AKHLAK'!$G$69:$I$76,3)</f>
        <v xml:space="preserve">Menganalisis tugas dan sifat malaikat Allah serta makhluk gaib lainnya dan Menyajikan hasil analisis keterkaitan sifat malaikat dan syaitan dengan perilaku manusia. </v>
      </c>
      <c r="AN52" s="366" t="str">
        <f>VLOOKUP('QUR''AN HADITS'!AC52,'QUR''AN HADITS'!$G$67:$I$74,3)</f>
        <v>Memahami serta mampu mempraktikkan hukum bacaan mad thobi'I, mad wajib muttashil, dan mad jais munfashil dalam surat pendek pilihan</v>
      </c>
      <c r="AO52" s="366" t="str">
        <f>VLOOKUP('QUR''AN HADITS'!AD52,'QUR''AN HADITS'!$G$67:$I$74,3)</f>
        <v>Memahami serta mampu mempraktikkan hukum bacaan mad thobi'I, mad wajib muttashil, dan mad jais munfashil dalam surat pendek pilihan</v>
      </c>
      <c r="AP52" s="366" t="str">
        <f>VLOOKUP(FIQIH!AC52,FIQIH!$G$67:$I$74,3)</f>
        <v>Menjelaskan pengertian, syarat, rukun, dan ketentuan dalam shalat jum'at beserta ketentuan-ketentuan dalam khutbah jum'at dan amaliyah - amaliyah sunnah yang disyariatkan dihari jum'at</v>
      </c>
      <c r="AQ52" s="366" t="str">
        <f>VLOOKUP(FIQIH!AD52,FIQIH!$G$67:$I$74,3)</f>
        <v>Menjelaskan pengertian, syarat, rukun, dan ketentuan dalam shalat jum'at beserta ketentuan-ketentuan dalam khutbah jum'at dan amaliyah - amaliyah sunnah yang disyariatkan dihari jum'at</v>
      </c>
      <c r="AR52" s="366" t="str">
        <f>VLOOKUP(SKI!AC52,SKI!$G$67:$I$74,3)</f>
        <v>Menganalisis kondisi masyarakat arab pra Islam .</v>
      </c>
      <c r="AS52" s="366" t="str">
        <f>VLOOKUP(SKI!AD52,SKI!$G$67:$I$74,3)</f>
        <v>Menganalisis kondisi masyarakat arab pra Islam .</v>
      </c>
      <c r="AT52" s="366" t="str">
        <f>VLOOKUP('BAHASA ARAB'!AC52,'BAHASA ARAB'!$G$67:$I$74,3)</f>
        <v xml:space="preserve">Materi kalimat istifham </v>
      </c>
      <c r="AU52" s="366" t="str">
        <f>VLOOKUP('BAHASA ARAB'!AD52,'BAHASA ARAB'!$G$67:$I$74,3)</f>
        <v xml:space="preserve">Materi kalimat istifham </v>
      </c>
      <c r="AV52" s="366" t="str">
        <f>VLOOKUP('KE NU AN'!AC52,'KE NU AN'!$G$67:$I$74,3)</f>
        <v>menjelaskan memahami tentang struktur organisai  NU, kepengurusan NU dan tugasnya, lembaga dan badan otonom NU dan perangkat organisasi Nu</v>
      </c>
      <c r="AW52" s="366" t="str">
        <f>VLOOKUP('KE NU AN'!AD52,'KE NU AN'!$G$67:$I$74,3)</f>
        <v>menjelaskan memahami tentang struktur organisai  NU, kepengurusan NU dan tugasnya, lembaga dan badan otonom NU dan perangkat organisasi Nu</v>
      </c>
      <c r="CD52" s="4"/>
      <c r="CE52" s="4"/>
      <c r="CF52" s="4"/>
      <c r="CG52" s="4"/>
      <c r="CH52" s="4"/>
      <c r="CI52" s="4"/>
      <c r="CJ52" s="4"/>
      <c r="CK52" s="4"/>
      <c r="CL52" s="4"/>
      <c r="CM52" s="4"/>
      <c r="CN52" s="4"/>
      <c r="CO52" s="4"/>
      <c r="CP52" s="4"/>
      <c r="CQ52" s="4"/>
      <c r="CR52" s="4"/>
      <c r="CS52" s="4"/>
      <c r="CT52" s="4"/>
      <c r="CU52" s="4"/>
      <c r="CV52" s="4"/>
      <c r="CW52" s="4"/>
      <c r="CX52" s="4"/>
    </row>
    <row r="53" spans="1:103" s="7" customFormat="1" ht="45.75" hidden="1" customHeight="1" x14ac:dyDescent="0.25">
      <c r="A53" s="173"/>
      <c r="B53" s="134" t="str">
        <f t="shared" si="12"/>
        <v/>
      </c>
      <c r="C53" s="135" t="str">
        <f>IF(Data!F49="","",Data!F49)</f>
        <v/>
      </c>
      <c r="D53" s="135" t="str">
        <f>IF(Data!G49="","",Data!G49)</f>
        <v/>
      </c>
      <c r="E53" s="154" t="str">
        <f>IF(Data!H49="","",Data!H49)</f>
        <v/>
      </c>
      <c r="F53" s="124" t="str">
        <f>IF(Data!I49="","",Data!I49)</f>
        <v/>
      </c>
      <c r="G53" s="367">
        <f>IF('AQIDAH - AKHLAK'!W53="","",'AQIDAH - AKHLAK'!W53)</f>
        <v>0</v>
      </c>
      <c r="H53" s="367">
        <f>IF('QUR''AN HADITS'!W53="","",'QUR''AN HADITS'!W53)</f>
        <v>0</v>
      </c>
      <c r="I53" s="367">
        <f>IF(FIQIH!W53="","",FIQIH!W53)</f>
        <v>0</v>
      </c>
      <c r="J53" s="367">
        <f>IF(SKI!W53="","",SKI!W53)</f>
        <v>0</v>
      </c>
      <c r="K53" s="368">
        <f>IF('BAHASA ARAB'!W53="","",'BAHASA ARAB'!W53)</f>
        <v>0</v>
      </c>
      <c r="L53" s="369">
        <f>IF('KE NU AN'!W53="","",'KE NU AN'!W53)</f>
        <v>0</v>
      </c>
      <c r="M53" s="367">
        <f>IF('AQIDAH - AKHLAK'!X53="","",'AQIDAH - AKHLAK'!X53)</f>
        <v>0</v>
      </c>
      <c r="N53" s="367">
        <f>IF('QUR''AN HADITS'!X53="","",'QUR''AN HADITS'!X53)</f>
        <v>0</v>
      </c>
      <c r="O53" s="367">
        <f>IF(FIQIH!X53="","",FIQIH!X53)</f>
        <v>0</v>
      </c>
      <c r="P53" s="367">
        <f>IF(SKI!X53="","",SKI!X53)</f>
        <v>0</v>
      </c>
      <c r="Q53" s="368">
        <f>IF('BAHASA ARAB'!X53="","",'BAHASA ARAB'!X53)</f>
        <v>0</v>
      </c>
      <c r="R53" s="369">
        <f>IF('KE NU AN'!X53="","",'KE NU AN'!X53)</f>
        <v>0</v>
      </c>
      <c r="S53" s="367">
        <f>IF('AQIDAH - AKHLAK'!Y53="","",'AQIDAH - AKHLAK'!Y53)</f>
        <v>0</v>
      </c>
      <c r="T53" s="367">
        <f>IF('QUR''AN HADITS'!Y53="","",'QUR''AN HADITS'!Y53)</f>
        <v>0</v>
      </c>
      <c r="U53" s="367">
        <f>IF(FIQIH!Y53="","",FIQIH!Y53)</f>
        <v>0</v>
      </c>
      <c r="V53" s="367">
        <f>IF(SKI!Y53="","",SKI!Y53)</f>
        <v>0</v>
      </c>
      <c r="W53" s="368">
        <f>IF('BAHASA ARAB'!Y53="","",'BAHASA ARAB'!Y53)</f>
        <v>0</v>
      </c>
      <c r="X53" s="369">
        <f>IF('KE NU AN'!Y53="","",'KE NU AN'!Y53)</f>
        <v>0</v>
      </c>
      <c r="Y53" s="370"/>
      <c r="Z53" s="254">
        <f t="shared" si="13"/>
        <v>0</v>
      </c>
      <c r="AA53" s="254">
        <f t="shared" si="14"/>
        <v>0</v>
      </c>
      <c r="AB53" s="254">
        <f t="shared" si="15"/>
        <v>0</v>
      </c>
      <c r="AC53" s="242">
        <f t="shared" si="16"/>
        <v>0</v>
      </c>
      <c r="AD53" s="201">
        <f t="shared" si="17"/>
        <v>0</v>
      </c>
      <c r="AE53" s="201">
        <f t="shared" si="18"/>
        <v>0</v>
      </c>
      <c r="AF53" s="201">
        <f t="shared" si="19"/>
        <v>1</v>
      </c>
      <c r="AG53" s="201">
        <f t="shared" si="20"/>
        <v>1</v>
      </c>
      <c r="AH53" s="221" t="str">
        <f t="shared" si="21"/>
        <v xml:space="preserve">Menunjukkan penguasaan dalam Mata Pelajaran Aqidah - Akhlak terutama dalam materi Menganalisis tugas dan sifat malaikat Allah serta makhluk gaib lainnya dan Menyajikan hasil analisis keterkaitan sifat malaikat dan syaitan dengan perilaku manusia. </v>
      </c>
      <c r="AI53" s="226" t="str">
        <f t="shared" si="22"/>
        <v xml:space="preserve">Perlu bantuan dalam Mata Pelajaran Aqidah - Akhlak terutama dalam materi Menganalisis tugas dan sifat malaikat Allah serta makhluk gaib lainnya dan Menyajikan hasil analisis keterkaitan sifat malaikat dan syaitan dengan perilaku manusia. </v>
      </c>
      <c r="AJ53" s="331" t="str">
        <f>IF(AF53="","",IF(AF53=1,AL53,IF(AF53=2,AN53,IF(AF53=3,AP53,IF(AF53=4,AR53,IF(AF53=5,AV8if(AF53=6,AV53,"")))))))</f>
        <v xml:space="preserve">Menganalisis tugas dan sifat malaikat Allah serta makhluk gaib lainnya dan Menyajikan hasil analisis keterkaitan sifat malaikat dan syaitan dengan perilaku manusia. </v>
      </c>
      <c r="AK53" s="331" t="str">
        <f>IF(AG53="","",IF(AG53=1,AM53,IF(AG53=2,AO53,IF(AG53=3,AQ53,IF(AG53=4,AS53,IF(AG53=5,AV8if(AG53=6,AW53,"")))))))</f>
        <v xml:space="preserve">Menganalisis tugas dan sifat malaikat Allah serta makhluk gaib lainnya dan Menyajikan hasil analisis keterkaitan sifat malaikat dan syaitan dengan perilaku manusia. </v>
      </c>
      <c r="AL53" s="366" t="str">
        <f>VLOOKUP('AQIDAH - AKHLAK'!AC53,'AQIDAH - AKHLAK'!$G$69:$I$76,3)</f>
        <v xml:space="preserve">Menganalisis tugas dan sifat malaikat Allah serta makhluk gaib lainnya dan Menyajikan hasil analisis keterkaitan sifat malaikat dan syaitan dengan perilaku manusia. </v>
      </c>
      <c r="AM53" s="366" t="str">
        <f>VLOOKUP('AQIDAH - AKHLAK'!AD53,'AQIDAH - AKHLAK'!$G$69:$I$76,3)</f>
        <v xml:space="preserve">Menganalisis tugas dan sifat malaikat Allah serta makhluk gaib lainnya dan Menyajikan hasil analisis keterkaitan sifat malaikat dan syaitan dengan perilaku manusia. </v>
      </c>
      <c r="AN53" s="366" t="str">
        <f>VLOOKUP('QUR''AN HADITS'!AC53,'QUR''AN HADITS'!$G$67:$I$74,3)</f>
        <v>Memahami serta mampu mempraktikkan hukum bacaan mad thobi'I, mad wajib muttashil, dan mad jais munfashil dalam surat pendek pilihan</v>
      </c>
      <c r="AO53" s="366" t="str">
        <f>VLOOKUP('QUR''AN HADITS'!AD53,'QUR''AN HADITS'!$G$67:$I$74,3)</f>
        <v>Memahami serta mampu mempraktikkan hukum bacaan mad thobi'I, mad wajib muttashil, dan mad jais munfashil dalam surat pendek pilihan</v>
      </c>
      <c r="AP53" s="366" t="str">
        <f>VLOOKUP(FIQIH!AC53,FIQIH!$G$67:$I$74,3)</f>
        <v>Menjelaskan pengertian, syarat, rukun, dan ketentuan dalam shalat jum'at beserta ketentuan-ketentuan dalam khutbah jum'at dan amaliyah - amaliyah sunnah yang disyariatkan dihari jum'at</v>
      </c>
      <c r="AQ53" s="366" t="str">
        <f>VLOOKUP(FIQIH!AD53,FIQIH!$G$67:$I$74,3)</f>
        <v>Menjelaskan pengertian, syarat, rukun, dan ketentuan dalam shalat jum'at beserta ketentuan-ketentuan dalam khutbah jum'at dan amaliyah - amaliyah sunnah yang disyariatkan dihari jum'at</v>
      </c>
      <c r="AR53" s="366" t="str">
        <f>VLOOKUP(SKI!AC53,SKI!$G$67:$I$74,3)</f>
        <v>Menganalisis kondisi masyarakat arab pra Islam .</v>
      </c>
      <c r="AS53" s="366" t="str">
        <f>VLOOKUP(SKI!AD53,SKI!$G$67:$I$74,3)</f>
        <v>Menganalisis kondisi masyarakat arab pra Islam .</v>
      </c>
      <c r="AT53" s="366" t="str">
        <f>VLOOKUP('BAHASA ARAB'!AC53,'BAHASA ARAB'!$G$67:$I$74,3)</f>
        <v xml:space="preserve">Materi kalimat istifham </v>
      </c>
      <c r="AU53" s="366" t="str">
        <f>VLOOKUP('BAHASA ARAB'!AD53,'BAHASA ARAB'!$G$67:$I$74,3)</f>
        <v xml:space="preserve">Materi kalimat istifham </v>
      </c>
      <c r="AV53" s="366" t="str">
        <f>VLOOKUP('KE NU AN'!AC53,'KE NU AN'!$G$67:$I$74,3)</f>
        <v>menjelaskan memahami tentang struktur organisai  NU, kepengurusan NU dan tugasnya, lembaga dan badan otonom NU dan perangkat organisasi Nu</v>
      </c>
      <c r="AW53" s="366" t="str">
        <f>VLOOKUP('KE NU AN'!AD53,'KE NU AN'!$G$67:$I$74,3)</f>
        <v>menjelaskan memahami tentang struktur organisai  NU, kepengurusan NU dan tugasnya, lembaga dan badan otonom NU dan perangkat organisasi Nu</v>
      </c>
      <c r="CD53" s="4"/>
      <c r="CE53" s="4"/>
      <c r="CF53" s="4"/>
      <c r="CG53" s="4"/>
      <c r="CH53" s="4"/>
      <c r="CI53" s="4"/>
      <c r="CJ53" s="4"/>
      <c r="CK53" s="4"/>
      <c r="CL53" s="4"/>
      <c r="CM53" s="4"/>
      <c r="CN53" s="4"/>
      <c r="CO53" s="4"/>
      <c r="CP53" s="4"/>
      <c r="CQ53" s="4"/>
      <c r="CR53" s="4"/>
      <c r="CS53" s="4"/>
      <c r="CT53" s="4"/>
      <c r="CU53" s="4"/>
      <c r="CV53" s="4"/>
      <c r="CW53" s="4"/>
      <c r="CX53" s="4"/>
    </row>
    <row r="54" spans="1:103" s="7" customFormat="1" ht="20.25" hidden="1" customHeight="1" x14ac:dyDescent="0.25">
      <c r="A54" s="173"/>
      <c r="B54" s="134" t="e">
        <f t="shared" si="12"/>
        <v>#VALUE!</v>
      </c>
      <c r="C54" s="135">
        <f>IF(Data!F50="","",Data!F50)</f>
        <v>2</v>
      </c>
      <c r="D54" s="135">
        <f>IF(Data!G50="","",Data!G50)</f>
        <v>3</v>
      </c>
      <c r="E54" s="154">
        <f>IF(Data!H50="","",Data!H50)</f>
        <v>4</v>
      </c>
      <c r="F54" s="124">
        <f>IF(Data!I50="","",Data!I50)</f>
        <v>5</v>
      </c>
      <c r="G54" s="367">
        <f>IF('AQIDAH - AKHLAK'!W54="","",'AQIDAH - AKHLAK'!W54)</f>
        <v>0</v>
      </c>
      <c r="H54" s="367">
        <f>IF('QUR''AN HADITS'!W54="","",'QUR''AN HADITS'!W54)</f>
        <v>0</v>
      </c>
      <c r="I54" s="367">
        <f>IF(FIQIH!W54="","",FIQIH!W54)</f>
        <v>0</v>
      </c>
      <c r="J54" s="367">
        <f>IF(SKI!W54="","",SKI!W54)</f>
        <v>0</v>
      </c>
      <c r="K54" s="368">
        <f>IF('BAHASA ARAB'!W54="","",'BAHASA ARAB'!W54)</f>
        <v>0</v>
      </c>
      <c r="L54" s="369">
        <f>IF('KE NU AN'!W54="","",'KE NU AN'!W54)</f>
        <v>0</v>
      </c>
      <c r="M54" s="367">
        <f>IF('AQIDAH - AKHLAK'!X54="","",'AQIDAH - AKHLAK'!X54)</f>
        <v>0</v>
      </c>
      <c r="N54" s="367">
        <f>IF('QUR''AN HADITS'!X54="","",'QUR''AN HADITS'!X54)</f>
        <v>0</v>
      </c>
      <c r="O54" s="367">
        <f>IF(FIQIH!X54="","",FIQIH!X54)</f>
        <v>0</v>
      </c>
      <c r="P54" s="367">
        <f>IF(SKI!X54="","",SKI!X54)</f>
        <v>0</v>
      </c>
      <c r="Q54" s="368">
        <f>IF('BAHASA ARAB'!X54="","",'BAHASA ARAB'!X54)</f>
        <v>0</v>
      </c>
      <c r="R54" s="369">
        <f>IF('KE NU AN'!X54="","",'KE NU AN'!X54)</f>
        <v>0</v>
      </c>
      <c r="S54" s="367">
        <f>IF('AQIDAH - AKHLAK'!Y54="","",'AQIDAH - AKHLAK'!Y54)</f>
        <v>0</v>
      </c>
      <c r="T54" s="367">
        <f>IF('QUR''AN HADITS'!Y54="","",'QUR''AN HADITS'!Y54)</f>
        <v>0</v>
      </c>
      <c r="U54" s="367">
        <f>IF(FIQIH!Y54="","",FIQIH!Y54)</f>
        <v>0</v>
      </c>
      <c r="V54" s="367">
        <f>IF(SKI!Y54="","",SKI!Y54)</f>
        <v>0</v>
      </c>
      <c r="W54" s="368">
        <f>IF('BAHASA ARAB'!Y54="","",'BAHASA ARAB'!Y54)</f>
        <v>0</v>
      </c>
      <c r="X54" s="369">
        <f>IF('KE NU AN'!Y54="","",'KE NU AN'!Y54)</f>
        <v>0</v>
      </c>
      <c r="Y54" s="370"/>
      <c r="Z54" s="254">
        <f t="shared" si="13"/>
        <v>0</v>
      </c>
      <c r="AA54" s="254">
        <f t="shared" si="14"/>
        <v>0</v>
      </c>
      <c r="AB54" s="254">
        <f t="shared" si="15"/>
        <v>0</v>
      </c>
      <c r="AC54" s="242">
        <f t="shared" si="16"/>
        <v>0</v>
      </c>
      <c r="AD54" s="201">
        <f t="shared" si="17"/>
        <v>0</v>
      </c>
      <c r="AE54" s="201">
        <f t="shared" si="18"/>
        <v>0</v>
      </c>
      <c r="AF54" s="201">
        <f t="shared" si="19"/>
        <v>1</v>
      </c>
      <c r="AG54" s="201">
        <f t="shared" si="20"/>
        <v>1</v>
      </c>
      <c r="AH54" s="221" t="str">
        <f t="shared" si="21"/>
        <v xml:space="preserve">Menunjukkan penguasaan dalam Mata Pelajaran Aqidah - Akhlak terutama dalam materi Menganalisis tugas dan sifat malaikat Allah serta makhluk gaib lainnya dan Menyajikan hasil analisis keterkaitan sifat malaikat dan syaitan dengan perilaku manusia. </v>
      </c>
      <c r="AI54" s="226" t="str">
        <f t="shared" si="22"/>
        <v xml:space="preserve">Perlu bantuan dalam Mata Pelajaran Aqidah - Akhlak terutama dalam materi Menganalisis tugas dan sifat malaikat Allah serta makhluk gaib lainnya dan Menyajikan hasil analisis keterkaitan sifat malaikat dan syaitan dengan perilaku manusia. </v>
      </c>
      <c r="AJ54" s="331" t="str">
        <f>IF(AF54="","",IF(AF54=1,AL54,IF(AF54=2,AN54,IF(AF54=3,AP54,IF(AF54=4,AR54,IF(AF54=5,AV8if(AF54=6,AV54,"")))))))</f>
        <v xml:space="preserve">Menganalisis tugas dan sifat malaikat Allah serta makhluk gaib lainnya dan Menyajikan hasil analisis keterkaitan sifat malaikat dan syaitan dengan perilaku manusia. </v>
      </c>
      <c r="AK54" s="331" t="str">
        <f>IF(AG54="","",IF(AG54=1,AM54,IF(AG54=2,AO54,IF(AG54=3,AQ54,IF(AG54=4,AS54,IF(AG54=5,AV8if(AG54=6,AW54,"")))))))</f>
        <v xml:space="preserve">Menganalisis tugas dan sifat malaikat Allah serta makhluk gaib lainnya dan Menyajikan hasil analisis keterkaitan sifat malaikat dan syaitan dengan perilaku manusia. </v>
      </c>
      <c r="AL54" s="366" t="str">
        <f>VLOOKUP('AQIDAH - AKHLAK'!AC54,'AQIDAH - AKHLAK'!$G$69:$I$76,3)</f>
        <v xml:space="preserve">Menganalisis tugas dan sifat malaikat Allah serta makhluk gaib lainnya dan Menyajikan hasil analisis keterkaitan sifat malaikat dan syaitan dengan perilaku manusia. </v>
      </c>
      <c r="AM54" s="366" t="str">
        <f>VLOOKUP('AQIDAH - AKHLAK'!AD54,'AQIDAH - AKHLAK'!$G$69:$I$76,3)</f>
        <v xml:space="preserve">Menganalisis tugas dan sifat malaikat Allah serta makhluk gaib lainnya dan Menyajikan hasil analisis keterkaitan sifat malaikat dan syaitan dengan perilaku manusia. </v>
      </c>
      <c r="AN54" s="366" t="str">
        <f>VLOOKUP('QUR''AN HADITS'!AC54,'QUR''AN HADITS'!$G$67:$I$74,3)</f>
        <v>Memahami serta mampu mempraktikkan hukum bacaan mad thobi'I, mad wajib muttashil, dan mad jais munfashil dalam surat pendek pilihan</v>
      </c>
      <c r="AO54" s="366" t="str">
        <f>VLOOKUP('QUR''AN HADITS'!AD54,'QUR''AN HADITS'!$G$67:$I$74,3)</f>
        <v>Memahami serta mampu mempraktikkan hukum bacaan mad thobi'I, mad wajib muttashil, dan mad jais munfashil dalam surat pendek pilihan</v>
      </c>
      <c r="AP54" s="366" t="str">
        <f>VLOOKUP(FIQIH!AC54,FIQIH!$G$67:$I$74,3)</f>
        <v>Menjelaskan pengertian, syarat, rukun, dan ketentuan dalam shalat jum'at beserta ketentuan-ketentuan dalam khutbah jum'at dan amaliyah - amaliyah sunnah yang disyariatkan dihari jum'at</v>
      </c>
      <c r="AQ54" s="366" t="str">
        <f>VLOOKUP(FIQIH!AD54,FIQIH!$G$67:$I$74,3)</f>
        <v>Menjelaskan pengertian, syarat, rukun, dan ketentuan dalam shalat jum'at beserta ketentuan-ketentuan dalam khutbah jum'at dan amaliyah - amaliyah sunnah yang disyariatkan dihari jum'at</v>
      </c>
      <c r="AR54" s="366" t="str">
        <f>VLOOKUP(SKI!AC54,SKI!$G$67:$I$74,3)</f>
        <v>Menganalisis kondisi masyarakat arab pra Islam .</v>
      </c>
      <c r="AS54" s="366" t="str">
        <f>VLOOKUP(SKI!AD54,SKI!$G$67:$I$74,3)</f>
        <v>Menganalisis kondisi masyarakat arab pra Islam .</v>
      </c>
      <c r="AT54" s="366" t="str">
        <f>VLOOKUP('BAHASA ARAB'!AC54,'BAHASA ARAB'!$G$67:$I$74,3)</f>
        <v xml:space="preserve">Materi kalimat istifham </v>
      </c>
      <c r="AU54" s="366" t="str">
        <f>VLOOKUP('BAHASA ARAB'!AD54,'BAHASA ARAB'!$G$67:$I$74,3)</f>
        <v xml:space="preserve">Materi kalimat istifham </v>
      </c>
      <c r="AV54" s="366" t="str">
        <f>VLOOKUP('KE NU AN'!AC54,'KE NU AN'!$G$67:$I$74,3)</f>
        <v>menjelaskan memahami tentang struktur organisai  NU, kepengurusan NU dan tugasnya, lembaga dan badan otonom NU dan perangkat organisasi Nu</v>
      </c>
      <c r="AW54" s="366" t="str">
        <f>VLOOKUP('KE NU AN'!AD54,'KE NU AN'!$G$67:$I$74,3)</f>
        <v>menjelaskan memahami tentang struktur organisai  NU, kepengurusan NU dan tugasnya, lembaga dan badan otonom NU dan perangkat organisasi Nu</v>
      </c>
      <c r="CD54" s="4"/>
      <c r="CE54" s="4"/>
      <c r="CF54" s="4"/>
      <c r="CG54" s="4"/>
      <c r="CH54" s="4"/>
      <c r="CI54" s="4"/>
      <c r="CJ54" s="4"/>
      <c r="CK54" s="4"/>
      <c r="CL54" s="4"/>
      <c r="CM54" s="4"/>
      <c r="CN54" s="4"/>
      <c r="CO54" s="4"/>
      <c r="CP54" s="4"/>
      <c r="CQ54" s="4"/>
      <c r="CR54" s="4"/>
      <c r="CS54" s="4"/>
      <c r="CT54" s="4"/>
      <c r="CU54" s="4"/>
      <c r="CV54" s="4"/>
      <c r="CW54" s="4"/>
      <c r="CX54" s="4"/>
      <c r="CY54" s="4"/>
    </row>
    <row r="55" spans="1:103" s="7" customFormat="1" ht="18" hidden="1" x14ac:dyDescent="0.25">
      <c r="A55" s="173"/>
      <c r="B55" s="184">
        <v>1</v>
      </c>
      <c r="C55" s="184">
        <v>2</v>
      </c>
      <c r="D55" s="184">
        <v>3</v>
      </c>
      <c r="E55" s="184">
        <v>4</v>
      </c>
      <c r="F55" s="184">
        <v>5</v>
      </c>
      <c r="G55" s="184">
        <v>6</v>
      </c>
      <c r="H55" s="184">
        <v>7</v>
      </c>
      <c r="I55" s="184">
        <v>8</v>
      </c>
      <c r="J55" s="184">
        <v>9</v>
      </c>
      <c r="K55" s="184"/>
      <c r="L55" s="184">
        <v>10</v>
      </c>
      <c r="M55" s="184">
        <v>11</v>
      </c>
      <c r="N55" s="184">
        <v>12</v>
      </c>
      <c r="O55" s="184">
        <v>13</v>
      </c>
      <c r="P55" s="184">
        <v>14</v>
      </c>
      <c r="Q55" s="184"/>
      <c r="R55" s="184">
        <v>15</v>
      </c>
      <c r="S55" s="184">
        <v>16</v>
      </c>
      <c r="T55" s="184">
        <v>17</v>
      </c>
      <c r="U55" s="184">
        <v>18</v>
      </c>
      <c r="V55" s="184">
        <v>19</v>
      </c>
      <c r="W55" s="184"/>
      <c r="X55" s="184">
        <v>20</v>
      </c>
      <c r="Y55" s="184">
        <v>21</v>
      </c>
      <c r="Z55" s="184">
        <v>22</v>
      </c>
      <c r="AA55" s="184">
        <v>23</v>
      </c>
      <c r="AB55" s="184">
        <v>24</v>
      </c>
      <c r="AC55" s="242">
        <f t="shared" ref="AC55" si="23">IF(AB55="","",ROUND(((Z55*2)+AA55+AB55)/4,0))</f>
        <v>23</v>
      </c>
      <c r="AD55" s="184">
        <v>27</v>
      </c>
      <c r="AE55" s="184">
        <v>28</v>
      </c>
      <c r="AF55" s="184">
        <v>31</v>
      </c>
      <c r="AG55" s="184">
        <v>32</v>
      </c>
      <c r="AH55" s="184">
        <v>33</v>
      </c>
      <c r="AI55" s="184">
        <v>34</v>
      </c>
      <c r="AJ55" s="184"/>
      <c r="AK55" s="184"/>
      <c r="CD55" s="4"/>
      <c r="CE55" s="4"/>
      <c r="CF55" s="4"/>
      <c r="CG55" s="4"/>
      <c r="CH55" s="4"/>
      <c r="CI55" s="4"/>
      <c r="CJ55" s="4"/>
      <c r="CK55" s="4"/>
      <c r="CL55" s="4"/>
      <c r="CM55" s="4"/>
      <c r="CN55" s="4"/>
      <c r="CO55" s="4"/>
      <c r="CP55" s="4"/>
      <c r="CQ55" s="4"/>
      <c r="CR55" s="4"/>
      <c r="CS55" s="4"/>
      <c r="CT55" s="4"/>
      <c r="CU55" s="4"/>
      <c r="CV55" s="4"/>
      <c r="CW55" s="4"/>
      <c r="CX55" s="4"/>
      <c r="CY55" s="4"/>
    </row>
    <row r="56" spans="1:103" s="7" customFormat="1" ht="15" hidden="1" x14ac:dyDescent="0.25">
      <c r="A56" s="173"/>
      <c r="B56" s="184"/>
      <c r="C56" s="184"/>
      <c r="D56" s="184"/>
      <c r="E56" s="184"/>
      <c r="F56" s="184"/>
      <c r="G56" s="184"/>
      <c r="H56" s="184"/>
      <c r="I56" s="184"/>
      <c r="J56" s="184"/>
      <c r="K56" s="184"/>
      <c r="L56" s="184"/>
      <c r="M56" s="184"/>
      <c r="N56" s="184"/>
      <c r="O56" s="184"/>
      <c r="P56" s="184"/>
      <c r="Q56" s="184"/>
      <c r="R56" s="184"/>
      <c r="S56" s="184"/>
      <c r="T56" s="184"/>
      <c r="U56" s="184"/>
      <c r="V56" s="184"/>
      <c r="W56" s="184"/>
      <c r="X56" s="184"/>
      <c r="Y56" s="184"/>
      <c r="Z56" s="184"/>
      <c r="AA56" s="184"/>
      <c r="AB56" s="184"/>
      <c r="AC56" s="184"/>
      <c r="AD56" s="184"/>
      <c r="AE56" s="184"/>
      <c r="AF56" s="184"/>
      <c r="AG56" s="184"/>
      <c r="AH56" s="184"/>
      <c r="AI56" s="184"/>
      <c r="AJ56" s="184"/>
      <c r="AK56" s="184"/>
      <c r="CD56" s="4"/>
      <c r="CE56" s="4"/>
      <c r="CF56" s="4"/>
      <c r="CG56" s="4"/>
      <c r="CH56" s="4"/>
      <c r="CI56" s="4"/>
      <c r="CJ56" s="4"/>
      <c r="CK56" s="4"/>
      <c r="CL56" s="4"/>
      <c r="CM56" s="4"/>
      <c r="CN56" s="4"/>
      <c r="CO56" s="4"/>
      <c r="CP56" s="4"/>
      <c r="CQ56" s="4"/>
      <c r="CR56" s="4"/>
      <c r="CS56" s="4"/>
      <c r="CT56" s="4"/>
      <c r="CU56" s="4"/>
      <c r="CV56" s="4"/>
      <c r="CW56" s="4"/>
      <c r="CX56" s="4"/>
      <c r="CY56" s="4"/>
    </row>
    <row r="57" spans="1:103" s="7" customFormat="1" ht="15" x14ac:dyDescent="0.25">
      <c r="A57" s="4"/>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c r="AC57" s="247"/>
      <c r="AD57" s="247"/>
      <c r="AE57" s="247"/>
      <c r="AF57" s="247"/>
      <c r="AG57" s="247"/>
      <c r="AH57" s="247"/>
      <c r="AI57" s="247"/>
      <c r="AJ57" s="247"/>
      <c r="AK57" s="247"/>
      <c r="CD57" s="4"/>
      <c r="CE57" s="4"/>
      <c r="CF57" s="4"/>
      <c r="CG57" s="4"/>
      <c r="CH57" s="4"/>
      <c r="CI57" s="4"/>
      <c r="CJ57" s="4"/>
      <c r="CK57" s="4"/>
      <c r="CL57" s="4"/>
      <c r="CM57" s="4"/>
      <c r="CN57" s="4"/>
      <c r="CO57" s="4"/>
      <c r="CP57" s="4"/>
      <c r="CQ57" s="4"/>
      <c r="CR57" s="4"/>
      <c r="CS57" s="4"/>
      <c r="CT57" s="4"/>
      <c r="CU57" s="4"/>
      <c r="CV57" s="4"/>
      <c r="CW57" s="4"/>
      <c r="CX57" s="4"/>
      <c r="CY57" s="4"/>
    </row>
    <row r="58" spans="1:103" s="7" customFormat="1" ht="15.75" x14ac:dyDescent="0.25">
      <c r="A58" s="4"/>
      <c r="B58" s="247"/>
      <c r="C58" s="247"/>
      <c r="D58" s="247"/>
      <c r="E58" s="247"/>
      <c r="F58" s="247"/>
      <c r="G58" s="247"/>
      <c r="H58" s="247"/>
      <c r="I58" s="247"/>
      <c r="J58" s="247"/>
      <c r="K58" s="247"/>
      <c r="L58" s="247"/>
      <c r="M58" s="247"/>
      <c r="N58" s="247"/>
      <c r="O58" s="247"/>
      <c r="P58" s="247"/>
      <c r="Q58" s="247"/>
      <c r="R58" s="247"/>
      <c r="S58" s="247"/>
      <c r="T58" s="247"/>
      <c r="U58" s="247"/>
      <c r="V58" s="247"/>
      <c r="W58" s="247"/>
      <c r="X58" s="249" t="s">
        <v>297</v>
      </c>
      <c r="Y58" s="247"/>
      <c r="Z58" s="247"/>
      <c r="AA58" s="247"/>
      <c r="AB58" s="247"/>
      <c r="AC58" s="247"/>
      <c r="AD58" s="247"/>
      <c r="AE58" s="247"/>
      <c r="AF58" s="247"/>
      <c r="AG58" s="247"/>
      <c r="AH58" s="247"/>
      <c r="AI58" s="247"/>
      <c r="AJ58" s="247"/>
      <c r="AK58" s="247"/>
      <c r="CD58" s="4"/>
      <c r="CE58" s="4"/>
      <c r="CF58" s="4"/>
      <c r="CG58" s="4"/>
      <c r="CH58" s="4"/>
      <c r="CI58" s="4"/>
      <c r="CJ58" s="4"/>
      <c r="CK58" s="4"/>
      <c r="CL58" s="4"/>
      <c r="CM58" s="4"/>
      <c r="CN58" s="4"/>
      <c r="CO58" s="4"/>
      <c r="CP58" s="4"/>
      <c r="CQ58" s="4"/>
      <c r="CR58" s="4"/>
      <c r="CS58" s="4"/>
      <c r="CT58" s="4"/>
      <c r="CU58" s="4"/>
      <c r="CV58" s="4"/>
      <c r="CW58" s="4"/>
      <c r="CX58" s="4"/>
      <c r="CY58" s="4"/>
    </row>
    <row r="59" spans="1:103" s="7" customFormat="1" ht="15.75" x14ac:dyDescent="0.25">
      <c r="A59" s="4"/>
      <c r="B59" s="247"/>
      <c r="C59" s="247"/>
      <c r="D59" s="247"/>
      <c r="E59" s="247"/>
      <c r="F59" s="247"/>
      <c r="G59" s="247"/>
      <c r="H59" s="247"/>
      <c r="I59" s="247"/>
      <c r="J59" s="247"/>
      <c r="K59" s="247"/>
      <c r="L59" s="247"/>
      <c r="M59" s="247"/>
      <c r="N59" s="247"/>
      <c r="O59" s="247"/>
      <c r="P59" s="247"/>
      <c r="Q59" s="247"/>
      <c r="R59" s="247"/>
      <c r="S59" s="247"/>
      <c r="T59" s="247"/>
      <c r="U59" s="247"/>
      <c r="V59" s="247"/>
      <c r="W59" s="247"/>
      <c r="X59" s="249" t="s">
        <v>116</v>
      </c>
      <c r="Y59" s="247"/>
      <c r="Z59" s="247"/>
      <c r="AA59" s="247"/>
      <c r="AB59" s="247"/>
      <c r="AC59" s="247"/>
      <c r="AD59" s="247"/>
      <c r="AE59" s="247"/>
      <c r="AF59" s="247"/>
      <c r="AG59" s="247"/>
      <c r="AH59" s="247"/>
      <c r="AI59" s="247"/>
      <c r="AJ59" s="247"/>
      <c r="AK59" s="247"/>
      <c r="CD59" s="4"/>
      <c r="CE59" s="4"/>
      <c r="CF59" s="4"/>
      <c r="CG59" s="4"/>
      <c r="CH59" s="4"/>
      <c r="CI59" s="4"/>
      <c r="CJ59" s="4"/>
      <c r="CK59" s="4"/>
      <c r="CL59" s="4"/>
      <c r="CM59" s="4"/>
      <c r="CN59" s="4"/>
      <c r="CO59" s="4"/>
      <c r="CP59" s="4"/>
      <c r="CQ59" s="4"/>
      <c r="CR59" s="4"/>
      <c r="CS59" s="4"/>
      <c r="CT59" s="4"/>
      <c r="CU59" s="4"/>
      <c r="CV59" s="4"/>
      <c r="CW59" s="4"/>
      <c r="CX59" s="4"/>
      <c r="CY59" s="4"/>
    </row>
    <row r="60" spans="1:103" s="7" customFormat="1" ht="15" x14ac:dyDescent="0.25">
      <c r="A60" s="4"/>
      <c r="B60" s="247"/>
      <c r="C60" s="247"/>
      <c r="D60" s="247"/>
      <c r="E60" s="247"/>
      <c r="F60" s="247"/>
      <c r="G60" s="247"/>
      <c r="H60" s="247"/>
      <c r="I60" s="247"/>
      <c r="J60" s="247"/>
      <c r="K60" s="247"/>
      <c r="L60" s="247"/>
      <c r="M60" s="247"/>
      <c r="N60" s="247"/>
      <c r="O60" s="247"/>
      <c r="P60" s="247"/>
      <c r="Q60" s="247"/>
      <c r="R60" s="247"/>
      <c r="S60" s="247"/>
      <c r="T60" s="247"/>
      <c r="U60" s="247"/>
      <c r="V60" s="247"/>
      <c r="W60" s="247"/>
      <c r="X60" s="247"/>
      <c r="Y60" s="247"/>
      <c r="Z60" s="247"/>
      <c r="AA60" s="247"/>
      <c r="AB60" s="247"/>
      <c r="AC60" s="247"/>
      <c r="AD60" s="247"/>
      <c r="AE60" s="247"/>
      <c r="AF60" s="247"/>
      <c r="AG60" s="247"/>
      <c r="AH60" s="247"/>
      <c r="AI60" s="247"/>
      <c r="AJ60" s="247"/>
      <c r="AK60" s="247"/>
      <c r="CD60" s="4"/>
      <c r="CE60" s="4"/>
      <c r="CF60" s="4"/>
      <c r="CG60" s="4"/>
      <c r="CH60" s="4"/>
      <c r="CI60" s="4"/>
      <c r="CJ60" s="4"/>
      <c r="CK60" s="4"/>
      <c r="CL60" s="4"/>
      <c r="CM60" s="4"/>
      <c r="CN60" s="4"/>
      <c r="CO60" s="4"/>
      <c r="CP60" s="4"/>
      <c r="CQ60" s="4"/>
      <c r="CR60" s="4"/>
      <c r="CS60" s="4"/>
      <c r="CT60" s="4"/>
      <c r="CU60" s="4"/>
      <c r="CV60" s="4"/>
      <c r="CW60" s="4"/>
      <c r="CX60" s="4"/>
      <c r="CY60" s="4"/>
    </row>
    <row r="61" spans="1:103" s="7" customFormat="1" ht="15" x14ac:dyDescent="0.25">
      <c r="A61" s="4"/>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c r="AC61" s="247"/>
      <c r="AD61" s="247"/>
      <c r="AE61" s="247"/>
      <c r="AF61" s="247"/>
      <c r="AG61" s="247"/>
      <c r="AH61" s="247"/>
      <c r="AI61" s="247"/>
      <c r="AJ61" s="247"/>
      <c r="AK61" s="247"/>
      <c r="CD61" s="4"/>
      <c r="CE61" s="4"/>
      <c r="CF61" s="4"/>
      <c r="CG61" s="4"/>
      <c r="CH61" s="4"/>
      <c r="CI61" s="4"/>
      <c r="CJ61" s="4"/>
      <c r="CK61" s="4"/>
      <c r="CL61" s="4"/>
      <c r="CM61" s="4"/>
      <c r="CN61" s="4"/>
      <c r="CO61" s="4"/>
      <c r="CP61" s="4"/>
      <c r="CQ61" s="4"/>
      <c r="CR61" s="4"/>
      <c r="CS61" s="4"/>
      <c r="CT61" s="4"/>
      <c r="CU61" s="4"/>
      <c r="CV61" s="4"/>
      <c r="CW61" s="4"/>
      <c r="CX61" s="4"/>
      <c r="CY61" s="4"/>
    </row>
    <row r="62" spans="1:103" s="7" customFormat="1" ht="15" x14ac:dyDescent="0.25">
      <c r="A62" s="4"/>
      <c r="B62" s="247"/>
      <c r="C62" s="247"/>
      <c r="D62" s="247"/>
      <c r="E62" s="247"/>
      <c r="F62" s="247"/>
      <c r="G62" s="247"/>
      <c r="H62" s="247"/>
      <c r="I62" s="247"/>
      <c r="J62" s="247"/>
      <c r="K62" s="247"/>
      <c r="L62" s="247"/>
      <c r="M62" s="247"/>
      <c r="N62" s="247"/>
      <c r="O62" s="247"/>
      <c r="P62" s="247"/>
      <c r="Q62" s="247"/>
      <c r="R62" s="247"/>
      <c r="S62" s="247"/>
      <c r="T62" s="247"/>
      <c r="U62" s="247"/>
      <c r="V62" s="247"/>
      <c r="W62" s="247"/>
      <c r="X62" s="247"/>
      <c r="Y62" s="247"/>
      <c r="Z62" s="247"/>
      <c r="AA62" s="247"/>
      <c r="AB62" s="247"/>
      <c r="AC62" s="247"/>
      <c r="AD62" s="247"/>
      <c r="AE62" s="247"/>
      <c r="AF62" s="247"/>
      <c r="AG62" s="247"/>
      <c r="AH62" s="247"/>
      <c r="AI62" s="247"/>
      <c r="AJ62" s="247"/>
      <c r="AK62" s="247"/>
      <c r="CD62" s="4"/>
      <c r="CE62" s="4"/>
      <c r="CF62" s="4"/>
      <c r="CG62" s="4"/>
      <c r="CH62" s="4"/>
      <c r="CI62" s="4"/>
      <c r="CJ62" s="4"/>
      <c r="CK62" s="4"/>
      <c r="CL62" s="4"/>
      <c r="CM62" s="4"/>
      <c r="CN62" s="4"/>
      <c r="CO62" s="4"/>
      <c r="CP62" s="4"/>
      <c r="CQ62" s="4"/>
      <c r="CR62" s="4"/>
      <c r="CS62" s="4"/>
      <c r="CT62" s="4"/>
      <c r="CU62" s="4"/>
      <c r="CV62" s="4"/>
      <c r="CW62" s="4"/>
      <c r="CX62" s="4"/>
      <c r="CY62" s="4"/>
    </row>
    <row r="63" spans="1:103" s="7" customFormat="1" ht="15.75" x14ac:dyDescent="0.25">
      <c r="A63" s="4"/>
      <c r="B63" s="247"/>
      <c r="C63" s="247"/>
      <c r="D63" s="247"/>
      <c r="E63" s="247"/>
      <c r="F63" s="247"/>
      <c r="G63" s="247"/>
      <c r="H63" s="247"/>
      <c r="I63" s="247"/>
      <c r="J63" s="247"/>
      <c r="K63" s="247"/>
      <c r="L63" s="247"/>
      <c r="M63" s="247"/>
      <c r="N63" s="247"/>
      <c r="O63" s="247"/>
      <c r="P63" s="247"/>
      <c r="Q63" s="247"/>
      <c r="R63" s="247"/>
      <c r="S63" s="247"/>
      <c r="T63" s="247"/>
      <c r="U63" s="247"/>
      <c r="V63" s="247"/>
      <c r="W63" s="247"/>
      <c r="X63" s="259"/>
      <c r="Y63" s="250"/>
      <c r="Z63" s="250"/>
      <c r="AA63" s="250"/>
      <c r="AB63" s="247"/>
      <c r="AC63" s="247"/>
      <c r="AD63" s="247"/>
      <c r="AE63" s="247"/>
      <c r="AF63" s="247"/>
      <c r="AG63" s="247"/>
      <c r="AH63" s="247"/>
      <c r="AI63" s="247"/>
      <c r="AJ63" s="247"/>
      <c r="AK63" s="247"/>
      <c r="CD63" s="4"/>
      <c r="CE63" s="4"/>
      <c r="CF63" s="4"/>
      <c r="CG63" s="4"/>
      <c r="CH63" s="4"/>
      <c r="CI63" s="4"/>
      <c r="CJ63" s="4"/>
      <c r="CK63" s="4"/>
      <c r="CL63" s="4"/>
      <c r="CM63" s="4"/>
      <c r="CN63" s="4"/>
      <c r="CO63" s="4"/>
      <c r="CP63" s="4"/>
      <c r="CQ63" s="4"/>
      <c r="CR63" s="4"/>
      <c r="CS63" s="4"/>
      <c r="CT63" s="4"/>
      <c r="CU63" s="4"/>
      <c r="CV63" s="4"/>
      <c r="CW63" s="4"/>
      <c r="CX63" s="4"/>
      <c r="CY63" s="4"/>
    </row>
    <row r="64" spans="1:103" s="7" customFormat="1" ht="15.75" x14ac:dyDescent="0.25">
      <c r="A64" s="4"/>
      <c r="B64" s="247"/>
      <c r="C64" s="247"/>
      <c r="D64" s="247"/>
      <c r="E64" s="247"/>
      <c r="F64" s="247"/>
      <c r="G64" s="247"/>
      <c r="H64" s="247"/>
      <c r="I64" s="247"/>
      <c r="J64" s="247"/>
      <c r="K64" s="247"/>
      <c r="L64" s="247"/>
      <c r="M64" s="247"/>
      <c r="N64" s="247"/>
      <c r="O64" s="247"/>
      <c r="P64" s="247"/>
      <c r="Q64" s="247"/>
      <c r="R64" s="247"/>
      <c r="S64" s="247"/>
      <c r="T64" s="247"/>
      <c r="U64" s="247"/>
      <c r="V64" s="247"/>
      <c r="W64" s="247"/>
      <c r="X64" s="248" t="s">
        <v>161</v>
      </c>
      <c r="Y64" s="247"/>
      <c r="Z64" s="247"/>
      <c r="AA64" s="247"/>
      <c r="AB64" s="247"/>
      <c r="AC64" s="247"/>
      <c r="AD64" s="247"/>
      <c r="AE64" s="247"/>
      <c r="AF64" s="247"/>
      <c r="AG64" s="247"/>
      <c r="AH64" s="247"/>
      <c r="AI64" s="247"/>
      <c r="AJ64" s="247"/>
      <c r="AK64" s="247"/>
      <c r="CD64" s="4"/>
      <c r="CE64" s="4"/>
      <c r="CF64" s="4"/>
      <c r="CG64" s="4"/>
      <c r="CH64" s="4"/>
      <c r="CI64" s="4"/>
      <c r="CJ64" s="4"/>
      <c r="CK64" s="4"/>
      <c r="CL64" s="4"/>
      <c r="CM64" s="4"/>
      <c r="CN64" s="4"/>
      <c r="CO64" s="4"/>
      <c r="CP64" s="4"/>
      <c r="CQ64" s="4"/>
      <c r="CR64" s="4"/>
      <c r="CS64" s="4"/>
      <c r="CT64" s="4"/>
      <c r="CU64" s="4"/>
      <c r="CV64" s="4"/>
      <c r="CW64" s="4"/>
      <c r="CX64" s="4"/>
      <c r="CY64" s="4"/>
    </row>
    <row r="65" spans="1:103" s="7" customFormat="1" ht="15.75" thickBot="1" x14ac:dyDescent="0.3">
      <c r="A65" s="4"/>
      <c r="B65" s="247"/>
      <c r="C65" s="247"/>
      <c r="D65" s="247"/>
      <c r="E65" s="247"/>
      <c r="F65" s="247"/>
      <c r="G65" s="247"/>
      <c r="H65" s="247"/>
      <c r="I65" s="247"/>
      <c r="J65" s="247"/>
      <c r="K65" s="247"/>
      <c r="L65" s="247"/>
      <c r="M65" s="247"/>
      <c r="N65" s="247"/>
      <c r="O65" s="247"/>
      <c r="P65" s="247"/>
      <c r="Q65" s="247"/>
      <c r="R65" s="247"/>
      <c r="S65" s="247"/>
      <c r="T65" s="247"/>
      <c r="U65" s="247"/>
      <c r="V65" s="247"/>
      <c r="W65" s="247"/>
      <c r="X65" s="247"/>
      <c r="Y65" s="247"/>
      <c r="Z65" s="247"/>
      <c r="AA65" s="247"/>
      <c r="AB65" s="247"/>
      <c r="AC65" s="247"/>
      <c r="AD65" s="247"/>
      <c r="AE65" s="247"/>
      <c r="AF65" s="247"/>
      <c r="AG65" s="247"/>
      <c r="AH65" s="247"/>
      <c r="AI65" s="247"/>
      <c r="AJ65" s="247"/>
      <c r="AK65" s="247"/>
      <c r="CD65" s="4"/>
      <c r="CE65" s="4"/>
      <c r="CF65" s="4"/>
      <c r="CG65" s="4"/>
      <c r="CH65" s="4"/>
      <c r="CI65" s="4"/>
      <c r="CJ65" s="4"/>
      <c r="CK65" s="4"/>
      <c r="CL65" s="4"/>
      <c r="CM65" s="4"/>
      <c r="CN65" s="4"/>
      <c r="CO65" s="4"/>
      <c r="CP65" s="4"/>
      <c r="CQ65" s="4"/>
      <c r="CR65" s="4"/>
      <c r="CS65" s="4"/>
      <c r="CT65" s="4"/>
      <c r="CU65" s="4"/>
      <c r="CV65" s="4"/>
      <c r="CW65" s="4"/>
      <c r="CX65" s="4"/>
      <c r="CY65" s="4"/>
    </row>
    <row r="66" spans="1:103" s="7" customFormat="1" ht="18" customHeight="1" thickBot="1" x14ac:dyDescent="0.3">
      <c r="A66" s="173"/>
      <c r="B66" s="32"/>
      <c r="C66" s="33"/>
      <c r="D66" s="33"/>
      <c r="E66" s="32"/>
      <c r="F66" s="32"/>
      <c r="G66" s="239" t="s">
        <v>18</v>
      </c>
      <c r="H66" s="240" t="s">
        <v>118</v>
      </c>
      <c r="I66" s="637" t="s">
        <v>240</v>
      </c>
      <c r="J66" s="638"/>
      <c r="K66" s="679"/>
      <c r="L66" s="638"/>
      <c r="M66" s="638"/>
      <c r="N66" s="638"/>
      <c r="O66" s="638"/>
      <c r="P66" s="638"/>
      <c r="Q66" s="679"/>
      <c r="R66" s="638"/>
      <c r="S66" s="638"/>
      <c r="T66" s="638"/>
      <c r="U66" s="638"/>
      <c r="V66" s="638"/>
      <c r="W66" s="679"/>
      <c r="X66" s="638"/>
      <c r="Y66" s="639"/>
      <c r="Z66" s="32"/>
      <c r="AA66" s="32"/>
      <c r="AB66" s="32"/>
      <c r="AC66" s="33"/>
      <c r="AD66" s="32"/>
      <c r="AE66" s="32"/>
      <c r="AF66" s="32"/>
      <c r="AG66" s="32"/>
      <c r="AH66" s="32"/>
      <c r="AI66" s="32"/>
      <c r="AJ66" s="32"/>
      <c r="AK66" s="32"/>
      <c r="CD66" s="4"/>
      <c r="CE66" s="4"/>
      <c r="CF66" s="4"/>
      <c r="CG66" s="4"/>
      <c r="CH66" s="4"/>
      <c r="CI66" s="4"/>
      <c r="CJ66" s="4"/>
      <c r="CK66" s="4"/>
      <c r="CL66" s="4"/>
      <c r="CM66" s="4"/>
      <c r="CN66" s="4"/>
      <c r="CO66" s="4"/>
      <c r="CP66" s="4"/>
      <c r="CQ66" s="4"/>
      <c r="CR66" s="4"/>
      <c r="CS66" s="4"/>
      <c r="CT66" s="4"/>
      <c r="CU66" s="4"/>
      <c r="CV66" s="4"/>
      <c r="CW66" s="4"/>
      <c r="CX66" s="4"/>
      <c r="CY66" s="4"/>
    </row>
    <row r="67" spans="1:103" s="7" customFormat="1" ht="15.95" customHeight="1" x14ac:dyDescent="0.25">
      <c r="A67" s="173"/>
      <c r="B67" s="32"/>
      <c r="C67" s="185" t="s">
        <v>139</v>
      </c>
      <c r="D67" s="33"/>
      <c r="E67" s="32"/>
      <c r="F67" s="640" t="s">
        <v>134</v>
      </c>
      <c r="G67" s="231">
        <v>1</v>
      </c>
      <c r="H67" s="356" t="s">
        <v>119</v>
      </c>
      <c r="I67" s="680" t="s">
        <v>270</v>
      </c>
      <c r="J67" s="681"/>
      <c r="K67" s="682"/>
      <c r="L67" s="681"/>
      <c r="M67" s="681"/>
      <c r="N67" s="681"/>
      <c r="O67" s="681"/>
      <c r="P67" s="681"/>
      <c r="Q67" s="682"/>
      <c r="R67" s="681"/>
      <c r="S67" s="681"/>
      <c r="T67" s="681"/>
      <c r="U67" s="681"/>
      <c r="V67" s="681"/>
      <c r="W67" s="682"/>
      <c r="X67" s="681"/>
      <c r="Y67" s="683"/>
      <c r="Z67" s="32"/>
      <c r="AA67" s="32"/>
      <c r="AB67" s="32"/>
      <c r="AC67" s="33"/>
      <c r="AD67" s="32"/>
      <c r="AE67" s="32"/>
      <c r="AF67" s="32"/>
      <c r="AG67" s="32"/>
      <c r="AH67" s="32"/>
      <c r="AI67" s="32"/>
      <c r="AJ67" s="32"/>
      <c r="AK67" s="32"/>
      <c r="CD67" s="4"/>
      <c r="CE67" s="4"/>
      <c r="CF67" s="4"/>
      <c r="CG67" s="4"/>
      <c r="CH67" s="4"/>
      <c r="CI67" s="4"/>
      <c r="CJ67" s="4"/>
      <c r="CK67" s="4"/>
      <c r="CL67" s="4"/>
      <c r="CM67" s="4"/>
      <c r="CN67" s="4"/>
      <c r="CO67" s="4"/>
      <c r="CP67" s="4"/>
      <c r="CQ67" s="4"/>
      <c r="CR67" s="4"/>
      <c r="CS67" s="4"/>
      <c r="CT67" s="4"/>
      <c r="CU67" s="4"/>
      <c r="CV67" s="4"/>
      <c r="CW67" s="4"/>
      <c r="CX67" s="4"/>
      <c r="CY67" s="4"/>
    </row>
    <row r="68" spans="1:103" s="7" customFormat="1" ht="15.95" customHeight="1" x14ac:dyDescent="0.25">
      <c r="A68" s="173"/>
      <c r="B68" s="32"/>
      <c r="C68" s="187" t="s">
        <v>146</v>
      </c>
      <c r="D68" s="187"/>
      <c r="E68" s="32"/>
      <c r="F68" s="641"/>
      <c r="G68" s="232">
        <v>2</v>
      </c>
      <c r="H68" s="357" t="s">
        <v>120</v>
      </c>
      <c r="I68" s="684" t="s">
        <v>271</v>
      </c>
      <c r="J68" s="685"/>
      <c r="K68" s="685"/>
      <c r="L68" s="685"/>
      <c r="M68" s="685"/>
      <c r="N68" s="685"/>
      <c r="O68" s="685"/>
      <c r="P68" s="685"/>
      <c r="Q68" s="685"/>
      <c r="R68" s="685"/>
      <c r="S68" s="685"/>
      <c r="T68" s="685"/>
      <c r="U68" s="685"/>
      <c r="V68" s="685"/>
      <c r="W68" s="685"/>
      <c r="X68" s="685"/>
      <c r="Y68" s="686"/>
      <c r="Z68" s="32"/>
      <c r="AA68" s="32"/>
      <c r="AB68" s="32"/>
      <c r="AC68" s="33"/>
      <c r="AD68" s="32"/>
      <c r="AE68" s="32"/>
      <c r="AF68" s="32"/>
      <c r="AG68" s="32"/>
      <c r="AH68" s="32"/>
      <c r="AI68" s="32"/>
      <c r="AJ68" s="32"/>
      <c r="AK68" s="32"/>
      <c r="CD68" s="4"/>
      <c r="CE68" s="4"/>
      <c r="CF68" s="4"/>
      <c r="CG68" s="4"/>
      <c r="CH68" s="4"/>
      <c r="CI68" s="4"/>
      <c r="CJ68" s="4"/>
      <c r="CK68" s="4"/>
      <c r="CL68" s="4"/>
      <c r="CM68" s="4"/>
      <c r="CN68" s="4"/>
      <c r="CO68" s="4"/>
      <c r="CP68" s="4"/>
      <c r="CQ68" s="4"/>
      <c r="CR68" s="4"/>
      <c r="CS68" s="4"/>
      <c r="CT68" s="4"/>
      <c r="CU68" s="4"/>
      <c r="CV68" s="4"/>
      <c r="CW68" s="4"/>
      <c r="CX68" s="4"/>
      <c r="CY68" s="4"/>
    </row>
    <row r="69" spans="1:103" s="7" customFormat="1" ht="15.95" customHeight="1" x14ac:dyDescent="0.25">
      <c r="A69" s="173"/>
      <c r="B69" s="32"/>
      <c r="C69" s="187" t="s">
        <v>147</v>
      </c>
      <c r="D69" s="187"/>
      <c r="E69" s="32"/>
      <c r="F69" s="641"/>
      <c r="G69" s="232">
        <v>3</v>
      </c>
      <c r="H69" s="358" t="s">
        <v>121</v>
      </c>
      <c r="I69" s="684" t="s">
        <v>272</v>
      </c>
      <c r="J69" s="685"/>
      <c r="K69" s="685"/>
      <c r="L69" s="685"/>
      <c r="M69" s="685"/>
      <c r="N69" s="685"/>
      <c r="O69" s="685"/>
      <c r="P69" s="685"/>
      <c r="Q69" s="685"/>
      <c r="R69" s="685"/>
      <c r="S69" s="685"/>
      <c r="T69" s="685"/>
      <c r="U69" s="685"/>
      <c r="V69" s="685"/>
      <c r="W69" s="685"/>
      <c r="X69" s="685"/>
      <c r="Y69" s="686"/>
      <c r="Z69" s="32"/>
      <c r="AA69" s="32"/>
      <c r="AB69" s="32"/>
      <c r="AC69" s="33"/>
      <c r="AD69" s="32"/>
      <c r="AE69" s="32"/>
      <c r="AF69" s="32"/>
      <c r="AG69" s="32"/>
      <c r="AH69" s="32"/>
      <c r="AI69" s="32"/>
      <c r="AJ69" s="32"/>
      <c r="AK69" s="32"/>
      <c r="CD69" s="4"/>
      <c r="CE69" s="4"/>
      <c r="CF69" s="4"/>
      <c r="CG69" s="4"/>
      <c r="CH69" s="4"/>
      <c r="CI69" s="4"/>
      <c r="CJ69" s="4"/>
      <c r="CK69" s="4"/>
      <c r="CL69" s="4"/>
      <c r="CM69" s="4"/>
      <c r="CN69" s="4"/>
      <c r="CO69" s="4"/>
      <c r="CP69" s="4"/>
      <c r="CQ69" s="4"/>
      <c r="CR69" s="4"/>
      <c r="CS69" s="4"/>
      <c r="CT69" s="4"/>
      <c r="CU69" s="4"/>
      <c r="CV69" s="4"/>
      <c r="CW69" s="4"/>
      <c r="CX69" s="4"/>
      <c r="CY69" s="4"/>
    </row>
    <row r="70" spans="1:103" s="7" customFormat="1" ht="15.95" customHeight="1" x14ac:dyDescent="0.25">
      <c r="A70" s="173"/>
      <c r="B70" s="32"/>
      <c r="C70" s="215" t="s">
        <v>115</v>
      </c>
      <c r="D70" s="187"/>
      <c r="E70" s="32"/>
      <c r="F70" s="641"/>
      <c r="G70" s="232">
        <v>4</v>
      </c>
      <c r="H70" s="357" t="s">
        <v>122</v>
      </c>
      <c r="I70" s="684" t="s">
        <v>273</v>
      </c>
      <c r="J70" s="685"/>
      <c r="K70" s="685"/>
      <c r="L70" s="685"/>
      <c r="M70" s="685"/>
      <c r="N70" s="685"/>
      <c r="O70" s="685"/>
      <c r="P70" s="685"/>
      <c r="Q70" s="685"/>
      <c r="R70" s="685"/>
      <c r="S70" s="685"/>
      <c r="T70" s="685"/>
      <c r="U70" s="685"/>
      <c r="V70" s="685"/>
      <c r="W70" s="685"/>
      <c r="X70" s="685"/>
      <c r="Y70" s="686"/>
      <c r="Z70" s="32"/>
      <c r="AA70" s="32"/>
      <c r="AB70" s="32"/>
      <c r="AC70" s="33"/>
      <c r="AD70" s="32"/>
      <c r="AE70" s="32"/>
      <c r="AF70" s="32"/>
      <c r="AG70" s="32"/>
      <c r="AH70" s="32"/>
      <c r="AI70" s="32"/>
      <c r="AJ70" s="32"/>
      <c r="AK70" s="32"/>
      <c r="CD70" s="4"/>
      <c r="CE70" s="4"/>
      <c r="CF70" s="4"/>
      <c r="CG70" s="4"/>
      <c r="CH70" s="4"/>
      <c r="CI70" s="4"/>
      <c r="CJ70" s="4"/>
      <c r="CK70" s="4"/>
      <c r="CL70" s="4"/>
      <c r="CM70" s="4"/>
      <c r="CN70" s="4"/>
      <c r="CO70" s="4"/>
      <c r="CP70" s="4"/>
      <c r="CQ70" s="4"/>
      <c r="CR70" s="4"/>
      <c r="CS70" s="4"/>
      <c r="CT70" s="4"/>
      <c r="CU70" s="4"/>
      <c r="CV70" s="4"/>
      <c r="CW70" s="4"/>
      <c r="CX70" s="4"/>
      <c r="CY70" s="4"/>
    </row>
    <row r="71" spans="1:103" s="7" customFormat="1" ht="15.95" customHeight="1" x14ac:dyDescent="0.25">
      <c r="A71" s="173"/>
      <c r="B71" s="32"/>
      <c r="C71" s="32"/>
      <c r="D71" s="32"/>
      <c r="E71" s="32"/>
      <c r="F71" s="641"/>
      <c r="G71" s="232">
        <v>5</v>
      </c>
      <c r="H71" s="358" t="s">
        <v>123</v>
      </c>
      <c r="I71" s="684" t="s">
        <v>296</v>
      </c>
      <c r="J71" s="685"/>
      <c r="K71" s="685"/>
      <c r="L71" s="685"/>
      <c r="M71" s="685"/>
      <c r="N71" s="685"/>
      <c r="O71" s="685"/>
      <c r="P71" s="685"/>
      <c r="Q71" s="685"/>
      <c r="R71" s="685"/>
      <c r="S71" s="685"/>
      <c r="T71" s="685"/>
      <c r="U71" s="685"/>
      <c r="V71" s="685"/>
      <c r="W71" s="685"/>
      <c r="X71" s="685"/>
      <c r="Y71" s="686"/>
      <c r="Z71" s="32"/>
      <c r="AA71" s="32"/>
      <c r="AB71" s="32"/>
      <c r="AC71" s="33"/>
      <c r="AD71" s="32"/>
      <c r="AE71" s="32"/>
      <c r="AF71" s="32"/>
      <c r="AG71" s="32"/>
      <c r="AH71" s="32"/>
      <c r="AI71" s="32"/>
      <c r="AJ71" s="32"/>
      <c r="AK71" s="32"/>
      <c r="CD71" s="4"/>
      <c r="CE71" s="4"/>
      <c r="CF71" s="4"/>
      <c r="CG71" s="4"/>
      <c r="CH71" s="4"/>
      <c r="CI71" s="4"/>
      <c r="CJ71" s="4"/>
      <c r="CK71" s="4"/>
      <c r="CL71" s="4"/>
      <c r="CM71" s="4"/>
      <c r="CN71" s="4"/>
      <c r="CO71" s="4"/>
      <c r="CP71" s="4"/>
      <c r="CQ71" s="4"/>
      <c r="CR71" s="4"/>
      <c r="CS71" s="4"/>
      <c r="CT71" s="4"/>
      <c r="CU71" s="4"/>
      <c r="CV71" s="4"/>
      <c r="CW71" s="4"/>
      <c r="CX71" s="4"/>
      <c r="CY71" s="4"/>
    </row>
    <row r="72" spans="1:103" s="7" customFormat="1" ht="15.95" customHeight="1" x14ac:dyDescent="0.25">
      <c r="A72" s="173"/>
      <c r="B72" s="32"/>
      <c r="C72" s="32"/>
      <c r="D72" s="32"/>
      <c r="E72" s="32"/>
      <c r="F72" s="641"/>
      <c r="G72" s="232">
        <v>6</v>
      </c>
      <c r="H72" s="357" t="s">
        <v>124</v>
      </c>
      <c r="I72" s="684" t="s">
        <v>274</v>
      </c>
      <c r="J72" s="685"/>
      <c r="K72" s="685"/>
      <c r="L72" s="685"/>
      <c r="M72" s="685"/>
      <c r="N72" s="685"/>
      <c r="O72" s="685"/>
      <c r="P72" s="685"/>
      <c r="Q72" s="685"/>
      <c r="R72" s="685"/>
      <c r="S72" s="685"/>
      <c r="T72" s="685"/>
      <c r="U72" s="685"/>
      <c r="V72" s="685"/>
      <c r="W72" s="685"/>
      <c r="X72" s="685"/>
      <c r="Y72" s="686"/>
      <c r="Z72" s="32"/>
      <c r="AA72" s="32"/>
      <c r="AB72" s="32"/>
      <c r="AC72" s="33"/>
      <c r="AD72" s="32"/>
      <c r="AE72" s="32"/>
      <c r="AF72" s="32"/>
      <c r="AG72" s="32"/>
      <c r="AH72" s="32"/>
      <c r="AI72" s="32"/>
      <c r="AJ72" s="32"/>
      <c r="AK72" s="32"/>
      <c r="CD72" s="4"/>
      <c r="CE72" s="4"/>
      <c r="CF72" s="4"/>
      <c r="CG72" s="4"/>
      <c r="CH72" s="4"/>
      <c r="CI72" s="4"/>
      <c r="CJ72" s="4"/>
      <c r="CK72" s="4"/>
      <c r="CL72" s="4"/>
      <c r="CM72" s="4"/>
      <c r="CN72" s="4"/>
      <c r="CO72" s="4"/>
      <c r="CP72" s="4"/>
      <c r="CQ72" s="4"/>
      <c r="CR72" s="4"/>
      <c r="CS72" s="4"/>
      <c r="CT72" s="4"/>
      <c r="CU72" s="4"/>
      <c r="CV72" s="4"/>
      <c r="CW72" s="4"/>
      <c r="CX72" s="4"/>
      <c r="CY72" s="4"/>
    </row>
    <row r="73" spans="1:103" s="7" customFormat="1" ht="15.95" customHeight="1" x14ac:dyDescent="0.25">
      <c r="A73" s="173"/>
      <c r="B73" s="32"/>
      <c r="C73" s="32"/>
      <c r="D73" s="32"/>
      <c r="E73" s="32"/>
      <c r="F73" s="641"/>
      <c r="G73" s="232">
        <v>7</v>
      </c>
      <c r="H73" s="358" t="s">
        <v>125</v>
      </c>
      <c r="I73" s="684"/>
      <c r="J73" s="685"/>
      <c r="K73" s="685"/>
      <c r="L73" s="685"/>
      <c r="M73" s="685"/>
      <c r="N73" s="685"/>
      <c r="O73" s="685"/>
      <c r="P73" s="685"/>
      <c r="Q73" s="685"/>
      <c r="R73" s="685"/>
      <c r="S73" s="685"/>
      <c r="T73" s="685"/>
      <c r="U73" s="685"/>
      <c r="V73" s="685"/>
      <c r="W73" s="685"/>
      <c r="X73" s="685"/>
      <c r="Y73" s="686"/>
      <c r="Z73" s="32"/>
      <c r="AA73" s="32"/>
      <c r="AB73" s="32"/>
      <c r="AC73" s="33"/>
      <c r="AD73" s="32"/>
      <c r="AE73" s="32"/>
      <c r="AF73" s="32"/>
      <c r="AG73" s="32"/>
      <c r="AH73" s="32"/>
      <c r="AI73" s="32"/>
      <c r="AJ73" s="32"/>
      <c r="AK73" s="32"/>
      <c r="CD73" s="4"/>
      <c r="CE73" s="4"/>
      <c r="CF73" s="4"/>
      <c r="CG73" s="4"/>
      <c r="CH73" s="4"/>
      <c r="CI73" s="4"/>
      <c r="CJ73" s="4"/>
      <c r="CK73" s="4"/>
      <c r="CL73" s="4"/>
      <c r="CM73" s="4"/>
      <c r="CN73" s="4"/>
      <c r="CO73" s="4"/>
      <c r="CP73" s="4"/>
      <c r="CQ73" s="4"/>
      <c r="CR73" s="4"/>
      <c r="CS73" s="4"/>
      <c r="CT73" s="4"/>
      <c r="CU73" s="4"/>
      <c r="CV73" s="4"/>
      <c r="CW73" s="4"/>
      <c r="CX73" s="4"/>
      <c r="CY73" s="4"/>
    </row>
    <row r="74" spans="1:103" s="7" customFormat="1" ht="15.95" customHeight="1" thickBot="1" x14ac:dyDescent="0.3">
      <c r="A74" s="173"/>
      <c r="B74" s="32"/>
      <c r="C74" s="32"/>
      <c r="D74" s="32"/>
      <c r="E74" s="32"/>
      <c r="F74" s="642"/>
      <c r="G74" s="233">
        <v>8</v>
      </c>
      <c r="H74" s="359" t="s">
        <v>126</v>
      </c>
      <c r="I74" s="687"/>
      <c r="J74" s="688"/>
      <c r="K74" s="688"/>
      <c r="L74" s="688"/>
      <c r="M74" s="688"/>
      <c r="N74" s="688"/>
      <c r="O74" s="688"/>
      <c r="P74" s="688"/>
      <c r="Q74" s="688"/>
      <c r="R74" s="688"/>
      <c r="S74" s="688"/>
      <c r="T74" s="688"/>
      <c r="U74" s="688"/>
      <c r="V74" s="688"/>
      <c r="W74" s="688"/>
      <c r="X74" s="688"/>
      <c r="Y74" s="689"/>
      <c r="Z74" s="32"/>
      <c r="AA74" s="32"/>
      <c r="AB74" s="32"/>
      <c r="AC74" s="33"/>
      <c r="AD74" s="32"/>
      <c r="AE74" s="32"/>
      <c r="AF74" s="32"/>
      <c r="AG74" s="32"/>
      <c r="AH74" s="32"/>
      <c r="AI74" s="32"/>
      <c r="AJ74" s="32"/>
      <c r="AK74" s="32"/>
      <c r="CD74" s="4"/>
      <c r="CE74" s="4"/>
      <c r="CF74" s="4"/>
      <c r="CG74" s="4"/>
      <c r="CH74" s="4"/>
      <c r="CI74" s="4"/>
      <c r="CJ74" s="4"/>
      <c r="CK74" s="4"/>
      <c r="CL74" s="4"/>
      <c r="CM74" s="4"/>
      <c r="CN74" s="4"/>
      <c r="CO74" s="4"/>
      <c r="CP74" s="4"/>
      <c r="CQ74" s="4"/>
      <c r="CR74" s="4"/>
      <c r="CS74" s="4"/>
      <c r="CT74" s="4"/>
      <c r="CU74" s="4"/>
      <c r="CV74" s="4"/>
      <c r="CW74" s="4"/>
      <c r="CX74" s="4"/>
      <c r="CY74" s="4"/>
    </row>
    <row r="75" spans="1:103" s="7" customFormat="1" ht="14.25" hidden="1" customHeight="1" x14ac:dyDescent="0.25">
      <c r="A75" s="173"/>
      <c r="B75" s="33"/>
      <c r="C75" s="188"/>
      <c r="D75" s="188"/>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AG75" s="186"/>
      <c r="AH75" s="186"/>
      <c r="AI75" s="186"/>
      <c r="AJ75" s="186"/>
      <c r="AK75" s="186"/>
      <c r="CD75" s="4"/>
      <c r="CE75" s="4"/>
      <c r="CF75" s="4"/>
      <c r="CG75" s="4"/>
      <c r="CH75" s="4"/>
      <c r="CI75" s="4"/>
      <c r="CJ75" s="4"/>
      <c r="CK75" s="4"/>
      <c r="CL75" s="4"/>
      <c r="CM75" s="4"/>
      <c r="CN75" s="4"/>
      <c r="CO75" s="4"/>
      <c r="CP75" s="4"/>
      <c r="CQ75" s="4"/>
      <c r="CR75" s="4"/>
      <c r="CS75" s="4"/>
      <c r="CT75" s="4"/>
      <c r="CU75" s="4"/>
      <c r="CV75" s="4"/>
      <c r="CW75" s="4"/>
      <c r="CX75" s="4"/>
      <c r="CY75" s="4"/>
    </row>
    <row r="76" spans="1:103" s="7" customFormat="1" ht="12.75" hidden="1" customHeight="1" x14ac:dyDescent="0.25">
      <c r="A76" s="173"/>
      <c r="B76" s="33"/>
      <c r="C76" s="188"/>
      <c r="D76" s="188"/>
      <c r="E76" s="186"/>
      <c r="F76" s="186"/>
      <c r="G76" s="186"/>
      <c r="H76" s="186"/>
      <c r="I76" s="186"/>
      <c r="J76" s="186"/>
      <c r="K76" s="186"/>
      <c r="L76" s="186"/>
      <c r="M76" s="186"/>
      <c r="N76" s="186"/>
      <c r="O76" s="186"/>
      <c r="P76" s="186"/>
      <c r="Q76" s="186"/>
      <c r="R76" s="186"/>
      <c r="S76" s="186"/>
      <c r="T76" s="186"/>
      <c r="U76" s="186"/>
      <c r="V76" s="186"/>
      <c r="W76" s="186"/>
      <c r="X76" s="186"/>
      <c r="Y76" s="186"/>
      <c r="Z76" s="186"/>
      <c r="AA76" s="186"/>
      <c r="AB76" s="186"/>
      <c r="AC76" s="186"/>
      <c r="AD76" s="186"/>
      <c r="AE76" s="186"/>
      <c r="AF76" s="186"/>
      <c r="AG76" s="186"/>
      <c r="AH76" s="186"/>
      <c r="AI76" s="186"/>
      <c r="AJ76" s="186"/>
      <c r="AK76" s="186"/>
      <c r="CD76" s="4"/>
      <c r="CE76" s="4"/>
      <c r="CF76" s="4"/>
      <c r="CG76" s="4"/>
      <c r="CH76" s="4"/>
      <c r="CI76" s="4"/>
      <c r="CJ76" s="4"/>
      <c r="CK76" s="4"/>
      <c r="CL76" s="4"/>
      <c r="CM76" s="4"/>
      <c r="CN76" s="4"/>
      <c r="CO76" s="4"/>
      <c r="CP76" s="4"/>
      <c r="CQ76" s="4"/>
      <c r="CR76" s="4"/>
      <c r="CS76" s="4"/>
      <c r="CT76" s="4"/>
      <c r="CU76" s="4"/>
      <c r="CV76" s="4"/>
      <c r="CW76" s="4"/>
      <c r="CX76" s="4"/>
      <c r="CY76" s="4"/>
    </row>
    <row r="77" spans="1:103" s="7" customFormat="1" ht="17.25" hidden="1" customHeight="1" x14ac:dyDescent="0.25">
      <c r="A77" s="173"/>
      <c r="B77" s="185"/>
      <c r="C77" s="33"/>
      <c r="D77" s="33"/>
      <c r="E77" s="32"/>
      <c r="F77" s="32"/>
      <c r="G77" s="32"/>
      <c r="H77" s="32"/>
      <c r="I77" s="32"/>
      <c r="J77" s="32"/>
      <c r="K77" s="32"/>
      <c r="L77" s="32"/>
      <c r="M77" s="32"/>
      <c r="N77" s="32"/>
      <c r="O77" s="32"/>
      <c r="P77" s="32"/>
      <c r="Q77" s="32"/>
      <c r="R77" s="32"/>
      <c r="S77" s="32"/>
      <c r="T77" s="32"/>
      <c r="U77" s="32"/>
      <c r="V77" s="32"/>
      <c r="W77" s="32"/>
      <c r="X77" s="32"/>
      <c r="Y77" s="32"/>
      <c r="Z77" s="32"/>
      <c r="AA77" s="32"/>
      <c r="AB77" s="32"/>
      <c r="AC77" s="33"/>
      <c r="AD77" s="32"/>
      <c r="AE77" s="32"/>
      <c r="AF77" s="32"/>
      <c r="AG77" s="32"/>
      <c r="AH77" s="32"/>
      <c r="AI77" s="32"/>
      <c r="AJ77" s="32"/>
      <c r="AK77" s="32"/>
      <c r="CD77" s="4"/>
      <c r="CE77" s="4"/>
      <c r="CF77" s="4"/>
      <c r="CG77" s="4"/>
      <c r="CH77" s="4"/>
      <c r="CI77" s="4"/>
      <c r="CJ77" s="4"/>
      <c r="CK77" s="4"/>
      <c r="CL77" s="4"/>
      <c r="CM77" s="4"/>
      <c r="CN77" s="4"/>
      <c r="CO77" s="4"/>
      <c r="CP77" s="4"/>
      <c r="CQ77" s="4"/>
      <c r="CR77" s="4"/>
      <c r="CS77" s="4"/>
      <c r="CT77" s="4"/>
      <c r="CU77" s="4"/>
      <c r="CV77" s="4"/>
      <c r="CW77" s="4"/>
      <c r="CX77" s="4"/>
      <c r="CY77" s="4"/>
    </row>
    <row r="78" spans="1:103" s="7" customFormat="1" ht="15" hidden="1" x14ac:dyDescent="0.25">
      <c r="A78" s="173"/>
      <c r="B78" s="32"/>
      <c r="C78" s="187"/>
      <c r="D78" s="187"/>
      <c r="E78" s="189"/>
      <c r="F78" s="32"/>
      <c r="G78" s="646" t="s">
        <v>131</v>
      </c>
      <c r="H78" s="646"/>
      <c r="I78" s="646"/>
      <c r="J78" s="646"/>
      <c r="K78" s="646"/>
      <c r="L78" s="646"/>
      <c r="M78" s="646"/>
      <c r="N78" s="646"/>
      <c r="O78" s="646"/>
      <c r="P78" s="646"/>
      <c r="Q78" s="646"/>
      <c r="R78" s="646"/>
      <c r="S78" s="646"/>
      <c r="T78" s="646"/>
      <c r="U78" s="646"/>
      <c r="V78" s="646"/>
      <c r="W78" s="646"/>
      <c r="X78" s="646"/>
      <c r="Y78" s="646"/>
      <c r="Z78" s="646"/>
      <c r="AA78" s="32"/>
      <c r="AB78" s="32"/>
      <c r="AC78" s="32"/>
      <c r="AD78" s="190"/>
      <c r="AE78" s="190"/>
      <c r="AF78" s="190"/>
      <c r="AG78" s="190"/>
      <c r="AH78" s="190"/>
      <c r="AI78" s="190"/>
      <c r="AJ78" s="190"/>
      <c r="AK78" s="190"/>
      <c r="CD78" s="4"/>
      <c r="CE78" s="4"/>
      <c r="CF78" s="4"/>
      <c r="CG78" s="4"/>
      <c r="CH78" s="4"/>
      <c r="CI78" s="4"/>
      <c r="CJ78" s="4"/>
      <c r="CK78" s="4"/>
      <c r="CL78" s="4"/>
      <c r="CM78" s="4"/>
      <c r="CN78" s="4"/>
      <c r="CO78" s="4"/>
      <c r="CP78" s="4"/>
      <c r="CQ78" s="4"/>
      <c r="CR78" s="4"/>
      <c r="CS78" s="4"/>
      <c r="CT78" s="4"/>
      <c r="CU78" s="4"/>
      <c r="CV78" s="4"/>
      <c r="CW78" s="4"/>
      <c r="CX78" s="4"/>
      <c r="CY78" s="4"/>
    </row>
    <row r="79" spans="1:103" s="7" customFormat="1" ht="15" hidden="1" customHeight="1" x14ac:dyDescent="0.25">
      <c r="A79" s="173"/>
      <c r="B79" s="32"/>
      <c r="C79" s="187"/>
      <c r="D79" s="187"/>
      <c r="E79" s="32"/>
      <c r="F79" s="32"/>
      <c r="G79" s="647" t="s">
        <v>132</v>
      </c>
      <c r="H79" s="647"/>
      <c r="I79" s="647"/>
      <c r="J79" s="648" t="s">
        <v>133</v>
      </c>
      <c r="K79" s="648"/>
      <c r="L79" s="648"/>
      <c r="M79" s="648"/>
      <c r="N79" s="648"/>
      <c r="O79" s="648"/>
      <c r="P79" s="648"/>
      <c r="Q79" s="648"/>
      <c r="R79" s="648"/>
      <c r="S79" s="648"/>
      <c r="T79" s="648"/>
      <c r="U79" s="648"/>
      <c r="V79" s="648"/>
      <c r="W79" s="648"/>
      <c r="X79" s="648"/>
      <c r="Y79" s="648"/>
      <c r="Z79" s="648"/>
      <c r="AA79" s="32"/>
      <c r="AB79" s="32"/>
      <c r="AC79" s="33"/>
      <c r="AD79" s="191"/>
      <c r="AE79" s="191"/>
      <c r="AF79" s="191"/>
      <c r="AG79" s="191"/>
      <c r="AH79" s="191"/>
      <c r="AI79" s="191"/>
      <c r="AJ79" s="191"/>
      <c r="AK79" s="191"/>
      <c r="CD79" s="4"/>
      <c r="CE79" s="4"/>
      <c r="CF79" s="4"/>
      <c r="CG79" s="4"/>
      <c r="CH79" s="4"/>
      <c r="CI79" s="4"/>
      <c r="CJ79" s="4"/>
      <c r="CK79" s="4"/>
      <c r="CL79" s="4"/>
      <c r="CM79" s="4"/>
      <c r="CN79" s="4"/>
      <c r="CO79" s="4"/>
      <c r="CP79" s="4"/>
      <c r="CQ79" s="4"/>
      <c r="CR79" s="4"/>
      <c r="CS79" s="4"/>
      <c r="CT79" s="4"/>
      <c r="CU79" s="4"/>
      <c r="CV79" s="4"/>
      <c r="CW79" s="4"/>
      <c r="CX79" s="4"/>
      <c r="CY79" s="4"/>
    </row>
    <row r="80" spans="1:103" s="7" customFormat="1" ht="15" hidden="1" customHeight="1" x14ac:dyDescent="0.25">
      <c r="A80" s="173"/>
      <c r="B80" s="32"/>
      <c r="C80" s="187"/>
      <c r="D80" s="187"/>
      <c r="E80" s="32"/>
      <c r="F80" s="32"/>
      <c r="G80" s="211" t="e">
        <f>I81+1</f>
        <v>#REF!</v>
      </c>
      <c r="H80" s="212" t="s">
        <v>2</v>
      </c>
      <c r="I80" s="211">
        <v>100</v>
      </c>
      <c r="J80" s="636" t="s">
        <v>140</v>
      </c>
      <c r="K80" s="636"/>
      <c r="L80" s="636"/>
      <c r="M80" s="636"/>
      <c r="N80" s="636"/>
      <c r="O80" s="636"/>
      <c r="P80" s="636"/>
      <c r="Q80" s="636"/>
      <c r="R80" s="636"/>
      <c r="S80" s="636"/>
      <c r="T80" s="636"/>
      <c r="U80" s="636"/>
      <c r="V80" s="636"/>
      <c r="W80" s="636"/>
      <c r="X80" s="636"/>
      <c r="Y80" s="636"/>
      <c r="Z80" s="636"/>
      <c r="AA80" s="32"/>
      <c r="AB80" s="192"/>
      <c r="AC80" s="193"/>
      <c r="AD80" s="194"/>
      <c r="AE80" s="194"/>
      <c r="AF80" s="194"/>
      <c r="AG80" s="194"/>
      <c r="AH80" s="194"/>
      <c r="AI80" s="194"/>
      <c r="AJ80" s="194"/>
      <c r="AK80" s="194"/>
      <c r="CD80" s="4"/>
      <c r="CE80" s="4"/>
      <c r="CF80" s="4"/>
      <c r="CG80" s="4"/>
      <c r="CH80" s="4"/>
      <c r="CI80" s="4"/>
      <c r="CJ80" s="4"/>
      <c r="CK80" s="4"/>
      <c r="CL80" s="4"/>
      <c r="CM80" s="4"/>
      <c r="CN80" s="4"/>
      <c r="CO80" s="4"/>
      <c r="CP80" s="4"/>
      <c r="CQ80" s="4"/>
      <c r="CR80" s="4"/>
      <c r="CS80" s="4"/>
      <c r="CT80" s="4"/>
      <c r="CU80" s="4"/>
      <c r="CV80" s="4"/>
      <c r="CW80" s="4"/>
      <c r="CX80" s="4"/>
      <c r="CY80" s="4"/>
    </row>
    <row r="81" spans="1:103" s="7" customFormat="1" ht="15" hidden="1" customHeight="1" x14ac:dyDescent="0.25">
      <c r="A81" s="173"/>
      <c r="B81" s="32"/>
      <c r="C81" s="187"/>
      <c r="D81" s="187"/>
      <c r="E81" s="32"/>
      <c r="F81" s="32"/>
      <c r="G81" s="211" t="e">
        <f>I82+1</f>
        <v>#REF!</v>
      </c>
      <c r="H81" s="212" t="s">
        <v>2</v>
      </c>
      <c r="I81" s="211" t="e">
        <f>ROUNDDOWN(G81+($I$80-G81)/2,0)</f>
        <v>#REF!</v>
      </c>
      <c r="J81" s="636" t="s">
        <v>141</v>
      </c>
      <c r="K81" s="636"/>
      <c r="L81" s="636"/>
      <c r="M81" s="636"/>
      <c r="N81" s="636"/>
      <c r="O81" s="636"/>
      <c r="P81" s="636"/>
      <c r="Q81" s="636"/>
      <c r="R81" s="636"/>
      <c r="S81" s="636"/>
      <c r="T81" s="636"/>
      <c r="U81" s="636"/>
      <c r="V81" s="636"/>
      <c r="W81" s="636"/>
      <c r="X81" s="636"/>
      <c r="Y81" s="636"/>
      <c r="Z81" s="636"/>
      <c r="AA81" s="32"/>
      <c r="AB81" s="192"/>
      <c r="AC81" s="193"/>
      <c r="AD81" s="194"/>
      <c r="AE81" s="194"/>
      <c r="AF81" s="194"/>
      <c r="AG81" s="194"/>
      <c r="AH81" s="194"/>
      <c r="AI81" s="194"/>
      <c r="AJ81" s="194"/>
      <c r="AK81" s="194"/>
      <c r="CD81" s="4"/>
      <c r="CE81" s="4"/>
      <c r="CF81" s="4"/>
      <c r="CG81" s="4"/>
      <c r="CH81" s="4"/>
      <c r="CI81" s="4"/>
      <c r="CJ81" s="4"/>
      <c r="CK81" s="4"/>
      <c r="CL81" s="4"/>
      <c r="CM81" s="4"/>
      <c r="CN81" s="4"/>
      <c r="CO81" s="4"/>
      <c r="CP81" s="4"/>
      <c r="CQ81" s="4"/>
      <c r="CR81" s="4"/>
      <c r="CS81" s="4"/>
      <c r="CT81" s="4"/>
      <c r="CU81" s="4"/>
      <c r="CV81" s="4"/>
      <c r="CW81" s="4"/>
      <c r="CX81" s="4"/>
      <c r="CY81" s="4"/>
    </row>
    <row r="82" spans="1:103" s="7" customFormat="1" ht="12.75" hidden="1" customHeight="1" x14ac:dyDescent="0.25">
      <c r="A82" s="173"/>
      <c r="B82" s="32"/>
      <c r="C82" s="195"/>
      <c r="D82" s="195"/>
      <c r="E82" s="32"/>
      <c r="F82" s="32"/>
      <c r="G82" s="214" t="e">
        <f>#REF!</f>
        <v>#REF!</v>
      </c>
      <c r="H82" s="212" t="s">
        <v>2</v>
      </c>
      <c r="I82" s="211" t="e">
        <f>ROUNDDOWN(G82+($I$80-G82)/3,0)</f>
        <v>#REF!</v>
      </c>
      <c r="J82" s="636" t="s">
        <v>142</v>
      </c>
      <c r="K82" s="636"/>
      <c r="L82" s="636"/>
      <c r="M82" s="636"/>
      <c r="N82" s="636"/>
      <c r="O82" s="636"/>
      <c r="P82" s="636"/>
      <c r="Q82" s="636"/>
      <c r="R82" s="636"/>
      <c r="S82" s="636"/>
      <c r="T82" s="636"/>
      <c r="U82" s="636"/>
      <c r="V82" s="636"/>
      <c r="W82" s="636"/>
      <c r="X82" s="636"/>
      <c r="Y82" s="636"/>
      <c r="Z82" s="636"/>
      <c r="AA82" s="32"/>
      <c r="AB82" s="196"/>
      <c r="AC82" s="193"/>
      <c r="AD82" s="194"/>
      <c r="AE82" s="194"/>
      <c r="AF82" s="194"/>
      <c r="AG82" s="194"/>
      <c r="AH82" s="194"/>
      <c r="AI82" s="194"/>
      <c r="AJ82" s="194"/>
      <c r="AK82" s="194"/>
      <c r="CD82" s="4"/>
      <c r="CE82" s="4"/>
      <c r="CF82" s="4"/>
      <c r="CG82" s="4"/>
      <c r="CH82" s="4"/>
      <c r="CI82" s="4"/>
      <c r="CJ82" s="4"/>
      <c r="CK82" s="4"/>
      <c r="CL82" s="4"/>
      <c r="CM82" s="4"/>
      <c r="CN82" s="4"/>
      <c r="CO82" s="4"/>
      <c r="CP82" s="4"/>
      <c r="CQ82" s="4"/>
      <c r="CR82" s="4"/>
      <c r="CS82" s="4"/>
      <c r="CT82" s="4"/>
      <c r="CU82" s="4"/>
      <c r="CV82" s="4"/>
      <c r="CW82" s="4"/>
      <c r="CX82" s="4"/>
      <c r="CY82" s="4"/>
    </row>
    <row r="83" spans="1:103" s="7" customFormat="1" ht="15" hidden="1" x14ac:dyDescent="0.25">
      <c r="A83" s="173"/>
      <c r="B83" s="32"/>
      <c r="C83" s="33"/>
      <c r="D83" s="33"/>
      <c r="E83" s="32"/>
      <c r="F83" s="32"/>
      <c r="G83" s="211">
        <v>0</v>
      </c>
      <c r="H83" s="212" t="s">
        <v>2</v>
      </c>
      <c r="I83" s="211" t="e">
        <f>G82-1</f>
        <v>#REF!</v>
      </c>
      <c r="J83" s="636" t="s">
        <v>143</v>
      </c>
      <c r="K83" s="636"/>
      <c r="L83" s="636"/>
      <c r="M83" s="636"/>
      <c r="N83" s="636"/>
      <c r="O83" s="636"/>
      <c r="P83" s="636"/>
      <c r="Q83" s="636"/>
      <c r="R83" s="636"/>
      <c r="S83" s="636"/>
      <c r="T83" s="636"/>
      <c r="U83" s="636"/>
      <c r="V83" s="636"/>
      <c r="W83" s="636"/>
      <c r="X83" s="636"/>
      <c r="Y83" s="636"/>
      <c r="Z83" s="636"/>
      <c r="AA83" s="32"/>
      <c r="AB83" s="192"/>
      <c r="AC83" s="193"/>
      <c r="AD83" s="192"/>
      <c r="AE83" s="192"/>
      <c r="AF83" s="192"/>
      <c r="AG83" s="192"/>
      <c r="AH83" s="192"/>
      <c r="AI83" s="192"/>
      <c r="AJ83" s="192"/>
      <c r="AK83" s="192"/>
      <c r="CD83" s="4"/>
      <c r="CE83" s="4"/>
      <c r="CF83" s="4"/>
      <c r="CG83" s="4"/>
      <c r="CH83" s="4"/>
      <c r="CI83" s="4"/>
      <c r="CJ83" s="4"/>
      <c r="CK83" s="4"/>
      <c r="CL83" s="4"/>
      <c r="CM83" s="4"/>
      <c r="CN83" s="4"/>
      <c r="CO83" s="4"/>
      <c r="CP83" s="4"/>
      <c r="CQ83" s="4"/>
      <c r="CR83" s="4"/>
      <c r="CS83" s="4"/>
      <c r="CT83" s="4"/>
      <c r="CU83" s="4"/>
      <c r="CV83" s="4"/>
      <c r="CW83" s="4"/>
      <c r="CX83" s="4"/>
      <c r="CY83" s="4"/>
    </row>
    <row r="84" spans="1:103" s="7" customFormat="1" ht="15" hidden="1" x14ac:dyDescent="0.25">
      <c r="A84" s="173"/>
      <c r="B84" s="32"/>
      <c r="C84" s="33"/>
      <c r="D84" s="33"/>
      <c r="E84" s="32"/>
      <c r="F84" s="32"/>
      <c r="G84" s="647"/>
      <c r="H84" s="647"/>
      <c r="I84" s="647"/>
      <c r="J84" s="648"/>
      <c r="K84" s="648"/>
      <c r="L84" s="648"/>
      <c r="M84" s="648"/>
      <c r="N84" s="648"/>
      <c r="O84" s="648"/>
      <c r="P84" s="648"/>
      <c r="Q84" s="648"/>
      <c r="R84" s="648"/>
      <c r="S84" s="648"/>
      <c r="T84" s="648"/>
      <c r="U84" s="648"/>
      <c r="V84" s="648"/>
      <c r="W84" s="648"/>
      <c r="X84" s="648"/>
      <c r="Y84" s="648"/>
      <c r="Z84" s="648"/>
      <c r="AA84" s="32"/>
      <c r="AB84" s="32"/>
      <c r="AC84" s="33"/>
      <c r="AD84" s="32"/>
      <c r="AE84" s="32"/>
      <c r="AF84" s="32"/>
      <c r="AG84" s="32"/>
      <c r="AH84" s="32"/>
      <c r="AI84" s="32"/>
      <c r="AJ84" s="32"/>
      <c r="AK84" s="32"/>
      <c r="CD84" s="4"/>
      <c r="CE84" s="4"/>
      <c r="CF84" s="4"/>
      <c r="CG84" s="4"/>
      <c r="CH84" s="4"/>
      <c r="CI84" s="4"/>
      <c r="CJ84" s="4"/>
      <c r="CK84" s="4"/>
      <c r="CL84" s="4"/>
      <c r="CM84" s="4"/>
      <c r="CN84" s="4"/>
      <c r="CO84" s="4"/>
      <c r="CP84" s="4"/>
      <c r="CQ84" s="4"/>
      <c r="CR84" s="4"/>
      <c r="CS84" s="4"/>
      <c r="CT84" s="4"/>
      <c r="CU84" s="4"/>
      <c r="CV84" s="4"/>
      <c r="CW84" s="4"/>
      <c r="CX84" s="4"/>
      <c r="CY84" s="4"/>
    </row>
    <row r="85" spans="1:103" s="7" customFormat="1" ht="15" hidden="1" customHeight="1" x14ac:dyDescent="0.25">
      <c r="A85" s="4"/>
      <c r="B85" s="4"/>
      <c r="C85" s="6"/>
      <c r="D85" s="6"/>
      <c r="E85" s="4"/>
      <c r="F85" s="4"/>
      <c r="G85" s="646" t="s">
        <v>131</v>
      </c>
      <c r="H85" s="646"/>
      <c r="I85" s="646"/>
      <c r="J85" s="646"/>
      <c r="K85" s="646"/>
      <c r="L85" s="646"/>
      <c r="M85" s="646"/>
      <c r="N85" s="646"/>
      <c r="O85" s="646"/>
      <c r="P85" s="646"/>
      <c r="Q85" s="646"/>
      <c r="R85" s="646"/>
      <c r="S85" s="646"/>
      <c r="T85" s="646"/>
      <c r="U85" s="646"/>
      <c r="V85" s="646"/>
      <c r="W85" s="646"/>
      <c r="X85" s="646"/>
      <c r="Y85" s="646"/>
      <c r="Z85" s="646"/>
      <c r="AA85" s="4"/>
      <c r="AB85" s="4"/>
      <c r="AC85" s="6"/>
      <c r="AD85" s="4"/>
      <c r="AE85" s="4"/>
      <c r="AF85" s="4"/>
      <c r="AG85" s="4"/>
      <c r="AH85" s="4"/>
      <c r="AI85" s="4"/>
      <c r="AJ85" s="4"/>
      <c r="AK85" s="4"/>
      <c r="CD85" s="4"/>
      <c r="CE85" s="4"/>
      <c r="CF85" s="4"/>
      <c r="CG85" s="4"/>
      <c r="CH85" s="4"/>
      <c r="CI85" s="4"/>
      <c r="CJ85" s="4"/>
      <c r="CK85" s="4"/>
      <c r="CL85" s="4"/>
      <c r="CM85" s="4"/>
      <c r="CN85" s="4"/>
      <c r="CO85" s="4"/>
      <c r="CP85" s="4"/>
      <c r="CQ85" s="4"/>
      <c r="CR85" s="4"/>
      <c r="CS85" s="4"/>
      <c r="CT85" s="4"/>
      <c r="CU85" s="4"/>
      <c r="CV85" s="4"/>
      <c r="CW85" s="4"/>
      <c r="CX85" s="4"/>
      <c r="CY85" s="4"/>
    </row>
    <row r="86" spans="1:103" s="7" customFormat="1" ht="15" hidden="1" customHeight="1" x14ac:dyDescent="0.25">
      <c r="A86" s="4"/>
      <c r="B86" s="4"/>
      <c r="C86" s="6"/>
      <c r="D86" s="6"/>
      <c r="E86" s="4"/>
      <c r="F86" s="4"/>
      <c r="G86" s="647" t="s">
        <v>132</v>
      </c>
      <c r="H86" s="647"/>
      <c r="I86" s="647"/>
      <c r="J86" s="648" t="s">
        <v>133</v>
      </c>
      <c r="K86" s="648"/>
      <c r="L86" s="648"/>
      <c r="M86" s="648"/>
      <c r="N86" s="648"/>
      <c r="O86" s="648"/>
      <c r="P86" s="648"/>
      <c r="Q86" s="648"/>
      <c r="R86" s="648"/>
      <c r="S86" s="648"/>
      <c r="T86" s="648"/>
      <c r="U86" s="648"/>
      <c r="V86" s="648"/>
      <c r="W86" s="648"/>
      <c r="X86" s="648"/>
      <c r="Y86" s="648"/>
      <c r="Z86" s="648"/>
      <c r="AA86" s="4"/>
      <c r="AB86" s="4"/>
      <c r="AC86" s="6"/>
      <c r="AD86" s="4"/>
      <c r="AE86" s="4"/>
      <c r="AF86" s="4"/>
      <c r="AG86" s="4"/>
      <c r="AH86" s="4"/>
      <c r="AI86" s="4"/>
      <c r="AJ86" s="4"/>
      <c r="AK86" s="4"/>
      <c r="CD86" s="4"/>
      <c r="CE86" s="4"/>
      <c r="CF86" s="4"/>
      <c r="CG86" s="4"/>
      <c r="CH86" s="4"/>
      <c r="CI86" s="4"/>
      <c r="CJ86" s="4"/>
      <c r="CK86" s="4"/>
      <c r="CL86" s="4"/>
      <c r="CM86" s="4"/>
      <c r="CN86" s="4"/>
      <c r="CO86" s="4"/>
      <c r="CP86" s="4"/>
      <c r="CQ86" s="4"/>
      <c r="CR86" s="4"/>
      <c r="CS86" s="4"/>
      <c r="CT86" s="4"/>
      <c r="CU86" s="4"/>
      <c r="CV86" s="4"/>
      <c r="CW86" s="4"/>
      <c r="CX86" s="4"/>
      <c r="CY86" s="4"/>
    </row>
    <row r="87" spans="1:103" ht="15" hidden="1" customHeight="1" x14ac:dyDescent="0.25">
      <c r="C87" s="4"/>
      <c r="D87" s="4"/>
      <c r="G87" s="197" t="e">
        <f>G80</f>
        <v>#REF!</v>
      </c>
      <c r="H87" s="198" t="s">
        <v>2</v>
      </c>
      <c r="I87" s="197">
        <f>I80</f>
        <v>100</v>
      </c>
      <c r="J87" s="636" t="s">
        <v>140</v>
      </c>
      <c r="K87" s="636"/>
      <c r="L87" s="636"/>
      <c r="M87" s="636"/>
      <c r="N87" s="636"/>
      <c r="O87" s="636"/>
      <c r="P87" s="636"/>
      <c r="Q87" s="636"/>
      <c r="R87" s="636"/>
      <c r="S87" s="636"/>
      <c r="T87" s="636"/>
      <c r="U87" s="636"/>
      <c r="V87" s="636"/>
      <c r="W87" s="636"/>
      <c r="X87" s="636"/>
      <c r="Y87" s="636"/>
      <c r="Z87" s="636"/>
      <c r="AC87" s="4"/>
    </row>
    <row r="88" spans="1:103" ht="15" hidden="1" customHeight="1" x14ac:dyDescent="0.25">
      <c r="C88" s="4"/>
      <c r="D88" s="4"/>
      <c r="G88" s="197" t="e">
        <f t="shared" ref="G88:G90" si="24">G81</f>
        <v>#REF!</v>
      </c>
      <c r="H88" s="198" t="s">
        <v>2</v>
      </c>
      <c r="I88" s="197" t="e">
        <f t="shared" ref="I88:I90" si="25">I81</f>
        <v>#REF!</v>
      </c>
      <c r="J88" s="636" t="s">
        <v>141</v>
      </c>
      <c r="K88" s="636"/>
      <c r="L88" s="636"/>
      <c r="M88" s="636"/>
      <c r="N88" s="636"/>
      <c r="O88" s="636"/>
      <c r="P88" s="636"/>
      <c r="Q88" s="636"/>
      <c r="R88" s="636"/>
      <c r="S88" s="636"/>
      <c r="T88" s="636"/>
      <c r="U88" s="636"/>
      <c r="V88" s="636"/>
      <c r="W88" s="636"/>
      <c r="X88" s="636"/>
      <c r="Y88" s="636"/>
      <c r="Z88" s="636"/>
    </row>
    <row r="89" spans="1:103" ht="15" hidden="1" customHeight="1" x14ac:dyDescent="0.25">
      <c r="C89" s="4"/>
      <c r="D89" s="4"/>
      <c r="G89" s="197" t="e">
        <f t="shared" si="24"/>
        <v>#REF!</v>
      </c>
      <c r="H89" s="198" t="s">
        <v>2</v>
      </c>
      <c r="I89" s="197" t="e">
        <f t="shared" si="25"/>
        <v>#REF!</v>
      </c>
      <c r="J89" s="636" t="s">
        <v>142</v>
      </c>
      <c r="K89" s="636"/>
      <c r="L89" s="636"/>
      <c r="M89" s="636"/>
      <c r="N89" s="636"/>
      <c r="O89" s="636"/>
      <c r="P89" s="636"/>
      <c r="Q89" s="636"/>
      <c r="R89" s="636"/>
      <c r="S89" s="636"/>
      <c r="T89" s="636"/>
      <c r="U89" s="636"/>
      <c r="V89" s="636"/>
      <c r="W89" s="636"/>
      <c r="X89" s="636"/>
      <c r="Y89" s="636"/>
      <c r="Z89" s="636"/>
    </row>
    <row r="90" spans="1:103" ht="15" hidden="1" customHeight="1" x14ac:dyDescent="0.25">
      <c r="C90" s="4"/>
      <c r="D90" s="4"/>
      <c r="G90" s="197">
        <f t="shared" si="24"/>
        <v>0</v>
      </c>
      <c r="H90" s="198" t="s">
        <v>2</v>
      </c>
      <c r="I90" s="197" t="e">
        <f t="shared" si="25"/>
        <v>#REF!</v>
      </c>
      <c r="J90" s="636" t="s">
        <v>143</v>
      </c>
      <c r="K90" s="636"/>
      <c r="L90" s="636"/>
      <c r="M90" s="636"/>
      <c r="N90" s="636"/>
      <c r="O90" s="636"/>
      <c r="P90" s="636"/>
      <c r="Q90" s="636"/>
      <c r="R90" s="636"/>
      <c r="S90" s="636"/>
      <c r="T90" s="636"/>
      <c r="U90" s="636"/>
      <c r="V90" s="636"/>
      <c r="W90" s="636"/>
      <c r="X90" s="636"/>
      <c r="Y90" s="636"/>
      <c r="Z90" s="636"/>
    </row>
    <row r="91" spans="1:103" ht="15" hidden="1" x14ac:dyDescent="0.25"/>
    <row r="92" spans="1:103" ht="15" hidden="1" x14ac:dyDescent="0.25">
      <c r="N92" s="6"/>
      <c r="O92" s="6"/>
      <c r="P92" s="6"/>
      <c r="Q92" s="6"/>
      <c r="R92" s="6"/>
      <c r="S92" s="6"/>
      <c r="T92" s="6"/>
      <c r="U92" s="6"/>
      <c r="V92" s="6"/>
      <c r="W92" s="6"/>
      <c r="X92" s="6"/>
      <c r="Y92" s="6"/>
      <c r="Z92" s="6"/>
    </row>
    <row r="93" spans="1:103" ht="15" hidden="1" x14ac:dyDescent="0.25"/>
    <row r="94" spans="1:103" ht="15" hidden="1" customHeight="1" x14ac:dyDescent="0.25">
      <c r="C94" s="4"/>
      <c r="D94" s="4"/>
    </row>
    <row r="95" spans="1:103" ht="15" hidden="1" customHeight="1" x14ac:dyDescent="0.25">
      <c r="C95" s="4"/>
      <c r="D95" s="4"/>
    </row>
    <row r="96" spans="1:103" ht="15" hidden="1" x14ac:dyDescent="0.25">
      <c r="C96" s="4"/>
      <c r="D96" s="4"/>
    </row>
    <row r="97" spans="3:4" ht="15" x14ac:dyDescent="0.25">
      <c r="C97" s="4"/>
      <c r="D97" s="4"/>
    </row>
  </sheetData>
  <sheetProtection selectLockedCells="1"/>
  <dataConsolidate/>
  <mergeCells count="43">
    <mergeCell ref="B5:C5"/>
    <mergeCell ref="G5:Y5"/>
    <mergeCell ref="B7:B8"/>
    <mergeCell ref="C7:C8"/>
    <mergeCell ref="D7:D8"/>
    <mergeCell ref="E7:E8"/>
    <mergeCell ref="F7:F8"/>
    <mergeCell ref="AH7:AH8"/>
    <mergeCell ref="AI7:AI8"/>
    <mergeCell ref="AF8:AG8"/>
    <mergeCell ref="G2:Y2"/>
    <mergeCell ref="E4:F4"/>
    <mergeCell ref="G4:Y4"/>
    <mergeCell ref="G3:V3"/>
    <mergeCell ref="J80:Z80"/>
    <mergeCell ref="J81:Z81"/>
    <mergeCell ref="J82:Z82"/>
    <mergeCell ref="I66:Y66"/>
    <mergeCell ref="F67:F74"/>
    <mergeCell ref="I67:Y67"/>
    <mergeCell ref="I68:Y68"/>
    <mergeCell ref="I69:Y69"/>
    <mergeCell ref="I70:Y70"/>
    <mergeCell ref="I71:Y71"/>
    <mergeCell ref="I72:Y72"/>
    <mergeCell ref="I73:Y73"/>
    <mergeCell ref="I74:Y74"/>
    <mergeCell ref="J87:Z87"/>
    <mergeCell ref="J88:Z88"/>
    <mergeCell ref="J89:Z89"/>
    <mergeCell ref="J90:Z90"/>
    <mergeCell ref="G7:L7"/>
    <mergeCell ref="M7:R7"/>
    <mergeCell ref="S7:X7"/>
    <mergeCell ref="J83:Z83"/>
    <mergeCell ref="G84:I84"/>
    <mergeCell ref="J84:Z84"/>
    <mergeCell ref="G85:Z85"/>
    <mergeCell ref="G86:I86"/>
    <mergeCell ref="J86:Z86"/>
    <mergeCell ref="G78:Z78"/>
    <mergeCell ref="G79:I79"/>
    <mergeCell ref="J79:Z79"/>
  </mergeCells>
  <conditionalFormatting sqref="AC55 Z9:AC54">
    <cfRule type="expression" dxfId="461" priority="17">
      <formula>AND($B9&lt;&gt;"",$B10="")</formula>
    </cfRule>
    <cfRule type="expression" dxfId="460" priority="18">
      <formula>$B9=""</formula>
    </cfRule>
  </conditionalFormatting>
  <dataValidations count="9">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S9:T54 J9:J54 M9:N54 G9:H54 P9:P54 V9:V54" xr:uid="{00000000-0002-0000-0800-000000000000}">
      <formula1>AND(G9&gt;0,G9&lt;=101,COUNTIF($G9:$O9,G9)=1)</formula1>
    </dataValidation>
    <dataValidation type="custom" allowBlank="1" showInputMessage="1" showErrorMessage="1" error="Ada nilai yang sama Bro!" prompt="JIKA ADA NILAI SUMATIF YANG SAMA, MAKA NILAI SUMATIF YG LAIN DITAMBAH angka 1-4 dibelakang koma. Misalnya 82 dan 82,2" sqref="Y9:Y54" xr:uid="{00000000-0002-0000-0800-000001000000}">
      <formula1>AND(Y9&gt;0,Y9&lt;=101,COUNTIF($P9:$Y9,Y9)=1)</formula1>
    </dataValidation>
    <dataValidation allowBlank="1" showInputMessage="1" showErrorMessage="1" prompt="KKM" sqref="I81:I82" xr:uid="{00000000-0002-0000-0800-000002000000}"/>
    <dataValidation type="textLength" operator="lessThanOrEqual" allowBlank="1" showInputMessage="1" showErrorMessage="1" sqref="I67:Y74" xr:uid="{00000000-0002-0000-0800-000003000000}">
      <formula1>100</formula1>
    </dataValidation>
    <dataValidation allowBlank="1" showInputMessage="1" showErrorMessage="1" prompt="Rata-rata Harian" sqref="Z7" xr:uid="{00000000-0002-0000-0800-000004000000}"/>
    <dataValidation allowBlank="1" showInputMessage="1" showErrorMessage="1" prompt="Bobot Nilai" sqref="Z6:AB6" xr:uid="{00000000-0002-0000-0800-000005000000}"/>
    <dataValidation allowBlank="1" showInputMessage="1" showErrorMessage="1" prompt="Mohon diisi Bobot Nilai" sqref="Z8 AB8" xr:uid="{00000000-0002-0000-0800-000006000000}"/>
    <dataValidation allowBlank="1" showInputMessage="1" showErrorMessage="1" prompt="Mohon diisi Bobot Nilai. Jika tidak Melakukan penilaian Sumatif silahkan tulis Bobot Nilai 0" sqref="AA8" xr:uid="{00000000-0002-0000-0800-000007000000}"/>
    <dataValidation type="textLength" operator="lessThanOrEqual" allowBlank="1" showInputMessage="1" showErrorMessage="1" errorTitle="Petunjuk" error="Tulis ringkasan KD maksimal 65 huruf" sqref="Z68:AK74" xr:uid="{00000000-0002-0000-0800-000008000000}">
      <formula1>65</formula1>
    </dataValidation>
  </dataValidations>
  <pageMargins left="0.15748031496062992" right="0.15748031496062992" top="0.74803149606299213" bottom="0.39370078740157483" header="0.19685039370078741" footer="0.23622047244094491"/>
  <pageSetup paperSize="9" scale="55" orientation="landscape" blackAndWhite="1" horizontalDpi="4294967293" verticalDpi="4294967293" r:id="rId1"/>
  <rowBreaks count="2" manualBreakCount="2">
    <brk id="21" max="16383" man="1"/>
    <brk id="36" max="33"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3">
    <tabColor rgb="FF0000FF"/>
  </sheetPr>
  <dimension ref="A1:CV97"/>
  <sheetViews>
    <sheetView showGridLines="0" view="pageBreakPreview" topLeftCell="A2" zoomScale="66" zoomScaleNormal="60" zoomScaleSheetLayoutView="66" workbookViewId="0">
      <pane xSplit="6" ySplit="7" topLeftCell="G9" activePane="bottomRight" state="frozen"/>
      <selection activeCell="H10" sqref="H10"/>
      <selection pane="topRight" activeCell="H10" sqref="H10"/>
      <selection pane="bottomLeft" activeCell="H10" sqref="H10"/>
      <selection pane="bottomRight" activeCell="H10" sqref="H1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73"/>
      <c r="B1" s="174"/>
      <c r="C1" s="174"/>
      <c r="D1" s="174"/>
      <c r="E1" s="174"/>
      <c r="F1" s="174"/>
      <c r="G1" s="174"/>
      <c r="H1" s="174"/>
      <c r="I1" s="174"/>
      <c r="J1" s="174"/>
      <c r="K1" s="174"/>
      <c r="L1" s="174"/>
      <c r="M1" s="174"/>
      <c r="N1" s="174"/>
      <c r="O1" s="174"/>
      <c r="P1" s="174"/>
      <c r="Q1" s="174"/>
      <c r="R1" s="174"/>
      <c r="S1" s="174"/>
      <c r="T1" s="174"/>
      <c r="U1" s="174"/>
      <c r="V1" s="174"/>
      <c r="W1" s="174"/>
      <c r="X1" s="174"/>
      <c r="Y1" s="174"/>
      <c r="Z1" s="174"/>
      <c r="AA1" s="174"/>
      <c r="AB1" s="174"/>
      <c r="AC1" s="174"/>
      <c r="AD1" s="174"/>
      <c r="AE1" s="174"/>
      <c r="AF1" s="174"/>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73"/>
      <c r="B2" s="260"/>
      <c r="C2" s="261"/>
      <c r="D2" s="261"/>
      <c r="E2" s="237" t="s">
        <v>128</v>
      </c>
      <c r="F2" s="238"/>
      <c r="G2" s="619" t="str">
        <f>Data!C4</f>
        <v>SMP ISLAM PEGANDON</v>
      </c>
      <c r="H2" s="619"/>
      <c r="I2" s="619"/>
      <c r="J2" s="619"/>
      <c r="K2" s="619"/>
      <c r="L2" s="619"/>
      <c r="M2" s="619"/>
      <c r="N2" s="619"/>
      <c r="O2" s="619"/>
      <c r="P2" s="619"/>
      <c r="Q2" s="619"/>
      <c r="R2" s="619"/>
      <c r="S2" s="619"/>
      <c r="T2" s="619"/>
      <c r="U2" s="619"/>
      <c r="V2" s="619"/>
      <c r="W2" s="207"/>
      <c r="X2" s="207"/>
      <c r="Y2" s="207"/>
      <c r="Z2" s="207"/>
      <c r="AA2" s="207"/>
      <c r="AB2" s="207"/>
      <c r="AC2" s="207"/>
      <c r="AD2" s="207"/>
      <c r="AE2" s="207"/>
      <c r="AF2" s="207"/>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73"/>
      <c r="B3" s="260"/>
      <c r="C3" s="261"/>
      <c r="D3" s="261"/>
      <c r="E3" s="371"/>
      <c r="F3" s="372"/>
      <c r="G3" s="622" t="str">
        <f>"TAHUN PELAJARAN "&amp;Data!$C$20</f>
        <v>TAHUN PELAJARAN 2024 / 2025</v>
      </c>
      <c r="H3" s="622"/>
      <c r="I3" s="622"/>
      <c r="J3" s="622"/>
      <c r="K3" s="622"/>
      <c r="L3" s="622"/>
      <c r="M3" s="622"/>
      <c r="N3" s="622"/>
      <c r="O3" s="622"/>
      <c r="P3" s="622"/>
      <c r="Q3" s="622"/>
      <c r="R3" s="622"/>
      <c r="S3" s="622"/>
      <c r="T3" s="622"/>
      <c r="U3" s="622"/>
      <c r="V3" s="622"/>
      <c r="W3" s="207"/>
      <c r="X3" s="207"/>
      <c r="Y3" s="207"/>
      <c r="Z3" s="207"/>
      <c r="AA3" s="207"/>
      <c r="AB3" s="207"/>
      <c r="AC3" s="207"/>
      <c r="AD3" s="207"/>
      <c r="AE3" s="207"/>
      <c r="AF3" s="207"/>
      <c r="BY3" s="4"/>
      <c r="BZ3" s="4"/>
      <c r="CA3" s="4"/>
      <c r="CB3" s="4"/>
      <c r="CC3" s="4"/>
      <c r="CD3" s="4"/>
      <c r="CE3" s="4"/>
      <c r="CF3" s="4"/>
      <c r="CG3" s="4"/>
      <c r="CH3" s="4"/>
      <c r="CI3" s="4"/>
      <c r="CJ3" s="4"/>
      <c r="CK3" s="4"/>
      <c r="CL3" s="4"/>
      <c r="CM3" s="4"/>
      <c r="CN3" s="4"/>
      <c r="CO3" s="4"/>
      <c r="CP3" s="4"/>
      <c r="CQ3" s="4"/>
      <c r="CR3" s="4"/>
      <c r="CS3" s="4"/>
      <c r="CT3" s="4"/>
    </row>
    <row r="4" spans="1:98" s="176" customFormat="1" ht="27.75" customHeight="1" x14ac:dyDescent="0.25">
      <c r="A4" s="175"/>
      <c r="B4" s="262"/>
      <c r="C4" s="263"/>
      <c r="D4" s="263"/>
      <c r="E4" s="620" t="s">
        <v>159</v>
      </c>
      <c r="F4" s="621"/>
      <c r="G4" s="622" t="str">
        <f>Menu!B5</f>
        <v>Pendidikan Pancasila dan Kewarganegaraan</v>
      </c>
      <c r="H4" s="622"/>
      <c r="I4" s="622"/>
      <c r="J4" s="622"/>
      <c r="K4" s="622"/>
      <c r="L4" s="622"/>
      <c r="M4" s="622"/>
      <c r="N4" s="622"/>
      <c r="O4" s="622"/>
      <c r="P4" s="622"/>
      <c r="Q4" s="622"/>
      <c r="R4" s="622"/>
      <c r="S4" s="622"/>
      <c r="T4" s="622"/>
      <c r="U4" s="622"/>
      <c r="V4" s="622"/>
      <c r="W4" s="207"/>
      <c r="X4" s="207"/>
      <c r="Y4" s="207"/>
      <c r="Z4" s="207"/>
      <c r="AA4" s="207"/>
      <c r="AB4" s="207"/>
      <c r="AC4" s="207"/>
      <c r="AD4" s="207"/>
      <c r="AE4" s="207"/>
      <c r="AF4" s="207"/>
    </row>
    <row r="5" spans="1:98" s="7" customFormat="1" ht="35.25" customHeight="1" thickBot="1" x14ac:dyDescent="0.3">
      <c r="A5" s="173"/>
      <c r="B5" s="623"/>
      <c r="C5" s="623"/>
      <c r="D5" s="347"/>
      <c r="E5" s="235"/>
      <c r="F5" s="236"/>
      <c r="G5" s="624" t="str">
        <f>'AQIDAH - AKHLAK'!G5</f>
        <v>Perolehan Hasil Assesmen Peserta Didik Kelas IX B Semester II ( Genap )</v>
      </c>
      <c r="H5" s="625"/>
      <c r="I5" s="625"/>
      <c r="J5" s="625"/>
      <c r="K5" s="625"/>
      <c r="L5" s="625"/>
      <c r="M5" s="625"/>
      <c r="N5" s="625"/>
      <c r="O5" s="625"/>
      <c r="P5" s="625"/>
      <c r="Q5" s="625"/>
      <c r="R5" s="625"/>
      <c r="S5" s="625"/>
      <c r="T5" s="625"/>
      <c r="U5" s="625"/>
      <c r="V5" s="625"/>
      <c r="W5" s="207"/>
      <c r="X5" s="207"/>
      <c r="Y5" s="207"/>
      <c r="Z5" s="207"/>
      <c r="AA5" s="207"/>
      <c r="AB5" s="207"/>
      <c r="AC5" s="207"/>
      <c r="AD5" s="207"/>
      <c r="AE5" s="207"/>
      <c r="AF5" s="207"/>
      <c r="BY5" s="4"/>
      <c r="BZ5" s="4"/>
      <c r="CA5" s="4"/>
      <c r="CB5" s="4"/>
      <c r="CC5" s="4"/>
      <c r="CD5" s="4"/>
      <c r="CE5" s="4"/>
      <c r="CF5" s="4"/>
      <c r="CG5" s="4"/>
      <c r="CH5" s="4"/>
      <c r="CI5" s="4"/>
      <c r="CJ5" s="4"/>
      <c r="CK5" s="4"/>
      <c r="CL5" s="4"/>
      <c r="CM5" s="4"/>
      <c r="CN5" s="4"/>
      <c r="CO5" s="4"/>
      <c r="CP5" s="4"/>
      <c r="CQ5" s="4"/>
      <c r="CR5" s="4"/>
      <c r="CS5" s="4"/>
      <c r="CT5" s="4"/>
    </row>
    <row r="6" spans="1:98" s="179" customFormat="1" ht="25.5" customHeight="1" thickBot="1" x14ac:dyDescent="0.3">
      <c r="A6" s="177"/>
      <c r="B6" s="178"/>
      <c r="C6" s="178"/>
      <c r="D6" s="178"/>
      <c r="E6" s="178"/>
      <c r="F6" s="178"/>
      <c r="G6" s="209">
        <f t="shared" ref="G6:V6" si="0">IF(COUNT(G9:G54)&gt;0,1,"")</f>
        <v>1</v>
      </c>
      <c r="H6" s="209">
        <f t="shared" si="0"/>
        <v>1</v>
      </c>
      <c r="I6" s="209">
        <f t="shared" si="0"/>
        <v>1</v>
      </c>
      <c r="J6" s="209">
        <f t="shared" si="0"/>
        <v>1</v>
      </c>
      <c r="K6" s="209">
        <f t="shared" si="0"/>
        <v>1</v>
      </c>
      <c r="L6" s="209">
        <f t="shared" si="0"/>
        <v>1</v>
      </c>
      <c r="M6" s="209">
        <f t="shared" si="0"/>
        <v>1</v>
      </c>
      <c r="N6" s="209">
        <f t="shared" si="0"/>
        <v>1</v>
      </c>
      <c r="O6" s="209">
        <f t="shared" si="0"/>
        <v>1</v>
      </c>
      <c r="P6" s="209">
        <f t="shared" si="0"/>
        <v>1</v>
      </c>
      <c r="Q6" s="209">
        <f t="shared" si="0"/>
        <v>1</v>
      </c>
      <c r="R6" s="209">
        <f t="shared" si="0"/>
        <v>1</v>
      </c>
      <c r="S6" s="209">
        <f t="shared" si="0"/>
        <v>1</v>
      </c>
      <c r="T6" s="209">
        <f t="shared" si="0"/>
        <v>1</v>
      </c>
      <c r="U6" s="209">
        <f t="shared" si="0"/>
        <v>1</v>
      </c>
      <c r="V6" s="209">
        <f t="shared" si="0"/>
        <v>1</v>
      </c>
      <c r="W6" s="210">
        <f>SUM(G6:N6)</f>
        <v>8</v>
      </c>
      <c r="X6" s="210">
        <f>SUM(O6:V6)</f>
        <v>8</v>
      </c>
      <c r="Y6" s="210">
        <f>SUM(W8:Y8)</f>
        <v>3</v>
      </c>
      <c r="Z6" s="208"/>
      <c r="AA6" s="208"/>
      <c r="AB6" s="208"/>
      <c r="AC6" s="208"/>
      <c r="AD6" s="208"/>
      <c r="AE6" s="208"/>
      <c r="AF6" s="208"/>
    </row>
    <row r="7" spans="1:98" s="7" customFormat="1" ht="60.75" customHeight="1" thickBot="1" x14ac:dyDescent="0.3">
      <c r="A7" s="173"/>
      <c r="B7" s="656" t="s">
        <v>0</v>
      </c>
      <c r="C7" s="652" t="s">
        <v>68</v>
      </c>
      <c r="D7" s="652" t="s">
        <v>69</v>
      </c>
      <c r="E7" s="652" t="s">
        <v>1</v>
      </c>
      <c r="F7" s="657" t="s">
        <v>14</v>
      </c>
      <c r="G7" s="658" t="s">
        <v>134</v>
      </c>
      <c r="H7" s="659"/>
      <c r="I7" s="659"/>
      <c r="J7" s="659"/>
      <c r="K7" s="659"/>
      <c r="L7" s="659"/>
      <c r="M7" s="659"/>
      <c r="N7" s="660"/>
      <c r="O7" s="649" t="s">
        <v>135</v>
      </c>
      <c r="P7" s="650"/>
      <c r="Q7" s="650"/>
      <c r="R7" s="650"/>
      <c r="S7" s="650"/>
      <c r="T7" s="650"/>
      <c r="U7" s="650"/>
      <c r="V7" s="651"/>
      <c r="W7" s="241" t="s">
        <v>136</v>
      </c>
      <c r="X7" s="241" t="s">
        <v>138</v>
      </c>
      <c r="Y7" s="241" t="s">
        <v>137</v>
      </c>
      <c r="Z7" s="662" t="s">
        <v>80</v>
      </c>
      <c r="AA7" s="203"/>
      <c r="AB7" s="203"/>
      <c r="AC7" s="203"/>
      <c r="AD7" s="203"/>
      <c r="AE7" s="654" t="s">
        <v>144</v>
      </c>
      <c r="AF7" s="653" t="s">
        <v>145</v>
      </c>
      <c r="BY7" s="4"/>
      <c r="BZ7" s="4"/>
      <c r="CA7" s="4"/>
      <c r="CB7" s="4"/>
      <c r="CC7" s="4"/>
      <c r="CD7" s="4"/>
      <c r="CE7" s="4"/>
      <c r="CF7" s="4"/>
      <c r="CG7" s="4"/>
      <c r="CH7" s="4"/>
      <c r="CI7" s="4"/>
      <c r="CJ7" s="4"/>
      <c r="CK7" s="4"/>
      <c r="CL7" s="4"/>
      <c r="CM7" s="4"/>
      <c r="CN7" s="4"/>
      <c r="CO7" s="4"/>
      <c r="CP7" s="4"/>
      <c r="CQ7" s="4"/>
      <c r="CR7" s="4"/>
      <c r="CS7" s="4"/>
      <c r="CT7" s="4"/>
    </row>
    <row r="8" spans="1:98" s="7" customFormat="1" ht="33" customHeight="1" thickBot="1" x14ac:dyDescent="0.3">
      <c r="A8" s="173"/>
      <c r="B8" s="614"/>
      <c r="C8" s="616"/>
      <c r="D8" s="616"/>
      <c r="E8" s="616"/>
      <c r="F8" s="618"/>
      <c r="G8" s="169" t="str">
        <f>H67</f>
        <v>TP-1</v>
      </c>
      <c r="H8" s="170" t="str">
        <f>H68</f>
        <v>TP-2</v>
      </c>
      <c r="I8" s="170" t="str">
        <f>H69</f>
        <v>TP-3</v>
      </c>
      <c r="J8" s="170" t="str">
        <f>H70</f>
        <v>TP-4</v>
      </c>
      <c r="K8" s="170" t="str">
        <f>H71</f>
        <v>TP-5</v>
      </c>
      <c r="L8" s="170" t="str">
        <f>H72</f>
        <v>TP-6</v>
      </c>
      <c r="M8" s="170" t="str">
        <f>H73</f>
        <v>TP-7</v>
      </c>
      <c r="N8" s="171" t="str">
        <f>H74</f>
        <v>TP-8</v>
      </c>
      <c r="O8" s="169" t="s">
        <v>148</v>
      </c>
      <c r="P8" s="170" t="s">
        <v>149</v>
      </c>
      <c r="Q8" s="170" t="s">
        <v>150</v>
      </c>
      <c r="R8" s="170" t="s">
        <v>151</v>
      </c>
      <c r="S8" s="170" t="s">
        <v>152</v>
      </c>
      <c r="T8" s="170" t="s">
        <v>153</v>
      </c>
      <c r="U8" s="170" t="s">
        <v>154</v>
      </c>
      <c r="V8" s="171" t="s">
        <v>155</v>
      </c>
      <c r="W8" s="352">
        <v>1</v>
      </c>
      <c r="X8" s="352">
        <v>1</v>
      </c>
      <c r="Y8" s="352">
        <v>1</v>
      </c>
      <c r="Z8" s="662"/>
      <c r="AA8" s="205" t="s">
        <v>129</v>
      </c>
      <c r="AB8" s="205" t="s">
        <v>130</v>
      </c>
      <c r="AC8" s="655" t="s">
        <v>3</v>
      </c>
      <c r="AD8" s="655"/>
      <c r="AE8" s="654"/>
      <c r="AF8" s="653"/>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73"/>
      <c r="B9" s="134">
        <v>1</v>
      </c>
      <c r="C9" s="135">
        <f>IF(Data!F5="","",Data!F5)</f>
        <v>2111</v>
      </c>
      <c r="D9" s="135" t="str">
        <f>IF(Data!G5="","",Data!G5)</f>
        <v>3109336136</v>
      </c>
      <c r="E9" s="152" t="str">
        <f>IF(Data!H5="","",Data!H5)</f>
        <v>AGA ALBANI ZAMIR</v>
      </c>
      <c r="F9" s="135" t="str">
        <f>IF(Data!I5="","",Data!I5)</f>
        <v>L</v>
      </c>
      <c r="G9" s="351">
        <f>IF([32]PPKn!G9="","",[32]PPKn!G9)</f>
        <v>85</v>
      </c>
      <c r="H9" s="351">
        <f>IF([32]PPKn!H9="","",[32]PPKn!H9)</f>
        <v>80</v>
      </c>
      <c r="I9" s="351">
        <f>IF([32]PPKn!I9="","",[32]PPKn!I9)</f>
        <v>0</v>
      </c>
      <c r="J9" s="351">
        <f>IF([32]PPKn!J9="","",[32]PPKn!J9)</f>
        <v>0</v>
      </c>
      <c r="K9" s="351">
        <f>IF([32]PPKn!K9="","",[32]PPKn!K9)</f>
        <v>0</v>
      </c>
      <c r="L9" s="351">
        <f>IF([32]PPKn!L9="","",[32]PPKn!L9)</f>
        <v>0</v>
      </c>
      <c r="M9" s="351">
        <f>IF([32]PPKn!M9="","",[32]PPKn!M9)</f>
        <v>0</v>
      </c>
      <c r="N9" s="351">
        <f>IF([32]PPKn!N9="","",[32]PPKn!N9)</f>
        <v>0</v>
      </c>
      <c r="O9" s="351">
        <f>IF([32]PPKn!O9="","",[32]PPKn!O9)</f>
        <v>80</v>
      </c>
      <c r="P9" s="351">
        <f>IF([32]PPKn!P9="","",[32]PPKn!P9)</f>
        <v>85</v>
      </c>
      <c r="Q9" s="351">
        <f>IF([32]PPKn!Q9="","",[32]PPKn!Q9)</f>
        <v>82</v>
      </c>
      <c r="R9" s="351">
        <f>IF([32]PPKn!R9="","",[32]PPKn!R9)</f>
        <v>84</v>
      </c>
      <c r="S9" s="351">
        <f>IF([32]PPKn!S9="","",[32]PPKn!S9)</f>
        <v>82</v>
      </c>
      <c r="T9" s="351">
        <f>IF([32]PPKn!T9="","",[32]PPKn!T9)</f>
        <v>0</v>
      </c>
      <c r="U9" s="351">
        <f>IF([32]PPKn!U9="","",[32]PPKn!U9)</f>
        <v>0</v>
      </c>
      <c r="V9" s="351">
        <f>IF([32]PPKn!V9="","",[32]PPKn!V9)</f>
        <v>0</v>
      </c>
      <c r="W9" s="375">
        <f>IF([32]PPKn!W9="","",[32]PPKn!W9)</f>
        <v>82.5</v>
      </c>
      <c r="X9" s="375">
        <f>IF([32]PPKn!X9="","",[32]PPKn!X9)</f>
        <v>82.6</v>
      </c>
      <c r="Y9" s="351">
        <f>IF([32]PPKn!Y9="","",[32]PPKn!Y9)</f>
        <v>76</v>
      </c>
      <c r="Z9" s="376">
        <f t="shared" ref="Z9:Z10" si="1">IFERROR(IF(OR(X9="",Y9=""),"",ROUND(((W9*$W$8)+(X9*$X$8)+(Y9*$Y$8))/$Y$6,0)),"")</f>
        <v>80</v>
      </c>
      <c r="AA9" s="377">
        <f>MAX(G9:N9)</f>
        <v>85</v>
      </c>
      <c r="AB9" s="377">
        <f>MIN(G9:N9)</f>
        <v>0</v>
      </c>
      <c r="AC9" s="377">
        <f>MATCH(AA9,G9:N9,0)</f>
        <v>1</v>
      </c>
      <c r="AD9" s="377">
        <f>MATCH(AB9,G9:N9,0)</f>
        <v>3</v>
      </c>
      <c r="AE9" s="378" t="str">
        <f>IFERROR("Menunjukkan penguasaan"&amp; " dalam "&amp;(VLOOKUP(AC9,$G$67:$I$74,3)),"")</f>
        <v xml:space="preserve">Menunjukkan penguasaan dalam menghargai dan menjelaskan keragaman Gender, suku, ras, agama, antar golongan dan budaya Indonesia </v>
      </c>
      <c r="AF9" s="379" t="str">
        <f>IFERROR("Perlu bantuan dalam "&amp;(VLOOKUP(AD9,$G$67:$I$74,3)),"")</f>
        <v>Perlu bantuan dalam Menjelaskan dan meeresponj  nilai penting kerja sama dan gotong royong</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73"/>
      <c r="B10" s="134">
        <f t="shared" ref="B10" si="2">IF(E10="","",B9+1)</f>
        <v>2</v>
      </c>
      <c r="C10" s="135">
        <f>IF(Data!F6="","",Data!F6)</f>
        <v>2100</v>
      </c>
      <c r="D10" s="135" t="str">
        <f>IF(Data!G6="","",Data!G6)</f>
        <v>0108954708</v>
      </c>
      <c r="E10" s="152" t="str">
        <f>IF(Data!H6="","",Data!H6)</f>
        <v>AKBAR FIRLY MAULANA</v>
      </c>
      <c r="F10" s="135" t="str">
        <f>IF(Data!I6="","",Data!I6)</f>
        <v>L</v>
      </c>
      <c r="G10" s="135">
        <f>IF([32]PPKn!G10="","",[32]PPKn!G10)</f>
        <v>85</v>
      </c>
      <c r="H10" s="135">
        <f>IF([32]PPKn!H10="","",[32]PPKn!H10)</f>
        <v>85</v>
      </c>
      <c r="I10" s="135">
        <f>IF([32]PPKn!I10="","",[32]PPKn!I10)</f>
        <v>0</v>
      </c>
      <c r="J10" s="135">
        <f>IF([32]PPKn!J10="","",[32]PPKn!J10)</f>
        <v>0</v>
      </c>
      <c r="K10" s="135">
        <f>IF([32]PPKn!K10="","",[32]PPKn!K10)</f>
        <v>0</v>
      </c>
      <c r="L10" s="135">
        <f>IF([32]PPKn!L10="","",[32]PPKn!L10)</f>
        <v>0</v>
      </c>
      <c r="M10" s="135">
        <f>IF([32]PPKn!M10="","",[32]PPKn!M10)</f>
        <v>0</v>
      </c>
      <c r="N10" s="135">
        <f>IF([32]PPKn!N10="","",[32]PPKn!N10)</f>
        <v>0</v>
      </c>
      <c r="O10" s="135">
        <f>IF([32]PPKn!O10="","",[32]PPKn!O10)</f>
        <v>95</v>
      </c>
      <c r="P10" s="135">
        <f>IF([32]PPKn!P10="","",[32]PPKn!P10)</f>
        <v>90</v>
      </c>
      <c r="Q10" s="135">
        <f>IF([32]PPKn!Q10="","",[32]PPKn!Q10)</f>
        <v>90</v>
      </c>
      <c r="R10" s="135">
        <f>IF([32]PPKn!R10="","",[32]PPKn!R10)</f>
        <v>93</v>
      </c>
      <c r="S10" s="135">
        <f>IF([32]PPKn!S10="","",[32]PPKn!S10)</f>
        <v>88</v>
      </c>
      <c r="T10" s="135">
        <f>IF([32]PPKn!T10="","",[32]PPKn!T10)</f>
        <v>0</v>
      </c>
      <c r="U10" s="135">
        <f>IF([32]PPKn!U10="","",[32]PPKn!U10)</f>
        <v>0</v>
      </c>
      <c r="V10" s="350">
        <f>IF([32]PPKn!V10="","",[32]PPKn!V10)</f>
        <v>0</v>
      </c>
      <c r="W10" s="375">
        <f>IF([32]PPKn!W10="","",[32]PPKn!W10)</f>
        <v>85</v>
      </c>
      <c r="X10" s="375">
        <f>IF([32]PPKn!X10="","",[32]PPKn!X10)</f>
        <v>91.2</v>
      </c>
      <c r="Y10" s="351">
        <f>IF([32]PPKn!Y10="","",[32]PPKn!Y10)</f>
        <v>82</v>
      </c>
      <c r="Z10" s="302">
        <f t="shared" si="1"/>
        <v>86</v>
      </c>
      <c r="AA10" s="201">
        <f t="shared" ref="AA10" si="3">MAX(G10:N10)</f>
        <v>85</v>
      </c>
      <c r="AB10" s="201">
        <f t="shared" ref="AB10" si="4">MIN(G10:N10)</f>
        <v>0</v>
      </c>
      <c r="AC10" s="201">
        <f t="shared" ref="AC10" si="5">MATCH(AA10,G10:N10,0)</f>
        <v>1</v>
      </c>
      <c r="AD10" s="201">
        <f t="shared" ref="AD10" si="6">MATCH(AB10,G10:N10,0)</f>
        <v>3</v>
      </c>
      <c r="AE10" s="221" t="str">
        <f>IFERROR("Menunjukkan penguasaan"&amp; " dalam "&amp;(VLOOKUP(AC10,$G$67:$I$74,3)),"")</f>
        <v xml:space="preserve">Menunjukkan penguasaan dalam menghargai dan menjelaskan keragaman Gender, suku, ras, agama, antar golongan dan budaya Indonesia </v>
      </c>
      <c r="AF10" s="226" t="str">
        <f>IFERROR("Perlu bantuan dalam "&amp;(VLOOKUP(AD10,$G$67:$I$74,3)),"")</f>
        <v>Perlu bantuan dalam Menjelaskan dan meeresponj  nilai penting kerja sama dan gotong royong</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73"/>
      <c r="B11" s="134">
        <f t="shared" ref="B11:B54" si="7">IF(E11="","",B10+1)</f>
        <v>3</v>
      </c>
      <c r="C11" s="135">
        <f>IF(Data!F7="","",Data!F7)</f>
        <v>2085</v>
      </c>
      <c r="D11" s="135" t="str">
        <f>IF(Data!G7="","",Data!G7)</f>
        <v>0093911821</v>
      </c>
      <c r="E11" s="152" t="str">
        <f>IF(Data!H7="","",Data!H7)</f>
        <v>ALVINO EWALDO</v>
      </c>
      <c r="F11" s="135" t="str">
        <f>IF(Data!I7="","",Data!I7)</f>
        <v>L</v>
      </c>
      <c r="G11" s="135">
        <f>IF([32]PPKn!G11="","",[32]PPKn!G11)</f>
        <v>85</v>
      </c>
      <c r="H11" s="135">
        <f>IF([32]PPKn!H11="","",[32]PPKn!H11)</f>
        <v>85</v>
      </c>
      <c r="I11" s="135">
        <f>IF([32]PPKn!I11="","",[32]PPKn!I11)</f>
        <v>0</v>
      </c>
      <c r="J11" s="135">
        <f>IF([32]PPKn!J11="","",[32]PPKn!J11)</f>
        <v>0</v>
      </c>
      <c r="K11" s="135">
        <f>IF([32]PPKn!K11="","",[32]PPKn!K11)</f>
        <v>0</v>
      </c>
      <c r="L11" s="135">
        <f>IF([32]PPKn!L11="","",[32]PPKn!L11)</f>
        <v>0</v>
      </c>
      <c r="M11" s="135">
        <f>IF([32]PPKn!M11="","",[32]PPKn!M11)</f>
        <v>0</v>
      </c>
      <c r="N11" s="135">
        <f>IF([32]PPKn!N11="","",[32]PPKn!N11)</f>
        <v>0</v>
      </c>
      <c r="O11" s="135">
        <f>IF([32]PPKn!O11="","",[32]PPKn!O11)</f>
        <v>80</v>
      </c>
      <c r="P11" s="135">
        <f>IF([32]PPKn!P11="","",[32]PPKn!P11)</f>
        <v>85</v>
      </c>
      <c r="Q11" s="135">
        <f>IF([32]PPKn!Q11="","",[32]PPKn!Q11)</f>
        <v>88</v>
      </c>
      <c r="R11" s="135">
        <f>IF([32]PPKn!R11="","",[32]PPKn!R11)</f>
        <v>85</v>
      </c>
      <c r="S11" s="135">
        <f>IF([32]PPKn!S11="","",[32]PPKn!S11)</f>
        <v>85</v>
      </c>
      <c r="T11" s="135">
        <f>IF([32]PPKn!T11="","",[32]PPKn!T11)</f>
        <v>0</v>
      </c>
      <c r="U11" s="135">
        <f>IF([32]PPKn!U11="","",[32]PPKn!U11)</f>
        <v>0</v>
      </c>
      <c r="V11" s="350">
        <f>IF([32]PPKn!V11="","",[32]PPKn!V11)</f>
        <v>0</v>
      </c>
      <c r="W11" s="375">
        <f>IF([32]PPKn!W11="","",[32]PPKn!W11)</f>
        <v>85</v>
      </c>
      <c r="X11" s="375">
        <f>IF([32]PPKn!X11="","",[32]PPKn!X11)</f>
        <v>84.6</v>
      </c>
      <c r="Y11" s="351">
        <f>IF([32]PPKn!Y11="","",[32]PPKn!Y11)</f>
        <v>84</v>
      </c>
      <c r="Z11" s="302">
        <f t="shared" ref="Z11:Z54" si="8">IFERROR(IF(OR(X11="",Y11=""),"",ROUND(((W11*$W$8)+(X11*$X$8)+(Y11*$Y$8))/$Y$6,0)),"")</f>
        <v>85</v>
      </c>
      <c r="AA11" s="201">
        <f t="shared" ref="AA11:AA54" si="9">MAX(G11:N11)</f>
        <v>85</v>
      </c>
      <c r="AB11" s="201">
        <f t="shared" ref="AB11:AB54" si="10">MIN(G11:N11)</f>
        <v>0</v>
      </c>
      <c r="AC11" s="201">
        <f t="shared" ref="AC11:AC54" si="11">MATCH(AA11,G11:N11,0)</f>
        <v>1</v>
      </c>
      <c r="AD11" s="201">
        <f t="shared" ref="AD11:AD54" si="12">MATCH(AB11,G11:N11,0)</f>
        <v>3</v>
      </c>
      <c r="AE11" s="221" t="str">
        <f t="shared" ref="AE11:AE54" si="13">IFERROR("Menunjukkan penguasaan"&amp; " dalam "&amp;(VLOOKUP(AC11,$G$67:$I$74,3)),"")</f>
        <v xml:space="preserve">Menunjukkan penguasaan dalam menghargai dan menjelaskan keragaman Gender, suku, ras, agama, antar golongan dan budaya Indonesia </v>
      </c>
      <c r="AF11" s="226" t="str">
        <f t="shared" ref="AF11:AF54" si="14">IFERROR("Perlu bantuan dalam "&amp;(VLOOKUP(AD11,$G$67:$I$74,3)),"")</f>
        <v>Perlu bantuan dalam Menjelaskan dan meeresponj  nilai penting kerja sama dan gotong royong</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73"/>
      <c r="B12" s="134">
        <f t="shared" si="7"/>
        <v>4</v>
      </c>
      <c r="C12" s="135">
        <f>IF(Data!F8="","",Data!F8)</f>
        <v>2075</v>
      </c>
      <c r="D12" s="135" t="str">
        <f>IF(Data!G8="","",Data!G8)</f>
        <v>0098772064</v>
      </c>
      <c r="E12" s="152" t="str">
        <f>IF(Data!H8="","",Data!H8)</f>
        <v>AURA SUCI RAMADHANI</v>
      </c>
      <c r="F12" s="135" t="str">
        <f>IF(Data!I8="","",Data!I8)</f>
        <v>P</v>
      </c>
      <c r="G12" s="135">
        <f>IF([32]PPKn!G12="","",[32]PPKn!G12)</f>
        <v>82</v>
      </c>
      <c r="H12" s="135">
        <f>IF([32]PPKn!H12="","",[32]PPKn!H12)</f>
        <v>84</v>
      </c>
      <c r="I12" s="135">
        <f>IF([32]PPKn!I12="","",[32]PPKn!I12)</f>
        <v>0</v>
      </c>
      <c r="J12" s="135">
        <f>IF([32]PPKn!J12="","",[32]PPKn!J12)</f>
        <v>0</v>
      </c>
      <c r="K12" s="135">
        <f>IF([32]PPKn!K12="","",[32]PPKn!K12)</f>
        <v>0</v>
      </c>
      <c r="L12" s="135">
        <f>IF([32]PPKn!L12="","",[32]PPKn!L12)</f>
        <v>0</v>
      </c>
      <c r="M12" s="135">
        <f>IF([32]PPKn!M12="","",[32]PPKn!M12)</f>
        <v>0</v>
      </c>
      <c r="N12" s="135">
        <f>IF([32]PPKn!N12="","",[32]PPKn!N12)</f>
        <v>0</v>
      </c>
      <c r="O12" s="135">
        <f>IF([32]PPKn!O12="","",[32]PPKn!O12)</f>
        <v>80</v>
      </c>
      <c r="P12" s="135">
        <f>IF([32]PPKn!P12="","",[32]PPKn!P12)</f>
        <v>85</v>
      </c>
      <c r="Q12" s="135">
        <f>IF([32]PPKn!Q12="","",[32]PPKn!Q12)</f>
        <v>85</v>
      </c>
      <c r="R12" s="135">
        <f>IF([32]PPKn!R12="","",[32]PPKn!R12)</f>
        <v>87</v>
      </c>
      <c r="S12" s="135">
        <f>IF([32]PPKn!S12="","",[32]PPKn!S12)</f>
        <v>85</v>
      </c>
      <c r="T12" s="135">
        <f>IF([32]PPKn!T12="","",[32]PPKn!T12)</f>
        <v>0</v>
      </c>
      <c r="U12" s="135">
        <f>IF([32]PPKn!U12="","",[32]PPKn!U12)</f>
        <v>0</v>
      </c>
      <c r="V12" s="350">
        <f>IF([32]PPKn!V12="","",[32]PPKn!V12)</f>
        <v>0</v>
      </c>
      <c r="W12" s="375">
        <f>IF([32]PPKn!W12="","",[32]PPKn!W12)</f>
        <v>83</v>
      </c>
      <c r="X12" s="375">
        <f>IF([32]PPKn!X12="","",[32]PPKn!X12)</f>
        <v>84.4</v>
      </c>
      <c r="Y12" s="351">
        <f>IF([32]PPKn!Y12="","",[32]PPKn!Y12)</f>
        <v>82</v>
      </c>
      <c r="Z12" s="302">
        <f t="shared" si="8"/>
        <v>83</v>
      </c>
      <c r="AA12" s="201">
        <f t="shared" si="9"/>
        <v>84</v>
      </c>
      <c r="AB12" s="201">
        <f t="shared" si="10"/>
        <v>0</v>
      </c>
      <c r="AC12" s="201">
        <f t="shared" si="11"/>
        <v>2</v>
      </c>
      <c r="AD12" s="201">
        <f t="shared" si="12"/>
        <v>3</v>
      </c>
      <c r="AE12" s="221" t="str">
        <f t="shared" si="13"/>
        <v>Menunjukkan penguasaan dalam Menjelaskan kearifan lokal dan perubahan budaya di lingkungannya , mengapresiasi makanan tradisional, produk dan jasa lokal daerahnya serta mengembangkan lingkungan dan budaya lokal sesuai tingkatannya</v>
      </c>
      <c r="AF12" s="226" t="str">
        <f t="shared" si="14"/>
        <v>Perlu bantuan dalam Menjelaskan dan meeresponj  nilai penting kerja sama dan gotong royong</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73"/>
      <c r="B13" s="134">
        <f t="shared" si="7"/>
        <v>5</v>
      </c>
      <c r="C13" s="135">
        <f>IF(Data!F9="","",Data!F9)</f>
        <v>2086</v>
      </c>
      <c r="D13" s="135" t="str">
        <f>IF(Data!G9="","",Data!G9)</f>
        <v>0103867888</v>
      </c>
      <c r="E13" s="152" t="str">
        <f>IF(Data!H9="","",Data!H9)</f>
        <v>AYU SAFNA</v>
      </c>
      <c r="F13" s="135" t="str">
        <f>IF(Data!I9="","",Data!I9)</f>
        <v>P</v>
      </c>
      <c r="G13" s="135">
        <f>IF([32]PPKn!G13="","",[32]PPKn!G13)</f>
        <v>80</v>
      </c>
      <c r="H13" s="135">
        <f>IF([32]PPKn!H13="","",[32]PPKn!H13)</f>
        <v>84</v>
      </c>
      <c r="I13" s="135">
        <f>IF([32]PPKn!I13="","",[32]PPKn!I13)</f>
        <v>0</v>
      </c>
      <c r="J13" s="135">
        <f>IF([32]PPKn!J13="","",[32]PPKn!J13)</f>
        <v>0</v>
      </c>
      <c r="K13" s="135">
        <f>IF([32]PPKn!K13="","",[32]PPKn!K13)</f>
        <v>0</v>
      </c>
      <c r="L13" s="135">
        <f>IF([32]PPKn!L13="","",[32]PPKn!L13)</f>
        <v>0</v>
      </c>
      <c r="M13" s="135">
        <f>IF([32]PPKn!M13="","",[32]PPKn!M13)</f>
        <v>0</v>
      </c>
      <c r="N13" s="135">
        <f>IF([32]PPKn!N13="","",[32]PPKn!N13)</f>
        <v>0</v>
      </c>
      <c r="O13" s="135">
        <f>IF([32]PPKn!O13="","",[32]PPKn!O13)</f>
        <v>85</v>
      </c>
      <c r="P13" s="135">
        <f>IF([32]PPKn!P13="","",[32]PPKn!P13)</f>
        <v>84</v>
      </c>
      <c r="Q13" s="135">
        <f>IF([32]PPKn!Q13="","",[32]PPKn!Q13)</f>
        <v>85</v>
      </c>
      <c r="R13" s="135">
        <f>IF([32]PPKn!R13="","",[32]PPKn!R13)</f>
        <v>87</v>
      </c>
      <c r="S13" s="135">
        <f>IF([32]PPKn!S13="","",[32]PPKn!S13)</f>
        <v>84</v>
      </c>
      <c r="T13" s="135">
        <f>IF([32]PPKn!T13="","",[32]PPKn!T13)</f>
        <v>0</v>
      </c>
      <c r="U13" s="135">
        <f>IF([32]PPKn!U13="","",[32]PPKn!U13)</f>
        <v>0</v>
      </c>
      <c r="V13" s="350">
        <f>IF([32]PPKn!V13="","",[32]PPKn!V13)</f>
        <v>0</v>
      </c>
      <c r="W13" s="375">
        <f>IF([32]PPKn!W13="","",[32]PPKn!W13)</f>
        <v>82</v>
      </c>
      <c r="X13" s="375">
        <f>IF([32]PPKn!X13="","",[32]PPKn!X13)</f>
        <v>85</v>
      </c>
      <c r="Y13" s="351">
        <f>IF([32]PPKn!Y13="","",[32]PPKn!Y13)</f>
        <v>80</v>
      </c>
      <c r="Z13" s="302">
        <f t="shared" si="8"/>
        <v>82</v>
      </c>
      <c r="AA13" s="201">
        <f t="shared" si="9"/>
        <v>84</v>
      </c>
      <c r="AB13" s="201">
        <f t="shared" si="10"/>
        <v>0</v>
      </c>
      <c r="AC13" s="201">
        <f t="shared" si="11"/>
        <v>2</v>
      </c>
      <c r="AD13" s="201">
        <f t="shared" si="12"/>
        <v>3</v>
      </c>
      <c r="AE13" s="221" t="str">
        <f t="shared" si="13"/>
        <v>Menunjukkan penguasaan dalam Menjelaskan kearifan lokal dan perubahan budaya di lingkungannya , mengapresiasi makanan tradisional, produk dan jasa lokal daerahnya serta mengembangkan lingkungan dan budaya lokal sesuai tingkatannya</v>
      </c>
      <c r="AF13" s="226" t="str">
        <f t="shared" si="14"/>
        <v>Perlu bantuan dalam Menjelaskan dan meeresponj  nilai penting kerja sama dan gotong royong</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73"/>
      <c r="B14" s="134">
        <f t="shared" si="7"/>
        <v>6</v>
      </c>
      <c r="C14" s="135">
        <f>IF(Data!F10="","",Data!F10)</f>
        <v>2089</v>
      </c>
      <c r="D14" s="135" t="str">
        <f>IF(Data!G10="","",Data!G10)</f>
        <v>3098656100</v>
      </c>
      <c r="E14" s="152" t="str">
        <f>IF(Data!H10="","",Data!H10)</f>
        <v>DEWI AYU NURHALIZA</v>
      </c>
      <c r="F14" s="135" t="str">
        <f>IF(Data!I10="","",Data!I10)</f>
        <v>P</v>
      </c>
      <c r="G14" s="135">
        <f>IF([32]PPKn!G14="","",[32]PPKn!G14)</f>
        <v>80</v>
      </c>
      <c r="H14" s="135">
        <f>IF([32]PPKn!H14="","",[32]PPKn!H14)</f>
        <v>80</v>
      </c>
      <c r="I14" s="135">
        <f>IF([32]PPKn!I14="","",[32]PPKn!I14)</f>
        <v>0</v>
      </c>
      <c r="J14" s="135">
        <f>IF([32]PPKn!J14="","",[32]PPKn!J14)</f>
        <v>0</v>
      </c>
      <c r="K14" s="135">
        <f>IF([32]PPKn!K14="","",[32]PPKn!K14)</f>
        <v>0</v>
      </c>
      <c r="L14" s="135">
        <f>IF([32]PPKn!L14="","",[32]PPKn!L14)</f>
        <v>0</v>
      </c>
      <c r="M14" s="135">
        <f>IF([32]PPKn!M14="","",[32]PPKn!M14)</f>
        <v>0</v>
      </c>
      <c r="N14" s="135">
        <f>IF([32]PPKn!N14="","",[32]PPKn!N14)</f>
        <v>0</v>
      </c>
      <c r="O14" s="135">
        <f>IF([32]PPKn!O14="","",[32]PPKn!O14)</f>
        <v>80</v>
      </c>
      <c r="P14" s="135">
        <f>IF([32]PPKn!P14="","",[32]PPKn!P14)</f>
        <v>95</v>
      </c>
      <c r="Q14" s="135">
        <f>IF([32]PPKn!Q14="","",[32]PPKn!Q14)</f>
        <v>84</v>
      </c>
      <c r="R14" s="135">
        <f>IF([32]PPKn!R14="","",[32]PPKn!R14)</f>
        <v>88</v>
      </c>
      <c r="S14" s="135">
        <f>IF([32]PPKn!S14="","",[32]PPKn!S14)</f>
        <v>82</v>
      </c>
      <c r="T14" s="135">
        <f>IF([32]PPKn!T14="","",[32]PPKn!T14)</f>
        <v>0</v>
      </c>
      <c r="U14" s="135">
        <f>IF([32]PPKn!U14="","",[32]PPKn!U14)</f>
        <v>0</v>
      </c>
      <c r="V14" s="350">
        <f>IF([32]PPKn!V14="","",[32]PPKn!V14)</f>
        <v>0</v>
      </c>
      <c r="W14" s="375">
        <f>IF([32]PPKn!W14="","",[32]PPKn!W14)</f>
        <v>80</v>
      </c>
      <c r="X14" s="375">
        <f>IF([32]PPKn!X14="","",[32]PPKn!X14)</f>
        <v>85.8</v>
      </c>
      <c r="Y14" s="351">
        <f>IF([32]PPKn!Y14="","",[32]PPKn!Y14)</f>
        <v>78</v>
      </c>
      <c r="Z14" s="302">
        <f t="shared" si="8"/>
        <v>81</v>
      </c>
      <c r="AA14" s="201">
        <f t="shared" si="9"/>
        <v>80</v>
      </c>
      <c r="AB14" s="201">
        <f t="shared" si="10"/>
        <v>0</v>
      </c>
      <c r="AC14" s="201">
        <f t="shared" si="11"/>
        <v>1</v>
      </c>
      <c r="AD14" s="201">
        <f t="shared" si="12"/>
        <v>3</v>
      </c>
      <c r="AE14" s="221" t="str">
        <f t="shared" si="13"/>
        <v xml:space="preserve">Menunjukkan penguasaan dalam menghargai dan menjelaskan keragaman Gender, suku, ras, agama, antar golongan dan budaya Indonesia </v>
      </c>
      <c r="AF14" s="226" t="str">
        <f t="shared" si="14"/>
        <v>Perlu bantuan dalam Menjelaskan dan meeresponj  nilai penting kerja sama dan gotong royong</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73"/>
      <c r="B15" s="134">
        <f t="shared" si="7"/>
        <v>7</v>
      </c>
      <c r="C15" s="135">
        <f>IF(Data!F11="","",Data!F11)</f>
        <v>2115</v>
      </c>
      <c r="D15" s="135" t="str">
        <f>IF(Data!G11="","",Data!G11)</f>
        <v>0105966564</v>
      </c>
      <c r="E15" s="152" t="str">
        <f>IF(Data!H11="","",Data!H11)</f>
        <v xml:space="preserve">FADLY ARYA PUTRA </v>
      </c>
      <c r="F15" s="135" t="str">
        <f>IF(Data!I11="","",Data!I11)</f>
        <v>L</v>
      </c>
      <c r="G15" s="135">
        <f>IF([32]PPKn!G15="","",[32]PPKn!G15)</f>
        <v>85</v>
      </c>
      <c r="H15" s="135">
        <f>IF([32]PPKn!H15="","",[32]PPKn!H15)</f>
        <v>80</v>
      </c>
      <c r="I15" s="135">
        <f>IF([32]PPKn!I15="","",[32]PPKn!I15)</f>
        <v>0</v>
      </c>
      <c r="J15" s="135">
        <f>IF([32]PPKn!J15="","",[32]PPKn!J15)</f>
        <v>0</v>
      </c>
      <c r="K15" s="135">
        <f>IF([32]PPKn!K15="","",[32]PPKn!K15)</f>
        <v>0</v>
      </c>
      <c r="L15" s="135">
        <f>IF([32]PPKn!L15="","",[32]PPKn!L15)</f>
        <v>0</v>
      </c>
      <c r="M15" s="135">
        <f>IF([32]PPKn!M15="","",[32]PPKn!M15)</f>
        <v>0</v>
      </c>
      <c r="N15" s="135">
        <f>IF([32]PPKn!N15="","",[32]PPKn!N15)</f>
        <v>0</v>
      </c>
      <c r="O15" s="135">
        <f>IF([32]PPKn!O15="","",[32]PPKn!O15)</f>
        <v>85</v>
      </c>
      <c r="P15" s="135">
        <f>IF([32]PPKn!P15="","",[32]PPKn!P15)</f>
        <v>85</v>
      </c>
      <c r="Q15" s="135">
        <f>IF([32]PPKn!Q15="","",[32]PPKn!Q15)</f>
        <v>85</v>
      </c>
      <c r="R15" s="135">
        <f>IF([32]PPKn!R15="","",[32]PPKn!R15)</f>
        <v>83</v>
      </c>
      <c r="S15" s="135">
        <f>IF([32]PPKn!S15="","",[32]PPKn!S15)</f>
        <v>84</v>
      </c>
      <c r="T15" s="135">
        <f>IF([32]PPKn!T15="","",[32]PPKn!T15)</f>
        <v>0</v>
      </c>
      <c r="U15" s="135">
        <f>IF([32]PPKn!U15="","",[32]PPKn!U15)</f>
        <v>0</v>
      </c>
      <c r="V15" s="350">
        <f>IF([32]PPKn!V15="","",[32]PPKn!V15)</f>
        <v>0</v>
      </c>
      <c r="W15" s="375">
        <f>IF([32]PPKn!W15="","",[32]PPKn!W15)</f>
        <v>82.5</v>
      </c>
      <c r="X15" s="375">
        <f>IF([32]PPKn!X15="","",[32]PPKn!X15)</f>
        <v>84.4</v>
      </c>
      <c r="Y15" s="351">
        <f>IF([32]PPKn!Y15="","",[32]PPKn!Y15)</f>
        <v>76</v>
      </c>
      <c r="Z15" s="302">
        <f t="shared" si="8"/>
        <v>81</v>
      </c>
      <c r="AA15" s="201">
        <f t="shared" si="9"/>
        <v>85</v>
      </c>
      <c r="AB15" s="201">
        <f t="shared" si="10"/>
        <v>0</v>
      </c>
      <c r="AC15" s="201">
        <f t="shared" si="11"/>
        <v>1</v>
      </c>
      <c r="AD15" s="201">
        <f t="shared" si="12"/>
        <v>3</v>
      </c>
      <c r="AE15" s="221" t="str">
        <f t="shared" si="13"/>
        <v xml:space="preserve">Menunjukkan penguasaan dalam menghargai dan menjelaskan keragaman Gender, suku, ras, agama, antar golongan dan budaya Indonesia </v>
      </c>
      <c r="AF15" s="226" t="str">
        <f t="shared" si="14"/>
        <v>Perlu bantuan dalam Menjelaskan dan meeresponj  nilai penting kerja sama dan gotong royong</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73"/>
      <c r="B16" s="134">
        <f t="shared" si="7"/>
        <v>8</v>
      </c>
      <c r="C16" s="135">
        <f>IF(Data!F12="","",Data!F12)</f>
        <v>2082</v>
      </c>
      <c r="D16" s="135" t="str">
        <f>IF(Data!G12="","",Data!G12)</f>
        <v>3092203012</v>
      </c>
      <c r="E16" s="152" t="str">
        <f>IF(Data!H12="","",Data!H12)</f>
        <v>ILHAM MAULANA</v>
      </c>
      <c r="F16" s="135" t="str">
        <f>IF(Data!I12="","",Data!I12)</f>
        <v>L</v>
      </c>
      <c r="G16" s="135">
        <f>IF([32]PPKn!G16="","",[32]PPKn!G16)</f>
        <v>75</v>
      </c>
      <c r="H16" s="135">
        <f>IF([32]PPKn!H16="","",[32]PPKn!H16)</f>
        <v>76</v>
      </c>
      <c r="I16" s="135">
        <f>IF([32]PPKn!I16="","",[32]PPKn!I16)</f>
        <v>0</v>
      </c>
      <c r="J16" s="135">
        <f>IF([32]PPKn!J16="","",[32]PPKn!J16)</f>
        <v>0</v>
      </c>
      <c r="K16" s="135">
        <f>IF([32]PPKn!K16="","",[32]PPKn!K16)</f>
        <v>0</v>
      </c>
      <c r="L16" s="135">
        <f>IF([32]PPKn!L16="","",[32]PPKn!L16)</f>
        <v>0</v>
      </c>
      <c r="M16" s="135">
        <f>IF([32]PPKn!M16="","",[32]PPKn!M16)</f>
        <v>0</v>
      </c>
      <c r="N16" s="135">
        <f>IF([32]PPKn!N16="","",[32]PPKn!N16)</f>
        <v>0</v>
      </c>
      <c r="O16" s="135">
        <f>IF([32]PPKn!O16="","",[32]PPKn!O16)</f>
        <v>75</v>
      </c>
      <c r="P16" s="135">
        <f>IF([32]PPKn!P16="","",[32]PPKn!P16)</f>
        <v>77</v>
      </c>
      <c r="Q16" s="135">
        <f>IF([32]PPKn!Q16="","",[32]PPKn!Q16)</f>
        <v>76</v>
      </c>
      <c r="R16" s="135">
        <f>IF([32]PPKn!R16="","",[32]PPKn!R16)</f>
        <v>78</v>
      </c>
      <c r="S16" s="135">
        <f>IF([32]PPKn!S16="","",[32]PPKn!S16)</f>
        <v>75</v>
      </c>
      <c r="T16" s="135">
        <f>IF([32]PPKn!T16="","",[32]PPKn!T16)</f>
        <v>0</v>
      </c>
      <c r="U16" s="135">
        <f>IF([32]PPKn!U16="","",[32]PPKn!U16)</f>
        <v>0</v>
      </c>
      <c r="V16" s="350">
        <f>IF([32]PPKn!V16="","",[32]PPKn!V16)</f>
        <v>0</v>
      </c>
      <c r="W16" s="375">
        <f>IF([32]PPKn!W16="","",[32]PPKn!W16)</f>
        <v>75.5</v>
      </c>
      <c r="X16" s="375">
        <f>IF([32]PPKn!X16="","",[32]PPKn!X16)</f>
        <v>76.2</v>
      </c>
      <c r="Y16" s="351">
        <f>IF([32]PPKn!Y16="","",[32]PPKn!Y16)</f>
        <v>76</v>
      </c>
      <c r="Z16" s="302">
        <f t="shared" si="8"/>
        <v>76</v>
      </c>
      <c r="AA16" s="201">
        <f t="shared" si="9"/>
        <v>76</v>
      </c>
      <c r="AB16" s="201">
        <f t="shared" si="10"/>
        <v>0</v>
      </c>
      <c r="AC16" s="201">
        <f t="shared" si="11"/>
        <v>2</v>
      </c>
      <c r="AD16" s="201">
        <f t="shared" si="12"/>
        <v>3</v>
      </c>
      <c r="AE16" s="221" t="str">
        <f t="shared" si="13"/>
        <v>Menunjukkan penguasaan dalam Menjelaskan kearifan lokal dan perubahan budaya di lingkungannya , mengapresiasi makanan tradisional, produk dan jasa lokal daerahnya serta mengembangkan lingkungan dan budaya lokal sesuai tingkatannya</v>
      </c>
      <c r="AF16" s="226" t="str">
        <f t="shared" si="14"/>
        <v>Perlu bantuan dalam Menjelaskan dan meeresponj  nilai penting kerja sama dan gotong royong</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73"/>
      <c r="B17" s="134">
        <f t="shared" si="7"/>
        <v>9</v>
      </c>
      <c r="C17" s="135">
        <f>IF(Data!F13="","",Data!F13)</f>
        <v>2088</v>
      </c>
      <c r="D17" s="135" t="str">
        <f>IF(Data!G13="","",Data!G13)</f>
        <v>3106632526</v>
      </c>
      <c r="E17" s="152" t="str">
        <f>IF(Data!H13="","",Data!H13)</f>
        <v>INDAH VIOLAFITRA</v>
      </c>
      <c r="F17" s="135" t="str">
        <f>IF(Data!I13="","",Data!I13)</f>
        <v>P</v>
      </c>
      <c r="G17" s="135">
        <f>IF([32]PPKn!G17="","",[32]PPKn!G17)</f>
        <v>80</v>
      </c>
      <c r="H17" s="135">
        <f>IF([32]PPKn!H17="","",[32]PPKn!H17)</f>
        <v>82</v>
      </c>
      <c r="I17" s="135">
        <f>IF([32]PPKn!I17="","",[32]PPKn!I17)</f>
        <v>0</v>
      </c>
      <c r="J17" s="135">
        <f>IF([32]PPKn!J17="","",[32]PPKn!J17)</f>
        <v>0</v>
      </c>
      <c r="K17" s="135">
        <f>IF([32]PPKn!K17="","",[32]PPKn!K17)</f>
        <v>0</v>
      </c>
      <c r="L17" s="135">
        <f>IF([32]PPKn!L17="","",[32]PPKn!L17)</f>
        <v>0</v>
      </c>
      <c r="M17" s="135">
        <f>IF([32]PPKn!M17="","",[32]PPKn!M17)</f>
        <v>0</v>
      </c>
      <c r="N17" s="135">
        <f>IF([32]PPKn!N17="","",[32]PPKn!N17)</f>
        <v>0</v>
      </c>
      <c r="O17" s="135">
        <f>IF([32]PPKn!O17="","",[32]PPKn!O17)</f>
        <v>90</v>
      </c>
      <c r="P17" s="135">
        <f>IF([32]PPKn!P17="","",[32]PPKn!P17)</f>
        <v>85</v>
      </c>
      <c r="Q17" s="135">
        <f>IF([32]PPKn!Q17="","",[32]PPKn!Q17)</f>
        <v>90</v>
      </c>
      <c r="R17" s="135">
        <f>IF([32]PPKn!R17="","",[32]PPKn!R17)</f>
        <v>86</v>
      </c>
      <c r="S17" s="135">
        <f>IF([32]PPKn!S17="","",[32]PPKn!S17)</f>
        <v>85</v>
      </c>
      <c r="T17" s="135">
        <f>IF([32]PPKn!T17="","",[32]PPKn!T17)</f>
        <v>0</v>
      </c>
      <c r="U17" s="135">
        <f>IF([32]PPKn!U17="","",[32]PPKn!U17)</f>
        <v>0</v>
      </c>
      <c r="V17" s="350">
        <f>IF([32]PPKn!V17="","",[32]PPKn!V17)</f>
        <v>0</v>
      </c>
      <c r="W17" s="375">
        <f>IF([32]PPKn!W17="","",[32]PPKn!W17)</f>
        <v>81</v>
      </c>
      <c r="X17" s="375">
        <f>IF([32]PPKn!X17="","",[32]PPKn!X17)</f>
        <v>87.2</v>
      </c>
      <c r="Y17" s="351">
        <f>IF([32]PPKn!Y17="","",[32]PPKn!Y17)</f>
        <v>78</v>
      </c>
      <c r="Z17" s="302">
        <f t="shared" si="8"/>
        <v>82</v>
      </c>
      <c r="AA17" s="201">
        <f t="shared" si="9"/>
        <v>82</v>
      </c>
      <c r="AB17" s="201">
        <f t="shared" si="10"/>
        <v>0</v>
      </c>
      <c r="AC17" s="201">
        <f t="shared" si="11"/>
        <v>2</v>
      </c>
      <c r="AD17" s="201">
        <f t="shared" si="12"/>
        <v>3</v>
      </c>
      <c r="AE17" s="221" t="str">
        <f t="shared" si="13"/>
        <v>Menunjukkan penguasaan dalam Menjelaskan kearifan lokal dan perubahan budaya di lingkungannya , mengapresiasi makanan tradisional, produk dan jasa lokal daerahnya serta mengembangkan lingkungan dan budaya lokal sesuai tingkatannya</v>
      </c>
      <c r="AF17" s="226" t="str">
        <f t="shared" si="14"/>
        <v>Perlu bantuan dalam Menjelaskan dan meeresponj  nilai penting kerja sama dan gotong royong</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73"/>
      <c r="B18" s="134">
        <f t="shared" si="7"/>
        <v>10</v>
      </c>
      <c r="C18" s="135">
        <f>IF(Data!F14="","",Data!F14)</f>
        <v>2109</v>
      </c>
      <c r="D18" s="135" t="str">
        <f>IF(Data!G14="","",Data!G14)</f>
        <v>3092608052</v>
      </c>
      <c r="E18" s="152" t="str">
        <f>IF(Data!H14="","",Data!H14)</f>
        <v>KEVIN FAHREZI</v>
      </c>
      <c r="F18" s="135" t="str">
        <f>IF(Data!I14="","",Data!I14)</f>
        <v>L</v>
      </c>
      <c r="G18" s="135">
        <f>IF([32]PPKn!G18="","",[32]PPKn!G18)</f>
        <v>74</v>
      </c>
      <c r="H18" s="135">
        <f>IF([32]PPKn!H18="","",[32]PPKn!H18)</f>
        <v>74</v>
      </c>
      <c r="I18" s="135">
        <f>IF([32]PPKn!I18="","",[32]PPKn!I18)</f>
        <v>0</v>
      </c>
      <c r="J18" s="135">
        <f>IF([32]PPKn!J18="","",[32]PPKn!J18)</f>
        <v>0</v>
      </c>
      <c r="K18" s="135">
        <f>IF([32]PPKn!K18="","",[32]PPKn!K18)</f>
        <v>0</v>
      </c>
      <c r="L18" s="135">
        <f>IF([32]PPKn!L18="","",[32]PPKn!L18)</f>
        <v>0</v>
      </c>
      <c r="M18" s="135">
        <f>IF([32]PPKn!M18="","",[32]PPKn!M18)</f>
        <v>0</v>
      </c>
      <c r="N18" s="135">
        <f>IF([32]PPKn!N18="","",[32]PPKn!N18)</f>
        <v>0</v>
      </c>
      <c r="O18" s="135">
        <f>IF([32]PPKn!O18="","",[32]PPKn!O18)</f>
        <v>74</v>
      </c>
      <c r="P18" s="135">
        <f>IF([32]PPKn!P18="","",[32]PPKn!P18)</f>
        <v>75</v>
      </c>
      <c r="Q18" s="135">
        <f>IF([32]PPKn!Q18="","",[32]PPKn!Q18)</f>
        <v>74</v>
      </c>
      <c r="R18" s="135">
        <f>IF([32]PPKn!R18="","",[32]PPKn!R18)</f>
        <v>74</v>
      </c>
      <c r="S18" s="135">
        <f>IF([32]PPKn!S18="","",[32]PPKn!S18)</f>
        <v>74</v>
      </c>
      <c r="T18" s="135">
        <f>IF([32]PPKn!T18="","",[32]PPKn!T18)</f>
        <v>0</v>
      </c>
      <c r="U18" s="135">
        <f>IF([32]PPKn!U18="","",[32]PPKn!U18)</f>
        <v>0</v>
      </c>
      <c r="V18" s="350">
        <f>IF([32]PPKn!V18="","",[32]PPKn!V18)</f>
        <v>0</v>
      </c>
      <c r="W18" s="375">
        <f>IF([32]PPKn!W18="","",[32]PPKn!W18)</f>
        <v>74</v>
      </c>
      <c r="X18" s="375">
        <f>IF([32]PPKn!X18="","",[32]PPKn!X18)</f>
        <v>74.2</v>
      </c>
      <c r="Y18" s="351">
        <f>IF([32]PPKn!Y18="","",[32]PPKn!Y18)</f>
        <v>74</v>
      </c>
      <c r="Z18" s="302">
        <f t="shared" si="8"/>
        <v>74</v>
      </c>
      <c r="AA18" s="201">
        <f t="shared" si="9"/>
        <v>74</v>
      </c>
      <c r="AB18" s="201">
        <f t="shared" si="10"/>
        <v>0</v>
      </c>
      <c r="AC18" s="201">
        <f t="shared" si="11"/>
        <v>1</v>
      </c>
      <c r="AD18" s="201">
        <f t="shared" si="12"/>
        <v>3</v>
      </c>
      <c r="AE18" s="221" t="str">
        <f t="shared" si="13"/>
        <v xml:space="preserve">Menunjukkan penguasaan dalam menghargai dan menjelaskan keragaman Gender, suku, ras, agama, antar golongan dan budaya Indonesia </v>
      </c>
      <c r="AF18" s="226" t="str">
        <f t="shared" si="14"/>
        <v>Perlu bantuan dalam Menjelaskan dan meeresponj  nilai penting kerja sama dan gotong royong</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73"/>
      <c r="B19" s="134">
        <f t="shared" si="7"/>
        <v>11</v>
      </c>
      <c r="C19" s="135">
        <f>IF(Data!F15="","",Data!F15)</f>
        <v>2096</v>
      </c>
      <c r="D19" s="135" t="str">
        <f>IF(Data!G15="","",Data!G15)</f>
        <v>0107523037</v>
      </c>
      <c r="E19" s="152" t="str">
        <f>IF(Data!H15="","",Data!H15)</f>
        <v>M. IZAM AZMI</v>
      </c>
      <c r="F19" s="135" t="str">
        <f>IF(Data!I15="","",Data!I15)</f>
        <v>L</v>
      </c>
      <c r="G19" s="135">
        <f>IF([32]PPKn!G19="","",[32]PPKn!G19)</f>
        <v>80</v>
      </c>
      <c r="H19" s="135">
        <f>IF([32]PPKn!H19="","",[32]PPKn!H19)</f>
        <v>82</v>
      </c>
      <c r="I19" s="135">
        <f>IF([32]PPKn!I19="","",[32]PPKn!I19)</f>
        <v>0</v>
      </c>
      <c r="J19" s="135">
        <f>IF([32]PPKn!J19="","",[32]PPKn!J19)</f>
        <v>0</v>
      </c>
      <c r="K19" s="135">
        <f>IF([32]PPKn!K19="","",[32]PPKn!K19)</f>
        <v>0</v>
      </c>
      <c r="L19" s="135">
        <f>IF([32]PPKn!L19="","",[32]PPKn!L19)</f>
        <v>0</v>
      </c>
      <c r="M19" s="135">
        <f>IF([32]PPKn!M19="","",[32]PPKn!M19)</f>
        <v>0</v>
      </c>
      <c r="N19" s="135">
        <f>IF([32]PPKn!N19="","",[32]PPKn!N19)</f>
        <v>0</v>
      </c>
      <c r="O19" s="135">
        <f>IF([32]PPKn!O19="","",[32]PPKn!O19)</f>
        <v>95</v>
      </c>
      <c r="P19" s="135">
        <f>IF([32]PPKn!P19="","",[32]PPKn!P19)</f>
        <v>78</v>
      </c>
      <c r="Q19" s="135">
        <f>IF([32]PPKn!Q19="","",[32]PPKn!Q19)</f>
        <v>88</v>
      </c>
      <c r="R19" s="135">
        <f>IF([32]PPKn!R19="","",[32]PPKn!R19)</f>
        <v>85</v>
      </c>
      <c r="S19" s="135">
        <f>IF([32]PPKn!S19="","",[32]PPKn!S19)</f>
        <v>80</v>
      </c>
      <c r="T19" s="135">
        <f>IF([32]PPKn!T19="","",[32]PPKn!T19)</f>
        <v>0</v>
      </c>
      <c r="U19" s="135">
        <f>IF([32]PPKn!U19="","",[32]PPKn!U19)</f>
        <v>0</v>
      </c>
      <c r="V19" s="350">
        <f>IF([32]PPKn!V19="","",[32]PPKn!V19)</f>
        <v>0</v>
      </c>
      <c r="W19" s="375">
        <f>IF([32]PPKn!W19="","",[32]PPKn!W19)</f>
        <v>81</v>
      </c>
      <c r="X19" s="375">
        <f>IF([32]PPKn!X19="","",[32]PPKn!X19)</f>
        <v>85.2</v>
      </c>
      <c r="Y19" s="351">
        <f>IF([32]PPKn!Y19="","",[32]PPKn!Y19)</f>
        <v>79</v>
      </c>
      <c r="Z19" s="302">
        <f t="shared" si="8"/>
        <v>82</v>
      </c>
      <c r="AA19" s="201">
        <f t="shared" si="9"/>
        <v>82</v>
      </c>
      <c r="AB19" s="201">
        <f t="shared" si="10"/>
        <v>0</v>
      </c>
      <c r="AC19" s="201">
        <f t="shared" si="11"/>
        <v>2</v>
      </c>
      <c r="AD19" s="201">
        <f t="shared" si="12"/>
        <v>3</v>
      </c>
      <c r="AE19" s="221" t="str">
        <f t="shared" si="13"/>
        <v>Menunjukkan penguasaan dalam Menjelaskan kearifan lokal dan perubahan budaya di lingkungannya , mengapresiasi makanan tradisional, produk dan jasa lokal daerahnya serta mengembangkan lingkungan dan budaya lokal sesuai tingkatannya</v>
      </c>
      <c r="AF19" s="226" t="str">
        <f t="shared" si="14"/>
        <v>Perlu bantuan dalam Menjelaskan dan meeresponj  nilai penting kerja sama dan gotong royong</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73"/>
      <c r="B20" s="134">
        <f t="shared" si="7"/>
        <v>12</v>
      </c>
      <c r="C20" s="135">
        <f>IF(Data!F16="","",Data!F16)</f>
        <v>2102</v>
      </c>
      <c r="D20" s="135" t="str">
        <f>IF(Data!G16="","",Data!G16)</f>
        <v>0104675982</v>
      </c>
      <c r="E20" s="152" t="str">
        <f>IF(Data!H16="","",Data!H16)</f>
        <v>M. RAFFY MAULA DANNY</v>
      </c>
      <c r="F20" s="135" t="str">
        <f>IF(Data!I16="","",Data!I16)</f>
        <v>L</v>
      </c>
      <c r="G20" s="135">
        <f>IF([32]PPKn!G20="","",[32]PPKn!G20)</f>
        <v>80</v>
      </c>
      <c r="H20" s="135">
        <f>IF([32]PPKn!H20="","",[32]PPKn!H20)</f>
        <v>80</v>
      </c>
      <c r="I20" s="135">
        <f>IF([32]PPKn!I20="","",[32]PPKn!I20)</f>
        <v>0</v>
      </c>
      <c r="J20" s="135">
        <f>IF([32]PPKn!J20="","",[32]PPKn!J20)</f>
        <v>0</v>
      </c>
      <c r="K20" s="135">
        <f>IF([32]PPKn!K20="","",[32]PPKn!K20)</f>
        <v>0</v>
      </c>
      <c r="L20" s="135">
        <f>IF([32]PPKn!L20="","",[32]PPKn!L20)</f>
        <v>0</v>
      </c>
      <c r="M20" s="135">
        <f>IF([32]PPKn!M20="","",[32]PPKn!M20)</f>
        <v>0</v>
      </c>
      <c r="N20" s="135">
        <f>IF([32]PPKn!N20="","",[32]PPKn!N20)</f>
        <v>0</v>
      </c>
      <c r="O20" s="135">
        <f>IF([32]PPKn!O20="","",[32]PPKn!O20)</f>
        <v>85</v>
      </c>
      <c r="P20" s="135">
        <f>IF([32]PPKn!P20="","",[32]PPKn!P20)</f>
        <v>85</v>
      </c>
      <c r="Q20" s="135">
        <f>IF([32]PPKn!Q20="","",[32]PPKn!Q20)</f>
        <v>85</v>
      </c>
      <c r="R20" s="135">
        <f>IF([32]PPKn!R20="","",[32]PPKn!R20)</f>
        <v>82</v>
      </c>
      <c r="S20" s="135">
        <f>IF([32]PPKn!S20="","",[32]PPKn!S20)</f>
        <v>80</v>
      </c>
      <c r="T20" s="135">
        <f>IF([32]PPKn!T20="","",[32]PPKn!T20)</f>
        <v>0</v>
      </c>
      <c r="U20" s="135">
        <f>IF([32]PPKn!U20="","",[32]PPKn!U20)</f>
        <v>0</v>
      </c>
      <c r="V20" s="350">
        <f>IF([32]PPKn!V20="","",[32]PPKn!V20)</f>
        <v>0</v>
      </c>
      <c r="W20" s="375">
        <f>IF([32]PPKn!W20="","",[32]PPKn!W20)</f>
        <v>80</v>
      </c>
      <c r="X20" s="375">
        <f>IF([32]PPKn!X20="","",[32]PPKn!X20)</f>
        <v>83.4</v>
      </c>
      <c r="Y20" s="351">
        <f>IF([32]PPKn!Y20="","",[32]PPKn!Y20)</f>
        <v>75</v>
      </c>
      <c r="Z20" s="302">
        <f t="shared" si="8"/>
        <v>79</v>
      </c>
      <c r="AA20" s="201">
        <f t="shared" si="9"/>
        <v>80</v>
      </c>
      <c r="AB20" s="201">
        <f t="shared" si="10"/>
        <v>0</v>
      </c>
      <c r="AC20" s="201">
        <f t="shared" si="11"/>
        <v>1</v>
      </c>
      <c r="AD20" s="201">
        <f t="shared" si="12"/>
        <v>3</v>
      </c>
      <c r="AE20" s="221" t="str">
        <f t="shared" si="13"/>
        <v xml:space="preserve">Menunjukkan penguasaan dalam menghargai dan menjelaskan keragaman Gender, suku, ras, agama, antar golongan dan budaya Indonesia </v>
      </c>
      <c r="AF20" s="226" t="str">
        <f t="shared" si="14"/>
        <v>Perlu bantuan dalam Menjelaskan dan meeresponj  nilai penting kerja sama dan gotong royong</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73"/>
      <c r="B21" s="134">
        <f t="shared" si="7"/>
        <v>13</v>
      </c>
      <c r="C21" s="135">
        <f>IF(Data!F17="","",Data!F17)</f>
        <v>2090</v>
      </c>
      <c r="D21" s="135" t="str">
        <f>IF(Data!G17="","",Data!G17)</f>
        <v>3090477421</v>
      </c>
      <c r="E21" s="152" t="str">
        <f>IF(Data!H17="","",Data!H17)</f>
        <v>MARWAH RIANA</v>
      </c>
      <c r="F21" s="135" t="str">
        <f>IF(Data!I17="","",Data!I17)</f>
        <v>P</v>
      </c>
      <c r="G21" s="135">
        <f>IF([32]PPKn!G21="","",[32]PPKn!G21)</f>
        <v>85</v>
      </c>
      <c r="H21" s="135">
        <f>IF([32]PPKn!H21="","",[32]PPKn!H21)</f>
        <v>87</v>
      </c>
      <c r="I21" s="135">
        <f>IF([32]PPKn!I21="","",[32]PPKn!I21)</f>
        <v>0</v>
      </c>
      <c r="J21" s="135">
        <f>IF([32]PPKn!J21="","",[32]PPKn!J21)</f>
        <v>0</v>
      </c>
      <c r="K21" s="135">
        <f>IF([32]PPKn!K21="","",[32]PPKn!K21)</f>
        <v>0</v>
      </c>
      <c r="L21" s="135">
        <f>IF([32]PPKn!L21="","",[32]PPKn!L21)</f>
        <v>0</v>
      </c>
      <c r="M21" s="135">
        <f>IF([32]PPKn!M21="","",[32]PPKn!M21)</f>
        <v>0</v>
      </c>
      <c r="N21" s="135">
        <f>IF([32]PPKn!N21="","",[32]PPKn!N21)</f>
        <v>0</v>
      </c>
      <c r="O21" s="135">
        <f>IF([32]PPKn!O21="","",[32]PPKn!O21)</f>
        <v>90</v>
      </c>
      <c r="P21" s="135">
        <f>IF([32]PPKn!P21="","",[32]PPKn!P21)</f>
        <v>86</v>
      </c>
      <c r="Q21" s="135">
        <f>IF([32]PPKn!Q21="","",[32]PPKn!Q21)</f>
        <v>90</v>
      </c>
      <c r="R21" s="135">
        <f>IF([32]PPKn!R21="","",[32]PPKn!R21)</f>
        <v>92</v>
      </c>
      <c r="S21" s="135">
        <f>IF([32]PPKn!S21="","",[32]PPKn!S21)</f>
        <v>88</v>
      </c>
      <c r="T21" s="135">
        <f>IF([32]PPKn!T21="","",[32]PPKn!T21)</f>
        <v>0</v>
      </c>
      <c r="U21" s="135">
        <f>IF([32]PPKn!U21="","",[32]PPKn!U21)</f>
        <v>0</v>
      </c>
      <c r="V21" s="350">
        <f>IF([32]PPKn!V21="","",[32]PPKn!V21)</f>
        <v>0</v>
      </c>
      <c r="W21" s="375">
        <f>IF([32]PPKn!W21="","",[32]PPKn!W21)</f>
        <v>86</v>
      </c>
      <c r="X21" s="375">
        <f>IF([32]PPKn!X21="","",[32]PPKn!X21)</f>
        <v>89.2</v>
      </c>
      <c r="Y21" s="351">
        <f>IF([32]PPKn!Y21="","",[32]PPKn!Y21)</f>
        <v>78</v>
      </c>
      <c r="Z21" s="302">
        <f t="shared" si="8"/>
        <v>84</v>
      </c>
      <c r="AA21" s="201">
        <f t="shared" si="9"/>
        <v>87</v>
      </c>
      <c r="AB21" s="201">
        <f t="shared" si="10"/>
        <v>0</v>
      </c>
      <c r="AC21" s="201">
        <f t="shared" si="11"/>
        <v>2</v>
      </c>
      <c r="AD21" s="201">
        <f t="shared" si="12"/>
        <v>3</v>
      </c>
      <c r="AE21" s="221" t="str">
        <f t="shared" si="13"/>
        <v>Menunjukkan penguasaan dalam Menjelaskan kearifan lokal dan perubahan budaya di lingkungannya , mengapresiasi makanan tradisional, produk dan jasa lokal daerahnya serta mengembangkan lingkungan dan budaya lokal sesuai tingkatannya</v>
      </c>
      <c r="AF21" s="226" t="str">
        <f t="shared" si="14"/>
        <v>Perlu bantuan dalam Menjelaskan dan meeresponj  nilai penting kerja sama dan gotong royong</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73"/>
      <c r="B22" s="134">
        <f t="shared" si="7"/>
        <v>14</v>
      </c>
      <c r="C22" s="135">
        <f>IF(Data!F18="","",Data!F18)</f>
        <v>2105</v>
      </c>
      <c r="D22" s="135" t="str">
        <f>IF(Data!G18="","",Data!G18)</f>
        <v>3086284599</v>
      </c>
      <c r="E22" s="152" t="str">
        <f>IF(Data!H18="","",Data!H18)</f>
        <v>MUH. SYIFA' BAYU AJI</v>
      </c>
      <c r="F22" s="135" t="str">
        <f>IF(Data!I18="","",Data!I18)</f>
        <v>L</v>
      </c>
      <c r="G22" s="135">
        <f>IF([32]PPKn!G22="","",[32]PPKn!G22)</f>
        <v>80</v>
      </c>
      <c r="H22" s="135">
        <f>IF([32]PPKn!H22="","",[32]PPKn!H22)</f>
        <v>80</v>
      </c>
      <c r="I22" s="135">
        <f>IF([32]PPKn!I22="","",[32]PPKn!I22)</f>
        <v>0</v>
      </c>
      <c r="J22" s="135">
        <f>IF([32]PPKn!J22="","",[32]PPKn!J22)</f>
        <v>0</v>
      </c>
      <c r="K22" s="135">
        <f>IF([32]PPKn!K22="","",[32]PPKn!K22)</f>
        <v>0</v>
      </c>
      <c r="L22" s="135">
        <f>IF([32]PPKn!L22="","",[32]PPKn!L22)</f>
        <v>0</v>
      </c>
      <c r="M22" s="135">
        <f>IF([32]PPKn!M22="","",[32]PPKn!M22)</f>
        <v>0</v>
      </c>
      <c r="N22" s="135">
        <f>IF([32]PPKn!N22="","",[32]PPKn!N22)</f>
        <v>0</v>
      </c>
      <c r="O22" s="135">
        <f>IF([32]PPKn!O22="","",[32]PPKn!O22)</f>
        <v>85</v>
      </c>
      <c r="P22" s="135">
        <f>IF([32]PPKn!P22="","",[32]PPKn!P22)</f>
        <v>84</v>
      </c>
      <c r="Q22" s="135">
        <f>IF([32]PPKn!Q22="","",[32]PPKn!Q22)</f>
        <v>85</v>
      </c>
      <c r="R22" s="135">
        <f>IF([32]PPKn!R22="","",[32]PPKn!R22)</f>
        <v>86</v>
      </c>
      <c r="S22" s="135">
        <f>IF([32]PPKn!S22="","",[32]PPKn!S22)</f>
        <v>85</v>
      </c>
      <c r="T22" s="135">
        <f>IF([32]PPKn!T22="","",[32]PPKn!T22)</f>
        <v>0</v>
      </c>
      <c r="U22" s="135">
        <f>IF([32]PPKn!U22="","",[32]PPKn!U22)</f>
        <v>0</v>
      </c>
      <c r="V22" s="350">
        <f>IF([32]PPKn!V22="","",[32]PPKn!V22)</f>
        <v>0</v>
      </c>
      <c r="W22" s="375">
        <f>IF([32]PPKn!W22="","",[32]PPKn!W22)</f>
        <v>80</v>
      </c>
      <c r="X22" s="375">
        <f>IF([32]PPKn!X22="","",[32]PPKn!X22)</f>
        <v>85</v>
      </c>
      <c r="Y22" s="351">
        <f>IF([32]PPKn!Y22="","",[32]PPKn!Y22)</f>
        <v>76</v>
      </c>
      <c r="Z22" s="302">
        <f t="shared" si="8"/>
        <v>80</v>
      </c>
      <c r="AA22" s="201">
        <f t="shared" si="9"/>
        <v>80</v>
      </c>
      <c r="AB22" s="201">
        <f t="shared" si="10"/>
        <v>0</v>
      </c>
      <c r="AC22" s="201">
        <f t="shared" si="11"/>
        <v>1</v>
      </c>
      <c r="AD22" s="201">
        <f t="shared" si="12"/>
        <v>3</v>
      </c>
      <c r="AE22" s="221" t="str">
        <f t="shared" si="13"/>
        <v xml:space="preserve">Menunjukkan penguasaan dalam menghargai dan menjelaskan keragaman Gender, suku, ras, agama, antar golongan dan budaya Indonesia </v>
      </c>
      <c r="AF22" s="226" t="str">
        <f t="shared" si="14"/>
        <v>Perlu bantuan dalam Menjelaskan dan meeresponj  nilai penting kerja sama dan gotong royong</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73"/>
      <c r="B23" s="134">
        <f t="shared" si="7"/>
        <v>15</v>
      </c>
      <c r="C23" s="135">
        <f>IF(Data!F19="","",Data!F19)</f>
        <v>2079</v>
      </c>
      <c r="D23" s="135" t="str">
        <f>IF(Data!G19="","",Data!G19)</f>
        <v>0102646736</v>
      </c>
      <c r="E23" s="152" t="str">
        <f>IF(Data!H19="","",Data!H19)</f>
        <v>MUHAMMAD FATIKHUL ILMI</v>
      </c>
      <c r="F23" s="135" t="str">
        <f>IF(Data!I19="","",Data!I19)</f>
        <v>L</v>
      </c>
      <c r="G23" s="135">
        <f>IF([32]PPKn!G23="","",[32]PPKn!G23)</f>
        <v>80</v>
      </c>
      <c r="H23" s="135">
        <f>IF([32]PPKn!H23="","",[32]PPKn!H23)</f>
        <v>82</v>
      </c>
      <c r="I23" s="135">
        <f>IF([32]PPKn!I23="","",[32]PPKn!I23)</f>
        <v>0</v>
      </c>
      <c r="J23" s="135">
        <f>IF([32]PPKn!J23="","",[32]PPKn!J23)</f>
        <v>0</v>
      </c>
      <c r="K23" s="135">
        <f>IF([32]PPKn!K23="","",[32]PPKn!K23)</f>
        <v>0</v>
      </c>
      <c r="L23" s="135">
        <f>IF([32]PPKn!L23="","",[32]PPKn!L23)</f>
        <v>0</v>
      </c>
      <c r="M23" s="135">
        <f>IF([32]PPKn!M23="","",[32]PPKn!M23)</f>
        <v>0</v>
      </c>
      <c r="N23" s="135">
        <f>IF([32]PPKn!N23="","",[32]PPKn!N23)</f>
        <v>0</v>
      </c>
      <c r="O23" s="135">
        <f>IF([32]PPKn!O23="","",[32]PPKn!O23)</f>
        <v>80</v>
      </c>
      <c r="P23" s="135">
        <f>IF([32]PPKn!P23="","",[32]PPKn!P23)</f>
        <v>84</v>
      </c>
      <c r="Q23" s="135">
        <f>IF([32]PPKn!Q23="","",[32]PPKn!Q23)</f>
        <v>80</v>
      </c>
      <c r="R23" s="135">
        <f>IF([32]PPKn!R23="","",[32]PPKn!R23)</f>
        <v>84</v>
      </c>
      <c r="S23" s="135">
        <f>IF([32]PPKn!S23="","",[32]PPKn!S23)</f>
        <v>80</v>
      </c>
      <c r="T23" s="135">
        <f>IF([32]PPKn!T23="","",[32]PPKn!T23)</f>
        <v>0</v>
      </c>
      <c r="U23" s="135">
        <f>IF([32]PPKn!U23="","",[32]PPKn!U23)</f>
        <v>0</v>
      </c>
      <c r="V23" s="350">
        <f>IF([32]PPKn!V23="","",[32]PPKn!V23)</f>
        <v>0</v>
      </c>
      <c r="W23" s="375">
        <f>IF([32]PPKn!W23="","",[32]PPKn!W23)</f>
        <v>81</v>
      </c>
      <c r="X23" s="375">
        <f>IF([32]PPKn!X23="","",[32]PPKn!X23)</f>
        <v>81.599999999999994</v>
      </c>
      <c r="Y23" s="351">
        <f>IF([32]PPKn!Y23="","",[32]PPKn!Y23)</f>
        <v>75</v>
      </c>
      <c r="Z23" s="302">
        <f t="shared" si="8"/>
        <v>79</v>
      </c>
      <c r="AA23" s="201">
        <f t="shared" si="9"/>
        <v>82</v>
      </c>
      <c r="AB23" s="201">
        <f t="shared" si="10"/>
        <v>0</v>
      </c>
      <c r="AC23" s="201">
        <f t="shared" si="11"/>
        <v>2</v>
      </c>
      <c r="AD23" s="201">
        <f t="shared" si="12"/>
        <v>3</v>
      </c>
      <c r="AE23" s="221" t="str">
        <f t="shared" si="13"/>
        <v>Menunjukkan penguasaan dalam Menjelaskan kearifan lokal dan perubahan budaya di lingkungannya , mengapresiasi makanan tradisional, produk dan jasa lokal daerahnya serta mengembangkan lingkungan dan budaya lokal sesuai tingkatannya</v>
      </c>
      <c r="AF23" s="226" t="str">
        <f t="shared" si="14"/>
        <v>Perlu bantuan dalam Menjelaskan dan meeresponj  nilai penting kerja sama dan gotong royong</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73"/>
      <c r="B24" s="134">
        <f t="shared" si="7"/>
        <v>16</v>
      </c>
      <c r="C24" s="135">
        <f>IF(Data!F20="","",Data!F20)</f>
        <v>2106</v>
      </c>
      <c r="D24" s="135" t="str">
        <f>IF(Data!G20="","",Data!G20)</f>
        <v>3117077014</v>
      </c>
      <c r="E24" s="152" t="str">
        <f>IF(Data!H20="","",Data!H20)</f>
        <v>MUHAMMAD RAZIF KASYAFANI</v>
      </c>
      <c r="F24" s="135" t="str">
        <f>IF(Data!I20="","",Data!I20)</f>
        <v>L</v>
      </c>
      <c r="G24" s="135">
        <f>IF([32]PPKn!G24="","",[32]PPKn!G24)</f>
        <v>78</v>
      </c>
      <c r="H24" s="135">
        <f>IF([32]PPKn!H24="","",[32]PPKn!H24)</f>
        <v>79</v>
      </c>
      <c r="I24" s="135">
        <f>IF([32]PPKn!I24="","",[32]PPKn!I24)</f>
        <v>0</v>
      </c>
      <c r="J24" s="135">
        <f>IF([32]PPKn!J24="","",[32]PPKn!J24)</f>
        <v>0</v>
      </c>
      <c r="K24" s="135">
        <f>IF([32]PPKn!K24="","",[32]PPKn!K24)</f>
        <v>0</v>
      </c>
      <c r="L24" s="135">
        <f>IF([32]PPKn!L24="","",[32]PPKn!L24)</f>
        <v>0</v>
      </c>
      <c r="M24" s="135">
        <f>IF([32]PPKn!M24="","",[32]PPKn!M24)</f>
        <v>0</v>
      </c>
      <c r="N24" s="135">
        <f>IF([32]PPKn!N24="","",[32]PPKn!N24)</f>
        <v>0</v>
      </c>
      <c r="O24" s="135">
        <f>IF([32]PPKn!O24="","",[32]PPKn!O24)</f>
        <v>78</v>
      </c>
      <c r="P24" s="135">
        <f>IF([32]PPKn!P24="","",[32]PPKn!P24)</f>
        <v>80</v>
      </c>
      <c r="Q24" s="135">
        <f>IF([32]PPKn!Q24="","",[32]PPKn!Q24)</f>
        <v>79</v>
      </c>
      <c r="R24" s="135">
        <f>IF([32]PPKn!R24="","",[32]PPKn!R24)</f>
        <v>80</v>
      </c>
      <c r="S24" s="135">
        <f>IF([32]PPKn!S24="","",[32]PPKn!S24)</f>
        <v>79</v>
      </c>
      <c r="T24" s="135">
        <f>IF([32]PPKn!T24="","",[32]PPKn!T24)</f>
        <v>0</v>
      </c>
      <c r="U24" s="135">
        <f>IF([32]PPKn!U24="","",[32]PPKn!U24)</f>
        <v>0</v>
      </c>
      <c r="V24" s="350">
        <f>IF([32]PPKn!V24="","",[32]PPKn!V24)</f>
        <v>0</v>
      </c>
      <c r="W24" s="375">
        <f>IF([32]PPKn!W24="","",[32]PPKn!W24)</f>
        <v>78.5</v>
      </c>
      <c r="X24" s="375">
        <f>IF([32]PPKn!X24="","",[32]PPKn!X24)</f>
        <v>79.2</v>
      </c>
      <c r="Y24" s="351">
        <f>IF([32]PPKn!Y24="","",[32]PPKn!Y24)</f>
        <v>75</v>
      </c>
      <c r="Z24" s="302">
        <f t="shared" si="8"/>
        <v>78</v>
      </c>
      <c r="AA24" s="201">
        <f t="shared" si="9"/>
        <v>79</v>
      </c>
      <c r="AB24" s="201">
        <f t="shared" si="10"/>
        <v>0</v>
      </c>
      <c r="AC24" s="201">
        <f t="shared" si="11"/>
        <v>2</v>
      </c>
      <c r="AD24" s="201">
        <f t="shared" si="12"/>
        <v>3</v>
      </c>
      <c r="AE24" s="221" t="str">
        <f t="shared" si="13"/>
        <v>Menunjukkan penguasaan dalam Menjelaskan kearifan lokal dan perubahan budaya di lingkungannya , mengapresiasi makanan tradisional, produk dan jasa lokal daerahnya serta mengembangkan lingkungan dan budaya lokal sesuai tingkatannya</v>
      </c>
      <c r="AF24" s="226" t="str">
        <f t="shared" si="14"/>
        <v>Perlu bantuan dalam Menjelaskan dan meeresponj  nilai penting kerja sama dan gotong royong</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73"/>
      <c r="B25" s="134">
        <f t="shared" si="7"/>
        <v>17</v>
      </c>
      <c r="C25" s="135">
        <f>IF(Data!F21="","",Data!F21)</f>
        <v>2092</v>
      </c>
      <c r="D25" s="135" t="str">
        <f>IF(Data!G21="","",Data!G21)</f>
        <v>3098715690</v>
      </c>
      <c r="E25" s="152" t="str">
        <f>IF(Data!H21="","",Data!H21)</f>
        <v>NAZILATUN NIKMAH</v>
      </c>
      <c r="F25" s="135" t="str">
        <f>IF(Data!I21="","",Data!I21)</f>
        <v>P</v>
      </c>
      <c r="G25" s="135">
        <f>IF([32]PPKn!G25="","",[32]PPKn!G25)</f>
        <v>85</v>
      </c>
      <c r="H25" s="135">
        <f>IF([32]PPKn!H25="","",[32]PPKn!H25)</f>
        <v>85</v>
      </c>
      <c r="I25" s="135">
        <f>IF([32]PPKn!I25="","",[32]PPKn!I25)</f>
        <v>0</v>
      </c>
      <c r="J25" s="135">
        <f>IF([32]PPKn!J25="","",[32]PPKn!J25)</f>
        <v>0</v>
      </c>
      <c r="K25" s="135">
        <f>IF([32]PPKn!K25="","",[32]PPKn!K25)</f>
        <v>0</v>
      </c>
      <c r="L25" s="135">
        <f>IF([32]PPKn!L25="","",[32]PPKn!L25)</f>
        <v>0</v>
      </c>
      <c r="M25" s="135">
        <f>IF([32]PPKn!M25="","",[32]PPKn!M25)</f>
        <v>0</v>
      </c>
      <c r="N25" s="135">
        <f>IF([32]PPKn!N25="","",[32]PPKn!N25)</f>
        <v>0</v>
      </c>
      <c r="O25" s="135">
        <f>IF([32]PPKn!O25="","",[32]PPKn!O25)</f>
        <v>85</v>
      </c>
      <c r="P25" s="135">
        <f>IF([32]PPKn!P25="","",[32]PPKn!P25)</f>
        <v>88</v>
      </c>
      <c r="Q25" s="135">
        <f>IF([32]PPKn!Q25="","",[32]PPKn!Q25)</f>
        <v>88</v>
      </c>
      <c r="R25" s="135">
        <f>IF([32]PPKn!R25="","",[32]PPKn!R25)</f>
        <v>90</v>
      </c>
      <c r="S25" s="135">
        <f>IF([32]PPKn!S25="","",[32]PPKn!S25)</f>
        <v>87</v>
      </c>
      <c r="T25" s="135">
        <f>IF([32]PPKn!T25="","",[32]PPKn!T25)</f>
        <v>0</v>
      </c>
      <c r="U25" s="135">
        <f>IF([32]PPKn!U25="","",[32]PPKn!U25)</f>
        <v>0</v>
      </c>
      <c r="V25" s="350">
        <f>IF([32]PPKn!V25="","",[32]PPKn!V25)</f>
        <v>0</v>
      </c>
      <c r="W25" s="375">
        <f>IF([32]PPKn!W25="","",[32]PPKn!W25)</f>
        <v>85</v>
      </c>
      <c r="X25" s="375">
        <f>IF([32]PPKn!X25="","",[32]PPKn!X25)</f>
        <v>87.6</v>
      </c>
      <c r="Y25" s="351">
        <f>IF([32]PPKn!Y25="","",[32]PPKn!Y25)</f>
        <v>82</v>
      </c>
      <c r="Z25" s="302">
        <f t="shared" si="8"/>
        <v>85</v>
      </c>
      <c r="AA25" s="201">
        <f t="shared" si="9"/>
        <v>85</v>
      </c>
      <c r="AB25" s="201">
        <f t="shared" si="10"/>
        <v>0</v>
      </c>
      <c r="AC25" s="201">
        <f t="shared" si="11"/>
        <v>1</v>
      </c>
      <c r="AD25" s="201">
        <f t="shared" si="12"/>
        <v>3</v>
      </c>
      <c r="AE25" s="221" t="str">
        <f t="shared" si="13"/>
        <v xml:space="preserve">Menunjukkan penguasaan dalam menghargai dan menjelaskan keragaman Gender, suku, ras, agama, antar golongan dan budaya Indonesia </v>
      </c>
      <c r="AF25" s="226" t="str">
        <f t="shared" si="14"/>
        <v>Perlu bantuan dalam Menjelaskan dan meeresponj  nilai penting kerja sama dan gotong royong</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73"/>
      <c r="B26" s="134">
        <f t="shared" si="7"/>
        <v>18</v>
      </c>
      <c r="C26" s="135">
        <f>IF(Data!F22="","",Data!F22)</f>
        <v>2114</v>
      </c>
      <c r="D26" s="135" t="str">
        <f>IF(Data!G22="","",Data!G22)</f>
        <v>0095372418</v>
      </c>
      <c r="E26" s="152" t="str">
        <f>IF(Data!H22="","",Data!H22)</f>
        <v>NIRMALA MAHARANI</v>
      </c>
      <c r="F26" s="135" t="str">
        <f>IF(Data!I22="","",Data!I22)</f>
        <v>P</v>
      </c>
      <c r="G26" s="135">
        <f>IF([32]PPKn!G26="","",[32]PPKn!G26)</f>
        <v>80</v>
      </c>
      <c r="H26" s="135">
        <f>IF([32]PPKn!H26="","",[32]PPKn!H26)</f>
        <v>85</v>
      </c>
      <c r="I26" s="135">
        <f>IF([32]PPKn!I26="","",[32]PPKn!I26)</f>
        <v>0</v>
      </c>
      <c r="J26" s="135">
        <f>IF([32]PPKn!J26="","",[32]PPKn!J26)</f>
        <v>0</v>
      </c>
      <c r="K26" s="135">
        <f>IF([32]PPKn!K26="","",[32]PPKn!K26)</f>
        <v>0</v>
      </c>
      <c r="L26" s="135">
        <f>IF([32]PPKn!L26="","",[32]PPKn!L26)</f>
        <v>0</v>
      </c>
      <c r="M26" s="135">
        <f>IF([32]PPKn!M26="","",[32]PPKn!M26)</f>
        <v>0</v>
      </c>
      <c r="N26" s="135">
        <f>IF([32]PPKn!N26="","",[32]PPKn!N26)</f>
        <v>0</v>
      </c>
      <c r="O26" s="135">
        <f>IF([32]PPKn!O26="","",[32]PPKn!O26)</f>
        <v>85</v>
      </c>
      <c r="P26" s="135">
        <f>IF([32]PPKn!P26="","",[32]PPKn!P26)</f>
        <v>85</v>
      </c>
      <c r="Q26" s="135">
        <f>IF([32]PPKn!Q26="","",[32]PPKn!Q26)</f>
        <v>85</v>
      </c>
      <c r="R26" s="135">
        <f>IF([32]PPKn!R26="","",[32]PPKn!R26)</f>
        <v>85</v>
      </c>
      <c r="S26" s="135">
        <f>IF([32]PPKn!S26="","",[32]PPKn!S26)</f>
        <v>80</v>
      </c>
      <c r="T26" s="135">
        <f>IF([32]PPKn!T26="","",[32]PPKn!T26)</f>
        <v>0</v>
      </c>
      <c r="U26" s="135">
        <f>IF([32]PPKn!U26="","",[32]PPKn!U26)</f>
        <v>0</v>
      </c>
      <c r="V26" s="350">
        <f>IF([32]PPKn!V26="","",[32]PPKn!V26)</f>
        <v>0</v>
      </c>
      <c r="W26" s="375">
        <f>IF([32]PPKn!W26="","",[32]PPKn!W26)</f>
        <v>82.5</v>
      </c>
      <c r="X26" s="375">
        <f>IF([32]PPKn!X26="","",[32]PPKn!X26)</f>
        <v>84</v>
      </c>
      <c r="Y26" s="351">
        <f>IF([32]PPKn!Y26="","",[32]PPKn!Y26)</f>
        <v>75</v>
      </c>
      <c r="Z26" s="302">
        <f t="shared" si="8"/>
        <v>81</v>
      </c>
      <c r="AA26" s="201">
        <f t="shared" si="9"/>
        <v>85</v>
      </c>
      <c r="AB26" s="201">
        <f t="shared" si="10"/>
        <v>0</v>
      </c>
      <c r="AC26" s="201">
        <f t="shared" si="11"/>
        <v>2</v>
      </c>
      <c r="AD26" s="201">
        <f t="shared" si="12"/>
        <v>3</v>
      </c>
      <c r="AE26" s="221" t="str">
        <f t="shared" si="13"/>
        <v>Menunjukkan penguasaan dalam Menjelaskan kearifan lokal dan perubahan budaya di lingkungannya , mengapresiasi makanan tradisional, produk dan jasa lokal daerahnya serta mengembangkan lingkungan dan budaya lokal sesuai tingkatannya</v>
      </c>
      <c r="AF26" s="226" t="str">
        <f t="shared" si="14"/>
        <v>Perlu bantuan dalam Menjelaskan dan meeresponj  nilai penting kerja sama dan gotong royong</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73"/>
      <c r="B27" s="134">
        <f t="shared" si="7"/>
        <v>19</v>
      </c>
      <c r="C27" s="135">
        <f>IF(Data!F23="","",Data!F23)</f>
        <v>2149</v>
      </c>
      <c r="D27" s="135" t="str">
        <f>IF(Data!G23="","",Data!G23)</f>
        <v>3100029460</v>
      </c>
      <c r="E27" s="152" t="str">
        <f>IF(Data!H23="","",Data!H23)</f>
        <v>NOR ALIA SILFA</v>
      </c>
      <c r="F27" s="135" t="str">
        <f>IF(Data!I23="","",Data!I23)</f>
        <v>P</v>
      </c>
      <c r="G27" s="135">
        <f>IF([32]PPKn!G27="","",[32]PPKn!G27)</f>
        <v>85</v>
      </c>
      <c r="H27" s="135">
        <f>IF([32]PPKn!H27="","",[32]PPKn!H27)</f>
        <v>80</v>
      </c>
      <c r="I27" s="135">
        <f>IF([32]PPKn!I27="","",[32]PPKn!I27)</f>
        <v>0</v>
      </c>
      <c r="J27" s="135">
        <f>IF([32]PPKn!J27="","",[32]PPKn!J27)</f>
        <v>0</v>
      </c>
      <c r="K27" s="135">
        <f>IF([32]PPKn!K27="","",[32]PPKn!K27)</f>
        <v>0</v>
      </c>
      <c r="L27" s="135">
        <f>IF([32]PPKn!L27="","",[32]PPKn!L27)</f>
        <v>0</v>
      </c>
      <c r="M27" s="135">
        <f>IF([32]PPKn!M27="","",[32]PPKn!M27)</f>
        <v>0</v>
      </c>
      <c r="N27" s="135">
        <f>IF([32]PPKn!N27="","",[32]PPKn!N27)</f>
        <v>0</v>
      </c>
      <c r="O27" s="135">
        <f>IF([32]PPKn!O27="","",[32]PPKn!O27)</f>
        <v>85</v>
      </c>
      <c r="P27" s="135">
        <f>IF([32]PPKn!P27="","",[32]PPKn!P27)</f>
        <v>86</v>
      </c>
      <c r="Q27" s="135">
        <f>IF([32]PPKn!Q27="","",[32]PPKn!Q27)</f>
        <v>86</v>
      </c>
      <c r="R27" s="135">
        <f>IF([32]PPKn!R27="","",[32]PPKn!R27)</f>
        <v>89</v>
      </c>
      <c r="S27" s="135">
        <f>IF([32]PPKn!S27="","",[32]PPKn!S27)</f>
        <v>80</v>
      </c>
      <c r="T27" s="135">
        <f>IF([32]PPKn!T27="","",[32]PPKn!T27)</f>
        <v>0</v>
      </c>
      <c r="U27" s="135">
        <f>IF([32]PPKn!U27="","",[32]PPKn!U27)</f>
        <v>0</v>
      </c>
      <c r="V27" s="350">
        <f>IF([32]PPKn!V27="","",[32]PPKn!V27)</f>
        <v>0</v>
      </c>
      <c r="W27" s="375">
        <f>IF([32]PPKn!W27="","",[32]PPKn!W27)</f>
        <v>82.5</v>
      </c>
      <c r="X27" s="375">
        <f>IF([32]PPKn!X27="","",[32]PPKn!X27)</f>
        <v>85.2</v>
      </c>
      <c r="Y27" s="351">
        <f>IF([32]PPKn!Y27="","",[32]PPKn!Y27)</f>
        <v>80</v>
      </c>
      <c r="Z27" s="302">
        <f t="shared" si="8"/>
        <v>83</v>
      </c>
      <c r="AA27" s="201">
        <f t="shared" si="9"/>
        <v>85</v>
      </c>
      <c r="AB27" s="201">
        <f t="shared" si="10"/>
        <v>0</v>
      </c>
      <c r="AC27" s="201">
        <f t="shared" si="11"/>
        <v>1</v>
      </c>
      <c r="AD27" s="201">
        <f t="shared" si="12"/>
        <v>3</v>
      </c>
      <c r="AE27" s="221" t="str">
        <f t="shared" si="13"/>
        <v xml:space="preserve">Menunjukkan penguasaan dalam menghargai dan menjelaskan keragaman Gender, suku, ras, agama, antar golongan dan budaya Indonesia </v>
      </c>
      <c r="AF27" s="226" t="str">
        <f t="shared" si="14"/>
        <v>Perlu bantuan dalam Menjelaskan dan meeresponj  nilai penting kerja sama dan gotong royong</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73"/>
      <c r="B28" s="134">
        <f t="shared" si="7"/>
        <v>20</v>
      </c>
      <c r="C28" s="135">
        <f>IF(Data!F24="","",Data!F24)</f>
        <v>2110</v>
      </c>
      <c r="D28" s="135" t="str">
        <f>IF(Data!G24="","",Data!G24)</f>
        <v>0098467142</v>
      </c>
      <c r="E28" s="152" t="str">
        <f>IF(Data!H24="","",Data!H24)</f>
        <v>NUR MUTIA</v>
      </c>
      <c r="F28" s="135" t="str">
        <f>IF(Data!I24="","",Data!I24)</f>
        <v>P</v>
      </c>
      <c r="G28" s="135">
        <f>IF([32]PPKn!G28="","",[32]PPKn!G28)</f>
        <v>85</v>
      </c>
      <c r="H28" s="135">
        <f>IF([32]PPKn!H28="","",[32]PPKn!H28)</f>
        <v>90</v>
      </c>
      <c r="I28" s="135">
        <f>IF([32]PPKn!I28="","",[32]PPKn!I28)</f>
        <v>0</v>
      </c>
      <c r="J28" s="135">
        <f>IF([32]PPKn!J28="","",[32]PPKn!J28)</f>
        <v>0</v>
      </c>
      <c r="K28" s="135">
        <f>IF([32]PPKn!K28="","",[32]PPKn!K28)</f>
        <v>0</v>
      </c>
      <c r="L28" s="135">
        <f>IF([32]PPKn!L28="","",[32]PPKn!L28)</f>
        <v>0</v>
      </c>
      <c r="M28" s="135">
        <f>IF([32]PPKn!M28="","",[32]PPKn!M28)</f>
        <v>0</v>
      </c>
      <c r="N28" s="135">
        <f>IF([32]PPKn!N28="","",[32]PPKn!N28)</f>
        <v>0</v>
      </c>
      <c r="O28" s="135">
        <f>IF([32]PPKn!O28="","",[32]PPKn!O28)</f>
        <v>100</v>
      </c>
      <c r="P28" s="135">
        <f>IF([32]PPKn!P28="","",[32]PPKn!P28)</f>
        <v>88</v>
      </c>
      <c r="Q28" s="135">
        <f>IF([32]PPKn!Q28="","",[32]PPKn!Q28)</f>
        <v>90</v>
      </c>
      <c r="R28" s="135">
        <f>IF([32]PPKn!R28="","",[32]PPKn!R28)</f>
        <v>95</v>
      </c>
      <c r="S28" s="135">
        <f>IF([32]PPKn!S28="","",[32]PPKn!S28)</f>
        <v>85</v>
      </c>
      <c r="T28" s="135">
        <f>IF([32]PPKn!T28="","",[32]PPKn!T28)</f>
        <v>0</v>
      </c>
      <c r="U28" s="135">
        <f>IF([32]PPKn!U28="","",[32]PPKn!U28)</f>
        <v>0</v>
      </c>
      <c r="V28" s="350">
        <f>IF([32]PPKn!V28="","",[32]PPKn!V28)</f>
        <v>0</v>
      </c>
      <c r="W28" s="375">
        <f>IF([32]PPKn!W28="","",[32]PPKn!W28)</f>
        <v>87.5</v>
      </c>
      <c r="X28" s="375">
        <f>IF([32]PPKn!X28="","",[32]PPKn!X28)</f>
        <v>91.6</v>
      </c>
      <c r="Y28" s="351">
        <f>IF([32]PPKn!Y28="","",[32]PPKn!Y28)</f>
        <v>79</v>
      </c>
      <c r="Z28" s="302">
        <f t="shared" si="8"/>
        <v>86</v>
      </c>
      <c r="AA28" s="201">
        <f t="shared" si="9"/>
        <v>90</v>
      </c>
      <c r="AB28" s="201">
        <f t="shared" si="10"/>
        <v>0</v>
      </c>
      <c r="AC28" s="201">
        <f t="shared" si="11"/>
        <v>2</v>
      </c>
      <c r="AD28" s="201">
        <f t="shared" si="12"/>
        <v>3</v>
      </c>
      <c r="AE28" s="221" t="str">
        <f t="shared" si="13"/>
        <v>Menunjukkan penguasaan dalam Menjelaskan kearifan lokal dan perubahan budaya di lingkungannya , mengapresiasi makanan tradisional, produk dan jasa lokal daerahnya serta mengembangkan lingkungan dan budaya lokal sesuai tingkatannya</v>
      </c>
      <c r="AF28" s="226" t="str">
        <f t="shared" si="14"/>
        <v>Perlu bantuan dalam Menjelaskan dan meeresponj  nilai penting kerja sama dan gotong royong</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73"/>
      <c r="B29" s="134">
        <f t="shared" si="7"/>
        <v>21</v>
      </c>
      <c r="C29" s="135">
        <f>IF(Data!F25="","",Data!F25)</f>
        <v>2098</v>
      </c>
      <c r="D29" s="135" t="str">
        <f>IF(Data!G25="","",Data!G25)</f>
        <v>3101119122</v>
      </c>
      <c r="E29" s="152" t="str">
        <f>IF(Data!H25="","",Data!H25)</f>
        <v>ROHMAT HIDAYAT</v>
      </c>
      <c r="F29" s="135" t="str">
        <f>IF(Data!I25="","",Data!I25)</f>
        <v>L</v>
      </c>
      <c r="G29" s="135">
        <f>IF([32]PPKn!G29="","",[32]PPKn!G29)</f>
        <v>85</v>
      </c>
      <c r="H29" s="135">
        <f>IF([32]PPKn!H29="","",[32]PPKn!H29)</f>
        <v>85</v>
      </c>
      <c r="I29" s="135">
        <f>IF([32]PPKn!I29="","",[32]PPKn!I29)</f>
        <v>0</v>
      </c>
      <c r="J29" s="135">
        <f>IF([32]PPKn!J29="","",[32]PPKn!J29)</f>
        <v>0</v>
      </c>
      <c r="K29" s="135">
        <f>IF([32]PPKn!K29="","",[32]PPKn!K29)</f>
        <v>0</v>
      </c>
      <c r="L29" s="135">
        <f>IF([32]PPKn!L29="","",[32]PPKn!L29)</f>
        <v>0</v>
      </c>
      <c r="M29" s="135">
        <f>IF([32]PPKn!M29="","",[32]PPKn!M29)</f>
        <v>0</v>
      </c>
      <c r="N29" s="135">
        <f>IF([32]PPKn!N29="","",[32]PPKn!N29)</f>
        <v>0</v>
      </c>
      <c r="O29" s="135">
        <f>IF([32]PPKn!O29="","",[32]PPKn!O29)</f>
        <v>85</v>
      </c>
      <c r="P29" s="135">
        <f>IF([32]PPKn!P29="","",[32]PPKn!P29)</f>
        <v>88</v>
      </c>
      <c r="Q29" s="135">
        <f>IF([32]PPKn!Q29="","",[32]PPKn!Q29)</f>
        <v>85</v>
      </c>
      <c r="R29" s="135">
        <f>IF([32]PPKn!R29="","",[32]PPKn!R29)</f>
        <v>89</v>
      </c>
      <c r="S29" s="135">
        <f>IF([32]PPKn!S29="","",[32]PPKn!S29)</f>
        <v>90</v>
      </c>
      <c r="T29" s="135">
        <f>IF([32]PPKn!T29="","",[32]PPKn!T29)</f>
        <v>0</v>
      </c>
      <c r="U29" s="135">
        <f>IF([32]PPKn!U29="","",[32]PPKn!U29)</f>
        <v>0</v>
      </c>
      <c r="V29" s="350">
        <f>IF([32]PPKn!V29="","",[32]PPKn!V29)</f>
        <v>0</v>
      </c>
      <c r="W29" s="375">
        <f>IF([32]PPKn!W29="","",[32]PPKn!W29)</f>
        <v>85</v>
      </c>
      <c r="X29" s="375">
        <f>IF([32]PPKn!X29="","",[32]PPKn!X29)</f>
        <v>87.4</v>
      </c>
      <c r="Y29" s="351">
        <f>IF([32]PPKn!Y29="","",[32]PPKn!Y29)</f>
        <v>78</v>
      </c>
      <c r="Z29" s="302">
        <f t="shared" si="8"/>
        <v>83</v>
      </c>
      <c r="AA29" s="201">
        <f t="shared" si="9"/>
        <v>85</v>
      </c>
      <c r="AB29" s="201">
        <f t="shared" si="10"/>
        <v>0</v>
      </c>
      <c r="AC29" s="201">
        <f t="shared" si="11"/>
        <v>1</v>
      </c>
      <c r="AD29" s="201">
        <f t="shared" si="12"/>
        <v>3</v>
      </c>
      <c r="AE29" s="221" t="str">
        <f t="shared" si="13"/>
        <v xml:space="preserve">Menunjukkan penguasaan dalam menghargai dan menjelaskan keragaman Gender, suku, ras, agama, antar golongan dan budaya Indonesia </v>
      </c>
      <c r="AF29" s="226" t="str">
        <f t="shared" si="14"/>
        <v>Perlu bantuan dalam Menjelaskan dan meeresponj  nilai penting kerja sama dan gotong royong</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73"/>
      <c r="B30" s="134">
        <f t="shared" si="7"/>
        <v>22</v>
      </c>
      <c r="C30" s="135">
        <f>IF(Data!F26="","",Data!F26)</f>
        <v>2080</v>
      </c>
      <c r="D30" s="135" t="str">
        <f>IF(Data!G26="","",Data!G26)</f>
        <v>0091657289</v>
      </c>
      <c r="E30" s="152" t="str">
        <f>IF(Data!H26="","",Data!H26)</f>
        <v>SABRINA OKTAVIANI</v>
      </c>
      <c r="F30" s="135" t="str">
        <f>IF(Data!I26="","",Data!I26)</f>
        <v>P</v>
      </c>
      <c r="G30" s="135">
        <f>IF([32]PPKn!G30="","",[32]PPKn!G30)</f>
        <v>76</v>
      </c>
      <c r="H30" s="135">
        <f>IF([32]PPKn!H30="","",[32]PPKn!H30)</f>
        <v>78</v>
      </c>
      <c r="I30" s="135">
        <f>IF([32]PPKn!I30="","",[32]PPKn!I30)</f>
        <v>0</v>
      </c>
      <c r="J30" s="135">
        <f>IF([32]PPKn!J30="","",[32]PPKn!J30)</f>
        <v>0</v>
      </c>
      <c r="K30" s="135">
        <f>IF([32]PPKn!K30="","",[32]PPKn!K30)</f>
        <v>0</v>
      </c>
      <c r="L30" s="135">
        <f>IF([32]PPKn!L30="","",[32]PPKn!L30)</f>
        <v>0</v>
      </c>
      <c r="M30" s="135">
        <f>IF([32]PPKn!M30="","",[32]PPKn!M30)</f>
        <v>0</v>
      </c>
      <c r="N30" s="135">
        <f>IF([32]PPKn!N30="","",[32]PPKn!N30)</f>
        <v>0</v>
      </c>
      <c r="O30" s="135">
        <f>IF([32]PPKn!O30="","",[32]PPKn!O30)</f>
        <v>78</v>
      </c>
      <c r="P30" s="135">
        <f>IF([32]PPKn!P30="","",[32]PPKn!P30)</f>
        <v>77</v>
      </c>
      <c r="Q30" s="135">
        <f>IF([32]PPKn!Q30="","",[32]PPKn!Q30)</f>
        <v>77</v>
      </c>
      <c r="R30" s="135">
        <f>IF([32]PPKn!R30="","",[32]PPKn!R30)</f>
        <v>76</v>
      </c>
      <c r="S30" s="135">
        <f>IF([32]PPKn!S30="","",[32]PPKn!S30)</f>
        <v>75</v>
      </c>
      <c r="T30" s="135">
        <f>IF([32]PPKn!T30="","",[32]PPKn!T30)</f>
        <v>0</v>
      </c>
      <c r="U30" s="135">
        <f>IF([32]PPKn!U30="","",[32]PPKn!U30)</f>
        <v>0</v>
      </c>
      <c r="V30" s="350">
        <f>IF([32]PPKn!V30="","",[32]PPKn!V30)</f>
        <v>0</v>
      </c>
      <c r="W30" s="375">
        <f>IF([32]PPKn!W30="","",[32]PPKn!W30)</f>
        <v>77</v>
      </c>
      <c r="X30" s="375">
        <f>IF([32]PPKn!X30="","",[32]PPKn!X30)</f>
        <v>76.599999999999994</v>
      </c>
      <c r="Y30" s="351">
        <f>IF([32]PPKn!Y30="","",[32]PPKn!Y30)</f>
        <v>74</v>
      </c>
      <c r="Z30" s="302">
        <f t="shared" si="8"/>
        <v>76</v>
      </c>
      <c r="AA30" s="201">
        <f t="shared" si="9"/>
        <v>78</v>
      </c>
      <c r="AB30" s="201">
        <f t="shared" si="10"/>
        <v>0</v>
      </c>
      <c r="AC30" s="201">
        <f t="shared" si="11"/>
        <v>2</v>
      </c>
      <c r="AD30" s="201">
        <f t="shared" si="12"/>
        <v>3</v>
      </c>
      <c r="AE30" s="221" t="str">
        <f t="shared" si="13"/>
        <v>Menunjukkan penguasaan dalam Menjelaskan kearifan lokal dan perubahan budaya di lingkungannya , mengapresiasi makanan tradisional, produk dan jasa lokal daerahnya serta mengembangkan lingkungan dan budaya lokal sesuai tingkatannya</v>
      </c>
      <c r="AF30" s="226" t="str">
        <f t="shared" si="14"/>
        <v>Perlu bantuan dalam Menjelaskan dan meeresponj  nilai penting kerja sama dan gotong royong</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73"/>
      <c r="B31" s="134">
        <f t="shared" si="7"/>
        <v>23</v>
      </c>
      <c r="C31" s="135">
        <f>IF(Data!F27="","",Data!F27)</f>
        <v>2101</v>
      </c>
      <c r="D31" s="135" t="str">
        <f>IF(Data!G27="","",Data!G27)</f>
        <v>0072355816</v>
      </c>
      <c r="E31" s="152" t="str">
        <f>IF(Data!H27="","",Data!H27)</f>
        <v>TRI MULIA SAPUTRA</v>
      </c>
      <c r="F31" s="135" t="str">
        <f>IF(Data!I27="","",Data!I27)</f>
        <v>L</v>
      </c>
      <c r="G31" s="135">
        <f>IF([32]PPKn!G31="","",[32]PPKn!G31)</f>
        <v>80</v>
      </c>
      <c r="H31" s="135">
        <f>IF([32]PPKn!H31="","",[32]PPKn!H31)</f>
        <v>82</v>
      </c>
      <c r="I31" s="135">
        <f>IF([32]PPKn!I31="","",[32]PPKn!I31)</f>
        <v>0</v>
      </c>
      <c r="J31" s="135">
        <f>IF([32]PPKn!J31="","",[32]PPKn!J31)</f>
        <v>0</v>
      </c>
      <c r="K31" s="135">
        <f>IF([32]PPKn!K31="","",[32]PPKn!K31)</f>
        <v>0</v>
      </c>
      <c r="L31" s="135">
        <f>IF([32]PPKn!L31="","",[32]PPKn!L31)</f>
        <v>0</v>
      </c>
      <c r="M31" s="135">
        <f>IF([32]PPKn!M31="","",[32]PPKn!M31)</f>
        <v>0</v>
      </c>
      <c r="N31" s="135">
        <f>IF([32]PPKn!N31="","",[32]PPKn!N31)</f>
        <v>0</v>
      </c>
      <c r="O31" s="135">
        <f>IF([32]PPKn!O31="","",[32]PPKn!O31)</f>
        <v>84</v>
      </c>
      <c r="P31" s="135">
        <f>IF([32]PPKn!P31="","",[32]PPKn!P31)</f>
        <v>86</v>
      </c>
      <c r="Q31" s="135">
        <f>IF([32]PPKn!Q31="","",[32]PPKn!Q31)</f>
        <v>84</v>
      </c>
      <c r="R31" s="135">
        <f>IF([32]PPKn!R31="","",[32]PPKn!R31)</f>
        <v>86</v>
      </c>
      <c r="S31" s="135">
        <f>IF([32]PPKn!S31="","",[32]PPKn!S31)</f>
        <v>80</v>
      </c>
      <c r="T31" s="135">
        <f>IF([32]PPKn!T31="","",[32]PPKn!T31)</f>
        <v>0</v>
      </c>
      <c r="U31" s="135">
        <f>IF([32]PPKn!U31="","",[32]PPKn!U31)</f>
        <v>0</v>
      </c>
      <c r="V31" s="350">
        <f>IF([32]PPKn!V31="","",[32]PPKn!V31)</f>
        <v>0</v>
      </c>
      <c r="W31" s="375">
        <f>IF([32]PPKn!W31="","",[32]PPKn!W31)</f>
        <v>81</v>
      </c>
      <c r="X31" s="375">
        <f>IF([32]PPKn!X31="","",[32]PPKn!X31)</f>
        <v>84</v>
      </c>
      <c r="Y31" s="351">
        <f>IF([32]PPKn!Y31="","",[32]PPKn!Y31)</f>
        <v>75</v>
      </c>
      <c r="Z31" s="302">
        <f t="shared" si="8"/>
        <v>80</v>
      </c>
      <c r="AA31" s="201">
        <f t="shared" si="9"/>
        <v>82</v>
      </c>
      <c r="AB31" s="201">
        <f t="shared" si="10"/>
        <v>0</v>
      </c>
      <c r="AC31" s="201">
        <f t="shared" si="11"/>
        <v>2</v>
      </c>
      <c r="AD31" s="201">
        <f t="shared" si="12"/>
        <v>3</v>
      </c>
      <c r="AE31" s="221" t="str">
        <f t="shared" si="13"/>
        <v>Menunjukkan penguasaan dalam Menjelaskan kearifan lokal dan perubahan budaya di lingkungannya , mengapresiasi makanan tradisional, produk dan jasa lokal daerahnya serta mengembangkan lingkungan dan budaya lokal sesuai tingkatannya</v>
      </c>
      <c r="AF31" s="226" t="str">
        <f t="shared" si="14"/>
        <v>Perlu bantuan dalam Menjelaskan dan meeresponj  nilai penting kerja sama dan gotong royong</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73"/>
      <c r="B32" s="134" t="str">
        <f t="shared" si="7"/>
        <v/>
      </c>
      <c r="C32" s="135" t="str">
        <f>IF(Data!F28="","",Data!F28)</f>
        <v/>
      </c>
      <c r="D32" s="135" t="str">
        <f>IF(Data!G28="","",Data!G28)</f>
        <v/>
      </c>
      <c r="E32" s="152" t="str">
        <f>IF(Data!H28="","",Data!H28)</f>
        <v/>
      </c>
      <c r="F32" s="135" t="str">
        <f>IF(Data!I28="","",Data!I28)</f>
        <v/>
      </c>
      <c r="G32" s="135">
        <f>IF([32]PPKn!G32="","",[32]PPKn!G32)</f>
        <v>85</v>
      </c>
      <c r="H32" s="135">
        <f>IF([32]PPKn!H32="","",[32]PPKn!H32)</f>
        <v>83</v>
      </c>
      <c r="I32" s="135">
        <f>IF([32]PPKn!I32="","",[32]PPKn!I32)</f>
        <v>0</v>
      </c>
      <c r="J32" s="135">
        <f>IF([32]PPKn!J32="","",[32]PPKn!J32)</f>
        <v>0</v>
      </c>
      <c r="K32" s="135">
        <f>IF([32]PPKn!K32="","",[32]PPKn!K32)</f>
        <v>0</v>
      </c>
      <c r="L32" s="135">
        <f>IF([32]PPKn!L32="","",[32]PPKn!L32)</f>
        <v>0</v>
      </c>
      <c r="M32" s="135">
        <f>IF([32]PPKn!M32="","",[32]PPKn!M32)</f>
        <v>0</v>
      </c>
      <c r="N32" s="135">
        <f>IF([32]PPKn!N32="","",[32]PPKn!N32)</f>
        <v>0</v>
      </c>
      <c r="O32" s="135">
        <f>IF([32]PPKn!O32="","",[32]PPKn!O32)</f>
        <v>85</v>
      </c>
      <c r="P32" s="135">
        <f>IF([32]PPKn!P32="","",[32]PPKn!P32)</f>
        <v>82</v>
      </c>
      <c r="Q32" s="135">
        <f>IF([32]PPKn!Q32="","",[32]PPKn!Q32)</f>
        <v>85</v>
      </c>
      <c r="R32" s="135">
        <f>IF([32]PPKn!R32="","",[32]PPKn!R32)</f>
        <v>87</v>
      </c>
      <c r="S32" s="135">
        <f>IF([32]PPKn!S32="","",[32]PPKn!S32)</f>
        <v>84</v>
      </c>
      <c r="T32" s="135">
        <f>IF([32]PPKn!T32="","",[32]PPKn!T32)</f>
        <v>0</v>
      </c>
      <c r="U32" s="135">
        <f>IF([32]PPKn!U32="","",[32]PPKn!U32)</f>
        <v>0</v>
      </c>
      <c r="V32" s="350">
        <f>IF([32]PPKn!V32="","",[32]PPKn!V32)</f>
        <v>0</v>
      </c>
      <c r="W32" s="375">
        <f>IF([32]PPKn!W32="","",[32]PPKn!W32)</f>
        <v>84</v>
      </c>
      <c r="X32" s="375">
        <f>IF([32]PPKn!X32="","",[32]PPKn!X32)</f>
        <v>84.6</v>
      </c>
      <c r="Y32" s="351">
        <f>IF([32]PPKn!Y32="","",[32]PPKn!Y32)</f>
        <v>76</v>
      </c>
      <c r="Z32" s="302">
        <f t="shared" si="8"/>
        <v>82</v>
      </c>
      <c r="AA32" s="201">
        <f t="shared" si="9"/>
        <v>85</v>
      </c>
      <c r="AB32" s="201">
        <f t="shared" si="10"/>
        <v>0</v>
      </c>
      <c r="AC32" s="201">
        <f t="shared" si="11"/>
        <v>1</v>
      </c>
      <c r="AD32" s="201">
        <f t="shared" si="12"/>
        <v>3</v>
      </c>
      <c r="AE32" s="221" t="str">
        <f t="shared" si="13"/>
        <v xml:space="preserve">Menunjukkan penguasaan dalam menghargai dan menjelaskan keragaman Gender, suku, ras, agama, antar golongan dan budaya Indonesia </v>
      </c>
      <c r="AF32" s="226" t="str">
        <f t="shared" si="14"/>
        <v>Perlu bantuan dalam Menjelaskan dan meeresponj  nilai penting kerja sama dan gotong royong</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73"/>
      <c r="B33" s="134" t="str">
        <f t="shared" si="7"/>
        <v/>
      </c>
      <c r="C33" s="135" t="str">
        <f>IF(Data!F29="","",Data!F29)</f>
        <v/>
      </c>
      <c r="D33" s="135" t="str">
        <f>IF(Data!G29="","",Data!G29)</f>
        <v/>
      </c>
      <c r="E33" s="152" t="str">
        <f>IF(Data!H29="","",Data!H29)</f>
        <v/>
      </c>
      <c r="F33" s="135" t="str">
        <f>IF(Data!I29="","",Data!I29)</f>
        <v/>
      </c>
      <c r="G33" s="135">
        <f>IF([32]PPKn!G33="","",[32]PPKn!G33)</f>
        <v>80</v>
      </c>
      <c r="H33" s="135">
        <f>IF([32]PPKn!H33="","",[32]PPKn!H33)</f>
        <v>84</v>
      </c>
      <c r="I33" s="135">
        <f>IF([32]PPKn!I33="","",[32]PPKn!I33)</f>
        <v>0</v>
      </c>
      <c r="J33" s="135">
        <f>IF([32]PPKn!J33="","",[32]PPKn!J33)</f>
        <v>0</v>
      </c>
      <c r="K33" s="135">
        <f>IF([32]PPKn!K33="","",[32]PPKn!K33)</f>
        <v>0</v>
      </c>
      <c r="L33" s="135">
        <f>IF([32]PPKn!L33="","",[32]PPKn!L33)</f>
        <v>0</v>
      </c>
      <c r="M33" s="135">
        <f>IF([32]PPKn!M33="","",[32]PPKn!M33)</f>
        <v>0</v>
      </c>
      <c r="N33" s="135">
        <f>IF([32]PPKn!N33="","",[32]PPKn!N33)</f>
        <v>0</v>
      </c>
      <c r="O33" s="135">
        <f>IF([32]PPKn!O33="","",[32]PPKn!O33)</f>
        <v>84</v>
      </c>
      <c r="P33" s="135">
        <f>IF([32]PPKn!P33="","",[32]PPKn!P33)</f>
        <v>86</v>
      </c>
      <c r="Q33" s="135">
        <f>IF([32]PPKn!Q33="","",[32]PPKn!Q33)</f>
        <v>80</v>
      </c>
      <c r="R33" s="135">
        <f>IF([32]PPKn!R33="","",[32]PPKn!R33)</f>
        <v>85</v>
      </c>
      <c r="S33" s="135">
        <f>IF([32]PPKn!S33="","",[32]PPKn!S33)</f>
        <v>84</v>
      </c>
      <c r="T33" s="135">
        <f>IF([32]PPKn!T33="","",[32]PPKn!T33)</f>
        <v>0</v>
      </c>
      <c r="U33" s="135">
        <f>IF([32]PPKn!U33="","",[32]PPKn!U33)</f>
        <v>0</v>
      </c>
      <c r="V33" s="350">
        <f>IF([32]PPKn!V33="","",[32]PPKn!V33)</f>
        <v>0</v>
      </c>
      <c r="W33" s="375">
        <f>IF([32]PPKn!W33="","",[32]PPKn!W33)</f>
        <v>82</v>
      </c>
      <c r="X33" s="375">
        <f>IF([32]PPKn!X33="","",[32]PPKn!X33)</f>
        <v>83.8</v>
      </c>
      <c r="Y33" s="351">
        <f>IF([32]PPKn!Y33="","",[32]PPKn!Y33)</f>
        <v>75</v>
      </c>
      <c r="Z33" s="302">
        <f t="shared" si="8"/>
        <v>80</v>
      </c>
      <c r="AA33" s="201">
        <f t="shared" si="9"/>
        <v>84</v>
      </c>
      <c r="AB33" s="201">
        <f t="shared" si="10"/>
        <v>0</v>
      </c>
      <c r="AC33" s="201">
        <f t="shared" si="11"/>
        <v>2</v>
      </c>
      <c r="AD33" s="201">
        <f t="shared" si="12"/>
        <v>3</v>
      </c>
      <c r="AE33" s="221" t="str">
        <f t="shared" si="13"/>
        <v>Menunjukkan penguasaan dalam Menjelaskan kearifan lokal dan perubahan budaya di lingkungannya , mengapresiasi makanan tradisional, produk dan jasa lokal daerahnya serta mengembangkan lingkungan dan budaya lokal sesuai tingkatannya</v>
      </c>
      <c r="AF33" s="226" t="str">
        <f t="shared" si="14"/>
        <v>Perlu bantuan dalam Menjelaskan dan meeresponj  nilai penting kerja sama dan gotong royong</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73"/>
      <c r="B34" s="134" t="str">
        <f t="shared" si="7"/>
        <v/>
      </c>
      <c r="C34" s="135" t="str">
        <f>IF(Data!F30="","",Data!F30)</f>
        <v/>
      </c>
      <c r="D34" s="135" t="str">
        <f>IF(Data!G30="","",Data!G30)</f>
        <v/>
      </c>
      <c r="E34" s="152" t="str">
        <f>IF(Data!H30="","",Data!H30)</f>
        <v/>
      </c>
      <c r="F34" s="135" t="str">
        <f>IF(Data!I30="","",Data!I30)</f>
        <v/>
      </c>
      <c r="G34" s="135">
        <f>IF([32]PPKn!G34="","",[32]PPKn!G34)</f>
        <v>85</v>
      </c>
      <c r="H34" s="135">
        <f>IF([32]PPKn!H34="","",[32]PPKn!H34)</f>
        <v>88</v>
      </c>
      <c r="I34" s="135">
        <f>IF([32]PPKn!I34="","",[32]PPKn!I34)</f>
        <v>0</v>
      </c>
      <c r="J34" s="135">
        <f>IF([32]PPKn!J34="","",[32]PPKn!J34)</f>
        <v>0</v>
      </c>
      <c r="K34" s="135">
        <f>IF([32]PPKn!K34="","",[32]PPKn!K34)</f>
        <v>0</v>
      </c>
      <c r="L34" s="135">
        <f>IF([32]PPKn!L34="","",[32]PPKn!L34)</f>
        <v>0</v>
      </c>
      <c r="M34" s="135">
        <f>IF([32]PPKn!M34="","",[32]PPKn!M34)</f>
        <v>0</v>
      </c>
      <c r="N34" s="135">
        <f>IF([32]PPKn!N34="","",[32]PPKn!N34)</f>
        <v>0</v>
      </c>
      <c r="O34" s="135">
        <f>IF([32]PPKn!O34="","",[32]PPKn!O34)</f>
        <v>84</v>
      </c>
      <c r="P34" s="135">
        <f>IF([32]PPKn!P34="","",[32]PPKn!P34)</f>
        <v>87</v>
      </c>
      <c r="Q34" s="135">
        <f>IF([32]PPKn!Q34="","",[32]PPKn!Q34)</f>
        <v>85</v>
      </c>
      <c r="R34" s="135">
        <f>IF([32]PPKn!R34="","",[32]PPKn!R34)</f>
        <v>88</v>
      </c>
      <c r="S34" s="135">
        <f>IF([32]PPKn!S34="","",[32]PPKn!S34)</f>
        <v>85</v>
      </c>
      <c r="T34" s="135">
        <f>IF([32]PPKn!T34="","",[32]PPKn!T34)</f>
        <v>0</v>
      </c>
      <c r="U34" s="135">
        <f>IF([32]PPKn!U34="","",[32]PPKn!U34)</f>
        <v>0</v>
      </c>
      <c r="V34" s="350">
        <f>IF([32]PPKn!V34="","",[32]PPKn!V34)</f>
        <v>0</v>
      </c>
      <c r="W34" s="375">
        <f>IF([32]PPKn!W34="","",[32]PPKn!W34)</f>
        <v>86.5</v>
      </c>
      <c r="X34" s="375">
        <f>IF([32]PPKn!X34="","",[32]PPKn!X34)</f>
        <v>85.8</v>
      </c>
      <c r="Y34" s="351">
        <f>IF([32]PPKn!Y34="","",[32]PPKn!Y34)</f>
        <v>79</v>
      </c>
      <c r="Z34" s="302">
        <f t="shared" si="8"/>
        <v>84</v>
      </c>
      <c r="AA34" s="201">
        <f t="shared" si="9"/>
        <v>88</v>
      </c>
      <c r="AB34" s="201">
        <f t="shared" si="10"/>
        <v>0</v>
      </c>
      <c r="AC34" s="201">
        <f t="shared" si="11"/>
        <v>2</v>
      </c>
      <c r="AD34" s="201">
        <f t="shared" si="12"/>
        <v>3</v>
      </c>
      <c r="AE34" s="221" t="str">
        <f t="shared" si="13"/>
        <v>Menunjukkan penguasaan dalam Menjelaskan kearifan lokal dan perubahan budaya di lingkungannya , mengapresiasi makanan tradisional, produk dan jasa lokal daerahnya serta mengembangkan lingkungan dan budaya lokal sesuai tingkatannya</v>
      </c>
      <c r="AF34" s="226" t="str">
        <f t="shared" si="14"/>
        <v>Perlu bantuan dalam Menjelaskan dan meeresponj  nilai penting kerja sama dan gotong royong</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73"/>
      <c r="B35" s="134" t="str">
        <f t="shared" si="7"/>
        <v/>
      </c>
      <c r="C35" s="135" t="str">
        <f>IF(Data!F31="","",Data!F31)</f>
        <v/>
      </c>
      <c r="D35" s="135" t="str">
        <f>IF(Data!G31="","",Data!G31)</f>
        <v/>
      </c>
      <c r="E35" s="152" t="str">
        <f>IF(Data!H31="","",Data!H31)</f>
        <v/>
      </c>
      <c r="F35" s="135" t="str">
        <f>IF(Data!I31="","",Data!I31)</f>
        <v/>
      </c>
      <c r="G35" s="135">
        <f>IF([32]PPKn!G35="","",[32]PPKn!G35)</f>
        <v>80</v>
      </c>
      <c r="H35" s="135">
        <f>IF([32]PPKn!H35="","",[32]PPKn!H35)</f>
        <v>85</v>
      </c>
      <c r="I35" s="135">
        <f>IF([32]PPKn!I35="","",[32]PPKn!I35)</f>
        <v>0</v>
      </c>
      <c r="J35" s="135">
        <f>IF([32]PPKn!J35="","",[32]PPKn!J35)</f>
        <v>0</v>
      </c>
      <c r="K35" s="135">
        <f>IF([32]PPKn!K35="","",[32]PPKn!K35)</f>
        <v>0</v>
      </c>
      <c r="L35" s="135">
        <f>IF([32]PPKn!L35="","",[32]PPKn!L35)</f>
        <v>0</v>
      </c>
      <c r="M35" s="135">
        <f>IF([32]PPKn!M35="","",[32]PPKn!M35)</f>
        <v>0</v>
      </c>
      <c r="N35" s="135">
        <f>IF([32]PPKn!N35="","",[32]PPKn!N35)</f>
        <v>0</v>
      </c>
      <c r="O35" s="135">
        <f>IF([32]PPKn!O35="","",[32]PPKn!O35)</f>
        <v>100</v>
      </c>
      <c r="P35" s="135">
        <f>IF([32]PPKn!P35="","",[32]PPKn!P35)</f>
        <v>85</v>
      </c>
      <c r="Q35" s="135">
        <f>IF([32]PPKn!Q35="","",[32]PPKn!Q35)</f>
        <v>85</v>
      </c>
      <c r="R35" s="135">
        <f>IF([32]PPKn!R35="","",[32]PPKn!R35)</f>
        <v>90</v>
      </c>
      <c r="S35" s="135">
        <f>IF([32]PPKn!S35="","",[32]PPKn!S35)</f>
        <v>78</v>
      </c>
      <c r="T35" s="135">
        <f>IF([32]PPKn!T35="","",[32]PPKn!T35)</f>
        <v>0</v>
      </c>
      <c r="U35" s="135">
        <f>IF([32]PPKn!U35="","",[32]PPKn!U35)</f>
        <v>0</v>
      </c>
      <c r="V35" s="350">
        <f>IF([32]PPKn!V35="","",[32]PPKn!V35)</f>
        <v>0</v>
      </c>
      <c r="W35" s="375">
        <f>IF([32]PPKn!W35="","",[32]PPKn!W35)</f>
        <v>82.5</v>
      </c>
      <c r="X35" s="375">
        <f>IF([32]PPKn!X35="","",[32]PPKn!X35)</f>
        <v>87.6</v>
      </c>
      <c r="Y35" s="351">
        <f>IF([32]PPKn!Y35="","",[32]PPKn!Y35)</f>
        <v>78</v>
      </c>
      <c r="Z35" s="302">
        <f t="shared" si="8"/>
        <v>83</v>
      </c>
      <c r="AA35" s="201">
        <f t="shared" si="9"/>
        <v>85</v>
      </c>
      <c r="AB35" s="201">
        <f t="shared" si="10"/>
        <v>0</v>
      </c>
      <c r="AC35" s="201">
        <f t="shared" si="11"/>
        <v>2</v>
      </c>
      <c r="AD35" s="201">
        <f t="shared" si="12"/>
        <v>3</v>
      </c>
      <c r="AE35" s="221" t="str">
        <f t="shared" si="13"/>
        <v>Menunjukkan penguasaan dalam Menjelaskan kearifan lokal dan perubahan budaya di lingkungannya , mengapresiasi makanan tradisional, produk dan jasa lokal daerahnya serta mengembangkan lingkungan dan budaya lokal sesuai tingkatannya</v>
      </c>
      <c r="AF35" s="226" t="str">
        <f t="shared" si="14"/>
        <v>Perlu bantuan dalam Menjelaskan dan meeresponj  nilai penting kerja sama dan gotong royong</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73"/>
      <c r="B36" s="134" t="str">
        <f t="shared" si="7"/>
        <v/>
      </c>
      <c r="C36" s="135" t="str">
        <f>IF(Data!F32="","",Data!F32)</f>
        <v/>
      </c>
      <c r="D36" s="135" t="str">
        <f>IF(Data!G32="","",Data!G32)</f>
        <v/>
      </c>
      <c r="E36" s="152" t="str">
        <f>IF(Data!H32="","",Data!H32)</f>
        <v/>
      </c>
      <c r="F36" s="135" t="str">
        <f>IF(Data!I32="","",Data!I32)</f>
        <v/>
      </c>
      <c r="G36" s="135">
        <f>IF([32]PPKn!G36="","",[32]PPKn!G36)</f>
        <v>0</v>
      </c>
      <c r="H36" s="135">
        <f>IF([32]PPKn!H36="","",[32]PPKn!H36)</f>
        <v>0</v>
      </c>
      <c r="I36" s="135">
        <f>IF([32]PPKn!I36="","",[32]PPKn!I36)</f>
        <v>0</v>
      </c>
      <c r="J36" s="135">
        <f>IF([32]PPKn!J36="","",[32]PPKn!J36)</f>
        <v>0</v>
      </c>
      <c r="K36" s="135">
        <f>IF([32]PPKn!K36="","",[32]PPKn!K36)</f>
        <v>0</v>
      </c>
      <c r="L36" s="135">
        <f>IF([32]PPKn!L36="","",[32]PPKn!L36)</f>
        <v>0</v>
      </c>
      <c r="M36" s="135">
        <f>IF([32]PPKn!M36="","",[32]PPKn!M36)</f>
        <v>0</v>
      </c>
      <c r="N36" s="135">
        <f>IF([32]PPKn!N36="","",[32]PPKn!N36)</f>
        <v>0</v>
      </c>
      <c r="O36" s="135">
        <f>IF([32]PPKn!O36="","",[32]PPKn!O36)</f>
        <v>0</v>
      </c>
      <c r="P36" s="135">
        <f>IF([32]PPKn!P36="","",[32]PPKn!P36)</f>
        <v>0</v>
      </c>
      <c r="Q36" s="135">
        <f>IF([32]PPKn!Q36="","",[32]PPKn!Q36)</f>
        <v>0</v>
      </c>
      <c r="R36" s="135">
        <f>IF([32]PPKn!R36="","",[32]PPKn!R36)</f>
        <v>0</v>
      </c>
      <c r="S36" s="135">
        <f>IF([32]PPKn!S36="","",[32]PPKn!S36)</f>
        <v>0</v>
      </c>
      <c r="T36" s="135">
        <f>IF([32]PPKn!T36="","",[32]PPKn!T36)</f>
        <v>0</v>
      </c>
      <c r="U36" s="135">
        <f>IF([32]PPKn!U36="","",[32]PPKn!U36)</f>
        <v>0</v>
      </c>
      <c r="V36" s="350">
        <f>IF([32]PPKn!V36="","",[32]PPKn!V36)</f>
        <v>0</v>
      </c>
      <c r="W36" s="375" t="e">
        <f>IF([32]PPKn!W36="","",[32]PPKn!W36)</f>
        <v>#DIV/0!</v>
      </c>
      <c r="X36" s="375" t="e">
        <f>IF([32]PPKn!X36="","",[32]PPKn!X36)</f>
        <v>#DIV/0!</v>
      </c>
      <c r="Y36" s="351">
        <f>IF([32]PPKn!Y36="","",[32]PPKn!Y36)</f>
        <v>0</v>
      </c>
      <c r="Z36" s="302" t="str">
        <f t="shared" si="8"/>
        <v/>
      </c>
      <c r="AA36" s="201">
        <f t="shared" si="9"/>
        <v>0</v>
      </c>
      <c r="AB36" s="201">
        <f t="shared" si="10"/>
        <v>0</v>
      </c>
      <c r="AC36" s="201">
        <f t="shared" si="11"/>
        <v>1</v>
      </c>
      <c r="AD36" s="201">
        <f t="shared" si="12"/>
        <v>1</v>
      </c>
      <c r="AE36" s="221" t="str">
        <f t="shared" si="13"/>
        <v xml:space="preserve">Menunjukkan penguasaan dalam menghargai dan menjelaskan keragaman Gender, suku, ras, agama, antar golongan dan budaya Indonesia </v>
      </c>
      <c r="AF36" s="226" t="str">
        <f t="shared" si="14"/>
        <v xml:space="preserve">Perlu bantuan dalam menghargai dan menjelaskan keragaman Gender, suku, ras, agama, antar golongan dan budaya Indonesia </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73"/>
      <c r="B37" s="134" t="str">
        <f t="shared" si="7"/>
        <v/>
      </c>
      <c r="C37" s="135" t="str">
        <f>IF(Data!F33="","",Data!F33)</f>
        <v/>
      </c>
      <c r="D37" s="135" t="str">
        <f>IF(Data!G33="","",Data!G33)</f>
        <v/>
      </c>
      <c r="E37" s="152" t="str">
        <f>IF(Data!H33="","",Data!H33)</f>
        <v/>
      </c>
      <c r="F37" s="135" t="str">
        <f>IF(Data!I33="","",Data!I33)</f>
        <v/>
      </c>
      <c r="G37" s="135">
        <f>IF([32]PPKn!G37="","",[32]PPKn!G37)</f>
        <v>0</v>
      </c>
      <c r="H37" s="135">
        <f>IF([32]PPKn!H37="","",[32]PPKn!H37)</f>
        <v>0</v>
      </c>
      <c r="I37" s="135">
        <f>IF([32]PPKn!I37="","",[32]PPKn!I37)</f>
        <v>0</v>
      </c>
      <c r="J37" s="135">
        <f>IF([32]PPKn!J37="","",[32]PPKn!J37)</f>
        <v>0</v>
      </c>
      <c r="K37" s="135">
        <f>IF([32]PPKn!K37="","",[32]PPKn!K37)</f>
        <v>0</v>
      </c>
      <c r="L37" s="135">
        <f>IF([32]PPKn!L37="","",[32]PPKn!L37)</f>
        <v>0</v>
      </c>
      <c r="M37" s="135">
        <f>IF([32]PPKn!M37="","",[32]PPKn!M37)</f>
        <v>0</v>
      </c>
      <c r="N37" s="135">
        <f>IF([32]PPKn!N37="","",[32]PPKn!N37)</f>
        <v>0</v>
      </c>
      <c r="O37" s="135">
        <f>IF([32]PPKn!O37="","",[32]PPKn!O37)</f>
        <v>0</v>
      </c>
      <c r="P37" s="135">
        <f>IF([32]PPKn!P37="","",[32]PPKn!P37)</f>
        <v>0</v>
      </c>
      <c r="Q37" s="135">
        <f>IF([32]PPKn!Q37="","",[32]PPKn!Q37)</f>
        <v>0</v>
      </c>
      <c r="R37" s="135">
        <f>IF([32]PPKn!R37="","",[32]PPKn!R37)</f>
        <v>0</v>
      </c>
      <c r="S37" s="135">
        <f>IF([32]PPKn!S37="","",[32]PPKn!S37)</f>
        <v>0</v>
      </c>
      <c r="T37" s="135">
        <f>IF([32]PPKn!T37="","",[32]PPKn!T37)</f>
        <v>0</v>
      </c>
      <c r="U37" s="135">
        <f>IF([32]PPKn!U37="","",[32]PPKn!U37)</f>
        <v>0</v>
      </c>
      <c r="V37" s="350">
        <f>IF([32]PPKn!V37="","",[32]PPKn!V37)</f>
        <v>0</v>
      </c>
      <c r="W37" s="375" t="e">
        <f>IF([32]PPKn!W37="","",[32]PPKn!W37)</f>
        <v>#DIV/0!</v>
      </c>
      <c r="X37" s="375" t="e">
        <f>IF([32]PPKn!X37="","",[32]PPKn!X37)</f>
        <v>#DIV/0!</v>
      </c>
      <c r="Y37" s="351">
        <f>IF([32]PPKn!Y37="","",[32]PPKn!Y37)</f>
        <v>0</v>
      </c>
      <c r="Z37" s="302" t="str">
        <f t="shared" si="8"/>
        <v/>
      </c>
      <c r="AA37" s="201">
        <f t="shared" si="9"/>
        <v>0</v>
      </c>
      <c r="AB37" s="201">
        <f t="shared" si="10"/>
        <v>0</v>
      </c>
      <c r="AC37" s="201">
        <f t="shared" si="11"/>
        <v>1</v>
      </c>
      <c r="AD37" s="201">
        <f t="shared" si="12"/>
        <v>1</v>
      </c>
      <c r="AE37" s="221" t="str">
        <f t="shared" si="13"/>
        <v xml:space="preserve">Menunjukkan penguasaan dalam menghargai dan menjelaskan keragaman Gender, suku, ras, agama, antar golongan dan budaya Indonesia </v>
      </c>
      <c r="AF37" s="226" t="str">
        <f t="shared" si="14"/>
        <v xml:space="preserve">Perlu bantuan dalam menghargai dan menjelaskan keragaman Gender, suku, ras, agama, antar golongan dan budaya Indonesia </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73"/>
      <c r="B38" s="134" t="str">
        <f t="shared" si="7"/>
        <v/>
      </c>
      <c r="C38" s="135" t="str">
        <f>IF(Data!F34="","",Data!F34)</f>
        <v/>
      </c>
      <c r="D38" s="135" t="str">
        <f>IF(Data!G34="","",Data!G34)</f>
        <v/>
      </c>
      <c r="E38" s="152" t="str">
        <f>IF(Data!H34="","",Data!H34)</f>
        <v/>
      </c>
      <c r="F38" s="135" t="str">
        <f>IF(Data!I34="","",Data!I34)</f>
        <v/>
      </c>
      <c r="G38" s="135">
        <f>IF([32]PPKn!G38="","",[32]PPKn!G38)</f>
        <v>0</v>
      </c>
      <c r="H38" s="135">
        <f>IF([32]PPKn!H38="","",[32]PPKn!H38)</f>
        <v>0</v>
      </c>
      <c r="I38" s="135">
        <f>IF([32]PPKn!I38="","",[32]PPKn!I38)</f>
        <v>0</v>
      </c>
      <c r="J38" s="135">
        <f>IF([32]PPKn!J38="","",[32]PPKn!J38)</f>
        <v>0</v>
      </c>
      <c r="K38" s="135">
        <f>IF([32]PPKn!K38="","",[32]PPKn!K38)</f>
        <v>0</v>
      </c>
      <c r="L38" s="135">
        <f>IF([32]PPKn!L38="","",[32]PPKn!L38)</f>
        <v>0</v>
      </c>
      <c r="M38" s="135">
        <f>IF([32]PPKn!M38="","",[32]PPKn!M38)</f>
        <v>0</v>
      </c>
      <c r="N38" s="135">
        <f>IF([32]PPKn!N38="","",[32]PPKn!N38)</f>
        <v>0</v>
      </c>
      <c r="O38" s="135">
        <f>IF([32]PPKn!O38="","",[32]PPKn!O38)</f>
        <v>0</v>
      </c>
      <c r="P38" s="135">
        <f>IF([32]PPKn!P38="","",[32]PPKn!P38)</f>
        <v>0</v>
      </c>
      <c r="Q38" s="135">
        <f>IF([32]PPKn!Q38="","",[32]PPKn!Q38)</f>
        <v>0</v>
      </c>
      <c r="R38" s="135">
        <f>IF([32]PPKn!R38="","",[32]PPKn!R38)</f>
        <v>0</v>
      </c>
      <c r="S38" s="135">
        <f>IF([32]PPKn!S38="","",[32]PPKn!S38)</f>
        <v>0</v>
      </c>
      <c r="T38" s="135">
        <f>IF([32]PPKn!T38="","",[32]PPKn!T38)</f>
        <v>0</v>
      </c>
      <c r="U38" s="135">
        <f>IF([32]PPKn!U38="","",[32]PPKn!U38)</f>
        <v>0</v>
      </c>
      <c r="V38" s="350">
        <f>IF([32]PPKn!V38="","",[32]PPKn!V38)</f>
        <v>0</v>
      </c>
      <c r="W38" s="375" t="e">
        <f>IF([32]PPKn!W38="","",[32]PPKn!W38)</f>
        <v>#DIV/0!</v>
      </c>
      <c r="X38" s="375" t="e">
        <f>IF([32]PPKn!X38="","",[32]PPKn!X38)</f>
        <v>#DIV/0!</v>
      </c>
      <c r="Y38" s="351">
        <f>IF([32]PPKn!Y38="","",[32]PPKn!Y38)</f>
        <v>0</v>
      </c>
      <c r="Z38" s="302" t="str">
        <f t="shared" si="8"/>
        <v/>
      </c>
      <c r="AA38" s="201">
        <f t="shared" si="9"/>
        <v>0</v>
      </c>
      <c r="AB38" s="201">
        <f t="shared" si="10"/>
        <v>0</v>
      </c>
      <c r="AC38" s="201">
        <f t="shared" si="11"/>
        <v>1</v>
      </c>
      <c r="AD38" s="201">
        <f t="shared" si="12"/>
        <v>1</v>
      </c>
      <c r="AE38" s="221" t="str">
        <f t="shared" si="13"/>
        <v xml:space="preserve">Menunjukkan penguasaan dalam menghargai dan menjelaskan keragaman Gender, suku, ras, agama, antar golongan dan budaya Indonesia </v>
      </c>
      <c r="AF38" s="226" t="str">
        <f t="shared" si="14"/>
        <v xml:space="preserve">Perlu bantuan dalam menghargai dan menjelaskan keragaman Gender, suku, ras, agama, antar golongan dan budaya Indonesia </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73"/>
      <c r="B39" s="134" t="str">
        <f t="shared" si="7"/>
        <v/>
      </c>
      <c r="C39" s="135" t="str">
        <f>IF(Data!F35="","",Data!F35)</f>
        <v/>
      </c>
      <c r="D39" s="135" t="str">
        <f>IF(Data!G35="","",Data!G35)</f>
        <v/>
      </c>
      <c r="E39" s="152" t="str">
        <f>IF(Data!H35="","",Data!H35)</f>
        <v/>
      </c>
      <c r="F39" s="135" t="str">
        <f>IF(Data!I35="","",Data!I35)</f>
        <v/>
      </c>
      <c r="G39" s="135">
        <f>IF([32]PPKn!G39="","",[32]PPKn!G39)</f>
        <v>0</v>
      </c>
      <c r="H39" s="135">
        <f>IF([32]PPKn!H39="","",[32]PPKn!H39)</f>
        <v>0</v>
      </c>
      <c r="I39" s="135">
        <f>IF([32]PPKn!I39="","",[32]PPKn!I39)</f>
        <v>0</v>
      </c>
      <c r="J39" s="135">
        <f>IF([32]PPKn!J39="","",[32]PPKn!J39)</f>
        <v>0</v>
      </c>
      <c r="K39" s="135">
        <f>IF([32]PPKn!K39="","",[32]PPKn!K39)</f>
        <v>0</v>
      </c>
      <c r="L39" s="135">
        <f>IF([32]PPKn!L39="","",[32]PPKn!L39)</f>
        <v>0</v>
      </c>
      <c r="M39" s="135">
        <f>IF([32]PPKn!M39="","",[32]PPKn!M39)</f>
        <v>0</v>
      </c>
      <c r="N39" s="135">
        <f>IF([32]PPKn!N39="","",[32]PPKn!N39)</f>
        <v>0</v>
      </c>
      <c r="O39" s="135">
        <f>IF([32]PPKn!O39="","",[32]PPKn!O39)</f>
        <v>0</v>
      </c>
      <c r="P39" s="135">
        <f>IF([32]PPKn!P39="","",[32]PPKn!P39)</f>
        <v>0</v>
      </c>
      <c r="Q39" s="135">
        <f>IF([32]PPKn!Q39="","",[32]PPKn!Q39)</f>
        <v>0</v>
      </c>
      <c r="R39" s="135">
        <f>IF([32]PPKn!R39="","",[32]PPKn!R39)</f>
        <v>0</v>
      </c>
      <c r="S39" s="135">
        <f>IF([32]PPKn!S39="","",[32]PPKn!S39)</f>
        <v>0</v>
      </c>
      <c r="T39" s="135">
        <f>IF([32]PPKn!T39="","",[32]PPKn!T39)</f>
        <v>0</v>
      </c>
      <c r="U39" s="135">
        <f>IF([32]PPKn!U39="","",[32]PPKn!U39)</f>
        <v>0</v>
      </c>
      <c r="V39" s="350">
        <f>IF([32]PPKn!V39="","",[32]PPKn!V39)</f>
        <v>0</v>
      </c>
      <c r="W39" s="375" t="e">
        <f>IF([32]PPKn!W39="","",[32]PPKn!W39)</f>
        <v>#DIV/0!</v>
      </c>
      <c r="X39" s="375" t="e">
        <f>IF([32]PPKn!X39="","",[32]PPKn!X39)</f>
        <v>#DIV/0!</v>
      </c>
      <c r="Y39" s="351">
        <f>IF([32]PPKn!Y39="","",[32]PPKn!Y39)</f>
        <v>0</v>
      </c>
      <c r="Z39" s="302" t="str">
        <f t="shared" si="8"/>
        <v/>
      </c>
      <c r="AA39" s="201">
        <f t="shared" si="9"/>
        <v>0</v>
      </c>
      <c r="AB39" s="201">
        <f t="shared" si="10"/>
        <v>0</v>
      </c>
      <c r="AC39" s="201">
        <f t="shared" si="11"/>
        <v>1</v>
      </c>
      <c r="AD39" s="201">
        <f t="shared" si="12"/>
        <v>1</v>
      </c>
      <c r="AE39" s="221" t="str">
        <f t="shared" si="13"/>
        <v xml:space="preserve">Menunjukkan penguasaan dalam menghargai dan menjelaskan keragaman Gender, suku, ras, agama, antar golongan dan budaya Indonesia </v>
      </c>
      <c r="AF39" s="226" t="str">
        <f t="shared" si="14"/>
        <v xml:space="preserve">Perlu bantuan dalam menghargai dan menjelaskan keragaman Gender, suku, ras, agama, antar golongan dan budaya Indonesia </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73"/>
      <c r="B40" s="134" t="str">
        <f t="shared" si="7"/>
        <v/>
      </c>
      <c r="C40" s="135" t="str">
        <f>IF(Data!F36="","",Data!F36)</f>
        <v/>
      </c>
      <c r="D40" s="135" t="str">
        <f>IF(Data!G36="","",Data!G36)</f>
        <v/>
      </c>
      <c r="E40" s="152" t="str">
        <f>IF(Data!H36="","",Data!H36)</f>
        <v/>
      </c>
      <c r="F40" s="135" t="str">
        <f>IF(Data!I36="","",Data!I36)</f>
        <v/>
      </c>
      <c r="G40" s="135">
        <f>IF([32]PPKn!G40="","",[32]PPKn!G40)</f>
        <v>0</v>
      </c>
      <c r="H40" s="135">
        <f>IF([32]PPKn!H40="","",[32]PPKn!H40)</f>
        <v>0</v>
      </c>
      <c r="I40" s="135">
        <f>IF([32]PPKn!I40="","",[32]PPKn!I40)</f>
        <v>0</v>
      </c>
      <c r="J40" s="135">
        <f>IF([32]PPKn!J40="","",[32]PPKn!J40)</f>
        <v>0</v>
      </c>
      <c r="K40" s="135">
        <f>IF([32]PPKn!K40="","",[32]PPKn!K40)</f>
        <v>0</v>
      </c>
      <c r="L40" s="135">
        <f>IF([32]PPKn!L40="","",[32]PPKn!L40)</f>
        <v>0</v>
      </c>
      <c r="M40" s="135">
        <f>IF([32]PPKn!M40="","",[32]PPKn!M40)</f>
        <v>0</v>
      </c>
      <c r="N40" s="135">
        <f>IF([32]PPKn!N40="","",[32]PPKn!N40)</f>
        <v>0</v>
      </c>
      <c r="O40" s="135">
        <f>IF([32]PPKn!O40="","",[32]PPKn!O40)</f>
        <v>0</v>
      </c>
      <c r="P40" s="135">
        <f>IF([32]PPKn!P40="","",[32]PPKn!P40)</f>
        <v>0</v>
      </c>
      <c r="Q40" s="135">
        <f>IF([32]PPKn!Q40="","",[32]PPKn!Q40)</f>
        <v>0</v>
      </c>
      <c r="R40" s="135">
        <f>IF([32]PPKn!R40="","",[32]PPKn!R40)</f>
        <v>0</v>
      </c>
      <c r="S40" s="135">
        <f>IF([32]PPKn!S40="","",[32]PPKn!S40)</f>
        <v>0</v>
      </c>
      <c r="T40" s="135">
        <f>IF([32]PPKn!T40="","",[32]PPKn!T40)</f>
        <v>0</v>
      </c>
      <c r="U40" s="135">
        <f>IF([32]PPKn!U40="","",[32]PPKn!U40)</f>
        <v>0</v>
      </c>
      <c r="V40" s="350">
        <f>IF([32]PPKn!V40="","",[32]PPKn!V40)</f>
        <v>0</v>
      </c>
      <c r="W40" s="375" t="e">
        <f>IF([32]PPKn!W40="","",[32]PPKn!W40)</f>
        <v>#DIV/0!</v>
      </c>
      <c r="X40" s="375" t="e">
        <f>IF([32]PPKn!X40="","",[32]PPKn!X40)</f>
        <v>#DIV/0!</v>
      </c>
      <c r="Y40" s="351">
        <f>IF([32]PPKn!Y40="","",[32]PPKn!Y40)</f>
        <v>0</v>
      </c>
      <c r="Z40" s="302" t="str">
        <f t="shared" si="8"/>
        <v/>
      </c>
      <c r="AA40" s="201">
        <f t="shared" si="9"/>
        <v>0</v>
      </c>
      <c r="AB40" s="201">
        <f t="shared" si="10"/>
        <v>0</v>
      </c>
      <c r="AC40" s="201">
        <f t="shared" si="11"/>
        <v>1</v>
      </c>
      <c r="AD40" s="201">
        <f t="shared" si="12"/>
        <v>1</v>
      </c>
      <c r="AE40" s="221" t="str">
        <f t="shared" si="13"/>
        <v xml:space="preserve">Menunjukkan penguasaan dalam menghargai dan menjelaskan keragaman Gender, suku, ras, agama, antar golongan dan budaya Indonesia </v>
      </c>
      <c r="AF40" s="226" t="str">
        <f t="shared" si="14"/>
        <v xml:space="preserve">Perlu bantuan dalam menghargai dan menjelaskan keragaman Gender, suku, ras, agama, antar golongan dan budaya Indonesia </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73"/>
      <c r="B41" s="134" t="str">
        <f t="shared" si="7"/>
        <v/>
      </c>
      <c r="C41" s="135" t="str">
        <f>IF(Data!F37="","",Data!F37)</f>
        <v/>
      </c>
      <c r="D41" s="135" t="str">
        <f>IF(Data!G37="","",Data!G37)</f>
        <v/>
      </c>
      <c r="E41" s="152" t="str">
        <f>IF(Data!H37="","",Data!H37)</f>
        <v/>
      </c>
      <c r="F41" s="135" t="str">
        <f>IF(Data!I37="","",Data!I37)</f>
        <v/>
      </c>
      <c r="G41" s="135">
        <f>IF([32]PPKn!G41="","",[32]PPKn!G41)</f>
        <v>0</v>
      </c>
      <c r="H41" s="135">
        <f>IF([32]PPKn!H41="","",[32]PPKn!H41)</f>
        <v>0</v>
      </c>
      <c r="I41" s="135">
        <f>IF([32]PPKn!I41="","",[32]PPKn!I41)</f>
        <v>0</v>
      </c>
      <c r="J41" s="135">
        <f>IF([32]PPKn!J41="","",[32]PPKn!J41)</f>
        <v>0</v>
      </c>
      <c r="K41" s="135">
        <f>IF([32]PPKn!K41="","",[32]PPKn!K41)</f>
        <v>0</v>
      </c>
      <c r="L41" s="135">
        <f>IF([32]PPKn!L41="","",[32]PPKn!L41)</f>
        <v>0</v>
      </c>
      <c r="M41" s="135">
        <f>IF([32]PPKn!M41="","",[32]PPKn!M41)</f>
        <v>0</v>
      </c>
      <c r="N41" s="135">
        <f>IF([32]PPKn!N41="","",[32]PPKn!N41)</f>
        <v>0</v>
      </c>
      <c r="O41" s="135">
        <f>IF([32]PPKn!O41="","",[32]PPKn!O41)</f>
        <v>0</v>
      </c>
      <c r="P41" s="135">
        <f>IF([32]PPKn!P41="","",[32]PPKn!P41)</f>
        <v>0</v>
      </c>
      <c r="Q41" s="135">
        <f>IF([32]PPKn!Q41="","",[32]PPKn!Q41)</f>
        <v>0</v>
      </c>
      <c r="R41" s="135">
        <f>IF([32]PPKn!R41="","",[32]PPKn!R41)</f>
        <v>0</v>
      </c>
      <c r="S41" s="135">
        <f>IF([32]PPKn!S41="","",[32]PPKn!S41)</f>
        <v>0</v>
      </c>
      <c r="T41" s="135">
        <f>IF([32]PPKn!T41="","",[32]PPKn!T41)</f>
        <v>0</v>
      </c>
      <c r="U41" s="135">
        <f>IF([32]PPKn!U41="","",[32]PPKn!U41)</f>
        <v>0</v>
      </c>
      <c r="V41" s="350">
        <f>IF([32]PPKn!V41="","",[32]PPKn!V41)</f>
        <v>0</v>
      </c>
      <c r="W41" s="375" t="e">
        <f>IF([32]PPKn!W41="","",[32]PPKn!W41)</f>
        <v>#DIV/0!</v>
      </c>
      <c r="X41" s="375" t="e">
        <f>IF([32]PPKn!X41="","",[32]PPKn!X41)</f>
        <v>#DIV/0!</v>
      </c>
      <c r="Y41" s="351">
        <f>IF([32]PPKn!Y41="","",[32]PPKn!Y41)</f>
        <v>0</v>
      </c>
      <c r="Z41" s="302" t="str">
        <f t="shared" si="8"/>
        <v/>
      </c>
      <c r="AA41" s="201">
        <f t="shared" si="9"/>
        <v>0</v>
      </c>
      <c r="AB41" s="201">
        <f t="shared" si="10"/>
        <v>0</v>
      </c>
      <c r="AC41" s="201">
        <f t="shared" si="11"/>
        <v>1</v>
      </c>
      <c r="AD41" s="201">
        <f t="shared" si="12"/>
        <v>1</v>
      </c>
      <c r="AE41" s="221" t="str">
        <f t="shared" si="13"/>
        <v xml:space="preserve">Menunjukkan penguasaan dalam menghargai dan menjelaskan keragaman Gender, suku, ras, agama, antar golongan dan budaya Indonesia </v>
      </c>
      <c r="AF41" s="226" t="str">
        <f t="shared" si="14"/>
        <v xml:space="preserve">Perlu bantuan dalam menghargai dan menjelaskan keragaman Gender, suku, ras, agama, antar golongan dan budaya Indonesia </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73"/>
      <c r="B42" s="134" t="str">
        <f t="shared" si="7"/>
        <v/>
      </c>
      <c r="C42" s="135" t="str">
        <f>IF(Data!F38="","",Data!F38)</f>
        <v/>
      </c>
      <c r="D42" s="135" t="str">
        <f>IF(Data!G38="","",Data!G38)</f>
        <v/>
      </c>
      <c r="E42" s="152" t="str">
        <f>IF(Data!H38="","",Data!H38)</f>
        <v/>
      </c>
      <c r="F42" s="135" t="str">
        <f>IF(Data!I38="","",Data!I38)</f>
        <v/>
      </c>
      <c r="G42" s="135">
        <f>IF([32]PPKn!G42="","",[32]PPKn!G42)</f>
        <v>0</v>
      </c>
      <c r="H42" s="135">
        <f>IF([32]PPKn!H42="","",[32]PPKn!H42)</f>
        <v>0</v>
      </c>
      <c r="I42" s="135">
        <f>IF([32]PPKn!I42="","",[32]PPKn!I42)</f>
        <v>0</v>
      </c>
      <c r="J42" s="135">
        <f>IF([32]PPKn!J42="","",[32]PPKn!J42)</f>
        <v>0</v>
      </c>
      <c r="K42" s="135">
        <f>IF([32]PPKn!K42="","",[32]PPKn!K42)</f>
        <v>0</v>
      </c>
      <c r="L42" s="135">
        <f>IF([32]PPKn!L42="","",[32]PPKn!L42)</f>
        <v>0</v>
      </c>
      <c r="M42" s="135">
        <f>IF([32]PPKn!M42="","",[32]PPKn!M42)</f>
        <v>0</v>
      </c>
      <c r="N42" s="135">
        <f>IF([32]PPKn!N42="","",[32]PPKn!N42)</f>
        <v>0</v>
      </c>
      <c r="O42" s="135">
        <f>IF([32]PPKn!O42="","",[32]PPKn!O42)</f>
        <v>0</v>
      </c>
      <c r="P42" s="135">
        <f>IF([32]PPKn!P42="","",[32]PPKn!P42)</f>
        <v>0</v>
      </c>
      <c r="Q42" s="135">
        <f>IF([32]PPKn!Q42="","",[32]PPKn!Q42)</f>
        <v>0</v>
      </c>
      <c r="R42" s="135">
        <f>IF([32]PPKn!R42="","",[32]PPKn!R42)</f>
        <v>0</v>
      </c>
      <c r="S42" s="135">
        <f>IF([32]PPKn!S42="","",[32]PPKn!S42)</f>
        <v>0</v>
      </c>
      <c r="T42" s="135">
        <f>IF([32]PPKn!T42="","",[32]PPKn!T42)</f>
        <v>0</v>
      </c>
      <c r="U42" s="135">
        <f>IF([32]PPKn!U42="","",[32]PPKn!U42)</f>
        <v>0</v>
      </c>
      <c r="V42" s="350">
        <f>IF([32]PPKn!V42="","",[32]PPKn!V42)</f>
        <v>0</v>
      </c>
      <c r="W42" s="375" t="e">
        <f>IF([32]PPKn!W42="","",[32]PPKn!W42)</f>
        <v>#DIV/0!</v>
      </c>
      <c r="X42" s="375" t="e">
        <f>IF([32]PPKn!X42="","",[32]PPKn!X42)</f>
        <v>#DIV/0!</v>
      </c>
      <c r="Y42" s="351">
        <f>IF([32]PPKn!Y42="","",[32]PPKn!Y42)</f>
        <v>0</v>
      </c>
      <c r="Z42" s="302" t="str">
        <f t="shared" si="8"/>
        <v/>
      </c>
      <c r="AA42" s="201">
        <f t="shared" si="9"/>
        <v>0</v>
      </c>
      <c r="AB42" s="201">
        <f t="shared" si="10"/>
        <v>0</v>
      </c>
      <c r="AC42" s="201">
        <f t="shared" si="11"/>
        <v>1</v>
      </c>
      <c r="AD42" s="201">
        <f t="shared" si="12"/>
        <v>1</v>
      </c>
      <c r="AE42" s="221" t="str">
        <f t="shared" si="13"/>
        <v xml:space="preserve">Menunjukkan penguasaan dalam menghargai dan menjelaskan keragaman Gender, suku, ras, agama, antar golongan dan budaya Indonesia </v>
      </c>
      <c r="AF42" s="226" t="str">
        <f t="shared" si="14"/>
        <v xml:space="preserve">Perlu bantuan dalam menghargai dan menjelaskan keragaman Gender, suku, ras, agama, antar golongan dan budaya Indonesia </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73"/>
      <c r="B43" s="134" t="str">
        <f t="shared" si="7"/>
        <v/>
      </c>
      <c r="C43" s="135" t="str">
        <f>IF(Data!F39="","",Data!F39)</f>
        <v/>
      </c>
      <c r="D43" s="135" t="str">
        <f>IF(Data!G39="","",Data!G39)</f>
        <v/>
      </c>
      <c r="E43" s="152" t="str">
        <f>IF(Data!H39="","",Data!H39)</f>
        <v/>
      </c>
      <c r="F43" s="135" t="str">
        <f>IF(Data!I39="","",Data!I39)</f>
        <v/>
      </c>
      <c r="G43" s="135">
        <f>IF([32]PPKn!G43="","",[32]PPKn!G43)</f>
        <v>0</v>
      </c>
      <c r="H43" s="135">
        <f>IF([32]PPKn!H43="","",[32]PPKn!H43)</f>
        <v>0</v>
      </c>
      <c r="I43" s="135">
        <f>IF([32]PPKn!I43="","",[32]PPKn!I43)</f>
        <v>0</v>
      </c>
      <c r="J43" s="135">
        <f>IF([32]PPKn!J43="","",[32]PPKn!J43)</f>
        <v>0</v>
      </c>
      <c r="K43" s="135">
        <f>IF([32]PPKn!K43="","",[32]PPKn!K43)</f>
        <v>0</v>
      </c>
      <c r="L43" s="135">
        <f>IF([32]PPKn!L43="","",[32]PPKn!L43)</f>
        <v>0</v>
      </c>
      <c r="M43" s="135">
        <f>IF([32]PPKn!M43="","",[32]PPKn!M43)</f>
        <v>0</v>
      </c>
      <c r="N43" s="135">
        <f>IF([32]PPKn!N43="","",[32]PPKn!N43)</f>
        <v>0</v>
      </c>
      <c r="O43" s="135">
        <f>IF([32]PPKn!O43="","",[32]PPKn!O43)</f>
        <v>0</v>
      </c>
      <c r="P43" s="135">
        <f>IF([32]PPKn!P43="","",[32]PPKn!P43)</f>
        <v>0</v>
      </c>
      <c r="Q43" s="135">
        <f>IF([32]PPKn!Q43="","",[32]PPKn!Q43)</f>
        <v>0</v>
      </c>
      <c r="R43" s="135">
        <f>IF([32]PPKn!R43="","",[32]PPKn!R43)</f>
        <v>0</v>
      </c>
      <c r="S43" s="135">
        <f>IF([32]PPKn!S43="","",[32]PPKn!S43)</f>
        <v>0</v>
      </c>
      <c r="T43" s="135">
        <f>IF([32]PPKn!T43="","",[32]PPKn!T43)</f>
        <v>0</v>
      </c>
      <c r="U43" s="135">
        <f>IF([32]PPKn!U43="","",[32]PPKn!U43)</f>
        <v>0</v>
      </c>
      <c r="V43" s="350">
        <f>IF([32]PPKn!V43="","",[32]PPKn!V43)</f>
        <v>0</v>
      </c>
      <c r="W43" s="375" t="e">
        <f>IF([32]PPKn!W43="","",[32]PPKn!W43)</f>
        <v>#DIV/0!</v>
      </c>
      <c r="X43" s="375" t="e">
        <f>IF([32]PPKn!X43="","",[32]PPKn!X43)</f>
        <v>#DIV/0!</v>
      </c>
      <c r="Y43" s="351">
        <f>IF([32]PPKn!Y43="","",[32]PPKn!Y43)</f>
        <v>0</v>
      </c>
      <c r="Z43" s="302" t="str">
        <f t="shared" si="8"/>
        <v/>
      </c>
      <c r="AA43" s="201">
        <f t="shared" si="9"/>
        <v>0</v>
      </c>
      <c r="AB43" s="201">
        <f t="shared" si="10"/>
        <v>0</v>
      </c>
      <c r="AC43" s="201">
        <f t="shared" si="11"/>
        <v>1</v>
      </c>
      <c r="AD43" s="201">
        <f t="shared" si="12"/>
        <v>1</v>
      </c>
      <c r="AE43" s="221" t="str">
        <f t="shared" si="13"/>
        <v xml:space="preserve">Menunjukkan penguasaan dalam menghargai dan menjelaskan keragaman Gender, suku, ras, agama, antar golongan dan budaya Indonesia </v>
      </c>
      <c r="AF43" s="226" t="str">
        <f t="shared" si="14"/>
        <v xml:space="preserve">Perlu bantuan dalam menghargai dan menjelaskan keragaman Gender, suku, ras, agama, antar golongan dan budaya Indonesia </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73"/>
      <c r="B44" s="134" t="str">
        <f t="shared" si="7"/>
        <v/>
      </c>
      <c r="C44" s="135" t="str">
        <f>IF(Data!F40="","",Data!F40)</f>
        <v/>
      </c>
      <c r="D44" s="135" t="str">
        <f>IF(Data!G40="","",Data!G40)</f>
        <v/>
      </c>
      <c r="E44" s="152" t="str">
        <f>IF(Data!H40="","",Data!H40)</f>
        <v/>
      </c>
      <c r="F44" s="135" t="str">
        <f>IF(Data!I40="","",Data!I40)</f>
        <v/>
      </c>
      <c r="G44" s="135">
        <f>IF([32]PPKn!G44="","",[32]PPKn!G44)</f>
        <v>0</v>
      </c>
      <c r="H44" s="135">
        <f>IF([32]PPKn!H44="","",[32]PPKn!H44)</f>
        <v>0</v>
      </c>
      <c r="I44" s="135">
        <f>IF([32]PPKn!I44="","",[32]PPKn!I44)</f>
        <v>0</v>
      </c>
      <c r="J44" s="135">
        <f>IF([32]PPKn!J44="","",[32]PPKn!J44)</f>
        <v>0</v>
      </c>
      <c r="K44" s="135">
        <f>IF([32]PPKn!K44="","",[32]PPKn!K44)</f>
        <v>0</v>
      </c>
      <c r="L44" s="135">
        <f>IF([32]PPKn!L44="","",[32]PPKn!L44)</f>
        <v>0</v>
      </c>
      <c r="M44" s="135">
        <f>IF([32]PPKn!M44="","",[32]PPKn!M44)</f>
        <v>0</v>
      </c>
      <c r="N44" s="135">
        <f>IF([32]PPKn!N44="","",[32]PPKn!N44)</f>
        <v>0</v>
      </c>
      <c r="O44" s="135">
        <f>IF([32]PPKn!O44="","",[32]PPKn!O44)</f>
        <v>0</v>
      </c>
      <c r="P44" s="135">
        <f>IF([32]PPKn!P44="","",[32]PPKn!P44)</f>
        <v>0</v>
      </c>
      <c r="Q44" s="135">
        <f>IF([32]PPKn!Q44="","",[32]PPKn!Q44)</f>
        <v>0</v>
      </c>
      <c r="R44" s="135">
        <f>IF([32]PPKn!R44="","",[32]PPKn!R44)</f>
        <v>0</v>
      </c>
      <c r="S44" s="135">
        <f>IF([32]PPKn!S44="","",[32]PPKn!S44)</f>
        <v>0</v>
      </c>
      <c r="T44" s="135">
        <f>IF([32]PPKn!T44="","",[32]PPKn!T44)</f>
        <v>0</v>
      </c>
      <c r="U44" s="135">
        <f>IF([32]PPKn!U44="","",[32]PPKn!U44)</f>
        <v>0</v>
      </c>
      <c r="V44" s="350">
        <f>IF([32]PPKn!V44="","",[32]PPKn!V44)</f>
        <v>0</v>
      </c>
      <c r="W44" s="375" t="e">
        <f>IF([32]PPKn!W44="","",[32]PPKn!W44)</f>
        <v>#DIV/0!</v>
      </c>
      <c r="X44" s="375" t="e">
        <f>IF([32]PPKn!X44="","",[32]PPKn!X44)</f>
        <v>#DIV/0!</v>
      </c>
      <c r="Y44" s="351">
        <f>IF([32]PPKn!Y44="","",[32]PPKn!Y44)</f>
        <v>0</v>
      </c>
      <c r="Z44" s="302" t="str">
        <f t="shared" si="8"/>
        <v/>
      </c>
      <c r="AA44" s="201">
        <f t="shared" si="9"/>
        <v>0</v>
      </c>
      <c r="AB44" s="201">
        <f t="shared" si="10"/>
        <v>0</v>
      </c>
      <c r="AC44" s="201">
        <f t="shared" si="11"/>
        <v>1</v>
      </c>
      <c r="AD44" s="201">
        <f t="shared" si="12"/>
        <v>1</v>
      </c>
      <c r="AE44" s="221" t="str">
        <f t="shared" si="13"/>
        <v xml:space="preserve">Menunjukkan penguasaan dalam menghargai dan menjelaskan keragaman Gender, suku, ras, agama, antar golongan dan budaya Indonesia </v>
      </c>
      <c r="AF44" s="226" t="str">
        <f t="shared" si="14"/>
        <v xml:space="preserve">Perlu bantuan dalam menghargai dan menjelaskan keragaman Gender, suku, ras, agama, antar golongan dan budaya Indonesia </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73"/>
      <c r="B45" s="134" t="str">
        <f t="shared" si="7"/>
        <v/>
      </c>
      <c r="C45" s="135" t="str">
        <f>IF(Data!F41="","",Data!F41)</f>
        <v/>
      </c>
      <c r="D45" s="135" t="str">
        <f>IF(Data!G41="","",Data!G41)</f>
        <v/>
      </c>
      <c r="E45" s="152" t="str">
        <f>IF(Data!H41="","",Data!H41)</f>
        <v/>
      </c>
      <c r="F45" s="135" t="str">
        <f>IF(Data!I41="","",Data!I41)</f>
        <v/>
      </c>
      <c r="G45" s="135">
        <f>IF([32]PPKn!G45="","",[32]PPKn!G45)</f>
        <v>0</v>
      </c>
      <c r="H45" s="135">
        <f>IF([32]PPKn!H45="","",[32]PPKn!H45)</f>
        <v>0</v>
      </c>
      <c r="I45" s="135">
        <f>IF([32]PPKn!I45="","",[32]PPKn!I45)</f>
        <v>0</v>
      </c>
      <c r="J45" s="135">
        <f>IF([32]PPKn!J45="","",[32]PPKn!J45)</f>
        <v>0</v>
      </c>
      <c r="K45" s="135">
        <f>IF([32]PPKn!K45="","",[32]PPKn!K45)</f>
        <v>0</v>
      </c>
      <c r="L45" s="135">
        <f>IF([32]PPKn!L45="","",[32]PPKn!L45)</f>
        <v>0</v>
      </c>
      <c r="M45" s="135">
        <f>IF([32]PPKn!M45="","",[32]PPKn!M45)</f>
        <v>0</v>
      </c>
      <c r="N45" s="135">
        <f>IF([32]PPKn!N45="","",[32]PPKn!N45)</f>
        <v>0</v>
      </c>
      <c r="O45" s="135">
        <f>IF([32]PPKn!O45="","",[32]PPKn!O45)</f>
        <v>0</v>
      </c>
      <c r="P45" s="135">
        <f>IF([32]PPKn!P45="","",[32]PPKn!P45)</f>
        <v>0</v>
      </c>
      <c r="Q45" s="135">
        <f>IF([32]PPKn!Q45="","",[32]PPKn!Q45)</f>
        <v>0</v>
      </c>
      <c r="R45" s="135">
        <f>IF([32]PPKn!R45="","",[32]PPKn!R45)</f>
        <v>0</v>
      </c>
      <c r="S45" s="135">
        <f>IF([32]PPKn!S45="","",[32]PPKn!S45)</f>
        <v>0</v>
      </c>
      <c r="T45" s="135">
        <f>IF([32]PPKn!T45="","",[32]PPKn!T45)</f>
        <v>0</v>
      </c>
      <c r="U45" s="135">
        <f>IF([32]PPKn!U45="","",[32]PPKn!U45)</f>
        <v>0</v>
      </c>
      <c r="V45" s="350">
        <f>IF([32]PPKn!V45="","",[32]PPKn!V45)</f>
        <v>0</v>
      </c>
      <c r="W45" s="375" t="e">
        <f>IF([32]PPKn!W45="","",[32]PPKn!W45)</f>
        <v>#DIV/0!</v>
      </c>
      <c r="X45" s="375" t="e">
        <f>IF([32]PPKn!X45="","",[32]PPKn!X45)</f>
        <v>#DIV/0!</v>
      </c>
      <c r="Y45" s="351">
        <f>IF([32]PPKn!Y45="","",[32]PPKn!Y45)</f>
        <v>0</v>
      </c>
      <c r="Z45" s="302" t="str">
        <f t="shared" si="8"/>
        <v/>
      </c>
      <c r="AA45" s="201">
        <f t="shared" si="9"/>
        <v>0</v>
      </c>
      <c r="AB45" s="201">
        <f t="shared" si="10"/>
        <v>0</v>
      </c>
      <c r="AC45" s="201">
        <f t="shared" si="11"/>
        <v>1</v>
      </c>
      <c r="AD45" s="201">
        <f t="shared" si="12"/>
        <v>1</v>
      </c>
      <c r="AE45" s="221" t="str">
        <f t="shared" si="13"/>
        <v xml:space="preserve">Menunjukkan penguasaan dalam menghargai dan menjelaskan keragaman Gender, suku, ras, agama, antar golongan dan budaya Indonesia </v>
      </c>
      <c r="AF45" s="226" t="str">
        <f t="shared" si="14"/>
        <v xml:space="preserve">Perlu bantuan dalam menghargai dan menjelaskan keragaman Gender, suku, ras, agama, antar golongan dan budaya Indonesia </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73"/>
      <c r="B46" s="134" t="str">
        <f t="shared" si="7"/>
        <v/>
      </c>
      <c r="C46" s="135" t="str">
        <f>IF(Data!F42="","",Data!F42)</f>
        <v/>
      </c>
      <c r="D46" s="135" t="str">
        <f>IF(Data!G42="","",Data!G42)</f>
        <v/>
      </c>
      <c r="E46" s="152" t="str">
        <f>IF(Data!H42="","",Data!H42)</f>
        <v/>
      </c>
      <c r="F46" s="135" t="str">
        <f>IF(Data!I42="","",Data!I42)</f>
        <v/>
      </c>
      <c r="G46" s="135">
        <f>IF([32]PPKn!G46="","",[32]PPKn!G46)</f>
        <v>0</v>
      </c>
      <c r="H46" s="135">
        <f>IF([32]PPKn!H46="","",[32]PPKn!H46)</f>
        <v>0</v>
      </c>
      <c r="I46" s="135">
        <f>IF([32]PPKn!I46="","",[32]PPKn!I46)</f>
        <v>0</v>
      </c>
      <c r="J46" s="135">
        <f>IF([32]PPKn!J46="","",[32]PPKn!J46)</f>
        <v>0</v>
      </c>
      <c r="K46" s="135">
        <f>IF([32]PPKn!K46="","",[32]PPKn!K46)</f>
        <v>0</v>
      </c>
      <c r="L46" s="135">
        <f>IF([32]PPKn!L46="","",[32]PPKn!L46)</f>
        <v>0</v>
      </c>
      <c r="M46" s="135">
        <f>IF([32]PPKn!M46="","",[32]PPKn!M46)</f>
        <v>0</v>
      </c>
      <c r="N46" s="135">
        <f>IF([32]PPKn!N46="","",[32]PPKn!N46)</f>
        <v>0</v>
      </c>
      <c r="O46" s="135">
        <f>IF([32]PPKn!O46="","",[32]PPKn!O46)</f>
        <v>0</v>
      </c>
      <c r="P46" s="135">
        <f>IF([32]PPKn!P46="","",[32]PPKn!P46)</f>
        <v>0</v>
      </c>
      <c r="Q46" s="135">
        <f>IF([32]PPKn!Q46="","",[32]PPKn!Q46)</f>
        <v>0</v>
      </c>
      <c r="R46" s="135">
        <f>IF([32]PPKn!R46="","",[32]PPKn!R46)</f>
        <v>0</v>
      </c>
      <c r="S46" s="135">
        <f>IF([32]PPKn!S46="","",[32]PPKn!S46)</f>
        <v>0</v>
      </c>
      <c r="T46" s="135">
        <f>IF([32]PPKn!T46="","",[32]PPKn!T46)</f>
        <v>0</v>
      </c>
      <c r="U46" s="135">
        <f>IF([32]PPKn!U46="","",[32]PPKn!U46)</f>
        <v>0</v>
      </c>
      <c r="V46" s="350">
        <f>IF([32]PPKn!V46="","",[32]PPKn!V46)</f>
        <v>0</v>
      </c>
      <c r="W46" s="375" t="e">
        <f>IF([32]PPKn!W46="","",[32]PPKn!W46)</f>
        <v>#DIV/0!</v>
      </c>
      <c r="X46" s="375" t="e">
        <f>IF([32]PPKn!X46="","",[32]PPKn!X46)</f>
        <v>#DIV/0!</v>
      </c>
      <c r="Y46" s="351">
        <f>IF([32]PPKn!Y46="","",[32]PPKn!Y46)</f>
        <v>0</v>
      </c>
      <c r="Z46" s="302" t="str">
        <f t="shared" si="8"/>
        <v/>
      </c>
      <c r="AA46" s="201">
        <f t="shared" si="9"/>
        <v>0</v>
      </c>
      <c r="AB46" s="201">
        <f t="shared" si="10"/>
        <v>0</v>
      </c>
      <c r="AC46" s="201">
        <f t="shared" si="11"/>
        <v>1</v>
      </c>
      <c r="AD46" s="201">
        <f t="shared" si="12"/>
        <v>1</v>
      </c>
      <c r="AE46" s="221" t="str">
        <f t="shared" si="13"/>
        <v xml:space="preserve">Menunjukkan penguasaan dalam menghargai dan menjelaskan keragaman Gender, suku, ras, agama, antar golongan dan budaya Indonesia </v>
      </c>
      <c r="AF46" s="226" t="str">
        <f t="shared" si="14"/>
        <v xml:space="preserve">Perlu bantuan dalam menghargai dan menjelaskan keragaman Gender, suku, ras, agama, antar golongan dan budaya Indonesia </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73"/>
      <c r="B47" s="134" t="str">
        <f t="shared" si="7"/>
        <v/>
      </c>
      <c r="C47" s="135" t="str">
        <f>IF(Data!F43="","",Data!F43)</f>
        <v/>
      </c>
      <c r="D47" s="135" t="str">
        <f>IF(Data!G43="","",Data!G43)</f>
        <v/>
      </c>
      <c r="E47" s="152" t="str">
        <f>IF(Data!H43="","",Data!H43)</f>
        <v/>
      </c>
      <c r="F47" s="135" t="str">
        <f>IF(Data!I43="","",Data!I43)</f>
        <v/>
      </c>
      <c r="G47" s="135">
        <f>IF([32]PPKn!G47="","",[32]PPKn!G47)</f>
        <v>0</v>
      </c>
      <c r="H47" s="135">
        <f>IF([32]PPKn!H47="","",[32]PPKn!H47)</f>
        <v>0</v>
      </c>
      <c r="I47" s="135">
        <f>IF([32]PPKn!I47="","",[32]PPKn!I47)</f>
        <v>0</v>
      </c>
      <c r="J47" s="135">
        <f>IF([32]PPKn!J47="","",[32]PPKn!J47)</f>
        <v>0</v>
      </c>
      <c r="K47" s="135">
        <f>IF([32]PPKn!K47="","",[32]PPKn!K47)</f>
        <v>0</v>
      </c>
      <c r="L47" s="135">
        <f>IF([32]PPKn!L47="","",[32]PPKn!L47)</f>
        <v>0</v>
      </c>
      <c r="M47" s="135">
        <f>IF([32]PPKn!M47="","",[32]PPKn!M47)</f>
        <v>0</v>
      </c>
      <c r="N47" s="135">
        <f>IF([32]PPKn!N47="","",[32]PPKn!N47)</f>
        <v>0</v>
      </c>
      <c r="O47" s="135">
        <f>IF([32]PPKn!O47="","",[32]PPKn!O47)</f>
        <v>0</v>
      </c>
      <c r="P47" s="135">
        <f>IF([32]PPKn!P47="","",[32]PPKn!P47)</f>
        <v>0</v>
      </c>
      <c r="Q47" s="135">
        <f>IF([32]PPKn!Q47="","",[32]PPKn!Q47)</f>
        <v>0</v>
      </c>
      <c r="R47" s="135">
        <f>IF([32]PPKn!R47="","",[32]PPKn!R47)</f>
        <v>0</v>
      </c>
      <c r="S47" s="135">
        <f>IF([32]PPKn!S47="","",[32]PPKn!S47)</f>
        <v>0</v>
      </c>
      <c r="T47" s="135">
        <f>IF([32]PPKn!T47="","",[32]PPKn!T47)</f>
        <v>0</v>
      </c>
      <c r="U47" s="135">
        <f>IF([32]PPKn!U47="","",[32]PPKn!U47)</f>
        <v>0</v>
      </c>
      <c r="V47" s="350">
        <f>IF([32]PPKn!V47="","",[32]PPKn!V47)</f>
        <v>0</v>
      </c>
      <c r="W47" s="375" t="e">
        <f>IF([32]PPKn!W47="","",[32]PPKn!W47)</f>
        <v>#DIV/0!</v>
      </c>
      <c r="X47" s="375" t="e">
        <f>IF([32]PPKn!X47="","",[32]PPKn!X47)</f>
        <v>#DIV/0!</v>
      </c>
      <c r="Y47" s="351">
        <f>IF([32]PPKn!Y47="","",[32]PPKn!Y47)</f>
        <v>0</v>
      </c>
      <c r="Z47" s="302" t="str">
        <f t="shared" si="8"/>
        <v/>
      </c>
      <c r="AA47" s="201">
        <f t="shared" si="9"/>
        <v>0</v>
      </c>
      <c r="AB47" s="201">
        <f t="shared" si="10"/>
        <v>0</v>
      </c>
      <c r="AC47" s="201">
        <f t="shared" si="11"/>
        <v>1</v>
      </c>
      <c r="AD47" s="201">
        <f t="shared" si="12"/>
        <v>1</v>
      </c>
      <c r="AE47" s="221" t="str">
        <f t="shared" si="13"/>
        <v xml:space="preserve">Menunjukkan penguasaan dalam menghargai dan menjelaskan keragaman Gender, suku, ras, agama, antar golongan dan budaya Indonesia </v>
      </c>
      <c r="AF47" s="226" t="str">
        <f t="shared" si="14"/>
        <v xml:space="preserve">Perlu bantuan dalam menghargai dan menjelaskan keragaman Gender, suku, ras, agama, antar golongan dan budaya Indonesia </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73"/>
      <c r="B48" s="134" t="str">
        <f t="shared" si="7"/>
        <v/>
      </c>
      <c r="C48" s="135" t="str">
        <f>IF(Data!F44="","",Data!F44)</f>
        <v/>
      </c>
      <c r="D48" s="135" t="str">
        <f>IF(Data!G44="","",Data!G44)</f>
        <v/>
      </c>
      <c r="E48" s="152" t="str">
        <f>IF(Data!H44="","",Data!H44)</f>
        <v/>
      </c>
      <c r="F48" s="135" t="str">
        <f>IF(Data!I44="","",Data!I44)</f>
        <v/>
      </c>
      <c r="G48" s="135">
        <f>IF([32]PPKn!G48="","",[32]PPKn!G48)</f>
        <v>0</v>
      </c>
      <c r="H48" s="135">
        <f>IF([32]PPKn!H48="","",[32]PPKn!H48)</f>
        <v>0</v>
      </c>
      <c r="I48" s="135">
        <f>IF([32]PPKn!I48="","",[32]PPKn!I48)</f>
        <v>0</v>
      </c>
      <c r="J48" s="135">
        <f>IF([32]PPKn!J48="","",[32]PPKn!J48)</f>
        <v>0</v>
      </c>
      <c r="K48" s="135">
        <f>IF([32]PPKn!K48="","",[32]PPKn!K48)</f>
        <v>0</v>
      </c>
      <c r="L48" s="135">
        <f>IF([32]PPKn!L48="","",[32]PPKn!L48)</f>
        <v>0</v>
      </c>
      <c r="M48" s="135">
        <f>IF([32]PPKn!M48="","",[32]PPKn!M48)</f>
        <v>0</v>
      </c>
      <c r="N48" s="135">
        <f>IF([32]PPKn!N48="","",[32]PPKn!N48)</f>
        <v>0</v>
      </c>
      <c r="O48" s="135">
        <f>IF([32]PPKn!O48="","",[32]PPKn!O48)</f>
        <v>0</v>
      </c>
      <c r="P48" s="135">
        <f>IF([32]PPKn!P48="","",[32]PPKn!P48)</f>
        <v>0</v>
      </c>
      <c r="Q48" s="135">
        <f>IF([32]PPKn!Q48="","",[32]PPKn!Q48)</f>
        <v>0</v>
      </c>
      <c r="R48" s="135">
        <f>IF([32]PPKn!R48="","",[32]PPKn!R48)</f>
        <v>0</v>
      </c>
      <c r="S48" s="135">
        <f>IF([32]PPKn!S48="","",[32]PPKn!S48)</f>
        <v>0</v>
      </c>
      <c r="T48" s="135">
        <f>IF([32]PPKn!T48="","",[32]PPKn!T48)</f>
        <v>0</v>
      </c>
      <c r="U48" s="135">
        <f>IF([32]PPKn!U48="","",[32]PPKn!U48)</f>
        <v>0</v>
      </c>
      <c r="V48" s="350">
        <f>IF([32]PPKn!V48="","",[32]PPKn!V48)</f>
        <v>0</v>
      </c>
      <c r="W48" s="375" t="e">
        <f>IF([32]PPKn!W48="","",[32]PPKn!W48)</f>
        <v>#DIV/0!</v>
      </c>
      <c r="X48" s="375" t="e">
        <f>IF([32]PPKn!X48="","",[32]PPKn!X48)</f>
        <v>#DIV/0!</v>
      </c>
      <c r="Y48" s="351">
        <f>IF([32]PPKn!Y48="","",[32]PPKn!Y48)</f>
        <v>0</v>
      </c>
      <c r="Z48" s="302" t="str">
        <f t="shared" si="8"/>
        <v/>
      </c>
      <c r="AA48" s="201">
        <f t="shared" si="9"/>
        <v>0</v>
      </c>
      <c r="AB48" s="201">
        <f t="shared" si="10"/>
        <v>0</v>
      </c>
      <c r="AC48" s="201">
        <f t="shared" si="11"/>
        <v>1</v>
      </c>
      <c r="AD48" s="201">
        <f t="shared" si="12"/>
        <v>1</v>
      </c>
      <c r="AE48" s="221" t="str">
        <f t="shared" si="13"/>
        <v xml:space="preserve">Menunjukkan penguasaan dalam menghargai dan menjelaskan keragaman Gender, suku, ras, agama, antar golongan dan budaya Indonesia </v>
      </c>
      <c r="AF48" s="226" t="str">
        <f t="shared" si="14"/>
        <v xml:space="preserve">Perlu bantuan dalam menghargai dan menjelaskan keragaman Gender, suku, ras, agama, antar golongan dan budaya Indonesia </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73"/>
      <c r="B49" s="134" t="str">
        <f t="shared" si="7"/>
        <v/>
      </c>
      <c r="C49" s="135" t="str">
        <f>IF(Data!F45="","",Data!F45)</f>
        <v/>
      </c>
      <c r="D49" s="135" t="str">
        <f>IF(Data!G45="","",Data!G45)</f>
        <v/>
      </c>
      <c r="E49" s="152" t="str">
        <f>IF(Data!H45="","",Data!H45)</f>
        <v/>
      </c>
      <c r="F49" s="135" t="str">
        <f>IF(Data!I45="","",Data!I45)</f>
        <v/>
      </c>
      <c r="G49" s="135">
        <f>IF([32]PPKn!G49="","",[32]PPKn!G49)</f>
        <v>0</v>
      </c>
      <c r="H49" s="135">
        <f>IF([32]PPKn!H49="","",[32]PPKn!H49)</f>
        <v>0</v>
      </c>
      <c r="I49" s="135">
        <f>IF([32]PPKn!I49="","",[32]PPKn!I49)</f>
        <v>0</v>
      </c>
      <c r="J49" s="135">
        <f>IF([32]PPKn!J49="","",[32]PPKn!J49)</f>
        <v>0</v>
      </c>
      <c r="K49" s="135">
        <f>IF([32]PPKn!K49="","",[32]PPKn!K49)</f>
        <v>0</v>
      </c>
      <c r="L49" s="135">
        <f>IF([32]PPKn!L49="","",[32]PPKn!L49)</f>
        <v>0</v>
      </c>
      <c r="M49" s="135">
        <f>IF([32]PPKn!M49="","",[32]PPKn!M49)</f>
        <v>0</v>
      </c>
      <c r="N49" s="135">
        <f>IF([32]PPKn!N49="","",[32]PPKn!N49)</f>
        <v>0</v>
      </c>
      <c r="O49" s="135">
        <f>IF([32]PPKn!O49="","",[32]PPKn!O49)</f>
        <v>0</v>
      </c>
      <c r="P49" s="135">
        <f>IF([32]PPKn!P49="","",[32]PPKn!P49)</f>
        <v>0</v>
      </c>
      <c r="Q49" s="135">
        <f>IF([32]PPKn!Q49="","",[32]PPKn!Q49)</f>
        <v>0</v>
      </c>
      <c r="R49" s="135">
        <f>IF([32]PPKn!R49="","",[32]PPKn!R49)</f>
        <v>0</v>
      </c>
      <c r="S49" s="135">
        <f>IF([32]PPKn!S49="","",[32]PPKn!S49)</f>
        <v>0</v>
      </c>
      <c r="T49" s="135">
        <f>IF([32]PPKn!T49="","",[32]PPKn!T49)</f>
        <v>0</v>
      </c>
      <c r="U49" s="135">
        <f>IF([32]PPKn!U49="","",[32]PPKn!U49)</f>
        <v>0</v>
      </c>
      <c r="V49" s="350">
        <f>IF([32]PPKn!V49="","",[32]PPKn!V49)</f>
        <v>0</v>
      </c>
      <c r="W49" s="375" t="e">
        <f>IF([32]PPKn!W49="","",[32]PPKn!W49)</f>
        <v>#DIV/0!</v>
      </c>
      <c r="X49" s="375" t="e">
        <f>IF([32]PPKn!X49="","",[32]PPKn!X49)</f>
        <v>#DIV/0!</v>
      </c>
      <c r="Y49" s="351">
        <f>IF([32]PPKn!Y49="","",[32]PPKn!Y49)</f>
        <v>0</v>
      </c>
      <c r="Z49" s="302" t="str">
        <f t="shared" si="8"/>
        <v/>
      </c>
      <c r="AA49" s="201">
        <f t="shared" si="9"/>
        <v>0</v>
      </c>
      <c r="AB49" s="201">
        <f t="shared" si="10"/>
        <v>0</v>
      </c>
      <c r="AC49" s="201">
        <f t="shared" si="11"/>
        <v>1</v>
      </c>
      <c r="AD49" s="201">
        <f t="shared" si="12"/>
        <v>1</v>
      </c>
      <c r="AE49" s="221" t="str">
        <f t="shared" si="13"/>
        <v xml:space="preserve">Menunjukkan penguasaan dalam menghargai dan menjelaskan keragaman Gender, suku, ras, agama, antar golongan dan budaya Indonesia </v>
      </c>
      <c r="AF49" s="226" t="str">
        <f t="shared" si="14"/>
        <v xml:space="preserve">Perlu bantuan dalam menghargai dan menjelaskan keragaman Gender, suku, ras, agama, antar golongan dan budaya Indonesia </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73"/>
      <c r="B50" s="134" t="str">
        <f t="shared" si="7"/>
        <v/>
      </c>
      <c r="C50" s="135" t="str">
        <f>IF(Data!F46="","",Data!F46)</f>
        <v/>
      </c>
      <c r="D50" s="135" t="str">
        <f>IF(Data!G46="","",Data!G46)</f>
        <v/>
      </c>
      <c r="E50" s="152" t="str">
        <f>IF(Data!H46="","",Data!H46)</f>
        <v/>
      </c>
      <c r="F50" s="135" t="str">
        <f>IF(Data!I46="","",Data!I46)</f>
        <v/>
      </c>
      <c r="G50" s="135">
        <f>IF([32]PPKn!G50="","",[32]PPKn!G50)</f>
        <v>0</v>
      </c>
      <c r="H50" s="135">
        <f>IF([32]PPKn!H50="","",[32]PPKn!H50)</f>
        <v>0</v>
      </c>
      <c r="I50" s="135">
        <f>IF([32]PPKn!I50="","",[32]PPKn!I50)</f>
        <v>0</v>
      </c>
      <c r="J50" s="135">
        <f>IF([32]PPKn!J50="","",[32]PPKn!J50)</f>
        <v>0</v>
      </c>
      <c r="K50" s="135">
        <f>IF([32]PPKn!K50="","",[32]PPKn!K50)</f>
        <v>0</v>
      </c>
      <c r="L50" s="135">
        <f>IF([32]PPKn!L50="","",[32]PPKn!L50)</f>
        <v>0</v>
      </c>
      <c r="M50" s="135">
        <f>IF([32]PPKn!M50="","",[32]PPKn!M50)</f>
        <v>0</v>
      </c>
      <c r="N50" s="135">
        <f>IF([32]PPKn!N50="","",[32]PPKn!N50)</f>
        <v>0</v>
      </c>
      <c r="O50" s="135">
        <f>IF([32]PPKn!O50="","",[32]PPKn!O50)</f>
        <v>0</v>
      </c>
      <c r="P50" s="135">
        <f>IF([32]PPKn!P50="","",[32]PPKn!P50)</f>
        <v>0</v>
      </c>
      <c r="Q50" s="135">
        <f>IF([32]PPKn!Q50="","",[32]PPKn!Q50)</f>
        <v>0</v>
      </c>
      <c r="R50" s="135">
        <f>IF([32]PPKn!R50="","",[32]PPKn!R50)</f>
        <v>0</v>
      </c>
      <c r="S50" s="135">
        <f>IF([32]PPKn!S50="","",[32]PPKn!S50)</f>
        <v>0</v>
      </c>
      <c r="T50" s="135">
        <f>IF([32]PPKn!T50="","",[32]PPKn!T50)</f>
        <v>0</v>
      </c>
      <c r="U50" s="135">
        <f>IF([32]PPKn!U50="","",[32]PPKn!U50)</f>
        <v>0</v>
      </c>
      <c r="V50" s="350">
        <f>IF([32]PPKn!V50="","",[32]PPKn!V50)</f>
        <v>0</v>
      </c>
      <c r="W50" s="375" t="e">
        <f>IF([32]PPKn!W50="","",[32]PPKn!W50)</f>
        <v>#DIV/0!</v>
      </c>
      <c r="X50" s="375" t="e">
        <f>IF([32]PPKn!X50="","",[32]PPKn!X50)</f>
        <v>#DIV/0!</v>
      </c>
      <c r="Y50" s="351">
        <f>IF([32]PPKn!Y50="","",[32]PPKn!Y50)</f>
        <v>0</v>
      </c>
      <c r="Z50" s="302" t="str">
        <f t="shared" si="8"/>
        <v/>
      </c>
      <c r="AA50" s="201">
        <f t="shared" si="9"/>
        <v>0</v>
      </c>
      <c r="AB50" s="201">
        <f t="shared" si="10"/>
        <v>0</v>
      </c>
      <c r="AC50" s="201">
        <f t="shared" si="11"/>
        <v>1</v>
      </c>
      <c r="AD50" s="201">
        <f t="shared" si="12"/>
        <v>1</v>
      </c>
      <c r="AE50" s="221" t="str">
        <f t="shared" si="13"/>
        <v xml:space="preserve">Menunjukkan penguasaan dalam menghargai dan menjelaskan keragaman Gender, suku, ras, agama, antar golongan dan budaya Indonesia </v>
      </c>
      <c r="AF50" s="226" t="str">
        <f t="shared" si="14"/>
        <v xml:space="preserve">Perlu bantuan dalam menghargai dan menjelaskan keragaman Gender, suku, ras, agama, antar golongan dan budaya Indonesia </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73"/>
      <c r="B51" s="134" t="str">
        <f t="shared" si="7"/>
        <v/>
      </c>
      <c r="C51" s="135" t="str">
        <f>IF(Data!F47="","",Data!F47)</f>
        <v/>
      </c>
      <c r="D51" s="135" t="str">
        <f>IF(Data!G47="","",Data!G47)</f>
        <v/>
      </c>
      <c r="E51" s="152" t="str">
        <f>IF(Data!H47="","",Data!H47)</f>
        <v/>
      </c>
      <c r="F51" s="135" t="str">
        <f>IF(Data!I47="","",Data!I47)</f>
        <v/>
      </c>
      <c r="G51" s="135">
        <f>IF([32]PPKn!G51="","",[32]PPKn!G51)</f>
        <v>0</v>
      </c>
      <c r="H51" s="135">
        <f>IF([32]PPKn!H51="","",[32]PPKn!H51)</f>
        <v>0</v>
      </c>
      <c r="I51" s="135">
        <f>IF([32]PPKn!I51="","",[32]PPKn!I51)</f>
        <v>0</v>
      </c>
      <c r="J51" s="135">
        <f>IF([32]PPKn!J51="","",[32]PPKn!J51)</f>
        <v>0</v>
      </c>
      <c r="K51" s="135">
        <f>IF([32]PPKn!K51="","",[32]PPKn!K51)</f>
        <v>0</v>
      </c>
      <c r="L51" s="135">
        <f>IF([32]PPKn!L51="","",[32]PPKn!L51)</f>
        <v>0</v>
      </c>
      <c r="M51" s="135">
        <f>IF([32]PPKn!M51="","",[32]PPKn!M51)</f>
        <v>0</v>
      </c>
      <c r="N51" s="135">
        <f>IF([32]PPKn!N51="","",[32]PPKn!N51)</f>
        <v>0</v>
      </c>
      <c r="O51" s="135">
        <f>IF([32]PPKn!O51="","",[32]PPKn!O51)</f>
        <v>0</v>
      </c>
      <c r="P51" s="135">
        <f>IF([32]PPKn!P51="","",[32]PPKn!P51)</f>
        <v>0</v>
      </c>
      <c r="Q51" s="135">
        <f>IF([32]PPKn!Q51="","",[32]PPKn!Q51)</f>
        <v>0</v>
      </c>
      <c r="R51" s="135">
        <f>IF([32]PPKn!R51="","",[32]PPKn!R51)</f>
        <v>0</v>
      </c>
      <c r="S51" s="135">
        <f>IF([32]PPKn!S51="","",[32]PPKn!S51)</f>
        <v>0</v>
      </c>
      <c r="T51" s="135">
        <f>IF([32]PPKn!T51="","",[32]PPKn!T51)</f>
        <v>0</v>
      </c>
      <c r="U51" s="135">
        <f>IF([32]PPKn!U51="","",[32]PPKn!U51)</f>
        <v>0</v>
      </c>
      <c r="V51" s="350">
        <f>IF([32]PPKn!V51="","",[32]PPKn!V51)</f>
        <v>0</v>
      </c>
      <c r="W51" s="301">
        <f t="shared" ref="W51:W54" si="15">IF(COUNT(G51:N51)&lt;2,"",ROUND(SUM(G51:N51)/$W$6,0))</f>
        <v>0</v>
      </c>
      <c r="X51" s="301">
        <f t="shared" ref="X51:X54" si="16">IF(COUNT(O51:V51)&lt;2,"",ROUND(SUM(O51:V51)/$X$6,0))</f>
        <v>0</v>
      </c>
      <c r="Y51" s="351">
        <f>IF([32]PPKn!Y51="","",[32]PPKn!Y51)</f>
        <v>0</v>
      </c>
      <c r="Z51" s="302">
        <f t="shared" si="8"/>
        <v>0</v>
      </c>
      <c r="AA51" s="201">
        <f t="shared" si="9"/>
        <v>0</v>
      </c>
      <c r="AB51" s="201">
        <f t="shared" si="10"/>
        <v>0</v>
      </c>
      <c r="AC51" s="201">
        <f t="shared" si="11"/>
        <v>1</v>
      </c>
      <c r="AD51" s="201">
        <f t="shared" si="12"/>
        <v>1</v>
      </c>
      <c r="AE51" s="221" t="str">
        <f t="shared" si="13"/>
        <v xml:space="preserve">Menunjukkan penguasaan dalam menghargai dan menjelaskan keragaman Gender, suku, ras, agama, antar golongan dan budaya Indonesia </v>
      </c>
      <c r="AF51" s="226" t="str">
        <f t="shared" si="14"/>
        <v xml:space="preserve">Perlu bantuan dalam menghargai dan menjelaskan keragaman Gender, suku, ras, agama, antar golongan dan budaya Indonesia </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73"/>
      <c r="B52" s="134" t="str">
        <f t="shared" si="7"/>
        <v/>
      </c>
      <c r="C52" s="135" t="str">
        <f>IF(Data!F48="","",Data!F48)</f>
        <v/>
      </c>
      <c r="D52" s="135" t="str">
        <f>IF(Data!G48="","",Data!G48)</f>
        <v/>
      </c>
      <c r="E52" s="152" t="str">
        <f>IF(Data!H48="","",Data!H48)</f>
        <v/>
      </c>
      <c r="F52" s="135" t="str">
        <f>IF(Data!I48="","",Data!I48)</f>
        <v/>
      </c>
      <c r="G52" s="135">
        <f>IF([32]PPKn!G52="","",[32]PPKn!G52)</f>
        <v>0</v>
      </c>
      <c r="H52" s="135">
        <f>IF([32]PPKn!H52="","",[32]PPKn!H52)</f>
        <v>0</v>
      </c>
      <c r="I52" s="135">
        <f>IF([32]PPKn!I52="","",[32]PPKn!I52)</f>
        <v>0</v>
      </c>
      <c r="J52" s="135">
        <f>IF([32]PPKn!J52="","",[32]PPKn!J52)</f>
        <v>0</v>
      </c>
      <c r="K52" s="135">
        <f>IF([32]PPKn!K52="","",[32]PPKn!K52)</f>
        <v>0</v>
      </c>
      <c r="L52" s="135">
        <f>IF([32]PPKn!L52="","",[32]PPKn!L52)</f>
        <v>0</v>
      </c>
      <c r="M52" s="135">
        <f>IF([32]PPKn!M52="","",[32]PPKn!M52)</f>
        <v>0</v>
      </c>
      <c r="N52" s="135">
        <f>IF([32]PPKn!N52="","",[32]PPKn!N52)</f>
        <v>0</v>
      </c>
      <c r="O52" s="135">
        <f>IF([32]PPKn!O52="","",[32]PPKn!O52)</f>
        <v>0</v>
      </c>
      <c r="P52" s="135">
        <f>IF([32]PPKn!P52="","",[32]PPKn!P52)</f>
        <v>0</v>
      </c>
      <c r="Q52" s="135">
        <f>IF([32]PPKn!Q52="","",[32]PPKn!Q52)</f>
        <v>0</v>
      </c>
      <c r="R52" s="135">
        <f>IF([32]PPKn!R52="","",[32]PPKn!R52)</f>
        <v>0</v>
      </c>
      <c r="S52" s="135">
        <f>IF([32]PPKn!S52="","",[32]PPKn!S52)</f>
        <v>0</v>
      </c>
      <c r="T52" s="135">
        <f>IF([32]PPKn!T52="","",[32]PPKn!T52)</f>
        <v>0</v>
      </c>
      <c r="U52" s="135">
        <f>IF([32]PPKn!U52="","",[32]PPKn!U52)</f>
        <v>0</v>
      </c>
      <c r="V52" s="350">
        <f>IF([32]PPKn!V52="","",[32]PPKn!V52)</f>
        <v>0</v>
      </c>
      <c r="W52" s="301">
        <f t="shared" si="15"/>
        <v>0</v>
      </c>
      <c r="X52" s="301">
        <f t="shared" si="16"/>
        <v>0</v>
      </c>
      <c r="Y52" s="351">
        <f>IF([32]PPKn!Y52="","",[32]PPKn!Y52)</f>
        <v>0</v>
      </c>
      <c r="Z52" s="302">
        <f t="shared" si="8"/>
        <v>0</v>
      </c>
      <c r="AA52" s="201">
        <f t="shared" si="9"/>
        <v>0</v>
      </c>
      <c r="AB52" s="201">
        <f t="shared" si="10"/>
        <v>0</v>
      </c>
      <c r="AC52" s="201">
        <f t="shared" si="11"/>
        <v>1</v>
      </c>
      <c r="AD52" s="201">
        <f t="shared" si="12"/>
        <v>1</v>
      </c>
      <c r="AE52" s="221" t="str">
        <f t="shared" si="13"/>
        <v xml:space="preserve">Menunjukkan penguasaan dalam menghargai dan menjelaskan keragaman Gender, suku, ras, agama, antar golongan dan budaya Indonesia </v>
      </c>
      <c r="AF52" s="226" t="str">
        <f t="shared" si="14"/>
        <v xml:space="preserve">Perlu bantuan dalam menghargai dan menjelaskan keragaman Gender, suku, ras, agama, antar golongan dan budaya Indonesia </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73"/>
      <c r="B53" s="134" t="str">
        <f t="shared" si="7"/>
        <v/>
      </c>
      <c r="C53" s="135" t="str">
        <f>IF(Data!F49="","",Data!F49)</f>
        <v/>
      </c>
      <c r="D53" s="135" t="str">
        <f>IF(Data!G49="","",Data!G49)</f>
        <v/>
      </c>
      <c r="E53" s="152" t="str">
        <f>IF(Data!H49="","",Data!H49)</f>
        <v/>
      </c>
      <c r="F53" s="135" t="str">
        <f>IF(Data!I49="","",Data!I49)</f>
        <v/>
      </c>
      <c r="G53" s="135">
        <f>IF([32]PPKn!G53="","",[32]PPKn!G53)</f>
        <v>0</v>
      </c>
      <c r="H53" s="135">
        <f>IF([32]PPKn!H53="","",[32]PPKn!H53)</f>
        <v>0</v>
      </c>
      <c r="I53" s="135">
        <f>IF([32]PPKn!I53="","",[32]PPKn!I53)</f>
        <v>0</v>
      </c>
      <c r="J53" s="135">
        <f>IF([32]PPKn!J53="","",[32]PPKn!J53)</f>
        <v>0</v>
      </c>
      <c r="K53" s="135">
        <f>IF([32]PPKn!K53="","",[32]PPKn!K53)</f>
        <v>0</v>
      </c>
      <c r="L53" s="135">
        <f>IF([32]PPKn!L53="","",[32]PPKn!L53)</f>
        <v>0</v>
      </c>
      <c r="M53" s="135">
        <f>IF([32]PPKn!M53="","",[32]PPKn!M53)</f>
        <v>0</v>
      </c>
      <c r="N53" s="135">
        <f>IF([32]PPKn!N53="","",[32]PPKn!N53)</f>
        <v>0</v>
      </c>
      <c r="O53" s="135">
        <f>IF([32]PPKn!O53="","",[32]PPKn!O53)</f>
        <v>0</v>
      </c>
      <c r="P53" s="135">
        <f>IF([32]PPKn!P53="","",[32]PPKn!P53)</f>
        <v>0</v>
      </c>
      <c r="Q53" s="135">
        <f>IF([32]PPKn!Q53="","",[32]PPKn!Q53)</f>
        <v>0</v>
      </c>
      <c r="R53" s="135">
        <f>IF([32]PPKn!R53="","",[32]PPKn!R53)</f>
        <v>0</v>
      </c>
      <c r="S53" s="135">
        <f>IF([32]PPKn!S53="","",[32]PPKn!S53)</f>
        <v>0</v>
      </c>
      <c r="T53" s="135">
        <f>IF([32]PPKn!T53="","",[32]PPKn!T53)</f>
        <v>0</v>
      </c>
      <c r="U53" s="135">
        <f>IF([32]PPKn!U53="","",[32]PPKn!U53)</f>
        <v>0</v>
      </c>
      <c r="V53" s="350">
        <f>IF([32]PPKn!V53="","",[32]PPKn!V53)</f>
        <v>0</v>
      </c>
      <c r="W53" s="301">
        <f t="shared" si="15"/>
        <v>0</v>
      </c>
      <c r="X53" s="301">
        <f t="shared" si="16"/>
        <v>0</v>
      </c>
      <c r="Y53" s="351">
        <f>IF([32]PPKn!Y53="","",[32]PPKn!Y53)</f>
        <v>0</v>
      </c>
      <c r="Z53" s="302">
        <f t="shared" si="8"/>
        <v>0</v>
      </c>
      <c r="AA53" s="201">
        <f t="shared" si="9"/>
        <v>0</v>
      </c>
      <c r="AB53" s="201">
        <f t="shared" si="10"/>
        <v>0</v>
      </c>
      <c r="AC53" s="201">
        <f t="shared" si="11"/>
        <v>1</v>
      </c>
      <c r="AD53" s="201">
        <f t="shared" si="12"/>
        <v>1</v>
      </c>
      <c r="AE53" s="221" t="str">
        <f t="shared" si="13"/>
        <v xml:space="preserve">Menunjukkan penguasaan dalam menghargai dan menjelaskan keragaman Gender, suku, ras, agama, antar golongan dan budaya Indonesia </v>
      </c>
      <c r="AF53" s="226" t="str">
        <f t="shared" si="14"/>
        <v xml:space="preserve">Perlu bantuan dalam menghargai dan menjelaskan keragaman Gender, suku, ras, agama, antar golongan dan budaya Indonesia </v>
      </c>
      <c r="BY53" s="4"/>
      <c r="BZ53" s="4"/>
      <c r="CA53" s="4"/>
      <c r="CB53" s="4"/>
      <c r="CC53" s="4"/>
      <c r="CD53" s="4"/>
      <c r="CE53" s="4"/>
      <c r="CF53" s="4"/>
      <c r="CG53" s="4"/>
      <c r="CH53" s="4"/>
      <c r="CI53" s="4"/>
      <c r="CJ53" s="4"/>
      <c r="CK53" s="4"/>
      <c r="CL53" s="4"/>
      <c r="CM53" s="4"/>
      <c r="CN53" s="4"/>
      <c r="CO53" s="4"/>
      <c r="CP53" s="4"/>
      <c r="CQ53" s="4"/>
      <c r="CR53" s="4"/>
      <c r="CS53" s="4"/>
    </row>
    <row r="54" spans="1:98" s="7" customFormat="1" ht="45.75" hidden="1" customHeight="1" thickBot="1" x14ac:dyDescent="0.3">
      <c r="A54" s="173"/>
      <c r="B54" s="134" t="e">
        <f t="shared" si="7"/>
        <v>#VALUE!</v>
      </c>
      <c r="C54" s="135">
        <f>IF(Data!F50="","",Data!F50)</f>
        <v>2</v>
      </c>
      <c r="D54" s="135">
        <f>IF(Data!G50="","",Data!G50)</f>
        <v>3</v>
      </c>
      <c r="E54" s="152">
        <f>IF(Data!H50="","",Data!H50)</f>
        <v>4</v>
      </c>
      <c r="F54" s="135">
        <f>IF(Data!I50="","",Data!I50)</f>
        <v>5</v>
      </c>
      <c r="G54" s="135">
        <f>IF([32]PPKn!G54="","",[32]PPKn!G54)</f>
        <v>0</v>
      </c>
      <c r="H54" s="135">
        <f>IF([32]PPKn!H54="","",[32]PPKn!H54)</f>
        <v>0</v>
      </c>
      <c r="I54" s="135">
        <f>IF([32]PPKn!I54="","",[32]PPKn!I54)</f>
        <v>0</v>
      </c>
      <c r="J54" s="135">
        <f>IF([32]PPKn!J54="","",[32]PPKn!J54)</f>
        <v>0</v>
      </c>
      <c r="K54" s="135">
        <f>IF([32]PPKn!K54="","",[32]PPKn!K54)</f>
        <v>0</v>
      </c>
      <c r="L54" s="135">
        <f>IF([32]PPKn!L54="","",[32]PPKn!L54)</f>
        <v>0</v>
      </c>
      <c r="M54" s="135">
        <f>IF([32]PPKn!M54="","",[32]PPKn!M54)</f>
        <v>0</v>
      </c>
      <c r="N54" s="135">
        <f>IF([32]PPKn!N54="","",[32]PPKn!N54)</f>
        <v>0</v>
      </c>
      <c r="O54" s="135">
        <f>IF([32]PPKn!O54="","",[32]PPKn!O54)</f>
        <v>0</v>
      </c>
      <c r="P54" s="135">
        <f>IF([32]PPKn!P54="","",[32]PPKn!P54)</f>
        <v>0</v>
      </c>
      <c r="Q54" s="135">
        <f>IF([32]PPKn!Q54="","",[32]PPKn!Q54)</f>
        <v>0</v>
      </c>
      <c r="R54" s="135">
        <f>IF([32]PPKn!R54="","",[32]PPKn!R54)</f>
        <v>0</v>
      </c>
      <c r="S54" s="135">
        <f>IF([32]PPKn!S54="","",[32]PPKn!S54)</f>
        <v>0</v>
      </c>
      <c r="T54" s="135">
        <f>IF([32]PPKn!T54="","",[32]PPKn!T54)</f>
        <v>0</v>
      </c>
      <c r="U54" s="135" t="str">
        <f>IF([32]PPKn!U54="","",[32]PPKn!U54)</f>
        <v>Pegandon,        Desember  2023</v>
      </c>
      <c r="V54" s="350">
        <f>IF([32]PPKn!V54="","",[32]PPKn!V54)</f>
        <v>0</v>
      </c>
      <c r="W54" s="301">
        <f t="shared" si="15"/>
        <v>0</v>
      </c>
      <c r="X54" s="301">
        <f t="shared" si="16"/>
        <v>0</v>
      </c>
      <c r="Y54" s="351">
        <f>IF([32]PPKn!Y54="","",[32]PPKn!Y54)</f>
        <v>0</v>
      </c>
      <c r="Z54" s="302">
        <f t="shared" si="8"/>
        <v>0</v>
      </c>
      <c r="AA54" s="201">
        <f t="shared" si="9"/>
        <v>0</v>
      </c>
      <c r="AB54" s="201">
        <f t="shared" si="10"/>
        <v>0</v>
      </c>
      <c r="AC54" s="201">
        <f t="shared" si="11"/>
        <v>1</v>
      </c>
      <c r="AD54" s="201">
        <f t="shared" si="12"/>
        <v>1</v>
      </c>
      <c r="AE54" s="221" t="str">
        <f t="shared" si="13"/>
        <v xml:space="preserve">Menunjukkan penguasaan dalam menghargai dan menjelaskan keragaman Gender, suku, ras, agama, antar golongan dan budaya Indonesia </v>
      </c>
      <c r="AF54" s="226" t="str">
        <f t="shared" si="14"/>
        <v xml:space="preserve">Perlu bantuan dalam menghargai dan menjelaskan keragaman Gender, suku, ras, agama, antar golongan dan budaya Indonesia </v>
      </c>
      <c r="BY54" s="4"/>
      <c r="BZ54" s="4"/>
      <c r="CA54" s="4"/>
      <c r="CB54" s="4"/>
      <c r="CC54" s="4"/>
      <c r="CD54" s="4"/>
      <c r="CE54" s="4"/>
      <c r="CF54" s="4"/>
      <c r="CG54" s="4"/>
      <c r="CH54" s="4"/>
      <c r="CI54" s="4"/>
      <c r="CJ54" s="4"/>
      <c r="CK54" s="4"/>
      <c r="CL54" s="4"/>
      <c r="CM54" s="4"/>
      <c r="CN54" s="4"/>
      <c r="CO54" s="4"/>
      <c r="CP54" s="4"/>
      <c r="CQ54" s="4"/>
      <c r="CR54" s="4"/>
      <c r="CS54" s="4"/>
    </row>
    <row r="55" spans="1:98" s="7" customFormat="1" ht="15.75" hidden="1" thickBot="1" x14ac:dyDescent="0.3">
      <c r="A55" s="173"/>
      <c r="B55" s="184">
        <v>1</v>
      </c>
      <c r="C55" s="184">
        <v>2</v>
      </c>
      <c r="D55" s="184">
        <v>3</v>
      </c>
      <c r="E55" s="184">
        <v>4</v>
      </c>
      <c r="F55" s="184">
        <v>5</v>
      </c>
      <c r="G55" s="353">
        <f>IF([32]PPKn!G46="","",[32]PPKn!G46)</f>
        <v>0</v>
      </c>
      <c r="H55" s="354">
        <f>IF([32]PPKn!H46="","",[32]PPKn!H46)</f>
        <v>0</v>
      </c>
      <c r="I55" s="354">
        <f>IF([32]PPKn!I46="","",[32]PPKn!I46)</f>
        <v>0</v>
      </c>
      <c r="J55" s="354">
        <f>IF([32]PPKn!J46="","",[32]PPKn!J46)</f>
        <v>0</v>
      </c>
      <c r="K55" s="354">
        <f>IF([32]PPKn!K46="","",[32]PPKn!K46)</f>
        <v>0</v>
      </c>
      <c r="L55" s="354">
        <f>IF([32]PPKn!L46="","",[32]PPKn!L46)</f>
        <v>0</v>
      </c>
      <c r="M55" s="354">
        <f>IF([32]PPKn!M46="","",[32]PPKn!M46)</f>
        <v>0</v>
      </c>
      <c r="N55" s="355">
        <f>IF([32]PPKn!N46="","",[32]PPKn!N46)</f>
        <v>0</v>
      </c>
      <c r="O55" s="135">
        <f>IF([32]PPKn!O46="","",[32]PPKn!O46)</f>
        <v>0</v>
      </c>
      <c r="P55" s="135">
        <f>IF([32]PPKn!P46="","",[32]PPKn!P46)</f>
        <v>0</v>
      </c>
      <c r="Q55" s="135">
        <f>IF([32]PPKn!Q46="","",[32]PPKn!Q46)</f>
        <v>0</v>
      </c>
      <c r="R55" s="135">
        <f>IF([32]PPKn!R46="","",[32]PPKn!R46)</f>
        <v>0</v>
      </c>
      <c r="S55" s="135">
        <f>IF([32]PPKn!S46="","",[32]PPKn!S46)</f>
        <v>0</v>
      </c>
      <c r="T55" s="135">
        <f>IF([32]PPKn!T46="","",[32]PPKn!T46)</f>
        <v>0</v>
      </c>
      <c r="U55" s="135">
        <f>IF([32]PPKn!U46="","",[32]PPKn!U46)</f>
        <v>0</v>
      </c>
      <c r="V55" s="350">
        <f>IF([32]PPKn!V46="","",[32]PPKn!V46)</f>
        <v>0</v>
      </c>
      <c r="W55" s="184">
        <v>22</v>
      </c>
      <c r="X55" s="184">
        <v>23</v>
      </c>
      <c r="Y55" s="184">
        <v>24</v>
      </c>
      <c r="Z55" s="184">
        <v>25</v>
      </c>
      <c r="AA55" s="184">
        <v>27</v>
      </c>
      <c r="AB55" s="184">
        <v>28</v>
      </c>
      <c r="AC55" s="184">
        <v>31</v>
      </c>
      <c r="AD55" s="184">
        <v>32</v>
      </c>
      <c r="AE55" s="184">
        <v>33</v>
      </c>
      <c r="AF55" s="184">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x14ac:dyDescent="0.25">
      <c r="A56" s="173"/>
      <c r="B56" s="184"/>
      <c r="C56" s="184"/>
      <c r="D56" s="184"/>
      <c r="E56" s="184"/>
      <c r="F56" s="184"/>
      <c r="G56" s="353">
        <f>IF([32]PPKn!G47="","",[32]PPKn!G47)</f>
        <v>0</v>
      </c>
      <c r="H56" s="354">
        <f>IF([32]PPKn!H47="","",[32]PPKn!H47)</f>
        <v>0</v>
      </c>
      <c r="I56" s="354">
        <f>IF([32]PPKn!I47="","",[32]PPKn!I47)</f>
        <v>0</v>
      </c>
      <c r="J56" s="354">
        <f>IF([32]PPKn!J47="","",[32]PPKn!J47)</f>
        <v>0</v>
      </c>
      <c r="K56" s="354">
        <f>IF([32]PPKn!K47="","",[32]PPKn!K47)</f>
        <v>0</v>
      </c>
      <c r="L56" s="354">
        <f>IF([32]PPKn!L47="","",[32]PPKn!L47)</f>
        <v>0</v>
      </c>
      <c r="M56" s="354">
        <f>IF([32]PPKn!M47="","",[32]PPKn!M47)</f>
        <v>0</v>
      </c>
      <c r="N56" s="355">
        <f>IF([32]PPKn!N47="","",[32]PPKn!N47)</f>
        <v>0</v>
      </c>
      <c r="O56" s="135">
        <f>IF([32]PPKn!O47="","",[32]PPKn!O47)</f>
        <v>0</v>
      </c>
      <c r="P56" s="135">
        <f>IF([32]PPKn!P47="","",[32]PPKn!P47)</f>
        <v>0</v>
      </c>
      <c r="Q56" s="135">
        <f>IF([32]PPKn!Q47="","",[32]PPKn!Q47)</f>
        <v>0</v>
      </c>
      <c r="R56" s="135">
        <f>IF([32]PPKn!R47="","",[32]PPKn!R47)</f>
        <v>0</v>
      </c>
      <c r="S56" s="135">
        <f>IF([32]PPKn!S47="","",[32]PPKn!S47)</f>
        <v>0</v>
      </c>
      <c r="T56" s="135">
        <f>IF([32]PPKn!T47="","",[32]PPKn!T47)</f>
        <v>0</v>
      </c>
      <c r="U56" s="135">
        <f>IF([32]PPKn!U47="","",[32]PPKn!U47)</f>
        <v>0</v>
      </c>
      <c r="V56" s="350">
        <f>IF([32]PPKn!V47="","",[32]PPKn!V47)</f>
        <v>0</v>
      </c>
      <c r="W56" s="184"/>
      <c r="X56" s="184"/>
      <c r="Y56" s="184"/>
      <c r="Z56" s="184"/>
      <c r="AA56" s="184"/>
      <c r="AB56" s="184"/>
      <c r="AC56" s="184"/>
      <c r="AD56" s="184"/>
      <c r="AE56" s="184"/>
      <c r="AF56" s="184"/>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c r="AC57" s="247"/>
      <c r="AD57" s="247"/>
      <c r="AE57" s="247"/>
      <c r="AF57" s="247"/>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47"/>
      <c r="C58" s="247"/>
      <c r="D58" s="247"/>
      <c r="E58" s="247"/>
      <c r="F58" s="247"/>
      <c r="G58" s="247"/>
      <c r="H58" s="247"/>
      <c r="I58" s="247"/>
      <c r="J58" s="247"/>
      <c r="K58" s="247"/>
      <c r="L58" s="247"/>
      <c r="M58" s="247"/>
      <c r="N58" s="247"/>
      <c r="O58" s="247"/>
      <c r="P58" s="247"/>
      <c r="Q58" s="247"/>
      <c r="R58" s="247"/>
      <c r="S58" s="247"/>
      <c r="T58" s="247"/>
      <c r="U58" s="249" t="s">
        <v>297</v>
      </c>
      <c r="V58" s="247"/>
      <c r="W58" s="247"/>
      <c r="X58" s="247"/>
      <c r="Y58" s="247"/>
      <c r="Z58" s="247"/>
      <c r="AA58" s="247"/>
      <c r="AB58" s="247"/>
      <c r="AC58" s="247"/>
      <c r="AD58" s="247"/>
      <c r="AE58" s="247"/>
      <c r="AF58" s="247"/>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47"/>
      <c r="C59" s="247"/>
      <c r="D59" s="247"/>
      <c r="E59" s="247"/>
      <c r="F59" s="247"/>
      <c r="G59" s="247"/>
      <c r="H59" s="247"/>
      <c r="I59" s="247"/>
      <c r="J59" s="247"/>
      <c r="K59" s="247"/>
      <c r="L59" s="247"/>
      <c r="M59" s="247"/>
      <c r="N59" s="247"/>
      <c r="O59" s="247"/>
      <c r="P59" s="247"/>
      <c r="Q59" s="247"/>
      <c r="R59" s="247"/>
      <c r="S59" s="247"/>
      <c r="T59" s="247"/>
      <c r="U59" s="249" t="s">
        <v>116</v>
      </c>
      <c r="V59" s="247"/>
      <c r="W59" s="247"/>
      <c r="X59" s="247"/>
      <c r="Y59" s="247"/>
      <c r="Z59" s="247"/>
      <c r="AA59" s="247"/>
      <c r="AB59" s="247"/>
      <c r="AC59" s="247"/>
      <c r="AD59" s="247"/>
      <c r="AE59" s="247"/>
      <c r="AF59" s="247"/>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47"/>
      <c r="C60" s="247"/>
      <c r="D60" s="247"/>
      <c r="E60" s="247"/>
      <c r="F60" s="247"/>
      <c r="G60" s="247"/>
      <c r="H60" s="247"/>
      <c r="I60" s="247"/>
      <c r="J60" s="247"/>
      <c r="K60" s="247"/>
      <c r="L60" s="247"/>
      <c r="M60" s="247"/>
      <c r="N60" s="247"/>
      <c r="O60" s="247"/>
      <c r="P60" s="247"/>
      <c r="Q60" s="247"/>
      <c r="R60" s="247"/>
      <c r="S60" s="247"/>
      <c r="T60" s="247"/>
      <c r="U60" s="247"/>
      <c r="V60" s="247"/>
      <c r="W60" s="247"/>
      <c r="X60" s="247"/>
      <c r="Y60" s="247"/>
      <c r="Z60" s="247"/>
      <c r="AA60" s="247"/>
      <c r="AB60" s="247"/>
      <c r="AC60" s="247"/>
      <c r="AD60" s="247"/>
      <c r="AE60" s="247"/>
      <c r="AF60" s="247"/>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c r="AC61" s="247"/>
      <c r="AD61" s="247"/>
      <c r="AE61" s="247"/>
      <c r="AF61" s="247"/>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47"/>
      <c r="C62" s="247"/>
      <c r="D62" s="247"/>
      <c r="E62" s="247"/>
      <c r="F62" s="247"/>
      <c r="G62" s="247"/>
      <c r="H62" s="247"/>
      <c r="I62" s="247"/>
      <c r="J62" s="247"/>
      <c r="K62" s="247"/>
      <c r="L62" s="247"/>
      <c r="M62" s="247"/>
      <c r="N62" s="247"/>
      <c r="O62" s="247"/>
      <c r="P62" s="247"/>
      <c r="Q62" s="247"/>
      <c r="R62" s="247"/>
      <c r="S62" s="247"/>
      <c r="T62" s="247"/>
      <c r="U62" s="247"/>
      <c r="V62" s="247"/>
      <c r="W62" s="247"/>
      <c r="X62" s="247"/>
      <c r="Y62" s="247"/>
      <c r="Z62" s="247"/>
      <c r="AA62" s="247"/>
      <c r="AB62" s="247"/>
      <c r="AC62" s="247"/>
      <c r="AD62" s="247"/>
      <c r="AE62" s="247"/>
      <c r="AF62" s="247"/>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47"/>
      <c r="C63" s="247"/>
      <c r="D63" s="247"/>
      <c r="E63" s="247"/>
      <c r="F63" s="247"/>
      <c r="G63" s="247"/>
      <c r="H63" s="247"/>
      <c r="I63" s="247"/>
      <c r="J63" s="247"/>
      <c r="K63" s="247"/>
      <c r="L63" s="247"/>
      <c r="M63" s="247"/>
      <c r="N63" s="247"/>
      <c r="O63" s="247"/>
      <c r="P63" s="247"/>
      <c r="Q63" s="247"/>
      <c r="R63" s="247"/>
      <c r="S63" s="247"/>
      <c r="T63" s="247"/>
      <c r="U63" s="259"/>
      <c r="V63" s="250"/>
      <c r="W63" s="250"/>
      <c r="X63" s="250"/>
      <c r="Y63" s="247"/>
      <c r="Z63" s="247"/>
      <c r="AA63" s="247"/>
      <c r="AB63" s="247"/>
      <c r="AC63" s="247"/>
      <c r="AD63" s="247"/>
      <c r="AE63" s="247"/>
      <c r="AF63" s="247"/>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47"/>
      <c r="C64" s="247"/>
      <c r="D64" s="247"/>
      <c r="E64" s="247"/>
      <c r="F64" s="247"/>
      <c r="G64" s="247"/>
      <c r="H64" s="247"/>
      <c r="I64" s="247"/>
      <c r="J64" s="247"/>
      <c r="K64" s="247"/>
      <c r="L64" s="247"/>
      <c r="M64" s="247"/>
      <c r="N64" s="247"/>
      <c r="O64" s="247"/>
      <c r="P64" s="247"/>
      <c r="Q64" s="247"/>
      <c r="R64" s="247"/>
      <c r="S64" s="247"/>
      <c r="T64" s="247"/>
      <c r="U64" s="248" t="s">
        <v>161</v>
      </c>
      <c r="V64" s="247"/>
      <c r="W64" s="247"/>
      <c r="X64" s="247"/>
      <c r="Y64" s="247"/>
      <c r="Z64" s="247"/>
      <c r="AA64" s="247"/>
      <c r="AB64" s="247"/>
      <c r="AC64" s="247"/>
      <c r="AD64" s="247"/>
      <c r="AE64" s="247"/>
      <c r="AF64" s="247"/>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47"/>
      <c r="C65" s="247"/>
      <c r="D65" s="247"/>
      <c r="E65" s="247"/>
      <c r="F65" s="247"/>
      <c r="G65" s="247"/>
      <c r="H65" s="247"/>
      <c r="I65" s="247"/>
      <c r="J65" s="247"/>
      <c r="K65" s="247"/>
      <c r="L65" s="247"/>
      <c r="M65" s="247"/>
      <c r="N65" s="247"/>
      <c r="O65" s="247"/>
      <c r="P65" s="247"/>
      <c r="Q65" s="247"/>
      <c r="R65" s="247"/>
      <c r="S65" s="247"/>
      <c r="T65" s="247"/>
      <c r="U65" s="247"/>
      <c r="V65" s="247"/>
      <c r="W65" s="247"/>
      <c r="X65" s="247"/>
      <c r="Y65" s="247"/>
      <c r="Z65" s="247"/>
      <c r="AA65" s="247"/>
      <c r="AB65" s="247"/>
      <c r="AC65" s="247"/>
      <c r="AD65" s="247"/>
      <c r="AE65" s="247"/>
      <c r="AF65" s="247"/>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73"/>
      <c r="B66" s="32"/>
      <c r="C66" s="33"/>
      <c r="D66" s="33"/>
      <c r="E66" s="32"/>
      <c r="F66" s="32"/>
      <c r="G66" s="239" t="s">
        <v>18</v>
      </c>
      <c r="H66" s="240" t="s">
        <v>118</v>
      </c>
      <c r="I66" s="637" t="s">
        <v>240</v>
      </c>
      <c r="J66" s="638"/>
      <c r="K66" s="638"/>
      <c r="L66" s="638"/>
      <c r="M66" s="638"/>
      <c r="N66" s="638"/>
      <c r="O66" s="638"/>
      <c r="P66" s="638"/>
      <c r="Q66" s="638"/>
      <c r="R66" s="638"/>
      <c r="S66" s="638"/>
      <c r="T66" s="638"/>
      <c r="U66" s="638"/>
      <c r="V66" s="639"/>
      <c r="W66" s="32"/>
      <c r="X66" s="32"/>
      <c r="Y66" s="32"/>
      <c r="Z66" s="33"/>
      <c r="AA66" s="32"/>
      <c r="AB66" s="32"/>
      <c r="AC66" s="32"/>
      <c r="AD66" s="32"/>
      <c r="AE66" s="32"/>
      <c r="AF66" s="32"/>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73"/>
      <c r="B67" s="32"/>
      <c r="C67" s="185" t="s">
        <v>139</v>
      </c>
      <c r="D67" s="33"/>
      <c r="E67" s="32"/>
      <c r="F67" s="640" t="s">
        <v>134</v>
      </c>
      <c r="G67" s="231">
        <v>1</v>
      </c>
      <c r="H67" s="356" t="s">
        <v>119</v>
      </c>
      <c r="I67" s="643" t="str">
        <f>IF([32]PPKn!I63="","",[32]PPKn!I63)</f>
        <v xml:space="preserve">menghargai dan menjelaskan keragaman Gender, suku, ras, agama, antar golongan dan budaya Indonesia </v>
      </c>
      <c r="J67" s="644"/>
      <c r="K67" s="644"/>
      <c r="L67" s="644"/>
      <c r="M67" s="644"/>
      <c r="N67" s="644"/>
      <c r="O67" s="644"/>
      <c r="P67" s="644"/>
      <c r="Q67" s="644"/>
      <c r="R67" s="644"/>
      <c r="S67" s="644"/>
      <c r="T67" s="644"/>
      <c r="U67" s="644"/>
      <c r="V67" s="645"/>
      <c r="W67" s="32"/>
      <c r="X67" s="32"/>
      <c r="Y67" s="32"/>
      <c r="Z67" s="33"/>
      <c r="AA67" s="32"/>
      <c r="AB67" s="32"/>
      <c r="AC67" s="32"/>
      <c r="AD67" s="32"/>
      <c r="AE67" s="32"/>
      <c r="AF67" s="32"/>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73"/>
      <c r="B68" s="32"/>
      <c r="C68" s="187" t="s">
        <v>146</v>
      </c>
      <c r="D68" s="187"/>
      <c r="E68" s="32"/>
      <c r="F68" s="641"/>
      <c r="G68" s="232">
        <v>2</v>
      </c>
      <c r="H68" s="357" t="s">
        <v>120</v>
      </c>
      <c r="I68" s="643" t="str">
        <f>IF([32]PPKn!I64="","",[32]PPKn!I64)</f>
        <v>Menjelaskan kearifan lokal dan perubahan budaya di lingkungannya , mengapresiasi makanan tradisional, produk dan jasa lokal daerahnya serta mengembangkan lingkungan dan budaya lokal sesuai tingkatannya</v>
      </c>
      <c r="J68" s="644"/>
      <c r="K68" s="644"/>
      <c r="L68" s="644"/>
      <c r="M68" s="644"/>
      <c r="N68" s="644"/>
      <c r="O68" s="644"/>
      <c r="P68" s="644"/>
      <c r="Q68" s="644"/>
      <c r="R68" s="644"/>
      <c r="S68" s="644"/>
      <c r="T68" s="644"/>
      <c r="U68" s="644"/>
      <c r="V68" s="645"/>
      <c r="W68" s="32"/>
      <c r="X68" s="32"/>
      <c r="Y68" s="32"/>
      <c r="Z68" s="33"/>
      <c r="AA68" s="32"/>
      <c r="AB68" s="32"/>
      <c r="AC68" s="32"/>
      <c r="AD68" s="32"/>
      <c r="AE68" s="32"/>
      <c r="AF68" s="32"/>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73"/>
      <c r="B69" s="32"/>
      <c r="C69" s="187" t="s">
        <v>147</v>
      </c>
      <c r="D69" s="187"/>
      <c r="E69" s="32"/>
      <c r="F69" s="641"/>
      <c r="G69" s="232">
        <v>3</v>
      </c>
      <c r="H69" s="358" t="s">
        <v>121</v>
      </c>
      <c r="I69" s="643" t="str">
        <f>IF([32]PPKn!I65="","",[32]PPKn!I65)</f>
        <v>Menjelaskan dan meeresponj  nilai penting kerja sama dan gotong royong</v>
      </c>
      <c r="J69" s="644"/>
      <c r="K69" s="644"/>
      <c r="L69" s="644"/>
      <c r="M69" s="644"/>
      <c r="N69" s="644"/>
      <c r="O69" s="644"/>
      <c r="P69" s="644"/>
      <c r="Q69" s="644"/>
      <c r="R69" s="644"/>
      <c r="S69" s="644"/>
      <c r="T69" s="644"/>
      <c r="U69" s="644"/>
      <c r="V69" s="645"/>
      <c r="W69" s="32"/>
      <c r="X69" s="32"/>
      <c r="Y69" s="32"/>
      <c r="Z69" s="33"/>
      <c r="AA69" s="32"/>
      <c r="AB69" s="32"/>
      <c r="AC69" s="32"/>
      <c r="AD69" s="32"/>
      <c r="AE69" s="32"/>
      <c r="AF69" s="32"/>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73"/>
      <c r="B70" s="32"/>
      <c r="C70" s="215" t="s">
        <v>115</v>
      </c>
      <c r="D70" s="187"/>
      <c r="E70" s="32"/>
      <c r="F70" s="641"/>
      <c r="G70" s="232">
        <v>4</v>
      </c>
      <c r="H70" s="357" t="s">
        <v>122</v>
      </c>
      <c r="I70" s="643">
        <f>IF([32]PPKn!I66="","",[32]PPKn!I66)</f>
        <v>0</v>
      </c>
      <c r="J70" s="644"/>
      <c r="K70" s="644"/>
      <c r="L70" s="644"/>
      <c r="M70" s="644"/>
      <c r="N70" s="644"/>
      <c r="O70" s="644"/>
      <c r="P70" s="644"/>
      <c r="Q70" s="644"/>
      <c r="R70" s="644"/>
      <c r="S70" s="644"/>
      <c r="T70" s="644"/>
      <c r="U70" s="644"/>
      <c r="V70" s="645"/>
      <c r="W70" s="32"/>
      <c r="X70" s="32"/>
      <c r="Y70" s="32"/>
      <c r="Z70" s="33"/>
      <c r="AA70" s="32"/>
      <c r="AB70" s="32"/>
      <c r="AC70" s="32"/>
      <c r="AD70" s="32"/>
      <c r="AE70" s="32"/>
      <c r="AF70" s="32"/>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73"/>
      <c r="B71" s="32"/>
      <c r="C71" s="32"/>
      <c r="D71" s="32"/>
      <c r="E71" s="32"/>
      <c r="F71" s="641"/>
      <c r="G71" s="232">
        <v>5</v>
      </c>
      <c r="H71" s="358" t="s">
        <v>123</v>
      </c>
      <c r="I71" s="643">
        <f>IF([32]PPKn!I67="","",[32]PPKn!I67)</f>
        <v>0</v>
      </c>
      <c r="J71" s="644"/>
      <c r="K71" s="644"/>
      <c r="L71" s="644"/>
      <c r="M71" s="644"/>
      <c r="N71" s="644"/>
      <c r="O71" s="644"/>
      <c r="P71" s="644"/>
      <c r="Q71" s="644"/>
      <c r="R71" s="644"/>
      <c r="S71" s="644"/>
      <c r="T71" s="644"/>
      <c r="U71" s="644"/>
      <c r="V71" s="645"/>
      <c r="W71" s="32"/>
      <c r="X71" s="32"/>
      <c r="Y71" s="32"/>
      <c r="Z71" s="33"/>
      <c r="AA71" s="32"/>
      <c r="AB71" s="32"/>
      <c r="AC71" s="32"/>
      <c r="AD71" s="32"/>
      <c r="AE71" s="32"/>
      <c r="AF71" s="32"/>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73"/>
      <c r="B72" s="32"/>
      <c r="C72" s="32"/>
      <c r="D72" s="32"/>
      <c r="E72" s="32"/>
      <c r="F72" s="641"/>
      <c r="G72" s="232">
        <v>6</v>
      </c>
      <c r="H72" s="357" t="s">
        <v>124</v>
      </c>
      <c r="I72" s="643">
        <f>IF([32]PPKn!I68="","",[32]PPKn!I68)</f>
        <v>0</v>
      </c>
      <c r="J72" s="644"/>
      <c r="K72" s="644"/>
      <c r="L72" s="644"/>
      <c r="M72" s="644"/>
      <c r="N72" s="644"/>
      <c r="O72" s="644"/>
      <c r="P72" s="644"/>
      <c r="Q72" s="644"/>
      <c r="R72" s="644"/>
      <c r="S72" s="644"/>
      <c r="T72" s="644"/>
      <c r="U72" s="644"/>
      <c r="V72" s="645"/>
      <c r="W72" s="32"/>
      <c r="X72" s="32"/>
      <c r="Y72" s="32"/>
      <c r="Z72" s="33"/>
      <c r="AA72" s="32"/>
      <c r="AB72" s="32"/>
      <c r="AC72" s="32"/>
      <c r="AD72" s="32"/>
      <c r="AE72" s="32"/>
      <c r="AF72" s="32"/>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73"/>
      <c r="B73" s="32"/>
      <c r="C73" s="32"/>
      <c r="D73" s="32"/>
      <c r="E73" s="32"/>
      <c r="F73" s="641"/>
      <c r="G73" s="232">
        <v>7</v>
      </c>
      <c r="H73" s="358" t="s">
        <v>125</v>
      </c>
      <c r="I73" s="643">
        <f>IF([32]PPKn!I69="","",[32]PPKn!I69)</f>
        <v>0</v>
      </c>
      <c r="J73" s="644"/>
      <c r="K73" s="644"/>
      <c r="L73" s="644"/>
      <c r="M73" s="644"/>
      <c r="N73" s="644"/>
      <c r="O73" s="644"/>
      <c r="P73" s="644"/>
      <c r="Q73" s="644"/>
      <c r="R73" s="644"/>
      <c r="S73" s="644"/>
      <c r="T73" s="644"/>
      <c r="U73" s="644"/>
      <c r="V73" s="645"/>
      <c r="W73" s="32"/>
      <c r="X73" s="32"/>
      <c r="Y73" s="32"/>
      <c r="Z73" s="33"/>
      <c r="AA73" s="32"/>
      <c r="AB73" s="32"/>
      <c r="AC73" s="32"/>
      <c r="AD73" s="32"/>
      <c r="AE73" s="32"/>
      <c r="AF73" s="32"/>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73"/>
      <c r="B74" s="32"/>
      <c r="C74" s="32"/>
      <c r="D74" s="32"/>
      <c r="E74" s="32"/>
      <c r="F74" s="642"/>
      <c r="G74" s="233">
        <v>8</v>
      </c>
      <c r="H74" s="359" t="s">
        <v>126</v>
      </c>
      <c r="I74" s="643">
        <f>IF([32]PPKn!I70="","",[32]PPKn!I70)</f>
        <v>0</v>
      </c>
      <c r="J74" s="644"/>
      <c r="K74" s="644"/>
      <c r="L74" s="644"/>
      <c r="M74" s="644"/>
      <c r="N74" s="644"/>
      <c r="O74" s="644"/>
      <c r="P74" s="644"/>
      <c r="Q74" s="644"/>
      <c r="R74" s="644"/>
      <c r="S74" s="644"/>
      <c r="T74" s="644"/>
      <c r="U74" s="644"/>
      <c r="V74" s="645"/>
      <c r="W74" s="32"/>
      <c r="X74" s="32"/>
      <c r="Y74" s="32"/>
      <c r="Z74" s="33"/>
      <c r="AA74" s="32"/>
      <c r="AB74" s="32"/>
      <c r="AC74" s="32"/>
      <c r="AD74" s="32"/>
      <c r="AE74" s="32"/>
      <c r="AF74" s="32"/>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73"/>
      <c r="B75" s="33"/>
      <c r="C75" s="188"/>
      <c r="D75" s="188"/>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73"/>
      <c r="B76" s="33"/>
      <c r="C76" s="188"/>
      <c r="D76" s="188"/>
      <c r="E76" s="186"/>
      <c r="F76" s="186"/>
      <c r="G76" s="186"/>
      <c r="H76" s="186"/>
      <c r="I76" s="186"/>
      <c r="J76" s="186"/>
      <c r="K76" s="186"/>
      <c r="L76" s="186"/>
      <c r="M76" s="186"/>
      <c r="N76" s="186"/>
      <c r="O76" s="186"/>
      <c r="P76" s="186"/>
      <c r="Q76" s="186"/>
      <c r="R76" s="186"/>
      <c r="S76" s="186"/>
      <c r="T76" s="186"/>
      <c r="U76" s="186"/>
      <c r="V76" s="186"/>
      <c r="W76" s="186"/>
      <c r="X76" s="186"/>
      <c r="Y76" s="186"/>
      <c r="Z76" s="186"/>
      <c r="AA76" s="186"/>
      <c r="AB76" s="186"/>
      <c r="AC76" s="186"/>
      <c r="AD76" s="186"/>
      <c r="AE76" s="186"/>
      <c r="AF76" s="186"/>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73"/>
      <c r="B77" s="185"/>
      <c r="C77" s="33"/>
      <c r="D77" s="33"/>
      <c r="E77" s="32"/>
      <c r="F77" s="32"/>
      <c r="G77" s="32"/>
      <c r="H77" s="32"/>
      <c r="I77" s="32"/>
      <c r="J77" s="32"/>
      <c r="K77" s="32"/>
      <c r="L77" s="32"/>
      <c r="M77" s="32"/>
      <c r="N77" s="32"/>
      <c r="O77" s="32"/>
      <c r="P77" s="32"/>
      <c r="Q77" s="32"/>
      <c r="R77" s="32"/>
      <c r="S77" s="32"/>
      <c r="T77" s="32"/>
      <c r="U77" s="32"/>
      <c r="V77" s="32"/>
      <c r="W77" s="32"/>
      <c r="X77" s="32"/>
      <c r="Y77" s="32"/>
      <c r="Z77" s="33"/>
      <c r="AA77" s="32"/>
      <c r="AB77" s="32"/>
      <c r="AC77" s="32"/>
      <c r="AD77" s="32"/>
      <c r="AE77" s="32"/>
      <c r="AF77" s="32"/>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73"/>
      <c r="B78" s="32"/>
      <c r="C78" s="187"/>
      <c r="D78" s="187"/>
      <c r="E78" s="189"/>
      <c r="F78" s="32"/>
      <c r="G78" s="646" t="s">
        <v>131</v>
      </c>
      <c r="H78" s="646"/>
      <c r="I78" s="646"/>
      <c r="J78" s="646"/>
      <c r="K78" s="646"/>
      <c r="L78" s="646"/>
      <c r="M78" s="646"/>
      <c r="N78" s="646"/>
      <c r="O78" s="646"/>
      <c r="P78" s="646"/>
      <c r="Q78" s="646"/>
      <c r="R78" s="646"/>
      <c r="S78" s="646"/>
      <c r="T78" s="646"/>
      <c r="U78" s="646"/>
      <c r="V78" s="646"/>
      <c r="W78" s="646"/>
      <c r="X78" s="32"/>
      <c r="Y78" s="32"/>
      <c r="Z78" s="32"/>
      <c r="AA78" s="190"/>
      <c r="AB78" s="190"/>
      <c r="AC78" s="190"/>
      <c r="AD78" s="190"/>
      <c r="AE78" s="190"/>
      <c r="AF78" s="190"/>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73"/>
      <c r="B79" s="32"/>
      <c r="C79" s="187"/>
      <c r="D79" s="187"/>
      <c r="E79" s="32"/>
      <c r="F79" s="32"/>
      <c r="G79" s="647" t="s">
        <v>132</v>
      </c>
      <c r="H79" s="647"/>
      <c r="I79" s="647"/>
      <c r="J79" s="648" t="s">
        <v>133</v>
      </c>
      <c r="K79" s="648"/>
      <c r="L79" s="648"/>
      <c r="M79" s="648"/>
      <c r="N79" s="648"/>
      <c r="O79" s="648"/>
      <c r="P79" s="648"/>
      <c r="Q79" s="648"/>
      <c r="R79" s="648"/>
      <c r="S79" s="648"/>
      <c r="T79" s="648"/>
      <c r="U79" s="648"/>
      <c r="V79" s="648"/>
      <c r="W79" s="648"/>
      <c r="X79" s="32"/>
      <c r="Y79" s="32"/>
      <c r="Z79" s="33"/>
      <c r="AA79" s="191"/>
      <c r="AB79" s="191"/>
      <c r="AC79" s="191"/>
      <c r="AD79" s="191"/>
      <c r="AE79" s="191"/>
      <c r="AF79" s="191"/>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73"/>
      <c r="B80" s="32"/>
      <c r="C80" s="187"/>
      <c r="D80" s="187"/>
      <c r="E80" s="32"/>
      <c r="F80" s="32"/>
      <c r="G80" s="211" t="e">
        <f>I81+1</f>
        <v>#REF!</v>
      </c>
      <c r="H80" s="212" t="s">
        <v>2</v>
      </c>
      <c r="I80" s="211">
        <v>100</v>
      </c>
      <c r="J80" s="636" t="s">
        <v>140</v>
      </c>
      <c r="K80" s="636"/>
      <c r="L80" s="636"/>
      <c r="M80" s="636"/>
      <c r="N80" s="636"/>
      <c r="O80" s="636"/>
      <c r="P80" s="636"/>
      <c r="Q80" s="636"/>
      <c r="R80" s="636"/>
      <c r="S80" s="636"/>
      <c r="T80" s="636"/>
      <c r="U80" s="636"/>
      <c r="V80" s="636"/>
      <c r="W80" s="636"/>
      <c r="X80" s="32"/>
      <c r="Y80" s="192"/>
      <c r="Z80" s="193"/>
      <c r="AA80" s="194"/>
      <c r="AB80" s="194"/>
      <c r="AC80" s="194"/>
      <c r="AD80" s="194"/>
      <c r="AE80" s="194"/>
      <c r="AF80" s="194"/>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73"/>
      <c r="B81" s="32"/>
      <c r="C81" s="187"/>
      <c r="D81" s="187"/>
      <c r="E81" s="32"/>
      <c r="F81" s="32"/>
      <c r="G81" s="211" t="e">
        <f>I82+1</f>
        <v>#REF!</v>
      </c>
      <c r="H81" s="212" t="s">
        <v>2</v>
      </c>
      <c r="I81" s="211" t="e">
        <f>ROUNDDOWN(G81+($I$80-G81)/2,0)</f>
        <v>#REF!</v>
      </c>
      <c r="J81" s="636" t="s">
        <v>141</v>
      </c>
      <c r="K81" s="636"/>
      <c r="L81" s="636"/>
      <c r="M81" s="636"/>
      <c r="N81" s="636"/>
      <c r="O81" s="636"/>
      <c r="P81" s="636"/>
      <c r="Q81" s="636"/>
      <c r="R81" s="636"/>
      <c r="S81" s="636"/>
      <c r="T81" s="636"/>
      <c r="U81" s="636"/>
      <c r="V81" s="636"/>
      <c r="W81" s="636"/>
      <c r="X81" s="32"/>
      <c r="Y81" s="192"/>
      <c r="Z81" s="193"/>
      <c r="AA81" s="194"/>
      <c r="AB81" s="194"/>
      <c r="AC81" s="194"/>
      <c r="AD81" s="194"/>
      <c r="AE81" s="194"/>
      <c r="AF81" s="194"/>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73"/>
      <c r="B82" s="32"/>
      <c r="C82" s="195"/>
      <c r="D82" s="195"/>
      <c r="E82" s="32"/>
      <c r="F82" s="32"/>
      <c r="G82" s="214" t="e">
        <f>#REF!</f>
        <v>#REF!</v>
      </c>
      <c r="H82" s="212" t="s">
        <v>2</v>
      </c>
      <c r="I82" s="211" t="e">
        <f>ROUNDDOWN(G82+($I$80-G82)/3,0)</f>
        <v>#REF!</v>
      </c>
      <c r="J82" s="636" t="s">
        <v>142</v>
      </c>
      <c r="K82" s="636"/>
      <c r="L82" s="636"/>
      <c r="M82" s="636"/>
      <c r="N82" s="636"/>
      <c r="O82" s="636"/>
      <c r="P82" s="636"/>
      <c r="Q82" s="636"/>
      <c r="R82" s="636"/>
      <c r="S82" s="636"/>
      <c r="T82" s="636"/>
      <c r="U82" s="636"/>
      <c r="V82" s="636"/>
      <c r="W82" s="636"/>
      <c r="X82" s="32"/>
      <c r="Y82" s="196"/>
      <c r="Z82" s="193"/>
      <c r="AA82" s="194"/>
      <c r="AB82" s="194"/>
      <c r="AC82" s="194"/>
      <c r="AD82" s="194"/>
      <c r="AE82" s="194"/>
      <c r="AF82" s="194"/>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73"/>
      <c r="B83" s="32"/>
      <c r="C83" s="33"/>
      <c r="D83" s="33"/>
      <c r="E83" s="32"/>
      <c r="F83" s="32"/>
      <c r="G83" s="211">
        <v>0</v>
      </c>
      <c r="H83" s="212" t="s">
        <v>2</v>
      </c>
      <c r="I83" s="211" t="e">
        <f>G82-1</f>
        <v>#REF!</v>
      </c>
      <c r="J83" s="636" t="s">
        <v>143</v>
      </c>
      <c r="K83" s="636"/>
      <c r="L83" s="636"/>
      <c r="M83" s="636"/>
      <c r="N83" s="636"/>
      <c r="O83" s="636"/>
      <c r="P83" s="636"/>
      <c r="Q83" s="636"/>
      <c r="R83" s="636"/>
      <c r="S83" s="636"/>
      <c r="T83" s="636"/>
      <c r="U83" s="636"/>
      <c r="V83" s="636"/>
      <c r="W83" s="636"/>
      <c r="X83" s="32"/>
      <c r="Y83" s="192"/>
      <c r="Z83" s="193"/>
      <c r="AA83" s="192"/>
      <c r="AB83" s="192"/>
      <c r="AC83" s="192"/>
      <c r="AD83" s="192"/>
      <c r="AE83" s="192"/>
      <c r="AF83" s="192"/>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73"/>
      <c r="B84" s="32"/>
      <c r="C84" s="33"/>
      <c r="D84" s="33"/>
      <c r="E84" s="32"/>
      <c r="F84" s="32"/>
      <c r="G84" s="647"/>
      <c r="H84" s="647"/>
      <c r="I84" s="647"/>
      <c r="J84" s="648"/>
      <c r="K84" s="648"/>
      <c r="L84" s="648"/>
      <c r="M84" s="648"/>
      <c r="N84" s="648"/>
      <c r="O84" s="648"/>
      <c r="P84" s="648"/>
      <c r="Q84" s="648"/>
      <c r="R84" s="648"/>
      <c r="S84" s="648"/>
      <c r="T84" s="648"/>
      <c r="U84" s="648"/>
      <c r="V84" s="648"/>
      <c r="W84" s="648"/>
      <c r="X84" s="32"/>
      <c r="Y84" s="32"/>
      <c r="Z84" s="33"/>
      <c r="AA84" s="32"/>
      <c r="AB84" s="32"/>
      <c r="AC84" s="32"/>
      <c r="AD84" s="32"/>
      <c r="AE84" s="32"/>
      <c r="AF84" s="32"/>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646" t="s">
        <v>131</v>
      </c>
      <c r="H85" s="646"/>
      <c r="I85" s="646"/>
      <c r="J85" s="646"/>
      <c r="K85" s="646"/>
      <c r="L85" s="646"/>
      <c r="M85" s="646"/>
      <c r="N85" s="646"/>
      <c r="O85" s="646"/>
      <c r="P85" s="646"/>
      <c r="Q85" s="646"/>
      <c r="R85" s="646"/>
      <c r="S85" s="646"/>
      <c r="T85" s="646"/>
      <c r="U85" s="646"/>
      <c r="V85" s="646"/>
      <c r="W85" s="646"/>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647" t="s">
        <v>132</v>
      </c>
      <c r="H86" s="647"/>
      <c r="I86" s="647"/>
      <c r="J86" s="648" t="s">
        <v>133</v>
      </c>
      <c r="K86" s="648"/>
      <c r="L86" s="648"/>
      <c r="M86" s="648"/>
      <c r="N86" s="648"/>
      <c r="O86" s="648"/>
      <c r="P86" s="648"/>
      <c r="Q86" s="648"/>
      <c r="R86" s="648"/>
      <c r="S86" s="648"/>
      <c r="T86" s="648"/>
      <c r="U86" s="648"/>
      <c r="V86" s="648"/>
      <c r="W86" s="648"/>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197" t="e">
        <f>G80</f>
        <v>#REF!</v>
      </c>
      <c r="H87" s="198" t="s">
        <v>2</v>
      </c>
      <c r="I87" s="197">
        <f>I80</f>
        <v>100</v>
      </c>
      <c r="J87" s="636" t="s">
        <v>140</v>
      </c>
      <c r="K87" s="636"/>
      <c r="L87" s="636"/>
      <c r="M87" s="636"/>
      <c r="N87" s="636"/>
      <c r="O87" s="636"/>
      <c r="P87" s="636"/>
      <c r="Q87" s="636"/>
      <c r="R87" s="636"/>
      <c r="S87" s="636"/>
      <c r="T87" s="636"/>
      <c r="U87" s="636"/>
      <c r="V87" s="636"/>
      <c r="W87" s="636"/>
      <c r="Z87" s="4"/>
    </row>
    <row r="88" spans="1:98" ht="15" hidden="1" customHeight="1" x14ac:dyDescent="0.25">
      <c r="C88" s="4"/>
      <c r="D88" s="4"/>
      <c r="G88" s="197" t="e">
        <f t="shared" ref="G88:G90" si="17">G81</f>
        <v>#REF!</v>
      </c>
      <c r="H88" s="198" t="s">
        <v>2</v>
      </c>
      <c r="I88" s="197" t="e">
        <f t="shared" ref="I88:I90" si="18">I81</f>
        <v>#REF!</v>
      </c>
      <c r="J88" s="636" t="s">
        <v>141</v>
      </c>
      <c r="K88" s="636"/>
      <c r="L88" s="636"/>
      <c r="M88" s="636"/>
      <c r="N88" s="636"/>
      <c r="O88" s="636"/>
      <c r="P88" s="636"/>
      <c r="Q88" s="636"/>
      <c r="R88" s="636"/>
      <c r="S88" s="636"/>
      <c r="T88" s="636"/>
      <c r="U88" s="636"/>
      <c r="V88" s="636"/>
      <c r="W88" s="636"/>
    </row>
    <row r="89" spans="1:98" ht="15" hidden="1" customHeight="1" x14ac:dyDescent="0.25">
      <c r="C89" s="4"/>
      <c r="D89" s="4"/>
      <c r="G89" s="197" t="e">
        <f t="shared" si="17"/>
        <v>#REF!</v>
      </c>
      <c r="H89" s="198" t="s">
        <v>2</v>
      </c>
      <c r="I89" s="197" t="e">
        <f t="shared" si="18"/>
        <v>#REF!</v>
      </c>
      <c r="J89" s="636" t="s">
        <v>142</v>
      </c>
      <c r="K89" s="636"/>
      <c r="L89" s="636"/>
      <c r="M89" s="636"/>
      <c r="N89" s="636"/>
      <c r="O89" s="636"/>
      <c r="P89" s="636"/>
      <c r="Q89" s="636"/>
      <c r="R89" s="636"/>
      <c r="S89" s="636"/>
      <c r="T89" s="636"/>
      <c r="U89" s="636"/>
      <c r="V89" s="636"/>
      <c r="W89" s="636"/>
    </row>
    <row r="90" spans="1:98" ht="15" hidden="1" customHeight="1" x14ac:dyDescent="0.25">
      <c r="C90" s="4"/>
      <c r="D90" s="4"/>
      <c r="G90" s="197">
        <f t="shared" si="17"/>
        <v>0</v>
      </c>
      <c r="H90" s="198" t="s">
        <v>2</v>
      </c>
      <c r="I90" s="197" t="e">
        <f t="shared" si="18"/>
        <v>#REF!</v>
      </c>
      <c r="J90" s="636" t="s">
        <v>143</v>
      </c>
      <c r="K90" s="636"/>
      <c r="L90" s="636"/>
      <c r="M90" s="636"/>
      <c r="N90" s="636"/>
      <c r="O90" s="636"/>
      <c r="P90" s="636"/>
      <c r="Q90" s="636"/>
      <c r="R90" s="636"/>
      <c r="S90" s="636"/>
      <c r="T90" s="636"/>
      <c r="U90" s="636"/>
      <c r="V90" s="636"/>
      <c r="W90" s="636"/>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B7:B8"/>
    <mergeCell ref="C7:C8"/>
    <mergeCell ref="D7:D8"/>
    <mergeCell ref="E7:E8"/>
    <mergeCell ref="F7:F8"/>
    <mergeCell ref="G2:V2"/>
    <mergeCell ref="E4:F4"/>
    <mergeCell ref="G4:V4"/>
    <mergeCell ref="B5:C5"/>
    <mergeCell ref="G5:V5"/>
    <mergeCell ref="G3:V3"/>
    <mergeCell ref="G7:N7"/>
    <mergeCell ref="O7:V7"/>
    <mergeCell ref="Z7:Z8"/>
    <mergeCell ref="AE7:AE8"/>
    <mergeCell ref="AF7:AF8"/>
    <mergeCell ref="AC8:AD8"/>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84:I84"/>
    <mergeCell ref="J84:W84"/>
    <mergeCell ref="G85:W85"/>
    <mergeCell ref="G86:I86"/>
    <mergeCell ref="J86:W86"/>
    <mergeCell ref="J87:W87"/>
    <mergeCell ref="J88:W88"/>
    <mergeCell ref="J89:W89"/>
    <mergeCell ref="J90:W90"/>
    <mergeCell ref="J83:W83"/>
  </mergeCells>
  <conditionalFormatting sqref="O55:V56 B51:Y54 Z9:AF54 B9:V50 Y10:Y50">
    <cfRule type="expression" dxfId="459" priority="66">
      <formula>AND($B9&lt;&gt;"",$B10="")</formula>
    </cfRule>
    <cfRule type="expression" dxfId="458" priority="67">
      <formula>$B9=""</formula>
    </cfRule>
  </conditionalFormatting>
  <conditionalFormatting sqref="Y82 G78 G85">
    <cfRule type="expression" dxfId="457" priority="58">
      <formula>$G$77="kkm tunggal"</formula>
    </cfRule>
  </conditionalFormatting>
  <conditionalFormatting sqref="G8:V8">
    <cfRule type="expression" dxfId="456" priority="2431">
      <formula>COUNTA(G$9:G$54)&gt;0</formula>
    </cfRule>
  </conditionalFormatting>
  <conditionalFormatting sqref="Y9">
    <cfRule type="expression" dxfId="455" priority="7">
      <formula>AND($B9&lt;&gt;"",$B10="")</formula>
    </cfRule>
    <cfRule type="expression" dxfId="454" priority="8">
      <formula>$B9=""</formula>
    </cfRule>
  </conditionalFormatting>
  <conditionalFormatting sqref="G55:N56">
    <cfRule type="expression" dxfId="453" priority="32">
      <formula>AND($B55&lt;&gt;"",$B56="")</formula>
    </cfRule>
    <cfRule type="expression" dxfId="452" priority="33">
      <formula>$B55=""</formula>
    </cfRule>
  </conditionalFormatting>
  <conditionalFormatting sqref="G55:N56">
    <cfRule type="expression" dxfId="451" priority="27">
      <formula>COUNTIF($G55:$N55,G55)&gt;1</formula>
    </cfRule>
  </conditionalFormatting>
  <conditionalFormatting sqref="AE10:AE54">
    <cfRule type="expression" dxfId="450" priority="21">
      <formula>AND($B9&lt;&gt;"",$B10="")</formula>
    </cfRule>
    <cfRule type="expression" dxfId="449" priority="22">
      <formula>$B9=""</formula>
    </cfRule>
  </conditionalFormatting>
  <conditionalFormatting sqref="W9:X50">
    <cfRule type="expression" dxfId="448" priority="1">
      <formula>AND($B9&lt;&gt;"",$B10="")</formula>
    </cfRule>
    <cfRule type="expression" dxfId="447" priority="2">
      <formula>$B9=""</formula>
    </cfRule>
  </conditionalFormatting>
  <dataValidations count="9">
    <dataValidation allowBlank="1" showInputMessage="1" showErrorMessage="1" prompt="Mohon diisi Bobot Nilai. Jika tidak Melakukan penilaian Sumatif silahkan tulis Bobot Nilai 0" sqref="X8" xr:uid="{00000000-0002-0000-0900-000000000000}"/>
    <dataValidation allowBlank="1" showInputMessage="1" showErrorMessage="1" prompt="Mohon diisi Bobot Nilai" sqref="W8 Y8" xr:uid="{00000000-0002-0000-0900-000001000000}"/>
    <dataValidation allowBlank="1" showInputMessage="1" showErrorMessage="1" prompt="Bobot Nilai" sqref="W6:Y6" xr:uid="{00000000-0002-0000-0900-000002000000}"/>
    <dataValidation allowBlank="1" showInputMessage="1" showErrorMessage="1" prompt="Rata-rata Harian" sqref="W7" xr:uid="{00000000-0002-0000-0900-000003000000}"/>
    <dataValidation type="textLength" operator="lessThanOrEqual" allowBlank="1" showInputMessage="1" showErrorMessage="1" sqref="I67:V74" xr:uid="{00000000-0002-0000-0900-000004000000}">
      <formula1>100</formula1>
    </dataValidation>
    <dataValidation type="textLength" operator="lessThanOrEqual" allowBlank="1" showInputMessage="1" showErrorMessage="1" errorTitle="Petunjuk" error="Tulis ringkasan KD maksimal 65 huruf" sqref="W68:AF74" xr:uid="{00000000-0002-0000-0900-000005000000}">
      <formula1>65</formula1>
    </dataValidation>
    <dataValidation allowBlank="1" showInputMessage="1" showErrorMessage="1" prompt="KKM" sqref="I81:I82" xr:uid="{00000000-0002-0000-0900-000006000000}"/>
    <dataValidation type="custom" allowBlank="1" showInputMessage="1" showErrorMessage="1" error="Ada nilai yang sama Bro!" prompt="JIKA ADA NILAI SUMATIF YANG SAMA, MAKA NILAI SUMATIF YG LAIN DITAMBAH angka 1-4 dibelakang koma. Misalnya 82 dan 82,2" sqref="O9:V56" xr:uid="{00000000-0002-0000-0900-000007000000}">
      <formula1>AND(O9&gt;0,O9&lt;=101,COUNTIF($O9:$V9,O9)=1)</formula1>
    </dataValidation>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4 W9:X50" xr:uid="{00000000-0002-0000-0900-000008000000}">
      <formula1>AND(G9&gt;0,G9&lt;=101,COUNTIF($G9:$N9,G9)=1)</formula1>
    </dataValidation>
  </dataValidations>
  <pageMargins left="0.70866141732283472" right="0.43307086614173229" top="0.39370078740157483" bottom="0.39370078740157483" header="0.19685039370078741" footer="0.23622047244094491"/>
  <pageSetup paperSize="9" orientation="landscape" blackAndWhite="1" horizontalDpi="4294967293" verticalDpi="4294967293"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34">
    <tabColor rgb="FF0000FF"/>
  </sheetPr>
  <dimension ref="A1:CV97"/>
  <sheetViews>
    <sheetView showGridLines="0" topLeftCell="A2" zoomScale="80" zoomScaleNormal="80" zoomScaleSheetLayoutView="80" workbookViewId="0">
      <pane xSplit="6" ySplit="7" topLeftCell="G9" activePane="bottomRight" state="frozen"/>
      <selection activeCell="H10" sqref="H10"/>
      <selection pane="topRight" activeCell="H10" sqref="H10"/>
      <selection pane="bottomLeft" activeCell="H10" sqref="H10"/>
      <selection pane="bottomRight" activeCell="H10" sqref="H1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73"/>
      <c r="B1" s="174"/>
      <c r="C1" s="174"/>
      <c r="D1" s="174"/>
      <c r="E1" s="174"/>
      <c r="F1" s="174"/>
      <c r="G1" s="174"/>
      <c r="H1" s="174"/>
      <c r="I1" s="174"/>
      <c r="J1" s="174"/>
      <c r="K1" s="174"/>
      <c r="L1" s="174"/>
      <c r="M1" s="174"/>
      <c r="N1" s="174"/>
      <c r="O1" s="174"/>
      <c r="P1" s="174"/>
      <c r="Q1" s="174"/>
      <c r="R1" s="174"/>
      <c r="S1" s="174"/>
      <c r="T1" s="174"/>
      <c r="U1" s="174"/>
      <c r="V1" s="174"/>
      <c r="W1" s="174"/>
      <c r="X1" s="174"/>
      <c r="Y1" s="174"/>
      <c r="Z1" s="174"/>
      <c r="AA1" s="174"/>
      <c r="AB1" s="174"/>
      <c r="AC1" s="174"/>
      <c r="AD1" s="174"/>
      <c r="AE1" s="174"/>
      <c r="AF1" s="174"/>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73"/>
      <c r="B2" s="260"/>
      <c r="C2" s="261"/>
      <c r="D2" s="261"/>
      <c r="E2" s="237" t="s">
        <v>128</v>
      </c>
      <c r="F2" s="238"/>
      <c r="G2" s="619" t="str">
        <f>Data!C4</f>
        <v>SMP ISLAM PEGANDON</v>
      </c>
      <c r="H2" s="619"/>
      <c r="I2" s="619"/>
      <c r="J2" s="619"/>
      <c r="K2" s="619"/>
      <c r="L2" s="619"/>
      <c r="M2" s="619"/>
      <c r="N2" s="619"/>
      <c r="O2" s="619"/>
      <c r="P2" s="619"/>
      <c r="Q2" s="619"/>
      <c r="R2" s="619"/>
      <c r="S2" s="619"/>
      <c r="T2" s="619"/>
      <c r="U2" s="619"/>
      <c r="V2" s="619"/>
      <c r="W2" s="207"/>
      <c r="X2" s="207"/>
      <c r="Y2" s="207"/>
      <c r="Z2" s="207"/>
      <c r="AA2" s="207"/>
      <c r="AB2" s="207"/>
      <c r="AC2" s="207"/>
      <c r="AD2" s="207"/>
      <c r="AE2" s="207"/>
      <c r="AF2" s="207"/>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73"/>
      <c r="B3" s="260"/>
      <c r="C3" s="261"/>
      <c r="D3" s="261"/>
      <c r="E3" s="371"/>
      <c r="F3" s="372"/>
      <c r="G3" s="622" t="str">
        <f>"TAHUN PELAJARAN "&amp;Data!$C$20</f>
        <v>TAHUN PELAJARAN 2024 / 2025</v>
      </c>
      <c r="H3" s="622"/>
      <c r="I3" s="622"/>
      <c r="J3" s="622"/>
      <c r="K3" s="622"/>
      <c r="L3" s="622"/>
      <c r="M3" s="622"/>
      <c r="N3" s="622"/>
      <c r="O3" s="622"/>
      <c r="P3" s="622"/>
      <c r="Q3" s="622"/>
      <c r="R3" s="622"/>
      <c r="S3" s="622"/>
      <c r="T3" s="622"/>
      <c r="U3" s="622"/>
      <c r="V3" s="622"/>
      <c r="W3" s="207"/>
      <c r="X3" s="207"/>
      <c r="Y3" s="207"/>
      <c r="Z3" s="207"/>
      <c r="AA3" s="207"/>
      <c r="AB3" s="207"/>
      <c r="AC3" s="207"/>
      <c r="AD3" s="207"/>
      <c r="AE3" s="207"/>
      <c r="AF3" s="207"/>
      <c r="BY3" s="4"/>
      <c r="BZ3" s="4"/>
      <c r="CA3" s="4"/>
      <c r="CB3" s="4"/>
      <c r="CC3" s="4"/>
      <c r="CD3" s="4"/>
      <c r="CE3" s="4"/>
      <c r="CF3" s="4"/>
      <c r="CG3" s="4"/>
      <c r="CH3" s="4"/>
      <c r="CI3" s="4"/>
      <c r="CJ3" s="4"/>
      <c r="CK3" s="4"/>
      <c r="CL3" s="4"/>
      <c r="CM3" s="4"/>
      <c r="CN3" s="4"/>
      <c r="CO3" s="4"/>
      <c r="CP3" s="4"/>
      <c r="CQ3" s="4"/>
      <c r="CR3" s="4"/>
      <c r="CS3" s="4"/>
      <c r="CT3" s="4"/>
    </row>
    <row r="4" spans="1:98" s="176" customFormat="1" ht="27.75" customHeight="1" x14ac:dyDescent="0.25">
      <c r="A4" s="175"/>
      <c r="B4" s="262"/>
      <c r="C4" s="263"/>
      <c r="D4" s="263"/>
      <c r="E4" s="620" t="s">
        <v>159</v>
      </c>
      <c r="F4" s="621"/>
      <c r="G4" s="622" t="str">
        <f>Menu!B6</f>
        <v>Bahasa Indonesia</v>
      </c>
      <c r="H4" s="622"/>
      <c r="I4" s="622"/>
      <c r="J4" s="622"/>
      <c r="K4" s="622"/>
      <c r="L4" s="622"/>
      <c r="M4" s="622"/>
      <c r="N4" s="622"/>
      <c r="O4" s="622"/>
      <c r="P4" s="622"/>
      <c r="Q4" s="622"/>
      <c r="R4" s="622"/>
      <c r="S4" s="622"/>
      <c r="T4" s="622"/>
      <c r="U4" s="622"/>
      <c r="V4" s="622"/>
      <c r="W4" s="207"/>
      <c r="X4" s="207"/>
      <c r="Y4" s="207"/>
      <c r="Z4" s="207"/>
      <c r="AA4" s="207"/>
      <c r="AB4" s="207"/>
      <c r="AC4" s="207"/>
      <c r="AD4" s="207"/>
      <c r="AE4" s="207"/>
      <c r="AF4" s="207"/>
    </row>
    <row r="5" spans="1:98" s="7" customFormat="1" ht="35.25" customHeight="1" thickBot="1" x14ac:dyDescent="0.3">
      <c r="A5" s="173"/>
      <c r="B5" s="623"/>
      <c r="C5" s="623"/>
      <c r="D5" s="347"/>
      <c r="E5" s="235"/>
      <c r="F5" s="236"/>
      <c r="G5" s="624" t="str">
        <f>'AQIDAH - AKHLAK'!G5</f>
        <v>Perolehan Hasil Assesmen Peserta Didik Kelas IX B Semester II ( Genap )</v>
      </c>
      <c r="H5" s="625"/>
      <c r="I5" s="625"/>
      <c r="J5" s="625"/>
      <c r="K5" s="625"/>
      <c r="L5" s="625"/>
      <c r="M5" s="625"/>
      <c r="N5" s="625"/>
      <c r="O5" s="625"/>
      <c r="P5" s="625"/>
      <c r="Q5" s="625"/>
      <c r="R5" s="625"/>
      <c r="S5" s="625"/>
      <c r="T5" s="625"/>
      <c r="U5" s="625"/>
      <c r="V5" s="625"/>
      <c r="W5" s="207"/>
      <c r="X5" s="207"/>
      <c r="Y5" s="207"/>
      <c r="Z5" s="207"/>
      <c r="AA5" s="207"/>
      <c r="AB5" s="207"/>
      <c r="AC5" s="207"/>
      <c r="AD5" s="207"/>
      <c r="AE5" s="207"/>
      <c r="AF5" s="207"/>
      <c r="BY5" s="4"/>
      <c r="BZ5" s="4"/>
      <c r="CA5" s="4"/>
      <c r="CB5" s="4"/>
      <c r="CC5" s="4"/>
      <c r="CD5" s="4"/>
      <c r="CE5" s="4"/>
      <c r="CF5" s="4"/>
      <c r="CG5" s="4"/>
      <c r="CH5" s="4"/>
      <c r="CI5" s="4"/>
      <c r="CJ5" s="4"/>
      <c r="CK5" s="4"/>
      <c r="CL5" s="4"/>
      <c r="CM5" s="4"/>
      <c r="CN5" s="4"/>
      <c r="CO5" s="4"/>
      <c r="CP5" s="4"/>
      <c r="CQ5" s="4"/>
      <c r="CR5" s="4"/>
      <c r="CS5" s="4"/>
      <c r="CT5" s="4"/>
    </row>
    <row r="6" spans="1:98" s="179" customFormat="1" ht="25.5" hidden="1" customHeight="1" thickBot="1" x14ac:dyDescent="0.3">
      <c r="A6" s="177"/>
      <c r="B6" s="178"/>
      <c r="C6" s="178"/>
      <c r="D6" s="178"/>
      <c r="E6" s="178"/>
      <c r="F6" s="178"/>
      <c r="G6" s="209">
        <f t="shared" ref="G6:V6" si="0">IF(COUNT(G9:G54)&gt;0,1,"")</f>
        <v>1</v>
      </c>
      <c r="H6" s="209">
        <f t="shared" si="0"/>
        <v>1</v>
      </c>
      <c r="I6" s="209">
        <f t="shared" si="0"/>
        <v>1</v>
      </c>
      <c r="J6" s="209">
        <f t="shared" si="0"/>
        <v>1</v>
      </c>
      <c r="K6" s="209">
        <f t="shared" si="0"/>
        <v>1</v>
      </c>
      <c r="L6" s="209">
        <f t="shared" si="0"/>
        <v>1</v>
      </c>
      <c r="M6" s="209">
        <f t="shared" si="0"/>
        <v>1</v>
      </c>
      <c r="N6" s="209">
        <f t="shared" si="0"/>
        <v>1</v>
      </c>
      <c r="O6" s="209">
        <f t="shared" si="0"/>
        <v>1</v>
      </c>
      <c r="P6" s="209">
        <f t="shared" si="0"/>
        <v>1</v>
      </c>
      <c r="Q6" s="209">
        <f t="shared" si="0"/>
        <v>1</v>
      </c>
      <c r="R6" s="209">
        <f t="shared" si="0"/>
        <v>1</v>
      </c>
      <c r="S6" s="209">
        <f t="shared" si="0"/>
        <v>1</v>
      </c>
      <c r="T6" s="209">
        <f t="shared" si="0"/>
        <v>1</v>
      </c>
      <c r="U6" s="209">
        <f t="shared" si="0"/>
        <v>1</v>
      </c>
      <c r="V6" s="209">
        <f t="shared" si="0"/>
        <v>1</v>
      </c>
      <c r="W6" s="210">
        <f>SUM(G6:N6)</f>
        <v>8</v>
      </c>
      <c r="X6" s="210">
        <f>SUM(O6:V6)</f>
        <v>8</v>
      </c>
      <c r="Y6" s="210">
        <f>SUM(W8:Y8)</f>
        <v>3</v>
      </c>
      <c r="Z6" s="208"/>
      <c r="AA6" s="208"/>
      <c r="AB6" s="208"/>
      <c r="AC6" s="208"/>
      <c r="AD6" s="208"/>
      <c r="AE6" s="208"/>
      <c r="AF6" s="208"/>
    </row>
    <row r="7" spans="1:98" s="7" customFormat="1" ht="39.75" customHeight="1" thickBot="1" x14ac:dyDescent="0.3">
      <c r="A7" s="173"/>
      <c r="B7" s="656" t="s">
        <v>0</v>
      </c>
      <c r="C7" s="652" t="s">
        <v>68</v>
      </c>
      <c r="D7" s="652" t="s">
        <v>69</v>
      </c>
      <c r="E7" s="652" t="s">
        <v>1</v>
      </c>
      <c r="F7" s="657" t="s">
        <v>14</v>
      </c>
      <c r="G7" s="658" t="s">
        <v>134</v>
      </c>
      <c r="H7" s="659"/>
      <c r="I7" s="659"/>
      <c r="J7" s="659"/>
      <c r="K7" s="659"/>
      <c r="L7" s="659"/>
      <c r="M7" s="659"/>
      <c r="N7" s="660"/>
      <c r="O7" s="649" t="s">
        <v>135</v>
      </c>
      <c r="P7" s="650"/>
      <c r="Q7" s="650"/>
      <c r="R7" s="650"/>
      <c r="S7" s="650"/>
      <c r="T7" s="650"/>
      <c r="U7" s="650"/>
      <c r="V7" s="651"/>
      <c r="W7" s="241" t="s">
        <v>136</v>
      </c>
      <c r="X7" s="241" t="s">
        <v>138</v>
      </c>
      <c r="Y7" s="241" t="s">
        <v>137</v>
      </c>
      <c r="Z7" s="662" t="s">
        <v>80</v>
      </c>
      <c r="AA7" s="203"/>
      <c r="AB7" s="203"/>
      <c r="AC7" s="203"/>
      <c r="AD7" s="203"/>
      <c r="AE7" s="654" t="s">
        <v>144</v>
      </c>
      <c r="AF7" s="653"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73"/>
      <c r="B8" s="614"/>
      <c r="C8" s="616"/>
      <c r="D8" s="616"/>
      <c r="E8" s="616"/>
      <c r="F8" s="618"/>
      <c r="G8" s="169" t="str">
        <f>H67</f>
        <v>TP-1</v>
      </c>
      <c r="H8" s="170" t="str">
        <f>H68</f>
        <v>TP-2</v>
      </c>
      <c r="I8" s="170" t="str">
        <f>H69</f>
        <v>TP-3</v>
      </c>
      <c r="J8" s="170" t="str">
        <f>H70</f>
        <v>TP-4</v>
      </c>
      <c r="K8" s="170" t="str">
        <f>H71</f>
        <v>TP-5</v>
      </c>
      <c r="L8" s="170" t="str">
        <f>H72</f>
        <v>TP-6</v>
      </c>
      <c r="M8" s="170" t="str">
        <f>H73</f>
        <v>TP-7</v>
      </c>
      <c r="N8" s="171" t="str">
        <f>H74</f>
        <v>TP-8</v>
      </c>
      <c r="O8" s="169" t="s">
        <v>148</v>
      </c>
      <c r="P8" s="170" t="s">
        <v>149</v>
      </c>
      <c r="Q8" s="170" t="s">
        <v>150</v>
      </c>
      <c r="R8" s="170" t="s">
        <v>151</v>
      </c>
      <c r="S8" s="170" t="s">
        <v>152</v>
      </c>
      <c r="T8" s="170" t="s">
        <v>153</v>
      </c>
      <c r="U8" s="170" t="s">
        <v>154</v>
      </c>
      <c r="V8" s="171" t="s">
        <v>155</v>
      </c>
      <c r="W8" s="352">
        <v>1</v>
      </c>
      <c r="X8" s="352">
        <v>1</v>
      </c>
      <c r="Y8" s="352">
        <v>1</v>
      </c>
      <c r="Z8" s="662"/>
      <c r="AA8" s="205" t="s">
        <v>129</v>
      </c>
      <c r="AB8" s="205" t="s">
        <v>130</v>
      </c>
      <c r="AC8" s="655" t="s">
        <v>3</v>
      </c>
      <c r="AD8" s="655"/>
      <c r="AE8" s="654"/>
      <c r="AF8" s="653"/>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73"/>
      <c r="B9" s="134">
        <v>1</v>
      </c>
      <c r="C9" s="135">
        <f>IF(Data!F5="","",Data!F5)</f>
        <v>2111</v>
      </c>
      <c r="D9" s="135" t="str">
        <f>IF(Data!G5="","",Data!G5)</f>
        <v>3109336136</v>
      </c>
      <c r="E9" s="152" t="str">
        <f>IF(Data!H5="","",Data!H5)</f>
        <v>AGA ALBANI ZAMIR</v>
      </c>
      <c r="F9" s="135" t="str">
        <f>IF(Data!I5="","",Data!I5)</f>
        <v>L</v>
      </c>
      <c r="G9" s="351">
        <f>IF([33]BIND!G9="","",[33]BIND!G9)</f>
        <v>95</v>
      </c>
      <c r="H9" s="351">
        <f>IF([33]BIND!H9="","",[33]BIND!H9)</f>
        <v>85</v>
      </c>
      <c r="I9" s="351">
        <f>IF([33]BIND!I9="","",[33]BIND!I9)</f>
        <v>74</v>
      </c>
      <c r="J9" s="351">
        <f>IF([33]BIND!J9="","",[33]BIND!J9)</f>
        <v>86</v>
      </c>
      <c r="K9" s="351">
        <f>IF([33]BIND!K9="","",[33]BIND!K9)</f>
        <v>0</v>
      </c>
      <c r="L9" s="351">
        <f>IF([33]BIND!L9="","",[33]BIND!L9)</f>
        <v>0</v>
      </c>
      <c r="M9" s="351">
        <f>IF([33]BIND!M9="","",[33]BIND!M9)</f>
        <v>0</v>
      </c>
      <c r="N9" s="351">
        <f>IF([33]BIND!N9="","",[33]BIND!N9)</f>
        <v>0</v>
      </c>
      <c r="O9" s="351">
        <f>IF([33]BIND!O9="","",[33]BIND!O9)</f>
        <v>83</v>
      </c>
      <c r="P9" s="351">
        <f>IF([33]BIND!P9="","",[33]BIND!P9)</f>
        <v>81</v>
      </c>
      <c r="Q9" s="351">
        <f>IF([33]BIND!Q9="","",[33]BIND!Q9)</f>
        <v>84</v>
      </c>
      <c r="R9" s="351">
        <f>IF([33]BIND!R9="","",[33]BIND!R9)</f>
        <v>83</v>
      </c>
      <c r="S9" s="351">
        <f>IF([33]BIND!S9="","",[33]BIND!S9)</f>
        <v>0</v>
      </c>
      <c r="T9" s="351">
        <f>IF([33]BIND!T9="","",[33]BIND!T9)</f>
        <v>0</v>
      </c>
      <c r="U9" s="351">
        <f>IF([33]BIND!U9="","",[33]BIND!U9)</f>
        <v>0</v>
      </c>
      <c r="V9" s="351">
        <f>IF([33]BIND!V9="","",[33]BIND!V9)</f>
        <v>0</v>
      </c>
      <c r="W9" s="375">
        <f>IF([33]BIND!W9="","",[33]BIND!W9)</f>
        <v>85</v>
      </c>
      <c r="X9" s="375">
        <f>IF([33]BIND!X9="","",[33]BIND!X9)</f>
        <v>82.75</v>
      </c>
      <c r="Y9" s="351">
        <f>IF([33]BIND!Y9="","",[33]BIND!Y9)</f>
        <v>70</v>
      </c>
      <c r="Z9" s="376">
        <f t="shared" ref="Z9:Z10" si="1">IFERROR(IF(OR(X9="",Y9=""),"",ROUND(((W9*$W$8)+(X9*$X$8)+(Y9*$Y$8))/$Y$6,0)),"")</f>
        <v>79</v>
      </c>
      <c r="AA9" s="377">
        <f>MAX(G9:N9)</f>
        <v>95</v>
      </c>
      <c r="AB9" s="377">
        <f>MIN(G9:N9)</f>
        <v>0</v>
      </c>
      <c r="AC9" s="377">
        <f>MATCH(AA9,G9:N9,0)</f>
        <v>1</v>
      </c>
      <c r="AD9" s="377">
        <f>MATCH(AB9,G9:N9,0)</f>
        <v>5</v>
      </c>
      <c r="AE9" s="378" t="str">
        <f>IFERROR("Menunjukkan penguasaan"&amp; " dalam "&amp;(VLOOKUP(AC9,$G$67:$I$74,3)),"")</f>
        <v>Menunjukkan penguasaan dalam mengeksplorasi dan mengevaluasi informasi dalam teks berita</v>
      </c>
      <c r="AF9" s="379" t="str">
        <f>IFERROR("Perlu bantuan dalam "&amp;(VLOOKUP(AD9,$G$67:$I$74,3)),"")</f>
        <v>Perlu bantuan dalam 0</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73"/>
      <c r="B10" s="134">
        <f t="shared" ref="B10" si="2">IF(E10="","",B9+1)</f>
        <v>2</v>
      </c>
      <c r="C10" s="135">
        <f>IF(Data!F6="","",Data!F6)</f>
        <v>2100</v>
      </c>
      <c r="D10" s="135" t="str">
        <f>IF(Data!G6="","",Data!G6)</f>
        <v>0108954708</v>
      </c>
      <c r="E10" s="152" t="str">
        <f>IF(Data!H6="","",Data!H6)</f>
        <v>AKBAR FIRLY MAULANA</v>
      </c>
      <c r="F10" s="135" t="str">
        <f>IF(Data!I6="","",Data!I6)</f>
        <v>L</v>
      </c>
      <c r="G10" s="135">
        <f>IF([33]BIND!G10="","",[33]BIND!G10)</f>
        <v>95</v>
      </c>
      <c r="H10" s="135">
        <f>IF([33]BIND!H10="","",[33]BIND!H10)</f>
        <v>88</v>
      </c>
      <c r="I10" s="135">
        <f>IF([33]BIND!I10="","",[33]BIND!I10)</f>
        <v>94</v>
      </c>
      <c r="J10" s="135">
        <f>IF([33]BIND!J10="","",[33]BIND!J10)</f>
        <v>89</v>
      </c>
      <c r="K10" s="135">
        <f>IF([33]BIND!K10="","",[33]BIND!K10)</f>
        <v>0</v>
      </c>
      <c r="L10" s="135">
        <f>IF([33]BIND!L10="","",[33]BIND!L10)</f>
        <v>0</v>
      </c>
      <c r="M10" s="135">
        <f>IF([33]BIND!M10="","",[33]BIND!M10)</f>
        <v>0</v>
      </c>
      <c r="N10" s="135">
        <f>IF([33]BIND!N10="","",[33]BIND!N10)</f>
        <v>0</v>
      </c>
      <c r="O10" s="135">
        <f>IF([33]BIND!O10="","",[33]BIND!O10)</f>
        <v>89</v>
      </c>
      <c r="P10" s="135">
        <f>IF([33]BIND!P10="","",[33]BIND!P10)</f>
        <v>84</v>
      </c>
      <c r="Q10" s="135">
        <f>IF([33]BIND!Q10="","",[33]BIND!Q10)</f>
        <v>82</v>
      </c>
      <c r="R10" s="135">
        <f>IF([33]BIND!R10="","",[33]BIND!R10)</f>
        <v>86</v>
      </c>
      <c r="S10" s="135">
        <f>IF([33]BIND!S10="","",[33]BIND!S10)</f>
        <v>0</v>
      </c>
      <c r="T10" s="135">
        <f>IF([33]BIND!T10="","",[33]BIND!T10)</f>
        <v>0</v>
      </c>
      <c r="U10" s="135">
        <f>IF([33]BIND!U10="","",[33]BIND!U10)</f>
        <v>0</v>
      </c>
      <c r="V10" s="350">
        <f>IF([33]BIND!V10="","",[33]BIND!V10)</f>
        <v>0</v>
      </c>
      <c r="W10" s="375">
        <f>IF([33]BIND!W10="","",[33]BIND!W10)</f>
        <v>91.5</v>
      </c>
      <c r="X10" s="375">
        <f>IF([33]BIND!X10="","",[33]BIND!X10)</f>
        <v>85.25</v>
      </c>
      <c r="Y10" s="351">
        <f>IF([33]BIND!Y10="","",[33]BIND!Y10)</f>
        <v>80</v>
      </c>
      <c r="Z10" s="302">
        <f t="shared" si="1"/>
        <v>86</v>
      </c>
      <c r="AA10" s="201">
        <f t="shared" ref="AA10" si="3">MAX(G10:N10)</f>
        <v>95</v>
      </c>
      <c r="AB10" s="201">
        <f t="shared" ref="AB10" si="4">MIN(G10:N10)</f>
        <v>0</v>
      </c>
      <c r="AC10" s="201">
        <f t="shared" ref="AC10" si="5">MATCH(AA10,G10:N10,0)</f>
        <v>1</v>
      </c>
      <c r="AD10" s="201">
        <f t="shared" ref="AD10" si="6">MATCH(AB10,G10:N10,0)</f>
        <v>5</v>
      </c>
      <c r="AE10" s="221" t="str">
        <f>IFERROR("Menunjukkan penguasaan"&amp; " dalam "&amp;(VLOOKUP(AC10,$G$67:$I$74,3)),"")</f>
        <v>Menunjukkan penguasaan dalam mengeksplorasi dan mengevaluasi informasi dalam teks berita</v>
      </c>
      <c r="AF10" s="226" t="str">
        <f>IFERROR("Perlu bantuan dalam "&amp;(VLOOKUP(AD10,$G$67:$I$74,3)),"")</f>
        <v>Perlu bantuan dalam 0</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73"/>
      <c r="B11" s="134">
        <f t="shared" ref="B11:B54" si="7">IF(E11="","",B10+1)</f>
        <v>3</v>
      </c>
      <c r="C11" s="135">
        <f>IF(Data!F7="","",Data!F7)</f>
        <v>2085</v>
      </c>
      <c r="D11" s="135" t="str">
        <f>IF(Data!G7="","",Data!G7)</f>
        <v>0093911821</v>
      </c>
      <c r="E11" s="152" t="str">
        <f>IF(Data!H7="","",Data!H7)</f>
        <v>ALVINO EWALDO</v>
      </c>
      <c r="F11" s="135" t="str">
        <f>IF(Data!I7="","",Data!I7)</f>
        <v>L</v>
      </c>
      <c r="G11" s="135">
        <f>IF([33]BIND!G11="","",[33]BIND!G11)</f>
        <v>90</v>
      </c>
      <c r="H11" s="135">
        <f>IF([33]BIND!H11="","",[33]BIND!H11)</f>
        <v>78</v>
      </c>
      <c r="I11" s="135">
        <f>IF([33]BIND!I11="","",[33]BIND!I11)</f>
        <v>88</v>
      </c>
      <c r="J11" s="135">
        <f>IF([33]BIND!J11="","",[33]BIND!J11)</f>
        <v>89</v>
      </c>
      <c r="K11" s="135">
        <f>IF([33]BIND!K11="","",[33]BIND!K11)</f>
        <v>0</v>
      </c>
      <c r="L11" s="135">
        <f>IF([33]BIND!L11="","",[33]BIND!L11)</f>
        <v>0</v>
      </c>
      <c r="M11" s="135">
        <f>IF([33]BIND!M11="","",[33]BIND!M11)</f>
        <v>0</v>
      </c>
      <c r="N11" s="135">
        <f>IF([33]BIND!N11="","",[33]BIND!N11)</f>
        <v>0</v>
      </c>
      <c r="O11" s="135">
        <f>IF([33]BIND!O11="","",[33]BIND!O11)</f>
        <v>89</v>
      </c>
      <c r="P11" s="135">
        <f>IF([33]BIND!P11="","",[33]BIND!P11)</f>
        <v>84</v>
      </c>
      <c r="Q11" s="135">
        <f>IF([33]BIND!Q11="","",[33]BIND!Q11)</f>
        <v>83</v>
      </c>
      <c r="R11" s="135">
        <f>IF([33]BIND!R11="","",[33]BIND!R11)</f>
        <v>90</v>
      </c>
      <c r="S11" s="135">
        <f>IF([33]BIND!S11="","",[33]BIND!S11)</f>
        <v>0</v>
      </c>
      <c r="T11" s="135">
        <f>IF([33]BIND!T11="","",[33]BIND!T11)</f>
        <v>0</v>
      </c>
      <c r="U11" s="135">
        <f>IF([33]BIND!U11="","",[33]BIND!U11)</f>
        <v>0</v>
      </c>
      <c r="V11" s="350">
        <f>IF([33]BIND!V11="","",[33]BIND!V11)</f>
        <v>0</v>
      </c>
      <c r="W11" s="375">
        <f>IF([33]BIND!W11="","",[33]BIND!W11)</f>
        <v>86.25</v>
      </c>
      <c r="X11" s="375">
        <f>IF([33]BIND!X11="","",[33]BIND!X11)</f>
        <v>86.5</v>
      </c>
      <c r="Y11" s="351">
        <f>IF([33]BIND!Y11="","",[33]BIND!Y11)</f>
        <v>92</v>
      </c>
      <c r="Z11" s="302">
        <f t="shared" ref="Z11:Z54" si="8">IFERROR(IF(OR(X11="",Y11=""),"",ROUND(((W11*$W$8)+(X11*$X$8)+(Y11*$Y$8))/$Y$6,0)),"")</f>
        <v>88</v>
      </c>
      <c r="AA11" s="201">
        <f t="shared" ref="AA11:AA54" si="9">MAX(G11:N11)</f>
        <v>90</v>
      </c>
      <c r="AB11" s="201">
        <f t="shared" ref="AB11:AB54" si="10">MIN(G11:N11)</f>
        <v>0</v>
      </c>
      <c r="AC11" s="201">
        <f t="shared" ref="AC11:AC54" si="11">MATCH(AA11,G11:N11,0)</f>
        <v>1</v>
      </c>
      <c r="AD11" s="201">
        <f t="shared" ref="AD11:AD54" si="12">MATCH(AB11,G11:N11,0)</f>
        <v>5</v>
      </c>
      <c r="AE11" s="221" t="str">
        <f t="shared" ref="AE11:AE54" si="13">IFERROR("Menunjukkan penguasaan"&amp; " dalam "&amp;(VLOOKUP(AC11,$G$67:$I$74,3)),"")</f>
        <v>Menunjukkan penguasaan dalam mengeksplorasi dan mengevaluasi informasi dalam teks berita</v>
      </c>
      <c r="AF11" s="226" t="str">
        <f t="shared" ref="AF11:AF54" si="14">IFERROR("Perlu bantuan dalam "&amp;(VLOOKUP(AD11,$G$67:$I$74,3)),"")</f>
        <v>Perlu bantuan dalam 0</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73"/>
      <c r="B12" s="134">
        <f t="shared" si="7"/>
        <v>4</v>
      </c>
      <c r="C12" s="135">
        <f>IF(Data!F8="","",Data!F8)</f>
        <v>2075</v>
      </c>
      <c r="D12" s="135" t="str">
        <f>IF(Data!G8="","",Data!G8)</f>
        <v>0098772064</v>
      </c>
      <c r="E12" s="152" t="str">
        <f>IF(Data!H8="","",Data!H8)</f>
        <v>AURA SUCI RAMADHANI</v>
      </c>
      <c r="F12" s="135" t="str">
        <f>IF(Data!I8="","",Data!I8)</f>
        <v>P</v>
      </c>
      <c r="G12" s="135">
        <f>IF([33]BIND!G12="","",[33]BIND!G12)</f>
        <v>95</v>
      </c>
      <c r="H12" s="135">
        <f>IF([33]BIND!H12="","",[33]BIND!H12)</f>
        <v>78</v>
      </c>
      <c r="I12" s="135">
        <f>IF([33]BIND!I12="","",[33]BIND!I12)</f>
        <v>83</v>
      </c>
      <c r="J12" s="135">
        <f>IF([33]BIND!J12="","",[33]BIND!J12)</f>
        <v>80</v>
      </c>
      <c r="K12" s="135">
        <f>IF([33]BIND!K12="","",[33]BIND!K12)</f>
        <v>0</v>
      </c>
      <c r="L12" s="135">
        <f>IF([33]BIND!L12="","",[33]BIND!L12)</f>
        <v>0</v>
      </c>
      <c r="M12" s="135">
        <f>IF([33]BIND!M12="","",[33]BIND!M12)</f>
        <v>0</v>
      </c>
      <c r="N12" s="135">
        <f>IF([33]BIND!N12="","",[33]BIND!N12)</f>
        <v>0</v>
      </c>
      <c r="O12" s="135">
        <f>IF([33]BIND!O12="","",[33]BIND!O12)</f>
        <v>80</v>
      </c>
      <c r="P12" s="135">
        <f>IF([33]BIND!P12="","",[33]BIND!P12)</f>
        <v>84</v>
      </c>
      <c r="Q12" s="135">
        <f>IF([33]BIND!Q12="","",[33]BIND!Q12)</f>
        <v>77</v>
      </c>
      <c r="R12" s="135">
        <f>IF([33]BIND!R12="","",[33]BIND!R12)</f>
        <v>83</v>
      </c>
      <c r="S12" s="135">
        <f>IF([33]BIND!S12="","",[33]BIND!S12)</f>
        <v>0</v>
      </c>
      <c r="T12" s="135">
        <f>IF([33]BIND!T12="","",[33]BIND!T12)</f>
        <v>0</v>
      </c>
      <c r="U12" s="135">
        <f>IF([33]BIND!U12="","",[33]BIND!U12)</f>
        <v>0</v>
      </c>
      <c r="V12" s="350">
        <f>IF([33]BIND!V12="","",[33]BIND!V12)</f>
        <v>0</v>
      </c>
      <c r="W12" s="375">
        <f>IF([33]BIND!W12="","",[33]BIND!W12)</f>
        <v>84</v>
      </c>
      <c r="X12" s="375">
        <f>IF([33]BIND!X12="","",[33]BIND!X12)</f>
        <v>81</v>
      </c>
      <c r="Y12" s="351">
        <f>IF([33]BIND!Y12="","",[33]BIND!Y12)</f>
        <v>70</v>
      </c>
      <c r="Z12" s="302">
        <f t="shared" si="8"/>
        <v>78</v>
      </c>
      <c r="AA12" s="201">
        <f t="shared" si="9"/>
        <v>95</v>
      </c>
      <c r="AB12" s="201">
        <f t="shared" si="10"/>
        <v>0</v>
      </c>
      <c r="AC12" s="201">
        <f t="shared" si="11"/>
        <v>1</v>
      </c>
      <c r="AD12" s="201">
        <f t="shared" si="12"/>
        <v>5</v>
      </c>
      <c r="AE12" s="221" t="str">
        <f t="shared" si="13"/>
        <v>Menunjukkan penguasaan dalam mengeksplorasi dan mengevaluasi informasi dalam teks berita</v>
      </c>
      <c r="AF12" s="226" t="str">
        <f t="shared" si="14"/>
        <v>Perlu bantuan dalam 0</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73"/>
      <c r="B13" s="134">
        <f t="shared" si="7"/>
        <v>5</v>
      </c>
      <c r="C13" s="135">
        <f>IF(Data!F9="","",Data!F9)</f>
        <v>2086</v>
      </c>
      <c r="D13" s="135" t="str">
        <f>IF(Data!G9="","",Data!G9)</f>
        <v>0103867888</v>
      </c>
      <c r="E13" s="152" t="str">
        <f>IF(Data!H9="","",Data!H9)</f>
        <v>AYU SAFNA</v>
      </c>
      <c r="F13" s="135" t="str">
        <f>IF(Data!I9="","",Data!I9)</f>
        <v>P</v>
      </c>
      <c r="G13" s="135">
        <f>IF([33]BIND!G13="","",[33]BIND!G13)</f>
        <v>90</v>
      </c>
      <c r="H13" s="135">
        <f>IF([33]BIND!H13="","",[33]BIND!H13)</f>
        <v>87</v>
      </c>
      <c r="I13" s="135">
        <f>IF([33]BIND!I13="","",[33]BIND!I13)</f>
        <v>75</v>
      </c>
      <c r="J13" s="135">
        <f>IF([33]BIND!J13="","",[33]BIND!J13)</f>
        <v>88</v>
      </c>
      <c r="K13" s="135">
        <f>IF([33]BIND!K13="","",[33]BIND!K13)</f>
        <v>0</v>
      </c>
      <c r="L13" s="135">
        <f>IF([33]BIND!L13="","",[33]BIND!L13)</f>
        <v>0</v>
      </c>
      <c r="M13" s="135">
        <f>IF([33]BIND!M13="","",[33]BIND!M13)</f>
        <v>0</v>
      </c>
      <c r="N13" s="135">
        <f>IF([33]BIND!N13="","",[33]BIND!N13)</f>
        <v>0</v>
      </c>
      <c r="O13" s="135">
        <f>IF([33]BIND!O13="","",[33]BIND!O13)</f>
        <v>89</v>
      </c>
      <c r="P13" s="135">
        <f>IF([33]BIND!P13="","",[33]BIND!P13)</f>
        <v>83</v>
      </c>
      <c r="Q13" s="135">
        <f>IF([33]BIND!Q13="","",[33]BIND!Q13)</f>
        <v>83</v>
      </c>
      <c r="R13" s="135">
        <f>IF([33]BIND!R13="","",[33]BIND!R13)</f>
        <v>89</v>
      </c>
      <c r="S13" s="135">
        <f>IF([33]BIND!S13="","",[33]BIND!S13)</f>
        <v>0</v>
      </c>
      <c r="T13" s="135">
        <f>IF([33]BIND!T13="","",[33]BIND!T13)</f>
        <v>0</v>
      </c>
      <c r="U13" s="135">
        <f>IF([33]BIND!U13="","",[33]BIND!U13)</f>
        <v>0</v>
      </c>
      <c r="V13" s="350">
        <f>IF([33]BIND!V13="","",[33]BIND!V13)</f>
        <v>0</v>
      </c>
      <c r="W13" s="375">
        <f>IF([33]BIND!W13="","",[33]BIND!W13)</f>
        <v>85</v>
      </c>
      <c r="X13" s="375">
        <f>IF([33]BIND!X13="","",[33]BIND!X13)</f>
        <v>86</v>
      </c>
      <c r="Y13" s="351">
        <f>IF([33]BIND!Y13="","",[33]BIND!Y13)</f>
        <v>88</v>
      </c>
      <c r="Z13" s="302">
        <f t="shared" si="8"/>
        <v>86</v>
      </c>
      <c r="AA13" s="201">
        <f t="shared" si="9"/>
        <v>90</v>
      </c>
      <c r="AB13" s="201">
        <f t="shared" si="10"/>
        <v>0</v>
      </c>
      <c r="AC13" s="201">
        <f t="shared" si="11"/>
        <v>1</v>
      </c>
      <c r="AD13" s="201">
        <f t="shared" si="12"/>
        <v>5</v>
      </c>
      <c r="AE13" s="221" t="str">
        <f t="shared" si="13"/>
        <v>Menunjukkan penguasaan dalam mengeksplorasi dan mengevaluasi informasi dalam teks berita</v>
      </c>
      <c r="AF13" s="226" t="str">
        <f t="shared" si="14"/>
        <v>Perlu bantuan dalam 0</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73"/>
      <c r="B14" s="134">
        <f t="shared" si="7"/>
        <v>6</v>
      </c>
      <c r="C14" s="135">
        <f>IF(Data!F10="","",Data!F10)</f>
        <v>2089</v>
      </c>
      <c r="D14" s="135" t="str">
        <f>IF(Data!G10="","",Data!G10)</f>
        <v>3098656100</v>
      </c>
      <c r="E14" s="152" t="str">
        <f>IF(Data!H10="","",Data!H10)</f>
        <v>DEWI AYU NURHALIZA</v>
      </c>
      <c r="F14" s="135" t="str">
        <f>IF(Data!I10="","",Data!I10)</f>
        <v>P</v>
      </c>
      <c r="G14" s="135">
        <f>IF([33]BIND!G14="","",[33]BIND!G14)</f>
        <v>90</v>
      </c>
      <c r="H14" s="135">
        <f>IF([33]BIND!H14="","",[33]BIND!H14)</f>
        <v>85</v>
      </c>
      <c r="I14" s="135">
        <f>IF([33]BIND!I14="","",[33]BIND!I14)</f>
        <v>93</v>
      </c>
      <c r="J14" s="135">
        <f>IF([33]BIND!J14="","",[33]BIND!J14)</f>
        <v>91</v>
      </c>
      <c r="K14" s="135">
        <f>IF([33]BIND!K14="","",[33]BIND!K14)</f>
        <v>0</v>
      </c>
      <c r="L14" s="135">
        <f>IF([33]BIND!L14="","",[33]BIND!L14)</f>
        <v>0</v>
      </c>
      <c r="M14" s="135">
        <f>IF([33]BIND!M14="","",[33]BIND!M14)</f>
        <v>0</v>
      </c>
      <c r="N14" s="135">
        <f>IF([33]BIND!N14="","",[33]BIND!N14)</f>
        <v>0</v>
      </c>
      <c r="O14" s="135">
        <f>IF([33]BIND!O14="","",[33]BIND!O14)</f>
        <v>80</v>
      </c>
      <c r="P14" s="135">
        <f>IF([33]BIND!P14="","",[33]BIND!P14)</f>
        <v>83</v>
      </c>
      <c r="Q14" s="135">
        <f>IF([33]BIND!Q14="","",[33]BIND!Q14)</f>
        <v>76</v>
      </c>
      <c r="R14" s="135">
        <f>IF([33]BIND!R14="","",[33]BIND!R14)</f>
        <v>85</v>
      </c>
      <c r="S14" s="135">
        <f>IF([33]BIND!S14="","",[33]BIND!S14)</f>
        <v>0</v>
      </c>
      <c r="T14" s="135">
        <f>IF([33]BIND!T14="","",[33]BIND!T14)</f>
        <v>0</v>
      </c>
      <c r="U14" s="135">
        <f>IF([33]BIND!U14="","",[33]BIND!U14)</f>
        <v>0</v>
      </c>
      <c r="V14" s="350">
        <f>IF([33]BIND!V14="","",[33]BIND!V14)</f>
        <v>0</v>
      </c>
      <c r="W14" s="375">
        <f>IF([33]BIND!W14="","",[33]BIND!W14)</f>
        <v>89.75</v>
      </c>
      <c r="X14" s="375">
        <f>IF([33]BIND!X14="","",[33]BIND!X14)</f>
        <v>81</v>
      </c>
      <c r="Y14" s="351">
        <f>IF([33]BIND!Y14="","",[33]BIND!Y14)</f>
        <v>78</v>
      </c>
      <c r="Z14" s="302">
        <f t="shared" si="8"/>
        <v>83</v>
      </c>
      <c r="AA14" s="201">
        <f t="shared" si="9"/>
        <v>93</v>
      </c>
      <c r="AB14" s="201">
        <f t="shared" si="10"/>
        <v>0</v>
      </c>
      <c r="AC14" s="201">
        <f t="shared" si="11"/>
        <v>3</v>
      </c>
      <c r="AD14" s="201">
        <f t="shared" si="12"/>
        <v>5</v>
      </c>
      <c r="AE14" s="221" t="str">
        <f t="shared" si="13"/>
        <v>Menunjukkan penguasaan dalam memahami informasi dan bagian-bagian dalam Buku Fiksi dan Buku Nonfiksi</v>
      </c>
      <c r="AF14" s="226" t="str">
        <f t="shared" si="14"/>
        <v>Perlu bantuan dalam 0</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73"/>
      <c r="B15" s="134">
        <f t="shared" si="7"/>
        <v>7</v>
      </c>
      <c r="C15" s="135">
        <f>IF(Data!F11="","",Data!F11)</f>
        <v>2115</v>
      </c>
      <c r="D15" s="135" t="str">
        <f>IF(Data!G11="","",Data!G11)</f>
        <v>0105966564</v>
      </c>
      <c r="E15" s="152" t="str">
        <f>IF(Data!H11="","",Data!H11)</f>
        <v xml:space="preserve">FADLY ARYA PUTRA </v>
      </c>
      <c r="F15" s="135" t="str">
        <f>IF(Data!I11="","",Data!I11)</f>
        <v>L</v>
      </c>
      <c r="G15" s="135">
        <f>IF([33]BIND!G15="","",[33]BIND!G15)</f>
        <v>90</v>
      </c>
      <c r="H15" s="135">
        <f>IF([33]BIND!H15="","",[33]BIND!H15)</f>
        <v>75</v>
      </c>
      <c r="I15" s="135">
        <f>IF([33]BIND!I15="","",[33]BIND!I15)</f>
        <v>81</v>
      </c>
      <c r="J15" s="135">
        <f>IF([33]BIND!J15="","",[33]BIND!J15)</f>
        <v>85</v>
      </c>
      <c r="K15" s="135">
        <f>IF([33]BIND!K15="","",[33]BIND!K15)</f>
        <v>0</v>
      </c>
      <c r="L15" s="135">
        <f>IF([33]BIND!L15="","",[33]BIND!L15)</f>
        <v>0</v>
      </c>
      <c r="M15" s="135">
        <f>IF([33]BIND!M15="","",[33]BIND!M15)</f>
        <v>0</v>
      </c>
      <c r="N15" s="135">
        <f>IF([33]BIND!N15="","",[33]BIND!N15)</f>
        <v>0</v>
      </c>
      <c r="O15" s="135">
        <f>IF([33]BIND!O15="","",[33]BIND!O15)</f>
        <v>87</v>
      </c>
      <c r="P15" s="135">
        <f>IF([33]BIND!P15="","",[33]BIND!P15)</f>
        <v>83</v>
      </c>
      <c r="Q15" s="135">
        <f>IF([33]BIND!Q15="","",[33]BIND!Q15)</f>
        <v>81</v>
      </c>
      <c r="R15" s="135">
        <f>IF([33]BIND!R15="","",[33]BIND!R15)</f>
        <v>83</v>
      </c>
      <c r="S15" s="135">
        <f>IF([33]BIND!S15="","",[33]BIND!S15)</f>
        <v>0</v>
      </c>
      <c r="T15" s="135">
        <f>IF([33]BIND!T15="","",[33]BIND!T15)</f>
        <v>0</v>
      </c>
      <c r="U15" s="135">
        <f>IF([33]BIND!U15="","",[33]BIND!U15)</f>
        <v>0</v>
      </c>
      <c r="V15" s="350">
        <f>IF([33]BIND!V15="","",[33]BIND!V15)</f>
        <v>0</v>
      </c>
      <c r="W15" s="375">
        <f>IF([33]BIND!W15="","",[33]BIND!W15)</f>
        <v>82.75</v>
      </c>
      <c r="X15" s="375">
        <f>IF([33]BIND!X15="","",[33]BIND!X15)</f>
        <v>83.5</v>
      </c>
      <c r="Y15" s="351">
        <f>IF([33]BIND!Y15="","",[33]BIND!Y15)</f>
        <v>70</v>
      </c>
      <c r="Z15" s="302">
        <f t="shared" si="8"/>
        <v>79</v>
      </c>
      <c r="AA15" s="201">
        <f t="shared" si="9"/>
        <v>90</v>
      </c>
      <c r="AB15" s="201">
        <f t="shared" si="10"/>
        <v>0</v>
      </c>
      <c r="AC15" s="201">
        <f t="shared" si="11"/>
        <v>1</v>
      </c>
      <c r="AD15" s="201">
        <f t="shared" si="12"/>
        <v>5</v>
      </c>
      <c r="AE15" s="221" t="str">
        <f t="shared" si="13"/>
        <v>Menunjukkan penguasaan dalam mengeksplorasi dan mengevaluasi informasi dalam teks berita</v>
      </c>
      <c r="AF15" s="226" t="str">
        <f t="shared" si="14"/>
        <v>Perlu bantuan dalam 0</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73"/>
      <c r="B16" s="134">
        <f t="shared" si="7"/>
        <v>8</v>
      </c>
      <c r="C16" s="135">
        <f>IF(Data!F12="","",Data!F12)</f>
        <v>2082</v>
      </c>
      <c r="D16" s="135" t="str">
        <f>IF(Data!G12="","",Data!G12)</f>
        <v>3092203012</v>
      </c>
      <c r="E16" s="152" t="str">
        <f>IF(Data!H12="","",Data!H12)</f>
        <v>ILHAM MAULANA</v>
      </c>
      <c r="F16" s="135" t="str">
        <f>IF(Data!I12="","",Data!I12)</f>
        <v>L</v>
      </c>
      <c r="G16" s="135">
        <f>IF([33]BIND!G16="","",[33]BIND!G16)</f>
        <v>85</v>
      </c>
      <c r="H16" s="135">
        <f>IF([33]BIND!H16="","",[33]BIND!H16)</f>
        <v>74</v>
      </c>
      <c r="I16" s="135">
        <f>IF([33]BIND!I16="","",[33]BIND!I16)</f>
        <v>75</v>
      </c>
      <c r="J16" s="135">
        <f>IF([33]BIND!J16="","",[33]BIND!J16)</f>
        <v>88</v>
      </c>
      <c r="K16" s="135">
        <f>IF([33]BIND!K16="","",[33]BIND!K16)</f>
        <v>0</v>
      </c>
      <c r="L16" s="135">
        <f>IF([33]BIND!L16="","",[33]BIND!L16)</f>
        <v>0</v>
      </c>
      <c r="M16" s="135">
        <f>IF([33]BIND!M16="","",[33]BIND!M16)</f>
        <v>0</v>
      </c>
      <c r="N16" s="135">
        <f>IF([33]BIND!N16="","",[33]BIND!N16)</f>
        <v>0</v>
      </c>
      <c r="O16" s="135">
        <f>IF([33]BIND!O16="","",[33]BIND!O16)</f>
        <v>80</v>
      </c>
      <c r="P16" s="135">
        <f>IF([33]BIND!P16="","",[33]BIND!P16)</f>
        <v>84</v>
      </c>
      <c r="Q16" s="135">
        <f>IF([33]BIND!Q16="","",[33]BIND!Q16)</f>
        <v>77</v>
      </c>
      <c r="R16" s="135">
        <f>IF([33]BIND!R16="","",[33]BIND!R16)</f>
        <v>88</v>
      </c>
      <c r="S16" s="135">
        <f>IF([33]BIND!S16="","",[33]BIND!S16)</f>
        <v>0</v>
      </c>
      <c r="T16" s="135">
        <f>IF([33]BIND!T16="","",[33]BIND!T16)</f>
        <v>0</v>
      </c>
      <c r="U16" s="135">
        <f>IF([33]BIND!U16="","",[33]BIND!U16)</f>
        <v>0</v>
      </c>
      <c r="V16" s="350">
        <f>IF([33]BIND!V16="","",[33]BIND!V16)</f>
        <v>0</v>
      </c>
      <c r="W16" s="375">
        <f>IF([33]BIND!W16="","",[33]BIND!W16)</f>
        <v>80.5</v>
      </c>
      <c r="X16" s="375">
        <f>IF([33]BIND!X16="","",[33]BIND!X16)</f>
        <v>82.25</v>
      </c>
      <c r="Y16" s="351">
        <f>IF([33]BIND!Y16="","",[33]BIND!Y16)</f>
        <v>86</v>
      </c>
      <c r="Z16" s="302">
        <f t="shared" si="8"/>
        <v>83</v>
      </c>
      <c r="AA16" s="201">
        <f t="shared" si="9"/>
        <v>88</v>
      </c>
      <c r="AB16" s="201">
        <f t="shared" si="10"/>
        <v>0</v>
      </c>
      <c r="AC16" s="201">
        <f t="shared" si="11"/>
        <v>4</v>
      </c>
      <c r="AD16" s="201">
        <f t="shared" si="12"/>
        <v>5</v>
      </c>
      <c r="AE16" s="221" t="str">
        <f t="shared" si="13"/>
        <v>Menunjukkan penguasaan dalam Mengidentifikasi informasi dari surat pribadi dan surat dinas</v>
      </c>
      <c r="AF16" s="226" t="str">
        <f t="shared" si="14"/>
        <v>Perlu bantuan dalam 0</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73"/>
      <c r="B17" s="134">
        <f t="shared" si="7"/>
        <v>9</v>
      </c>
      <c r="C17" s="135">
        <f>IF(Data!F13="","",Data!F13)</f>
        <v>2088</v>
      </c>
      <c r="D17" s="135" t="str">
        <f>IF(Data!G13="","",Data!G13)</f>
        <v>3106632526</v>
      </c>
      <c r="E17" s="152" t="str">
        <f>IF(Data!H13="","",Data!H13)</f>
        <v>INDAH VIOLAFITRA</v>
      </c>
      <c r="F17" s="135" t="str">
        <f>IF(Data!I13="","",Data!I13)</f>
        <v>P</v>
      </c>
      <c r="G17" s="135">
        <f>IF([33]BIND!G17="","",[33]BIND!G17)</f>
        <v>90</v>
      </c>
      <c r="H17" s="135">
        <f>IF([33]BIND!H17="","",[33]BIND!H17)</f>
        <v>78</v>
      </c>
      <c r="I17" s="135">
        <f>IF([33]BIND!I17="","",[33]BIND!I17)</f>
        <v>74</v>
      </c>
      <c r="J17" s="135">
        <f>IF([33]BIND!J17="","",[33]BIND!J17)</f>
        <v>89</v>
      </c>
      <c r="K17" s="135">
        <f>IF([33]BIND!K17="","",[33]BIND!K17)</f>
        <v>0</v>
      </c>
      <c r="L17" s="135">
        <f>IF([33]BIND!L17="","",[33]BIND!L17)</f>
        <v>0</v>
      </c>
      <c r="M17" s="135">
        <f>IF([33]BIND!M17="","",[33]BIND!M17)</f>
        <v>0</v>
      </c>
      <c r="N17" s="135">
        <f>IF([33]BIND!N17="","",[33]BIND!N17)</f>
        <v>0</v>
      </c>
      <c r="O17" s="135">
        <f>IF([33]BIND!O17="","",[33]BIND!O17)</f>
        <v>83</v>
      </c>
      <c r="P17" s="135">
        <f>IF([33]BIND!P17="","",[33]BIND!P17)</f>
        <v>83</v>
      </c>
      <c r="Q17" s="135">
        <f>IF([33]BIND!Q17="","",[33]BIND!Q17)</f>
        <v>81</v>
      </c>
      <c r="R17" s="135">
        <f>IF([33]BIND!R17="","",[33]BIND!R17)</f>
        <v>89</v>
      </c>
      <c r="S17" s="135">
        <f>IF([33]BIND!S17="","",[33]BIND!S17)</f>
        <v>0</v>
      </c>
      <c r="T17" s="135">
        <f>IF([33]BIND!T17="","",[33]BIND!T17)</f>
        <v>0</v>
      </c>
      <c r="U17" s="135">
        <f>IF([33]BIND!U17="","",[33]BIND!U17)</f>
        <v>0</v>
      </c>
      <c r="V17" s="350">
        <f>IF([33]BIND!V17="","",[33]BIND!V17)</f>
        <v>0</v>
      </c>
      <c r="W17" s="375">
        <f>IF([33]BIND!W17="","",[33]BIND!W17)</f>
        <v>82.75</v>
      </c>
      <c r="X17" s="375">
        <f>IF([33]BIND!X17="","",[33]BIND!X17)</f>
        <v>84</v>
      </c>
      <c r="Y17" s="351">
        <f>IF([33]BIND!Y17="","",[33]BIND!Y17)</f>
        <v>90</v>
      </c>
      <c r="Z17" s="302">
        <f t="shared" si="8"/>
        <v>86</v>
      </c>
      <c r="AA17" s="201">
        <f t="shared" si="9"/>
        <v>90</v>
      </c>
      <c r="AB17" s="201">
        <f t="shared" si="10"/>
        <v>0</v>
      </c>
      <c r="AC17" s="201">
        <f t="shared" si="11"/>
        <v>1</v>
      </c>
      <c r="AD17" s="201">
        <f t="shared" si="12"/>
        <v>5</v>
      </c>
      <c r="AE17" s="221" t="str">
        <f t="shared" si="13"/>
        <v>Menunjukkan penguasaan dalam mengeksplorasi dan mengevaluasi informasi dalam teks berita</v>
      </c>
      <c r="AF17" s="226" t="str">
        <f t="shared" si="14"/>
        <v>Perlu bantuan dalam 0</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73"/>
      <c r="B18" s="134">
        <f t="shared" si="7"/>
        <v>10</v>
      </c>
      <c r="C18" s="135">
        <f>IF(Data!F14="","",Data!F14)</f>
        <v>2109</v>
      </c>
      <c r="D18" s="135" t="str">
        <f>IF(Data!G14="","",Data!G14)</f>
        <v>3092608052</v>
      </c>
      <c r="E18" s="152" t="str">
        <f>IF(Data!H14="","",Data!H14)</f>
        <v>KEVIN FAHREZI</v>
      </c>
      <c r="F18" s="135" t="str">
        <f>IF(Data!I14="","",Data!I14)</f>
        <v>L</v>
      </c>
      <c r="G18" s="135">
        <f>IF([33]BIND!G18="","",[33]BIND!G18)</f>
        <v>85</v>
      </c>
      <c r="H18" s="135">
        <f>IF([33]BIND!H18="","",[33]BIND!H18)</f>
        <v>75</v>
      </c>
      <c r="I18" s="135">
        <f>IF([33]BIND!I18="","",[33]BIND!I18)</f>
        <v>90</v>
      </c>
      <c r="J18" s="135">
        <f>IF([33]BIND!J18="","",[33]BIND!J18)</f>
        <v>86</v>
      </c>
      <c r="K18" s="135">
        <f>IF([33]BIND!K18="","",[33]BIND!K18)</f>
        <v>0</v>
      </c>
      <c r="L18" s="135">
        <f>IF([33]BIND!L18="","",[33]BIND!L18)</f>
        <v>0</v>
      </c>
      <c r="M18" s="135">
        <f>IF([33]BIND!M18="","",[33]BIND!M18)</f>
        <v>0</v>
      </c>
      <c r="N18" s="135">
        <f>IF([33]BIND!N18="","",[33]BIND!N18)</f>
        <v>0</v>
      </c>
      <c r="O18" s="135">
        <f>IF([33]BIND!O18="","",[33]BIND!O18)</f>
        <v>80</v>
      </c>
      <c r="P18" s="135">
        <f>IF([33]BIND!P18="","",[33]BIND!P18)</f>
        <v>85</v>
      </c>
      <c r="Q18" s="135">
        <f>IF([33]BIND!Q18="","",[33]BIND!Q18)</f>
        <v>90</v>
      </c>
      <c r="R18" s="135">
        <f>IF([33]BIND!R18="","",[33]BIND!R18)</f>
        <v>87</v>
      </c>
      <c r="S18" s="135">
        <f>IF([33]BIND!S18="","",[33]BIND!S18)</f>
        <v>0</v>
      </c>
      <c r="T18" s="135">
        <f>IF([33]BIND!T18="","",[33]BIND!T18)</f>
        <v>0</v>
      </c>
      <c r="U18" s="135">
        <f>IF([33]BIND!U18="","",[33]BIND!U18)</f>
        <v>0</v>
      </c>
      <c r="V18" s="350">
        <f>IF([33]BIND!V18="","",[33]BIND!V18)</f>
        <v>0</v>
      </c>
      <c r="W18" s="375">
        <f>IF([33]BIND!W18="","",[33]BIND!W18)</f>
        <v>84</v>
      </c>
      <c r="X18" s="375">
        <f>IF([33]BIND!X18="","",[33]BIND!X18)</f>
        <v>85.5</v>
      </c>
      <c r="Y18" s="351">
        <f>IF([33]BIND!Y18="","",[33]BIND!Y18)</f>
        <v>56</v>
      </c>
      <c r="Z18" s="302">
        <f t="shared" si="8"/>
        <v>75</v>
      </c>
      <c r="AA18" s="201">
        <f t="shared" si="9"/>
        <v>90</v>
      </c>
      <c r="AB18" s="201">
        <f t="shared" si="10"/>
        <v>0</v>
      </c>
      <c r="AC18" s="201">
        <f t="shared" si="11"/>
        <v>3</v>
      </c>
      <c r="AD18" s="201">
        <f t="shared" si="12"/>
        <v>5</v>
      </c>
      <c r="AE18" s="221" t="str">
        <f t="shared" si="13"/>
        <v>Menunjukkan penguasaan dalam memahami informasi dan bagian-bagian dalam Buku Fiksi dan Buku Nonfiksi</v>
      </c>
      <c r="AF18" s="226" t="str">
        <f t="shared" si="14"/>
        <v>Perlu bantuan dalam 0</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73"/>
      <c r="B19" s="134">
        <f t="shared" si="7"/>
        <v>11</v>
      </c>
      <c r="C19" s="135">
        <f>IF(Data!F15="","",Data!F15)</f>
        <v>2096</v>
      </c>
      <c r="D19" s="135" t="str">
        <f>IF(Data!G15="","",Data!G15)</f>
        <v>0107523037</v>
      </c>
      <c r="E19" s="152" t="str">
        <f>IF(Data!H15="","",Data!H15)</f>
        <v>M. IZAM AZMI</v>
      </c>
      <c r="F19" s="135" t="str">
        <f>IF(Data!I15="","",Data!I15)</f>
        <v>L</v>
      </c>
      <c r="G19" s="135">
        <f>IF([33]BIND!G19="","",[33]BIND!G19)</f>
        <v>95</v>
      </c>
      <c r="H19" s="135">
        <f>IF([33]BIND!H19="","",[33]BIND!H19)</f>
        <v>80</v>
      </c>
      <c r="I19" s="135">
        <f>IF([33]BIND!I19="","",[33]BIND!I19)</f>
        <v>79</v>
      </c>
      <c r="J19" s="135">
        <f>IF([33]BIND!J19="","",[33]BIND!J19)</f>
        <v>85</v>
      </c>
      <c r="K19" s="135">
        <f>IF([33]BIND!K19="","",[33]BIND!K19)</f>
        <v>0</v>
      </c>
      <c r="L19" s="135">
        <f>IF([33]BIND!L19="","",[33]BIND!L19)</f>
        <v>0</v>
      </c>
      <c r="M19" s="135">
        <f>IF([33]BIND!M19="","",[33]BIND!M19)</f>
        <v>0</v>
      </c>
      <c r="N19" s="135">
        <f>IF([33]BIND!N19="","",[33]BIND!N19)</f>
        <v>0</v>
      </c>
      <c r="O19" s="135">
        <f>IF([33]BIND!O19="","",[33]BIND!O19)</f>
        <v>98</v>
      </c>
      <c r="P19" s="135">
        <f>IF([33]BIND!P19="","",[33]BIND!P19)</f>
        <v>85</v>
      </c>
      <c r="Q19" s="135">
        <f>IF([33]BIND!Q19="","",[33]BIND!Q19)</f>
        <v>85</v>
      </c>
      <c r="R19" s="135">
        <f>IF([33]BIND!R19="","",[33]BIND!R19)</f>
        <v>84</v>
      </c>
      <c r="S19" s="135">
        <f>IF([33]BIND!S19="","",[33]BIND!S19)</f>
        <v>0</v>
      </c>
      <c r="T19" s="135">
        <f>IF([33]BIND!T19="","",[33]BIND!T19)</f>
        <v>0</v>
      </c>
      <c r="U19" s="135">
        <f>IF([33]BIND!U19="","",[33]BIND!U19)</f>
        <v>0</v>
      </c>
      <c r="V19" s="350">
        <f>IF([33]BIND!V19="","",[33]BIND!V19)</f>
        <v>0</v>
      </c>
      <c r="W19" s="375">
        <f>IF([33]BIND!W19="","",[33]BIND!W19)</f>
        <v>84.75</v>
      </c>
      <c r="X19" s="375">
        <f>IF([33]BIND!X19="","",[33]BIND!X19)</f>
        <v>88</v>
      </c>
      <c r="Y19" s="351">
        <f>IF([33]BIND!Y19="","",[33]BIND!Y19)</f>
        <v>74</v>
      </c>
      <c r="Z19" s="302">
        <f t="shared" si="8"/>
        <v>82</v>
      </c>
      <c r="AA19" s="201">
        <f t="shared" si="9"/>
        <v>95</v>
      </c>
      <c r="AB19" s="201">
        <f t="shared" si="10"/>
        <v>0</v>
      </c>
      <c r="AC19" s="201">
        <f t="shared" si="11"/>
        <v>1</v>
      </c>
      <c r="AD19" s="201">
        <f t="shared" si="12"/>
        <v>5</v>
      </c>
      <c r="AE19" s="221" t="str">
        <f t="shared" si="13"/>
        <v>Menunjukkan penguasaan dalam mengeksplorasi dan mengevaluasi informasi dalam teks berita</v>
      </c>
      <c r="AF19" s="226" t="str">
        <f t="shared" si="14"/>
        <v>Perlu bantuan dalam 0</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73"/>
      <c r="B20" s="134">
        <f t="shared" si="7"/>
        <v>12</v>
      </c>
      <c r="C20" s="135">
        <f>IF(Data!F16="","",Data!F16)</f>
        <v>2102</v>
      </c>
      <c r="D20" s="135" t="str">
        <f>IF(Data!G16="","",Data!G16)</f>
        <v>0104675982</v>
      </c>
      <c r="E20" s="152" t="str">
        <f>IF(Data!H16="","",Data!H16)</f>
        <v>M. RAFFY MAULA DANNY</v>
      </c>
      <c r="F20" s="135" t="str">
        <f>IF(Data!I16="","",Data!I16)</f>
        <v>L</v>
      </c>
      <c r="G20" s="135">
        <f>IF([33]BIND!G20="","",[33]BIND!G20)</f>
        <v>95</v>
      </c>
      <c r="H20" s="135">
        <f>IF([33]BIND!H20="","",[33]BIND!H20)</f>
        <v>78</v>
      </c>
      <c r="I20" s="135">
        <f>IF([33]BIND!I20="","",[33]BIND!I20)</f>
        <v>88</v>
      </c>
      <c r="J20" s="135">
        <f>IF([33]BIND!J20="","",[33]BIND!J20)</f>
        <v>86</v>
      </c>
      <c r="K20" s="135">
        <f>IF([33]BIND!K20="","",[33]BIND!K20)</f>
        <v>0</v>
      </c>
      <c r="L20" s="135">
        <f>IF([33]BIND!L20="","",[33]BIND!L20)</f>
        <v>0</v>
      </c>
      <c r="M20" s="135">
        <f>IF([33]BIND!M20="","",[33]BIND!M20)</f>
        <v>0</v>
      </c>
      <c r="N20" s="135">
        <f>IF([33]BIND!N20="","",[33]BIND!N20)</f>
        <v>0</v>
      </c>
      <c r="O20" s="135">
        <f>IF([33]BIND!O20="","",[33]BIND!O20)</f>
        <v>89</v>
      </c>
      <c r="P20" s="135">
        <f>IF([33]BIND!P20="","",[33]BIND!P20)</f>
        <v>83</v>
      </c>
      <c r="Q20" s="135">
        <f>IF([33]BIND!Q20="","",[33]BIND!Q20)</f>
        <v>82</v>
      </c>
      <c r="R20" s="135">
        <f>IF([33]BIND!R20="","",[33]BIND!R20)</f>
        <v>85</v>
      </c>
      <c r="S20" s="135">
        <f>IF([33]BIND!S20="","",[33]BIND!S20)</f>
        <v>0</v>
      </c>
      <c r="T20" s="135">
        <f>IF([33]BIND!T20="","",[33]BIND!T20)</f>
        <v>0</v>
      </c>
      <c r="U20" s="135">
        <f>IF([33]BIND!U20="","",[33]BIND!U20)</f>
        <v>0</v>
      </c>
      <c r="V20" s="350">
        <f>IF([33]BIND!V20="","",[33]BIND!V20)</f>
        <v>0</v>
      </c>
      <c r="W20" s="375">
        <f>IF([33]BIND!W20="","",[33]BIND!W20)</f>
        <v>86.75</v>
      </c>
      <c r="X20" s="375">
        <f>IF([33]BIND!X20="","",[33]BIND!X20)</f>
        <v>84.75</v>
      </c>
      <c r="Y20" s="351">
        <f>IF([33]BIND!Y20="","",[33]BIND!Y20)</f>
        <v>76</v>
      </c>
      <c r="Z20" s="302">
        <f t="shared" si="8"/>
        <v>83</v>
      </c>
      <c r="AA20" s="201">
        <f t="shared" si="9"/>
        <v>95</v>
      </c>
      <c r="AB20" s="201">
        <f t="shared" si="10"/>
        <v>0</v>
      </c>
      <c r="AC20" s="201">
        <f t="shared" si="11"/>
        <v>1</v>
      </c>
      <c r="AD20" s="201">
        <f t="shared" si="12"/>
        <v>5</v>
      </c>
      <c r="AE20" s="221" t="str">
        <f t="shared" si="13"/>
        <v>Menunjukkan penguasaan dalam mengeksplorasi dan mengevaluasi informasi dalam teks berita</v>
      </c>
      <c r="AF20" s="226" t="str">
        <f t="shared" si="14"/>
        <v>Perlu bantuan dalam 0</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73"/>
      <c r="B21" s="134">
        <f t="shared" si="7"/>
        <v>13</v>
      </c>
      <c r="C21" s="135">
        <f>IF(Data!F17="","",Data!F17)</f>
        <v>2090</v>
      </c>
      <c r="D21" s="135" t="str">
        <f>IF(Data!G17="","",Data!G17)</f>
        <v>3090477421</v>
      </c>
      <c r="E21" s="152" t="str">
        <f>IF(Data!H17="","",Data!H17)</f>
        <v>MARWAH RIANA</v>
      </c>
      <c r="F21" s="135" t="str">
        <f>IF(Data!I17="","",Data!I17)</f>
        <v>P</v>
      </c>
      <c r="G21" s="135">
        <f>IF([33]BIND!G21="","",[33]BIND!G21)</f>
        <v>88</v>
      </c>
      <c r="H21" s="135">
        <f>IF([33]BIND!H21="","",[33]BIND!H21)</f>
        <v>80</v>
      </c>
      <c r="I21" s="135">
        <f>IF([33]BIND!I21="","",[33]BIND!I21)</f>
        <v>75</v>
      </c>
      <c r="J21" s="135">
        <f>IF([33]BIND!J21="","",[33]BIND!J21)</f>
        <v>90</v>
      </c>
      <c r="K21" s="135">
        <f>IF([33]BIND!K21="","",[33]BIND!K21)</f>
        <v>0</v>
      </c>
      <c r="L21" s="135">
        <f>IF([33]BIND!L21="","",[33]BIND!L21)</f>
        <v>0</v>
      </c>
      <c r="M21" s="135">
        <f>IF([33]BIND!M21="","",[33]BIND!M21)</f>
        <v>0</v>
      </c>
      <c r="N21" s="135">
        <f>IF([33]BIND!N21="","",[33]BIND!N21)</f>
        <v>0</v>
      </c>
      <c r="O21" s="135">
        <f>IF([33]BIND!O21="","",[33]BIND!O21)</f>
        <v>87</v>
      </c>
      <c r="P21" s="135">
        <f>IF([33]BIND!P21="","",[33]BIND!P21)</f>
        <v>83</v>
      </c>
      <c r="Q21" s="135">
        <f>IF([33]BIND!Q21="","",[33]BIND!Q21)</f>
        <v>82</v>
      </c>
      <c r="R21" s="135">
        <f>IF([33]BIND!R21="","",[33]BIND!R21)</f>
        <v>87</v>
      </c>
      <c r="S21" s="135">
        <f>IF([33]BIND!S21="","",[33]BIND!S21)</f>
        <v>0</v>
      </c>
      <c r="T21" s="135">
        <f>IF([33]BIND!T21="","",[33]BIND!T21)</f>
        <v>0</v>
      </c>
      <c r="U21" s="135">
        <f>IF([33]BIND!U21="","",[33]BIND!U21)</f>
        <v>0</v>
      </c>
      <c r="V21" s="350">
        <f>IF([33]BIND!V21="","",[33]BIND!V21)</f>
        <v>0</v>
      </c>
      <c r="W21" s="375">
        <f>IF([33]BIND!W21="","",[33]BIND!W21)</f>
        <v>83.25</v>
      </c>
      <c r="X21" s="375">
        <f>IF([33]BIND!X21="","",[33]BIND!X21)</f>
        <v>84.75</v>
      </c>
      <c r="Y21" s="351">
        <f>IF([33]BIND!Y21="","",[33]BIND!Y21)</f>
        <v>84</v>
      </c>
      <c r="Z21" s="302">
        <f t="shared" si="8"/>
        <v>84</v>
      </c>
      <c r="AA21" s="201">
        <f t="shared" si="9"/>
        <v>90</v>
      </c>
      <c r="AB21" s="201">
        <f t="shared" si="10"/>
        <v>0</v>
      </c>
      <c r="AC21" s="201">
        <f t="shared" si="11"/>
        <v>4</v>
      </c>
      <c r="AD21" s="201">
        <f t="shared" si="12"/>
        <v>5</v>
      </c>
      <c r="AE21" s="221" t="str">
        <f t="shared" si="13"/>
        <v>Menunjukkan penguasaan dalam Mengidentifikasi informasi dari surat pribadi dan surat dinas</v>
      </c>
      <c r="AF21" s="226" t="str">
        <f t="shared" si="14"/>
        <v>Perlu bantuan dalam 0</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73"/>
      <c r="B22" s="134">
        <f t="shared" si="7"/>
        <v>14</v>
      </c>
      <c r="C22" s="135">
        <f>IF(Data!F18="","",Data!F18)</f>
        <v>2105</v>
      </c>
      <c r="D22" s="135" t="str">
        <f>IF(Data!G18="","",Data!G18)</f>
        <v>3086284599</v>
      </c>
      <c r="E22" s="152" t="str">
        <f>IF(Data!H18="","",Data!H18)</f>
        <v>MUH. SYIFA' BAYU AJI</v>
      </c>
      <c r="F22" s="135" t="str">
        <f>IF(Data!I18="","",Data!I18)</f>
        <v>L</v>
      </c>
      <c r="G22" s="135">
        <f>IF([33]BIND!G22="","",[33]BIND!G22)</f>
        <v>90</v>
      </c>
      <c r="H22" s="135">
        <f>IF([33]BIND!H22="","",[33]BIND!H22)</f>
        <v>80</v>
      </c>
      <c r="I22" s="135">
        <f>IF([33]BIND!I22="","",[33]BIND!I22)</f>
        <v>83</v>
      </c>
      <c r="J22" s="135">
        <f>IF([33]BIND!J22="","",[33]BIND!J22)</f>
        <v>82</v>
      </c>
      <c r="K22" s="135">
        <f>IF([33]BIND!K22="","",[33]BIND!K22)</f>
        <v>0</v>
      </c>
      <c r="L22" s="135">
        <f>IF([33]BIND!L22="","",[33]BIND!L22)</f>
        <v>0</v>
      </c>
      <c r="M22" s="135">
        <f>IF([33]BIND!M22="","",[33]BIND!M22)</f>
        <v>0</v>
      </c>
      <c r="N22" s="135">
        <f>IF([33]BIND!N22="","",[33]BIND!N22)</f>
        <v>0</v>
      </c>
      <c r="O22" s="135">
        <f>IF([33]BIND!O22="","",[33]BIND!O22)</f>
        <v>92</v>
      </c>
      <c r="P22" s="135">
        <f>IF([33]BIND!P22="","",[33]BIND!P22)</f>
        <v>84</v>
      </c>
      <c r="Q22" s="135">
        <f>IF([33]BIND!Q22="","",[33]BIND!Q22)</f>
        <v>84</v>
      </c>
      <c r="R22" s="135">
        <f>IF([33]BIND!R22="","",[33]BIND!R22)</f>
        <v>83</v>
      </c>
      <c r="S22" s="135">
        <f>IF([33]BIND!S22="","",[33]BIND!S22)</f>
        <v>0</v>
      </c>
      <c r="T22" s="135">
        <f>IF([33]BIND!T22="","",[33]BIND!T22)</f>
        <v>0</v>
      </c>
      <c r="U22" s="135">
        <f>IF([33]BIND!U22="","",[33]BIND!U22)</f>
        <v>0</v>
      </c>
      <c r="V22" s="350">
        <f>IF([33]BIND!V22="","",[33]BIND!V22)</f>
        <v>0</v>
      </c>
      <c r="W22" s="375">
        <f>IF([33]BIND!W22="","",[33]BIND!W22)</f>
        <v>83.75</v>
      </c>
      <c r="X22" s="375">
        <f>IF([33]BIND!X22="","",[33]BIND!X22)</f>
        <v>85.75</v>
      </c>
      <c r="Y22" s="351">
        <f>IF([33]BIND!Y22="","",[33]BIND!Y22)</f>
        <v>72</v>
      </c>
      <c r="Z22" s="302">
        <f t="shared" si="8"/>
        <v>81</v>
      </c>
      <c r="AA22" s="201">
        <f t="shared" si="9"/>
        <v>90</v>
      </c>
      <c r="AB22" s="201">
        <f t="shared" si="10"/>
        <v>0</v>
      </c>
      <c r="AC22" s="201">
        <f t="shared" si="11"/>
        <v>1</v>
      </c>
      <c r="AD22" s="201">
        <f t="shared" si="12"/>
        <v>5</v>
      </c>
      <c r="AE22" s="221" t="str">
        <f t="shared" si="13"/>
        <v>Menunjukkan penguasaan dalam mengeksplorasi dan mengevaluasi informasi dalam teks berita</v>
      </c>
      <c r="AF22" s="226" t="str">
        <f t="shared" si="14"/>
        <v>Perlu bantuan dalam 0</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73"/>
      <c r="B23" s="134">
        <f t="shared" si="7"/>
        <v>15</v>
      </c>
      <c r="C23" s="135">
        <f>IF(Data!F19="","",Data!F19)</f>
        <v>2079</v>
      </c>
      <c r="D23" s="135" t="str">
        <f>IF(Data!G19="","",Data!G19)</f>
        <v>0102646736</v>
      </c>
      <c r="E23" s="152" t="str">
        <f>IF(Data!H19="","",Data!H19)</f>
        <v>MUHAMMAD FATIKHUL ILMI</v>
      </c>
      <c r="F23" s="135" t="str">
        <f>IF(Data!I19="","",Data!I19)</f>
        <v>L</v>
      </c>
      <c r="G23" s="135">
        <f>IF([33]BIND!G23="","",[33]BIND!G23)</f>
        <v>90</v>
      </c>
      <c r="H23" s="135">
        <f>IF([33]BIND!H23="","",[33]BIND!H23)</f>
        <v>74</v>
      </c>
      <c r="I23" s="135">
        <f>IF([33]BIND!I23="","",[33]BIND!I23)</f>
        <v>75</v>
      </c>
      <c r="J23" s="135">
        <f>IF([33]BIND!J23="","",[33]BIND!J23)</f>
        <v>89</v>
      </c>
      <c r="K23" s="135">
        <f>IF([33]BIND!K23="","",[33]BIND!K23)</f>
        <v>0</v>
      </c>
      <c r="L23" s="135">
        <f>IF([33]BIND!L23="","",[33]BIND!L23)</f>
        <v>0</v>
      </c>
      <c r="M23" s="135">
        <f>IF([33]BIND!M23="","",[33]BIND!M23)</f>
        <v>0</v>
      </c>
      <c r="N23" s="135">
        <f>IF([33]BIND!N23="","",[33]BIND!N23)</f>
        <v>0</v>
      </c>
      <c r="O23" s="135">
        <f>IF([33]BIND!O23="","",[33]BIND!O23)</f>
        <v>74</v>
      </c>
      <c r="P23" s="135">
        <f>IF([33]BIND!P23="","",[33]BIND!P23)</f>
        <v>81</v>
      </c>
      <c r="Q23" s="135">
        <f>IF([33]BIND!Q23="","",[33]BIND!Q23)</f>
        <v>74</v>
      </c>
      <c r="R23" s="135">
        <f>IF([33]BIND!R23="","",[33]BIND!R23)</f>
        <v>85</v>
      </c>
      <c r="S23" s="135">
        <f>IF([33]BIND!S23="","",[33]BIND!S23)</f>
        <v>0</v>
      </c>
      <c r="T23" s="135">
        <f>IF([33]BIND!T23="","",[33]BIND!T23)</f>
        <v>0</v>
      </c>
      <c r="U23" s="135">
        <f>IF([33]BIND!U23="","",[33]BIND!U23)</f>
        <v>0</v>
      </c>
      <c r="V23" s="350">
        <f>IF([33]BIND!V23="","",[33]BIND!V23)</f>
        <v>0</v>
      </c>
      <c r="W23" s="375">
        <f>IF([33]BIND!W23="","",[33]BIND!W23)</f>
        <v>82</v>
      </c>
      <c r="X23" s="375">
        <f>IF([33]BIND!X23="","",[33]BIND!X23)</f>
        <v>78.5</v>
      </c>
      <c r="Y23" s="351">
        <f>IF([33]BIND!Y23="","",[33]BIND!Y23)</f>
        <v>78</v>
      </c>
      <c r="Z23" s="302">
        <f t="shared" si="8"/>
        <v>80</v>
      </c>
      <c r="AA23" s="201">
        <f t="shared" si="9"/>
        <v>90</v>
      </c>
      <c r="AB23" s="201">
        <f t="shared" si="10"/>
        <v>0</v>
      </c>
      <c r="AC23" s="201">
        <f t="shared" si="11"/>
        <v>1</v>
      </c>
      <c r="AD23" s="201">
        <f t="shared" si="12"/>
        <v>5</v>
      </c>
      <c r="AE23" s="221" t="str">
        <f t="shared" si="13"/>
        <v>Menunjukkan penguasaan dalam mengeksplorasi dan mengevaluasi informasi dalam teks berita</v>
      </c>
      <c r="AF23" s="226" t="str">
        <f t="shared" si="14"/>
        <v>Perlu bantuan dalam 0</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73"/>
      <c r="B24" s="134">
        <f t="shared" si="7"/>
        <v>16</v>
      </c>
      <c r="C24" s="135">
        <f>IF(Data!F20="","",Data!F20)</f>
        <v>2106</v>
      </c>
      <c r="D24" s="135" t="str">
        <f>IF(Data!G20="","",Data!G20)</f>
        <v>3117077014</v>
      </c>
      <c r="E24" s="152" t="str">
        <f>IF(Data!H20="","",Data!H20)</f>
        <v>MUHAMMAD RAZIF KASYAFANI</v>
      </c>
      <c r="F24" s="135" t="str">
        <f>IF(Data!I20="","",Data!I20)</f>
        <v>L</v>
      </c>
      <c r="G24" s="135">
        <f>IF([33]BIND!G24="","",[33]BIND!G24)</f>
        <v>90</v>
      </c>
      <c r="H24" s="135">
        <f>IF([33]BIND!H24="","",[33]BIND!H24)</f>
        <v>80</v>
      </c>
      <c r="I24" s="135">
        <f>IF([33]BIND!I24="","",[33]BIND!I24)</f>
        <v>74</v>
      </c>
      <c r="J24" s="135">
        <f>IF([33]BIND!J24="","",[33]BIND!J24)</f>
        <v>85</v>
      </c>
      <c r="K24" s="135">
        <f>IF([33]BIND!K24="","",[33]BIND!K24)</f>
        <v>0</v>
      </c>
      <c r="L24" s="135">
        <f>IF([33]BIND!L24="","",[33]BIND!L24)</f>
        <v>0</v>
      </c>
      <c r="M24" s="135">
        <f>IF([33]BIND!M24="","",[33]BIND!M24)</f>
        <v>0</v>
      </c>
      <c r="N24" s="135">
        <f>IF([33]BIND!N24="","",[33]BIND!N24)</f>
        <v>0</v>
      </c>
      <c r="O24" s="135">
        <f>IF([33]BIND!O24="","",[33]BIND!O24)</f>
        <v>83</v>
      </c>
      <c r="P24" s="135">
        <f>IF([33]BIND!P24="","",[33]BIND!P24)</f>
        <v>74</v>
      </c>
      <c r="Q24" s="135">
        <f>IF([33]BIND!Q24="","",[33]BIND!Q24)</f>
        <v>81</v>
      </c>
      <c r="R24" s="135">
        <f>IF([33]BIND!R24="","",[33]BIND!R24)</f>
        <v>84</v>
      </c>
      <c r="S24" s="135">
        <f>IF([33]BIND!S24="","",[33]BIND!S24)</f>
        <v>0</v>
      </c>
      <c r="T24" s="135">
        <f>IF([33]BIND!T24="","",[33]BIND!T24)</f>
        <v>0</v>
      </c>
      <c r="U24" s="135">
        <f>IF([33]BIND!U24="","",[33]BIND!U24)</f>
        <v>0</v>
      </c>
      <c r="V24" s="350">
        <f>IF([33]BIND!V24="","",[33]BIND!V24)</f>
        <v>0</v>
      </c>
      <c r="W24" s="375">
        <f>IF([33]BIND!W24="","",[33]BIND!W24)</f>
        <v>82.25</v>
      </c>
      <c r="X24" s="375">
        <f>IF([33]BIND!X24="","",[33]BIND!X24)</f>
        <v>80.5</v>
      </c>
      <c r="Y24" s="351">
        <f>IF([33]BIND!Y24="","",[33]BIND!Y24)</f>
        <v>74</v>
      </c>
      <c r="Z24" s="302">
        <f t="shared" si="8"/>
        <v>79</v>
      </c>
      <c r="AA24" s="201">
        <f t="shared" si="9"/>
        <v>90</v>
      </c>
      <c r="AB24" s="201">
        <f t="shared" si="10"/>
        <v>0</v>
      </c>
      <c r="AC24" s="201">
        <f t="shared" si="11"/>
        <v>1</v>
      </c>
      <c r="AD24" s="201">
        <f t="shared" si="12"/>
        <v>5</v>
      </c>
      <c r="AE24" s="221" t="str">
        <f t="shared" si="13"/>
        <v>Menunjukkan penguasaan dalam mengeksplorasi dan mengevaluasi informasi dalam teks berita</v>
      </c>
      <c r="AF24" s="226" t="str">
        <f t="shared" si="14"/>
        <v>Perlu bantuan dalam 0</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73"/>
      <c r="B25" s="134">
        <f t="shared" si="7"/>
        <v>17</v>
      </c>
      <c r="C25" s="135">
        <f>IF(Data!F21="","",Data!F21)</f>
        <v>2092</v>
      </c>
      <c r="D25" s="135" t="str">
        <f>IF(Data!G21="","",Data!G21)</f>
        <v>3098715690</v>
      </c>
      <c r="E25" s="152" t="str">
        <f>IF(Data!H21="","",Data!H21)</f>
        <v>NAZILATUN NIKMAH</v>
      </c>
      <c r="F25" s="135" t="str">
        <f>IF(Data!I21="","",Data!I21)</f>
        <v>P</v>
      </c>
      <c r="G25" s="135">
        <f>IF([33]BIND!G25="","",[33]BIND!G25)</f>
        <v>95</v>
      </c>
      <c r="H25" s="135">
        <f>IF([33]BIND!H25="","",[33]BIND!H25)</f>
        <v>88</v>
      </c>
      <c r="I25" s="135">
        <f>IF([33]BIND!I25="","",[33]BIND!I25)</f>
        <v>89</v>
      </c>
      <c r="J25" s="135">
        <f>IF([33]BIND!J25="","",[33]BIND!J25)</f>
        <v>90</v>
      </c>
      <c r="K25" s="135">
        <f>IF([33]BIND!K25="","",[33]BIND!K25)</f>
        <v>0</v>
      </c>
      <c r="L25" s="135">
        <f>IF([33]BIND!L25="","",[33]BIND!L25)</f>
        <v>0</v>
      </c>
      <c r="M25" s="135">
        <f>IF([33]BIND!M25="","",[33]BIND!M25)</f>
        <v>0</v>
      </c>
      <c r="N25" s="135">
        <f>IF([33]BIND!N25="","",[33]BIND!N25)</f>
        <v>0</v>
      </c>
      <c r="O25" s="135">
        <f>IF([33]BIND!O25="","",[33]BIND!O25)</f>
        <v>77</v>
      </c>
      <c r="P25" s="135">
        <f>IF([33]BIND!P25="","",[33]BIND!P25)</f>
        <v>84</v>
      </c>
      <c r="Q25" s="135">
        <f>IF([33]BIND!Q25="","",[33]BIND!Q25)</f>
        <v>74</v>
      </c>
      <c r="R25" s="135">
        <f>IF([33]BIND!R25="","",[33]BIND!R25)</f>
        <v>87</v>
      </c>
      <c r="S25" s="135">
        <f>IF([33]BIND!S25="","",[33]BIND!S25)</f>
        <v>0</v>
      </c>
      <c r="T25" s="135">
        <f>IF([33]BIND!T25="","",[33]BIND!T25)</f>
        <v>0</v>
      </c>
      <c r="U25" s="135">
        <f>IF([33]BIND!U25="","",[33]BIND!U25)</f>
        <v>0</v>
      </c>
      <c r="V25" s="350">
        <f>IF([33]BIND!V25="","",[33]BIND!V25)</f>
        <v>0</v>
      </c>
      <c r="W25" s="375">
        <f>IF([33]BIND!W25="","",[33]BIND!W25)</f>
        <v>90.5</v>
      </c>
      <c r="X25" s="375">
        <f>IF([33]BIND!X25="","",[33]BIND!X25)</f>
        <v>80.5</v>
      </c>
      <c r="Y25" s="351">
        <f>IF([33]BIND!Y25="","",[33]BIND!Y25)</f>
        <v>82</v>
      </c>
      <c r="Z25" s="302">
        <f t="shared" si="8"/>
        <v>84</v>
      </c>
      <c r="AA25" s="201">
        <f t="shared" si="9"/>
        <v>95</v>
      </c>
      <c r="AB25" s="201">
        <f t="shared" si="10"/>
        <v>0</v>
      </c>
      <c r="AC25" s="201">
        <f t="shared" si="11"/>
        <v>1</v>
      </c>
      <c r="AD25" s="201">
        <f t="shared" si="12"/>
        <v>5</v>
      </c>
      <c r="AE25" s="221" t="str">
        <f t="shared" si="13"/>
        <v>Menunjukkan penguasaan dalam mengeksplorasi dan mengevaluasi informasi dalam teks berita</v>
      </c>
      <c r="AF25" s="226" t="str">
        <f t="shared" si="14"/>
        <v>Perlu bantuan dalam 0</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73"/>
      <c r="B26" s="134">
        <f t="shared" si="7"/>
        <v>18</v>
      </c>
      <c r="C26" s="135">
        <f>IF(Data!F22="","",Data!F22)</f>
        <v>2114</v>
      </c>
      <c r="D26" s="135" t="str">
        <f>IF(Data!G22="","",Data!G22)</f>
        <v>0095372418</v>
      </c>
      <c r="E26" s="152" t="str">
        <f>IF(Data!H22="","",Data!H22)</f>
        <v>NIRMALA MAHARANI</v>
      </c>
      <c r="F26" s="135" t="str">
        <f>IF(Data!I22="","",Data!I22)</f>
        <v>P</v>
      </c>
      <c r="G26" s="135">
        <f>IF([33]BIND!G26="","",[33]BIND!G26)</f>
        <v>90</v>
      </c>
      <c r="H26" s="135">
        <f>IF([33]BIND!H26="","",[33]BIND!H26)</f>
        <v>78</v>
      </c>
      <c r="I26" s="135">
        <f>IF([33]BIND!I26="","",[33]BIND!I26)</f>
        <v>81</v>
      </c>
      <c r="J26" s="135">
        <f>IF([33]BIND!J26="","",[33]BIND!J26)</f>
        <v>89</v>
      </c>
      <c r="K26" s="135">
        <f>IF([33]BIND!K26="","",[33]BIND!K26)</f>
        <v>0</v>
      </c>
      <c r="L26" s="135">
        <f>IF([33]BIND!L26="","",[33]BIND!L26)</f>
        <v>0</v>
      </c>
      <c r="M26" s="135">
        <f>IF([33]BIND!M26="","",[33]BIND!M26)</f>
        <v>0</v>
      </c>
      <c r="N26" s="135">
        <f>IF([33]BIND!N26="","",[33]BIND!N26)</f>
        <v>0</v>
      </c>
      <c r="O26" s="135">
        <f>IF([33]BIND!O26="","",[33]BIND!O26)</f>
        <v>90</v>
      </c>
      <c r="P26" s="135">
        <f>IF([33]BIND!P26="","",[33]BIND!P26)</f>
        <v>86</v>
      </c>
      <c r="Q26" s="135">
        <f>IF([33]BIND!Q26="","",[33]BIND!Q26)</f>
        <v>85</v>
      </c>
      <c r="R26" s="135">
        <f>IF([33]BIND!R26="","",[33]BIND!R26)</f>
        <v>78</v>
      </c>
      <c r="S26" s="135">
        <f>IF([33]BIND!S26="","",[33]BIND!S26)</f>
        <v>0</v>
      </c>
      <c r="T26" s="135">
        <f>IF([33]BIND!T26="","",[33]BIND!T26)</f>
        <v>0</v>
      </c>
      <c r="U26" s="135">
        <f>IF([33]BIND!U26="","",[33]BIND!U26)</f>
        <v>0</v>
      </c>
      <c r="V26" s="350">
        <f>IF([33]BIND!V26="","",[33]BIND!V26)</f>
        <v>0</v>
      </c>
      <c r="W26" s="375">
        <f>IF([33]BIND!W26="","",[33]BIND!W26)</f>
        <v>84.5</v>
      </c>
      <c r="X26" s="375">
        <f>IF([33]BIND!X26="","",[33]BIND!X26)</f>
        <v>84.75</v>
      </c>
      <c r="Y26" s="351">
        <f>IF([33]BIND!Y26="","",[33]BIND!Y26)</f>
        <v>62</v>
      </c>
      <c r="Z26" s="302">
        <f t="shared" si="8"/>
        <v>77</v>
      </c>
      <c r="AA26" s="201">
        <f t="shared" si="9"/>
        <v>90</v>
      </c>
      <c r="AB26" s="201">
        <f t="shared" si="10"/>
        <v>0</v>
      </c>
      <c r="AC26" s="201">
        <f t="shared" si="11"/>
        <v>1</v>
      </c>
      <c r="AD26" s="201">
        <f t="shared" si="12"/>
        <v>5</v>
      </c>
      <c r="AE26" s="221" t="str">
        <f t="shared" si="13"/>
        <v>Menunjukkan penguasaan dalam mengeksplorasi dan mengevaluasi informasi dalam teks berita</v>
      </c>
      <c r="AF26" s="226" t="str">
        <f t="shared" si="14"/>
        <v>Perlu bantuan dalam 0</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73"/>
      <c r="B27" s="134">
        <f t="shared" si="7"/>
        <v>19</v>
      </c>
      <c r="C27" s="135">
        <f>IF(Data!F23="","",Data!F23)</f>
        <v>2149</v>
      </c>
      <c r="D27" s="135" t="str">
        <f>IF(Data!G23="","",Data!G23)</f>
        <v>3100029460</v>
      </c>
      <c r="E27" s="152" t="str">
        <f>IF(Data!H23="","",Data!H23)</f>
        <v>NOR ALIA SILFA</v>
      </c>
      <c r="F27" s="135" t="str">
        <f>IF(Data!I23="","",Data!I23)</f>
        <v>P</v>
      </c>
      <c r="G27" s="135">
        <f>IF([33]BIND!G27="","",[33]BIND!G27)</f>
        <v>90</v>
      </c>
      <c r="H27" s="135">
        <f>IF([33]BIND!H27="","",[33]BIND!H27)</f>
        <v>85</v>
      </c>
      <c r="I27" s="135">
        <f>IF([33]BIND!I27="","",[33]BIND!I27)</f>
        <v>75</v>
      </c>
      <c r="J27" s="135">
        <f>IF([33]BIND!J27="","",[33]BIND!J27)</f>
        <v>89</v>
      </c>
      <c r="K27" s="135">
        <f>IF([33]BIND!K27="","",[33]BIND!K27)</f>
        <v>0</v>
      </c>
      <c r="L27" s="135">
        <f>IF([33]BIND!L27="","",[33]BIND!L27)</f>
        <v>0</v>
      </c>
      <c r="M27" s="135">
        <f>IF([33]BIND!M27="","",[33]BIND!M27)</f>
        <v>0</v>
      </c>
      <c r="N27" s="135">
        <f>IF([33]BIND!N27="","",[33]BIND!N27)</f>
        <v>0</v>
      </c>
      <c r="O27" s="135">
        <f>IF([33]BIND!O27="","",[33]BIND!O27)</f>
        <v>77</v>
      </c>
      <c r="P27" s="135">
        <f>IF([33]BIND!P27="","",[33]BIND!P27)</f>
        <v>82</v>
      </c>
      <c r="Q27" s="135">
        <f>IF([33]BIND!Q27="","",[33]BIND!Q27)</f>
        <v>77</v>
      </c>
      <c r="R27" s="135">
        <f>IF([33]BIND!R27="","",[33]BIND!R27)</f>
        <v>88</v>
      </c>
      <c r="S27" s="135">
        <f>IF([33]BIND!S27="","",[33]BIND!S27)</f>
        <v>0</v>
      </c>
      <c r="T27" s="135">
        <f>IF([33]BIND!T27="","",[33]BIND!T27)</f>
        <v>0</v>
      </c>
      <c r="U27" s="135">
        <f>IF([33]BIND!U27="","",[33]BIND!U27)</f>
        <v>0</v>
      </c>
      <c r="V27" s="350">
        <f>IF([33]BIND!V27="","",[33]BIND!V27)</f>
        <v>0</v>
      </c>
      <c r="W27" s="375">
        <f>IF([33]BIND!W27="","",[33]BIND!W27)</f>
        <v>84.75</v>
      </c>
      <c r="X27" s="375">
        <f>IF([33]BIND!X27="","",[33]BIND!X27)</f>
        <v>81</v>
      </c>
      <c r="Y27" s="351">
        <f>IF([33]BIND!Y27="","",[33]BIND!Y27)</f>
        <v>86</v>
      </c>
      <c r="Z27" s="302">
        <f t="shared" si="8"/>
        <v>84</v>
      </c>
      <c r="AA27" s="201">
        <f t="shared" si="9"/>
        <v>90</v>
      </c>
      <c r="AB27" s="201">
        <f t="shared" si="10"/>
        <v>0</v>
      </c>
      <c r="AC27" s="201">
        <f t="shared" si="11"/>
        <v>1</v>
      </c>
      <c r="AD27" s="201">
        <f t="shared" si="12"/>
        <v>5</v>
      </c>
      <c r="AE27" s="221" t="str">
        <f t="shared" si="13"/>
        <v>Menunjukkan penguasaan dalam mengeksplorasi dan mengevaluasi informasi dalam teks berita</v>
      </c>
      <c r="AF27" s="226" t="str">
        <f t="shared" si="14"/>
        <v>Perlu bantuan dalam 0</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73"/>
      <c r="B28" s="134">
        <f t="shared" si="7"/>
        <v>20</v>
      </c>
      <c r="C28" s="135">
        <f>IF(Data!F24="","",Data!F24)</f>
        <v>2110</v>
      </c>
      <c r="D28" s="135" t="str">
        <f>IF(Data!G24="","",Data!G24)</f>
        <v>0098467142</v>
      </c>
      <c r="E28" s="152" t="str">
        <f>IF(Data!H24="","",Data!H24)</f>
        <v>NUR MUTIA</v>
      </c>
      <c r="F28" s="135" t="str">
        <f>IF(Data!I24="","",Data!I24)</f>
        <v>P</v>
      </c>
      <c r="G28" s="135">
        <f>IF([33]BIND!G28="","",[33]BIND!G28)</f>
        <v>90</v>
      </c>
      <c r="H28" s="135">
        <f>IF([33]BIND!H28="","",[33]BIND!H28)</f>
        <v>80</v>
      </c>
      <c r="I28" s="135">
        <f>IF([33]BIND!I28="","",[33]BIND!I28)</f>
        <v>95</v>
      </c>
      <c r="J28" s="135">
        <f>IF([33]BIND!J28="","",[33]BIND!J28)</f>
        <v>81</v>
      </c>
      <c r="K28" s="135">
        <f>IF([33]BIND!K28="","",[33]BIND!K28)</f>
        <v>0</v>
      </c>
      <c r="L28" s="135">
        <f>IF([33]BIND!L28="","",[33]BIND!L28)</f>
        <v>0</v>
      </c>
      <c r="M28" s="135">
        <f>IF([33]BIND!M28="","",[33]BIND!M28)</f>
        <v>0</v>
      </c>
      <c r="N28" s="135">
        <f>IF([33]BIND!N28="","",[33]BIND!N28)</f>
        <v>0</v>
      </c>
      <c r="O28" s="135">
        <f>IF([33]BIND!O28="","",[33]BIND!O28)</f>
        <v>77</v>
      </c>
      <c r="P28" s="135">
        <f>IF([33]BIND!P28="","",[33]BIND!P28)</f>
        <v>84</v>
      </c>
      <c r="Q28" s="135">
        <f>IF([33]BIND!Q28="","",[33]BIND!Q28)</f>
        <v>77</v>
      </c>
      <c r="R28" s="135">
        <f>IF([33]BIND!R28="","",[33]BIND!R28)</f>
        <v>87</v>
      </c>
      <c r="S28" s="135">
        <f>IF([33]BIND!S28="","",[33]BIND!S28)</f>
        <v>0</v>
      </c>
      <c r="T28" s="135">
        <f>IF([33]BIND!T28="","",[33]BIND!T28)</f>
        <v>0</v>
      </c>
      <c r="U28" s="135">
        <f>IF([33]BIND!U28="","",[33]BIND!U28)</f>
        <v>0</v>
      </c>
      <c r="V28" s="350">
        <f>IF([33]BIND!V28="","",[33]BIND!V28)</f>
        <v>0</v>
      </c>
      <c r="W28" s="375">
        <f>IF([33]BIND!W28="","",[33]BIND!W28)</f>
        <v>86.5</v>
      </c>
      <c r="X28" s="375">
        <f>IF([33]BIND!X28="","",[33]BIND!X28)</f>
        <v>81.25</v>
      </c>
      <c r="Y28" s="351">
        <f>IF([33]BIND!Y28="","",[33]BIND!Y28)</f>
        <v>82</v>
      </c>
      <c r="Z28" s="302">
        <f t="shared" si="8"/>
        <v>83</v>
      </c>
      <c r="AA28" s="201">
        <f t="shared" si="9"/>
        <v>95</v>
      </c>
      <c r="AB28" s="201">
        <f t="shared" si="10"/>
        <v>0</v>
      </c>
      <c r="AC28" s="201">
        <f t="shared" si="11"/>
        <v>3</v>
      </c>
      <c r="AD28" s="201">
        <f t="shared" si="12"/>
        <v>5</v>
      </c>
      <c r="AE28" s="221" t="str">
        <f t="shared" si="13"/>
        <v>Menunjukkan penguasaan dalam memahami informasi dan bagian-bagian dalam Buku Fiksi dan Buku Nonfiksi</v>
      </c>
      <c r="AF28" s="226" t="str">
        <f t="shared" si="14"/>
        <v>Perlu bantuan dalam 0</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73"/>
      <c r="B29" s="134">
        <f t="shared" si="7"/>
        <v>21</v>
      </c>
      <c r="C29" s="135">
        <f>IF(Data!F25="","",Data!F25)</f>
        <v>2098</v>
      </c>
      <c r="D29" s="135" t="str">
        <f>IF(Data!G25="","",Data!G25)</f>
        <v>3101119122</v>
      </c>
      <c r="E29" s="152" t="str">
        <f>IF(Data!H25="","",Data!H25)</f>
        <v>ROHMAT HIDAYAT</v>
      </c>
      <c r="F29" s="135" t="str">
        <f>IF(Data!I25="","",Data!I25)</f>
        <v>L</v>
      </c>
      <c r="G29" s="135">
        <f>IF([33]BIND!G29="","",[33]BIND!G29)</f>
        <v>90</v>
      </c>
      <c r="H29" s="135">
        <f>IF([33]BIND!H29="","",[33]BIND!H29)</f>
        <v>80</v>
      </c>
      <c r="I29" s="135">
        <f>IF([33]BIND!I29="","",[33]BIND!I29)</f>
        <v>74</v>
      </c>
      <c r="J29" s="135">
        <f>IF([33]BIND!J29="","",[33]BIND!J29)</f>
        <v>85</v>
      </c>
      <c r="K29" s="135">
        <f>IF([33]BIND!K29="","",[33]BIND!K29)</f>
        <v>0</v>
      </c>
      <c r="L29" s="135">
        <f>IF([33]BIND!L29="","",[33]BIND!L29)</f>
        <v>0</v>
      </c>
      <c r="M29" s="135">
        <f>IF([33]BIND!M29="","",[33]BIND!M29)</f>
        <v>0</v>
      </c>
      <c r="N29" s="135">
        <f>IF([33]BIND!N29="","",[33]BIND!N29)</f>
        <v>0</v>
      </c>
      <c r="O29" s="135">
        <f>IF([33]BIND!O29="","",[33]BIND!O29)</f>
        <v>87</v>
      </c>
      <c r="P29" s="135">
        <f>IF([33]BIND!P29="","",[33]BIND!P29)</f>
        <v>83</v>
      </c>
      <c r="Q29" s="135">
        <f>IF([33]BIND!Q29="","",[33]BIND!Q29)</f>
        <v>81</v>
      </c>
      <c r="R29" s="135">
        <f>IF([33]BIND!R29="","",[33]BIND!R29)</f>
        <v>86</v>
      </c>
      <c r="S29" s="135">
        <f>IF([33]BIND!S29="","",[33]BIND!S29)</f>
        <v>0</v>
      </c>
      <c r="T29" s="135">
        <f>IF([33]BIND!T29="","",[33]BIND!T29)</f>
        <v>0</v>
      </c>
      <c r="U29" s="135">
        <f>IF([33]BIND!U29="","",[33]BIND!U29)</f>
        <v>0</v>
      </c>
      <c r="V29" s="350">
        <f>IF([33]BIND!V29="","",[33]BIND!V29)</f>
        <v>0</v>
      </c>
      <c r="W29" s="375">
        <f>IF([33]BIND!W29="","",[33]BIND!W29)</f>
        <v>82.25</v>
      </c>
      <c r="X29" s="375">
        <f>IF([33]BIND!X29="","",[33]BIND!X29)</f>
        <v>84.25</v>
      </c>
      <c r="Y29" s="351">
        <f>IF([33]BIND!Y29="","",[33]BIND!Y29)</f>
        <v>80</v>
      </c>
      <c r="Z29" s="302">
        <f t="shared" si="8"/>
        <v>82</v>
      </c>
      <c r="AA29" s="201">
        <f t="shared" si="9"/>
        <v>90</v>
      </c>
      <c r="AB29" s="201">
        <f t="shared" si="10"/>
        <v>0</v>
      </c>
      <c r="AC29" s="201">
        <f t="shared" si="11"/>
        <v>1</v>
      </c>
      <c r="AD29" s="201">
        <f t="shared" si="12"/>
        <v>5</v>
      </c>
      <c r="AE29" s="221" t="str">
        <f t="shared" si="13"/>
        <v>Menunjukkan penguasaan dalam mengeksplorasi dan mengevaluasi informasi dalam teks berita</v>
      </c>
      <c r="AF29" s="226" t="str">
        <f t="shared" si="14"/>
        <v>Perlu bantuan dalam 0</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73"/>
      <c r="B30" s="134">
        <f t="shared" si="7"/>
        <v>22</v>
      </c>
      <c r="C30" s="135">
        <f>IF(Data!F26="","",Data!F26)</f>
        <v>2080</v>
      </c>
      <c r="D30" s="135" t="str">
        <f>IF(Data!G26="","",Data!G26)</f>
        <v>0091657289</v>
      </c>
      <c r="E30" s="152" t="str">
        <f>IF(Data!H26="","",Data!H26)</f>
        <v>SABRINA OKTAVIANI</v>
      </c>
      <c r="F30" s="135" t="str">
        <f>IF(Data!I26="","",Data!I26)</f>
        <v>P</v>
      </c>
      <c r="G30" s="135">
        <f>IF([33]BIND!G30="","",[33]BIND!G30)</f>
        <v>80</v>
      </c>
      <c r="H30" s="135">
        <f>IF([33]BIND!H30="","",[33]BIND!H30)</f>
        <v>89</v>
      </c>
      <c r="I30" s="135">
        <f>IF([33]BIND!I30="","",[33]BIND!I30)</f>
        <v>87</v>
      </c>
      <c r="J30" s="135">
        <f>IF([33]BIND!J30="","",[33]BIND!J30)</f>
        <v>90</v>
      </c>
      <c r="K30" s="135">
        <f>IF([33]BIND!K30="","",[33]BIND!K30)</f>
        <v>0</v>
      </c>
      <c r="L30" s="135">
        <f>IF([33]BIND!L30="","",[33]BIND!L30)</f>
        <v>0</v>
      </c>
      <c r="M30" s="135">
        <f>IF([33]BIND!M30="","",[33]BIND!M30)</f>
        <v>0</v>
      </c>
      <c r="N30" s="135">
        <f>IF([33]BIND!N30="","",[33]BIND!N30)</f>
        <v>0</v>
      </c>
      <c r="O30" s="135">
        <f>IF([33]BIND!O30="","",[33]BIND!O30)</f>
        <v>87</v>
      </c>
      <c r="P30" s="135">
        <f>IF([33]BIND!P30="","",[33]BIND!P30)</f>
        <v>80</v>
      </c>
      <c r="Q30" s="135">
        <f>IF([33]BIND!Q30="","",[33]BIND!Q30)</f>
        <v>81</v>
      </c>
      <c r="R30" s="135">
        <f>IF([33]BIND!R30="","",[33]BIND!R30)</f>
        <v>90</v>
      </c>
      <c r="S30" s="135">
        <f>IF([33]BIND!S30="","",[33]BIND!S30)</f>
        <v>0</v>
      </c>
      <c r="T30" s="135">
        <f>IF([33]BIND!T30="","",[33]BIND!T30)</f>
        <v>0</v>
      </c>
      <c r="U30" s="135">
        <f>IF([33]BIND!U30="","",[33]BIND!U30)</f>
        <v>0</v>
      </c>
      <c r="V30" s="350">
        <f>IF([33]BIND!V30="","",[33]BIND!V30)</f>
        <v>0</v>
      </c>
      <c r="W30" s="375">
        <f>IF([33]BIND!W30="","",[33]BIND!W30)</f>
        <v>86.5</v>
      </c>
      <c r="X30" s="375">
        <f>IF([33]BIND!X30="","",[33]BIND!X30)</f>
        <v>84.5</v>
      </c>
      <c r="Y30" s="351">
        <f>IF([33]BIND!Y30="","",[33]BIND!Y30)</f>
        <v>56</v>
      </c>
      <c r="Z30" s="302">
        <f t="shared" si="8"/>
        <v>76</v>
      </c>
      <c r="AA30" s="201">
        <f t="shared" si="9"/>
        <v>90</v>
      </c>
      <c r="AB30" s="201">
        <f t="shared" si="10"/>
        <v>0</v>
      </c>
      <c r="AC30" s="201">
        <f t="shared" si="11"/>
        <v>4</v>
      </c>
      <c r="AD30" s="201">
        <f t="shared" si="12"/>
        <v>5</v>
      </c>
      <c r="AE30" s="221" t="str">
        <f t="shared" si="13"/>
        <v>Menunjukkan penguasaan dalam Mengidentifikasi informasi dari surat pribadi dan surat dinas</v>
      </c>
      <c r="AF30" s="226" t="str">
        <f t="shared" si="14"/>
        <v>Perlu bantuan dalam 0</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73"/>
      <c r="B31" s="134">
        <f t="shared" si="7"/>
        <v>23</v>
      </c>
      <c r="C31" s="135">
        <f>IF(Data!F27="","",Data!F27)</f>
        <v>2101</v>
      </c>
      <c r="D31" s="135" t="str">
        <f>IF(Data!G27="","",Data!G27)</f>
        <v>0072355816</v>
      </c>
      <c r="E31" s="152" t="str">
        <f>IF(Data!H27="","",Data!H27)</f>
        <v>TRI MULIA SAPUTRA</v>
      </c>
      <c r="F31" s="135" t="str">
        <f>IF(Data!I27="","",Data!I27)</f>
        <v>L</v>
      </c>
      <c r="G31" s="135">
        <f>IF([33]BIND!G31="","",[33]BIND!G31)</f>
        <v>95</v>
      </c>
      <c r="H31" s="135">
        <f>IF([33]BIND!H31="","",[33]BIND!H31)</f>
        <v>78</v>
      </c>
      <c r="I31" s="135">
        <f>IF([33]BIND!I31="","",[33]BIND!I31)</f>
        <v>91</v>
      </c>
      <c r="J31" s="135">
        <f>IF([33]BIND!J31="","",[33]BIND!J31)</f>
        <v>85</v>
      </c>
      <c r="K31" s="135">
        <f>IF([33]BIND!K31="","",[33]BIND!K31)</f>
        <v>0</v>
      </c>
      <c r="L31" s="135">
        <f>IF([33]BIND!L31="","",[33]BIND!L31)</f>
        <v>0</v>
      </c>
      <c r="M31" s="135">
        <f>IF([33]BIND!M31="","",[33]BIND!M31)</f>
        <v>0</v>
      </c>
      <c r="N31" s="135">
        <f>IF([33]BIND!N31="","",[33]BIND!N31)</f>
        <v>0</v>
      </c>
      <c r="O31" s="135">
        <f>IF([33]BIND!O31="","",[33]BIND!O31)</f>
        <v>83</v>
      </c>
      <c r="P31" s="135">
        <f>IF([33]BIND!P31="","",[33]BIND!P31)</f>
        <v>84</v>
      </c>
      <c r="Q31" s="135">
        <f>IF([33]BIND!Q31="","",[33]BIND!Q31)</f>
        <v>80</v>
      </c>
      <c r="R31" s="135">
        <f>IF([33]BIND!R31="","",[33]BIND!R31)</f>
        <v>90</v>
      </c>
      <c r="S31" s="135">
        <f>IF([33]BIND!S31="","",[33]BIND!S31)</f>
        <v>0</v>
      </c>
      <c r="T31" s="135">
        <f>IF([33]BIND!T31="","",[33]BIND!T31)</f>
        <v>0</v>
      </c>
      <c r="U31" s="135">
        <f>IF([33]BIND!U31="","",[33]BIND!U31)</f>
        <v>0</v>
      </c>
      <c r="V31" s="350">
        <f>IF([33]BIND!V31="","",[33]BIND!V31)</f>
        <v>0</v>
      </c>
      <c r="W31" s="375">
        <f>IF([33]BIND!W31="","",[33]BIND!W31)</f>
        <v>87.25</v>
      </c>
      <c r="X31" s="375">
        <f>IF([33]BIND!X31="","",[33]BIND!X31)</f>
        <v>84.25</v>
      </c>
      <c r="Y31" s="351">
        <f>IF([33]BIND!Y31="","",[33]BIND!Y31)</f>
        <v>62</v>
      </c>
      <c r="Z31" s="302">
        <f t="shared" si="8"/>
        <v>78</v>
      </c>
      <c r="AA31" s="201">
        <f t="shared" si="9"/>
        <v>95</v>
      </c>
      <c r="AB31" s="201">
        <f t="shared" si="10"/>
        <v>0</v>
      </c>
      <c r="AC31" s="201">
        <f t="shared" si="11"/>
        <v>1</v>
      </c>
      <c r="AD31" s="201">
        <f t="shared" si="12"/>
        <v>5</v>
      </c>
      <c r="AE31" s="221" t="str">
        <f t="shared" si="13"/>
        <v>Menunjukkan penguasaan dalam mengeksplorasi dan mengevaluasi informasi dalam teks berita</v>
      </c>
      <c r="AF31" s="226" t="str">
        <f t="shared" si="14"/>
        <v>Perlu bantuan dalam 0</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73"/>
      <c r="B32" s="134" t="str">
        <f t="shared" si="7"/>
        <v/>
      </c>
      <c r="C32" s="135" t="str">
        <f>IF(Data!F28="","",Data!F28)</f>
        <v/>
      </c>
      <c r="D32" s="135" t="str">
        <f>IF(Data!G28="","",Data!G28)</f>
        <v/>
      </c>
      <c r="E32" s="152" t="str">
        <f>IF(Data!H28="","",Data!H28)</f>
        <v/>
      </c>
      <c r="F32" s="135" t="str">
        <f>IF(Data!I28="","",Data!I28)</f>
        <v/>
      </c>
      <c r="G32" s="135">
        <f>IF([33]BIND!G32="","",[33]BIND!G32)</f>
        <v>98</v>
      </c>
      <c r="H32" s="135">
        <f>IF([33]BIND!H32="","",[33]BIND!H32)</f>
        <v>80</v>
      </c>
      <c r="I32" s="135">
        <f>IF([33]BIND!I32="","",[33]BIND!I32)</f>
        <v>75</v>
      </c>
      <c r="J32" s="135">
        <f>IF([33]BIND!J32="","",[33]BIND!J32)</f>
        <v>88</v>
      </c>
      <c r="K32" s="135">
        <f>IF([33]BIND!K32="","",[33]BIND!K32)</f>
        <v>0</v>
      </c>
      <c r="L32" s="135">
        <f>IF([33]BIND!L32="","",[33]BIND!L32)</f>
        <v>0</v>
      </c>
      <c r="M32" s="135">
        <f>IF([33]BIND!M32="","",[33]BIND!M32)</f>
        <v>0</v>
      </c>
      <c r="N32" s="135">
        <f>IF([33]BIND!N32="","",[33]BIND!N32)</f>
        <v>0</v>
      </c>
      <c r="O32" s="135">
        <f>IF([33]BIND!O32="","",[33]BIND!O32)</f>
        <v>89</v>
      </c>
      <c r="P32" s="135">
        <f>IF([33]BIND!P32="","",[33]BIND!P32)</f>
        <v>84</v>
      </c>
      <c r="Q32" s="135">
        <f>IF([33]BIND!Q32="","",[33]BIND!Q32)</f>
        <v>83</v>
      </c>
      <c r="R32" s="135">
        <f>IF([33]BIND!R32="","",[33]BIND!R32)</f>
        <v>78</v>
      </c>
      <c r="S32" s="135">
        <f>IF([33]BIND!S32="","",[33]BIND!S32)</f>
        <v>0</v>
      </c>
      <c r="T32" s="135">
        <f>IF([33]BIND!T32="","",[33]BIND!T32)</f>
        <v>0</v>
      </c>
      <c r="U32" s="135">
        <f>IF([33]BIND!U32="","",[33]BIND!U32)</f>
        <v>0</v>
      </c>
      <c r="V32" s="350">
        <f>IF([33]BIND!V32="","",[33]BIND!V32)</f>
        <v>0</v>
      </c>
      <c r="W32" s="375">
        <f>IF([33]BIND!W32="","",[33]BIND!W32)</f>
        <v>85.25</v>
      </c>
      <c r="X32" s="375">
        <f>IF([33]BIND!X32="","",[33]BIND!X32)</f>
        <v>83.5</v>
      </c>
      <c r="Y32" s="351">
        <f>IF([33]BIND!Y32="","",[33]BIND!Y32)</f>
        <v>68</v>
      </c>
      <c r="Z32" s="302">
        <f t="shared" si="8"/>
        <v>79</v>
      </c>
      <c r="AA32" s="201">
        <f t="shared" si="9"/>
        <v>98</v>
      </c>
      <c r="AB32" s="201">
        <f t="shared" si="10"/>
        <v>0</v>
      </c>
      <c r="AC32" s="201">
        <f t="shared" si="11"/>
        <v>1</v>
      </c>
      <c r="AD32" s="201">
        <f t="shared" si="12"/>
        <v>5</v>
      </c>
      <c r="AE32" s="221" t="str">
        <f t="shared" si="13"/>
        <v>Menunjukkan penguasaan dalam mengeksplorasi dan mengevaluasi informasi dalam teks berita</v>
      </c>
      <c r="AF32" s="226" t="str">
        <f t="shared" si="14"/>
        <v>Perlu bantuan dalam 0</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73"/>
      <c r="B33" s="134" t="str">
        <f t="shared" si="7"/>
        <v/>
      </c>
      <c r="C33" s="135" t="str">
        <f>IF(Data!F29="","",Data!F29)</f>
        <v/>
      </c>
      <c r="D33" s="135" t="str">
        <f>IF(Data!G29="","",Data!G29)</f>
        <v/>
      </c>
      <c r="E33" s="152" t="str">
        <f>IF(Data!H29="","",Data!H29)</f>
        <v/>
      </c>
      <c r="F33" s="135" t="str">
        <f>IF(Data!I29="","",Data!I29)</f>
        <v/>
      </c>
      <c r="G33" s="135">
        <f>IF([33]BIND!G33="","",[33]BIND!G33)</f>
        <v>90</v>
      </c>
      <c r="H33" s="135">
        <f>IF([33]BIND!H33="","",[33]BIND!H33)</f>
        <v>78</v>
      </c>
      <c r="I33" s="135">
        <f>IF([33]BIND!I33="","",[33]BIND!I33)</f>
        <v>88</v>
      </c>
      <c r="J33" s="135">
        <f>IF([33]BIND!J33="","",[33]BIND!J33)</f>
        <v>86</v>
      </c>
      <c r="K33" s="135">
        <f>IF([33]BIND!K33="","",[33]BIND!K33)</f>
        <v>0</v>
      </c>
      <c r="L33" s="135">
        <f>IF([33]BIND!L33="","",[33]BIND!L33)</f>
        <v>0</v>
      </c>
      <c r="M33" s="135">
        <f>IF([33]BIND!M33="","",[33]BIND!M33)</f>
        <v>0</v>
      </c>
      <c r="N33" s="135">
        <f>IF([33]BIND!N33="","",[33]BIND!N33)</f>
        <v>0</v>
      </c>
      <c r="O33" s="135">
        <f>IF([33]BIND!O33="","",[33]BIND!O33)</f>
        <v>77</v>
      </c>
      <c r="P33" s="135">
        <f>IF([33]BIND!P33="","",[33]BIND!P33)</f>
        <v>84</v>
      </c>
      <c r="Q33" s="135">
        <f>IF([33]BIND!Q33="","",[33]BIND!Q33)</f>
        <v>77</v>
      </c>
      <c r="R33" s="135">
        <f>IF([33]BIND!R33="","",[33]BIND!R33)</f>
        <v>85</v>
      </c>
      <c r="S33" s="135">
        <f>IF([33]BIND!S33="","",[33]BIND!S33)</f>
        <v>0</v>
      </c>
      <c r="T33" s="135">
        <f>IF([33]BIND!T33="","",[33]BIND!T33)</f>
        <v>0</v>
      </c>
      <c r="U33" s="135">
        <f>IF([33]BIND!U33="","",[33]BIND!U33)</f>
        <v>0</v>
      </c>
      <c r="V33" s="350">
        <f>IF([33]BIND!V33="","",[33]BIND!V33)</f>
        <v>0</v>
      </c>
      <c r="W33" s="375">
        <f>IF([33]BIND!W33="","",[33]BIND!W33)</f>
        <v>85.5</v>
      </c>
      <c r="X33" s="375">
        <f>IF([33]BIND!X33="","",[33]BIND!X33)</f>
        <v>80.75</v>
      </c>
      <c r="Y33" s="351">
        <f>IF([33]BIND!Y33="","",[33]BIND!Y33)</f>
        <v>78</v>
      </c>
      <c r="Z33" s="302">
        <f t="shared" si="8"/>
        <v>81</v>
      </c>
      <c r="AA33" s="201">
        <f t="shared" si="9"/>
        <v>90</v>
      </c>
      <c r="AB33" s="201">
        <f t="shared" si="10"/>
        <v>0</v>
      </c>
      <c r="AC33" s="201">
        <f t="shared" si="11"/>
        <v>1</v>
      </c>
      <c r="AD33" s="201">
        <f t="shared" si="12"/>
        <v>5</v>
      </c>
      <c r="AE33" s="221" t="str">
        <f t="shared" si="13"/>
        <v>Menunjukkan penguasaan dalam mengeksplorasi dan mengevaluasi informasi dalam teks berita</v>
      </c>
      <c r="AF33" s="226" t="str">
        <f t="shared" si="14"/>
        <v>Perlu bantuan dalam 0</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73"/>
      <c r="B34" s="134" t="str">
        <f t="shared" si="7"/>
        <v/>
      </c>
      <c r="C34" s="135" t="str">
        <f>IF(Data!F30="","",Data!F30)</f>
        <v/>
      </c>
      <c r="D34" s="135" t="str">
        <f>IF(Data!G30="","",Data!G30)</f>
        <v/>
      </c>
      <c r="E34" s="152" t="str">
        <f>IF(Data!H30="","",Data!H30)</f>
        <v/>
      </c>
      <c r="F34" s="135" t="str">
        <f>IF(Data!I30="","",Data!I30)</f>
        <v/>
      </c>
      <c r="G34" s="135">
        <f>IF([33]BIND!G34="","",[33]BIND!G34)</f>
        <v>90</v>
      </c>
      <c r="H34" s="135">
        <f>IF([33]BIND!H34="","",[33]BIND!H34)</f>
        <v>89</v>
      </c>
      <c r="I34" s="135">
        <f>IF([33]BIND!I34="","",[33]BIND!I34)</f>
        <v>74</v>
      </c>
      <c r="J34" s="135">
        <f>IF([33]BIND!J34="","",[33]BIND!J34)</f>
        <v>91</v>
      </c>
      <c r="K34" s="135">
        <f>IF([33]BIND!K34="","",[33]BIND!K34)</f>
        <v>0</v>
      </c>
      <c r="L34" s="135">
        <f>IF([33]BIND!L34="","",[33]BIND!L34)</f>
        <v>0</v>
      </c>
      <c r="M34" s="135">
        <f>IF([33]BIND!M34="","",[33]BIND!M34)</f>
        <v>0</v>
      </c>
      <c r="N34" s="135">
        <f>IF([33]BIND!N34="","",[33]BIND!N34)</f>
        <v>0</v>
      </c>
      <c r="O34" s="135">
        <f>IF([33]BIND!O34="","",[33]BIND!O34)</f>
        <v>89</v>
      </c>
      <c r="P34" s="135">
        <f>IF([33]BIND!P34="","",[33]BIND!P34)</f>
        <v>84</v>
      </c>
      <c r="Q34" s="135">
        <f>IF([33]BIND!Q34="","",[33]BIND!Q34)</f>
        <v>83</v>
      </c>
      <c r="R34" s="135">
        <f>IF([33]BIND!R34="","",[33]BIND!R34)</f>
        <v>90</v>
      </c>
      <c r="S34" s="135">
        <f>IF([33]BIND!S34="","",[33]BIND!S34)</f>
        <v>0</v>
      </c>
      <c r="T34" s="135">
        <f>IF([33]BIND!T34="","",[33]BIND!T34)</f>
        <v>0</v>
      </c>
      <c r="U34" s="135">
        <f>IF([33]BIND!U34="","",[33]BIND!U34)</f>
        <v>0</v>
      </c>
      <c r="V34" s="350">
        <f>IF([33]BIND!V34="","",[33]BIND!V34)</f>
        <v>0</v>
      </c>
      <c r="W34" s="375">
        <f>IF([33]BIND!W34="","",[33]BIND!W34)</f>
        <v>86</v>
      </c>
      <c r="X34" s="375">
        <f>IF([33]BIND!X34="","",[33]BIND!X34)</f>
        <v>86.5</v>
      </c>
      <c r="Y34" s="351">
        <f>IF([33]BIND!Y34="","",[33]BIND!Y34)</f>
        <v>90</v>
      </c>
      <c r="Z34" s="302">
        <f t="shared" si="8"/>
        <v>88</v>
      </c>
      <c r="AA34" s="201">
        <f t="shared" si="9"/>
        <v>91</v>
      </c>
      <c r="AB34" s="201">
        <f t="shared" si="10"/>
        <v>0</v>
      </c>
      <c r="AC34" s="201">
        <f t="shared" si="11"/>
        <v>4</v>
      </c>
      <c r="AD34" s="201">
        <f t="shared" si="12"/>
        <v>5</v>
      </c>
      <c r="AE34" s="221" t="str">
        <f t="shared" si="13"/>
        <v>Menunjukkan penguasaan dalam Mengidentifikasi informasi dari surat pribadi dan surat dinas</v>
      </c>
      <c r="AF34" s="226" t="str">
        <f t="shared" si="14"/>
        <v>Perlu bantuan dalam 0</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73"/>
      <c r="B35" s="134" t="str">
        <f t="shared" si="7"/>
        <v/>
      </c>
      <c r="C35" s="135" t="str">
        <f>IF(Data!F31="","",Data!F31)</f>
        <v/>
      </c>
      <c r="D35" s="135" t="str">
        <f>IF(Data!G31="","",Data!G31)</f>
        <v/>
      </c>
      <c r="E35" s="152" t="str">
        <f>IF(Data!H31="","",Data!H31)</f>
        <v/>
      </c>
      <c r="F35" s="135" t="str">
        <f>IF(Data!I31="","",Data!I31)</f>
        <v/>
      </c>
      <c r="G35" s="135">
        <f>IF([33]BIND!G35="","",[33]BIND!G35)</f>
        <v>80</v>
      </c>
      <c r="H35" s="135">
        <f>IF([33]BIND!H35="","",[33]BIND!H35)</f>
        <v>81</v>
      </c>
      <c r="I35" s="135">
        <f>IF([33]BIND!I35="","",[33]BIND!I35)</f>
        <v>88</v>
      </c>
      <c r="J35" s="135">
        <f>IF([33]BIND!J35="","",[33]BIND!J35)</f>
        <v>90</v>
      </c>
      <c r="K35" s="135">
        <f>IF([33]BIND!K35="","",[33]BIND!K35)</f>
        <v>0</v>
      </c>
      <c r="L35" s="135">
        <f>IF([33]BIND!L35="","",[33]BIND!L35)</f>
        <v>0</v>
      </c>
      <c r="M35" s="135">
        <f>IF([33]BIND!M35="","",[33]BIND!M35)</f>
        <v>0</v>
      </c>
      <c r="N35" s="135">
        <f>IF([33]BIND!N35="","",[33]BIND!N35)</f>
        <v>0</v>
      </c>
      <c r="O35" s="135">
        <f>IF([33]BIND!O35="","",[33]BIND!O35)</f>
        <v>87</v>
      </c>
      <c r="P35" s="135">
        <f>IF([33]BIND!P35="","",[33]BIND!P35)</f>
        <v>83</v>
      </c>
      <c r="Q35" s="135">
        <f>IF([33]BIND!Q35="","",[33]BIND!Q35)</f>
        <v>81</v>
      </c>
      <c r="R35" s="135">
        <f>IF([33]BIND!R35="","",[33]BIND!R35)</f>
        <v>80</v>
      </c>
      <c r="S35" s="135">
        <f>IF([33]BIND!S35="","",[33]BIND!S35)</f>
        <v>0</v>
      </c>
      <c r="T35" s="135">
        <f>IF([33]BIND!T35="","",[33]BIND!T35)</f>
        <v>0</v>
      </c>
      <c r="U35" s="135">
        <f>IF([33]BIND!U35="","",[33]BIND!U35)</f>
        <v>0</v>
      </c>
      <c r="V35" s="350">
        <f>IF([33]BIND!V35="","",[33]BIND!V35)</f>
        <v>0</v>
      </c>
      <c r="W35" s="375">
        <f>IF([33]BIND!W35="","",[33]BIND!W35)</f>
        <v>84.75</v>
      </c>
      <c r="X35" s="375">
        <f>IF([33]BIND!X35="","",[33]BIND!X35)</f>
        <v>82.75</v>
      </c>
      <c r="Y35" s="351">
        <f>IF([33]BIND!Y35="","",[33]BIND!Y35)</f>
        <v>60</v>
      </c>
      <c r="Z35" s="302">
        <f t="shared" si="8"/>
        <v>76</v>
      </c>
      <c r="AA35" s="201">
        <f t="shared" si="9"/>
        <v>90</v>
      </c>
      <c r="AB35" s="201">
        <f t="shared" si="10"/>
        <v>0</v>
      </c>
      <c r="AC35" s="201">
        <f t="shared" si="11"/>
        <v>4</v>
      </c>
      <c r="AD35" s="201">
        <f t="shared" si="12"/>
        <v>5</v>
      </c>
      <c r="AE35" s="221" t="str">
        <f t="shared" si="13"/>
        <v>Menunjukkan penguasaan dalam Mengidentifikasi informasi dari surat pribadi dan surat dinas</v>
      </c>
      <c r="AF35" s="226" t="str">
        <f t="shared" si="14"/>
        <v>Perlu bantuan dalam 0</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73"/>
      <c r="B36" s="134" t="str">
        <f t="shared" si="7"/>
        <v/>
      </c>
      <c r="C36" s="135" t="str">
        <f>IF(Data!F32="","",Data!F32)</f>
        <v/>
      </c>
      <c r="D36" s="135" t="str">
        <f>IF(Data!G32="","",Data!G32)</f>
        <v/>
      </c>
      <c r="E36" s="152" t="str">
        <f>IF(Data!H32="","",Data!H32)</f>
        <v/>
      </c>
      <c r="F36" s="135" t="str">
        <f>IF(Data!I32="","",Data!I32)</f>
        <v/>
      </c>
      <c r="G36" s="135">
        <f>IF([33]BIND!G36="","",[33]BIND!G36)</f>
        <v>0</v>
      </c>
      <c r="H36" s="135">
        <f>IF([33]BIND!H36="","",[33]BIND!H36)</f>
        <v>0</v>
      </c>
      <c r="I36" s="135">
        <f>IF([33]BIND!I36="","",[33]BIND!I36)</f>
        <v>0</v>
      </c>
      <c r="J36" s="135">
        <f>IF([33]BIND!J36="","",[33]BIND!J36)</f>
        <v>0</v>
      </c>
      <c r="K36" s="135">
        <f>IF([33]BIND!K36="","",[33]BIND!K36)</f>
        <v>0</v>
      </c>
      <c r="L36" s="135">
        <f>IF([33]BIND!L36="","",[33]BIND!L36)</f>
        <v>0</v>
      </c>
      <c r="M36" s="135">
        <f>IF([33]BIND!M36="","",[33]BIND!M36)</f>
        <v>0</v>
      </c>
      <c r="N36" s="135">
        <f>IF([33]BIND!N36="","",[33]BIND!N36)</f>
        <v>0</v>
      </c>
      <c r="O36" s="135">
        <f>IF([33]BIND!O36="","",[33]BIND!O36)</f>
        <v>0</v>
      </c>
      <c r="P36" s="135">
        <f>IF([33]BIND!P36="","",[33]BIND!P36)</f>
        <v>0</v>
      </c>
      <c r="Q36" s="135">
        <f>IF([33]BIND!Q36="","",[33]BIND!Q36)</f>
        <v>0</v>
      </c>
      <c r="R36" s="135">
        <f>IF([33]BIND!R36="","",[33]BIND!R36)</f>
        <v>0</v>
      </c>
      <c r="S36" s="135">
        <f>IF([33]BIND!S36="","",[33]BIND!S36)</f>
        <v>0</v>
      </c>
      <c r="T36" s="135">
        <f>IF([33]BIND!T36="","",[33]BIND!T36)</f>
        <v>0</v>
      </c>
      <c r="U36" s="135">
        <f>IF([33]BIND!U36="","",[33]BIND!U36)</f>
        <v>0</v>
      </c>
      <c r="V36" s="350">
        <f>IF([33]BIND!V36="","",[33]BIND!V36)</f>
        <v>0</v>
      </c>
      <c r="W36" s="375" t="e">
        <f>IF([33]BIND!W36="","",[33]BIND!W36)</f>
        <v>#DIV/0!</v>
      </c>
      <c r="X36" s="375" t="e">
        <f>IF([33]BIND!X36="","",[33]BIND!X36)</f>
        <v>#DIV/0!</v>
      </c>
      <c r="Y36" s="351">
        <f>IF([33]BIND!Y36="","",[33]BIND!Y36)</f>
        <v>0</v>
      </c>
      <c r="Z36" s="302" t="str">
        <f t="shared" si="8"/>
        <v/>
      </c>
      <c r="AA36" s="201">
        <f t="shared" si="9"/>
        <v>0</v>
      </c>
      <c r="AB36" s="201">
        <f t="shared" si="10"/>
        <v>0</v>
      </c>
      <c r="AC36" s="201">
        <f t="shared" si="11"/>
        <v>1</v>
      </c>
      <c r="AD36" s="201">
        <f t="shared" si="12"/>
        <v>1</v>
      </c>
      <c r="AE36" s="221" t="str">
        <f t="shared" si="13"/>
        <v>Menunjukkan penguasaan dalam mengeksplorasi dan mengevaluasi informasi dalam teks berita</v>
      </c>
      <c r="AF36" s="226" t="str">
        <f t="shared" si="14"/>
        <v>Perlu bantuan dalam mengeksplorasi dan mengevaluasi informasi dalam teks berita</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73"/>
      <c r="B37" s="134" t="str">
        <f t="shared" si="7"/>
        <v/>
      </c>
      <c r="C37" s="135" t="str">
        <f>IF(Data!F33="","",Data!F33)</f>
        <v/>
      </c>
      <c r="D37" s="135" t="str">
        <f>IF(Data!G33="","",Data!G33)</f>
        <v/>
      </c>
      <c r="E37" s="152" t="str">
        <f>IF(Data!H33="","",Data!H33)</f>
        <v/>
      </c>
      <c r="F37" s="135" t="str">
        <f>IF(Data!I33="","",Data!I33)</f>
        <v/>
      </c>
      <c r="G37" s="135">
        <f>IF([33]BIND!G37="","",[33]BIND!G37)</f>
        <v>0</v>
      </c>
      <c r="H37" s="135">
        <f>IF([33]BIND!H37="","",[33]BIND!H37)</f>
        <v>0</v>
      </c>
      <c r="I37" s="135">
        <f>IF([33]BIND!I37="","",[33]BIND!I37)</f>
        <v>0</v>
      </c>
      <c r="J37" s="135">
        <f>IF([33]BIND!J37="","",[33]BIND!J37)</f>
        <v>0</v>
      </c>
      <c r="K37" s="135">
        <f>IF([33]BIND!K37="","",[33]BIND!K37)</f>
        <v>0</v>
      </c>
      <c r="L37" s="135">
        <f>IF([33]BIND!L37="","",[33]BIND!L37)</f>
        <v>0</v>
      </c>
      <c r="M37" s="135">
        <f>IF([33]BIND!M37="","",[33]BIND!M37)</f>
        <v>0</v>
      </c>
      <c r="N37" s="135">
        <f>IF([33]BIND!N37="","",[33]BIND!N37)</f>
        <v>0</v>
      </c>
      <c r="O37" s="135">
        <f>IF([33]BIND!O37="","",[33]BIND!O37)</f>
        <v>0</v>
      </c>
      <c r="P37" s="135">
        <f>IF([33]BIND!P37="","",[33]BIND!P37)</f>
        <v>0</v>
      </c>
      <c r="Q37" s="135">
        <f>IF([33]BIND!Q37="","",[33]BIND!Q37)</f>
        <v>0</v>
      </c>
      <c r="R37" s="135">
        <f>IF([33]BIND!R37="","",[33]BIND!R37)</f>
        <v>0</v>
      </c>
      <c r="S37" s="135">
        <f>IF([33]BIND!S37="","",[33]BIND!S37)</f>
        <v>0</v>
      </c>
      <c r="T37" s="135">
        <f>IF([33]BIND!T37="","",[33]BIND!T37)</f>
        <v>0</v>
      </c>
      <c r="U37" s="135">
        <f>IF([33]BIND!U37="","",[33]BIND!U37)</f>
        <v>0</v>
      </c>
      <c r="V37" s="350">
        <f>IF([33]BIND!V37="","",[33]BIND!V37)</f>
        <v>0</v>
      </c>
      <c r="W37" s="375" t="e">
        <f>IF([33]BIND!W37="","",[33]BIND!W37)</f>
        <v>#DIV/0!</v>
      </c>
      <c r="X37" s="375" t="e">
        <f>IF([33]BIND!X37="","",[33]BIND!X37)</f>
        <v>#DIV/0!</v>
      </c>
      <c r="Y37" s="351">
        <f>IF([33]BIND!Y37="","",[33]BIND!Y37)</f>
        <v>0</v>
      </c>
      <c r="Z37" s="302" t="str">
        <f t="shared" si="8"/>
        <v/>
      </c>
      <c r="AA37" s="201">
        <f t="shared" si="9"/>
        <v>0</v>
      </c>
      <c r="AB37" s="201">
        <f t="shared" si="10"/>
        <v>0</v>
      </c>
      <c r="AC37" s="201">
        <f t="shared" si="11"/>
        <v>1</v>
      </c>
      <c r="AD37" s="201">
        <f t="shared" si="12"/>
        <v>1</v>
      </c>
      <c r="AE37" s="221" t="str">
        <f t="shared" si="13"/>
        <v>Menunjukkan penguasaan dalam mengeksplorasi dan mengevaluasi informasi dalam teks berita</v>
      </c>
      <c r="AF37" s="226" t="str">
        <f t="shared" si="14"/>
        <v>Perlu bantuan dalam mengeksplorasi dan mengevaluasi informasi dalam teks berita</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73"/>
      <c r="B38" s="134" t="str">
        <f t="shared" si="7"/>
        <v/>
      </c>
      <c r="C38" s="135" t="str">
        <f>IF(Data!F34="","",Data!F34)</f>
        <v/>
      </c>
      <c r="D38" s="135" t="str">
        <f>IF(Data!G34="","",Data!G34)</f>
        <v/>
      </c>
      <c r="E38" s="152" t="str">
        <f>IF(Data!H34="","",Data!H34)</f>
        <v/>
      </c>
      <c r="F38" s="135" t="str">
        <f>IF(Data!I34="","",Data!I34)</f>
        <v/>
      </c>
      <c r="G38" s="135">
        <f>IF([33]BIND!G38="","",[33]BIND!G38)</f>
        <v>0</v>
      </c>
      <c r="H38" s="135">
        <f>IF([33]BIND!H38="","",[33]BIND!H38)</f>
        <v>0</v>
      </c>
      <c r="I38" s="135">
        <f>IF([33]BIND!I38="","",[33]BIND!I38)</f>
        <v>0</v>
      </c>
      <c r="J38" s="135">
        <f>IF([33]BIND!J38="","",[33]BIND!J38)</f>
        <v>0</v>
      </c>
      <c r="K38" s="135">
        <f>IF([33]BIND!K38="","",[33]BIND!K38)</f>
        <v>0</v>
      </c>
      <c r="L38" s="135">
        <f>IF([33]BIND!L38="","",[33]BIND!L38)</f>
        <v>0</v>
      </c>
      <c r="M38" s="135">
        <f>IF([33]BIND!M38="","",[33]BIND!M38)</f>
        <v>0</v>
      </c>
      <c r="N38" s="135">
        <f>IF([33]BIND!N38="","",[33]BIND!N38)</f>
        <v>0</v>
      </c>
      <c r="O38" s="135">
        <f>IF([33]BIND!O38="","",[33]BIND!O38)</f>
        <v>0</v>
      </c>
      <c r="P38" s="135">
        <f>IF([33]BIND!P38="","",[33]BIND!P38)</f>
        <v>0</v>
      </c>
      <c r="Q38" s="135">
        <f>IF([33]BIND!Q38="","",[33]BIND!Q38)</f>
        <v>0</v>
      </c>
      <c r="R38" s="135">
        <f>IF([33]BIND!R38="","",[33]BIND!R38)</f>
        <v>0</v>
      </c>
      <c r="S38" s="135">
        <f>IF([33]BIND!S38="","",[33]BIND!S38)</f>
        <v>0</v>
      </c>
      <c r="T38" s="135">
        <f>IF([33]BIND!T38="","",[33]BIND!T38)</f>
        <v>0</v>
      </c>
      <c r="U38" s="135">
        <f>IF([33]BIND!U38="","",[33]BIND!U38)</f>
        <v>0</v>
      </c>
      <c r="V38" s="350">
        <f>IF([33]BIND!V38="","",[33]BIND!V38)</f>
        <v>0</v>
      </c>
      <c r="W38" s="375" t="e">
        <f>IF([33]BIND!W38="","",[33]BIND!W38)</f>
        <v>#DIV/0!</v>
      </c>
      <c r="X38" s="375" t="e">
        <f>IF([33]BIND!X38="","",[33]BIND!X38)</f>
        <v>#DIV/0!</v>
      </c>
      <c r="Y38" s="351">
        <f>IF([33]BIND!Y38="","",[33]BIND!Y38)</f>
        <v>0</v>
      </c>
      <c r="Z38" s="302" t="str">
        <f t="shared" si="8"/>
        <v/>
      </c>
      <c r="AA38" s="201">
        <f t="shared" si="9"/>
        <v>0</v>
      </c>
      <c r="AB38" s="201">
        <f t="shared" si="10"/>
        <v>0</v>
      </c>
      <c r="AC38" s="201">
        <f t="shared" si="11"/>
        <v>1</v>
      </c>
      <c r="AD38" s="201">
        <f t="shared" si="12"/>
        <v>1</v>
      </c>
      <c r="AE38" s="221" t="str">
        <f t="shared" si="13"/>
        <v>Menunjukkan penguasaan dalam mengeksplorasi dan mengevaluasi informasi dalam teks berita</v>
      </c>
      <c r="AF38" s="226" t="str">
        <f t="shared" si="14"/>
        <v>Perlu bantuan dalam mengeksplorasi dan mengevaluasi informasi dalam teks berita</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73"/>
      <c r="B39" s="134" t="str">
        <f t="shared" si="7"/>
        <v/>
      </c>
      <c r="C39" s="135" t="str">
        <f>IF(Data!F35="","",Data!F35)</f>
        <v/>
      </c>
      <c r="D39" s="135" t="str">
        <f>IF(Data!G35="","",Data!G35)</f>
        <v/>
      </c>
      <c r="E39" s="152" t="str">
        <f>IF(Data!H35="","",Data!H35)</f>
        <v/>
      </c>
      <c r="F39" s="135" t="str">
        <f>IF(Data!I35="","",Data!I35)</f>
        <v/>
      </c>
      <c r="G39" s="135">
        <f>IF([33]BIND!G39="","",[33]BIND!G39)</f>
        <v>0</v>
      </c>
      <c r="H39" s="135">
        <f>IF([33]BIND!H39="","",[33]BIND!H39)</f>
        <v>0</v>
      </c>
      <c r="I39" s="135">
        <f>IF([33]BIND!I39="","",[33]BIND!I39)</f>
        <v>0</v>
      </c>
      <c r="J39" s="135">
        <f>IF([33]BIND!J39="","",[33]BIND!J39)</f>
        <v>0</v>
      </c>
      <c r="K39" s="135">
        <f>IF([33]BIND!K39="","",[33]BIND!K39)</f>
        <v>0</v>
      </c>
      <c r="L39" s="135">
        <f>IF([33]BIND!L39="","",[33]BIND!L39)</f>
        <v>0</v>
      </c>
      <c r="M39" s="135">
        <f>IF([33]BIND!M39="","",[33]BIND!M39)</f>
        <v>0</v>
      </c>
      <c r="N39" s="135">
        <f>IF([33]BIND!N39="","",[33]BIND!N39)</f>
        <v>0</v>
      </c>
      <c r="O39" s="135">
        <f>IF([33]BIND!O39="","",[33]BIND!O39)</f>
        <v>0</v>
      </c>
      <c r="P39" s="135">
        <f>IF([33]BIND!P39="","",[33]BIND!P39)</f>
        <v>0</v>
      </c>
      <c r="Q39" s="135">
        <f>IF([33]BIND!Q39="","",[33]BIND!Q39)</f>
        <v>0</v>
      </c>
      <c r="R39" s="135">
        <f>IF([33]BIND!R39="","",[33]BIND!R39)</f>
        <v>0</v>
      </c>
      <c r="S39" s="135">
        <f>IF([33]BIND!S39="","",[33]BIND!S39)</f>
        <v>0</v>
      </c>
      <c r="T39" s="135">
        <f>IF([33]BIND!T39="","",[33]BIND!T39)</f>
        <v>0</v>
      </c>
      <c r="U39" s="135">
        <f>IF([33]BIND!U39="","",[33]BIND!U39)</f>
        <v>0</v>
      </c>
      <c r="V39" s="350">
        <f>IF([33]BIND!V39="","",[33]BIND!V39)</f>
        <v>0</v>
      </c>
      <c r="W39" s="375" t="e">
        <f>IF([33]BIND!W39="","",[33]BIND!W39)</f>
        <v>#DIV/0!</v>
      </c>
      <c r="X39" s="375" t="e">
        <f>IF([33]BIND!X39="","",[33]BIND!X39)</f>
        <v>#DIV/0!</v>
      </c>
      <c r="Y39" s="351">
        <f>IF([33]BIND!Y39="","",[33]BIND!Y39)</f>
        <v>0</v>
      </c>
      <c r="Z39" s="302" t="str">
        <f t="shared" si="8"/>
        <v/>
      </c>
      <c r="AA39" s="201">
        <f t="shared" si="9"/>
        <v>0</v>
      </c>
      <c r="AB39" s="201">
        <f t="shared" si="10"/>
        <v>0</v>
      </c>
      <c r="AC39" s="201">
        <f t="shared" si="11"/>
        <v>1</v>
      </c>
      <c r="AD39" s="201">
        <f t="shared" si="12"/>
        <v>1</v>
      </c>
      <c r="AE39" s="221" t="str">
        <f t="shared" si="13"/>
        <v>Menunjukkan penguasaan dalam mengeksplorasi dan mengevaluasi informasi dalam teks berita</v>
      </c>
      <c r="AF39" s="226" t="str">
        <f t="shared" si="14"/>
        <v>Perlu bantuan dalam mengeksplorasi dan mengevaluasi informasi dalam teks berita</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73"/>
      <c r="B40" s="134" t="str">
        <f t="shared" si="7"/>
        <v/>
      </c>
      <c r="C40" s="135" t="str">
        <f>IF(Data!F36="","",Data!F36)</f>
        <v/>
      </c>
      <c r="D40" s="135" t="str">
        <f>IF(Data!G36="","",Data!G36)</f>
        <v/>
      </c>
      <c r="E40" s="152" t="str">
        <f>IF(Data!H36="","",Data!H36)</f>
        <v/>
      </c>
      <c r="F40" s="135" t="str">
        <f>IF(Data!I36="","",Data!I36)</f>
        <v/>
      </c>
      <c r="G40" s="135">
        <f>IF([33]BIND!G40="","",[33]BIND!G40)</f>
        <v>0</v>
      </c>
      <c r="H40" s="135">
        <f>IF([33]BIND!H40="","",[33]BIND!H40)</f>
        <v>0</v>
      </c>
      <c r="I40" s="135">
        <f>IF([33]BIND!I40="","",[33]BIND!I40)</f>
        <v>0</v>
      </c>
      <c r="J40" s="135">
        <f>IF([33]BIND!J40="","",[33]BIND!J40)</f>
        <v>0</v>
      </c>
      <c r="K40" s="135">
        <f>IF([33]BIND!K40="","",[33]BIND!K40)</f>
        <v>0</v>
      </c>
      <c r="L40" s="135">
        <f>IF([33]BIND!L40="","",[33]BIND!L40)</f>
        <v>0</v>
      </c>
      <c r="M40" s="135">
        <f>IF([33]BIND!M40="","",[33]BIND!M40)</f>
        <v>0</v>
      </c>
      <c r="N40" s="135">
        <f>IF([33]BIND!N40="","",[33]BIND!N40)</f>
        <v>0</v>
      </c>
      <c r="O40" s="135">
        <f>IF([33]BIND!O40="","",[33]BIND!O40)</f>
        <v>0</v>
      </c>
      <c r="P40" s="135">
        <f>IF([33]BIND!P40="","",[33]BIND!P40)</f>
        <v>0</v>
      </c>
      <c r="Q40" s="135">
        <f>IF([33]BIND!Q40="","",[33]BIND!Q40)</f>
        <v>0</v>
      </c>
      <c r="R40" s="135">
        <f>IF([33]BIND!R40="","",[33]BIND!R40)</f>
        <v>0</v>
      </c>
      <c r="S40" s="135">
        <f>IF([33]BIND!S40="","",[33]BIND!S40)</f>
        <v>0</v>
      </c>
      <c r="T40" s="135">
        <f>IF([33]BIND!T40="","",[33]BIND!T40)</f>
        <v>0</v>
      </c>
      <c r="U40" s="135">
        <f>IF([33]BIND!U40="","",[33]BIND!U40)</f>
        <v>0</v>
      </c>
      <c r="V40" s="350">
        <f>IF([33]BIND!V40="","",[33]BIND!V40)</f>
        <v>0</v>
      </c>
      <c r="W40" s="375" t="e">
        <f>IF([33]BIND!W40="","",[33]BIND!W40)</f>
        <v>#DIV/0!</v>
      </c>
      <c r="X40" s="375" t="e">
        <f>IF([33]BIND!X40="","",[33]BIND!X40)</f>
        <v>#DIV/0!</v>
      </c>
      <c r="Y40" s="351">
        <f>IF([33]BIND!Y40="","",[33]BIND!Y40)</f>
        <v>0</v>
      </c>
      <c r="Z40" s="302" t="str">
        <f t="shared" si="8"/>
        <v/>
      </c>
      <c r="AA40" s="201">
        <f t="shared" si="9"/>
        <v>0</v>
      </c>
      <c r="AB40" s="201">
        <f t="shared" si="10"/>
        <v>0</v>
      </c>
      <c r="AC40" s="201">
        <f t="shared" si="11"/>
        <v>1</v>
      </c>
      <c r="AD40" s="201">
        <f t="shared" si="12"/>
        <v>1</v>
      </c>
      <c r="AE40" s="221" t="str">
        <f t="shared" si="13"/>
        <v>Menunjukkan penguasaan dalam mengeksplorasi dan mengevaluasi informasi dalam teks berita</v>
      </c>
      <c r="AF40" s="226" t="str">
        <f t="shared" si="14"/>
        <v>Perlu bantuan dalam mengeksplorasi dan mengevaluasi informasi dalam teks berita</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73"/>
      <c r="B41" s="134" t="str">
        <f t="shared" si="7"/>
        <v/>
      </c>
      <c r="C41" s="135" t="str">
        <f>IF(Data!F37="","",Data!F37)</f>
        <v/>
      </c>
      <c r="D41" s="135" t="str">
        <f>IF(Data!G37="","",Data!G37)</f>
        <v/>
      </c>
      <c r="E41" s="152" t="str">
        <f>IF(Data!H37="","",Data!H37)</f>
        <v/>
      </c>
      <c r="F41" s="135" t="str">
        <f>IF(Data!I37="","",Data!I37)</f>
        <v/>
      </c>
      <c r="G41" s="135">
        <f>IF([33]BIND!G41="","",[33]BIND!G41)</f>
        <v>0</v>
      </c>
      <c r="H41" s="135">
        <f>IF([33]BIND!H41="","",[33]BIND!H41)</f>
        <v>0</v>
      </c>
      <c r="I41" s="135">
        <f>IF([33]BIND!I41="","",[33]BIND!I41)</f>
        <v>0</v>
      </c>
      <c r="J41" s="135">
        <f>IF([33]BIND!J41="","",[33]BIND!J41)</f>
        <v>0</v>
      </c>
      <c r="K41" s="135">
        <f>IF([33]BIND!K41="","",[33]BIND!K41)</f>
        <v>0</v>
      </c>
      <c r="L41" s="135">
        <f>IF([33]BIND!L41="","",[33]BIND!L41)</f>
        <v>0</v>
      </c>
      <c r="M41" s="135">
        <f>IF([33]BIND!M41="","",[33]BIND!M41)</f>
        <v>0</v>
      </c>
      <c r="N41" s="135">
        <f>IF([33]BIND!N41="","",[33]BIND!N41)</f>
        <v>0</v>
      </c>
      <c r="O41" s="135">
        <f>IF([33]BIND!O41="","",[33]BIND!O41)</f>
        <v>0</v>
      </c>
      <c r="P41" s="135">
        <f>IF([33]BIND!P41="","",[33]BIND!P41)</f>
        <v>0</v>
      </c>
      <c r="Q41" s="135">
        <f>IF([33]BIND!Q41="","",[33]BIND!Q41)</f>
        <v>0</v>
      </c>
      <c r="R41" s="135">
        <f>IF([33]BIND!R41="","",[33]BIND!R41)</f>
        <v>0</v>
      </c>
      <c r="S41" s="135">
        <f>IF([33]BIND!S41="","",[33]BIND!S41)</f>
        <v>0</v>
      </c>
      <c r="T41" s="135">
        <f>IF([33]BIND!T41="","",[33]BIND!T41)</f>
        <v>0</v>
      </c>
      <c r="U41" s="135">
        <f>IF([33]BIND!U41="","",[33]BIND!U41)</f>
        <v>0</v>
      </c>
      <c r="V41" s="350">
        <f>IF([33]BIND!V41="","",[33]BIND!V41)</f>
        <v>0</v>
      </c>
      <c r="W41" s="375" t="e">
        <f>IF([33]BIND!W41="","",[33]BIND!W41)</f>
        <v>#DIV/0!</v>
      </c>
      <c r="X41" s="375" t="e">
        <f>IF([33]BIND!X41="","",[33]BIND!X41)</f>
        <v>#DIV/0!</v>
      </c>
      <c r="Y41" s="351">
        <f>IF([33]BIND!Y41="","",[33]BIND!Y41)</f>
        <v>0</v>
      </c>
      <c r="Z41" s="302" t="str">
        <f t="shared" si="8"/>
        <v/>
      </c>
      <c r="AA41" s="201">
        <f t="shared" si="9"/>
        <v>0</v>
      </c>
      <c r="AB41" s="201">
        <f t="shared" si="10"/>
        <v>0</v>
      </c>
      <c r="AC41" s="201">
        <f t="shared" si="11"/>
        <v>1</v>
      </c>
      <c r="AD41" s="201">
        <f t="shared" si="12"/>
        <v>1</v>
      </c>
      <c r="AE41" s="221" t="str">
        <f t="shared" si="13"/>
        <v>Menunjukkan penguasaan dalam mengeksplorasi dan mengevaluasi informasi dalam teks berita</v>
      </c>
      <c r="AF41" s="226" t="str">
        <f t="shared" si="14"/>
        <v>Perlu bantuan dalam mengeksplorasi dan mengevaluasi informasi dalam teks berita</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73"/>
      <c r="B42" s="134" t="str">
        <f t="shared" si="7"/>
        <v/>
      </c>
      <c r="C42" s="135" t="str">
        <f>IF(Data!F38="","",Data!F38)</f>
        <v/>
      </c>
      <c r="D42" s="135" t="str">
        <f>IF(Data!G38="","",Data!G38)</f>
        <v/>
      </c>
      <c r="E42" s="152" t="str">
        <f>IF(Data!H38="","",Data!H38)</f>
        <v/>
      </c>
      <c r="F42" s="135" t="str">
        <f>IF(Data!I38="","",Data!I38)</f>
        <v/>
      </c>
      <c r="G42" s="135">
        <f>IF([33]BIND!G42="","",[33]BIND!G42)</f>
        <v>0</v>
      </c>
      <c r="H42" s="135">
        <f>IF([33]BIND!H42="","",[33]BIND!H42)</f>
        <v>0</v>
      </c>
      <c r="I42" s="135">
        <f>IF([33]BIND!I42="","",[33]BIND!I42)</f>
        <v>0</v>
      </c>
      <c r="J42" s="135">
        <f>IF([33]BIND!J42="","",[33]BIND!J42)</f>
        <v>0</v>
      </c>
      <c r="K42" s="135">
        <f>IF([33]BIND!K42="","",[33]BIND!K42)</f>
        <v>0</v>
      </c>
      <c r="L42" s="135">
        <f>IF([33]BIND!L42="","",[33]BIND!L42)</f>
        <v>0</v>
      </c>
      <c r="M42" s="135">
        <f>IF([33]BIND!M42="","",[33]BIND!M42)</f>
        <v>0</v>
      </c>
      <c r="N42" s="135">
        <f>IF([33]BIND!N42="","",[33]BIND!N42)</f>
        <v>0</v>
      </c>
      <c r="O42" s="135">
        <f>IF([33]BIND!O42="","",[33]BIND!O42)</f>
        <v>0</v>
      </c>
      <c r="P42" s="135">
        <f>IF([33]BIND!P42="","",[33]BIND!P42)</f>
        <v>0</v>
      </c>
      <c r="Q42" s="135">
        <f>IF([33]BIND!Q42="","",[33]BIND!Q42)</f>
        <v>0</v>
      </c>
      <c r="R42" s="135">
        <f>IF([33]BIND!R42="","",[33]BIND!R42)</f>
        <v>0</v>
      </c>
      <c r="S42" s="135">
        <f>IF([33]BIND!S42="","",[33]BIND!S42)</f>
        <v>0</v>
      </c>
      <c r="T42" s="135">
        <f>IF([33]BIND!T42="","",[33]BIND!T42)</f>
        <v>0</v>
      </c>
      <c r="U42" s="135">
        <f>IF([33]BIND!U42="","",[33]BIND!U42)</f>
        <v>0</v>
      </c>
      <c r="V42" s="350">
        <f>IF([33]BIND!V42="","",[33]BIND!V42)</f>
        <v>0</v>
      </c>
      <c r="W42" s="375" t="e">
        <f>IF([33]BIND!W42="","",[33]BIND!W42)</f>
        <v>#DIV/0!</v>
      </c>
      <c r="X42" s="375" t="e">
        <f>IF([33]BIND!X42="","",[33]BIND!X42)</f>
        <v>#DIV/0!</v>
      </c>
      <c r="Y42" s="351">
        <f>IF([33]BIND!Y42="","",[33]BIND!Y42)</f>
        <v>0</v>
      </c>
      <c r="Z42" s="302" t="str">
        <f t="shared" si="8"/>
        <v/>
      </c>
      <c r="AA42" s="201">
        <f t="shared" si="9"/>
        <v>0</v>
      </c>
      <c r="AB42" s="201">
        <f t="shared" si="10"/>
        <v>0</v>
      </c>
      <c r="AC42" s="201">
        <f t="shared" si="11"/>
        <v>1</v>
      </c>
      <c r="AD42" s="201">
        <f t="shared" si="12"/>
        <v>1</v>
      </c>
      <c r="AE42" s="221" t="str">
        <f t="shared" si="13"/>
        <v>Menunjukkan penguasaan dalam mengeksplorasi dan mengevaluasi informasi dalam teks berita</v>
      </c>
      <c r="AF42" s="226" t="str">
        <f t="shared" si="14"/>
        <v>Perlu bantuan dalam mengeksplorasi dan mengevaluasi informasi dalam teks berita</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73"/>
      <c r="B43" s="134" t="str">
        <f t="shared" si="7"/>
        <v/>
      </c>
      <c r="C43" s="135" t="str">
        <f>IF(Data!F39="","",Data!F39)</f>
        <v/>
      </c>
      <c r="D43" s="135" t="str">
        <f>IF(Data!G39="","",Data!G39)</f>
        <v/>
      </c>
      <c r="E43" s="152" t="str">
        <f>IF(Data!H39="","",Data!H39)</f>
        <v/>
      </c>
      <c r="F43" s="135" t="str">
        <f>IF(Data!I39="","",Data!I39)</f>
        <v/>
      </c>
      <c r="G43" s="135">
        <f>IF([33]BIND!G43="","",[33]BIND!G43)</f>
        <v>0</v>
      </c>
      <c r="H43" s="135">
        <f>IF([33]BIND!H43="","",[33]BIND!H43)</f>
        <v>0</v>
      </c>
      <c r="I43" s="135">
        <f>IF([33]BIND!I43="","",[33]BIND!I43)</f>
        <v>0</v>
      </c>
      <c r="J43" s="135">
        <f>IF([33]BIND!J43="","",[33]BIND!J43)</f>
        <v>0</v>
      </c>
      <c r="K43" s="135">
        <f>IF([33]BIND!K43="","",[33]BIND!K43)</f>
        <v>0</v>
      </c>
      <c r="L43" s="135">
        <f>IF([33]BIND!L43="","",[33]BIND!L43)</f>
        <v>0</v>
      </c>
      <c r="M43" s="135">
        <f>IF([33]BIND!M43="","",[33]BIND!M43)</f>
        <v>0</v>
      </c>
      <c r="N43" s="135">
        <f>IF([33]BIND!N43="","",[33]BIND!N43)</f>
        <v>0</v>
      </c>
      <c r="O43" s="135">
        <f>IF([33]BIND!O43="","",[33]BIND!O43)</f>
        <v>0</v>
      </c>
      <c r="P43" s="135">
        <f>IF([33]BIND!P43="","",[33]BIND!P43)</f>
        <v>0</v>
      </c>
      <c r="Q43" s="135">
        <f>IF([33]BIND!Q43="","",[33]BIND!Q43)</f>
        <v>0</v>
      </c>
      <c r="R43" s="135">
        <f>IF([33]BIND!R43="","",[33]BIND!R43)</f>
        <v>0</v>
      </c>
      <c r="S43" s="135">
        <f>IF([33]BIND!S43="","",[33]BIND!S43)</f>
        <v>0</v>
      </c>
      <c r="T43" s="135">
        <f>IF([33]BIND!T43="","",[33]BIND!T43)</f>
        <v>0</v>
      </c>
      <c r="U43" s="135">
        <f>IF([33]BIND!U43="","",[33]BIND!U43)</f>
        <v>0</v>
      </c>
      <c r="V43" s="350">
        <f>IF([33]BIND!V43="","",[33]BIND!V43)</f>
        <v>0</v>
      </c>
      <c r="W43" s="375" t="e">
        <f>IF([33]BIND!W43="","",[33]BIND!W43)</f>
        <v>#DIV/0!</v>
      </c>
      <c r="X43" s="375" t="e">
        <f>IF([33]BIND!X43="","",[33]BIND!X43)</f>
        <v>#DIV/0!</v>
      </c>
      <c r="Y43" s="351">
        <f>IF([33]BIND!Y43="","",[33]BIND!Y43)</f>
        <v>0</v>
      </c>
      <c r="Z43" s="302" t="str">
        <f t="shared" si="8"/>
        <v/>
      </c>
      <c r="AA43" s="201">
        <f t="shared" si="9"/>
        <v>0</v>
      </c>
      <c r="AB43" s="201">
        <f t="shared" si="10"/>
        <v>0</v>
      </c>
      <c r="AC43" s="201">
        <f t="shared" si="11"/>
        <v>1</v>
      </c>
      <c r="AD43" s="201">
        <f t="shared" si="12"/>
        <v>1</v>
      </c>
      <c r="AE43" s="221" t="str">
        <f t="shared" si="13"/>
        <v>Menunjukkan penguasaan dalam mengeksplorasi dan mengevaluasi informasi dalam teks berita</v>
      </c>
      <c r="AF43" s="226" t="str">
        <f t="shared" si="14"/>
        <v>Perlu bantuan dalam mengeksplorasi dan mengevaluasi informasi dalam teks berita</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73"/>
      <c r="B44" s="134" t="str">
        <f t="shared" si="7"/>
        <v/>
      </c>
      <c r="C44" s="135" t="str">
        <f>IF(Data!F40="","",Data!F40)</f>
        <v/>
      </c>
      <c r="D44" s="135" t="str">
        <f>IF(Data!G40="","",Data!G40)</f>
        <v/>
      </c>
      <c r="E44" s="152" t="str">
        <f>IF(Data!H40="","",Data!H40)</f>
        <v/>
      </c>
      <c r="F44" s="135" t="str">
        <f>IF(Data!I40="","",Data!I40)</f>
        <v/>
      </c>
      <c r="G44" s="135">
        <f>IF([33]BIND!G44="","",[33]BIND!G44)</f>
        <v>0</v>
      </c>
      <c r="H44" s="135">
        <f>IF([33]BIND!H44="","",[33]BIND!H44)</f>
        <v>0</v>
      </c>
      <c r="I44" s="135">
        <f>IF([33]BIND!I44="","",[33]BIND!I44)</f>
        <v>0</v>
      </c>
      <c r="J44" s="135">
        <f>IF([33]BIND!J44="","",[33]BIND!J44)</f>
        <v>0</v>
      </c>
      <c r="K44" s="135">
        <f>IF([33]BIND!K44="","",[33]BIND!K44)</f>
        <v>0</v>
      </c>
      <c r="L44" s="135">
        <f>IF([33]BIND!L44="","",[33]BIND!L44)</f>
        <v>0</v>
      </c>
      <c r="M44" s="135">
        <f>IF([33]BIND!M44="","",[33]BIND!M44)</f>
        <v>0</v>
      </c>
      <c r="N44" s="135">
        <f>IF([33]BIND!N44="","",[33]BIND!N44)</f>
        <v>0</v>
      </c>
      <c r="O44" s="135">
        <f>IF([33]BIND!O44="","",[33]BIND!O44)</f>
        <v>0</v>
      </c>
      <c r="P44" s="135">
        <f>IF([33]BIND!P44="","",[33]BIND!P44)</f>
        <v>0</v>
      </c>
      <c r="Q44" s="135">
        <f>IF([33]BIND!Q44="","",[33]BIND!Q44)</f>
        <v>0</v>
      </c>
      <c r="R44" s="135">
        <f>IF([33]BIND!R44="","",[33]BIND!R44)</f>
        <v>0</v>
      </c>
      <c r="S44" s="135">
        <f>IF([33]BIND!S44="","",[33]BIND!S44)</f>
        <v>0</v>
      </c>
      <c r="T44" s="135">
        <f>IF([33]BIND!T44="","",[33]BIND!T44)</f>
        <v>0</v>
      </c>
      <c r="U44" s="135">
        <f>IF([33]BIND!U44="","",[33]BIND!U44)</f>
        <v>0</v>
      </c>
      <c r="V44" s="350">
        <f>IF([33]BIND!V44="","",[33]BIND!V44)</f>
        <v>0</v>
      </c>
      <c r="W44" s="375" t="e">
        <f>IF([33]BIND!W44="","",[33]BIND!W44)</f>
        <v>#DIV/0!</v>
      </c>
      <c r="X44" s="375" t="e">
        <f>IF([33]BIND!X44="","",[33]BIND!X44)</f>
        <v>#DIV/0!</v>
      </c>
      <c r="Y44" s="351">
        <f>IF([33]BIND!Y44="","",[33]BIND!Y44)</f>
        <v>0</v>
      </c>
      <c r="Z44" s="302" t="str">
        <f t="shared" si="8"/>
        <v/>
      </c>
      <c r="AA44" s="201">
        <f t="shared" si="9"/>
        <v>0</v>
      </c>
      <c r="AB44" s="201">
        <f t="shared" si="10"/>
        <v>0</v>
      </c>
      <c r="AC44" s="201">
        <f t="shared" si="11"/>
        <v>1</v>
      </c>
      <c r="AD44" s="201">
        <f t="shared" si="12"/>
        <v>1</v>
      </c>
      <c r="AE44" s="221" t="str">
        <f t="shared" si="13"/>
        <v>Menunjukkan penguasaan dalam mengeksplorasi dan mengevaluasi informasi dalam teks berita</v>
      </c>
      <c r="AF44" s="226" t="str">
        <f t="shared" si="14"/>
        <v>Perlu bantuan dalam mengeksplorasi dan mengevaluasi informasi dalam teks berita</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73"/>
      <c r="B45" s="134" t="str">
        <f t="shared" si="7"/>
        <v/>
      </c>
      <c r="C45" s="135" t="str">
        <f>IF(Data!F41="","",Data!F41)</f>
        <v/>
      </c>
      <c r="D45" s="135" t="str">
        <f>IF(Data!G41="","",Data!G41)</f>
        <v/>
      </c>
      <c r="E45" s="152" t="str">
        <f>IF(Data!H41="","",Data!H41)</f>
        <v/>
      </c>
      <c r="F45" s="135" t="str">
        <f>IF(Data!I41="","",Data!I41)</f>
        <v/>
      </c>
      <c r="G45" s="135">
        <f>IF([33]BIND!G45="","",[33]BIND!G45)</f>
        <v>0</v>
      </c>
      <c r="H45" s="135">
        <f>IF([33]BIND!H45="","",[33]BIND!H45)</f>
        <v>0</v>
      </c>
      <c r="I45" s="135">
        <f>IF([33]BIND!I45="","",[33]BIND!I45)</f>
        <v>0</v>
      </c>
      <c r="J45" s="135">
        <f>IF([33]BIND!J45="","",[33]BIND!J45)</f>
        <v>0</v>
      </c>
      <c r="K45" s="135">
        <f>IF([33]BIND!K45="","",[33]BIND!K45)</f>
        <v>0</v>
      </c>
      <c r="L45" s="135">
        <f>IF([33]BIND!L45="","",[33]BIND!L45)</f>
        <v>0</v>
      </c>
      <c r="M45" s="135">
        <f>IF([33]BIND!M45="","",[33]BIND!M45)</f>
        <v>0</v>
      </c>
      <c r="N45" s="135">
        <f>IF([33]BIND!N45="","",[33]BIND!N45)</f>
        <v>0</v>
      </c>
      <c r="O45" s="135">
        <f>IF([33]BIND!O45="","",[33]BIND!O45)</f>
        <v>0</v>
      </c>
      <c r="P45" s="135">
        <f>IF([33]BIND!P45="","",[33]BIND!P45)</f>
        <v>0</v>
      </c>
      <c r="Q45" s="135">
        <f>IF([33]BIND!Q45="","",[33]BIND!Q45)</f>
        <v>0</v>
      </c>
      <c r="R45" s="135">
        <f>IF([33]BIND!R45="","",[33]BIND!R45)</f>
        <v>0</v>
      </c>
      <c r="S45" s="135">
        <f>IF([33]BIND!S45="","",[33]BIND!S45)</f>
        <v>0</v>
      </c>
      <c r="T45" s="135">
        <f>IF([33]BIND!T45="","",[33]BIND!T45)</f>
        <v>0</v>
      </c>
      <c r="U45" s="135">
        <f>IF([33]BIND!U45="","",[33]BIND!U45)</f>
        <v>0</v>
      </c>
      <c r="V45" s="350">
        <f>IF([33]BIND!V45="","",[33]BIND!V45)</f>
        <v>0</v>
      </c>
      <c r="W45" s="375" t="e">
        <f>IF([33]BIND!W45="","",[33]BIND!W45)</f>
        <v>#DIV/0!</v>
      </c>
      <c r="X45" s="375" t="e">
        <f>IF([33]BIND!X45="","",[33]BIND!X45)</f>
        <v>#DIV/0!</v>
      </c>
      <c r="Y45" s="351">
        <f>IF([33]BIND!Y45="","",[33]BIND!Y45)</f>
        <v>0</v>
      </c>
      <c r="Z45" s="302" t="str">
        <f t="shared" si="8"/>
        <v/>
      </c>
      <c r="AA45" s="201">
        <f t="shared" si="9"/>
        <v>0</v>
      </c>
      <c r="AB45" s="201">
        <f t="shared" si="10"/>
        <v>0</v>
      </c>
      <c r="AC45" s="201">
        <f t="shared" si="11"/>
        <v>1</v>
      </c>
      <c r="AD45" s="201">
        <f t="shared" si="12"/>
        <v>1</v>
      </c>
      <c r="AE45" s="221" t="str">
        <f t="shared" si="13"/>
        <v>Menunjukkan penguasaan dalam mengeksplorasi dan mengevaluasi informasi dalam teks berita</v>
      </c>
      <c r="AF45" s="226" t="str">
        <f t="shared" si="14"/>
        <v>Perlu bantuan dalam mengeksplorasi dan mengevaluasi informasi dalam teks berita</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73"/>
      <c r="B46" s="134" t="str">
        <f t="shared" si="7"/>
        <v/>
      </c>
      <c r="C46" s="135" t="str">
        <f>IF(Data!F42="","",Data!F42)</f>
        <v/>
      </c>
      <c r="D46" s="135" t="str">
        <f>IF(Data!G42="","",Data!G42)</f>
        <v/>
      </c>
      <c r="E46" s="152" t="str">
        <f>IF(Data!H42="","",Data!H42)</f>
        <v/>
      </c>
      <c r="F46" s="135" t="str">
        <f>IF(Data!I42="","",Data!I42)</f>
        <v/>
      </c>
      <c r="G46" s="135">
        <f>IF([33]BIND!G46="","",[33]BIND!G46)</f>
        <v>0</v>
      </c>
      <c r="H46" s="135">
        <f>IF([33]BIND!H46="","",[33]BIND!H46)</f>
        <v>0</v>
      </c>
      <c r="I46" s="135">
        <f>IF([33]BIND!I46="","",[33]BIND!I46)</f>
        <v>0</v>
      </c>
      <c r="J46" s="135">
        <f>IF([33]BIND!J46="","",[33]BIND!J46)</f>
        <v>0</v>
      </c>
      <c r="K46" s="135">
        <f>IF([33]BIND!K46="","",[33]BIND!K46)</f>
        <v>0</v>
      </c>
      <c r="L46" s="135">
        <f>IF([33]BIND!L46="","",[33]BIND!L46)</f>
        <v>0</v>
      </c>
      <c r="M46" s="135">
        <f>IF([33]BIND!M46="","",[33]BIND!M46)</f>
        <v>0</v>
      </c>
      <c r="N46" s="135">
        <f>IF([33]BIND!N46="","",[33]BIND!N46)</f>
        <v>0</v>
      </c>
      <c r="O46" s="135">
        <f>IF([33]BIND!O46="","",[33]BIND!O46)</f>
        <v>0</v>
      </c>
      <c r="P46" s="135">
        <f>IF([33]BIND!P46="","",[33]BIND!P46)</f>
        <v>0</v>
      </c>
      <c r="Q46" s="135">
        <f>IF([33]BIND!Q46="","",[33]BIND!Q46)</f>
        <v>0</v>
      </c>
      <c r="R46" s="135">
        <f>IF([33]BIND!R46="","",[33]BIND!R46)</f>
        <v>0</v>
      </c>
      <c r="S46" s="135">
        <f>IF([33]BIND!S46="","",[33]BIND!S46)</f>
        <v>0</v>
      </c>
      <c r="T46" s="135">
        <f>IF([33]BIND!T46="","",[33]BIND!T46)</f>
        <v>0</v>
      </c>
      <c r="U46" s="135">
        <f>IF([33]BIND!U46="","",[33]BIND!U46)</f>
        <v>0</v>
      </c>
      <c r="V46" s="350">
        <f>IF([33]BIND!V46="","",[33]BIND!V46)</f>
        <v>0</v>
      </c>
      <c r="W46" s="375" t="e">
        <f>IF([33]BIND!W46="","",[33]BIND!W46)</f>
        <v>#DIV/0!</v>
      </c>
      <c r="X46" s="375" t="e">
        <f>IF([33]BIND!X46="","",[33]BIND!X46)</f>
        <v>#DIV/0!</v>
      </c>
      <c r="Y46" s="351">
        <f>IF([33]BIND!Y46="","",[33]BIND!Y46)</f>
        <v>0</v>
      </c>
      <c r="Z46" s="302" t="str">
        <f t="shared" si="8"/>
        <v/>
      </c>
      <c r="AA46" s="201">
        <f t="shared" si="9"/>
        <v>0</v>
      </c>
      <c r="AB46" s="201">
        <f t="shared" si="10"/>
        <v>0</v>
      </c>
      <c r="AC46" s="201">
        <f t="shared" si="11"/>
        <v>1</v>
      </c>
      <c r="AD46" s="201">
        <f t="shared" si="12"/>
        <v>1</v>
      </c>
      <c r="AE46" s="221" t="str">
        <f t="shared" si="13"/>
        <v>Menunjukkan penguasaan dalam mengeksplorasi dan mengevaluasi informasi dalam teks berita</v>
      </c>
      <c r="AF46" s="226" t="str">
        <f t="shared" si="14"/>
        <v>Perlu bantuan dalam mengeksplorasi dan mengevaluasi informasi dalam teks berita</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73"/>
      <c r="B47" s="134" t="str">
        <f t="shared" si="7"/>
        <v/>
      </c>
      <c r="C47" s="135" t="str">
        <f>IF(Data!F43="","",Data!F43)</f>
        <v/>
      </c>
      <c r="D47" s="135" t="str">
        <f>IF(Data!G43="","",Data!G43)</f>
        <v/>
      </c>
      <c r="E47" s="152" t="str">
        <f>IF(Data!H43="","",Data!H43)</f>
        <v/>
      </c>
      <c r="F47" s="135" t="str">
        <f>IF(Data!I43="","",Data!I43)</f>
        <v/>
      </c>
      <c r="G47" s="135">
        <f>IF([33]BIND!G47="","",[33]BIND!G47)</f>
        <v>0</v>
      </c>
      <c r="H47" s="135">
        <f>IF([33]BIND!H47="","",[33]BIND!H47)</f>
        <v>0</v>
      </c>
      <c r="I47" s="135">
        <f>IF([33]BIND!I47="","",[33]BIND!I47)</f>
        <v>0</v>
      </c>
      <c r="J47" s="135">
        <f>IF([33]BIND!J47="","",[33]BIND!J47)</f>
        <v>0</v>
      </c>
      <c r="K47" s="135">
        <f>IF([33]BIND!K47="","",[33]BIND!K47)</f>
        <v>0</v>
      </c>
      <c r="L47" s="135">
        <f>IF([33]BIND!L47="","",[33]BIND!L47)</f>
        <v>0</v>
      </c>
      <c r="M47" s="135">
        <f>IF([33]BIND!M47="","",[33]BIND!M47)</f>
        <v>0</v>
      </c>
      <c r="N47" s="135">
        <f>IF([33]BIND!N47="","",[33]BIND!N47)</f>
        <v>0</v>
      </c>
      <c r="O47" s="135">
        <f>IF([33]BIND!O47="","",[33]BIND!O47)</f>
        <v>0</v>
      </c>
      <c r="P47" s="135">
        <f>IF([33]BIND!P47="","",[33]BIND!P47)</f>
        <v>0</v>
      </c>
      <c r="Q47" s="135">
        <f>IF([33]BIND!Q47="","",[33]BIND!Q47)</f>
        <v>0</v>
      </c>
      <c r="R47" s="135">
        <f>IF([33]BIND!R47="","",[33]BIND!R47)</f>
        <v>0</v>
      </c>
      <c r="S47" s="135">
        <f>IF([33]BIND!S47="","",[33]BIND!S47)</f>
        <v>0</v>
      </c>
      <c r="T47" s="135">
        <f>IF([33]BIND!T47="","",[33]BIND!T47)</f>
        <v>0</v>
      </c>
      <c r="U47" s="135">
        <f>IF([33]BIND!U47="","",[33]BIND!U47)</f>
        <v>0</v>
      </c>
      <c r="V47" s="350">
        <f>IF([33]BIND!V47="","",[33]BIND!V47)</f>
        <v>0</v>
      </c>
      <c r="W47" s="375" t="e">
        <f>IF([33]BIND!W47="","",[33]BIND!W47)</f>
        <v>#DIV/0!</v>
      </c>
      <c r="X47" s="375" t="e">
        <f>IF([33]BIND!X47="","",[33]BIND!X47)</f>
        <v>#DIV/0!</v>
      </c>
      <c r="Y47" s="351">
        <f>IF([33]BIND!Y47="","",[33]BIND!Y47)</f>
        <v>0</v>
      </c>
      <c r="Z47" s="302" t="str">
        <f t="shared" si="8"/>
        <v/>
      </c>
      <c r="AA47" s="201">
        <f t="shared" si="9"/>
        <v>0</v>
      </c>
      <c r="AB47" s="201">
        <f t="shared" si="10"/>
        <v>0</v>
      </c>
      <c r="AC47" s="201">
        <f t="shared" si="11"/>
        <v>1</v>
      </c>
      <c r="AD47" s="201">
        <f t="shared" si="12"/>
        <v>1</v>
      </c>
      <c r="AE47" s="221" t="str">
        <f t="shared" si="13"/>
        <v>Menunjukkan penguasaan dalam mengeksplorasi dan mengevaluasi informasi dalam teks berita</v>
      </c>
      <c r="AF47" s="226" t="str">
        <f t="shared" si="14"/>
        <v>Perlu bantuan dalam mengeksplorasi dan mengevaluasi informasi dalam teks berita</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73"/>
      <c r="B48" s="134" t="str">
        <f t="shared" si="7"/>
        <v/>
      </c>
      <c r="C48" s="135" t="str">
        <f>IF(Data!F44="","",Data!F44)</f>
        <v/>
      </c>
      <c r="D48" s="135" t="str">
        <f>IF(Data!G44="","",Data!G44)</f>
        <v/>
      </c>
      <c r="E48" s="152" t="str">
        <f>IF(Data!H44="","",Data!H44)</f>
        <v/>
      </c>
      <c r="F48" s="135" t="str">
        <f>IF(Data!I44="","",Data!I44)</f>
        <v/>
      </c>
      <c r="G48" s="135">
        <f>IF([33]BIND!G48="","",[33]BIND!G48)</f>
        <v>0</v>
      </c>
      <c r="H48" s="135">
        <f>IF([33]BIND!H48="","",[33]BIND!H48)</f>
        <v>0</v>
      </c>
      <c r="I48" s="135">
        <f>IF([33]BIND!I48="","",[33]BIND!I48)</f>
        <v>0</v>
      </c>
      <c r="J48" s="135">
        <f>IF([33]BIND!J48="","",[33]BIND!J48)</f>
        <v>0</v>
      </c>
      <c r="K48" s="135">
        <f>IF([33]BIND!K48="","",[33]BIND!K48)</f>
        <v>0</v>
      </c>
      <c r="L48" s="135">
        <f>IF([33]BIND!L48="","",[33]BIND!L48)</f>
        <v>0</v>
      </c>
      <c r="M48" s="135">
        <f>IF([33]BIND!M48="","",[33]BIND!M48)</f>
        <v>0</v>
      </c>
      <c r="N48" s="135">
        <f>IF([33]BIND!N48="","",[33]BIND!N48)</f>
        <v>0</v>
      </c>
      <c r="O48" s="135">
        <f>IF([33]BIND!O48="","",[33]BIND!O48)</f>
        <v>0</v>
      </c>
      <c r="P48" s="135">
        <f>IF([33]BIND!P48="","",[33]BIND!P48)</f>
        <v>0</v>
      </c>
      <c r="Q48" s="135">
        <f>IF([33]BIND!Q48="","",[33]BIND!Q48)</f>
        <v>0</v>
      </c>
      <c r="R48" s="135">
        <f>IF([33]BIND!R48="","",[33]BIND!R48)</f>
        <v>0</v>
      </c>
      <c r="S48" s="135">
        <f>IF([33]BIND!S48="","",[33]BIND!S48)</f>
        <v>0</v>
      </c>
      <c r="T48" s="135">
        <f>IF([33]BIND!T48="","",[33]BIND!T48)</f>
        <v>0</v>
      </c>
      <c r="U48" s="135">
        <f>IF([33]BIND!U48="","",[33]BIND!U48)</f>
        <v>0</v>
      </c>
      <c r="V48" s="350">
        <f>IF([33]BIND!V48="","",[33]BIND!V48)</f>
        <v>0</v>
      </c>
      <c r="W48" s="375" t="e">
        <f>IF([33]BIND!W48="","",[33]BIND!W48)</f>
        <v>#DIV/0!</v>
      </c>
      <c r="X48" s="375" t="e">
        <f>IF([33]BIND!X48="","",[33]BIND!X48)</f>
        <v>#DIV/0!</v>
      </c>
      <c r="Y48" s="351">
        <f>IF([33]BIND!Y48="","",[33]BIND!Y48)</f>
        <v>0</v>
      </c>
      <c r="Z48" s="302" t="str">
        <f t="shared" si="8"/>
        <v/>
      </c>
      <c r="AA48" s="201">
        <f t="shared" si="9"/>
        <v>0</v>
      </c>
      <c r="AB48" s="201">
        <f t="shared" si="10"/>
        <v>0</v>
      </c>
      <c r="AC48" s="201">
        <f t="shared" si="11"/>
        <v>1</v>
      </c>
      <c r="AD48" s="201">
        <f t="shared" si="12"/>
        <v>1</v>
      </c>
      <c r="AE48" s="221" t="str">
        <f t="shared" si="13"/>
        <v>Menunjukkan penguasaan dalam mengeksplorasi dan mengevaluasi informasi dalam teks berita</v>
      </c>
      <c r="AF48" s="226" t="str">
        <f t="shared" si="14"/>
        <v>Perlu bantuan dalam mengeksplorasi dan mengevaluasi informasi dalam teks berita</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73"/>
      <c r="B49" s="134" t="str">
        <f t="shared" si="7"/>
        <v/>
      </c>
      <c r="C49" s="135" t="str">
        <f>IF(Data!F45="","",Data!F45)</f>
        <v/>
      </c>
      <c r="D49" s="135" t="str">
        <f>IF(Data!G45="","",Data!G45)</f>
        <v/>
      </c>
      <c r="E49" s="152" t="str">
        <f>IF(Data!H45="","",Data!H45)</f>
        <v/>
      </c>
      <c r="F49" s="135" t="str">
        <f>IF(Data!I45="","",Data!I45)</f>
        <v/>
      </c>
      <c r="G49" s="135">
        <f>IF([33]BIND!G49="","",[33]BIND!G49)</f>
        <v>0</v>
      </c>
      <c r="H49" s="135">
        <f>IF([33]BIND!H49="","",[33]BIND!H49)</f>
        <v>0</v>
      </c>
      <c r="I49" s="135">
        <f>IF([33]BIND!I49="","",[33]BIND!I49)</f>
        <v>0</v>
      </c>
      <c r="J49" s="135">
        <f>IF([33]BIND!J49="","",[33]BIND!J49)</f>
        <v>0</v>
      </c>
      <c r="K49" s="135">
        <f>IF([33]BIND!K49="","",[33]BIND!K49)</f>
        <v>0</v>
      </c>
      <c r="L49" s="135">
        <f>IF([33]BIND!L49="","",[33]BIND!L49)</f>
        <v>0</v>
      </c>
      <c r="M49" s="135">
        <f>IF([33]BIND!M49="","",[33]BIND!M49)</f>
        <v>0</v>
      </c>
      <c r="N49" s="135">
        <f>IF([33]BIND!N49="","",[33]BIND!N49)</f>
        <v>0</v>
      </c>
      <c r="O49" s="135">
        <f>IF([33]BIND!O49="","",[33]BIND!O49)</f>
        <v>0</v>
      </c>
      <c r="P49" s="135">
        <f>IF([33]BIND!P49="","",[33]BIND!P49)</f>
        <v>0</v>
      </c>
      <c r="Q49" s="135">
        <f>IF([33]BIND!Q49="","",[33]BIND!Q49)</f>
        <v>0</v>
      </c>
      <c r="R49" s="135">
        <f>IF([33]BIND!R49="","",[33]BIND!R49)</f>
        <v>0</v>
      </c>
      <c r="S49" s="135">
        <f>IF([33]BIND!S49="","",[33]BIND!S49)</f>
        <v>0</v>
      </c>
      <c r="T49" s="135">
        <f>IF([33]BIND!T49="","",[33]BIND!T49)</f>
        <v>0</v>
      </c>
      <c r="U49" s="135">
        <f>IF([33]BIND!U49="","",[33]BIND!U49)</f>
        <v>0</v>
      </c>
      <c r="V49" s="350">
        <f>IF([33]BIND!V49="","",[33]BIND!V49)</f>
        <v>0</v>
      </c>
      <c r="W49" s="375" t="e">
        <f>IF([33]BIND!W49="","",[33]BIND!W49)</f>
        <v>#DIV/0!</v>
      </c>
      <c r="X49" s="375" t="e">
        <f>IF([33]BIND!X49="","",[33]BIND!X49)</f>
        <v>#DIV/0!</v>
      </c>
      <c r="Y49" s="351">
        <f>IF([33]BIND!Y49="","",[33]BIND!Y49)</f>
        <v>0</v>
      </c>
      <c r="Z49" s="302" t="str">
        <f t="shared" si="8"/>
        <v/>
      </c>
      <c r="AA49" s="201">
        <f t="shared" si="9"/>
        <v>0</v>
      </c>
      <c r="AB49" s="201">
        <f t="shared" si="10"/>
        <v>0</v>
      </c>
      <c r="AC49" s="201">
        <f t="shared" si="11"/>
        <v>1</v>
      </c>
      <c r="AD49" s="201">
        <f t="shared" si="12"/>
        <v>1</v>
      </c>
      <c r="AE49" s="221" t="str">
        <f t="shared" si="13"/>
        <v>Menunjukkan penguasaan dalam mengeksplorasi dan mengevaluasi informasi dalam teks berita</v>
      </c>
      <c r="AF49" s="226" t="str">
        <f t="shared" si="14"/>
        <v>Perlu bantuan dalam mengeksplorasi dan mengevaluasi informasi dalam teks berita</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73"/>
      <c r="B50" s="134" t="str">
        <f t="shared" si="7"/>
        <v/>
      </c>
      <c r="C50" s="135" t="str">
        <f>IF(Data!F46="","",Data!F46)</f>
        <v/>
      </c>
      <c r="D50" s="135" t="str">
        <f>IF(Data!G46="","",Data!G46)</f>
        <v/>
      </c>
      <c r="E50" s="152" t="str">
        <f>IF(Data!H46="","",Data!H46)</f>
        <v/>
      </c>
      <c r="F50" s="135" t="str">
        <f>IF(Data!I46="","",Data!I46)</f>
        <v/>
      </c>
      <c r="G50" s="135">
        <f>IF([33]BIND!G50="","",[33]BIND!G50)</f>
        <v>0</v>
      </c>
      <c r="H50" s="135">
        <f>IF([33]BIND!H50="","",[33]BIND!H50)</f>
        <v>0</v>
      </c>
      <c r="I50" s="135">
        <f>IF([33]BIND!I50="","",[33]BIND!I50)</f>
        <v>0</v>
      </c>
      <c r="J50" s="135">
        <f>IF([33]BIND!J50="","",[33]BIND!J50)</f>
        <v>0</v>
      </c>
      <c r="K50" s="135">
        <f>IF([33]BIND!K50="","",[33]BIND!K50)</f>
        <v>0</v>
      </c>
      <c r="L50" s="135">
        <f>IF([33]BIND!L50="","",[33]BIND!L50)</f>
        <v>0</v>
      </c>
      <c r="M50" s="135">
        <f>IF([33]BIND!M50="","",[33]BIND!M50)</f>
        <v>0</v>
      </c>
      <c r="N50" s="135">
        <f>IF([33]BIND!N50="","",[33]BIND!N50)</f>
        <v>0</v>
      </c>
      <c r="O50" s="135">
        <f>IF([33]BIND!O50="","",[33]BIND!O50)</f>
        <v>0</v>
      </c>
      <c r="P50" s="135">
        <f>IF([33]BIND!P50="","",[33]BIND!P50)</f>
        <v>0</v>
      </c>
      <c r="Q50" s="135">
        <f>IF([33]BIND!Q50="","",[33]BIND!Q50)</f>
        <v>0</v>
      </c>
      <c r="R50" s="135">
        <f>IF([33]BIND!R50="","",[33]BIND!R50)</f>
        <v>0</v>
      </c>
      <c r="S50" s="135">
        <f>IF([33]BIND!S50="","",[33]BIND!S50)</f>
        <v>0</v>
      </c>
      <c r="T50" s="135">
        <f>IF([33]BIND!T50="","",[33]BIND!T50)</f>
        <v>0</v>
      </c>
      <c r="U50" s="135">
        <f>IF([33]BIND!U50="","",[33]BIND!U50)</f>
        <v>0</v>
      </c>
      <c r="V50" s="350">
        <f>IF([33]BIND!V50="","",[33]BIND!V50)</f>
        <v>0</v>
      </c>
      <c r="W50" s="375" t="e">
        <f>IF([33]BIND!W50="","",[33]BIND!W50)</f>
        <v>#DIV/0!</v>
      </c>
      <c r="X50" s="375" t="e">
        <f>IF([33]BIND!X50="","",[33]BIND!X50)</f>
        <v>#DIV/0!</v>
      </c>
      <c r="Y50" s="351">
        <f>IF([33]BIND!Y50="","",[33]BIND!Y50)</f>
        <v>0</v>
      </c>
      <c r="Z50" s="302" t="str">
        <f t="shared" si="8"/>
        <v/>
      </c>
      <c r="AA50" s="201">
        <f t="shared" si="9"/>
        <v>0</v>
      </c>
      <c r="AB50" s="201">
        <f t="shared" si="10"/>
        <v>0</v>
      </c>
      <c r="AC50" s="201">
        <f t="shared" si="11"/>
        <v>1</v>
      </c>
      <c r="AD50" s="201">
        <f t="shared" si="12"/>
        <v>1</v>
      </c>
      <c r="AE50" s="221" t="str">
        <f t="shared" si="13"/>
        <v>Menunjukkan penguasaan dalam mengeksplorasi dan mengevaluasi informasi dalam teks berita</v>
      </c>
      <c r="AF50" s="226" t="str">
        <f t="shared" si="14"/>
        <v>Perlu bantuan dalam mengeksplorasi dan mengevaluasi informasi dalam teks berita</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73"/>
      <c r="B51" s="134" t="str">
        <f t="shared" si="7"/>
        <v/>
      </c>
      <c r="C51" s="135" t="str">
        <f>IF(Data!F47="","",Data!F47)</f>
        <v/>
      </c>
      <c r="D51" s="135" t="str">
        <f>IF(Data!G47="","",Data!G47)</f>
        <v/>
      </c>
      <c r="E51" s="152" t="str">
        <f>IF(Data!H47="","",Data!H47)</f>
        <v/>
      </c>
      <c r="F51" s="135" t="str">
        <f>IF(Data!I47="","",Data!I47)</f>
        <v/>
      </c>
      <c r="G51" s="135">
        <f>IF([33]BIND!G51="","",[33]BIND!G51)</f>
        <v>0</v>
      </c>
      <c r="H51" s="135">
        <f>IF([33]BIND!H51="","",[33]BIND!H51)</f>
        <v>0</v>
      </c>
      <c r="I51" s="135">
        <f>IF([33]BIND!I51="","",[33]BIND!I51)</f>
        <v>0</v>
      </c>
      <c r="J51" s="135">
        <f>IF([33]BIND!J51="","",[33]BIND!J51)</f>
        <v>0</v>
      </c>
      <c r="K51" s="135">
        <f>IF([33]BIND!K51="","",[33]BIND!K51)</f>
        <v>0</v>
      </c>
      <c r="L51" s="135">
        <f>IF([33]BIND!L51="","",[33]BIND!L51)</f>
        <v>0</v>
      </c>
      <c r="M51" s="135">
        <f>IF([33]BIND!M51="","",[33]BIND!M51)</f>
        <v>0</v>
      </c>
      <c r="N51" s="135">
        <f>IF([33]BIND!N51="","",[33]BIND!N51)</f>
        <v>0</v>
      </c>
      <c r="O51" s="135">
        <f>IF([33]BIND!O51="","",[33]BIND!O51)</f>
        <v>0</v>
      </c>
      <c r="P51" s="135">
        <f>IF([33]BIND!P51="","",[33]BIND!P51)</f>
        <v>0</v>
      </c>
      <c r="Q51" s="135">
        <f>IF([33]BIND!Q51="","",[33]BIND!Q51)</f>
        <v>0</v>
      </c>
      <c r="R51" s="135">
        <f>IF([33]BIND!R51="","",[33]BIND!R51)</f>
        <v>0</v>
      </c>
      <c r="S51" s="135">
        <f>IF([33]BIND!S51="","",[33]BIND!S51)</f>
        <v>0</v>
      </c>
      <c r="T51" s="135">
        <f>IF([33]BIND!T51="","",[33]BIND!T51)</f>
        <v>0</v>
      </c>
      <c r="U51" s="135">
        <f>IF([33]BIND!U51="","",[33]BIND!U51)</f>
        <v>0</v>
      </c>
      <c r="V51" s="350">
        <f>IF([33]BIND!V51="","",[33]BIND!V51)</f>
        <v>0</v>
      </c>
      <c r="W51" s="301">
        <f t="shared" ref="W51:W54" si="15">IF(COUNT(G51:N51)&lt;2,"",ROUND(SUM(G51:N51)/$W$6,0))</f>
        <v>0</v>
      </c>
      <c r="X51" s="301">
        <f t="shared" ref="X51:X54" si="16">IF(COUNT(O51:V51)&lt;2,"",ROUND(SUM(O51:V51)/$X$6,0))</f>
        <v>0</v>
      </c>
      <c r="Y51" s="351">
        <f>IF([33]BIND!Y51="","",[33]BIND!Y51)</f>
        <v>0</v>
      </c>
      <c r="Z51" s="302">
        <f t="shared" si="8"/>
        <v>0</v>
      </c>
      <c r="AA51" s="201">
        <f t="shared" si="9"/>
        <v>0</v>
      </c>
      <c r="AB51" s="201">
        <f t="shared" si="10"/>
        <v>0</v>
      </c>
      <c r="AC51" s="201">
        <f t="shared" si="11"/>
        <v>1</v>
      </c>
      <c r="AD51" s="201">
        <f t="shared" si="12"/>
        <v>1</v>
      </c>
      <c r="AE51" s="221" t="str">
        <f t="shared" si="13"/>
        <v>Menunjukkan penguasaan dalam mengeksplorasi dan mengevaluasi informasi dalam teks berita</v>
      </c>
      <c r="AF51" s="226" t="str">
        <f t="shared" si="14"/>
        <v>Perlu bantuan dalam mengeksplorasi dan mengevaluasi informasi dalam teks berita</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73"/>
      <c r="B52" s="134" t="str">
        <f t="shared" si="7"/>
        <v/>
      </c>
      <c r="C52" s="135" t="str">
        <f>IF(Data!F48="","",Data!F48)</f>
        <v/>
      </c>
      <c r="D52" s="135" t="str">
        <f>IF(Data!G48="","",Data!G48)</f>
        <v/>
      </c>
      <c r="E52" s="152" t="str">
        <f>IF(Data!H48="","",Data!H48)</f>
        <v/>
      </c>
      <c r="F52" s="135" t="str">
        <f>IF(Data!I48="","",Data!I48)</f>
        <v/>
      </c>
      <c r="G52" s="135">
        <f>IF([33]BIND!G52="","",[33]BIND!G52)</f>
        <v>0</v>
      </c>
      <c r="H52" s="135">
        <f>IF([33]BIND!H52="","",[33]BIND!H52)</f>
        <v>0</v>
      </c>
      <c r="I52" s="135">
        <f>IF([33]BIND!I52="","",[33]BIND!I52)</f>
        <v>0</v>
      </c>
      <c r="J52" s="135">
        <f>IF([33]BIND!J52="","",[33]BIND!J52)</f>
        <v>0</v>
      </c>
      <c r="K52" s="135">
        <f>IF([33]BIND!K52="","",[33]BIND!K52)</f>
        <v>0</v>
      </c>
      <c r="L52" s="135">
        <f>IF([33]BIND!L52="","",[33]BIND!L52)</f>
        <v>0</v>
      </c>
      <c r="M52" s="135">
        <f>IF([33]BIND!M52="","",[33]BIND!M52)</f>
        <v>0</v>
      </c>
      <c r="N52" s="135">
        <f>IF([33]BIND!N52="","",[33]BIND!N52)</f>
        <v>0</v>
      </c>
      <c r="O52" s="135">
        <f>IF([33]BIND!O52="","",[33]BIND!O52)</f>
        <v>0</v>
      </c>
      <c r="P52" s="135">
        <f>IF([33]BIND!P52="","",[33]BIND!P52)</f>
        <v>0</v>
      </c>
      <c r="Q52" s="135">
        <f>IF([33]BIND!Q52="","",[33]BIND!Q52)</f>
        <v>0</v>
      </c>
      <c r="R52" s="135">
        <f>IF([33]BIND!R52="","",[33]BIND!R52)</f>
        <v>0</v>
      </c>
      <c r="S52" s="135">
        <f>IF([33]BIND!S52="","",[33]BIND!S52)</f>
        <v>0</v>
      </c>
      <c r="T52" s="135">
        <f>IF([33]BIND!T52="","",[33]BIND!T52)</f>
        <v>0</v>
      </c>
      <c r="U52" s="135">
        <f>IF([33]BIND!U52="","",[33]BIND!U52)</f>
        <v>0</v>
      </c>
      <c r="V52" s="350">
        <f>IF([33]BIND!V52="","",[33]BIND!V52)</f>
        <v>0</v>
      </c>
      <c r="W52" s="301">
        <f t="shared" si="15"/>
        <v>0</v>
      </c>
      <c r="X52" s="301">
        <f t="shared" si="16"/>
        <v>0</v>
      </c>
      <c r="Y52" s="351">
        <f>IF([33]BIND!Y52="","",[33]BIND!Y52)</f>
        <v>0</v>
      </c>
      <c r="Z52" s="302">
        <f t="shared" si="8"/>
        <v>0</v>
      </c>
      <c r="AA52" s="201">
        <f t="shared" si="9"/>
        <v>0</v>
      </c>
      <c r="AB52" s="201">
        <f t="shared" si="10"/>
        <v>0</v>
      </c>
      <c r="AC52" s="201">
        <f t="shared" si="11"/>
        <v>1</v>
      </c>
      <c r="AD52" s="201">
        <f t="shared" si="12"/>
        <v>1</v>
      </c>
      <c r="AE52" s="221" t="str">
        <f t="shared" si="13"/>
        <v>Menunjukkan penguasaan dalam mengeksplorasi dan mengevaluasi informasi dalam teks berita</v>
      </c>
      <c r="AF52" s="226" t="str">
        <f t="shared" si="14"/>
        <v>Perlu bantuan dalam mengeksplorasi dan mengevaluasi informasi dalam teks berita</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73"/>
      <c r="B53" s="134" t="str">
        <f t="shared" si="7"/>
        <v/>
      </c>
      <c r="C53" s="135" t="str">
        <f>IF(Data!F49="","",Data!F49)</f>
        <v/>
      </c>
      <c r="D53" s="135" t="str">
        <f>IF(Data!G49="","",Data!G49)</f>
        <v/>
      </c>
      <c r="E53" s="152" t="str">
        <f>IF(Data!H49="","",Data!H49)</f>
        <v/>
      </c>
      <c r="F53" s="135" t="str">
        <f>IF(Data!I49="","",Data!I49)</f>
        <v/>
      </c>
      <c r="G53" s="135">
        <f>IF([33]BIND!G53="","",[33]BIND!G53)</f>
        <v>0</v>
      </c>
      <c r="H53" s="135">
        <f>IF([33]BIND!H53="","",[33]BIND!H53)</f>
        <v>0</v>
      </c>
      <c r="I53" s="135">
        <f>IF([33]BIND!I53="","",[33]BIND!I53)</f>
        <v>0</v>
      </c>
      <c r="J53" s="135">
        <f>IF([33]BIND!J53="","",[33]BIND!J53)</f>
        <v>0</v>
      </c>
      <c r="K53" s="135">
        <f>IF([33]BIND!K53="","",[33]BIND!K53)</f>
        <v>0</v>
      </c>
      <c r="L53" s="135">
        <f>IF([33]BIND!L53="","",[33]BIND!L53)</f>
        <v>0</v>
      </c>
      <c r="M53" s="135">
        <f>IF([33]BIND!M53="","",[33]BIND!M53)</f>
        <v>0</v>
      </c>
      <c r="N53" s="135">
        <f>IF([33]BIND!N53="","",[33]BIND!N53)</f>
        <v>0</v>
      </c>
      <c r="O53" s="135">
        <f>IF([33]BIND!O53="","",[33]BIND!O53)</f>
        <v>0</v>
      </c>
      <c r="P53" s="135">
        <f>IF([33]BIND!P53="","",[33]BIND!P53)</f>
        <v>0</v>
      </c>
      <c r="Q53" s="135">
        <f>IF([33]BIND!Q53="","",[33]BIND!Q53)</f>
        <v>0</v>
      </c>
      <c r="R53" s="135">
        <f>IF([33]BIND!R53="","",[33]BIND!R53)</f>
        <v>0</v>
      </c>
      <c r="S53" s="135">
        <f>IF([33]BIND!S53="","",[33]BIND!S53)</f>
        <v>0</v>
      </c>
      <c r="T53" s="135">
        <f>IF([33]BIND!T53="","",[33]BIND!T53)</f>
        <v>0</v>
      </c>
      <c r="U53" s="135">
        <f>IF([33]BIND!U53="","",[33]BIND!U53)</f>
        <v>0</v>
      </c>
      <c r="V53" s="350">
        <f>IF([33]BIND!V53="","",[33]BIND!V53)</f>
        <v>0</v>
      </c>
      <c r="W53" s="301">
        <f t="shared" si="15"/>
        <v>0</v>
      </c>
      <c r="X53" s="301">
        <f t="shared" si="16"/>
        <v>0</v>
      </c>
      <c r="Y53" s="351">
        <f>IF([33]BIND!Y53="","",[33]BIND!Y53)</f>
        <v>0</v>
      </c>
      <c r="Z53" s="302">
        <f t="shared" si="8"/>
        <v>0</v>
      </c>
      <c r="AA53" s="201">
        <f t="shared" si="9"/>
        <v>0</v>
      </c>
      <c r="AB53" s="201">
        <f t="shared" si="10"/>
        <v>0</v>
      </c>
      <c r="AC53" s="201">
        <f t="shared" si="11"/>
        <v>1</v>
      </c>
      <c r="AD53" s="201">
        <f t="shared" si="12"/>
        <v>1</v>
      </c>
      <c r="AE53" s="221" t="str">
        <f t="shared" si="13"/>
        <v>Menunjukkan penguasaan dalam mengeksplorasi dan mengevaluasi informasi dalam teks berita</v>
      </c>
      <c r="AF53" s="226" t="str">
        <f t="shared" si="14"/>
        <v>Perlu bantuan dalam mengeksplorasi dan mengevaluasi informasi dalam teks berita</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x14ac:dyDescent="0.25">
      <c r="A54" s="173"/>
      <c r="B54" s="134" t="e">
        <f t="shared" si="7"/>
        <v>#VALUE!</v>
      </c>
      <c r="C54" s="135">
        <f>IF(Data!F50="","",Data!F50)</f>
        <v>2</v>
      </c>
      <c r="D54" s="135">
        <f>IF(Data!G50="","",Data!G50)</f>
        <v>3</v>
      </c>
      <c r="E54" s="152">
        <f>IF(Data!H50="","",Data!H50)</f>
        <v>4</v>
      </c>
      <c r="F54" s="135">
        <f>IF(Data!I50="","",Data!I50)</f>
        <v>5</v>
      </c>
      <c r="G54" s="135">
        <f>IF([33]BIND!G54="","",[33]BIND!G54)</f>
        <v>0</v>
      </c>
      <c r="H54" s="135">
        <f>IF([33]BIND!H54="","",[33]BIND!H54)</f>
        <v>0</v>
      </c>
      <c r="I54" s="135">
        <f>IF([33]BIND!I54="","",[33]BIND!I54)</f>
        <v>0</v>
      </c>
      <c r="J54" s="135">
        <f>IF([33]BIND!J54="","",[33]BIND!J54)</f>
        <v>0</v>
      </c>
      <c r="K54" s="135">
        <f>IF([33]BIND!K54="","",[33]BIND!K54)</f>
        <v>0</v>
      </c>
      <c r="L54" s="135">
        <f>IF([33]BIND!L54="","",[33]BIND!L54)</f>
        <v>0</v>
      </c>
      <c r="M54" s="135">
        <f>IF([33]BIND!M54="","",[33]BIND!M54)</f>
        <v>0</v>
      </c>
      <c r="N54" s="135">
        <f>IF([33]BIND!N54="","",[33]BIND!N54)</f>
        <v>0</v>
      </c>
      <c r="O54" s="135">
        <f>IF([33]BIND!O54="","",[33]BIND!O54)</f>
        <v>0</v>
      </c>
      <c r="P54" s="135">
        <f>IF([33]BIND!P54="","",[33]BIND!P54)</f>
        <v>0</v>
      </c>
      <c r="Q54" s="135">
        <f>IF([33]BIND!Q54="","",[33]BIND!Q54)</f>
        <v>0</v>
      </c>
      <c r="R54" s="135">
        <f>IF([33]BIND!R54="","",[33]BIND!R54)</f>
        <v>0</v>
      </c>
      <c r="S54" s="135">
        <f>IF([33]BIND!S54="","",[33]BIND!S54)</f>
        <v>0</v>
      </c>
      <c r="T54" s="135">
        <f>IF([33]BIND!T54="","",[33]BIND!T54)</f>
        <v>0</v>
      </c>
      <c r="U54" s="135" t="str">
        <f>IF([33]BIND!U54="","",[33]BIND!U54)</f>
        <v>Pegandon,        Juni 2023</v>
      </c>
      <c r="V54" s="350">
        <f>IF([33]BIND!V54="","",[33]BIND!V54)</f>
        <v>0</v>
      </c>
      <c r="W54" s="301">
        <f t="shared" si="15"/>
        <v>0</v>
      </c>
      <c r="X54" s="301">
        <f t="shared" si="16"/>
        <v>0</v>
      </c>
      <c r="Y54" s="351">
        <f>IF([33]BIND!Y54="","",[33]BIND!Y54)</f>
        <v>0</v>
      </c>
      <c r="Z54" s="302">
        <f t="shared" si="8"/>
        <v>0</v>
      </c>
      <c r="AA54" s="201">
        <f t="shared" si="9"/>
        <v>0</v>
      </c>
      <c r="AB54" s="201">
        <f t="shared" si="10"/>
        <v>0</v>
      </c>
      <c r="AC54" s="201">
        <f t="shared" si="11"/>
        <v>1</v>
      </c>
      <c r="AD54" s="201">
        <f t="shared" si="12"/>
        <v>1</v>
      </c>
      <c r="AE54" s="221" t="str">
        <f t="shared" si="13"/>
        <v>Menunjukkan penguasaan dalam mengeksplorasi dan mengevaluasi informasi dalam teks berita</v>
      </c>
      <c r="AF54" s="226" t="str">
        <f t="shared" si="14"/>
        <v>Perlu bantuan dalam mengeksplorasi dan mengevaluasi informasi dalam teks berita</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x14ac:dyDescent="0.25">
      <c r="A55" s="173"/>
      <c r="B55" s="184">
        <v>1</v>
      </c>
      <c r="C55" s="184">
        <v>2</v>
      </c>
      <c r="D55" s="184">
        <v>3</v>
      </c>
      <c r="E55" s="184">
        <v>4</v>
      </c>
      <c r="F55" s="184">
        <v>5</v>
      </c>
      <c r="G55" s="353">
        <f>IF([33]BIND!G46="","",[33]BIND!G46)</f>
        <v>0</v>
      </c>
      <c r="H55" s="354">
        <f>IF([33]BIND!H46="","",[33]BIND!H46)</f>
        <v>0</v>
      </c>
      <c r="I55" s="354">
        <f>IF([33]BIND!I46="","",[33]BIND!I46)</f>
        <v>0</v>
      </c>
      <c r="J55" s="354">
        <f>IF([33]BIND!J46="","",[33]BIND!J46)</f>
        <v>0</v>
      </c>
      <c r="K55" s="354">
        <f>IF([33]BIND!K46="","",[33]BIND!K46)</f>
        <v>0</v>
      </c>
      <c r="L55" s="354">
        <f>IF([33]BIND!L46="","",[33]BIND!L46)</f>
        <v>0</v>
      </c>
      <c r="M55" s="354">
        <f>IF([33]BIND!M46="","",[33]BIND!M46)</f>
        <v>0</v>
      </c>
      <c r="N55" s="355">
        <f>IF([33]BIND!N46="","",[33]BIND!N46)</f>
        <v>0</v>
      </c>
      <c r="O55" s="135">
        <f>IF([33]BIND!O46="","",[33]BIND!O46)</f>
        <v>0</v>
      </c>
      <c r="P55" s="135">
        <f>IF([33]BIND!P46="","",[33]BIND!P46)</f>
        <v>0</v>
      </c>
      <c r="Q55" s="135">
        <f>IF([33]BIND!Q46="","",[33]BIND!Q46)</f>
        <v>0</v>
      </c>
      <c r="R55" s="135">
        <f>IF([33]BIND!R46="","",[33]BIND!R46)</f>
        <v>0</v>
      </c>
      <c r="S55" s="135">
        <f>IF([33]BIND!S46="","",[33]BIND!S46)</f>
        <v>0</v>
      </c>
      <c r="T55" s="135">
        <f>IF([33]BIND!T46="","",[33]BIND!T46)</f>
        <v>0</v>
      </c>
      <c r="U55" s="135">
        <f>IF([33]BIND!U46="","",[33]BIND!U46)</f>
        <v>0</v>
      </c>
      <c r="V55" s="350">
        <f>IF([33]BIND!V46="","",[33]BIND!V46)</f>
        <v>0</v>
      </c>
      <c r="W55" s="184">
        <v>22</v>
      </c>
      <c r="X55" s="184">
        <v>23</v>
      </c>
      <c r="Y55" s="184">
        <v>24</v>
      </c>
      <c r="Z55" s="184">
        <v>25</v>
      </c>
      <c r="AA55" s="184">
        <v>27</v>
      </c>
      <c r="AB55" s="184">
        <v>28</v>
      </c>
      <c r="AC55" s="184">
        <v>31</v>
      </c>
      <c r="AD55" s="184">
        <v>32</v>
      </c>
      <c r="AE55" s="184">
        <v>33</v>
      </c>
      <c r="AF55" s="184">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73"/>
      <c r="B56" s="184"/>
      <c r="C56" s="184"/>
      <c r="D56" s="184"/>
      <c r="E56" s="184"/>
      <c r="F56" s="184"/>
      <c r="G56" s="353">
        <f>IF([33]BIND!G47="","",[33]BIND!G47)</f>
        <v>0</v>
      </c>
      <c r="H56" s="354">
        <f>IF([33]BIND!H47="","",[33]BIND!H47)</f>
        <v>0</v>
      </c>
      <c r="I56" s="354">
        <f>IF([33]BIND!I47="","",[33]BIND!I47)</f>
        <v>0</v>
      </c>
      <c r="J56" s="354">
        <f>IF([33]BIND!J47="","",[33]BIND!J47)</f>
        <v>0</v>
      </c>
      <c r="K56" s="354">
        <f>IF([33]BIND!K47="","",[33]BIND!K47)</f>
        <v>0</v>
      </c>
      <c r="L56" s="354">
        <f>IF([33]BIND!L47="","",[33]BIND!L47)</f>
        <v>0</v>
      </c>
      <c r="M56" s="354">
        <f>IF([33]BIND!M47="","",[33]BIND!M47)</f>
        <v>0</v>
      </c>
      <c r="N56" s="355">
        <f>IF([33]BIND!N47="","",[33]BIND!N47)</f>
        <v>0</v>
      </c>
      <c r="O56" s="135">
        <f>IF([33]BIND!O47="","",[33]BIND!O47)</f>
        <v>0</v>
      </c>
      <c r="P56" s="135">
        <f>IF([33]BIND!P47="","",[33]BIND!P47)</f>
        <v>0</v>
      </c>
      <c r="Q56" s="135">
        <f>IF([33]BIND!Q47="","",[33]BIND!Q47)</f>
        <v>0</v>
      </c>
      <c r="R56" s="135">
        <f>IF([33]BIND!R47="","",[33]BIND!R47)</f>
        <v>0</v>
      </c>
      <c r="S56" s="135">
        <f>IF([33]BIND!S47="","",[33]BIND!S47)</f>
        <v>0</v>
      </c>
      <c r="T56" s="135">
        <f>IF([33]BIND!T47="","",[33]BIND!T47)</f>
        <v>0</v>
      </c>
      <c r="U56" s="135">
        <f>IF([33]BIND!U47="","",[33]BIND!U47)</f>
        <v>0</v>
      </c>
      <c r="V56" s="350">
        <f>IF([33]BIND!V47="","",[33]BIND!V47)</f>
        <v>0</v>
      </c>
      <c r="W56" s="184"/>
      <c r="X56" s="184"/>
      <c r="Y56" s="184"/>
      <c r="Z56" s="184"/>
      <c r="AA56" s="184"/>
      <c r="AB56" s="184"/>
      <c r="AC56" s="184"/>
      <c r="AD56" s="184"/>
      <c r="AE56" s="184"/>
      <c r="AF56" s="184"/>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c r="AC57" s="247"/>
      <c r="AD57" s="247"/>
      <c r="AE57" s="247"/>
      <c r="AF57" s="247"/>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47"/>
      <c r="C58" s="247"/>
      <c r="D58" s="247"/>
      <c r="E58" s="247"/>
      <c r="F58" s="247"/>
      <c r="G58" s="247"/>
      <c r="H58" s="247"/>
      <c r="I58" s="247"/>
      <c r="J58" s="247"/>
      <c r="K58" s="247"/>
      <c r="L58" s="247"/>
      <c r="M58" s="247"/>
      <c r="N58" s="247"/>
      <c r="O58" s="247"/>
      <c r="P58" s="247"/>
      <c r="Q58" s="247"/>
      <c r="R58" s="247"/>
      <c r="S58" s="247"/>
      <c r="T58" s="247"/>
      <c r="U58" s="249" t="s">
        <v>297</v>
      </c>
      <c r="V58" s="247"/>
      <c r="W58" s="247"/>
      <c r="X58" s="247"/>
      <c r="Y58" s="247"/>
      <c r="Z58" s="247"/>
      <c r="AA58" s="247"/>
      <c r="AB58" s="247"/>
      <c r="AC58" s="247"/>
      <c r="AD58" s="247"/>
      <c r="AE58" s="247"/>
      <c r="AF58" s="247"/>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47"/>
      <c r="C59" s="247"/>
      <c r="D59" s="247"/>
      <c r="E59" s="247"/>
      <c r="F59" s="247"/>
      <c r="G59" s="247"/>
      <c r="H59" s="247"/>
      <c r="I59" s="247"/>
      <c r="J59" s="247"/>
      <c r="K59" s="247"/>
      <c r="L59" s="247"/>
      <c r="M59" s="247"/>
      <c r="N59" s="247"/>
      <c r="O59" s="247"/>
      <c r="P59" s="247"/>
      <c r="Q59" s="247"/>
      <c r="R59" s="247"/>
      <c r="S59" s="247"/>
      <c r="T59" s="247"/>
      <c r="U59" s="249" t="s">
        <v>116</v>
      </c>
      <c r="V59" s="247"/>
      <c r="W59" s="247"/>
      <c r="X59" s="247"/>
      <c r="Y59" s="247"/>
      <c r="Z59" s="247"/>
      <c r="AA59" s="247"/>
      <c r="AB59" s="247"/>
      <c r="AC59" s="247"/>
      <c r="AD59" s="247"/>
      <c r="AE59" s="247"/>
      <c r="AF59" s="247"/>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47"/>
      <c r="C60" s="247"/>
      <c r="D60" s="247"/>
      <c r="E60" s="247"/>
      <c r="F60" s="247"/>
      <c r="G60" s="247"/>
      <c r="H60" s="247"/>
      <c r="I60" s="247"/>
      <c r="J60" s="247"/>
      <c r="K60" s="247"/>
      <c r="L60" s="247"/>
      <c r="M60" s="247"/>
      <c r="N60" s="247"/>
      <c r="O60" s="247"/>
      <c r="P60" s="247"/>
      <c r="Q60" s="247"/>
      <c r="R60" s="247"/>
      <c r="S60" s="247"/>
      <c r="T60" s="247"/>
      <c r="U60" s="247"/>
      <c r="V60" s="247"/>
      <c r="W60" s="247"/>
      <c r="X60" s="247"/>
      <c r="Y60" s="247"/>
      <c r="Z60" s="247"/>
      <c r="AA60" s="247"/>
      <c r="AB60" s="247"/>
      <c r="AC60" s="247"/>
      <c r="AD60" s="247"/>
      <c r="AE60" s="247"/>
      <c r="AF60" s="247"/>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c r="AC61" s="247"/>
      <c r="AD61" s="247"/>
      <c r="AE61" s="247"/>
      <c r="AF61" s="247"/>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47"/>
      <c r="C62" s="247"/>
      <c r="D62" s="247"/>
      <c r="E62" s="247"/>
      <c r="F62" s="247"/>
      <c r="G62" s="247"/>
      <c r="H62" s="247"/>
      <c r="I62" s="247"/>
      <c r="J62" s="247"/>
      <c r="K62" s="247"/>
      <c r="L62" s="247"/>
      <c r="M62" s="247"/>
      <c r="N62" s="247"/>
      <c r="O62" s="247"/>
      <c r="P62" s="247"/>
      <c r="Q62" s="247"/>
      <c r="R62" s="247"/>
      <c r="S62" s="247"/>
      <c r="T62" s="247"/>
      <c r="U62" s="247"/>
      <c r="V62" s="247"/>
      <c r="W62" s="247"/>
      <c r="X62" s="247"/>
      <c r="Y62" s="247"/>
      <c r="Z62" s="247"/>
      <c r="AA62" s="247"/>
      <c r="AB62" s="247"/>
      <c r="AC62" s="247"/>
      <c r="AD62" s="247"/>
      <c r="AE62" s="247"/>
      <c r="AF62" s="247"/>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47"/>
      <c r="C63" s="247"/>
      <c r="D63" s="247"/>
      <c r="E63" s="247"/>
      <c r="F63" s="247"/>
      <c r="G63" s="247"/>
      <c r="H63" s="247"/>
      <c r="I63" s="247"/>
      <c r="J63" s="247"/>
      <c r="K63" s="247"/>
      <c r="L63" s="247"/>
      <c r="M63" s="247"/>
      <c r="N63" s="247"/>
      <c r="O63" s="247"/>
      <c r="P63" s="247"/>
      <c r="Q63" s="247"/>
      <c r="R63" s="247"/>
      <c r="S63" s="247"/>
      <c r="T63" s="247"/>
      <c r="U63" s="259"/>
      <c r="V63" s="250"/>
      <c r="W63" s="250"/>
      <c r="X63" s="250"/>
      <c r="Y63" s="247"/>
      <c r="Z63" s="247"/>
      <c r="AA63" s="247"/>
      <c r="AB63" s="247"/>
      <c r="AC63" s="247"/>
      <c r="AD63" s="247"/>
      <c r="AE63" s="247"/>
      <c r="AF63" s="247"/>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47"/>
      <c r="C64" s="247"/>
      <c r="D64" s="247"/>
      <c r="E64" s="247"/>
      <c r="F64" s="247"/>
      <c r="G64" s="247"/>
      <c r="H64" s="247"/>
      <c r="I64" s="247"/>
      <c r="J64" s="247"/>
      <c r="K64" s="247"/>
      <c r="L64" s="247"/>
      <c r="M64" s="247"/>
      <c r="N64" s="247"/>
      <c r="O64" s="247"/>
      <c r="P64" s="247"/>
      <c r="Q64" s="247"/>
      <c r="R64" s="247"/>
      <c r="S64" s="247"/>
      <c r="T64" s="247"/>
      <c r="U64" s="248" t="s">
        <v>161</v>
      </c>
      <c r="V64" s="247"/>
      <c r="W64" s="247"/>
      <c r="X64" s="247"/>
      <c r="Y64" s="247"/>
      <c r="Z64" s="247"/>
      <c r="AA64" s="247"/>
      <c r="AB64" s="247"/>
      <c r="AC64" s="247"/>
      <c r="AD64" s="247"/>
      <c r="AE64" s="247"/>
      <c r="AF64" s="247"/>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47"/>
      <c r="C65" s="247"/>
      <c r="D65" s="247"/>
      <c r="E65" s="247"/>
      <c r="F65" s="247"/>
      <c r="G65" s="247"/>
      <c r="H65" s="247"/>
      <c r="I65" s="247"/>
      <c r="J65" s="247"/>
      <c r="K65" s="247"/>
      <c r="L65" s="247"/>
      <c r="M65" s="247"/>
      <c r="N65" s="247"/>
      <c r="O65" s="247"/>
      <c r="P65" s="247"/>
      <c r="Q65" s="247"/>
      <c r="R65" s="247"/>
      <c r="S65" s="247"/>
      <c r="T65" s="247"/>
      <c r="U65" s="247"/>
      <c r="V65" s="247"/>
      <c r="W65" s="247"/>
      <c r="X65" s="247"/>
      <c r="Y65" s="247"/>
      <c r="Z65" s="247"/>
      <c r="AA65" s="247"/>
      <c r="AB65" s="247"/>
      <c r="AC65" s="247"/>
      <c r="AD65" s="247"/>
      <c r="AE65" s="247"/>
      <c r="AF65" s="247"/>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73"/>
      <c r="B66" s="32"/>
      <c r="C66" s="33"/>
      <c r="D66" s="33"/>
      <c r="E66" s="32"/>
      <c r="F66" s="32"/>
      <c r="G66" s="239" t="s">
        <v>18</v>
      </c>
      <c r="H66" s="240" t="s">
        <v>118</v>
      </c>
      <c r="I66" s="637" t="s">
        <v>240</v>
      </c>
      <c r="J66" s="638"/>
      <c r="K66" s="638"/>
      <c r="L66" s="638"/>
      <c r="M66" s="638"/>
      <c r="N66" s="638"/>
      <c r="O66" s="638"/>
      <c r="P66" s="638"/>
      <c r="Q66" s="638"/>
      <c r="R66" s="638"/>
      <c r="S66" s="638"/>
      <c r="T66" s="638"/>
      <c r="U66" s="638"/>
      <c r="V66" s="639"/>
      <c r="W66" s="32"/>
      <c r="X66" s="32"/>
      <c r="Y66" s="32"/>
      <c r="Z66" s="33"/>
      <c r="AA66" s="32"/>
      <c r="AB66" s="32"/>
      <c r="AC66" s="32"/>
      <c r="AD66" s="32"/>
      <c r="AE66" s="32"/>
      <c r="AF66" s="32"/>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73"/>
      <c r="B67" s="32"/>
      <c r="C67" s="185" t="s">
        <v>139</v>
      </c>
      <c r="D67" s="33"/>
      <c r="E67" s="32"/>
      <c r="F67" s="640" t="s">
        <v>134</v>
      </c>
      <c r="G67" s="231">
        <v>1</v>
      </c>
      <c r="H67" s="356" t="s">
        <v>119</v>
      </c>
      <c r="I67" s="643" t="str">
        <f>IF([33]BIND!I63="","",[33]BIND!I63)</f>
        <v>mengeksplorasi dan mengevaluasi informasi dalam teks berita</v>
      </c>
      <c r="J67" s="644"/>
      <c r="K67" s="644"/>
      <c r="L67" s="644"/>
      <c r="M67" s="644"/>
      <c r="N67" s="644"/>
      <c r="O67" s="644"/>
      <c r="P67" s="644"/>
      <c r="Q67" s="644"/>
      <c r="R67" s="644"/>
      <c r="S67" s="644"/>
      <c r="T67" s="644"/>
      <c r="U67" s="644"/>
      <c r="V67" s="645"/>
      <c r="W67" s="32"/>
      <c r="X67" s="32"/>
      <c r="Y67" s="32"/>
      <c r="Z67" s="33"/>
      <c r="AA67" s="32"/>
      <c r="AB67" s="32"/>
      <c r="AC67" s="32"/>
      <c r="AD67" s="32"/>
      <c r="AE67" s="32"/>
      <c r="AF67" s="32"/>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73"/>
      <c r="B68" s="32"/>
      <c r="C68" s="187" t="s">
        <v>146</v>
      </c>
      <c r="D68" s="187"/>
      <c r="E68" s="32"/>
      <c r="F68" s="641"/>
      <c r="G68" s="232">
        <v>2</v>
      </c>
      <c r="H68" s="357" t="s">
        <v>120</v>
      </c>
      <c r="I68" s="643" t="str">
        <f>IF([33]BIND!I64="","",[33]BIND!I64)</f>
        <v xml:space="preserve">mengungkapkan dan mempresentasikan berbagai topik aktual secara kritis melalui teks berita </v>
      </c>
      <c r="J68" s="644"/>
      <c r="K68" s="644"/>
      <c r="L68" s="644"/>
      <c r="M68" s="644"/>
      <c r="N68" s="644"/>
      <c r="O68" s="644"/>
      <c r="P68" s="644"/>
      <c r="Q68" s="644"/>
      <c r="R68" s="644"/>
      <c r="S68" s="644"/>
      <c r="T68" s="644"/>
      <c r="U68" s="644"/>
      <c r="V68" s="645"/>
      <c r="W68" s="32"/>
      <c r="X68" s="32"/>
      <c r="Y68" s="32"/>
      <c r="Z68" s="33"/>
      <c r="AA68" s="32"/>
      <c r="AB68" s="32"/>
      <c r="AC68" s="32"/>
      <c r="AD68" s="32"/>
      <c r="AE68" s="32"/>
      <c r="AF68" s="32"/>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73"/>
      <c r="B69" s="32"/>
      <c r="C69" s="187" t="s">
        <v>147</v>
      </c>
      <c r="D69" s="187"/>
      <c r="E69" s="32"/>
      <c r="F69" s="641"/>
      <c r="G69" s="232">
        <v>3</v>
      </c>
      <c r="H69" s="358" t="s">
        <v>121</v>
      </c>
      <c r="I69" s="643" t="str">
        <f>IF([33]BIND!I65="","",[33]BIND!I65)</f>
        <v>memahami informasi dan bagian-bagian dalam Buku Fiksi dan Buku Nonfiksi</v>
      </c>
      <c r="J69" s="644"/>
      <c r="K69" s="644"/>
      <c r="L69" s="644"/>
      <c r="M69" s="644"/>
      <c r="N69" s="644"/>
      <c r="O69" s="644"/>
      <c r="P69" s="644"/>
      <c r="Q69" s="644"/>
      <c r="R69" s="644"/>
      <c r="S69" s="644"/>
      <c r="T69" s="644"/>
      <c r="U69" s="644"/>
      <c r="V69" s="645"/>
      <c r="W69" s="32"/>
      <c r="X69" s="32"/>
      <c r="Y69" s="32"/>
      <c r="Z69" s="33"/>
      <c r="AA69" s="32"/>
      <c r="AB69" s="32"/>
      <c r="AC69" s="32"/>
      <c r="AD69" s="32"/>
      <c r="AE69" s="32"/>
      <c r="AF69" s="32"/>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73"/>
      <c r="B70" s="32"/>
      <c r="C70" s="215" t="s">
        <v>115</v>
      </c>
      <c r="D70" s="187"/>
      <c r="E70" s="32"/>
      <c r="F70" s="641"/>
      <c r="G70" s="232">
        <v>4</v>
      </c>
      <c r="H70" s="357" t="s">
        <v>122</v>
      </c>
      <c r="I70" s="643" t="str">
        <f>IF([33]BIND!I66="","",[33]BIND!I66)</f>
        <v>Mengidentifikasi informasi dari surat pribadi dan surat dinas</v>
      </c>
      <c r="J70" s="644"/>
      <c r="K70" s="644"/>
      <c r="L70" s="644"/>
      <c r="M70" s="644"/>
      <c r="N70" s="644"/>
      <c r="O70" s="644"/>
      <c r="P70" s="644"/>
      <c r="Q70" s="644"/>
      <c r="R70" s="644"/>
      <c r="S70" s="644"/>
      <c r="T70" s="644"/>
      <c r="U70" s="644"/>
      <c r="V70" s="645"/>
      <c r="W70" s="32"/>
      <c r="X70" s="32"/>
      <c r="Y70" s="32"/>
      <c r="Z70" s="33"/>
      <c r="AA70" s="32"/>
      <c r="AB70" s="32"/>
      <c r="AC70" s="32"/>
      <c r="AD70" s="32"/>
      <c r="AE70" s="32"/>
      <c r="AF70" s="32"/>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73"/>
      <c r="B71" s="32"/>
      <c r="C71" s="32"/>
      <c r="D71" s="32"/>
      <c r="E71" s="32"/>
      <c r="F71" s="641"/>
      <c r="G71" s="232">
        <v>5</v>
      </c>
      <c r="H71" s="358" t="s">
        <v>123</v>
      </c>
      <c r="I71" s="643">
        <f>IF([33]BIND!I67="","",[33]BIND!I67)</f>
        <v>0</v>
      </c>
      <c r="J71" s="644"/>
      <c r="K71" s="644"/>
      <c r="L71" s="644"/>
      <c r="M71" s="644"/>
      <c r="N71" s="644"/>
      <c r="O71" s="644"/>
      <c r="P71" s="644"/>
      <c r="Q71" s="644"/>
      <c r="R71" s="644"/>
      <c r="S71" s="644"/>
      <c r="T71" s="644"/>
      <c r="U71" s="644"/>
      <c r="V71" s="645"/>
      <c r="W71" s="32"/>
      <c r="X71" s="32"/>
      <c r="Y71" s="32"/>
      <c r="Z71" s="33"/>
      <c r="AA71" s="32"/>
      <c r="AB71" s="32"/>
      <c r="AC71" s="32"/>
      <c r="AD71" s="32"/>
      <c r="AE71" s="32"/>
      <c r="AF71" s="32"/>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73"/>
      <c r="B72" s="32"/>
      <c r="C72" s="32"/>
      <c r="D72" s="32"/>
      <c r="E72" s="32"/>
      <c r="F72" s="641"/>
      <c r="G72" s="232">
        <v>6</v>
      </c>
      <c r="H72" s="357" t="s">
        <v>124</v>
      </c>
      <c r="I72" s="643">
        <f>IF([33]BIND!I68="","",[33]BIND!I68)</f>
        <v>0</v>
      </c>
      <c r="J72" s="644"/>
      <c r="K72" s="644"/>
      <c r="L72" s="644"/>
      <c r="M72" s="644"/>
      <c r="N72" s="644"/>
      <c r="O72" s="644"/>
      <c r="P72" s="644"/>
      <c r="Q72" s="644"/>
      <c r="R72" s="644"/>
      <c r="S72" s="644"/>
      <c r="T72" s="644"/>
      <c r="U72" s="644"/>
      <c r="V72" s="645"/>
      <c r="W72" s="32"/>
      <c r="X72" s="32"/>
      <c r="Y72" s="32"/>
      <c r="Z72" s="33"/>
      <c r="AA72" s="32"/>
      <c r="AB72" s="32"/>
      <c r="AC72" s="32"/>
      <c r="AD72" s="32"/>
      <c r="AE72" s="32"/>
      <c r="AF72" s="32"/>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73"/>
      <c r="B73" s="32"/>
      <c r="C73" s="32"/>
      <c r="D73" s="32"/>
      <c r="E73" s="32"/>
      <c r="F73" s="641"/>
      <c r="G73" s="232">
        <v>7</v>
      </c>
      <c r="H73" s="358" t="s">
        <v>125</v>
      </c>
      <c r="I73" s="643">
        <f>IF([33]BIND!I69="","",[33]BIND!I69)</f>
        <v>0</v>
      </c>
      <c r="J73" s="644"/>
      <c r="K73" s="644"/>
      <c r="L73" s="644"/>
      <c r="M73" s="644"/>
      <c r="N73" s="644"/>
      <c r="O73" s="644"/>
      <c r="P73" s="644"/>
      <c r="Q73" s="644"/>
      <c r="R73" s="644"/>
      <c r="S73" s="644"/>
      <c r="T73" s="644"/>
      <c r="U73" s="644"/>
      <c r="V73" s="645"/>
      <c r="W73" s="32"/>
      <c r="X73" s="32"/>
      <c r="Y73" s="32"/>
      <c r="Z73" s="33"/>
      <c r="AA73" s="32"/>
      <c r="AB73" s="32"/>
      <c r="AC73" s="32"/>
      <c r="AD73" s="32"/>
      <c r="AE73" s="32"/>
      <c r="AF73" s="32"/>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73"/>
      <c r="B74" s="32"/>
      <c r="C74" s="32"/>
      <c r="D74" s="32"/>
      <c r="E74" s="32"/>
      <c r="F74" s="642"/>
      <c r="G74" s="233">
        <v>8</v>
      </c>
      <c r="H74" s="359" t="s">
        <v>126</v>
      </c>
      <c r="I74" s="643">
        <f>IF([33]BIND!I70="","",[33]BIND!I70)</f>
        <v>0</v>
      </c>
      <c r="J74" s="644"/>
      <c r="K74" s="644"/>
      <c r="L74" s="644"/>
      <c r="M74" s="644"/>
      <c r="N74" s="644"/>
      <c r="O74" s="644"/>
      <c r="P74" s="644"/>
      <c r="Q74" s="644"/>
      <c r="R74" s="644"/>
      <c r="S74" s="644"/>
      <c r="T74" s="644"/>
      <c r="U74" s="644"/>
      <c r="V74" s="645"/>
      <c r="W74" s="32"/>
      <c r="X74" s="32"/>
      <c r="Y74" s="32"/>
      <c r="Z74" s="33"/>
      <c r="AA74" s="32"/>
      <c r="AB74" s="32"/>
      <c r="AC74" s="32"/>
      <c r="AD74" s="32"/>
      <c r="AE74" s="32"/>
      <c r="AF74" s="32"/>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73"/>
      <c r="B75" s="33"/>
      <c r="C75" s="188"/>
      <c r="D75" s="188"/>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73"/>
      <c r="B76" s="33"/>
      <c r="C76" s="188"/>
      <c r="D76" s="188"/>
      <c r="E76" s="186"/>
      <c r="F76" s="186"/>
      <c r="G76" s="186"/>
      <c r="H76" s="186"/>
      <c r="I76" s="186"/>
      <c r="J76" s="186"/>
      <c r="K76" s="186"/>
      <c r="L76" s="186"/>
      <c r="M76" s="186"/>
      <c r="N76" s="186"/>
      <c r="O76" s="186"/>
      <c r="P76" s="186"/>
      <c r="Q76" s="186"/>
      <c r="R76" s="186"/>
      <c r="S76" s="186"/>
      <c r="T76" s="186"/>
      <c r="U76" s="186"/>
      <c r="V76" s="186"/>
      <c r="W76" s="186"/>
      <c r="X76" s="186"/>
      <c r="Y76" s="186"/>
      <c r="Z76" s="186"/>
      <c r="AA76" s="186"/>
      <c r="AB76" s="186"/>
      <c r="AC76" s="186"/>
      <c r="AD76" s="186"/>
      <c r="AE76" s="186"/>
      <c r="AF76" s="186"/>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73"/>
      <c r="B77" s="185"/>
      <c r="C77" s="33"/>
      <c r="D77" s="33"/>
      <c r="E77" s="32"/>
      <c r="F77" s="32"/>
      <c r="G77" s="32"/>
      <c r="H77" s="32"/>
      <c r="I77" s="32"/>
      <c r="J77" s="32"/>
      <c r="K77" s="32"/>
      <c r="L77" s="32"/>
      <c r="M77" s="32"/>
      <c r="N77" s="32"/>
      <c r="O77" s="32"/>
      <c r="P77" s="32"/>
      <c r="Q77" s="32"/>
      <c r="R77" s="32"/>
      <c r="S77" s="32"/>
      <c r="T77" s="32"/>
      <c r="U77" s="32"/>
      <c r="V77" s="32"/>
      <c r="W77" s="32"/>
      <c r="X77" s="32"/>
      <c r="Y77" s="32"/>
      <c r="Z77" s="33"/>
      <c r="AA77" s="32"/>
      <c r="AB77" s="32"/>
      <c r="AC77" s="32"/>
      <c r="AD77" s="32"/>
      <c r="AE77" s="32"/>
      <c r="AF77" s="32"/>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73"/>
      <c r="B78" s="32"/>
      <c r="C78" s="187"/>
      <c r="D78" s="187"/>
      <c r="E78" s="189"/>
      <c r="F78" s="32"/>
      <c r="G78" s="646" t="s">
        <v>131</v>
      </c>
      <c r="H78" s="646"/>
      <c r="I78" s="646"/>
      <c r="J78" s="646"/>
      <c r="K78" s="646"/>
      <c r="L78" s="646"/>
      <c r="M78" s="646"/>
      <c r="N78" s="646"/>
      <c r="O78" s="646"/>
      <c r="P78" s="646"/>
      <c r="Q78" s="646"/>
      <c r="R78" s="646"/>
      <c r="S78" s="646"/>
      <c r="T78" s="646"/>
      <c r="U78" s="646"/>
      <c r="V78" s="646"/>
      <c r="W78" s="646"/>
      <c r="X78" s="32"/>
      <c r="Y78" s="32"/>
      <c r="Z78" s="32"/>
      <c r="AA78" s="190"/>
      <c r="AB78" s="190"/>
      <c r="AC78" s="190"/>
      <c r="AD78" s="190"/>
      <c r="AE78" s="190"/>
      <c r="AF78" s="190"/>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73"/>
      <c r="B79" s="32"/>
      <c r="C79" s="187"/>
      <c r="D79" s="187"/>
      <c r="E79" s="32"/>
      <c r="F79" s="32"/>
      <c r="G79" s="647" t="s">
        <v>132</v>
      </c>
      <c r="H79" s="647"/>
      <c r="I79" s="647"/>
      <c r="J79" s="648" t="s">
        <v>133</v>
      </c>
      <c r="K79" s="648"/>
      <c r="L79" s="648"/>
      <c r="M79" s="648"/>
      <c r="N79" s="648"/>
      <c r="O79" s="648"/>
      <c r="P79" s="648"/>
      <c r="Q79" s="648"/>
      <c r="R79" s="648"/>
      <c r="S79" s="648"/>
      <c r="T79" s="648"/>
      <c r="U79" s="648"/>
      <c r="V79" s="648"/>
      <c r="W79" s="648"/>
      <c r="X79" s="32"/>
      <c r="Y79" s="32"/>
      <c r="Z79" s="33"/>
      <c r="AA79" s="191"/>
      <c r="AB79" s="191"/>
      <c r="AC79" s="191"/>
      <c r="AD79" s="191"/>
      <c r="AE79" s="191"/>
      <c r="AF79" s="191"/>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73"/>
      <c r="B80" s="32"/>
      <c r="C80" s="187"/>
      <c r="D80" s="187"/>
      <c r="E80" s="32"/>
      <c r="F80" s="32"/>
      <c r="G80" s="211" t="e">
        <f>I81+1</f>
        <v>#REF!</v>
      </c>
      <c r="H80" s="212" t="s">
        <v>2</v>
      </c>
      <c r="I80" s="211">
        <v>100</v>
      </c>
      <c r="J80" s="636" t="s">
        <v>140</v>
      </c>
      <c r="K80" s="636"/>
      <c r="L80" s="636"/>
      <c r="M80" s="636"/>
      <c r="N80" s="636"/>
      <c r="O80" s="636"/>
      <c r="P80" s="636"/>
      <c r="Q80" s="636"/>
      <c r="R80" s="636"/>
      <c r="S80" s="636"/>
      <c r="T80" s="636"/>
      <c r="U80" s="636"/>
      <c r="V80" s="636"/>
      <c r="W80" s="636"/>
      <c r="X80" s="32"/>
      <c r="Y80" s="192"/>
      <c r="Z80" s="193"/>
      <c r="AA80" s="194"/>
      <c r="AB80" s="194"/>
      <c r="AC80" s="194"/>
      <c r="AD80" s="194"/>
      <c r="AE80" s="194"/>
      <c r="AF80" s="194"/>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73"/>
      <c r="B81" s="32"/>
      <c r="C81" s="187"/>
      <c r="D81" s="187"/>
      <c r="E81" s="32"/>
      <c r="F81" s="32"/>
      <c r="G81" s="211" t="e">
        <f>I82+1</f>
        <v>#REF!</v>
      </c>
      <c r="H81" s="212" t="s">
        <v>2</v>
      </c>
      <c r="I81" s="211" t="e">
        <f>ROUNDDOWN(G81+($I$80-G81)/2,0)</f>
        <v>#REF!</v>
      </c>
      <c r="J81" s="636" t="s">
        <v>141</v>
      </c>
      <c r="K81" s="636"/>
      <c r="L81" s="636"/>
      <c r="M81" s="636"/>
      <c r="N81" s="636"/>
      <c r="O81" s="636"/>
      <c r="P81" s="636"/>
      <c r="Q81" s="636"/>
      <c r="R81" s="636"/>
      <c r="S81" s="636"/>
      <c r="T81" s="636"/>
      <c r="U81" s="636"/>
      <c r="V81" s="636"/>
      <c r="W81" s="636"/>
      <c r="X81" s="32"/>
      <c r="Y81" s="192"/>
      <c r="Z81" s="193"/>
      <c r="AA81" s="194"/>
      <c r="AB81" s="194"/>
      <c r="AC81" s="194"/>
      <c r="AD81" s="194"/>
      <c r="AE81" s="194"/>
      <c r="AF81" s="194"/>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73"/>
      <c r="B82" s="32"/>
      <c r="C82" s="195"/>
      <c r="D82" s="195"/>
      <c r="E82" s="32"/>
      <c r="F82" s="32"/>
      <c r="G82" s="214" t="e">
        <f>#REF!</f>
        <v>#REF!</v>
      </c>
      <c r="H82" s="212" t="s">
        <v>2</v>
      </c>
      <c r="I82" s="211" t="e">
        <f>ROUNDDOWN(G82+($I$80-G82)/3,0)</f>
        <v>#REF!</v>
      </c>
      <c r="J82" s="636" t="s">
        <v>142</v>
      </c>
      <c r="K82" s="636"/>
      <c r="L82" s="636"/>
      <c r="M82" s="636"/>
      <c r="N82" s="636"/>
      <c r="O82" s="636"/>
      <c r="P82" s="636"/>
      <c r="Q82" s="636"/>
      <c r="R82" s="636"/>
      <c r="S82" s="636"/>
      <c r="T82" s="636"/>
      <c r="U82" s="636"/>
      <c r="V82" s="636"/>
      <c r="W82" s="636"/>
      <c r="X82" s="32"/>
      <c r="Y82" s="196"/>
      <c r="Z82" s="193"/>
      <c r="AA82" s="194"/>
      <c r="AB82" s="194"/>
      <c r="AC82" s="194"/>
      <c r="AD82" s="194"/>
      <c r="AE82" s="194"/>
      <c r="AF82" s="194"/>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73"/>
      <c r="B83" s="32"/>
      <c r="C83" s="33"/>
      <c r="D83" s="33"/>
      <c r="E83" s="32"/>
      <c r="F83" s="32"/>
      <c r="G83" s="211">
        <v>0</v>
      </c>
      <c r="H83" s="212" t="s">
        <v>2</v>
      </c>
      <c r="I83" s="211" t="e">
        <f>G82-1</f>
        <v>#REF!</v>
      </c>
      <c r="J83" s="636" t="s">
        <v>143</v>
      </c>
      <c r="K83" s="636"/>
      <c r="L83" s="636"/>
      <c r="M83" s="636"/>
      <c r="N83" s="636"/>
      <c r="O83" s="636"/>
      <c r="P83" s="636"/>
      <c r="Q83" s="636"/>
      <c r="R83" s="636"/>
      <c r="S83" s="636"/>
      <c r="T83" s="636"/>
      <c r="U83" s="636"/>
      <c r="V83" s="636"/>
      <c r="W83" s="636"/>
      <c r="X83" s="32"/>
      <c r="Y83" s="192"/>
      <c r="Z83" s="193"/>
      <c r="AA83" s="192"/>
      <c r="AB83" s="192"/>
      <c r="AC83" s="192"/>
      <c r="AD83" s="192"/>
      <c r="AE83" s="192"/>
      <c r="AF83" s="192"/>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73"/>
      <c r="B84" s="32"/>
      <c r="C84" s="33"/>
      <c r="D84" s="33"/>
      <c r="E84" s="32"/>
      <c r="F84" s="32"/>
      <c r="G84" s="647"/>
      <c r="H84" s="647"/>
      <c r="I84" s="647"/>
      <c r="J84" s="648"/>
      <c r="K84" s="648"/>
      <c r="L84" s="648"/>
      <c r="M84" s="648"/>
      <c r="N84" s="648"/>
      <c r="O84" s="648"/>
      <c r="P84" s="648"/>
      <c r="Q84" s="648"/>
      <c r="R84" s="648"/>
      <c r="S84" s="648"/>
      <c r="T84" s="648"/>
      <c r="U84" s="648"/>
      <c r="V84" s="648"/>
      <c r="W84" s="648"/>
      <c r="X84" s="32"/>
      <c r="Y84" s="32"/>
      <c r="Z84" s="33"/>
      <c r="AA84" s="32"/>
      <c r="AB84" s="32"/>
      <c r="AC84" s="32"/>
      <c r="AD84" s="32"/>
      <c r="AE84" s="32"/>
      <c r="AF84" s="32"/>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646" t="s">
        <v>131</v>
      </c>
      <c r="H85" s="646"/>
      <c r="I85" s="646"/>
      <c r="J85" s="646"/>
      <c r="K85" s="646"/>
      <c r="L85" s="646"/>
      <c r="M85" s="646"/>
      <c r="N85" s="646"/>
      <c r="O85" s="646"/>
      <c r="P85" s="646"/>
      <c r="Q85" s="646"/>
      <c r="R85" s="646"/>
      <c r="S85" s="646"/>
      <c r="T85" s="646"/>
      <c r="U85" s="646"/>
      <c r="V85" s="646"/>
      <c r="W85" s="646"/>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647" t="s">
        <v>132</v>
      </c>
      <c r="H86" s="647"/>
      <c r="I86" s="647"/>
      <c r="J86" s="648" t="s">
        <v>133</v>
      </c>
      <c r="K86" s="648"/>
      <c r="L86" s="648"/>
      <c r="M86" s="648"/>
      <c r="N86" s="648"/>
      <c r="O86" s="648"/>
      <c r="P86" s="648"/>
      <c r="Q86" s="648"/>
      <c r="R86" s="648"/>
      <c r="S86" s="648"/>
      <c r="T86" s="648"/>
      <c r="U86" s="648"/>
      <c r="V86" s="648"/>
      <c r="W86" s="648"/>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197" t="e">
        <f>G80</f>
        <v>#REF!</v>
      </c>
      <c r="H87" s="198" t="s">
        <v>2</v>
      </c>
      <c r="I87" s="197">
        <f>I80</f>
        <v>100</v>
      </c>
      <c r="J87" s="636" t="s">
        <v>140</v>
      </c>
      <c r="K87" s="636"/>
      <c r="L87" s="636"/>
      <c r="M87" s="636"/>
      <c r="N87" s="636"/>
      <c r="O87" s="636"/>
      <c r="P87" s="636"/>
      <c r="Q87" s="636"/>
      <c r="R87" s="636"/>
      <c r="S87" s="636"/>
      <c r="T87" s="636"/>
      <c r="U87" s="636"/>
      <c r="V87" s="636"/>
      <c r="W87" s="636"/>
      <c r="Z87" s="4"/>
    </row>
    <row r="88" spans="1:98" ht="15" hidden="1" customHeight="1" x14ac:dyDescent="0.25">
      <c r="C88" s="4"/>
      <c r="D88" s="4"/>
      <c r="G88" s="197" t="e">
        <f t="shared" ref="G88:G90" si="17">G81</f>
        <v>#REF!</v>
      </c>
      <c r="H88" s="198" t="s">
        <v>2</v>
      </c>
      <c r="I88" s="197" t="e">
        <f t="shared" ref="I88:I90" si="18">I81</f>
        <v>#REF!</v>
      </c>
      <c r="J88" s="636" t="s">
        <v>141</v>
      </c>
      <c r="K88" s="636"/>
      <c r="L88" s="636"/>
      <c r="M88" s="636"/>
      <c r="N88" s="636"/>
      <c r="O88" s="636"/>
      <c r="P88" s="636"/>
      <c r="Q88" s="636"/>
      <c r="R88" s="636"/>
      <c r="S88" s="636"/>
      <c r="T88" s="636"/>
      <c r="U88" s="636"/>
      <c r="V88" s="636"/>
      <c r="W88" s="636"/>
    </row>
    <row r="89" spans="1:98" ht="15" hidden="1" customHeight="1" x14ac:dyDescent="0.25">
      <c r="C89" s="4"/>
      <c r="D89" s="4"/>
      <c r="G89" s="197" t="e">
        <f t="shared" si="17"/>
        <v>#REF!</v>
      </c>
      <c r="H89" s="198" t="s">
        <v>2</v>
      </c>
      <c r="I89" s="197" t="e">
        <f t="shared" si="18"/>
        <v>#REF!</v>
      </c>
      <c r="J89" s="636" t="s">
        <v>142</v>
      </c>
      <c r="K89" s="636"/>
      <c r="L89" s="636"/>
      <c r="M89" s="636"/>
      <c r="N89" s="636"/>
      <c r="O89" s="636"/>
      <c r="P89" s="636"/>
      <c r="Q89" s="636"/>
      <c r="R89" s="636"/>
      <c r="S89" s="636"/>
      <c r="T89" s="636"/>
      <c r="U89" s="636"/>
      <c r="V89" s="636"/>
      <c r="W89" s="636"/>
    </row>
    <row r="90" spans="1:98" ht="15" hidden="1" customHeight="1" x14ac:dyDescent="0.25">
      <c r="C90" s="4"/>
      <c r="D90" s="4"/>
      <c r="G90" s="197">
        <f t="shared" si="17"/>
        <v>0</v>
      </c>
      <c r="H90" s="198" t="s">
        <v>2</v>
      </c>
      <c r="I90" s="197" t="e">
        <f t="shared" si="18"/>
        <v>#REF!</v>
      </c>
      <c r="J90" s="636" t="s">
        <v>143</v>
      </c>
      <c r="K90" s="636"/>
      <c r="L90" s="636"/>
      <c r="M90" s="636"/>
      <c r="N90" s="636"/>
      <c r="O90" s="636"/>
      <c r="P90" s="636"/>
      <c r="Q90" s="636"/>
      <c r="R90" s="636"/>
      <c r="S90" s="636"/>
      <c r="T90" s="636"/>
      <c r="U90" s="636"/>
      <c r="V90" s="636"/>
      <c r="W90" s="636"/>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B7:B8"/>
    <mergeCell ref="C7:C8"/>
    <mergeCell ref="D7:D8"/>
    <mergeCell ref="E7:E8"/>
    <mergeCell ref="F7:F8"/>
    <mergeCell ref="G2:V2"/>
    <mergeCell ref="E4:F4"/>
    <mergeCell ref="G4:V4"/>
    <mergeCell ref="B5:C5"/>
    <mergeCell ref="G5:V5"/>
    <mergeCell ref="G3:V3"/>
    <mergeCell ref="G7:N7"/>
    <mergeCell ref="O7:V7"/>
    <mergeCell ref="Z7:Z8"/>
    <mergeCell ref="AE7:AE8"/>
    <mergeCell ref="AF7:AF8"/>
    <mergeCell ref="AC8:AD8"/>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84:I84"/>
    <mergeCell ref="J84:W84"/>
    <mergeCell ref="G85:W85"/>
    <mergeCell ref="G86:I86"/>
    <mergeCell ref="J86:W86"/>
    <mergeCell ref="J87:W87"/>
    <mergeCell ref="J88:W88"/>
    <mergeCell ref="J89:W89"/>
    <mergeCell ref="J90:W90"/>
    <mergeCell ref="J83:W83"/>
  </mergeCells>
  <conditionalFormatting sqref="O55:V56 B51:Y54 Z9:AF54 B9:V50 Y10:Y50">
    <cfRule type="expression" dxfId="446" priority="79">
      <formula>AND($B9&lt;&gt;"",$B10="")</formula>
    </cfRule>
    <cfRule type="expression" dxfId="445" priority="80">
      <formula>$B9=""</formula>
    </cfRule>
  </conditionalFormatting>
  <conditionalFormatting sqref="Y82 G78 G85">
    <cfRule type="expression" dxfId="444" priority="71">
      <formula>$G$77="kkm tunggal"</formula>
    </cfRule>
  </conditionalFormatting>
  <conditionalFormatting sqref="G8:V8">
    <cfRule type="expression" dxfId="443" priority="56">
      <formula>COUNTA(G$9:G$54)&gt;0</formula>
    </cfRule>
  </conditionalFormatting>
  <conditionalFormatting sqref="Y9">
    <cfRule type="expression" dxfId="442" priority="7">
      <formula>AND($B9&lt;&gt;"",$B10="")</formula>
    </cfRule>
    <cfRule type="expression" dxfId="441" priority="8">
      <formula>$B9=""</formula>
    </cfRule>
  </conditionalFormatting>
  <conditionalFormatting sqref="G55:N56">
    <cfRule type="expression" dxfId="440" priority="32">
      <formula>AND($B55&lt;&gt;"",$B56="")</formula>
    </cfRule>
    <cfRule type="expression" dxfId="439" priority="33">
      <formula>$B55=""</formula>
    </cfRule>
  </conditionalFormatting>
  <conditionalFormatting sqref="G55:N56">
    <cfRule type="expression" dxfId="438" priority="27">
      <formula>COUNTIF($G55:$N55,G55)&gt;1</formula>
    </cfRule>
  </conditionalFormatting>
  <conditionalFormatting sqref="AE10:AE54">
    <cfRule type="expression" dxfId="437" priority="21">
      <formula>AND($B9&lt;&gt;"",$B10="")</formula>
    </cfRule>
    <cfRule type="expression" dxfId="436" priority="22">
      <formula>$B9=""</formula>
    </cfRule>
  </conditionalFormatting>
  <conditionalFormatting sqref="W9:X50">
    <cfRule type="expression" dxfId="435" priority="1">
      <formula>AND($B9&lt;&gt;"",$B10="")</formula>
    </cfRule>
    <cfRule type="expression" dxfId="434" priority="2">
      <formula>$B9=""</formula>
    </cfRule>
  </conditionalFormatting>
  <dataValidations count="9">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4 W9:X50" xr:uid="{00000000-0002-0000-0A00-000000000000}">
      <formula1>AND(G9&gt;0,G9&lt;=101,COUNTIF($G9:$N9,G9)=1)</formula1>
    </dataValidation>
    <dataValidation allowBlank="1" showInputMessage="1" showErrorMessage="1" prompt="KKM" sqref="I81:I82" xr:uid="{00000000-0002-0000-0A00-000001000000}"/>
    <dataValidation type="textLength" operator="lessThanOrEqual" allowBlank="1" showInputMessage="1" showErrorMessage="1" errorTitle="Petunjuk" error="Tulis ringkasan KD maksimal 65 huruf" sqref="W68:AF74" xr:uid="{00000000-0002-0000-0A00-000002000000}">
      <formula1>65</formula1>
    </dataValidation>
    <dataValidation type="textLength" operator="lessThanOrEqual" allowBlank="1" showInputMessage="1" showErrorMessage="1" sqref="I67:V74" xr:uid="{00000000-0002-0000-0A00-000003000000}">
      <formula1>100</formula1>
    </dataValidation>
    <dataValidation allowBlank="1" showInputMessage="1" showErrorMessage="1" prompt="Rata-rata Harian" sqref="W7" xr:uid="{00000000-0002-0000-0A00-000004000000}"/>
    <dataValidation allowBlank="1" showInputMessage="1" showErrorMessage="1" prompt="Bobot Nilai" sqref="W6:Y6" xr:uid="{00000000-0002-0000-0A00-000005000000}"/>
    <dataValidation allowBlank="1" showInputMessage="1" showErrorMessage="1" prompt="Mohon diisi Bobot Nilai" sqref="W8 Y8" xr:uid="{00000000-0002-0000-0A00-000006000000}"/>
    <dataValidation allowBlank="1" showInputMessage="1" showErrorMessage="1" prompt="Mohon diisi Bobot Nilai. Jika tidak Melakukan penilaian Sumatif silahkan tulis Bobot Nilai 0" sqref="X8" xr:uid="{00000000-0002-0000-0A00-000007000000}"/>
    <dataValidation type="custom" allowBlank="1" showInputMessage="1" showErrorMessage="1" error="Ada nilai yang sama Bro!" prompt="JIKA ADA NILAI SUMATIF YANG SAMA, MAKA NILAI SUMATIF YG LAIN DITAMBAH angka 1-4 dibelakang koma. Misalnya 82 dan 82,2" sqref="O9:V56" xr:uid="{00000000-0002-0000-0A00-000008000000}">
      <formula1>AND(O9&gt;0,O9&lt;=101,COUNTIF($O9:$V9,O9)=1)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35">
    <tabColor rgb="FF0000FF"/>
  </sheetPr>
  <dimension ref="A1:CV97"/>
  <sheetViews>
    <sheetView showGridLines="0" topLeftCell="A2" zoomScale="79" zoomScaleNormal="79" zoomScaleSheetLayoutView="80" workbookViewId="0">
      <pane xSplit="6" ySplit="7" topLeftCell="G9" activePane="bottomRight" state="frozen"/>
      <selection activeCell="H10" sqref="H10"/>
      <selection pane="topRight" activeCell="H10" sqref="H10"/>
      <selection pane="bottomLeft" activeCell="H10" sqref="H10"/>
      <selection pane="bottomRight" activeCell="H10" sqref="H1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73"/>
      <c r="B1" s="174"/>
      <c r="C1" s="174"/>
      <c r="D1" s="174"/>
      <c r="E1" s="174"/>
      <c r="F1" s="174"/>
      <c r="G1" s="174"/>
      <c r="H1" s="174"/>
      <c r="I1" s="174"/>
      <c r="J1" s="174"/>
      <c r="K1" s="174"/>
      <c r="L1" s="174"/>
      <c r="M1" s="174"/>
      <c r="N1" s="174"/>
      <c r="O1" s="174"/>
      <c r="P1" s="174"/>
      <c r="Q1" s="174"/>
      <c r="R1" s="174"/>
      <c r="S1" s="174"/>
      <c r="T1" s="174"/>
      <c r="U1" s="174"/>
      <c r="V1" s="174"/>
      <c r="W1" s="174"/>
      <c r="X1" s="174"/>
      <c r="Y1" s="174"/>
      <c r="Z1" s="174"/>
      <c r="AA1" s="174"/>
      <c r="AB1" s="174"/>
      <c r="AC1" s="174"/>
      <c r="AD1" s="174"/>
      <c r="AE1" s="174"/>
      <c r="AF1" s="174"/>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73"/>
      <c r="B2" s="260"/>
      <c r="C2" s="261"/>
      <c r="D2" s="261"/>
      <c r="E2" s="237" t="s">
        <v>128</v>
      </c>
      <c r="F2" s="238"/>
      <c r="G2" s="619" t="str">
        <f>Data!C4</f>
        <v>SMP ISLAM PEGANDON</v>
      </c>
      <c r="H2" s="619"/>
      <c r="I2" s="619"/>
      <c r="J2" s="619"/>
      <c r="K2" s="619"/>
      <c r="L2" s="619"/>
      <c r="M2" s="619"/>
      <c r="N2" s="619"/>
      <c r="O2" s="619"/>
      <c r="P2" s="619"/>
      <c r="Q2" s="619"/>
      <c r="R2" s="619"/>
      <c r="S2" s="619"/>
      <c r="T2" s="619"/>
      <c r="U2" s="619"/>
      <c r="V2" s="619"/>
      <c r="W2" s="207"/>
      <c r="X2" s="207"/>
      <c r="Y2" s="207"/>
      <c r="Z2" s="207"/>
      <c r="AA2" s="207"/>
      <c r="AB2" s="207"/>
      <c r="AC2" s="207"/>
      <c r="AD2" s="207"/>
      <c r="AE2" s="207"/>
      <c r="AF2" s="207"/>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73"/>
      <c r="B3" s="260"/>
      <c r="C3" s="261"/>
      <c r="D3" s="261"/>
      <c r="E3" s="371"/>
      <c r="F3" s="372"/>
      <c r="G3" s="622" t="str">
        <f>"TAHUN PELAJARAN "&amp;Data!$C$20</f>
        <v>TAHUN PELAJARAN 2024 / 2025</v>
      </c>
      <c r="H3" s="622"/>
      <c r="I3" s="622"/>
      <c r="J3" s="622"/>
      <c r="K3" s="622"/>
      <c r="L3" s="622"/>
      <c r="M3" s="622"/>
      <c r="N3" s="622"/>
      <c r="O3" s="622"/>
      <c r="P3" s="622"/>
      <c r="Q3" s="622"/>
      <c r="R3" s="622"/>
      <c r="S3" s="622"/>
      <c r="T3" s="622"/>
      <c r="U3" s="622"/>
      <c r="V3" s="622"/>
      <c r="W3" s="207"/>
      <c r="X3" s="207"/>
      <c r="Y3" s="207"/>
      <c r="Z3" s="207"/>
      <c r="AA3" s="207"/>
      <c r="AB3" s="207"/>
      <c r="AC3" s="207"/>
      <c r="AD3" s="207"/>
      <c r="AE3" s="207"/>
      <c r="AF3" s="207"/>
      <c r="BY3" s="4"/>
      <c r="BZ3" s="4"/>
      <c r="CA3" s="4"/>
      <c r="CB3" s="4"/>
      <c r="CC3" s="4"/>
      <c r="CD3" s="4"/>
      <c r="CE3" s="4"/>
      <c r="CF3" s="4"/>
      <c r="CG3" s="4"/>
      <c r="CH3" s="4"/>
      <c r="CI3" s="4"/>
      <c r="CJ3" s="4"/>
      <c r="CK3" s="4"/>
      <c r="CL3" s="4"/>
      <c r="CM3" s="4"/>
      <c r="CN3" s="4"/>
      <c r="CO3" s="4"/>
      <c r="CP3" s="4"/>
      <c r="CQ3" s="4"/>
      <c r="CR3" s="4"/>
      <c r="CS3" s="4"/>
      <c r="CT3" s="4"/>
    </row>
    <row r="4" spans="1:98" s="176" customFormat="1" ht="27.75" customHeight="1" x14ac:dyDescent="0.25">
      <c r="A4" s="175"/>
      <c r="B4" s="262"/>
      <c r="C4" s="263"/>
      <c r="D4" s="263"/>
      <c r="E4" s="620" t="s">
        <v>159</v>
      </c>
      <c r="F4" s="621"/>
      <c r="G4" s="622" t="str">
        <f>Menu!B7</f>
        <v>Matematika</v>
      </c>
      <c r="H4" s="622"/>
      <c r="I4" s="622"/>
      <c r="J4" s="622"/>
      <c r="K4" s="622"/>
      <c r="L4" s="622"/>
      <c r="M4" s="622"/>
      <c r="N4" s="622"/>
      <c r="O4" s="622"/>
      <c r="P4" s="622"/>
      <c r="Q4" s="622"/>
      <c r="R4" s="622"/>
      <c r="S4" s="622"/>
      <c r="T4" s="622"/>
      <c r="U4" s="622"/>
      <c r="V4" s="622"/>
      <c r="W4" s="207"/>
      <c r="X4" s="207"/>
      <c r="Y4" s="207"/>
      <c r="Z4" s="207"/>
      <c r="AA4" s="207"/>
      <c r="AB4" s="207"/>
      <c r="AC4" s="207"/>
      <c r="AD4" s="207"/>
      <c r="AE4" s="207"/>
      <c r="AF4" s="207"/>
    </row>
    <row r="5" spans="1:98" s="7" customFormat="1" ht="35.25" customHeight="1" thickBot="1" x14ac:dyDescent="0.3">
      <c r="A5" s="173"/>
      <c r="B5" s="623"/>
      <c r="C5" s="623"/>
      <c r="D5" s="347"/>
      <c r="E5" s="235"/>
      <c r="F5" s="236"/>
      <c r="G5" s="624" t="str">
        <f>'AQIDAH - AKHLAK'!G5</f>
        <v>Perolehan Hasil Assesmen Peserta Didik Kelas IX B Semester II ( Genap )</v>
      </c>
      <c r="H5" s="625"/>
      <c r="I5" s="625"/>
      <c r="J5" s="625"/>
      <c r="K5" s="625"/>
      <c r="L5" s="625"/>
      <c r="M5" s="625"/>
      <c r="N5" s="625"/>
      <c r="O5" s="625"/>
      <c r="P5" s="625"/>
      <c r="Q5" s="625"/>
      <c r="R5" s="625"/>
      <c r="S5" s="625"/>
      <c r="T5" s="625"/>
      <c r="U5" s="625"/>
      <c r="V5" s="625"/>
      <c r="W5" s="207"/>
      <c r="X5" s="207"/>
      <c r="Y5" s="207"/>
      <c r="Z5" s="207"/>
      <c r="AA5" s="207"/>
      <c r="AB5" s="207"/>
      <c r="AC5" s="207"/>
      <c r="AD5" s="207"/>
      <c r="AE5" s="207"/>
      <c r="AF5" s="207"/>
      <c r="BY5" s="4"/>
      <c r="BZ5" s="4"/>
      <c r="CA5" s="4"/>
      <c r="CB5" s="4"/>
      <c r="CC5" s="4"/>
      <c r="CD5" s="4"/>
      <c r="CE5" s="4"/>
      <c r="CF5" s="4"/>
      <c r="CG5" s="4"/>
      <c r="CH5" s="4"/>
      <c r="CI5" s="4"/>
      <c r="CJ5" s="4"/>
      <c r="CK5" s="4"/>
      <c r="CL5" s="4"/>
      <c r="CM5" s="4"/>
      <c r="CN5" s="4"/>
      <c r="CO5" s="4"/>
      <c r="CP5" s="4"/>
      <c r="CQ5" s="4"/>
      <c r="CR5" s="4"/>
      <c r="CS5" s="4"/>
      <c r="CT5" s="4"/>
    </row>
    <row r="6" spans="1:98" s="179" customFormat="1" ht="25.5" hidden="1" customHeight="1" thickBot="1" x14ac:dyDescent="0.3">
      <c r="A6" s="177"/>
      <c r="B6" s="178"/>
      <c r="C6" s="178"/>
      <c r="D6" s="178"/>
      <c r="E6" s="178"/>
      <c r="F6" s="178"/>
      <c r="G6" s="209">
        <f t="shared" ref="G6:V6" si="0">IF(COUNT(G9:G54)&gt;0,1,"")</f>
        <v>1</v>
      </c>
      <c r="H6" s="209">
        <f t="shared" si="0"/>
        <v>1</v>
      </c>
      <c r="I6" s="209">
        <f t="shared" si="0"/>
        <v>1</v>
      </c>
      <c r="J6" s="209">
        <f t="shared" si="0"/>
        <v>1</v>
      </c>
      <c r="K6" s="209">
        <f t="shared" si="0"/>
        <v>1</v>
      </c>
      <c r="L6" s="209">
        <f t="shared" si="0"/>
        <v>1</v>
      </c>
      <c r="M6" s="209">
        <f t="shared" si="0"/>
        <v>1</v>
      </c>
      <c r="N6" s="209">
        <f t="shared" si="0"/>
        <v>1</v>
      </c>
      <c r="O6" s="209">
        <f t="shared" si="0"/>
        <v>1</v>
      </c>
      <c r="P6" s="209">
        <f t="shared" si="0"/>
        <v>1</v>
      </c>
      <c r="Q6" s="209">
        <f t="shared" si="0"/>
        <v>1</v>
      </c>
      <c r="R6" s="209">
        <f t="shared" si="0"/>
        <v>1</v>
      </c>
      <c r="S6" s="209">
        <f t="shared" si="0"/>
        <v>1</v>
      </c>
      <c r="T6" s="209">
        <f t="shared" si="0"/>
        <v>1</v>
      </c>
      <c r="U6" s="209">
        <f t="shared" si="0"/>
        <v>1</v>
      </c>
      <c r="V6" s="209">
        <f t="shared" si="0"/>
        <v>1</v>
      </c>
      <c r="W6" s="210">
        <f>SUM(G6:N6)</f>
        <v>8</v>
      </c>
      <c r="X6" s="210">
        <f>SUM(O6:V6)</f>
        <v>8</v>
      </c>
      <c r="Y6" s="210">
        <f>SUM(W8:Y8)</f>
        <v>3</v>
      </c>
      <c r="Z6" s="208"/>
      <c r="AA6" s="208"/>
      <c r="AB6" s="208"/>
      <c r="AC6" s="208"/>
      <c r="AD6" s="208"/>
      <c r="AE6" s="208"/>
      <c r="AF6" s="208"/>
    </row>
    <row r="7" spans="1:98" s="7" customFormat="1" ht="39.75" customHeight="1" thickBot="1" x14ac:dyDescent="0.3">
      <c r="A7" s="173"/>
      <c r="B7" s="656" t="s">
        <v>0</v>
      </c>
      <c r="C7" s="652" t="s">
        <v>68</v>
      </c>
      <c r="D7" s="652" t="s">
        <v>69</v>
      </c>
      <c r="E7" s="652" t="s">
        <v>1</v>
      </c>
      <c r="F7" s="657" t="s">
        <v>14</v>
      </c>
      <c r="G7" s="658" t="s">
        <v>134</v>
      </c>
      <c r="H7" s="659"/>
      <c r="I7" s="659"/>
      <c r="J7" s="659"/>
      <c r="K7" s="659"/>
      <c r="L7" s="659"/>
      <c r="M7" s="659"/>
      <c r="N7" s="660"/>
      <c r="O7" s="649" t="s">
        <v>135</v>
      </c>
      <c r="P7" s="650"/>
      <c r="Q7" s="650"/>
      <c r="R7" s="650"/>
      <c r="S7" s="650"/>
      <c r="T7" s="650"/>
      <c r="U7" s="650"/>
      <c r="V7" s="651"/>
      <c r="W7" s="241" t="s">
        <v>136</v>
      </c>
      <c r="X7" s="241" t="s">
        <v>138</v>
      </c>
      <c r="Y7" s="241" t="s">
        <v>137</v>
      </c>
      <c r="Z7" s="662" t="s">
        <v>80</v>
      </c>
      <c r="AA7" s="203"/>
      <c r="AB7" s="203"/>
      <c r="AC7" s="203"/>
      <c r="AD7" s="203"/>
      <c r="AE7" s="654" t="s">
        <v>144</v>
      </c>
      <c r="AF7" s="653"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73"/>
      <c r="B8" s="614"/>
      <c r="C8" s="616"/>
      <c r="D8" s="616"/>
      <c r="E8" s="616"/>
      <c r="F8" s="618"/>
      <c r="G8" s="169" t="str">
        <f>H67</f>
        <v>TP-1</v>
      </c>
      <c r="H8" s="170" t="str">
        <f>H68</f>
        <v>TP-2</v>
      </c>
      <c r="I8" s="170" t="str">
        <f>H69</f>
        <v>TP-3</v>
      </c>
      <c r="J8" s="170" t="str">
        <f>H70</f>
        <v>TP-4</v>
      </c>
      <c r="K8" s="170" t="str">
        <f>H71</f>
        <v>TP-5</v>
      </c>
      <c r="L8" s="170" t="str">
        <f>H72</f>
        <v>TP-6</v>
      </c>
      <c r="M8" s="170" t="str">
        <f>H73</f>
        <v>TP-7</v>
      </c>
      <c r="N8" s="171" t="str">
        <f>H74</f>
        <v>TP-8</v>
      </c>
      <c r="O8" s="169" t="s">
        <v>148</v>
      </c>
      <c r="P8" s="170" t="s">
        <v>149</v>
      </c>
      <c r="Q8" s="170" t="s">
        <v>150</v>
      </c>
      <c r="R8" s="170" t="s">
        <v>151</v>
      </c>
      <c r="S8" s="170" t="s">
        <v>152</v>
      </c>
      <c r="T8" s="170" t="s">
        <v>153</v>
      </c>
      <c r="U8" s="170" t="s">
        <v>154</v>
      </c>
      <c r="V8" s="171" t="s">
        <v>155</v>
      </c>
      <c r="W8" s="352">
        <v>1</v>
      </c>
      <c r="X8" s="352">
        <v>1</v>
      </c>
      <c r="Y8" s="352">
        <v>1</v>
      </c>
      <c r="Z8" s="662"/>
      <c r="AA8" s="205" t="s">
        <v>129</v>
      </c>
      <c r="AB8" s="205" t="s">
        <v>130</v>
      </c>
      <c r="AC8" s="655" t="s">
        <v>3</v>
      </c>
      <c r="AD8" s="655"/>
      <c r="AE8" s="654"/>
      <c r="AF8" s="653"/>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73"/>
      <c r="B9" s="134">
        <v>1</v>
      </c>
      <c r="C9" s="135">
        <f>IF(Data!F5="","",Data!F5)</f>
        <v>2111</v>
      </c>
      <c r="D9" s="135" t="str">
        <f>IF(Data!G5="","",Data!G5)</f>
        <v>3109336136</v>
      </c>
      <c r="E9" s="152" t="str">
        <f>IF(Data!H5="","",Data!H5)</f>
        <v>AGA ALBANI ZAMIR</v>
      </c>
      <c r="F9" s="135" t="str">
        <f>IF(Data!I5="","",Data!I5)</f>
        <v>L</v>
      </c>
      <c r="G9" s="135">
        <f>IF([34]MTK!G9="","",[34]MTK!G9)</f>
        <v>83</v>
      </c>
      <c r="H9" s="135">
        <f>IF([34]MTK!H9="","",[34]MTK!H9)</f>
        <v>81</v>
      </c>
      <c r="I9" s="135">
        <f>IF([34]MTK!I9="","",[34]MTK!I9)</f>
        <v>80</v>
      </c>
      <c r="J9" s="135">
        <f>IF([34]MTK!J9="","",[34]MTK!J9)</f>
        <v>82</v>
      </c>
      <c r="K9" s="135">
        <f>IF([34]MTK!K9="","",[34]MTK!K9)</f>
        <v>0</v>
      </c>
      <c r="L9" s="135">
        <f>IF([34]MTK!L9="","",[34]MTK!L9)</f>
        <v>0</v>
      </c>
      <c r="M9" s="135">
        <f>IF([34]MTK!M9="","",[34]MTK!M9)</f>
        <v>0</v>
      </c>
      <c r="N9" s="135">
        <f>IF([34]MTK!N9="","",[34]MTK!N9)</f>
        <v>0</v>
      </c>
      <c r="O9" s="135">
        <f>IF([34]MTK!O9="","",[34]MTK!O9)</f>
        <v>80</v>
      </c>
      <c r="P9" s="135">
        <f>IF([34]MTK!P9="","",[34]MTK!P9)</f>
        <v>78</v>
      </c>
      <c r="Q9" s="135">
        <f>IF([34]MTK!Q9="","",[34]MTK!Q9)</f>
        <v>79</v>
      </c>
      <c r="R9" s="135">
        <f>IF([34]MTK!R9="","",[34]MTK!R9)</f>
        <v>77</v>
      </c>
      <c r="S9" s="135">
        <f>IF([34]MTK!S9="","",[34]MTK!S9)</f>
        <v>0</v>
      </c>
      <c r="T9" s="135">
        <f>IF([34]MTK!T9="","",[34]MTK!T9)</f>
        <v>0</v>
      </c>
      <c r="U9" s="135">
        <f>IF([34]MTK!U9="","",[34]MTK!U9)</f>
        <v>0</v>
      </c>
      <c r="V9" s="135">
        <f>IF([34]MTK!V9="","",[34]MTK!V9)</f>
        <v>0</v>
      </c>
      <c r="W9" s="375">
        <f>IF([34]MTK!W9="","",[34]MTK!W9)</f>
        <v>81.5</v>
      </c>
      <c r="X9" s="375">
        <f>IF([34]MTK!X9="","",[34]MTK!X9)</f>
        <v>78.5</v>
      </c>
      <c r="Y9" s="351">
        <f>IF([34]MTK!Y9="","",[34]MTK!Y9)</f>
        <v>77</v>
      </c>
      <c r="Z9" s="376">
        <f t="shared" ref="Z9:Z10" si="1">IFERROR(IF(OR(X9="",Y9=""),"",ROUND(((W9*$W$8)+(X9*$X$8)+(Y9*$Y$8))/$Y$6,0)),"")</f>
        <v>79</v>
      </c>
      <c r="AA9" s="377">
        <f>MAX(G9:N9)</f>
        <v>83</v>
      </c>
      <c r="AB9" s="377">
        <f>MIN(G9:N9)</f>
        <v>0</v>
      </c>
      <c r="AC9" s="377">
        <f>MATCH(AA9,G9:N9,0)</f>
        <v>1</v>
      </c>
      <c r="AD9" s="377">
        <f>MATCH(AB9,G9:N9,0)</f>
        <v>5</v>
      </c>
      <c r="AE9" s="378" t="str">
        <f>IFERROR("Menunjukkan penguasaan"&amp; " dalam "&amp;(VLOOKUP(AC9,$G$67:$I$74,3)),"")</f>
        <v>Menunjukkan penguasaan dalam Menjelaskan dan menyelesaikan masalah yang berkaitan dengan rasio dua besaran, perbandingan senilai dan berbalik nilai.</v>
      </c>
      <c r="AF9" s="379" t="str">
        <f>IFERROR("Perlu bantuan dalam "&amp;(VLOOKUP(AD9,$G$67:$I$74,3)),"")</f>
        <v>Perlu bantuan dalam 0</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73"/>
      <c r="B10" s="134">
        <f t="shared" ref="B10" si="2">IF(E10="","",B9+1)</f>
        <v>2</v>
      </c>
      <c r="C10" s="135">
        <f>IF(Data!F6="","",Data!F6)</f>
        <v>2100</v>
      </c>
      <c r="D10" s="135" t="str">
        <f>IF(Data!G6="","",Data!G6)</f>
        <v>0108954708</v>
      </c>
      <c r="E10" s="152" t="str">
        <f>IF(Data!H6="","",Data!H6)</f>
        <v>AKBAR FIRLY MAULANA</v>
      </c>
      <c r="F10" s="135" t="str">
        <f>IF(Data!I6="","",Data!I6)</f>
        <v>L</v>
      </c>
      <c r="G10" s="135">
        <f>IF([34]MTK!G10="","",[34]MTK!G10)</f>
        <v>85</v>
      </c>
      <c r="H10" s="135">
        <f>IF([34]MTK!H10="","",[34]MTK!H10)</f>
        <v>86</v>
      </c>
      <c r="I10" s="135">
        <f>IF([34]MTK!I10="","",[34]MTK!I10)</f>
        <v>82</v>
      </c>
      <c r="J10" s="135">
        <f>IF([34]MTK!J10="","",[34]MTK!J10)</f>
        <v>80</v>
      </c>
      <c r="K10" s="135">
        <f>IF([34]MTK!K10="","",[34]MTK!K10)</f>
        <v>0</v>
      </c>
      <c r="L10" s="135">
        <f>IF([34]MTK!L10="","",[34]MTK!L10)</f>
        <v>0</v>
      </c>
      <c r="M10" s="135">
        <f>IF([34]MTK!M10="","",[34]MTK!M10)</f>
        <v>0</v>
      </c>
      <c r="N10" s="135">
        <f>IF([34]MTK!N10="","",[34]MTK!N10)</f>
        <v>0</v>
      </c>
      <c r="O10" s="135">
        <f>IF([34]MTK!O10="","",[34]MTK!O10)</f>
        <v>83</v>
      </c>
      <c r="P10" s="135">
        <f>IF([34]MTK!P10="","",[34]MTK!P10)</f>
        <v>83.2</v>
      </c>
      <c r="Q10" s="135">
        <f>IF([34]MTK!Q10="","",[34]MTK!Q10)</f>
        <v>80</v>
      </c>
      <c r="R10" s="135">
        <f>IF([34]MTK!R10="","",[34]MTK!R10)</f>
        <v>81</v>
      </c>
      <c r="S10" s="135">
        <f>IF([34]MTK!S10="","",[34]MTK!S10)</f>
        <v>0</v>
      </c>
      <c r="T10" s="135">
        <f>IF([34]MTK!T10="","",[34]MTK!T10)</f>
        <v>0</v>
      </c>
      <c r="U10" s="135">
        <f>IF([34]MTK!U10="","",[34]MTK!U10)</f>
        <v>0</v>
      </c>
      <c r="V10" s="135">
        <f>IF([34]MTK!V10="","",[34]MTK!V10)</f>
        <v>0</v>
      </c>
      <c r="W10" s="375">
        <f>IF([34]MTK!W10="","",[34]MTK!W10)</f>
        <v>83.25</v>
      </c>
      <c r="X10" s="375">
        <f>IF([34]MTK!X10="","",[34]MTK!X10)</f>
        <v>81.8</v>
      </c>
      <c r="Y10" s="351">
        <f>IF([34]MTK!Y10="","",[34]MTK!Y10)</f>
        <v>82</v>
      </c>
      <c r="Z10" s="302">
        <f t="shared" si="1"/>
        <v>82</v>
      </c>
      <c r="AA10" s="201">
        <f t="shared" ref="AA10" si="3">MAX(G10:N10)</f>
        <v>86</v>
      </c>
      <c r="AB10" s="201">
        <f t="shared" ref="AB10" si="4">MIN(G10:N10)</f>
        <v>0</v>
      </c>
      <c r="AC10" s="201">
        <f t="shared" ref="AC10" si="5">MATCH(AA10,G10:N10,0)</f>
        <v>2</v>
      </c>
      <c r="AD10" s="201">
        <f t="shared" ref="AD10" si="6">MATCH(AB10,G10:N10,0)</f>
        <v>5</v>
      </c>
      <c r="AE10" s="221" t="str">
        <f>IFERROR("Menunjukkan penguasaan"&amp; " dalam "&amp;(VLOOKUP(AC10,$G$67:$I$74,3)),"")</f>
        <v>Menunjukkan penguasaan dalam Menganalisis dan menyelesaikan masalah yang berkaitan dengan hubungan antar sudut sebagai akibat dari dua garis sejajar yang dipotong oleh garis transversal.</v>
      </c>
      <c r="AF10" s="226" t="str">
        <f>IFERROR("Perlu bantuan dalam "&amp;(VLOOKUP(AD10,$G$67:$I$74,3)),"")</f>
        <v>Perlu bantuan dalam 0</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73"/>
      <c r="B11" s="134">
        <f t="shared" ref="B11:B54" si="7">IF(E11="","",B10+1)</f>
        <v>3</v>
      </c>
      <c r="C11" s="135">
        <f>IF(Data!F7="","",Data!F7)</f>
        <v>2085</v>
      </c>
      <c r="D11" s="135" t="str">
        <f>IF(Data!G7="","",Data!G7)</f>
        <v>0093911821</v>
      </c>
      <c r="E11" s="152" t="str">
        <f>IF(Data!H7="","",Data!H7)</f>
        <v>ALVINO EWALDO</v>
      </c>
      <c r="F11" s="135" t="str">
        <f>IF(Data!I7="","",Data!I7)</f>
        <v>L</v>
      </c>
      <c r="G11" s="135">
        <f>IF([34]MTK!G11="","",[34]MTK!G11)</f>
        <v>80</v>
      </c>
      <c r="H11" s="135">
        <f>IF([34]MTK!H11="","",[34]MTK!H11)</f>
        <v>83</v>
      </c>
      <c r="I11" s="135">
        <f>IF([34]MTK!I11="","",[34]MTK!I11)</f>
        <v>82</v>
      </c>
      <c r="J11" s="135">
        <f>IF([34]MTK!J11="","",[34]MTK!J11)</f>
        <v>79</v>
      </c>
      <c r="K11" s="135">
        <f>IF([34]MTK!K11="","",[34]MTK!K11)</f>
        <v>0</v>
      </c>
      <c r="L11" s="135">
        <f>IF([34]MTK!L11="","",[34]MTK!L11)</f>
        <v>0</v>
      </c>
      <c r="M11" s="135">
        <f>IF([34]MTK!M11="","",[34]MTK!M11)</f>
        <v>0</v>
      </c>
      <c r="N11" s="135">
        <f>IF([34]MTK!N11="","",[34]MTK!N11)</f>
        <v>0</v>
      </c>
      <c r="O11" s="135">
        <f>IF([34]MTK!O11="","",[34]MTK!O11)</f>
        <v>85</v>
      </c>
      <c r="P11" s="135">
        <f>IF([34]MTK!P11="","",[34]MTK!P11)</f>
        <v>81</v>
      </c>
      <c r="Q11" s="135">
        <f>IF([34]MTK!Q11="","",[34]MTK!Q11)</f>
        <v>80</v>
      </c>
      <c r="R11" s="135">
        <f>IF([34]MTK!R11="","",[34]MTK!R11)</f>
        <v>79</v>
      </c>
      <c r="S11" s="135">
        <f>IF([34]MTK!S11="","",[34]MTK!S11)</f>
        <v>0</v>
      </c>
      <c r="T11" s="135">
        <f>IF([34]MTK!T11="","",[34]MTK!T11)</f>
        <v>0</v>
      </c>
      <c r="U11" s="135">
        <f>IF([34]MTK!U11="","",[34]MTK!U11)</f>
        <v>0</v>
      </c>
      <c r="V11" s="135">
        <f>IF([34]MTK!V11="","",[34]MTK!V11)</f>
        <v>0</v>
      </c>
      <c r="W11" s="375">
        <f>IF([34]MTK!W11="","",[34]MTK!W11)</f>
        <v>81</v>
      </c>
      <c r="X11" s="375">
        <f>IF([34]MTK!X11="","",[34]MTK!X11)</f>
        <v>81.25</v>
      </c>
      <c r="Y11" s="351">
        <f>IF([34]MTK!Y11="","",[34]MTK!Y11)</f>
        <v>77</v>
      </c>
      <c r="Z11" s="302">
        <f t="shared" ref="Z11:Z54" si="8">IFERROR(IF(OR(X11="",Y11=""),"",ROUND(((W11*$W$8)+(X11*$X$8)+(Y11*$Y$8))/$Y$6,0)),"")</f>
        <v>80</v>
      </c>
      <c r="AA11" s="201">
        <f t="shared" ref="AA11:AA54" si="9">MAX(G11:N11)</f>
        <v>83</v>
      </c>
      <c r="AB11" s="201">
        <f t="shared" ref="AB11:AB54" si="10">MIN(G11:N11)</f>
        <v>0</v>
      </c>
      <c r="AC11" s="201">
        <f t="shared" ref="AC11:AC54" si="11">MATCH(AA11,G11:N11,0)</f>
        <v>2</v>
      </c>
      <c r="AD11" s="201">
        <f t="shared" ref="AD11:AD54" si="12">MATCH(AB11,G11:N11,0)</f>
        <v>5</v>
      </c>
      <c r="AE11" s="221" t="str">
        <f t="shared" ref="AE11:AE54" si="13">IFERROR("Menunjukkan penguasaan"&amp; " dalam "&amp;(VLOOKUP(AC11,$G$67:$I$74,3)),"")</f>
        <v>Menunjukkan penguasaan dalam Menganalisis dan menyelesaikan masalah yang berkaitan dengan hubungan antar sudut sebagai akibat dari dua garis sejajar yang dipotong oleh garis transversal.</v>
      </c>
      <c r="AF11" s="226" t="str">
        <f t="shared" ref="AF11:AF54" si="14">IFERROR("Perlu bantuan dalam "&amp;(VLOOKUP(AD11,$G$67:$I$74,3)),"")</f>
        <v>Perlu bantuan dalam 0</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73"/>
      <c r="B12" s="134">
        <f t="shared" si="7"/>
        <v>4</v>
      </c>
      <c r="C12" s="135">
        <f>IF(Data!F8="","",Data!F8)</f>
        <v>2075</v>
      </c>
      <c r="D12" s="135" t="str">
        <f>IF(Data!G8="","",Data!G8)</f>
        <v>0098772064</v>
      </c>
      <c r="E12" s="152" t="str">
        <f>IF(Data!H8="","",Data!H8)</f>
        <v>AURA SUCI RAMADHANI</v>
      </c>
      <c r="F12" s="135" t="str">
        <f>IF(Data!I8="","",Data!I8)</f>
        <v>P</v>
      </c>
      <c r="G12" s="135">
        <f>IF([34]MTK!G12="","",[34]MTK!G12)</f>
        <v>85</v>
      </c>
      <c r="H12" s="135">
        <f>IF([34]MTK!H12="","",[34]MTK!H12)</f>
        <v>79</v>
      </c>
      <c r="I12" s="135">
        <f>IF([34]MTK!I12="","",[34]MTK!I12)</f>
        <v>84</v>
      </c>
      <c r="J12" s="135">
        <f>IF([34]MTK!J12="","",[34]MTK!J12)</f>
        <v>82</v>
      </c>
      <c r="K12" s="135">
        <f>IF([34]MTK!K12="","",[34]MTK!K12)</f>
        <v>0</v>
      </c>
      <c r="L12" s="135">
        <f>IF([34]MTK!L12="","",[34]MTK!L12)</f>
        <v>0</v>
      </c>
      <c r="M12" s="135">
        <f>IF([34]MTK!M12="","",[34]MTK!M12)</f>
        <v>0</v>
      </c>
      <c r="N12" s="135">
        <f>IF([34]MTK!N12="","",[34]MTK!N12)</f>
        <v>0</v>
      </c>
      <c r="O12" s="135">
        <f>IF([34]MTK!O12="","",[34]MTK!O12)</f>
        <v>82</v>
      </c>
      <c r="P12" s="135">
        <f>IF([34]MTK!P12="","",[34]MTK!P12)</f>
        <v>80</v>
      </c>
      <c r="Q12" s="135">
        <f>IF([34]MTK!Q12="","",[34]MTK!Q12)</f>
        <v>78</v>
      </c>
      <c r="R12" s="135">
        <f>IF([34]MTK!R12="","",[34]MTK!R12)</f>
        <v>79</v>
      </c>
      <c r="S12" s="135">
        <f>IF([34]MTK!S12="","",[34]MTK!S12)</f>
        <v>0</v>
      </c>
      <c r="T12" s="135">
        <f>IF([34]MTK!T12="","",[34]MTK!T12)</f>
        <v>0</v>
      </c>
      <c r="U12" s="135">
        <f>IF([34]MTK!U12="","",[34]MTK!U12)</f>
        <v>0</v>
      </c>
      <c r="V12" s="135">
        <f>IF([34]MTK!V12="","",[34]MTK!V12)</f>
        <v>0</v>
      </c>
      <c r="W12" s="375">
        <f>IF([34]MTK!W12="","",[34]MTK!W12)</f>
        <v>82.5</v>
      </c>
      <c r="X12" s="375">
        <f>IF([34]MTK!X12="","",[34]MTK!X12)</f>
        <v>79.75</v>
      </c>
      <c r="Y12" s="351">
        <f>IF([34]MTK!Y12="","",[34]MTK!Y12)</f>
        <v>80</v>
      </c>
      <c r="Z12" s="302">
        <f t="shared" si="8"/>
        <v>81</v>
      </c>
      <c r="AA12" s="201">
        <f t="shared" si="9"/>
        <v>85</v>
      </c>
      <c r="AB12" s="201">
        <f t="shared" si="10"/>
        <v>0</v>
      </c>
      <c r="AC12" s="201">
        <f t="shared" si="11"/>
        <v>1</v>
      </c>
      <c r="AD12" s="201">
        <f t="shared" si="12"/>
        <v>5</v>
      </c>
      <c r="AE12" s="221" t="str">
        <f t="shared" si="13"/>
        <v>Menunjukkan penguasaan dalam Menjelaskan dan menyelesaikan masalah yang berkaitan dengan rasio dua besaran, perbandingan senilai dan berbalik nilai.</v>
      </c>
      <c r="AF12" s="226" t="str">
        <f t="shared" si="14"/>
        <v>Perlu bantuan dalam 0</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73"/>
      <c r="B13" s="134">
        <f t="shared" si="7"/>
        <v>5</v>
      </c>
      <c r="C13" s="135">
        <f>IF(Data!F9="","",Data!F9)</f>
        <v>2086</v>
      </c>
      <c r="D13" s="135" t="str">
        <f>IF(Data!G9="","",Data!G9)</f>
        <v>0103867888</v>
      </c>
      <c r="E13" s="152" t="str">
        <f>IF(Data!H9="","",Data!H9)</f>
        <v>AYU SAFNA</v>
      </c>
      <c r="F13" s="135" t="str">
        <f>IF(Data!I9="","",Data!I9)</f>
        <v>P</v>
      </c>
      <c r="G13" s="135">
        <f>IF([34]MTK!G13="","",[34]MTK!G13)</f>
        <v>95.6</v>
      </c>
      <c r="H13" s="135">
        <f>IF([34]MTK!H13="","",[34]MTK!H13)</f>
        <v>85</v>
      </c>
      <c r="I13" s="135">
        <f>IF([34]MTK!I13="","",[34]MTK!I13)</f>
        <v>89</v>
      </c>
      <c r="J13" s="135">
        <f>IF([34]MTK!J13="","",[34]MTK!J13)</f>
        <v>95</v>
      </c>
      <c r="K13" s="135">
        <f>IF([34]MTK!K13="","",[34]MTK!K13)</f>
        <v>0</v>
      </c>
      <c r="L13" s="135">
        <f>IF([34]MTK!L13="","",[34]MTK!L13)</f>
        <v>0</v>
      </c>
      <c r="M13" s="135">
        <f>IF([34]MTK!M13="","",[34]MTK!M13)</f>
        <v>0</v>
      </c>
      <c r="N13" s="135">
        <f>IF([34]MTK!N13="","",[34]MTK!N13)</f>
        <v>0</v>
      </c>
      <c r="O13" s="135">
        <f>IF([34]MTK!O13="","",[34]MTK!O13)</f>
        <v>98.2</v>
      </c>
      <c r="P13" s="135">
        <f>IF([34]MTK!P13="","",[34]MTK!P13)</f>
        <v>90</v>
      </c>
      <c r="Q13" s="135">
        <f>IF([34]MTK!Q13="","",[34]MTK!Q13)</f>
        <v>80</v>
      </c>
      <c r="R13" s="135">
        <f>IF([34]MTK!R13="","",[34]MTK!R13)</f>
        <v>97</v>
      </c>
      <c r="S13" s="135">
        <f>IF([34]MTK!S13="","",[34]MTK!S13)</f>
        <v>0</v>
      </c>
      <c r="T13" s="135">
        <f>IF([34]MTK!T13="","",[34]MTK!T13)</f>
        <v>0</v>
      </c>
      <c r="U13" s="135">
        <f>IF([34]MTK!U13="","",[34]MTK!U13)</f>
        <v>0</v>
      </c>
      <c r="V13" s="135">
        <f>IF([34]MTK!V13="","",[34]MTK!V13)</f>
        <v>0</v>
      </c>
      <c r="W13" s="375">
        <f>IF([34]MTK!W13="","",[34]MTK!W13)</f>
        <v>91.15</v>
      </c>
      <c r="X13" s="375">
        <f>IF([34]MTK!X13="","",[34]MTK!X13)</f>
        <v>91.3</v>
      </c>
      <c r="Y13" s="351">
        <f>IF([34]MTK!Y13="","",[34]MTK!Y13)</f>
        <v>83</v>
      </c>
      <c r="Z13" s="302">
        <f t="shared" si="8"/>
        <v>88</v>
      </c>
      <c r="AA13" s="201">
        <f t="shared" si="9"/>
        <v>95.6</v>
      </c>
      <c r="AB13" s="201">
        <f t="shared" si="10"/>
        <v>0</v>
      </c>
      <c r="AC13" s="201">
        <f t="shared" si="11"/>
        <v>1</v>
      </c>
      <c r="AD13" s="201">
        <f t="shared" si="12"/>
        <v>5</v>
      </c>
      <c r="AE13" s="221" t="str">
        <f t="shared" si="13"/>
        <v>Menunjukkan penguasaan dalam Menjelaskan dan menyelesaikan masalah yang berkaitan dengan rasio dua besaran, perbandingan senilai dan berbalik nilai.</v>
      </c>
      <c r="AF13" s="226" t="str">
        <f t="shared" si="14"/>
        <v>Perlu bantuan dalam 0</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73"/>
      <c r="B14" s="134">
        <f t="shared" si="7"/>
        <v>6</v>
      </c>
      <c r="C14" s="135">
        <f>IF(Data!F10="","",Data!F10)</f>
        <v>2089</v>
      </c>
      <c r="D14" s="135" t="str">
        <f>IF(Data!G10="","",Data!G10)</f>
        <v>3098656100</v>
      </c>
      <c r="E14" s="152" t="str">
        <f>IF(Data!H10="","",Data!H10)</f>
        <v>DEWI AYU NURHALIZA</v>
      </c>
      <c r="F14" s="135" t="str">
        <f>IF(Data!I10="","",Data!I10)</f>
        <v>P</v>
      </c>
      <c r="G14" s="135">
        <f>IF([34]MTK!G14="","",[34]MTK!G14)</f>
        <v>80</v>
      </c>
      <c r="H14" s="135">
        <f>IF([34]MTK!H14="","",[34]MTK!H14)</f>
        <v>81</v>
      </c>
      <c r="I14" s="135">
        <f>IF([34]MTK!I14="","",[34]MTK!I14)</f>
        <v>79</v>
      </c>
      <c r="J14" s="135">
        <f>IF([34]MTK!J14="","",[34]MTK!J14)</f>
        <v>82</v>
      </c>
      <c r="K14" s="135">
        <f>IF([34]MTK!K14="","",[34]MTK!K14)</f>
        <v>0</v>
      </c>
      <c r="L14" s="135">
        <f>IF([34]MTK!L14="","",[34]MTK!L14)</f>
        <v>0</v>
      </c>
      <c r="M14" s="135">
        <f>IF([34]MTK!M14="","",[34]MTK!M14)</f>
        <v>0</v>
      </c>
      <c r="N14" s="135">
        <f>IF([34]MTK!N14="","",[34]MTK!N14)</f>
        <v>0</v>
      </c>
      <c r="O14" s="135">
        <f>IF([34]MTK!O14="","",[34]MTK!O14)</f>
        <v>84</v>
      </c>
      <c r="P14" s="135">
        <f>IF([34]MTK!P14="","",[34]MTK!P14)</f>
        <v>78</v>
      </c>
      <c r="Q14" s="135">
        <f>IF([34]MTK!Q14="","",[34]MTK!Q14)</f>
        <v>79</v>
      </c>
      <c r="R14" s="135">
        <f>IF([34]MTK!R14="","",[34]MTK!R14)</f>
        <v>85</v>
      </c>
      <c r="S14" s="135">
        <f>IF([34]MTK!S14="","",[34]MTK!S14)</f>
        <v>0</v>
      </c>
      <c r="T14" s="135">
        <f>IF([34]MTK!T14="","",[34]MTK!T14)</f>
        <v>0</v>
      </c>
      <c r="U14" s="135">
        <f>IF([34]MTK!U14="","",[34]MTK!U14)</f>
        <v>0</v>
      </c>
      <c r="V14" s="135">
        <f>IF([34]MTK!V14="","",[34]MTK!V14)</f>
        <v>0</v>
      </c>
      <c r="W14" s="375">
        <f>IF([34]MTK!W14="","",[34]MTK!W14)</f>
        <v>80.5</v>
      </c>
      <c r="X14" s="375">
        <f>IF([34]MTK!X14="","",[34]MTK!X14)</f>
        <v>81.5</v>
      </c>
      <c r="Y14" s="351">
        <f>IF([34]MTK!Y14="","",[34]MTK!Y14)</f>
        <v>78</v>
      </c>
      <c r="Z14" s="302">
        <f t="shared" si="8"/>
        <v>80</v>
      </c>
      <c r="AA14" s="201">
        <f t="shared" si="9"/>
        <v>82</v>
      </c>
      <c r="AB14" s="201">
        <f t="shared" si="10"/>
        <v>0</v>
      </c>
      <c r="AC14" s="201">
        <f t="shared" si="11"/>
        <v>4</v>
      </c>
      <c r="AD14" s="201">
        <f t="shared" si="12"/>
        <v>5</v>
      </c>
      <c r="AE14" s="221" t="str">
        <f t="shared" si="13"/>
        <v>Menunjukkan penguasaan dalam Menganalisis, menyajikan, dan menafsirkan hubungan antara data dengan cara penyajiannya.</v>
      </c>
      <c r="AF14" s="226" t="str">
        <f t="shared" si="14"/>
        <v>Perlu bantuan dalam 0</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73"/>
      <c r="B15" s="134">
        <f t="shared" si="7"/>
        <v>7</v>
      </c>
      <c r="C15" s="135">
        <f>IF(Data!F11="","",Data!F11)</f>
        <v>2115</v>
      </c>
      <c r="D15" s="135" t="str">
        <f>IF(Data!G11="","",Data!G11)</f>
        <v>0105966564</v>
      </c>
      <c r="E15" s="152" t="str">
        <f>IF(Data!H11="","",Data!H11)</f>
        <v xml:space="preserve">FADLY ARYA PUTRA </v>
      </c>
      <c r="F15" s="135" t="str">
        <f>IF(Data!I11="","",Data!I11)</f>
        <v>L</v>
      </c>
      <c r="G15" s="135">
        <f>IF([34]MTK!G15="","",[34]MTK!G15)</f>
        <v>80</v>
      </c>
      <c r="H15" s="135">
        <f>IF([34]MTK!H15="","",[34]MTK!H15)</f>
        <v>82</v>
      </c>
      <c r="I15" s="135">
        <f>IF([34]MTK!I15="","",[34]MTK!I15)</f>
        <v>76</v>
      </c>
      <c r="J15" s="135">
        <f>IF([34]MTK!J15="","",[34]MTK!J15)</f>
        <v>78</v>
      </c>
      <c r="K15" s="135">
        <f>IF([34]MTK!K15="","",[34]MTK!K15)</f>
        <v>0</v>
      </c>
      <c r="L15" s="135">
        <f>IF([34]MTK!L15="","",[34]MTK!L15)</f>
        <v>0</v>
      </c>
      <c r="M15" s="135">
        <f>IF([34]MTK!M15="","",[34]MTK!M15)</f>
        <v>0</v>
      </c>
      <c r="N15" s="135">
        <f>IF([34]MTK!N15="","",[34]MTK!N15)</f>
        <v>0</v>
      </c>
      <c r="O15" s="135">
        <f>IF([34]MTK!O15="","",[34]MTK!O15)</f>
        <v>74</v>
      </c>
      <c r="P15" s="135">
        <f>IF([34]MTK!P15="","",[34]MTK!P15)</f>
        <v>78</v>
      </c>
      <c r="Q15" s="135">
        <f>IF([34]MTK!Q15="","",[34]MTK!Q15)</f>
        <v>75</v>
      </c>
      <c r="R15" s="135">
        <f>IF([34]MTK!R15="","",[34]MTK!R15)</f>
        <v>76</v>
      </c>
      <c r="S15" s="135">
        <f>IF([34]MTK!S15="","",[34]MTK!S15)</f>
        <v>0</v>
      </c>
      <c r="T15" s="135">
        <f>IF([34]MTK!T15="","",[34]MTK!T15)</f>
        <v>0</v>
      </c>
      <c r="U15" s="135">
        <f>IF([34]MTK!U15="","",[34]MTK!U15)</f>
        <v>0</v>
      </c>
      <c r="V15" s="135">
        <f>IF([34]MTK!V15="","",[34]MTK!V15)</f>
        <v>0</v>
      </c>
      <c r="W15" s="375">
        <f>IF([34]MTK!W15="","",[34]MTK!W15)</f>
        <v>79</v>
      </c>
      <c r="X15" s="375">
        <f>IF([34]MTK!X15="","",[34]MTK!X15)</f>
        <v>75.75</v>
      </c>
      <c r="Y15" s="351">
        <f>IF([34]MTK!Y15="","",[34]MTK!Y15)</f>
        <v>75</v>
      </c>
      <c r="Z15" s="302">
        <f t="shared" si="8"/>
        <v>77</v>
      </c>
      <c r="AA15" s="201">
        <f t="shared" si="9"/>
        <v>82</v>
      </c>
      <c r="AB15" s="201">
        <f t="shared" si="10"/>
        <v>0</v>
      </c>
      <c r="AC15" s="201">
        <f t="shared" si="11"/>
        <v>2</v>
      </c>
      <c r="AD15" s="201">
        <f t="shared" si="12"/>
        <v>5</v>
      </c>
      <c r="AE15" s="221" t="str">
        <f t="shared" si="13"/>
        <v>Menunjukkan penguasaan dalam Menganalisis dan menyelesaikan masalah yang berkaitan dengan hubungan antar sudut sebagai akibat dari dua garis sejajar yang dipotong oleh garis transversal.</v>
      </c>
      <c r="AF15" s="226" t="str">
        <f t="shared" si="14"/>
        <v>Perlu bantuan dalam 0</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73"/>
      <c r="B16" s="134">
        <f t="shared" si="7"/>
        <v>8</v>
      </c>
      <c r="C16" s="135">
        <f>IF(Data!F12="","",Data!F12)</f>
        <v>2082</v>
      </c>
      <c r="D16" s="135" t="str">
        <f>IF(Data!G12="","",Data!G12)</f>
        <v>3092203012</v>
      </c>
      <c r="E16" s="152" t="str">
        <f>IF(Data!H12="","",Data!H12)</f>
        <v>ILHAM MAULANA</v>
      </c>
      <c r="F16" s="135" t="str">
        <f>IF(Data!I12="","",Data!I12)</f>
        <v>L</v>
      </c>
      <c r="G16" s="135">
        <f>IF([34]MTK!G16="","",[34]MTK!G16)</f>
        <v>78</v>
      </c>
      <c r="H16" s="135">
        <f>IF([34]MTK!H16="","",[34]MTK!H16)</f>
        <v>80</v>
      </c>
      <c r="I16" s="135">
        <f>IF([34]MTK!I16="","",[34]MTK!I16)</f>
        <v>77</v>
      </c>
      <c r="J16" s="135">
        <f>IF([34]MTK!J16="","",[34]MTK!J16)</f>
        <v>76</v>
      </c>
      <c r="K16" s="135">
        <f>IF([34]MTK!K16="","",[34]MTK!K16)</f>
        <v>0</v>
      </c>
      <c r="L16" s="135">
        <f>IF([34]MTK!L16="","",[34]MTK!L16)</f>
        <v>0</v>
      </c>
      <c r="M16" s="135">
        <f>IF([34]MTK!M16="","",[34]MTK!M16)</f>
        <v>0</v>
      </c>
      <c r="N16" s="135">
        <f>IF([34]MTK!N16="","",[34]MTK!N16)</f>
        <v>0</v>
      </c>
      <c r="O16" s="135">
        <f>IF([34]MTK!O16="","",[34]MTK!O16)</f>
        <v>74</v>
      </c>
      <c r="P16" s="135">
        <f>IF([34]MTK!P16="","",[34]MTK!P16)</f>
        <v>80</v>
      </c>
      <c r="Q16" s="135">
        <f>IF([34]MTK!Q16="","",[34]MTK!Q16)</f>
        <v>75</v>
      </c>
      <c r="R16" s="135">
        <f>IF([34]MTK!R16="","",[34]MTK!R16)</f>
        <v>76</v>
      </c>
      <c r="S16" s="135">
        <f>IF([34]MTK!S16="","",[34]MTK!S16)</f>
        <v>0</v>
      </c>
      <c r="T16" s="135">
        <f>IF([34]MTK!T16="","",[34]MTK!T16)</f>
        <v>0</v>
      </c>
      <c r="U16" s="135">
        <f>IF([34]MTK!U16="","",[34]MTK!U16)</f>
        <v>0</v>
      </c>
      <c r="V16" s="135">
        <f>IF([34]MTK!V16="","",[34]MTK!V16)</f>
        <v>0</v>
      </c>
      <c r="W16" s="375">
        <f>IF([34]MTK!W16="","",[34]MTK!W16)</f>
        <v>77.75</v>
      </c>
      <c r="X16" s="375">
        <f>IF([34]MTK!X16="","",[34]MTK!X16)</f>
        <v>76.25</v>
      </c>
      <c r="Y16" s="351">
        <f>IF([34]MTK!Y16="","",[34]MTK!Y16)</f>
        <v>77</v>
      </c>
      <c r="Z16" s="302">
        <f t="shared" si="8"/>
        <v>77</v>
      </c>
      <c r="AA16" s="201">
        <f t="shared" si="9"/>
        <v>80</v>
      </c>
      <c r="AB16" s="201">
        <f t="shared" si="10"/>
        <v>0</v>
      </c>
      <c r="AC16" s="201">
        <f t="shared" si="11"/>
        <v>2</v>
      </c>
      <c r="AD16" s="201">
        <f t="shared" si="12"/>
        <v>5</v>
      </c>
      <c r="AE16" s="221" t="str">
        <f t="shared" si="13"/>
        <v>Menunjukkan penguasaan dalam Menganalisis dan menyelesaikan masalah yang berkaitan dengan hubungan antar sudut sebagai akibat dari dua garis sejajar yang dipotong oleh garis transversal.</v>
      </c>
      <c r="AF16" s="226" t="str">
        <f t="shared" si="14"/>
        <v>Perlu bantuan dalam 0</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73"/>
      <c r="B17" s="134">
        <f t="shared" si="7"/>
        <v>9</v>
      </c>
      <c r="C17" s="135">
        <f>IF(Data!F13="","",Data!F13)</f>
        <v>2088</v>
      </c>
      <c r="D17" s="135" t="str">
        <f>IF(Data!G13="","",Data!G13)</f>
        <v>3106632526</v>
      </c>
      <c r="E17" s="152" t="str">
        <f>IF(Data!H13="","",Data!H13)</f>
        <v>INDAH VIOLAFITRA</v>
      </c>
      <c r="F17" s="135" t="str">
        <f>IF(Data!I13="","",Data!I13)</f>
        <v>P</v>
      </c>
      <c r="G17" s="135">
        <f>IF([34]MTK!G17="","",[34]MTK!G17)</f>
        <v>82</v>
      </c>
      <c r="H17" s="135">
        <f>IF([34]MTK!H17="","",[34]MTK!H17)</f>
        <v>80</v>
      </c>
      <c r="I17" s="135">
        <f>IF([34]MTK!I17="","",[34]MTK!I17)</f>
        <v>81</v>
      </c>
      <c r="J17" s="135">
        <f>IF([34]MTK!J17="","",[34]MTK!J17)</f>
        <v>79</v>
      </c>
      <c r="K17" s="135">
        <f>IF([34]MTK!K17="","",[34]MTK!K17)</f>
        <v>0</v>
      </c>
      <c r="L17" s="135">
        <f>IF([34]MTK!L17="","",[34]MTK!L17)</f>
        <v>0</v>
      </c>
      <c r="M17" s="135">
        <f>IF([34]MTK!M17="","",[34]MTK!M17)</f>
        <v>0</v>
      </c>
      <c r="N17" s="135">
        <f>IF([34]MTK!N17="","",[34]MTK!N17)</f>
        <v>0</v>
      </c>
      <c r="O17" s="135">
        <f>IF([34]MTK!O17="","",[34]MTK!O17)</f>
        <v>82</v>
      </c>
      <c r="P17" s="135">
        <f>IF([34]MTK!P17="","",[34]MTK!P17)</f>
        <v>78</v>
      </c>
      <c r="Q17" s="135">
        <f>IF([34]MTK!Q17="","",[34]MTK!Q17)</f>
        <v>80</v>
      </c>
      <c r="R17" s="135">
        <f>IF([34]MTK!R17="","",[34]MTK!R17)</f>
        <v>81</v>
      </c>
      <c r="S17" s="135">
        <f>IF([34]MTK!S17="","",[34]MTK!S17)</f>
        <v>0</v>
      </c>
      <c r="T17" s="135">
        <f>IF([34]MTK!T17="","",[34]MTK!T17)</f>
        <v>0</v>
      </c>
      <c r="U17" s="135">
        <f>IF([34]MTK!U17="","",[34]MTK!U17)</f>
        <v>0</v>
      </c>
      <c r="V17" s="135">
        <f>IF([34]MTK!V17="","",[34]MTK!V17)</f>
        <v>0</v>
      </c>
      <c r="W17" s="375">
        <f>IF([34]MTK!W17="","",[34]MTK!W17)</f>
        <v>80.5</v>
      </c>
      <c r="X17" s="375">
        <f>IF([34]MTK!X17="","",[34]MTK!X17)</f>
        <v>80.25</v>
      </c>
      <c r="Y17" s="351">
        <f>IF([34]MTK!Y17="","",[34]MTK!Y17)</f>
        <v>78</v>
      </c>
      <c r="Z17" s="302">
        <f t="shared" si="8"/>
        <v>80</v>
      </c>
      <c r="AA17" s="201">
        <f t="shared" si="9"/>
        <v>82</v>
      </c>
      <c r="AB17" s="201">
        <f t="shared" si="10"/>
        <v>0</v>
      </c>
      <c r="AC17" s="201">
        <f t="shared" si="11"/>
        <v>1</v>
      </c>
      <c r="AD17" s="201">
        <f t="shared" si="12"/>
        <v>5</v>
      </c>
      <c r="AE17" s="221" t="str">
        <f t="shared" si="13"/>
        <v>Menunjukkan penguasaan dalam Menjelaskan dan menyelesaikan masalah yang berkaitan dengan rasio dua besaran, perbandingan senilai dan berbalik nilai.</v>
      </c>
      <c r="AF17" s="226" t="str">
        <f t="shared" si="14"/>
        <v>Perlu bantuan dalam 0</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73"/>
      <c r="B18" s="134">
        <f t="shared" si="7"/>
        <v>10</v>
      </c>
      <c r="C18" s="135">
        <f>IF(Data!F14="","",Data!F14)</f>
        <v>2109</v>
      </c>
      <c r="D18" s="135" t="str">
        <f>IF(Data!G14="","",Data!G14)</f>
        <v>3092608052</v>
      </c>
      <c r="E18" s="152" t="str">
        <f>IF(Data!H14="","",Data!H14)</f>
        <v>KEVIN FAHREZI</v>
      </c>
      <c r="F18" s="135" t="str">
        <f>IF(Data!I14="","",Data!I14)</f>
        <v>L</v>
      </c>
      <c r="G18" s="135">
        <f>IF([34]MTK!G18="","",[34]MTK!G18)</f>
        <v>78</v>
      </c>
      <c r="H18" s="135">
        <f>IF([34]MTK!H18="","",[34]MTK!H18)</f>
        <v>76</v>
      </c>
      <c r="I18" s="135">
        <f>IF([34]MTK!I18="","",[34]MTK!I18)</f>
        <v>75</v>
      </c>
      <c r="J18" s="135">
        <f>IF([34]MTK!J18="","",[34]MTK!J18)</f>
        <v>77</v>
      </c>
      <c r="K18" s="135">
        <f>IF([34]MTK!K18="","",[34]MTK!K18)</f>
        <v>0</v>
      </c>
      <c r="L18" s="135">
        <f>IF([34]MTK!L18="","",[34]MTK!L18)</f>
        <v>0</v>
      </c>
      <c r="M18" s="135">
        <f>IF([34]MTK!M18="","",[34]MTK!M18)</f>
        <v>0</v>
      </c>
      <c r="N18" s="135">
        <f>IF([34]MTK!N18="","",[34]MTK!N18)</f>
        <v>0</v>
      </c>
      <c r="O18" s="135">
        <f>IF([34]MTK!O18="","",[34]MTK!O18)</f>
        <v>78</v>
      </c>
      <c r="P18" s="135">
        <f>IF([34]MTK!P18="","",[34]MTK!P18)</f>
        <v>76</v>
      </c>
      <c r="Q18" s="135">
        <f>IF([34]MTK!Q18="","",[34]MTK!Q18)</f>
        <v>75</v>
      </c>
      <c r="R18" s="135">
        <f>IF([34]MTK!R18="","",[34]MTK!R18)</f>
        <v>77</v>
      </c>
      <c r="S18" s="135">
        <f>IF([34]MTK!S18="","",[34]MTK!S18)</f>
        <v>0</v>
      </c>
      <c r="T18" s="135">
        <f>IF([34]MTK!T18="","",[34]MTK!T18)</f>
        <v>0</v>
      </c>
      <c r="U18" s="135">
        <f>IF([34]MTK!U18="","",[34]MTK!U18)</f>
        <v>0</v>
      </c>
      <c r="V18" s="135">
        <f>IF([34]MTK!V18="","",[34]MTK!V18)</f>
        <v>0</v>
      </c>
      <c r="W18" s="375">
        <f>IF([34]MTK!W18="","",[34]MTK!W18)</f>
        <v>76.5</v>
      </c>
      <c r="X18" s="375">
        <f>IF([34]MTK!X18="","",[34]MTK!X18)</f>
        <v>76.5</v>
      </c>
      <c r="Y18" s="351">
        <f>IF([34]MTK!Y18="","",[34]MTK!Y18)</f>
        <v>77</v>
      </c>
      <c r="Z18" s="302">
        <f t="shared" si="8"/>
        <v>77</v>
      </c>
      <c r="AA18" s="201">
        <f t="shared" si="9"/>
        <v>78</v>
      </c>
      <c r="AB18" s="201">
        <f t="shared" si="10"/>
        <v>0</v>
      </c>
      <c r="AC18" s="201">
        <f t="shared" si="11"/>
        <v>1</v>
      </c>
      <c r="AD18" s="201">
        <f t="shared" si="12"/>
        <v>5</v>
      </c>
      <c r="AE18" s="221" t="str">
        <f t="shared" si="13"/>
        <v>Menunjukkan penguasaan dalam Menjelaskan dan menyelesaikan masalah yang berkaitan dengan rasio dua besaran, perbandingan senilai dan berbalik nilai.</v>
      </c>
      <c r="AF18" s="226" t="str">
        <f t="shared" si="14"/>
        <v>Perlu bantuan dalam 0</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73"/>
      <c r="B19" s="134">
        <f t="shared" si="7"/>
        <v>11</v>
      </c>
      <c r="C19" s="135">
        <f>IF(Data!F15="","",Data!F15)</f>
        <v>2096</v>
      </c>
      <c r="D19" s="135" t="str">
        <f>IF(Data!G15="","",Data!G15)</f>
        <v>0107523037</v>
      </c>
      <c r="E19" s="152" t="str">
        <f>IF(Data!H15="","",Data!H15)</f>
        <v>M. IZAM AZMI</v>
      </c>
      <c r="F19" s="135" t="str">
        <f>IF(Data!I15="","",Data!I15)</f>
        <v>L</v>
      </c>
      <c r="G19" s="135">
        <f>IF([34]MTK!G19="","",[34]MTK!G19)</f>
        <v>85</v>
      </c>
      <c r="H19" s="135">
        <f>IF([34]MTK!H19="","",[34]MTK!H19)</f>
        <v>80</v>
      </c>
      <c r="I19" s="135">
        <f>IF([34]MTK!I19="","",[34]MTK!I19)</f>
        <v>82</v>
      </c>
      <c r="J19" s="135">
        <f>IF([34]MTK!J19="","",[34]MTK!J19)</f>
        <v>81</v>
      </c>
      <c r="K19" s="135">
        <f>IF([34]MTK!K19="","",[34]MTK!K19)</f>
        <v>0</v>
      </c>
      <c r="L19" s="135">
        <f>IF([34]MTK!L19="","",[34]MTK!L19)</f>
        <v>0</v>
      </c>
      <c r="M19" s="135">
        <f>IF([34]MTK!M19="","",[34]MTK!M19)</f>
        <v>0</v>
      </c>
      <c r="N19" s="135">
        <f>IF([34]MTK!N19="","",[34]MTK!N19)</f>
        <v>0</v>
      </c>
      <c r="O19" s="135">
        <f>IF([34]MTK!O19="","",[34]MTK!O19)</f>
        <v>80</v>
      </c>
      <c r="P19" s="135">
        <f>IF([34]MTK!P19="","",[34]MTK!P19)</f>
        <v>79</v>
      </c>
      <c r="Q19" s="135">
        <f>IF([34]MTK!Q19="","",[34]MTK!Q19)</f>
        <v>82</v>
      </c>
      <c r="R19" s="135">
        <f>IF([34]MTK!R19="","",[34]MTK!R19)</f>
        <v>81</v>
      </c>
      <c r="S19" s="135">
        <f>IF([34]MTK!S19="","",[34]MTK!S19)</f>
        <v>0</v>
      </c>
      <c r="T19" s="135">
        <f>IF([34]MTK!T19="","",[34]MTK!T19)</f>
        <v>0</v>
      </c>
      <c r="U19" s="135">
        <f>IF([34]MTK!U19="","",[34]MTK!U19)</f>
        <v>0</v>
      </c>
      <c r="V19" s="135">
        <f>IF([34]MTK!V19="","",[34]MTK!V19)</f>
        <v>0</v>
      </c>
      <c r="W19" s="375">
        <f>IF([34]MTK!W19="","",[34]MTK!W19)</f>
        <v>82</v>
      </c>
      <c r="X19" s="375">
        <f>IF([34]MTK!X19="","",[34]MTK!X19)</f>
        <v>80.5</v>
      </c>
      <c r="Y19" s="351">
        <f>IF([34]MTK!Y19="","",[34]MTK!Y19)</f>
        <v>79</v>
      </c>
      <c r="Z19" s="302">
        <f t="shared" si="8"/>
        <v>81</v>
      </c>
      <c r="AA19" s="201">
        <f t="shared" si="9"/>
        <v>85</v>
      </c>
      <c r="AB19" s="201">
        <f t="shared" si="10"/>
        <v>0</v>
      </c>
      <c r="AC19" s="201">
        <f t="shared" si="11"/>
        <v>1</v>
      </c>
      <c r="AD19" s="201">
        <f t="shared" si="12"/>
        <v>5</v>
      </c>
      <c r="AE19" s="221" t="str">
        <f t="shared" si="13"/>
        <v>Menunjukkan penguasaan dalam Menjelaskan dan menyelesaikan masalah yang berkaitan dengan rasio dua besaran, perbandingan senilai dan berbalik nilai.</v>
      </c>
      <c r="AF19" s="226" t="str">
        <f t="shared" si="14"/>
        <v>Perlu bantuan dalam 0</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73"/>
      <c r="B20" s="134">
        <f t="shared" si="7"/>
        <v>12</v>
      </c>
      <c r="C20" s="135">
        <f>IF(Data!F16="","",Data!F16)</f>
        <v>2102</v>
      </c>
      <c r="D20" s="135" t="str">
        <f>IF(Data!G16="","",Data!G16)</f>
        <v>0104675982</v>
      </c>
      <c r="E20" s="152" t="str">
        <f>IF(Data!H16="","",Data!H16)</f>
        <v>M. RAFFY MAULA DANNY</v>
      </c>
      <c r="F20" s="135" t="str">
        <f>IF(Data!I16="","",Data!I16)</f>
        <v>L</v>
      </c>
      <c r="G20" s="135">
        <f>IF([34]MTK!G20="","",[34]MTK!G20)</f>
        <v>90</v>
      </c>
      <c r="H20" s="135">
        <f>IF([34]MTK!H20="","",[34]MTK!H20)</f>
        <v>88</v>
      </c>
      <c r="I20" s="135">
        <f>IF([34]MTK!I20="","",[34]MTK!I20)</f>
        <v>86</v>
      </c>
      <c r="J20" s="135">
        <f>IF([34]MTK!J20="","",[34]MTK!J20)</f>
        <v>94</v>
      </c>
      <c r="K20" s="135">
        <f>IF([34]MTK!K20="","",[34]MTK!K20)</f>
        <v>0</v>
      </c>
      <c r="L20" s="135">
        <f>IF([34]MTK!L20="","",[34]MTK!L20)</f>
        <v>0</v>
      </c>
      <c r="M20" s="135">
        <f>IF([34]MTK!M20="","",[34]MTK!M20)</f>
        <v>0</v>
      </c>
      <c r="N20" s="135">
        <f>IF([34]MTK!N20="","",[34]MTK!N20)</f>
        <v>0</v>
      </c>
      <c r="O20" s="135">
        <f>IF([34]MTK!O20="","",[34]MTK!O20)</f>
        <v>75</v>
      </c>
      <c r="P20" s="135">
        <f>IF([34]MTK!P20="","",[34]MTK!P20)</f>
        <v>80</v>
      </c>
      <c r="Q20" s="135">
        <f>IF([34]MTK!Q20="","",[34]MTK!Q20)</f>
        <v>88</v>
      </c>
      <c r="R20" s="135">
        <f>IF([34]MTK!R20="","",[34]MTK!R20)</f>
        <v>98</v>
      </c>
      <c r="S20" s="135">
        <f>IF([34]MTK!S20="","",[34]MTK!S20)</f>
        <v>0</v>
      </c>
      <c r="T20" s="135">
        <f>IF([34]MTK!T20="","",[34]MTK!T20)</f>
        <v>0</v>
      </c>
      <c r="U20" s="135">
        <f>IF([34]MTK!U20="","",[34]MTK!U20)</f>
        <v>0</v>
      </c>
      <c r="V20" s="135">
        <f>IF([34]MTK!V20="","",[34]MTK!V20)</f>
        <v>0</v>
      </c>
      <c r="W20" s="375">
        <f>IF([34]MTK!W20="","",[34]MTK!W20)</f>
        <v>89.5</v>
      </c>
      <c r="X20" s="375">
        <f>IF([34]MTK!X20="","",[34]MTK!X20)</f>
        <v>85.25</v>
      </c>
      <c r="Y20" s="351">
        <f>IF([34]MTK!Y20="","",[34]MTK!Y20)</f>
        <v>77</v>
      </c>
      <c r="Z20" s="302">
        <f t="shared" si="8"/>
        <v>84</v>
      </c>
      <c r="AA20" s="201">
        <f t="shared" si="9"/>
        <v>94</v>
      </c>
      <c r="AB20" s="201">
        <f t="shared" si="10"/>
        <v>0</v>
      </c>
      <c r="AC20" s="201">
        <f t="shared" si="11"/>
        <v>4</v>
      </c>
      <c r="AD20" s="201">
        <f t="shared" si="12"/>
        <v>5</v>
      </c>
      <c r="AE20" s="221" t="str">
        <f t="shared" si="13"/>
        <v>Menunjukkan penguasaan dalam Menganalisis, menyajikan, dan menafsirkan hubungan antara data dengan cara penyajiannya.</v>
      </c>
      <c r="AF20" s="226" t="str">
        <f t="shared" si="14"/>
        <v>Perlu bantuan dalam 0</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73"/>
      <c r="B21" s="134">
        <f t="shared" si="7"/>
        <v>13</v>
      </c>
      <c r="C21" s="135">
        <f>IF(Data!F17="","",Data!F17)</f>
        <v>2090</v>
      </c>
      <c r="D21" s="135" t="str">
        <f>IF(Data!G17="","",Data!G17)</f>
        <v>3090477421</v>
      </c>
      <c r="E21" s="152" t="str">
        <f>IF(Data!H17="","",Data!H17)</f>
        <v>MARWAH RIANA</v>
      </c>
      <c r="F21" s="135" t="str">
        <f>IF(Data!I17="","",Data!I17)</f>
        <v>P</v>
      </c>
      <c r="G21" s="135">
        <f>IF([34]MTK!G21="","",[34]MTK!G21)</f>
        <v>85</v>
      </c>
      <c r="H21" s="135">
        <f>IF([34]MTK!H21="","",[34]MTK!H21)</f>
        <v>80</v>
      </c>
      <c r="I21" s="135">
        <f>IF([34]MTK!I21="","",[34]MTK!I21)</f>
        <v>78</v>
      </c>
      <c r="J21" s="135">
        <f>IF([34]MTK!J21="","",[34]MTK!J21)</f>
        <v>79</v>
      </c>
      <c r="K21" s="135">
        <f>IF([34]MTK!K21="","",[34]MTK!K21)</f>
        <v>0</v>
      </c>
      <c r="L21" s="135">
        <f>IF([34]MTK!L21="","",[34]MTK!L21)</f>
        <v>0</v>
      </c>
      <c r="M21" s="135">
        <f>IF([34]MTK!M21="","",[34]MTK!M21)</f>
        <v>0</v>
      </c>
      <c r="N21" s="135">
        <f>IF([34]MTK!N21="","",[34]MTK!N21)</f>
        <v>0</v>
      </c>
      <c r="O21" s="135">
        <f>IF([34]MTK!O21="","",[34]MTK!O21)</f>
        <v>83</v>
      </c>
      <c r="P21" s="135">
        <f>IF([34]MTK!P21="","",[34]MTK!P21)</f>
        <v>82</v>
      </c>
      <c r="Q21" s="135">
        <f>IF([34]MTK!Q21="","",[34]MTK!Q21)</f>
        <v>80</v>
      </c>
      <c r="R21" s="135">
        <f>IF([34]MTK!R21="","",[34]MTK!R21)</f>
        <v>81</v>
      </c>
      <c r="S21" s="135">
        <f>IF([34]MTK!S21="","",[34]MTK!S21)</f>
        <v>0</v>
      </c>
      <c r="T21" s="135">
        <f>IF([34]MTK!T21="","",[34]MTK!T21)</f>
        <v>0</v>
      </c>
      <c r="U21" s="135">
        <f>IF([34]MTK!U21="","",[34]MTK!U21)</f>
        <v>0</v>
      </c>
      <c r="V21" s="135">
        <f>IF([34]MTK!V21="","",[34]MTK!V21)</f>
        <v>0</v>
      </c>
      <c r="W21" s="375">
        <f>IF([34]MTK!W21="","",[34]MTK!W21)</f>
        <v>80.5</v>
      </c>
      <c r="X21" s="375">
        <f>IF([34]MTK!X21="","",[34]MTK!X21)</f>
        <v>81.5</v>
      </c>
      <c r="Y21" s="351">
        <f>IF([34]MTK!Y21="","",[34]MTK!Y21)</f>
        <v>77</v>
      </c>
      <c r="Z21" s="302">
        <f t="shared" si="8"/>
        <v>80</v>
      </c>
      <c r="AA21" s="201">
        <f t="shared" si="9"/>
        <v>85</v>
      </c>
      <c r="AB21" s="201">
        <f t="shared" si="10"/>
        <v>0</v>
      </c>
      <c r="AC21" s="201">
        <f t="shared" si="11"/>
        <v>1</v>
      </c>
      <c r="AD21" s="201">
        <f t="shared" si="12"/>
        <v>5</v>
      </c>
      <c r="AE21" s="221" t="str">
        <f t="shared" si="13"/>
        <v>Menunjukkan penguasaan dalam Menjelaskan dan menyelesaikan masalah yang berkaitan dengan rasio dua besaran, perbandingan senilai dan berbalik nilai.</v>
      </c>
      <c r="AF21" s="226" t="str">
        <f t="shared" si="14"/>
        <v>Perlu bantuan dalam 0</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73"/>
      <c r="B22" s="134">
        <f t="shared" si="7"/>
        <v>14</v>
      </c>
      <c r="C22" s="135">
        <f>IF(Data!F18="","",Data!F18)</f>
        <v>2105</v>
      </c>
      <c r="D22" s="135" t="str">
        <f>IF(Data!G18="","",Data!G18)</f>
        <v>3086284599</v>
      </c>
      <c r="E22" s="152" t="str">
        <f>IF(Data!H18="","",Data!H18)</f>
        <v>MUH. SYIFA' BAYU AJI</v>
      </c>
      <c r="F22" s="135" t="str">
        <f>IF(Data!I18="","",Data!I18)</f>
        <v>L</v>
      </c>
      <c r="G22" s="135">
        <f>IF([34]MTK!G22="","",[34]MTK!G22)</f>
        <v>80</v>
      </c>
      <c r="H22" s="135">
        <f>IF([34]MTK!H22="","",[34]MTK!H22)</f>
        <v>79</v>
      </c>
      <c r="I22" s="135">
        <f>IF([34]MTK!I22="","",[34]MTK!I22)</f>
        <v>78</v>
      </c>
      <c r="J22" s="135">
        <f>IF([34]MTK!J22="","",[34]MTK!J22)</f>
        <v>77</v>
      </c>
      <c r="K22" s="135">
        <f>IF([34]MTK!K22="","",[34]MTK!K22)</f>
        <v>0</v>
      </c>
      <c r="L22" s="135">
        <f>IF([34]MTK!L22="","",[34]MTK!L22)</f>
        <v>0</v>
      </c>
      <c r="M22" s="135">
        <f>IF([34]MTK!M22="","",[34]MTK!M22)</f>
        <v>0</v>
      </c>
      <c r="N22" s="135">
        <f>IF([34]MTK!N22="","",[34]MTK!N22)</f>
        <v>0</v>
      </c>
      <c r="O22" s="135">
        <f>IF([34]MTK!O22="","",[34]MTK!O22)</f>
        <v>80</v>
      </c>
      <c r="P22" s="135">
        <f>IF([34]MTK!P22="","",[34]MTK!P22)</f>
        <v>79</v>
      </c>
      <c r="Q22" s="135">
        <f>IF([34]MTK!Q22="","",[34]MTK!Q22)</f>
        <v>77</v>
      </c>
      <c r="R22" s="135">
        <f>IF([34]MTK!R22="","",[34]MTK!R22)</f>
        <v>78</v>
      </c>
      <c r="S22" s="135">
        <f>IF([34]MTK!S22="","",[34]MTK!S22)</f>
        <v>0</v>
      </c>
      <c r="T22" s="135">
        <f>IF([34]MTK!T22="","",[34]MTK!T22)</f>
        <v>0</v>
      </c>
      <c r="U22" s="135">
        <f>IF([34]MTK!U22="","",[34]MTK!U22)</f>
        <v>0</v>
      </c>
      <c r="V22" s="135">
        <f>IF([34]MTK!V22="","",[34]MTK!V22)</f>
        <v>0</v>
      </c>
      <c r="W22" s="375">
        <f>IF([34]MTK!W22="","",[34]MTK!W22)</f>
        <v>78.5</v>
      </c>
      <c r="X22" s="375">
        <f>IF([34]MTK!X22="","",[34]MTK!X22)</f>
        <v>78.5</v>
      </c>
      <c r="Y22" s="351">
        <f>IF([34]MTK!Y22="","",[34]MTK!Y22)</f>
        <v>79</v>
      </c>
      <c r="Z22" s="302">
        <f t="shared" si="8"/>
        <v>79</v>
      </c>
      <c r="AA22" s="201">
        <f t="shared" si="9"/>
        <v>80</v>
      </c>
      <c r="AB22" s="201">
        <f t="shared" si="10"/>
        <v>0</v>
      </c>
      <c r="AC22" s="201">
        <f t="shared" si="11"/>
        <v>1</v>
      </c>
      <c r="AD22" s="201">
        <f t="shared" si="12"/>
        <v>5</v>
      </c>
      <c r="AE22" s="221" t="str">
        <f t="shared" si="13"/>
        <v>Menunjukkan penguasaan dalam Menjelaskan dan menyelesaikan masalah yang berkaitan dengan rasio dua besaran, perbandingan senilai dan berbalik nilai.</v>
      </c>
      <c r="AF22" s="226" t="str">
        <f t="shared" si="14"/>
        <v>Perlu bantuan dalam 0</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73"/>
      <c r="B23" s="134">
        <f t="shared" si="7"/>
        <v>15</v>
      </c>
      <c r="C23" s="135">
        <f>IF(Data!F19="","",Data!F19)</f>
        <v>2079</v>
      </c>
      <c r="D23" s="135" t="str">
        <f>IF(Data!G19="","",Data!G19)</f>
        <v>0102646736</v>
      </c>
      <c r="E23" s="152" t="str">
        <f>IF(Data!H19="","",Data!H19)</f>
        <v>MUHAMMAD FATIKHUL ILMI</v>
      </c>
      <c r="F23" s="135" t="str">
        <f>IF(Data!I19="","",Data!I19)</f>
        <v>L</v>
      </c>
      <c r="G23" s="135">
        <f>IF([34]MTK!G23="","",[34]MTK!G23)</f>
        <v>80</v>
      </c>
      <c r="H23" s="135">
        <f>IF([34]MTK!H23="","",[34]MTK!H23)</f>
        <v>81</v>
      </c>
      <c r="I23" s="135">
        <f>IF([34]MTK!I23="","",[34]MTK!I23)</f>
        <v>79</v>
      </c>
      <c r="J23" s="135">
        <f>IF([34]MTK!J23="","",[34]MTK!J23)</f>
        <v>80.2</v>
      </c>
      <c r="K23" s="135">
        <f>IF([34]MTK!K23="","",[34]MTK!K23)</f>
        <v>0</v>
      </c>
      <c r="L23" s="135">
        <f>IF([34]MTK!L23="","",[34]MTK!L23)</f>
        <v>0</v>
      </c>
      <c r="M23" s="135">
        <f>IF([34]MTK!M23="","",[34]MTK!M23)</f>
        <v>0</v>
      </c>
      <c r="N23" s="135">
        <f>IF([34]MTK!N23="","",[34]MTK!N23)</f>
        <v>0</v>
      </c>
      <c r="O23" s="135">
        <f>IF([34]MTK!O23="","",[34]MTK!O23)</f>
        <v>75</v>
      </c>
      <c r="P23" s="135">
        <f>IF([34]MTK!P23="","",[34]MTK!P23)</f>
        <v>80</v>
      </c>
      <c r="Q23" s="135">
        <f>IF([34]MTK!Q23="","",[34]MTK!Q23)</f>
        <v>78</v>
      </c>
      <c r="R23" s="135">
        <f>IF([34]MTK!R23="","",[34]MTK!R23)</f>
        <v>82</v>
      </c>
      <c r="S23" s="135">
        <f>IF([34]MTK!S23="","",[34]MTK!S23)</f>
        <v>0</v>
      </c>
      <c r="T23" s="135">
        <f>IF([34]MTK!T23="","",[34]MTK!T23)</f>
        <v>0</v>
      </c>
      <c r="U23" s="135">
        <f>IF([34]MTK!U23="","",[34]MTK!U23)</f>
        <v>0</v>
      </c>
      <c r="V23" s="135">
        <f>IF([34]MTK!V23="","",[34]MTK!V23)</f>
        <v>0</v>
      </c>
      <c r="W23" s="375">
        <f>IF([34]MTK!W23="","",[34]MTK!W23)</f>
        <v>80.05</v>
      </c>
      <c r="X23" s="375">
        <f>IF([34]MTK!X23="","",[34]MTK!X23)</f>
        <v>78.75</v>
      </c>
      <c r="Y23" s="351">
        <f>IF([34]MTK!Y23="","",[34]MTK!Y23)</f>
        <v>74</v>
      </c>
      <c r="Z23" s="302">
        <f t="shared" si="8"/>
        <v>78</v>
      </c>
      <c r="AA23" s="201">
        <f t="shared" si="9"/>
        <v>81</v>
      </c>
      <c r="AB23" s="201">
        <f t="shared" si="10"/>
        <v>0</v>
      </c>
      <c r="AC23" s="201">
        <f t="shared" si="11"/>
        <v>2</v>
      </c>
      <c r="AD23" s="201">
        <f t="shared" si="12"/>
        <v>5</v>
      </c>
      <c r="AE23" s="221" t="str">
        <f t="shared" si="13"/>
        <v>Menunjukkan penguasaan dalam Menganalisis dan menyelesaikan masalah yang berkaitan dengan hubungan antar sudut sebagai akibat dari dua garis sejajar yang dipotong oleh garis transversal.</v>
      </c>
      <c r="AF23" s="226" t="str">
        <f t="shared" si="14"/>
        <v>Perlu bantuan dalam 0</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73"/>
      <c r="B24" s="134">
        <f t="shared" si="7"/>
        <v>16</v>
      </c>
      <c r="C24" s="135">
        <f>IF(Data!F20="","",Data!F20)</f>
        <v>2106</v>
      </c>
      <c r="D24" s="135" t="str">
        <f>IF(Data!G20="","",Data!G20)</f>
        <v>3117077014</v>
      </c>
      <c r="E24" s="152" t="str">
        <f>IF(Data!H20="","",Data!H20)</f>
        <v>MUHAMMAD RAZIF KASYAFANI</v>
      </c>
      <c r="F24" s="135" t="str">
        <f>IF(Data!I20="","",Data!I20)</f>
        <v>L</v>
      </c>
      <c r="G24" s="135">
        <f>IF([34]MTK!G24="","",[34]MTK!G24)</f>
        <v>80</v>
      </c>
      <c r="H24" s="135">
        <f>IF([34]MTK!H24="","",[34]MTK!H24)</f>
        <v>78</v>
      </c>
      <c r="I24" s="135">
        <f>IF([34]MTK!I24="","",[34]MTK!I24)</f>
        <v>85</v>
      </c>
      <c r="J24" s="135">
        <f>IF([34]MTK!J24="","",[34]MTK!J24)</f>
        <v>79</v>
      </c>
      <c r="K24" s="135">
        <f>IF([34]MTK!K24="","",[34]MTK!K24)</f>
        <v>0</v>
      </c>
      <c r="L24" s="135">
        <f>IF([34]MTK!L24="","",[34]MTK!L24)</f>
        <v>0</v>
      </c>
      <c r="M24" s="135">
        <f>IF([34]MTK!M24="","",[34]MTK!M24)</f>
        <v>0</v>
      </c>
      <c r="N24" s="135">
        <f>IF([34]MTK!N24="","",[34]MTK!N24)</f>
        <v>0</v>
      </c>
      <c r="O24" s="135">
        <f>IF([34]MTK!O24="","",[34]MTK!O24)</f>
        <v>84</v>
      </c>
      <c r="P24" s="135">
        <f>IF([34]MTK!P24="","",[34]MTK!P24)</f>
        <v>80</v>
      </c>
      <c r="Q24" s="135">
        <f>IF([34]MTK!Q24="","",[34]MTK!Q24)</f>
        <v>77</v>
      </c>
      <c r="R24" s="135">
        <f>IF([34]MTK!R24="","",[34]MTK!R24)</f>
        <v>75</v>
      </c>
      <c r="S24" s="135">
        <f>IF([34]MTK!S24="","",[34]MTK!S24)</f>
        <v>0</v>
      </c>
      <c r="T24" s="135">
        <f>IF([34]MTK!T24="","",[34]MTK!T24)</f>
        <v>0</v>
      </c>
      <c r="U24" s="135">
        <f>IF([34]MTK!U24="","",[34]MTK!U24)</f>
        <v>0</v>
      </c>
      <c r="V24" s="135">
        <f>IF([34]MTK!V24="","",[34]MTK!V24)</f>
        <v>0</v>
      </c>
      <c r="W24" s="375">
        <f>IF([34]MTK!W24="","",[34]MTK!W24)</f>
        <v>80.5</v>
      </c>
      <c r="X24" s="375">
        <f>IF([34]MTK!X24="","",[34]MTK!X24)</f>
        <v>79</v>
      </c>
      <c r="Y24" s="351">
        <f>IF([34]MTK!Y24="","",[34]MTK!Y24)</f>
        <v>77</v>
      </c>
      <c r="Z24" s="302">
        <f t="shared" si="8"/>
        <v>79</v>
      </c>
      <c r="AA24" s="201">
        <f t="shared" si="9"/>
        <v>85</v>
      </c>
      <c r="AB24" s="201">
        <f t="shared" si="10"/>
        <v>0</v>
      </c>
      <c r="AC24" s="201">
        <f t="shared" si="11"/>
        <v>3</v>
      </c>
      <c r="AD24" s="201">
        <f t="shared" si="12"/>
        <v>5</v>
      </c>
      <c r="AE24" s="221" t="str">
        <f t="shared" si="13"/>
        <v>Menunjukkan penguasaan dalam Mengaitkan dan menyelesaikan masalah kontekstual yang berkaitan dengan keliling serta luas segiempat dan segitiga.</v>
      </c>
      <c r="AF24" s="226" t="str">
        <f t="shared" si="14"/>
        <v>Perlu bantuan dalam 0</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73"/>
      <c r="B25" s="134">
        <f t="shared" si="7"/>
        <v>17</v>
      </c>
      <c r="C25" s="135">
        <f>IF(Data!F21="","",Data!F21)</f>
        <v>2092</v>
      </c>
      <c r="D25" s="135" t="str">
        <f>IF(Data!G21="","",Data!G21)</f>
        <v>3098715690</v>
      </c>
      <c r="E25" s="152" t="str">
        <f>IF(Data!H21="","",Data!H21)</f>
        <v>NAZILATUN NIKMAH</v>
      </c>
      <c r="F25" s="135" t="str">
        <f>IF(Data!I21="","",Data!I21)</f>
        <v>P</v>
      </c>
      <c r="G25" s="135">
        <f>IF([34]MTK!G25="","",[34]MTK!G25)</f>
        <v>85</v>
      </c>
      <c r="H25" s="135">
        <f>IF([34]MTK!H25="","",[34]MTK!H25)</f>
        <v>80</v>
      </c>
      <c r="I25" s="135">
        <f>IF([34]MTK!I25="","",[34]MTK!I25)</f>
        <v>88</v>
      </c>
      <c r="J25" s="135">
        <f>IF([34]MTK!J25="","",[34]MTK!J25)</f>
        <v>83</v>
      </c>
      <c r="K25" s="135">
        <f>IF([34]MTK!K25="","",[34]MTK!K25)</f>
        <v>0</v>
      </c>
      <c r="L25" s="135">
        <f>IF([34]MTK!L25="","",[34]MTK!L25)</f>
        <v>0</v>
      </c>
      <c r="M25" s="135">
        <f>IF([34]MTK!M25="","",[34]MTK!M25)</f>
        <v>0</v>
      </c>
      <c r="N25" s="135">
        <f>IF([34]MTK!N25="","",[34]MTK!N25)</f>
        <v>0</v>
      </c>
      <c r="O25" s="135">
        <f>IF([34]MTK!O25="","",[34]MTK!O25)</f>
        <v>83</v>
      </c>
      <c r="P25" s="135">
        <f>IF([34]MTK!P25="","",[34]MTK!P25)</f>
        <v>82</v>
      </c>
      <c r="Q25" s="135">
        <f>IF([34]MTK!Q25="","",[34]MTK!Q25)</f>
        <v>88</v>
      </c>
      <c r="R25" s="135">
        <f>IF([34]MTK!R25="","",[34]MTK!R25)</f>
        <v>80</v>
      </c>
      <c r="S25" s="135">
        <f>IF([34]MTK!S25="","",[34]MTK!S25)</f>
        <v>0</v>
      </c>
      <c r="T25" s="135">
        <f>IF([34]MTK!T25="","",[34]MTK!T25)</f>
        <v>0</v>
      </c>
      <c r="U25" s="135">
        <f>IF([34]MTK!U25="","",[34]MTK!U25)</f>
        <v>0</v>
      </c>
      <c r="V25" s="135">
        <f>IF([34]MTK!V25="","",[34]MTK!V25)</f>
        <v>0</v>
      </c>
      <c r="W25" s="375">
        <f>IF([34]MTK!W25="","",[34]MTK!W25)</f>
        <v>84</v>
      </c>
      <c r="X25" s="375">
        <f>IF([34]MTK!X25="","",[34]MTK!X25)</f>
        <v>83.25</v>
      </c>
      <c r="Y25" s="351">
        <f>IF([34]MTK!Y25="","",[34]MTK!Y25)</f>
        <v>79</v>
      </c>
      <c r="Z25" s="302">
        <f t="shared" si="8"/>
        <v>82</v>
      </c>
      <c r="AA25" s="201">
        <f t="shared" si="9"/>
        <v>88</v>
      </c>
      <c r="AB25" s="201">
        <f t="shared" si="10"/>
        <v>0</v>
      </c>
      <c r="AC25" s="201">
        <f t="shared" si="11"/>
        <v>3</v>
      </c>
      <c r="AD25" s="201">
        <f t="shared" si="12"/>
        <v>5</v>
      </c>
      <c r="AE25" s="221" t="str">
        <f t="shared" si="13"/>
        <v>Menunjukkan penguasaan dalam Mengaitkan dan menyelesaikan masalah kontekstual yang berkaitan dengan keliling serta luas segiempat dan segitiga.</v>
      </c>
      <c r="AF25" s="226" t="str">
        <f t="shared" si="14"/>
        <v>Perlu bantuan dalam 0</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73"/>
      <c r="B26" s="134">
        <f t="shared" si="7"/>
        <v>18</v>
      </c>
      <c r="C26" s="135">
        <f>IF(Data!F22="","",Data!F22)</f>
        <v>2114</v>
      </c>
      <c r="D26" s="135" t="str">
        <f>IF(Data!G22="","",Data!G22)</f>
        <v>0095372418</v>
      </c>
      <c r="E26" s="152" t="str">
        <f>IF(Data!H22="","",Data!H22)</f>
        <v>NIRMALA MAHARANI</v>
      </c>
      <c r="F26" s="135" t="str">
        <f>IF(Data!I22="","",Data!I22)</f>
        <v>P</v>
      </c>
      <c r="G26" s="135">
        <f>IF([34]MTK!G26="","",[34]MTK!G26)</f>
        <v>84</v>
      </c>
      <c r="H26" s="135">
        <f>IF([34]MTK!H26="","",[34]MTK!H26)</f>
        <v>82</v>
      </c>
      <c r="I26" s="135">
        <f>IF([34]MTK!I26="","",[34]MTK!I26)</f>
        <v>80</v>
      </c>
      <c r="J26" s="135">
        <f>IF([34]MTK!J26="","",[34]MTK!J26)</f>
        <v>79</v>
      </c>
      <c r="K26" s="135">
        <f>IF([34]MTK!K26="","",[34]MTK!K26)</f>
        <v>0</v>
      </c>
      <c r="L26" s="135">
        <f>IF([34]MTK!L26="","",[34]MTK!L26)</f>
        <v>0</v>
      </c>
      <c r="M26" s="135">
        <f>IF([34]MTK!M26="","",[34]MTK!M26)</f>
        <v>0</v>
      </c>
      <c r="N26" s="135">
        <f>IF([34]MTK!N26="","",[34]MTK!N26)</f>
        <v>0</v>
      </c>
      <c r="O26" s="135">
        <f>IF([34]MTK!O26="","",[34]MTK!O26)</f>
        <v>83</v>
      </c>
      <c r="P26" s="135">
        <f>IF([34]MTK!P26="","",[34]MTK!P26)</f>
        <v>80</v>
      </c>
      <c r="Q26" s="135">
        <f>IF([34]MTK!Q26="","",[34]MTK!Q26)</f>
        <v>81</v>
      </c>
      <c r="R26" s="135">
        <f>IF([34]MTK!R26="","",[34]MTK!R26)</f>
        <v>79</v>
      </c>
      <c r="S26" s="135">
        <f>IF([34]MTK!S26="","",[34]MTK!S26)</f>
        <v>0</v>
      </c>
      <c r="T26" s="135">
        <f>IF([34]MTK!T26="","",[34]MTK!T26)</f>
        <v>0</v>
      </c>
      <c r="U26" s="135">
        <f>IF([34]MTK!U26="","",[34]MTK!U26)</f>
        <v>0</v>
      </c>
      <c r="V26" s="135">
        <f>IF([34]MTK!V26="","",[34]MTK!V26)</f>
        <v>0</v>
      </c>
      <c r="W26" s="375">
        <f>IF([34]MTK!W26="","",[34]MTK!W26)</f>
        <v>81.25</v>
      </c>
      <c r="X26" s="375">
        <f>IF([34]MTK!X26="","",[34]MTK!X26)</f>
        <v>80.75</v>
      </c>
      <c r="Y26" s="351">
        <f>IF([34]MTK!Y26="","",[34]MTK!Y26)</f>
        <v>82</v>
      </c>
      <c r="Z26" s="302">
        <f t="shared" si="8"/>
        <v>81</v>
      </c>
      <c r="AA26" s="201">
        <f t="shared" si="9"/>
        <v>84</v>
      </c>
      <c r="AB26" s="201">
        <f t="shared" si="10"/>
        <v>0</v>
      </c>
      <c r="AC26" s="201">
        <f t="shared" si="11"/>
        <v>1</v>
      </c>
      <c r="AD26" s="201">
        <f t="shared" si="12"/>
        <v>5</v>
      </c>
      <c r="AE26" s="221" t="str">
        <f t="shared" si="13"/>
        <v>Menunjukkan penguasaan dalam Menjelaskan dan menyelesaikan masalah yang berkaitan dengan rasio dua besaran, perbandingan senilai dan berbalik nilai.</v>
      </c>
      <c r="AF26" s="226" t="str">
        <f t="shared" si="14"/>
        <v>Perlu bantuan dalam 0</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73"/>
      <c r="B27" s="134">
        <f t="shared" si="7"/>
        <v>19</v>
      </c>
      <c r="C27" s="135">
        <f>IF(Data!F23="","",Data!F23)</f>
        <v>2149</v>
      </c>
      <c r="D27" s="135" t="str">
        <f>IF(Data!G23="","",Data!G23)</f>
        <v>3100029460</v>
      </c>
      <c r="E27" s="152" t="str">
        <f>IF(Data!H23="","",Data!H23)</f>
        <v>NOR ALIA SILFA</v>
      </c>
      <c r="F27" s="135" t="str">
        <f>IF(Data!I23="","",Data!I23)</f>
        <v>P</v>
      </c>
      <c r="G27" s="135">
        <f>IF([34]MTK!G27="","",[34]MTK!G27)</f>
        <v>80</v>
      </c>
      <c r="H27" s="135">
        <f>IF([34]MTK!H27="","",[34]MTK!H27)</f>
        <v>81</v>
      </c>
      <c r="I27" s="135">
        <f>IF([34]MTK!I27="","",[34]MTK!I27)</f>
        <v>83</v>
      </c>
      <c r="J27" s="135">
        <f>IF([34]MTK!J27="","",[34]MTK!J27)</f>
        <v>80.3</v>
      </c>
      <c r="K27" s="135">
        <f>IF([34]MTK!K27="","",[34]MTK!K27)</f>
        <v>0</v>
      </c>
      <c r="L27" s="135">
        <f>IF([34]MTK!L27="","",[34]MTK!L27)</f>
        <v>0</v>
      </c>
      <c r="M27" s="135">
        <f>IF([34]MTK!M27="","",[34]MTK!M27)</f>
        <v>0</v>
      </c>
      <c r="N27" s="135">
        <f>IF([34]MTK!N27="","",[34]MTK!N27)</f>
        <v>0</v>
      </c>
      <c r="O27" s="135">
        <f>IF([34]MTK!O27="","",[34]MTK!O27)</f>
        <v>84</v>
      </c>
      <c r="P27" s="135">
        <f>IF([34]MTK!P27="","",[34]MTK!P27)</f>
        <v>81</v>
      </c>
      <c r="Q27" s="135">
        <f>IF([34]MTK!Q27="","",[34]MTK!Q27)</f>
        <v>83.2</v>
      </c>
      <c r="R27" s="135">
        <f>IF([34]MTK!R27="","",[34]MTK!R27)</f>
        <v>80</v>
      </c>
      <c r="S27" s="135">
        <f>IF([34]MTK!S27="","",[34]MTK!S27)</f>
        <v>0</v>
      </c>
      <c r="T27" s="135">
        <f>IF([34]MTK!T27="","",[34]MTK!T27)</f>
        <v>0</v>
      </c>
      <c r="U27" s="135">
        <f>IF([34]MTK!U27="","",[34]MTK!U27)</f>
        <v>0</v>
      </c>
      <c r="V27" s="135">
        <f>IF([34]MTK!V27="","",[34]MTK!V27)</f>
        <v>0</v>
      </c>
      <c r="W27" s="375">
        <f>IF([34]MTK!W27="","",[34]MTK!W27)</f>
        <v>81.075000000000003</v>
      </c>
      <c r="X27" s="375">
        <f>IF([34]MTK!X27="","",[34]MTK!X27)</f>
        <v>82.05</v>
      </c>
      <c r="Y27" s="351">
        <f>IF([34]MTK!Y27="","",[34]MTK!Y27)</f>
        <v>79</v>
      </c>
      <c r="Z27" s="302">
        <f t="shared" si="8"/>
        <v>81</v>
      </c>
      <c r="AA27" s="201">
        <f t="shared" si="9"/>
        <v>83</v>
      </c>
      <c r="AB27" s="201">
        <f t="shared" si="10"/>
        <v>0</v>
      </c>
      <c r="AC27" s="201">
        <f t="shared" si="11"/>
        <v>3</v>
      </c>
      <c r="AD27" s="201">
        <f t="shared" si="12"/>
        <v>5</v>
      </c>
      <c r="AE27" s="221" t="str">
        <f t="shared" si="13"/>
        <v>Menunjukkan penguasaan dalam Mengaitkan dan menyelesaikan masalah kontekstual yang berkaitan dengan keliling serta luas segiempat dan segitiga.</v>
      </c>
      <c r="AF27" s="226" t="str">
        <f t="shared" si="14"/>
        <v>Perlu bantuan dalam 0</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73"/>
      <c r="B28" s="134">
        <f t="shared" si="7"/>
        <v>20</v>
      </c>
      <c r="C28" s="135">
        <f>IF(Data!F24="","",Data!F24)</f>
        <v>2110</v>
      </c>
      <c r="D28" s="135" t="str">
        <f>IF(Data!G24="","",Data!G24)</f>
        <v>0098467142</v>
      </c>
      <c r="E28" s="152" t="str">
        <f>IF(Data!H24="","",Data!H24)</f>
        <v>NUR MUTIA</v>
      </c>
      <c r="F28" s="135" t="str">
        <f>IF(Data!I24="","",Data!I24)</f>
        <v>P</v>
      </c>
      <c r="G28" s="135">
        <f>IF([34]MTK!G28="","",[34]MTK!G28)</f>
        <v>84</v>
      </c>
      <c r="H28" s="135">
        <f>IF([34]MTK!H28="","",[34]MTK!H28)</f>
        <v>83</v>
      </c>
      <c r="I28" s="135">
        <f>IF([34]MTK!I28="","",[34]MTK!I28)</f>
        <v>87</v>
      </c>
      <c r="J28" s="135">
        <f>IF([34]MTK!J28="","",[34]MTK!J28)</f>
        <v>80</v>
      </c>
      <c r="K28" s="135">
        <f>IF([34]MTK!K28="","",[34]MTK!K28)</f>
        <v>0</v>
      </c>
      <c r="L28" s="135">
        <f>IF([34]MTK!L28="","",[34]MTK!L28)</f>
        <v>0</v>
      </c>
      <c r="M28" s="135">
        <f>IF([34]MTK!M28="","",[34]MTK!M28)</f>
        <v>0</v>
      </c>
      <c r="N28" s="135">
        <f>IF([34]MTK!N28="","",[34]MTK!N28)</f>
        <v>0</v>
      </c>
      <c r="O28" s="135">
        <f>IF([34]MTK!O28="","",[34]MTK!O28)</f>
        <v>75</v>
      </c>
      <c r="P28" s="135">
        <f>IF([34]MTK!P28="","",[34]MTK!P28)</f>
        <v>80</v>
      </c>
      <c r="Q28" s="135">
        <f>IF([34]MTK!Q28="","",[34]MTK!Q28)</f>
        <v>88</v>
      </c>
      <c r="R28" s="135">
        <f>IF([34]MTK!R28="","",[34]MTK!R28)</f>
        <v>84</v>
      </c>
      <c r="S28" s="135">
        <f>IF([34]MTK!S28="","",[34]MTK!S28)</f>
        <v>0</v>
      </c>
      <c r="T28" s="135">
        <f>IF([34]MTK!T28="","",[34]MTK!T28)</f>
        <v>0</v>
      </c>
      <c r="U28" s="135">
        <f>IF([34]MTK!U28="","",[34]MTK!U28)</f>
        <v>0</v>
      </c>
      <c r="V28" s="135">
        <f>IF([34]MTK!V28="","",[34]MTK!V28)</f>
        <v>0</v>
      </c>
      <c r="W28" s="375">
        <f>IF([34]MTK!W28="","",[34]MTK!W28)</f>
        <v>83.5</v>
      </c>
      <c r="X28" s="375">
        <f>IF([34]MTK!X28="","",[34]MTK!X28)</f>
        <v>81.75</v>
      </c>
      <c r="Y28" s="351">
        <f>IF([34]MTK!Y28="","",[34]MTK!Y28)</f>
        <v>77</v>
      </c>
      <c r="Z28" s="302">
        <f t="shared" si="8"/>
        <v>81</v>
      </c>
      <c r="AA28" s="201">
        <f t="shared" si="9"/>
        <v>87</v>
      </c>
      <c r="AB28" s="201">
        <f t="shared" si="10"/>
        <v>0</v>
      </c>
      <c r="AC28" s="201">
        <f t="shared" si="11"/>
        <v>3</v>
      </c>
      <c r="AD28" s="201">
        <f t="shared" si="12"/>
        <v>5</v>
      </c>
      <c r="AE28" s="221" t="str">
        <f t="shared" si="13"/>
        <v>Menunjukkan penguasaan dalam Mengaitkan dan menyelesaikan masalah kontekstual yang berkaitan dengan keliling serta luas segiempat dan segitiga.</v>
      </c>
      <c r="AF28" s="226" t="str">
        <f t="shared" si="14"/>
        <v>Perlu bantuan dalam 0</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73"/>
      <c r="B29" s="134">
        <f t="shared" si="7"/>
        <v>21</v>
      </c>
      <c r="C29" s="135">
        <f>IF(Data!F25="","",Data!F25)</f>
        <v>2098</v>
      </c>
      <c r="D29" s="135" t="str">
        <f>IF(Data!G25="","",Data!G25)</f>
        <v>3101119122</v>
      </c>
      <c r="E29" s="152" t="str">
        <f>IF(Data!H25="","",Data!H25)</f>
        <v>ROHMAT HIDAYAT</v>
      </c>
      <c r="F29" s="135" t="str">
        <f>IF(Data!I25="","",Data!I25)</f>
        <v>L</v>
      </c>
      <c r="G29" s="135">
        <f>IF([34]MTK!G29="","",[34]MTK!G29)</f>
        <v>82</v>
      </c>
      <c r="H29" s="135">
        <f>IF([34]MTK!H29="","",[34]MTK!H29)</f>
        <v>80</v>
      </c>
      <c r="I29" s="135">
        <f>IF([34]MTK!I29="","",[34]MTK!I29)</f>
        <v>83</v>
      </c>
      <c r="J29" s="135">
        <f>IF([34]MTK!J29="","",[34]MTK!J29)</f>
        <v>78</v>
      </c>
      <c r="K29" s="135">
        <f>IF([34]MTK!K29="","",[34]MTK!K29)</f>
        <v>0</v>
      </c>
      <c r="L29" s="135">
        <f>IF([34]MTK!L29="","",[34]MTK!L29)</f>
        <v>0</v>
      </c>
      <c r="M29" s="135">
        <f>IF([34]MTK!M29="","",[34]MTK!M29)</f>
        <v>0</v>
      </c>
      <c r="N29" s="135">
        <f>IF([34]MTK!N29="","",[34]MTK!N29)</f>
        <v>0</v>
      </c>
      <c r="O29" s="135">
        <f>IF([34]MTK!O29="","",[34]MTK!O29)</f>
        <v>84</v>
      </c>
      <c r="P29" s="135">
        <f>IF([34]MTK!P29="","",[34]MTK!P29)</f>
        <v>80</v>
      </c>
      <c r="Q29" s="135">
        <f>IF([34]MTK!Q29="","",[34]MTK!Q29)</f>
        <v>85</v>
      </c>
      <c r="R29" s="135">
        <f>IF([34]MTK!R29="","",[34]MTK!R29)</f>
        <v>79</v>
      </c>
      <c r="S29" s="135">
        <f>IF([34]MTK!S29="","",[34]MTK!S29)</f>
        <v>0</v>
      </c>
      <c r="T29" s="135">
        <f>IF([34]MTK!T29="","",[34]MTK!T29)</f>
        <v>0</v>
      </c>
      <c r="U29" s="135">
        <f>IF([34]MTK!U29="","",[34]MTK!U29)</f>
        <v>0</v>
      </c>
      <c r="V29" s="135">
        <f>IF([34]MTK!V29="","",[34]MTK!V29)</f>
        <v>0</v>
      </c>
      <c r="W29" s="375">
        <f>IF([34]MTK!W29="","",[34]MTK!W29)</f>
        <v>80.75</v>
      </c>
      <c r="X29" s="375">
        <f>IF([34]MTK!X29="","",[34]MTK!X29)</f>
        <v>82</v>
      </c>
      <c r="Y29" s="351">
        <f>IF([34]MTK!Y29="","",[34]MTK!Y29)</f>
        <v>82</v>
      </c>
      <c r="Z29" s="302">
        <f t="shared" si="8"/>
        <v>82</v>
      </c>
      <c r="AA29" s="201">
        <f t="shared" si="9"/>
        <v>83</v>
      </c>
      <c r="AB29" s="201">
        <f t="shared" si="10"/>
        <v>0</v>
      </c>
      <c r="AC29" s="201">
        <f t="shared" si="11"/>
        <v>3</v>
      </c>
      <c r="AD29" s="201">
        <f t="shared" si="12"/>
        <v>5</v>
      </c>
      <c r="AE29" s="221" t="str">
        <f t="shared" si="13"/>
        <v>Menunjukkan penguasaan dalam Mengaitkan dan menyelesaikan masalah kontekstual yang berkaitan dengan keliling serta luas segiempat dan segitiga.</v>
      </c>
      <c r="AF29" s="226" t="str">
        <f t="shared" si="14"/>
        <v>Perlu bantuan dalam 0</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73"/>
      <c r="B30" s="134">
        <f t="shared" si="7"/>
        <v>22</v>
      </c>
      <c r="C30" s="135">
        <f>IF(Data!F26="","",Data!F26)</f>
        <v>2080</v>
      </c>
      <c r="D30" s="135" t="str">
        <f>IF(Data!G26="","",Data!G26)</f>
        <v>0091657289</v>
      </c>
      <c r="E30" s="152" t="str">
        <f>IF(Data!H26="","",Data!H26)</f>
        <v>SABRINA OKTAVIANI</v>
      </c>
      <c r="F30" s="135" t="str">
        <f>IF(Data!I26="","",Data!I26)</f>
        <v>P</v>
      </c>
      <c r="G30" s="135">
        <f>IF([34]MTK!G30="","",[34]MTK!G30)</f>
        <v>78</v>
      </c>
      <c r="H30" s="135">
        <f>IF([34]MTK!H30="","",[34]MTK!H30)</f>
        <v>76</v>
      </c>
      <c r="I30" s="135">
        <f>IF([34]MTK!I30="","",[34]MTK!I30)</f>
        <v>79</v>
      </c>
      <c r="J30" s="135">
        <f>IF([34]MTK!J30="","",[34]MTK!J30)</f>
        <v>75</v>
      </c>
      <c r="K30" s="135">
        <f>IF([34]MTK!K30="","",[34]MTK!K30)</f>
        <v>0</v>
      </c>
      <c r="L30" s="135">
        <f>IF([34]MTK!L30="","",[34]MTK!L30)</f>
        <v>0</v>
      </c>
      <c r="M30" s="135">
        <f>IF([34]MTK!M30="","",[34]MTK!M30)</f>
        <v>0</v>
      </c>
      <c r="N30" s="135">
        <f>IF([34]MTK!N30="","",[34]MTK!N30)</f>
        <v>0</v>
      </c>
      <c r="O30" s="135">
        <f>IF([34]MTK!O30="","",[34]MTK!O30)</f>
        <v>74</v>
      </c>
      <c r="P30" s="135">
        <f>IF([34]MTK!P30="","",[34]MTK!P30)</f>
        <v>76</v>
      </c>
      <c r="Q30" s="135">
        <f>IF([34]MTK!Q30="","",[34]MTK!Q30)</f>
        <v>78</v>
      </c>
      <c r="R30" s="135">
        <f>IF([34]MTK!R30="","",[34]MTK!R30)</f>
        <v>77</v>
      </c>
      <c r="S30" s="135">
        <f>IF([34]MTK!S30="","",[34]MTK!S30)</f>
        <v>0</v>
      </c>
      <c r="T30" s="135">
        <f>IF([34]MTK!T30="","",[34]MTK!T30)</f>
        <v>0</v>
      </c>
      <c r="U30" s="135">
        <f>IF([34]MTK!U30="","",[34]MTK!U30)</f>
        <v>0</v>
      </c>
      <c r="V30" s="135">
        <f>IF([34]MTK!V30="","",[34]MTK!V30)</f>
        <v>0</v>
      </c>
      <c r="W30" s="375">
        <f>IF([34]MTK!W30="","",[34]MTK!W30)</f>
        <v>77</v>
      </c>
      <c r="X30" s="375">
        <f>IF([34]MTK!X30="","",[34]MTK!X30)</f>
        <v>76.25</v>
      </c>
      <c r="Y30" s="351">
        <f>IF([34]MTK!Y30="","",[34]MTK!Y30)</f>
        <v>79</v>
      </c>
      <c r="Z30" s="302">
        <f t="shared" si="8"/>
        <v>77</v>
      </c>
      <c r="AA30" s="201">
        <f t="shared" si="9"/>
        <v>79</v>
      </c>
      <c r="AB30" s="201">
        <f t="shared" si="10"/>
        <v>0</v>
      </c>
      <c r="AC30" s="201">
        <f t="shared" si="11"/>
        <v>3</v>
      </c>
      <c r="AD30" s="201">
        <f t="shared" si="12"/>
        <v>5</v>
      </c>
      <c r="AE30" s="221" t="str">
        <f t="shared" si="13"/>
        <v>Menunjukkan penguasaan dalam Mengaitkan dan menyelesaikan masalah kontekstual yang berkaitan dengan keliling serta luas segiempat dan segitiga.</v>
      </c>
      <c r="AF30" s="226" t="str">
        <f t="shared" si="14"/>
        <v>Perlu bantuan dalam 0</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73"/>
      <c r="B31" s="134">
        <f t="shared" si="7"/>
        <v>23</v>
      </c>
      <c r="C31" s="135">
        <f>IF(Data!F27="","",Data!F27)</f>
        <v>2101</v>
      </c>
      <c r="D31" s="135" t="str">
        <f>IF(Data!G27="","",Data!G27)</f>
        <v>0072355816</v>
      </c>
      <c r="E31" s="152" t="str">
        <f>IF(Data!H27="","",Data!H27)</f>
        <v>TRI MULIA SAPUTRA</v>
      </c>
      <c r="F31" s="135" t="str">
        <f>IF(Data!I27="","",Data!I27)</f>
        <v>L</v>
      </c>
      <c r="G31" s="135">
        <f>IF([34]MTK!G31="","",[34]MTK!G31)</f>
        <v>85</v>
      </c>
      <c r="H31" s="135">
        <f>IF([34]MTK!H31="","",[34]MTK!H31)</f>
        <v>81</v>
      </c>
      <c r="I31" s="135">
        <f>IF([34]MTK!I31="","",[34]MTK!I31)</f>
        <v>82</v>
      </c>
      <c r="J31" s="135">
        <f>IF([34]MTK!J31="","",[34]MTK!J31)</f>
        <v>86</v>
      </c>
      <c r="K31" s="135">
        <f>IF([34]MTK!K31="","",[34]MTK!K31)</f>
        <v>0</v>
      </c>
      <c r="L31" s="135">
        <f>IF([34]MTK!L31="","",[34]MTK!L31)</f>
        <v>0</v>
      </c>
      <c r="M31" s="135">
        <f>IF([34]MTK!M31="","",[34]MTK!M31)</f>
        <v>0</v>
      </c>
      <c r="N31" s="135">
        <f>IF([34]MTK!N31="","",[34]MTK!N31)</f>
        <v>0</v>
      </c>
      <c r="O31" s="135">
        <f>IF([34]MTK!O31="","",[34]MTK!O31)</f>
        <v>75</v>
      </c>
      <c r="P31" s="135">
        <f>IF([34]MTK!P31="","",[34]MTK!P31)</f>
        <v>80</v>
      </c>
      <c r="Q31" s="135">
        <f>IF([34]MTK!Q31="","",[34]MTK!Q31)</f>
        <v>78</v>
      </c>
      <c r="R31" s="135">
        <f>IF([34]MTK!R31="","",[34]MTK!R31)</f>
        <v>85</v>
      </c>
      <c r="S31" s="135">
        <f>IF([34]MTK!S31="","",[34]MTK!S31)</f>
        <v>0</v>
      </c>
      <c r="T31" s="135">
        <f>IF([34]MTK!T31="","",[34]MTK!T31)</f>
        <v>0</v>
      </c>
      <c r="U31" s="135">
        <f>IF([34]MTK!U31="","",[34]MTK!U31)</f>
        <v>0</v>
      </c>
      <c r="V31" s="135">
        <f>IF([34]MTK!V31="","",[34]MTK!V31)</f>
        <v>0</v>
      </c>
      <c r="W31" s="375">
        <f>IF([34]MTK!W31="","",[34]MTK!W31)</f>
        <v>83.5</v>
      </c>
      <c r="X31" s="375">
        <f>IF([34]MTK!X31="","",[34]MTK!X31)</f>
        <v>79.5</v>
      </c>
      <c r="Y31" s="351">
        <f>IF([34]MTK!Y31="","",[34]MTK!Y31)</f>
        <v>79</v>
      </c>
      <c r="Z31" s="302">
        <f t="shared" si="8"/>
        <v>81</v>
      </c>
      <c r="AA31" s="201">
        <f t="shared" si="9"/>
        <v>86</v>
      </c>
      <c r="AB31" s="201">
        <f t="shared" si="10"/>
        <v>0</v>
      </c>
      <c r="AC31" s="201">
        <f t="shared" si="11"/>
        <v>4</v>
      </c>
      <c r="AD31" s="201">
        <f t="shared" si="12"/>
        <v>5</v>
      </c>
      <c r="AE31" s="221" t="str">
        <f t="shared" si="13"/>
        <v>Menunjukkan penguasaan dalam Menganalisis, menyajikan, dan menafsirkan hubungan antara data dengan cara penyajiannya.</v>
      </c>
      <c r="AF31" s="226" t="str">
        <f t="shared" si="14"/>
        <v>Perlu bantuan dalam 0</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73"/>
      <c r="B32" s="134" t="str">
        <f t="shared" si="7"/>
        <v/>
      </c>
      <c r="C32" s="135" t="str">
        <f>IF(Data!F28="","",Data!F28)</f>
        <v/>
      </c>
      <c r="D32" s="135" t="str">
        <f>IF(Data!G28="","",Data!G28)</f>
        <v/>
      </c>
      <c r="E32" s="152" t="str">
        <f>IF(Data!H28="","",Data!H28)</f>
        <v/>
      </c>
      <c r="F32" s="135" t="str">
        <f>IF(Data!I28="","",Data!I28)</f>
        <v/>
      </c>
      <c r="G32" s="135">
        <f>IF([34]MTK!G32="","",[34]MTK!G32)</f>
        <v>84</v>
      </c>
      <c r="H32" s="135">
        <f>IF([34]MTK!H32="","",[34]MTK!H32)</f>
        <v>82</v>
      </c>
      <c r="I32" s="135">
        <f>IF([34]MTK!I32="","",[34]MTK!I32)</f>
        <v>88</v>
      </c>
      <c r="J32" s="135">
        <f>IF([34]MTK!J32="","",[34]MTK!J32)</f>
        <v>83</v>
      </c>
      <c r="K32" s="135">
        <f>IF([34]MTK!K32="","",[34]MTK!K32)</f>
        <v>0</v>
      </c>
      <c r="L32" s="135">
        <f>IF([34]MTK!L32="","",[34]MTK!L32)</f>
        <v>0</v>
      </c>
      <c r="M32" s="135">
        <f>IF([34]MTK!M32="","",[34]MTK!M32)</f>
        <v>0</v>
      </c>
      <c r="N32" s="135">
        <f>IF([34]MTK!N32="","",[34]MTK!N32)</f>
        <v>0</v>
      </c>
      <c r="O32" s="135">
        <f>IF([34]MTK!O32="","",[34]MTK!O32)</f>
        <v>82</v>
      </c>
      <c r="P32" s="135">
        <f>IF([34]MTK!P32="","",[34]MTK!P32)</f>
        <v>80</v>
      </c>
      <c r="Q32" s="135">
        <f>IF([34]MTK!Q32="","",[34]MTK!Q32)</f>
        <v>85</v>
      </c>
      <c r="R32" s="135">
        <f>IF([34]MTK!R32="","",[34]MTK!R32)</f>
        <v>81</v>
      </c>
      <c r="S32" s="135">
        <f>IF([34]MTK!S32="","",[34]MTK!S32)</f>
        <v>0</v>
      </c>
      <c r="T32" s="135">
        <f>IF([34]MTK!T32="","",[34]MTK!T32)</f>
        <v>0</v>
      </c>
      <c r="U32" s="135">
        <f>IF([34]MTK!U32="","",[34]MTK!U32)</f>
        <v>0</v>
      </c>
      <c r="V32" s="135">
        <f>IF([34]MTK!V32="","",[34]MTK!V32)</f>
        <v>0</v>
      </c>
      <c r="W32" s="375">
        <f>IF([34]MTK!W32="","",[34]MTK!W32)</f>
        <v>84.25</v>
      </c>
      <c r="X32" s="375">
        <f>IF([34]MTK!X32="","",[34]MTK!X32)</f>
        <v>82</v>
      </c>
      <c r="Y32" s="351">
        <f>IF([34]MTK!Y32="","",[34]MTK!Y32)</f>
        <v>80</v>
      </c>
      <c r="Z32" s="302">
        <f t="shared" si="8"/>
        <v>82</v>
      </c>
      <c r="AA32" s="201">
        <f t="shared" si="9"/>
        <v>88</v>
      </c>
      <c r="AB32" s="201">
        <f t="shared" si="10"/>
        <v>0</v>
      </c>
      <c r="AC32" s="201">
        <f t="shared" si="11"/>
        <v>3</v>
      </c>
      <c r="AD32" s="201">
        <f t="shared" si="12"/>
        <v>5</v>
      </c>
      <c r="AE32" s="221" t="str">
        <f t="shared" si="13"/>
        <v>Menunjukkan penguasaan dalam Mengaitkan dan menyelesaikan masalah kontekstual yang berkaitan dengan keliling serta luas segiempat dan segitiga.</v>
      </c>
      <c r="AF32" s="226" t="str">
        <f t="shared" si="14"/>
        <v>Perlu bantuan dalam 0</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73"/>
      <c r="B33" s="134" t="str">
        <f t="shared" si="7"/>
        <v/>
      </c>
      <c r="C33" s="135" t="str">
        <f>IF(Data!F29="","",Data!F29)</f>
        <v/>
      </c>
      <c r="D33" s="135" t="str">
        <f>IF(Data!G29="","",Data!G29)</f>
        <v/>
      </c>
      <c r="E33" s="152" t="str">
        <f>IF(Data!H29="","",Data!H29)</f>
        <v/>
      </c>
      <c r="F33" s="135" t="str">
        <f>IF(Data!I29="","",Data!I29)</f>
        <v/>
      </c>
      <c r="G33" s="135">
        <f>IF([34]MTK!G33="","",[34]MTK!G33)</f>
        <v>82</v>
      </c>
      <c r="H33" s="135">
        <f>IF([34]MTK!H33="","",[34]MTK!H33)</f>
        <v>80</v>
      </c>
      <c r="I33" s="135">
        <f>IF([34]MTK!I33="","",[34]MTK!I33)</f>
        <v>83</v>
      </c>
      <c r="J33" s="135">
        <f>IF([34]MTK!J33="","",[34]MTK!J33)</f>
        <v>79</v>
      </c>
      <c r="K33" s="135">
        <f>IF([34]MTK!K33="","",[34]MTK!K33)</f>
        <v>0</v>
      </c>
      <c r="L33" s="135">
        <f>IF([34]MTK!L33="","",[34]MTK!L33)</f>
        <v>0</v>
      </c>
      <c r="M33" s="135">
        <f>IF([34]MTK!M33="","",[34]MTK!M33)</f>
        <v>0</v>
      </c>
      <c r="N33" s="135">
        <f>IF([34]MTK!N33="","",[34]MTK!N33)</f>
        <v>0</v>
      </c>
      <c r="O33" s="135">
        <f>IF([34]MTK!O33="","",[34]MTK!O33)</f>
        <v>76</v>
      </c>
      <c r="P33" s="135">
        <f>IF([34]MTK!P33="","",[34]MTK!P33)</f>
        <v>80</v>
      </c>
      <c r="Q33" s="135">
        <f>IF([34]MTK!Q33="","",[34]MTK!Q33)</f>
        <v>85</v>
      </c>
      <c r="R33" s="135">
        <f>IF([34]MTK!R33="","",[34]MTK!R33)</f>
        <v>77</v>
      </c>
      <c r="S33" s="135">
        <f>IF([34]MTK!S33="","",[34]MTK!S33)</f>
        <v>0</v>
      </c>
      <c r="T33" s="135">
        <f>IF([34]MTK!T33="","",[34]MTK!T33)</f>
        <v>0</v>
      </c>
      <c r="U33" s="135">
        <f>IF([34]MTK!U33="","",[34]MTK!U33)</f>
        <v>0</v>
      </c>
      <c r="V33" s="135">
        <f>IF([34]MTK!V33="","",[34]MTK!V33)</f>
        <v>0</v>
      </c>
      <c r="W33" s="375">
        <f>IF([34]MTK!W33="","",[34]MTK!W33)</f>
        <v>81</v>
      </c>
      <c r="X33" s="375">
        <f>IF([34]MTK!X33="","",[34]MTK!X33)</f>
        <v>79.5</v>
      </c>
      <c r="Y33" s="351">
        <f>IF([34]MTK!Y33="","",[34]MTK!Y33)</f>
        <v>79</v>
      </c>
      <c r="Z33" s="302">
        <f t="shared" si="8"/>
        <v>80</v>
      </c>
      <c r="AA33" s="201">
        <f t="shared" si="9"/>
        <v>83</v>
      </c>
      <c r="AB33" s="201">
        <f t="shared" si="10"/>
        <v>0</v>
      </c>
      <c r="AC33" s="201">
        <f t="shared" si="11"/>
        <v>3</v>
      </c>
      <c r="AD33" s="201">
        <f t="shared" si="12"/>
        <v>5</v>
      </c>
      <c r="AE33" s="221" t="str">
        <f t="shared" si="13"/>
        <v>Menunjukkan penguasaan dalam Mengaitkan dan menyelesaikan masalah kontekstual yang berkaitan dengan keliling serta luas segiempat dan segitiga.</v>
      </c>
      <c r="AF33" s="226" t="str">
        <f t="shared" si="14"/>
        <v>Perlu bantuan dalam 0</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73"/>
      <c r="B34" s="134" t="str">
        <f t="shared" si="7"/>
        <v/>
      </c>
      <c r="C34" s="135" t="str">
        <f>IF(Data!F30="","",Data!F30)</f>
        <v/>
      </c>
      <c r="D34" s="135" t="str">
        <f>IF(Data!G30="","",Data!G30)</f>
        <v/>
      </c>
      <c r="E34" s="152" t="str">
        <f>IF(Data!H30="","",Data!H30)</f>
        <v/>
      </c>
      <c r="F34" s="135" t="str">
        <f>IF(Data!I30="","",Data!I30)</f>
        <v/>
      </c>
      <c r="G34" s="135">
        <f>IF([34]MTK!G34="","",[34]MTK!G34)</f>
        <v>90</v>
      </c>
      <c r="H34" s="135">
        <f>IF([34]MTK!H34="","",[34]MTK!H34)</f>
        <v>88</v>
      </c>
      <c r="I34" s="135">
        <f>IF([34]MTK!I34="","",[34]MTK!I34)</f>
        <v>87</v>
      </c>
      <c r="J34" s="135">
        <f>IF([34]MTK!J34="","",[34]MTK!J34)</f>
        <v>95</v>
      </c>
      <c r="K34" s="135">
        <f>IF([34]MTK!K34="","",[34]MTK!K34)</f>
        <v>0</v>
      </c>
      <c r="L34" s="135">
        <f>IF([34]MTK!L34="","",[34]MTK!L34)</f>
        <v>0</v>
      </c>
      <c r="M34" s="135">
        <f>IF([34]MTK!M34="","",[34]MTK!M34)</f>
        <v>0</v>
      </c>
      <c r="N34" s="135">
        <f>IF([34]MTK!N34="","",[34]MTK!N34)</f>
        <v>0</v>
      </c>
      <c r="O34" s="135">
        <f>IF([34]MTK!O34="","",[34]MTK!O34)</f>
        <v>76</v>
      </c>
      <c r="P34" s="135">
        <f>IF([34]MTK!P34="","",[34]MTK!P34)</f>
        <v>88</v>
      </c>
      <c r="Q34" s="135">
        <f>IF([34]MTK!Q34="","",[34]MTK!Q34)</f>
        <v>83</v>
      </c>
      <c r="R34" s="135">
        <f>IF([34]MTK!R34="","",[34]MTK!R34)</f>
        <v>98</v>
      </c>
      <c r="S34" s="135">
        <f>IF([34]MTK!S34="","",[34]MTK!S34)</f>
        <v>0</v>
      </c>
      <c r="T34" s="135">
        <f>IF([34]MTK!T34="","",[34]MTK!T34)</f>
        <v>0</v>
      </c>
      <c r="U34" s="135">
        <f>IF([34]MTK!U34="","",[34]MTK!U34)</f>
        <v>0</v>
      </c>
      <c r="V34" s="135">
        <f>IF([34]MTK!V34="","",[34]MTK!V34)</f>
        <v>0</v>
      </c>
      <c r="W34" s="375">
        <f>IF([34]MTK!W34="","",[34]MTK!W34)</f>
        <v>90</v>
      </c>
      <c r="X34" s="375">
        <f>IF([34]MTK!X34="","",[34]MTK!X34)</f>
        <v>86.25</v>
      </c>
      <c r="Y34" s="351">
        <f>IF([34]MTK!Y34="","",[34]MTK!Y34)</f>
        <v>85</v>
      </c>
      <c r="Z34" s="302">
        <f t="shared" si="8"/>
        <v>87</v>
      </c>
      <c r="AA34" s="201">
        <f t="shared" si="9"/>
        <v>95</v>
      </c>
      <c r="AB34" s="201">
        <f t="shared" si="10"/>
        <v>0</v>
      </c>
      <c r="AC34" s="201">
        <f t="shared" si="11"/>
        <v>4</v>
      </c>
      <c r="AD34" s="201">
        <f t="shared" si="12"/>
        <v>5</v>
      </c>
      <c r="AE34" s="221" t="str">
        <f t="shared" si="13"/>
        <v>Menunjukkan penguasaan dalam Menganalisis, menyajikan, dan menafsirkan hubungan antara data dengan cara penyajiannya.</v>
      </c>
      <c r="AF34" s="226" t="str">
        <f t="shared" si="14"/>
        <v>Perlu bantuan dalam 0</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73"/>
      <c r="B35" s="134" t="str">
        <f t="shared" si="7"/>
        <v/>
      </c>
      <c r="C35" s="135" t="str">
        <f>IF(Data!F31="","",Data!F31)</f>
        <v/>
      </c>
      <c r="D35" s="135" t="str">
        <f>IF(Data!G31="","",Data!G31)</f>
        <v/>
      </c>
      <c r="E35" s="152" t="str">
        <f>IF(Data!H31="","",Data!H31)</f>
        <v/>
      </c>
      <c r="F35" s="135" t="str">
        <f>IF(Data!I31="","",Data!I31)</f>
        <v/>
      </c>
      <c r="G35" s="135">
        <f>IF([34]MTK!G35="","",[34]MTK!G35)</f>
        <v>77</v>
      </c>
      <c r="H35" s="135">
        <f>IF([34]MTK!H35="","",[34]MTK!H35)</f>
        <v>76</v>
      </c>
      <c r="I35" s="135">
        <f>IF([34]MTK!I35="","",[34]MTK!I35)</f>
        <v>80</v>
      </c>
      <c r="J35" s="135">
        <f>IF([34]MTK!J35="","",[34]MTK!J35)</f>
        <v>78</v>
      </c>
      <c r="K35" s="135">
        <f>IF([34]MTK!K35="","",[34]MTK!K35)</f>
        <v>0</v>
      </c>
      <c r="L35" s="135">
        <f>IF([34]MTK!L35="","",[34]MTK!L35)</f>
        <v>0</v>
      </c>
      <c r="M35" s="135">
        <f>IF([34]MTK!M35="","",[34]MTK!M35)</f>
        <v>0</v>
      </c>
      <c r="N35" s="135">
        <f>IF([34]MTK!N35="","",[34]MTK!N35)</f>
        <v>0</v>
      </c>
      <c r="O35" s="135">
        <f>IF([34]MTK!O35="","",[34]MTK!O35)</f>
        <v>74</v>
      </c>
      <c r="P35" s="135">
        <f>IF([34]MTK!P35="","",[34]MTK!P35)</f>
        <v>77</v>
      </c>
      <c r="Q35" s="135">
        <f>IF([34]MTK!Q35="","",[34]MTK!Q35)</f>
        <v>80</v>
      </c>
      <c r="R35" s="135">
        <f>IF([34]MTK!R35="","",[34]MTK!R35)</f>
        <v>78</v>
      </c>
      <c r="S35" s="135">
        <f>IF([34]MTK!S35="","",[34]MTK!S35)</f>
        <v>0</v>
      </c>
      <c r="T35" s="135">
        <f>IF([34]MTK!T35="","",[34]MTK!T35)</f>
        <v>0</v>
      </c>
      <c r="U35" s="135">
        <f>IF([34]MTK!U35="","",[34]MTK!U35)</f>
        <v>0</v>
      </c>
      <c r="V35" s="135">
        <f>IF([34]MTK!V35="","",[34]MTK!V35)</f>
        <v>0</v>
      </c>
      <c r="W35" s="375">
        <f>IF([34]MTK!W35="","",[34]MTK!W35)</f>
        <v>77.75</v>
      </c>
      <c r="X35" s="375">
        <f>IF([34]MTK!X35="","",[34]MTK!X35)</f>
        <v>77.25</v>
      </c>
      <c r="Y35" s="351">
        <f>IF([34]MTK!Y35="","",[34]MTK!Y35)</f>
        <v>82</v>
      </c>
      <c r="Z35" s="302">
        <f t="shared" si="8"/>
        <v>79</v>
      </c>
      <c r="AA35" s="201">
        <f t="shared" si="9"/>
        <v>80</v>
      </c>
      <c r="AB35" s="201">
        <f t="shared" si="10"/>
        <v>0</v>
      </c>
      <c r="AC35" s="201">
        <f t="shared" si="11"/>
        <v>3</v>
      </c>
      <c r="AD35" s="201">
        <f t="shared" si="12"/>
        <v>5</v>
      </c>
      <c r="AE35" s="221" t="str">
        <f t="shared" si="13"/>
        <v>Menunjukkan penguasaan dalam Mengaitkan dan menyelesaikan masalah kontekstual yang berkaitan dengan keliling serta luas segiempat dan segitiga.</v>
      </c>
      <c r="AF35" s="226" t="str">
        <f t="shared" si="14"/>
        <v>Perlu bantuan dalam 0</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73"/>
      <c r="B36" s="134" t="str">
        <f t="shared" si="7"/>
        <v/>
      </c>
      <c r="C36" s="135" t="str">
        <f>IF(Data!F32="","",Data!F32)</f>
        <v/>
      </c>
      <c r="D36" s="135" t="str">
        <f>IF(Data!G32="","",Data!G32)</f>
        <v/>
      </c>
      <c r="E36" s="152" t="str">
        <f>IF(Data!H32="","",Data!H32)</f>
        <v/>
      </c>
      <c r="F36" s="135" t="str">
        <f>IF(Data!I32="","",Data!I32)</f>
        <v/>
      </c>
      <c r="G36" s="135">
        <f>IF([34]MTK!G36="","",[34]MTK!G36)</f>
        <v>0</v>
      </c>
      <c r="H36" s="135">
        <f>IF([34]MTK!H36="","",[34]MTK!H36)</f>
        <v>0</v>
      </c>
      <c r="I36" s="135">
        <f>IF([34]MTK!I36="","",[34]MTK!I36)</f>
        <v>0</v>
      </c>
      <c r="J36" s="135">
        <f>IF([34]MTK!J36="","",[34]MTK!J36)</f>
        <v>0</v>
      </c>
      <c r="K36" s="135">
        <f>IF([34]MTK!K36="","",[34]MTK!K36)</f>
        <v>0</v>
      </c>
      <c r="L36" s="135">
        <f>IF([34]MTK!L36="","",[34]MTK!L36)</f>
        <v>0</v>
      </c>
      <c r="M36" s="135">
        <f>IF([34]MTK!M36="","",[34]MTK!M36)</f>
        <v>0</v>
      </c>
      <c r="N36" s="135">
        <f>IF([34]MTK!N36="","",[34]MTK!N36)</f>
        <v>0</v>
      </c>
      <c r="O36" s="135">
        <f>IF([34]MTK!O36="","",[34]MTK!O36)</f>
        <v>0</v>
      </c>
      <c r="P36" s="135">
        <f>IF([34]MTK!P36="","",[34]MTK!P36)</f>
        <v>0</v>
      </c>
      <c r="Q36" s="135">
        <f>IF([34]MTK!Q36="","",[34]MTK!Q36)</f>
        <v>0</v>
      </c>
      <c r="R36" s="135">
        <f>IF([34]MTK!R36="","",[34]MTK!R36)</f>
        <v>0</v>
      </c>
      <c r="S36" s="135">
        <f>IF([34]MTK!S36="","",[34]MTK!S36)</f>
        <v>0</v>
      </c>
      <c r="T36" s="135">
        <f>IF([34]MTK!T36="","",[34]MTK!T36)</f>
        <v>0</v>
      </c>
      <c r="U36" s="135">
        <f>IF([34]MTK!U36="","",[34]MTK!U36)</f>
        <v>0</v>
      </c>
      <c r="V36" s="135">
        <f>IF([34]MTK!V36="","",[34]MTK!V36)</f>
        <v>0</v>
      </c>
      <c r="W36" s="375" t="e">
        <f>IF([34]MTK!W36="","",[34]MTK!W36)</f>
        <v>#DIV/0!</v>
      </c>
      <c r="X36" s="375" t="e">
        <f>IF([34]MTK!X36="","",[34]MTK!X36)</f>
        <v>#DIV/0!</v>
      </c>
      <c r="Y36" s="351">
        <f>IF([34]MTK!Y36="","",[34]MTK!Y36)</f>
        <v>0</v>
      </c>
      <c r="Z36" s="302" t="str">
        <f t="shared" si="8"/>
        <v/>
      </c>
      <c r="AA36" s="201">
        <f t="shared" si="9"/>
        <v>0</v>
      </c>
      <c r="AB36" s="201">
        <f t="shared" si="10"/>
        <v>0</v>
      </c>
      <c r="AC36" s="201">
        <f t="shared" si="11"/>
        <v>1</v>
      </c>
      <c r="AD36" s="201">
        <f t="shared" si="12"/>
        <v>1</v>
      </c>
      <c r="AE36" s="221" t="str">
        <f t="shared" si="13"/>
        <v>Menunjukkan penguasaan dalam Menjelaskan dan menyelesaikan masalah yang berkaitan dengan rasio dua besaran, perbandingan senilai dan berbalik nilai.</v>
      </c>
      <c r="AF36" s="226" t="str">
        <f t="shared" si="14"/>
        <v>Perlu bantuan dalam Menjelaskan dan menyelesaikan masalah yang berkaitan dengan rasio dua besaran, perbandingan senilai dan berbalik nilai.</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73"/>
      <c r="B37" s="134" t="str">
        <f t="shared" si="7"/>
        <v/>
      </c>
      <c r="C37" s="135" t="str">
        <f>IF(Data!F33="","",Data!F33)</f>
        <v/>
      </c>
      <c r="D37" s="135" t="str">
        <f>IF(Data!G33="","",Data!G33)</f>
        <v/>
      </c>
      <c r="E37" s="152" t="str">
        <f>IF(Data!H33="","",Data!H33)</f>
        <v/>
      </c>
      <c r="F37" s="135" t="str">
        <f>IF(Data!I33="","",Data!I33)</f>
        <v/>
      </c>
      <c r="G37" s="135">
        <f>IF([34]MTK!G37="","",[34]MTK!G37)</f>
        <v>0</v>
      </c>
      <c r="H37" s="135">
        <f>IF([34]MTK!H37="","",[34]MTK!H37)</f>
        <v>0</v>
      </c>
      <c r="I37" s="135">
        <f>IF([34]MTK!I37="","",[34]MTK!I37)</f>
        <v>0</v>
      </c>
      <c r="J37" s="135">
        <f>IF([34]MTK!J37="","",[34]MTK!J37)</f>
        <v>0</v>
      </c>
      <c r="K37" s="135">
        <f>IF([34]MTK!K37="","",[34]MTK!K37)</f>
        <v>0</v>
      </c>
      <c r="L37" s="135">
        <f>IF([34]MTK!L37="","",[34]MTK!L37)</f>
        <v>0</v>
      </c>
      <c r="M37" s="135">
        <f>IF([34]MTK!M37="","",[34]MTK!M37)</f>
        <v>0</v>
      </c>
      <c r="N37" s="135">
        <f>IF([34]MTK!N37="","",[34]MTK!N37)</f>
        <v>0</v>
      </c>
      <c r="O37" s="135">
        <f>IF([34]MTK!O37="","",[34]MTK!O37)</f>
        <v>0</v>
      </c>
      <c r="P37" s="135">
        <f>IF([34]MTK!P37="","",[34]MTK!P37)</f>
        <v>0</v>
      </c>
      <c r="Q37" s="135">
        <f>IF([34]MTK!Q37="","",[34]MTK!Q37)</f>
        <v>0</v>
      </c>
      <c r="R37" s="135">
        <f>IF([34]MTK!R37="","",[34]MTK!R37)</f>
        <v>0</v>
      </c>
      <c r="S37" s="135">
        <f>IF([34]MTK!S37="","",[34]MTK!S37)</f>
        <v>0</v>
      </c>
      <c r="T37" s="135">
        <f>IF([34]MTK!T37="","",[34]MTK!T37)</f>
        <v>0</v>
      </c>
      <c r="U37" s="135">
        <f>IF([34]MTK!U37="","",[34]MTK!U37)</f>
        <v>0</v>
      </c>
      <c r="V37" s="135">
        <f>IF([34]MTK!V37="","",[34]MTK!V37)</f>
        <v>0</v>
      </c>
      <c r="W37" s="375" t="e">
        <f>IF([34]MTK!W37="","",[34]MTK!W37)</f>
        <v>#DIV/0!</v>
      </c>
      <c r="X37" s="375" t="e">
        <f>IF([34]MTK!X37="","",[34]MTK!X37)</f>
        <v>#DIV/0!</v>
      </c>
      <c r="Y37" s="351">
        <f>IF([34]MTK!Y37="","",[34]MTK!Y37)</f>
        <v>0</v>
      </c>
      <c r="Z37" s="302" t="str">
        <f t="shared" si="8"/>
        <v/>
      </c>
      <c r="AA37" s="201">
        <f t="shared" si="9"/>
        <v>0</v>
      </c>
      <c r="AB37" s="201">
        <f t="shared" si="10"/>
        <v>0</v>
      </c>
      <c r="AC37" s="201">
        <f t="shared" si="11"/>
        <v>1</v>
      </c>
      <c r="AD37" s="201">
        <f t="shared" si="12"/>
        <v>1</v>
      </c>
      <c r="AE37" s="221" t="str">
        <f t="shared" si="13"/>
        <v>Menunjukkan penguasaan dalam Menjelaskan dan menyelesaikan masalah yang berkaitan dengan rasio dua besaran, perbandingan senilai dan berbalik nilai.</v>
      </c>
      <c r="AF37" s="226" t="str">
        <f t="shared" si="14"/>
        <v>Perlu bantuan dalam Menjelaskan dan menyelesaikan masalah yang berkaitan dengan rasio dua besaran, perbandingan senilai dan berbalik nilai.</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73"/>
      <c r="B38" s="134" t="str">
        <f t="shared" si="7"/>
        <v/>
      </c>
      <c r="C38" s="135" t="str">
        <f>IF(Data!F34="","",Data!F34)</f>
        <v/>
      </c>
      <c r="D38" s="135" t="str">
        <f>IF(Data!G34="","",Data!G34)</f>
        <v/>
      </c>
      <c r="E38" s="152" t="str">
        <f>IF(Data!H34="","",Data!H34)</f>
        <v/>
      </c>
      <c r="F38" s="135" t="str">
        <f>IF(Data!I34="","",Data!I34)</f>
        <v/>
      </c>
      <c r="G38" s="135">
        <f>IF([34]MTK!G38="","",[34]MTK!G38)</f>
        <v>0</v>
      </c>
      <c r="H38" s="135">
        <f>IF([34]MTK!H38="","",[34]MTK!H38)</f>
        <v>0</v>
      </c>
      <c r="I38" s="135">
        <f>IF([34]MTK!I38="","",[34]MTK!I38)</f>
        <v>0</v>
      </c>
      <c r="J38" s="135">
        <f>IF([34]MTK!J38="","",[34]MTK!J38)</f>
        <v>0</v>
      </c>
      <c r="K38" s="135">
        <f>IF([34]MTK!K38="","",[34]MTK!K38)</f>
        <v>0</v>
      </c>
      <c r="L38" s="135">
        <f>IF([34]MTK!L38="","",[34]MTK!L38)</f>
        <v>0</v>
      </c>
      <c r="M38" s="135">
        <f>IF([34]MTK!M38="","",[34]MTK!M38)</f>
        <v>0</v>
      </c>
      <c r="N38" s="135">
        <f>IF([34]MTK!N38="","",[34]MTK!N38)</f>
        <v>0</v>
      </c>
      <c r="O38" s="135">
        <f>IF([34]MTK!O38="","",[34]MTK!O38)</f>
        <v>0</v>
      </c>
      <c r="P38" s="135">
        <f>IF([34]MTK!P38="","",[34]MTK!P38)</f>
        <v>0</v>
      </c>
      <c r="Q38" s="135">
        <f>IF([34]MTK!Q38="","",[34]MTK!Q38)</f>
        <v>0</v>
      </c>
      <c r="R38" s="135">
        <f>IF([34]MTK!R38="","",[34]MTK!R38)</f>
        <v>0</v>
      </c>
      <c r="S38" s="135">
        <f>IF([34]MTK!S38="","",[34]MTK!S38)</f>
        <v>0</v>
      </c>
      <c r="T38" s="135">
        <f>IF([34]MTK!T38="","",[34]MTK!T38)</f>
        <v>0</v>
      </c>
      <c r="U38" s="135">
        <f>IF([34]MTK!U38="","",[34]MTK!U38)</f>
        <v>0</v>
      </c>
      <c r="V38" s="135">
        <f>IF([34]MTK!V38="","",[34]MTK!V38)</f>
        <v>0</v>
      </c>
      <c r="W38" s="375" t="e">
        <f>IF([34]MTK!W38="","",[34]MTK!W38)</f>
        <v>#DIV/0!</v>
      </c>
      <c r="X38" s="375" t="e">
        <f>IF([34]MTK!X38="","",[34]MTK!X38)</f>
        <v>#DIV/0!</v>
      </c>
      <c r="Y38" s="351">
        <f>IF([34]MTK!Y38="","",[34]MTK!Y38)</f>
        <v>0</v>
      </c>
      <c r="Z38" s="302" t="str">
        <f t="shared" si="8"/>
        <v/>
      </c>
      <c r="AA38" s="201">
        <f t="shared" si="9"/>
        <v>0</v>
      </c>
      <c r="AB38" s="201">
        <f t="shared" si="10"/>
        <v>0</v>
      </c>
      <c r="AC38" s="201">
        <f t="shared" si="11"/>
        <v>1</v>
      </c>
      <c r="AD38" s="201">
        <f t="shared" si="12"/>
        <v>1</v>
      </c>
      <c r="AE38" s="221" t="str">
        <f t="shared" si="13"/>
        <v>Menunjukkan penguasaan dalam Menjelaskan dan menyelesaikan masalah yang berkaitan dengan rasio dua besaran, perbandingan senilai dan berbalik nilai.</v>
      </c>
      <c r="AF38" s="226" t="str">
        <f t="shared" si="14"/>
        <v>Perlu bantuan dalam Menjelaskan dan menyelesaikan masalah yang berkaitan dengan rasio dua besaran, perbandingan senilai dan berbalik nilai.</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73"/>
      <c r="B39" s="134" t="str">
        <f t="shared" si="7"/>
        <v/>
      </c>
      <c r="C39" s="135" t="str">
        <f>IF(Data!F35="","",Data!F35)</f>
        <v/>
      </c>
      <c r="D39" s="135" t="str">
        <f>IF(Data!G35="","",Data!G35)</f>
        <v/>
      </c>
      <c r="E39" s="152" t="str">
        <f>IF(Data!H35="","",Data!H35)</f>
        <v/>
      </c>
      <c r="F39" s="135" t="str">
        <f>IF(Data!I35="","",Data!I35)</f>
        <v/>
      </c>
      <c r="G39" s="135">
        <f>IF([34]MTK!G39="","",[34]MTK!G39)</f>
        <v>0</v>
      </c>
      <c r="H39" s="135">
        <f>IF([34]MTK!H39="","",[34]MTK!H39)</f>
        <v>0</v>
      </c>
      <c r="I39" s="135">
        <f>IF([34]MTK!I39="","",[34]MTK!I39)</f>
        <v>0</v>
      </c>
      <c r="J39" s="135">
        <f>IF([34]MTK!J39="","",[34]MTK!J39)</f>
        <v>0</v>
      </c>
      <c r="K39" s="135">
        <f>IF([34]MTK!K39="","",[34]MTK!K39)</f>
        <v>0</v>
      </c>
      <c r="L39" s="135">
        <f>IF([34]MTK!L39="","",[34]MTK!L39)</f>
        <v>0</v>
      </c>
      <c r="M39" s="135">
        <f>IF([34]MTK!M39="","",[34]MTK!M39)</f>
        <v>0</v>
      </c>
      <c r="N39" s="135">
        <f>IF([34]MTK!N39="","",[34]MTK!N39)</f>
        <v>0</v>
      </c>
      <c r="O39" s="135">
        <f>IF([34]MTK!O39="","",[34]MTK!O39)</f>
        <v>0</v>
      </c>
      <c r="P39" s="135">
        <f>IF([34]MTK!P39="","",[34]MTK!P39)</f>
        <v>0</v>
      </c>
      <c r="Q39" s="135">
        <f>IF([34]MTK!Q39="","",[34]MTK!Q39)</f>
        <v>0</v>
      </c>
      <c r="R39" s="135">
        <f>IF([34]MTK!R39="","",[34]MTK!R39)</f>
        <v>0</v>
      </c>
      <c r="S39" s="135">
        <f>IF([34]MTK!S39="","",[34]MTK!S39)</f>
        <v>0</v>
      </c>
      <c r="T39" s="135">
        <f>IF([34]MTK!T39="","",[34]MTK!T39)</f>
        <v>0</v>
      </c>
      <c r="U39" s="135">
        <f>IF([34]MTK!U39="","",[34]MTK!U39)</f>
        <v>0</v>
      </c>
      <c r="V39" s="135">
        <f>IF([34]MTK!V39="","",[34]MTK!V39)</f>
        <v>0</v>
      </c>
      <c r="W39" s="375" t="e">
        <f>IF([34]MTK!W39="","",[34]MTK!W39)</f>
        <v>#DIV/0!</v>
      </c>
      <c r="X39" s="375" t="e">
        <f>IF([34]MTK!X39="","",[34]MTK!X39)</f>
        <v>#DIV/0!</v>
      </c>
      <c r="Y39" s="351">
        <f>IF([34]MTK!Y39="","",[34]MTK!Y39)</f>
        <v>0</v>
      </c>
      <c r="Z39" s="302" t="str">
        <f t="shared" si="8"/>
        <v/>
      </c>
      <c r="AA39" s="201">
        <f t="shared" si="9"/>
        <v>0</v>
      </c>
      <c r="AB39" s="201">
        <f t="shared" si="10"/>
        <v>0</v>
      </c>
      <c r="AC39" s="201">
        <f t="shared" si="11"/>
        <v>1</v>
      </c>
      <c r="AD39" s="201">
        <f t="shared" si="12"/>
        <v>1</v>
      </c>
      <c r="AE39" s="221" t="str">
        <f t="shared" si="13"/>
        <v>Menunjukkan penguasaan dalam Menjelaskan dan menyelesaikan masalah yang berkaitan dengan rasio dua besaran, perbandingan senilai dan berbalik nilai.</v>
      </c>
      <c r="AF39" s="226" t="str">
        <f t="shared" si="14"/>
        <v>Perlu bantuan dalam Menjelaskan dan menyelesaikan masalah yang berkaitan dengan rasio dua besaran, perbandingan senilai dan berbalik nilai.</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73"/>
      <c r="B40" s="134" t="str">
        <f t="shared" si="7"/>
        <v/>
      </c>
      <c r="C40" s="135" t="str">
        <f>IF(Data!F36="","",Data!F36)</f>
        <v/>
      </c>
      <c r="D40" s="135" t="str">
        <f>IF(Data!G36="","",Data!G36)</f>
        <v/>
      </c>
      <c r="E40" s="152" t="str">
        <f>IF(Data!H36="","",Data!H36)</f>
        <v/>
      </c>
      <c r="F40" s="135" t="str">
        <f>IF(Data!I36="","",Data!I36)</f>
        <v/>
      </c>
      <c r="G40" s="135">
        <f>IF([34]MTK!G40="","",[34]MTK!G40)</f>
        <v>0</v>
      </c>
      <c r="H40" s="135">
        <f>IF([34]MTK!H40="","",[34]MTK!H40)</f>
        <v>0</v>
      </c>
      <c r="I40" s="135">
        <f>IF([34]MTK!I40="","",[34]MTK!I40)</f>
        <v>0</v>
      </c>
      <c r="J40" s="135">
        <f>IF([34]MTK!J40="","",[34]MTK!J40)</f>
        <v>0</v>
      </c>
      <c r="K40" s="135">
        <f>IF([34]MTK!K40="","",[34]MTK!K40)</f>
        <v>0</v>
      </c>
      <c r="L40" s="135">
        <f>IF([34]MTK!L40="","",[34]MTK!L40)</f>
        <v>0</v>
      </c>
      <c r="M40" s="135">
        <f>IF([34]MTK!M40="","",[34]MTK!M40)</f>
        <v>0</v>
      </c>
      <c r="N40" s="135">
        <f>IF([34]MTK!N40="","",[34]MTK!N40)</f>
        <v>0</v>
      </c>
      <c r="O40" s="135">
        <f>IF([34]MTK!O40="","",[34]MTK!O40)</f>
        <v>0</v>
      </c>
      <c r="P40" s="135">
        <f>IF([34]MTK!P40="","",[34]MTK!P40)</f>
        <v>0</v>
      </c>
      <c r="Q40" s="135">
        <f>IF([34]MTK!Q40="","",[34]MTK!Q40)</f>
        <v>0</v>
      </c>
      <c r="R40" s="135">
        <f>IF([34]MTK!R40="","",[34]MTK!R40)</f>
        <v>0</v>
      </c>
      <c r="S40" s="135">
        <f>IF([34]MTK!S40="","",[34]MTK!S40)</f>
        <v>0</v>
      </c>
      <c r="T40" s="135">
        <f>IF([34]MTK!T40="","",[34]MTK!T40)</f>
        <v>0</v>
      </c>
      <c r="U40" s="135">
        <f>IF([34]MTK!U40="","",[34]MTK!U40)</f>
        <v>0</v>
      </c>
      <c r="V40" s="135">
        <f>IF([34]MTK!V40="","",[34]MTK!V40)</f>
        <v>0</v>
      </c>
      <c r="W40" s="375" t="e">
        <f>IF([34]MTK!W40="","",[34]MTK!W40)</f>
        <v>#DIV/0!</v>
      </c>
      <c r="X40" s="375" t="e">
        <f>IF([34]MTK!X40="","",[34]MTK!X40)</f>
        <v>#DIV/0!</v>
      </c>
      <c r="Y40" s="351">
        <f>IF([34]MTK!Y40="","",[34]MTK!Y40)</f>
        <v>0</v>
      </c>
      <c r="Z40" s="302" t="str">
        <f t="shared" si="8"/>
        <v/>
      </c>
      <c r="AA40" s="201">
        <f t="shared" si="9"/>
        <v>0</v>
      </c>
      <c r="AB40" s="201">
        <f t="shared" si="10"/>
        <v>0</v>
      </c>
      <c r="AC40" s="201">
        <f t="shared" si="11"/>
        <v>1</v>
      </c>
      <c r="AD40" s="201">
        <f t="shared" si="12"/>
        <v>1</v>
      </c>
      <c r="AE40" s="221" t="str">
        <f t="shared" si="13"/>
        <v>Menunjukkan penguasaan dalam Menjelaskan dan menyelesaikan masalah yang berkaitan dengan rasio dua besaran, perbandingan senilai dan berbalik nilai.</v>
      </c>
      <c r="AF40" s="226" t="str">
        <f t="shared" si="14"/>
        <v>Perlu bantuan dalam Menjelaskan dan menyelesaikan masalah yang berkaitan dengan rasio dua besaran, perbandingan senilai dan berbalik nilai.</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73"/>
      <c r="B41" s="134" t="str">
        <f t="shared" si="7"/>
        <v/>
      </c>
      <c r="C41" s="135" t="str">
        <f>IF(Data!F37="","",Data!F37)</f>
        <v/>
      </c>
      <c r="D41" s="135" t="str">
        <f>IF(Data!G37="","",Data!G37)</f>
        <v/>
      </c>
      <c r="E41" s="152" t="str">
        <f>IF(Data!H37="","",Data!H37)</f>
        <v/>
      </c>
      <c r="F41" s="135" t="str">
        <f>IF(Data!I37="","",Data!I37)</f>
        <v/>
      </c>
      <c r="G41" s="135">
        <f>IF([34]MTK!G41="","",[34]MTK!G41)</f>
        <v>0</v>
      </c>
      <c r="H41" s="135">
        <f>IF([34]MTK!H41="","",[34]MTK!H41)</f>
        <v>0</v>
      </c>
      <c r="I41" s="135">
        <f>IF([34]MTK!I41="","",[34]MTK!I41)</f>
        <v>0</v>
      </c>
      <c r="J41" s="135">
        <f>IF([34]MTK!J41="","",[34]MTK!J41)</f>
        <v>0</v>
      </c>
      <c r="K41" s="135">
        <f>IF([34]MTK!K41="","",[34]MTK!K41)</f>
        <v>0</v>
      </c>
      <c r="L41" s="135">
        <f>IF([34]MTK!L41="","",[34]MTK!L41)</f>
        <v>0</v>
      </c>
      <c r="M41" s="135">
        <f>IF([34]MTK!M41="","",[34]MTK!M41)</f>
        <v>0</v>
      </c>
      <c r="N41" s="135">
        <f>IF([34]MTK!N41="","",[34]MTK!N41)</f>
        <v>0</v>
      </c>
      <c r="O41" s="135">
        <f>IF([34]MTK!O41="","",[34]MTK!O41)</f>
        <v>0</v>
      </c>
      <c r="P41" s="135">
        <f>IF([34]MTK!P41="","",[34]MTK!P41)</f>
        <v>0</v>
      </c>
      <c r="Q41" s="135">
        <f>IF([34]MTK!Q41="","",[34]MTK!Q41)</f>
        <v>0</v>
      </c>
      <c r="R41" s="135">
        <f>IF([34]MTK!R41="","",[34]MTK!R41)</f>
        <v>0</v>
      </c>
      <c r="S41" s="135">
        <f>IF([34]MTK!S41="","",[34]MTK!S41)</f>
        <v>0</v>
      </c>
      <c r="T41" s="135">
        <f>IF([34]MTK!T41="","",[34]MTK!T41)</f>
        <v>0</v>
      </c>
      <c r="U41" s="135">
        <f>IF([34]MTK!U41="","",[34]MTK!U41)</f>
        <v>0</v>
      </c>
      <c r="V41" s="135">
        <f>IF([34]MTK!V41="","",[34]MTK!V41)</f>
        <v>0</v>
      </c>
      <c r="W41" s="375" t="e">
        <f>IF([34]MTK!W41="","",[34]MTK!W41)</f>
        <v>#DIV/0!</v>
      </c>
      <c r="X41" s="375" t="e">
        <f>IF([34]MTK!X41="","",[34]MTK!X41)</f>
        <v>#DIV/0!</v>
      </c>
      <c r="Y41" s="351">
        <f>IF([34]MTK!Y41="","",[34]MTK!Y41)</f>
        <v>0</v>
      </c>
      <c r="Z41" s="302" t="str">
        <f t="shared" si="8"/>
        <v/>
      </c>
      <c r="AA41" s="201">
        <f t="shared" si="9"/>
        <v>0</v>
      </c>
      <c r="AB41" s="201">
        <f t="shared" si="10"/>
        <v>0</v>
      </c>
      <c r="AC41" s="201">
        <f t="shared" si="11"/>
        <v>1</v>
      </c>
      <c r="AD41" s="201">
        <f t="shared" si="12"/>
        <v>1</v>
      </c>
      <c r="AE41" s="221" t="str">
        <f t="shared" si="13"/>
        <v>Menunjukkan penguasaan dalam Menjelaskan dan menyelesaikan masalah yang berkaitan dengan rasio dua besaran, perbandingan senilai dan berbalik nilai.</v>
      </c>
      <c r="AF41" s="226" t="str">
        <f t="shared" si="14"/>
        <v>Perlu bantuan dalam Menjelaskan dan menyelesaikan masalah yang berkaitan dengan rasio dua besaran, perbandingan senilai dan berbalik nilai.</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73"/>
      <c r="B42" s="134" t="str">
        <f t="shared" si="7"/>
        <v/>
      </c>
      <c r="C42" s="135" t="str">
        <f>IF(Data!F38="","",Data!F38)</f>
        <v/>
      </c>
      <c r="D42" s="135" t="str">
        <f>IF(Data!G38="","",Data!G38)</f>
        <v/>
      </c>
      <c r="E42" s="152" t="str">
        <f>IF(Data!H38="","",Data!H38)</f>
        <v/>
      </c>
      <c r="F42" s="135" t="str">
        <f>IF(Data!I38="","",Data!I38)</f>
        <v/>
      </c>
      <c r="G42" s="135">
        <f>IF([34]MTK!G42="","",[34]MTK!G42)</f>
        <v>0</v>
      </c>
      <c r="H42" s="135">
        <f>IF([34]MTK!H42="","",[34]MTK!H42)</f>
        <v>0</v>
      </c>
      <c r="I42" s="135">
        <f>IF([34]MTK!I42="","",[34]MTK!I42)</f>
        <v>0</v>
      </c>
      <c r="J42" s="135">
        <f>IF([34]MTK!J42="","",[34]MTK!J42)</f>
        <v>0</v>
      </c>
      <c r="K42" s="135">
        <f>IF([34]MTK!K42="","",[34]MTK!K42)</f>
        <v>0</v>
      </c>
      <c r="L42" s="135">
        <f>IF([34]MTK!L42="","",[34]MTK!L42)</f>
        <v>0</v>
      </c>
      <c r="M42" s="135">
        <f>IF([34]MTK!M42="","",[34]MTK!M42)</f>
        <v>0</v>
      </c>
      <c r="N42" s="135">
        <f>IF([34]MTK!N42="","",[34]MTK!N42)</f>
        <v>0</v>
      </c>
      <c r="O42" s="135">
        <f>IF([34]MTK!O42="","",[34]MTK!O42)</f>
        <v>0</v>
      </c>
      <c r="P42" s="135">
        <f>IF([34]MTK!P42="","",[34]MTK!P42)</f>
        <v>0</v>
      </c>
      <c r="Q42" s="135">
        <f>IF([34]MTK!Q42="","",[34]MTK!Q42)</f>
        <v>0</v>
      </c>
      <c r="R42" s="135">
        <f>IF([34]MTK!R42="","",[34]MTK!R42)</f>
        <v>0</v>
      </c>
      <c r="S42" s="135">
        <f>IF([34]MTK!S42="","",[34]MTK!S42)</f>
        <v>0</v>
      </c>
      <c r="T42" s="135">
        <f>IF([34]MTK!T42="","",[34]MTK!T42)</f>
        <v>0</v>
      </c>
      <c r="U42" s="135">
        <f>IF([34]MTK!U42="","",[34]MTK!U42)</f>
        <v>0</v>
      </c>
      <c r="V42" s="135">
        <f>IF([34]MTK!V42="","",[34]MTK!V42)</f>
        <v>0</v>
      </c>
      <c r="W42" s="375" t="e">
        <f>IF([34]MTK!W42="","",[34]MTK!W42)</f>
        <v>#DIV/0!</v>
      </c>
      <c r="X42" s="375" t="e">
        <f>IF([34]MTK!X42="","",[34]MTK!X42)</f>
        <v>#DIV/0!</v>
      </c>
      <c r="Y42" s="351">
        <f>IF([34]MTK!Y42="","",[34]MTK!Y42)</f>
        <v>0</v>
      </c>
      <c r="Z42" s="302" t="str">
        <f t="shared" si="8"/>
        <v/>
      </c>
      <c r="AA42" s="201">
        <f t="shared" si="9"/>
        <v>0</v>
      </c>
      <c r="AB42" s="201">
        <f t="shared" si="10"/>
        <v>0</v>
      </c>
      <c r="AC42" s="201">
        <f t="shared" si="11"/>
        <v>1</v>
      </c>
      <c r="AD42" s="201">
        <f t="shared" si="12"/>
        <v>1</v>
      </c>
      <c r="AE42" s="221" t="str">
        <f t="shared" si="13"/>
        <v>Menunjukkan penguasaan dalam Menjelaskan dan menyelesaikan masalah yang berkaitan dengan rasio dua besaran, perbandingan senilai dan berbalik nilai.</v>
      </c>
      <c r="AF42" s="226" t="str">
        <f t="shared" si="14"/>
        <v>Perlu bantuan dalam Menjelaskan dan menyelesaikan masalah yang berkaitan dengan rasio dua besaran, perbandingan senilai dan berbalik nilai.</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73"/>
      <c r="B43" s="134" t="str">
        <f t="shared" si="7"/>
        <v/>
      </c>
      <c r="C43" s="135" t="str">
        <f>IF(Data!F39="","",Data!F39)</f>
        <v/>
      </c>
      <c r="D43" s="135" t="str">
        <f>IF(Data!G39="","",Data!G39)</f>
        <v/>
      </c>
      <c r="E43" s="152" t="str">
        <f>IF(Data!H39="","",Data!H39)</f>
        <v/>
      </c>
      <c r="F43" s="135" t="str">
        <f>IF(Data!I39="","",Data!I39)</f>
        <v/>
      </c>
      <c r="G43" s="135">
        <f>IF([34]MTK!G43="","",[34]MTK!G43)</f>
        <v>0</v>
      </c>
      <c r="H43" s="135">
        <f>IF([34]MTK!H43="","",[34]MTK!H43)</f>
        <v>0</v>
      </c>
      <c r="I43" s="135">
        <f>IF([34]MTK!I43="","",[34]MTK!I43)</f>
        <v>0</v>
      </c>
      <c r="J43" s="135">
        <f>IF([34]MTK!J43="","",[34]MTK!J43)</f>
        <v>0</v>
      </c>
      <c r="K43" s="135">
        <f>IF([34]MTK!K43="","",[34]MTK!K43)</f>
        <v>0</v>
      </c>
      <c r="L43" s="135">
        <f>IF([34]MTK!L43="","",[34]MTK!L43)</f>
        <v>0</v>
      </c>
      <c r="M43" s="135">
        <f>IF([34]MTK!M43="","",[34]MTK!M43)</f>
        <v>0</v>
      </c>
      <c r="N43" s="135">
        <f>IF([34]MTK!N43="","",[34]MTK!N43)</f>
        <v>0</v>
      </c>
      <c r="O43" s="135">
        <f>IF([34]MTK!O43="","",[34]MTK!O43)</f>
        <v>0</v>
      </c>
      <c r="P43" s="135">
        <f>IF([34]MTK!P43="","",[34]MTK!P43)</f>
        <v>0</v>
      </c>
      <c r="Q43" s="135">
        <f>IF([34]MTK!Q43="","",[34]MTK!Q43)</f>
        <v>0</v>
      </c>
      <c r="R43" s="135">
        <f>IF([34]MTK!R43="","",[34]MTK!R43)</f>
        <v>0</v>
      </c>
      <c r="S43" s="135">
        <f>IF([34]MTK!S43="","",[34]MTK!S43)</f>
        <v>0</v>
      </c>
      <c r="T43" s="135">
        <f>IF([34]MTK!T43="","",[34]MTK!T43)</f>
        <v>0</v>
      </c>
      <c r="U43" s="135">
        <f>IF([34]MTK!U43="","",[34]MTK!U43)</f>
        <v>0</v>
      </c>
      <c r="V43" s="135">
        <f>IF([34]MTK!V43="","",[34]MTK!V43)</f>
        <v>0</v>
      </c>
      <c r="W43" s="375" t="e">
        <f>IF([34]MTK!W43="","",[34]MTK!W43)</f>
        <v>#DIV/0!</v>
      </c>
      <c r="X43" s="375" t="e">
        <f>IF([34]MTK!X43="","",[34]MTK!X43)</f>
        <v>#DIV/0!</v>
      </c>
      <c r="Y43" s="351">
        <f>IF([34]MTK!Y43="","",[34]MTK!Y43)</f>
        <v>0</v>
      </c>
      <c r="Z43" s="302" t="str">
        <f t="shared" si="8"/>
        <v/>
      </c>
      <c r="AA43" s="201">
        <f t="shared" si="9"/>
        <v>0</v>
      </c>
      <c r="AB43" s="201">
        <f t="shared" si="10"/>
        <v>0</v>
      </c>
      <c r="AC43" s="201">
        <f t="shared" si="11"/>
        <v>1</v>
      </c>
      <c r="AD43" s="201">
        <f t="shared" si="12"/>
        <v>1</v>
      </c>
      <c r="AE43" s="221" t="str">
        <f t="shared" si="13"/>
        <v>Menunjukkan penguasaan dalam Menjelaskan dan menyelesaikan masalah yang berkaitan dengan rasio dua besaran, perbandingan senilai dan berbalik nilai.</v>
      </c>
      <c r="AF43" s="226" t="str">
        <f t="shared" si="14"/>
        <v>Perlu bantuan dalam Menjelaskan dan menyelesaikan masalah yang berkaitan dengan rasio dua besaran, perbandingan senilai dan berbalik nilai.</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73"/>
      <c r="B44" s="134" t="str">
        <f t="shared" si="7"/>
        <v/>
      </c>
      <c r="C44" s="135" t="str">
        <f>IF(Data!F40="","",Data!F40)</f>
        <v/>
      </c>
      <c r="D44" s="135" t="str">
        <f>IF(Data!G40="","",Data!G40)</f>
        <v/>
      </c>
      <c r="E44" s="152" t="str">
        <f>IF(Data!H40="","",Data!H40)</f>
        <v/>
      </c>
      <c r="F44" s="135" t="str">
        <f>IF(Data!I40="","",Data!I40)</f>
        <v/>
      </c>
      <c r="G44" s="135">
        <f>IF([34]MTK!G44="","",[34]MTK!G44)</f>
        <v>0</v>
      </c>
      <c r="H44" s="135">
        <f>IF([34]MTK!H44="","",[34]MTK!H44)</f>
        <v>0</v>
      </c>
      <c r="I44" s="135">
        <f>IF([34]MTK!I44="","",[34]MTK!I44)</f>
        <v>0</v>
      </c>
      <c r="J44" s="135">
        <f>IF([34]MTK!J44="","",[34]MTK!J44)</f>
        <v>0</v>
      </c>
      <c r="K44" s="135">
        <f>IF([34]MTK!K44="","",[34]MTK!K44)</f>
        <v>0</v>
      </c>
      <c r="L44" s="135">
        <f>IF([34]MTK!L44="","",[34]MTK!L44)</f>
        <v>0</v>
      </c>
      <c r="M44" s="135">
        <f>IF([34]MTK!M44="","",[34]MTK!M44)</f>
        <v>0</v>
      </c>
      <c r="N44" s="135">
        <f>IF([34]MTK!N44="","",[34]MTK!N44)</f>
        <v>0</v>
      </c>
      <c r="O44" s="135">
        <f>IF([34]MTK!O44="","",[34]MTK!O44)</f>
        <v>0</v>
      </c>
      <c r="P44" s="135">
        <f>IF([34]MTK!P44="","",[34]MTK!P44)</f>
        <v>0</v>
      </c>
      <c r="Q44" s="135">
        <f>IF([34]MTK!Q44="","",[34]MTK!Q44)</f>
        <v>0</v>
      </c>
      <c r="R44" s="135">
        <f>IF([34]MTK!R44="","",[34]MTK!R44)</f>
        <v>0</v>
      </c>
      <c r="S44" s="135">
        <f>IF([34]MTK!S44="","",[34]MTK!S44)</f>
        <v>0</v>
      </c>
      <c r="T44" s="135">
        <f>IF([34]MTK!T44="","",[34]MTK!T44)</f>
        <v>0</v>
      </c>
      <c r="U44" s="135">
        <f>IF([34]MTK!U44="","",[34]MTK!U44)</f>
        <v>0</v>
      </c>
      <c r="V44" s="135">
        <f>IF([34]MTK!V44="","",[34]MTK!V44)</f>
        <v>0</v>
      </c>
      <c r="W44" s="375" t="e">
        <f>IF([34]MTK!W44="","",[34]MTK!W44)</f>
        <v>#DIV/0!</v>
      </c>
      <c r="X44" s="375" t="e">
        <f>IF([34]MTK!X44="","",[34]MTK!X44)</f>
        <v>#DIV/0!</v>
      </c>
      <c r="Y44" s="351">
        <f>IF([34]MTK!Y44="","",[34]MTK!Y44)</f>
        <v>0</v>
      </c>
      <c r="Z44" s="302" t="str">
        <f t="shared" si="8"/>
        <v/>
      </c>
      <c r="AA44" s="201">
        <f t="shared" si="9"/>
        <v>0</v>
      </c>
      <c r="AB44" s="201">
        <f t="shared" si="10"/>
        <v>0</v>
      </c>
      <c r="AC44" s="201">
        <f t="shared" si="11"/>
        <v>1</v>
      </c>
      <c r="AD44" s="201">
        <f t="shared" si="12"/>
        <v>1</v>
      </c>
      <c r="AE44" s="221" t="str">
        <f t="shared" si="13"/>
        <v>Menunjukkan penguasaan dalam Menjelaskan dan menyelesaikan masalah yang berkaitan dengan rasio dua besaran, perbandingan senilai dan berbalik nilai.</v>
      </c>
      <c r="AF44" s="226" t="str">
        <f t="shared" si="14"/>
        <v>Perlu bantuan dalam Menjelaskan dan menyelesaikan masalah yang berkaitan dengan rasio dua besaran, perbandingan senilai dan berbalik nilai.</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73"/>
      <c r="B45" s="134" t="str">
        <f t="shared" si="7"/>
        <v/>
      </c>
      <c r="C45" s="135" t="str">
        <f>IF(Data!F41="","",Data!F41)</f>
        <v/>
      </c>
      <c r="D45" s="135" t="str">
        <f>IF(Data!G41="","",Data!G41)</f>
        <v/>
      </c>
      <c r="E45" s="152" t="str">
        <f>IF(Data!H41="","",Data!H41)</f>
        <v/>
      </c>
      <c r="F45" s="135" t="str">
        <f>IF(Data!I41="","",Data!I41)</f>
        <v/>
      </c>
      <c r="G45" s="135">
        <f>IF([34]MTK!G45="","",[34]MTK!G45)</f>
        <v>0</v>
      </c>
      <c r="H45" s="135">
        <f>IF([34]MTK!H45="","",[34]MTK!H45)</f>
        <v>0</v>
      </c>
      <c r="I45" s="135">
        <f>IF([34]MTK!I45="","",[34]MTK!I45)</f>
        <v>0</v>
      </c>
      <c r="J45" s="135">
        <f>IF([34]MTK!J45="","",[34]MTK!J45)</f>
        <v>0</v>
      </c>
      <c r="K45" s="135">
        <f>IF([34]MTK!K45="","",[34]MTK!K45)</f>
        <v>0</v>
      </c>
      <c r="L45" s="135">
        <f>IF([34]MTK!L45="","",[34]MTK!L45)</f>
        <v>0</v>
      </c>
      <c r="M45" s="135">
        <f>IF([34]MTK!M45="","",[34]MTK!M45)</f>
        <v>0</v>
      </c>
      <c r="N45" s="135">
        <f>IF([34]MTK!N45="","",[34]MTK!N45)</f>
        <v>0</v>
      </c>
      <c r="O45" s="135">
        <f>IF([34]MTK!O45="","",[34]MTK!O45)</f>
        <v>0</v>
      </c>
      <c r="P45" s="135">
        <f>IF([34]MTK!P45="","",[34]MTK!P45)</f>
        <v>0</v>
      </c>
      <c r="Q45" s="135">
        <f>IF([34]MTK!Q45="","",[34]MTK!Q45)</f>
        <v>0</v>
      </c>
      <c r="R45" s="135">
        <f>IF([34]MTK!R45="","",[34]MTK!R45)</f>
        <v>0</v>
      </c>
      <c r="S45" s="135">
        <f>IF([34]MTK!S45="","",[34]MTK!S45)</f>
        <v>0</v>
      </c>
      <c r="T45" s="135">
        <f>IF([34]MTK!T45="","",[34]MTK!T45)</f>
        <v>0</v>
      </c>
      <c r="U45" s="135">
        <f>IF([34]MTK!U45="","",[34]MTK!U45)</f>
        <v>0</v>
      </c>
      <c r="V45" s="135">
        <f>IF([34]MTK!V45="","",[34]MTK!V45)</f>
        <v>0</v>
      </c>
      <c r="W45" s="375" t="e">
        <f>IF([34]MTK!W45="","",[34]MTK!W45)</f>
        <v>#DIV/0!</v>
      </c>
      <c r="X45" s="375" t="e">
        <f>IF([34]MTK!X45="","",[34]MTK!X45)</f>
        <v>#DIV/0!</v>
      </c>
      <c r="Y45" s="351">
        <f>IF([34]MTK!Y45="","",[34]MTK!Y45)</f>
        <v>0</v>
      </c>
      <c r="Z45" s="302" t="str">
        <f t="shared" si="8"/>
        <v/>
      </c>
      <c r="AA45" s="201">
        <f t="shared" si="9"/>
        <v>0</v>
      </c>
      <c r="AB45" s="201">
        <f t="shared" si="10"/>
        <v>0</v>
      </c>
      <c r="AC45" s="201">
        <f t="shared" si="11"/>
        <v>1</v>
      </c>
      <c r="AD45" s="201">
        <f t="shared" si="12"/>
        <v>1</v>
      </c>
      <c r="AE45" s="221" t="str">
        <f t="shared" si="13"/>
        <v>Menunjukkan penguasaan dalam Menjelaskan dan menyelesaikan masalah yang berkaitan dengan rasio dua besaran, perbandingan senilai dan berbalik nilai.</v>
      </c>
      <c r="AF45" s="226" t="str">
        <f t="shared" si="14"/>
        <v>Perlu bantuan dalam Menjelaskan dan menyelesaikan masalah yang berkaitan dengan rasio dua besaran, perbandingan senilai dan berbalik nilai.</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73"/>
      <c r="B46" s="134" t="str">
        <f t="shared" si="7"/>
        <v/>
      </c>
      <c r="C46" s="135" t="str">
        <f>IF(Data!F42="","",Data!F42)</f>
        <v/>
      </c>
      <c r="D46" s="135" t="str">
        <f>IF(Data!G42="","",Data!G42)</f>
        <v/>
      </c>
      <c r="E46" s="152" t="str">
        <f>IF(Data!H42="","",Data!H42)</f>
        <v/>
      </c>
      <c r="F46" s="135" t="str">
        <f>IF(Data!I42="","",Data!I42)</f>
        <v/>
      </c>
      <c r="G46" s="135">
        <f>IF([34]MTK!G46="","",[34]MTK!G46)</f>
        <v>0</v>
      </c>
      <c r="H46" s="135">
        <f>IF([34]MTK!H46="","",[34]MTK!H46)</f>
        <v>0</v>
      </c>
      <c r="I46" s="135">
        <f>IF([34]MTK!I46="","",[34]MTK!I46)</f>
        <v>0</v>
      </c>
      <c r="J46" s="135">
        <f>IF([34]MTK!J46="","",[34]MTK!J46)</f>
        <v>0</v>
      </c>
      <c r="K46" s="135">
        <f>IF([34]MTK!K46="","",[34]MTK!K46)</f>
        <v>0</v>
      </c>
      <c r="L46" s="135">
        <f>IF([34]MTK!L46="","",[34]MTK!L46)</f>
        <v>0</v>
      </c>
      <c r="M46" s="135">
        <f>IF([34]MTK!M46="","",[34]MTK!M46)</f>
        <v>0</v>
      </c>
      <c r="N46" s="135">
        <f>IF([34]MTK!N46="","",[34]MTK!N46)</f>
        <v>0</v>
      </c>
      <c r="O46" s="135">
        <f>IF([34]MTK!O46="","",[34]MTK!O46)</f>
        <v>0</v>
      </c>
      <c r="P46" s="135">
        <f>IF([34]MTK!P46="","",[34]MTK!P46)</f>
        <v>0</v>
      </c>
      <c r="Q46" s="135">
        <f>IF([34]MTK!Q46="","",[34]MTK!Q46)</f>
        <v>0</v>
      </c>
      <c r="R46" s="135">
        <f>IF([34]MTK!R46="","",[34]MTK!R46)</f>
        <v>0</v>
      </c>
      <c r="S46" s="135">
        <f>IF([34]MTK!S46="","",[34]MTK!S46)</f>
        <v>0</v>
      </c>
      <c r="T46" s="135">
        <f>IF([34]MTK!T46="","",[34]MTK!T46)</f>
        <v>0</v>
      </c>
      <c r="U46" s="135">
        <f>IF([34]MTK!U46="","",[34]MTK!U46)</f>
        <v>0</v>
      </c>
      <c r="V46" s="135">
        <f>IF([34]MTK!V46="","",[34]MTK!V46)</f>
        <v>0</v>
      </c>
      <c r="W46" s="375" t="e">
        <f>IF([34]MTK!W46="","",[34]MTK!W46)</f>
        <v>#DIV/0!</v>
      </c>
      <c r="X46" s="375" t="e">
        <f>IF([34]MTK!X46="","",[34]MTK!X46)</f>
        <v>#DIV/0!</v>
      </c>
      <c r="Y46" s="351">
        <f>IF([34]MTK!Y46="","",[34]MTK!Y46)</f>
        <v>0</v>
      </c>
      <c r="Z46" s="302" t="str">
        <f t="shared" si="8"/>
        <v/>
      </c>
      <c r="AA46" s="201">
        <f t="shared" si="9"/>
        <v>0</v>
      </c>
      <c r="AB46" s="201">
        <f t="shared" si="10"/>
        <v>0</v>
      </c>
      <c r="AC46" s="201">
        <f t="shared" si="11"/>
        <v>1</v>
      </c>
      <c r="AD46" s="201">
        <f t="shared" si="12"/>
        <v>1</v>
      </c>
      <c r="AE46" s="221" t="str">
        <f t="shared" si="13"/>
        <v>Menunjukkan penguasaan dalam Menjelaskan dan menyelesaikan masalah yang berkaitan dengan rasio dua besaran, perbandingan senilai dan berbalik nilai.</v>
      </c>
      <c r="AF46" s="226" t="str">
        <f t="shared" si="14"/>
        <v>Perlu bantuan dalam Menjelaskan dan menyelesaikan masalah yang berkaitan dengan rasio dua besaran, perbandingan senilai dan berbalik nilai.</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73"/>
      <c r="B47" s="134" t="str">
        <f t="shared" si="7"/>
        <v/>
      </c>
      <c r="C47" s="135" t="str">
        <f>IF(Data!F43="","",Data!F43)</f>
        <v/>
      </c>
      <c r="D47" s="135" t="str">
        <f>IF(Data!G43="","",Data!G43)</f>
        <v/>
      </c>
      <c r="E47" s="152" t="str">
        <f>IF(Data!H43="","",Data!H43)</f>
        <v/>
      </c>
      <c r="F47" s="135" t="str">
        <f>IF(Data!I43="","",Data!I43)</f>
        <v/>
      </c>
      <c r="G47" s="135">
        <f>IF([34]MTK!G47="","",[34]MTK!G47)</f>
        <v>0</v>
      </c>
      <c r="H47" s="135">
        <f>IF([34]MTK!H47="","",[34]MTK!H47)</f>
        <v>0</v>
      </c>
      <c r="I47" s="135">
        <f>IF([34]MTK!I47="","",[34]MTK!I47)</f>
        <v>0</v>
      </c>
      <c r="J47" s="135">
        <f>IF([34]MTK!J47="","",[34]MTK!J47)</f>
        <v>0</v>
      </c>
      <c r="K47" s="135">
        <f>IF([34]MTK!K47="","",[34]MTK!K47)</f>
        <v>0</v>
      </c>
      <c r="L47" s="135">
        <f>IF([34]MTK!L47="","",[34]MTK!L47)</f>
        <v>0</v>
      </c>
      <c r="M47" s="135">
        <f>IF([34]MTK!M47="","",[34]MTK!M47)</f>
        <v>0</v>
      </c>
      <c r="N47" s="135">
        <f>IF([34]MTK!N47="","",[34]MTK!N47)</f>
        <v>0</v>
      </c>
      <c r="O47" s="135">
        <f>IF([34]MTK!O47="","",[34]MTK!O47)</f>
        <v>0</v>
      </c>
      <c r="P47" s="135">
        <f>IF([34]MTK!P47="","",[34]MTK!P47)</f>
        <v>0</v>
      </c>
      <c r="Q47" s="135">
        <f>IF([34]MTK!Q47="","",[34]MTK!Q47)</f>
        <v>0</v>
      </c>
      <c r="R47" s="135">
        <f>IF([34]MTK!R47="","",[34]MTK!R47)</f>
        <v>0</v>
      </c>
      <c r="S47" s="135">
        <f>IF([34]MTK!S47="","",[34]MTK!S47)</f>
        <v>0</v>
      </c>
      <c r="T47" s="135">
        <f>IF([34]MTK!T47="","",[34]MTK!T47)</f>
        <v>0</v>
      </c>
      <c r="U47" s="135">
        <f>IF([34]MTK!U47="","",[34]MTK!U47)</f>
        <v>0</v>
      </c>
      <c r="V47" s="135">
        <f>IF([34]MTK!V47="","",[34]MTK!V47)</f>
        <v>0</v>
      </c>
      <c r="W47" s="375" t="e">
        <f>IF([34]MTK!W47="","",[34]MTK!W47)</f>
        <v>#DIV/0!</v>
      </c>
      <c r="X47" s="375" t="e">
        <f>IF([34]MTK!X47="","",[34]MTK!X47)</f>
        <v>#DIV/0!</v>
      </c>
      <c r="Y47" s="351">
        <f>IF([34]MTK!Y47="","",[34]MTK!Y47)</f>
        <v>0</v>
      </c>
      <c r="Z47" s="302" t="str">
        <f t="shared" si="8"/>
        <v/>
      </c>
      <c r="AA47" s="201">
        <f t="shared" si="9"/>
        <v>0</v>
      </c>
      <c r="AB47" s="201">
        <f t="shared" si="10"/>
        <v>0</v>
      </c>
      <c r="AC47" s="201">
        <f t="shared" si="11"/>
        <v>1</v>
      </c>
      <c r="AD47" s="201">
        <f t="shared" si="12"/>
        <v>1</v>
      </c>
      <c r="AE47" s="221" t="str">
        <f t="shared" si="13"/>
        <v>Menunjukkan penguasaan dalam Menjelaskan dan menyelesaikan masalah yang berkaitan dengan rasio dua besaran, perbandingan senilai dan berbalik nilai.</v>
      </c>
      <c r="AF47" s="226" t="str">
        <f t="shared" si="14"/>
        <v>Perlu bantuan dalam Menjelaskan dan menyelesaikan masalah yang berkaitan dengan rasio dua besaran, perbandingan senilai dan berbalik nilai.</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73"/>
      <c r="B48" s="134" t="str">
        <f t="shared" si="7"/>
        <v/>
      </c>
      <c r="C48" s="135" t="str">
        <f>IF(Data!F44="","",Data!F44)</f>
        <v/>
      </c>
      <c r="D48" s="135" t="str">
        <f>IF(Data!G44="","",Data!G44)</f>
        <v/>
      </c>
      <c r="E48" s="152" t="str">
        <f>IF(Data!H44="","",Data!H44)</f>
        <v/>
      </c>
      <c r="F48" s="135" t="str">
        <f>IF(Data!I44="","",Data!I44)</f>
        <v/>
      </c>
      <c r="G48" s="135">
        <f>IF([34]MTK!G48="","",[34]MTK!G48)</f>
        <v>0</v>
      </c>
      <c r="H48" s="135">
        <f>IF([34]MTK!H48="","",[34]MTK!H48)</f>
        <v>0</v>
      </c>
      <c r="I48" s="135">
        <f>IF([34]MTK!I48="","",[34]MTK!I48)</f>
        <v>0</v>
      </c>
      <c r="J48" s="135">
        <f>IF([34]MTK!J48="","",[34]MTK!J48)</f>
        <v>0</v>
      </c>
      <c r="K48" s="135">
        <f>IF([34]MTK!K48="","",[34]MTK!K48)</f>
        <v>0</v>
      </c>
      <c r="L48" s="135">
        <f>IF([34]MTK!L48="","",[34]MTK!L48)</f>
        <v>0</v>
      </c>
      <c r="M48" s="135">
        <f>IF([34]MTK!M48="","",[34]MTK!M48)</f>
        <v>0</v>
      </c>
      <c r="N48" s="135">
        <f>IF([34]MTK!N48="","",[34]MTK!N48)</f>
        <v>0</v>
      </c>
      <c r="O48" s="135">
        <f>IF([34]MTK!O48="","",[34]MTK!O48)</f>
        <v>0</v>
      </c>
      <c r="P48" s="135">
        <f>IF([34]MTK!P48="","",[34]MTK!P48)</f>
        <v>0</v>
      </c>
      <c r="Q48" s="135">
        <f>IF([34]MTK!Q48="","",[34]MTK!Q48)</f>
        <v>0</v>
      </c>
      <c r="R48" s="135">
        <f>IF([34]MTK!R48="","",[34]MTK!R48)</f>
        <v>0</v>
      </c>
      <c r="S48" s="135">
        <f>IF([34]MTK!S48="","",[34]MTK!S48)</f>
        <v>0</v>
      </c>
      <c r="T48" s="135">
        <f>IF([34]MTK!T48="","",[34]MTK!T48)</f>
        <v>0</v>
      </c>
      <c r="U48" s="135">
        <f>IF([34]MTK!U48="","",[34]MTK!U48)</f>
        <v>0</v>
      </c>
      <c r="V48" s="135">
        <f>IF([34]MTK!V48="","",[34]MTK!V48)</f>
        <v>0</v>
      </c>
      <c r="W48" s="375" t="e">
        <f>IF([34]MTK!W48="","",[34]MTK!W48)</f>
        <v>#DIV/0!</v>
      </c>
      <c r="X48" s="375" t="e">
        <f>IF([34]MTK!X48="","",[34]MTK!X48)</f>
        <v>#DIV/0!</v>
      </c>
      <c r="Y48" s="351">
        <f>IF([34]MTK!Y48="","",[34]MTK!Y48)</f>
        <v>0</v>
      </c>
      <c r="Z48" s="302" t="str">
        <f t="shared" si="8"/>
        <v/>
      </c>
      <c r="AA48" s="201">
        <f t="shared" si="9"/>
        <v>0</v>
      </c>
      <c r="AB48" s="201">
        <f t="shared" si="10"/>
        <v>0</v>
      </c>
      <c r="AC48" s="201">
        <f t="shared" si="11"/>
        <v>1</v>
      </c>
      <c r="AD48" s="201">
        <f t="shared" si="12"/>
        <v>1</v>
      </c>
      <c r="AE48" s="221" t="str">
        <f t="shared" si="13"/>
        <v>Menunjukkan penguasaan dalam Menjelaskan dan menyelesaikan masalah yang berkaitan dengan rasio dua besaran, perbandingan senilai dan berbalik nilai.</v>
      </c>
      <c r="AF48" s="226" t="str">
        <f t="shared" si="14"/>
        <v>Perlu bantuan dalam Menjelaskan dan menyelesaikan masalah yang berkaitan dengan rasio dua besaran, perbandingan senilai dan berbalik nilai.</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73"/>
      <c r="B49" s="134" t="str">
        <f t="shared" si="7"/>
        <v/>
      </c>
      <c r="C49" s="135" t="str">
        <f>IF(Data!F45="","",Data!F45)</f>
        <v/>
      </c>
      <c r="D49" s="135" t="str">
        <f>IF(Data!G45="","",Data!G45)</f>
        <v/>
      </c>
      <c r="E49" s="152" t="str">
        <f>IF(Data!H45="","",Data!H45)</f>
        <v/>
      </c>
      <c r="F49" s="135" t="str">
        <f>IF(Data!I45="","",Data!I45)</f>
        <v/>
      </c>
      <c r="G49" s="135">
        <f>IF([34]MTK!G49="","",[34]MTK!G49)</f>
        <v>0</v>
      </c>
      <c r="H49" s="135">
        <f>IF([34]MTK!H49="","",[34]MTK!H49)</f>
        <v>0</v>
      </c>
      <c r="I49" s="135">
        <f>IF([34]MTK!I49="","",[34]MTK!I49)</f>
        <v>0</v>
      </c>
      <c r="J49" s="135">
        <f>IF([34]MTK!J49="","",[34]MTK!J49)</f>
        <v>0</v>
      </c>
      <c r="K49" s="135">
        <f>IF([34]MTK!K49="","",[34]MTK!K49)</f>
        <v>0</v>
      </c>
      <c r="L49" s="135">
        <f>IF([34]MTK!L49="","",[34]MTK!L49)</f>
        <v>0</v>
      </c>
      <c r="M49" s="135">
        <f>IF([34]MTK!M49="","",[34]MTK!M49)</f>
        <v>0</v>
      </c>
      <c r="N49" s="135">
        <f>IF([34]MTK!N49="","",[34]MTK!N49)</f>
        <v>0</v>
      </c>
      <c r="O49" s="135">
        <f>IF([34]MTK!O49="","",[34]MTK!O49)</f>
        <v>0</v>
      </c>
      <c r="P49" s="135">
        <f>IF([34]MTK!P49="","",[34]MTK!P49)</f>
        <v>0</v>
      </c>
      <c r="Q49" s="135">
        <f>IF([34]MTK!Q49="","",[34]MTK!Q49)</f>
        <v>0</v>
      </c>
      <c r="R49" s="135">
        <f>IF([34]MTK!R49="","",[34]MTK!R49)</f>
        <v>0</v>
      </c>
      <c r="S49" s="135">
        <f>IF([34]MTK!S49="","",[34]MTK!S49)</f>
        <v>0</v>
      </c>
      <c r="T49" s="135">
        <f>IF([34]MTK!T49="","",[34]MTK!T49)</f>
        <v>0</v>
      </c>
      <c r="U49" s="135">
        <f>IF([34]MTK!U49="","",[34]MTK!U49)</f>
        <v>0</v>
      </c>
      <c r="V49" s="135">
        <f>IF([34]MTK!V49="","",[34]MTK!V49)</f>
        <v>0</v>
      </c>
      <c r="W49" s="375" t="e">
        <f>IF([34]MTK!W49="","",[34]MTK!W49)</f>
        <v>#DIV/0!</v>
      </c>
      <c r="X49" s="375" t="e">
        <f>IF([34]MTK!X49="","",[34]MTK!X49)</f>
        <v>#DIV/0!</v>
      </c>
      <c r="Y49" s="351">
        <f>IF([34]MTK!Y49="","",[34]MTK!Y49)</f>
        <v>0</v>
      </c>
      <c r="Z49" s="302" t="str">
        <f t="shared" si="8"/>
        <v/>
      </c>
      <c r="AA49" s="201">
        <f t="shared" si="9"/>
        <v>0</v>
      </c>
      <c r="AB49" s="201">
        <f t="shared" si="10"/>
        <v>0</v>
      </c>
      <c r="AC49" s="201">
        <f t="shared" si="11"/>
        <v>1</v>
      </c>
      <c r="AD49" s="201">
        <f t="shared" si="12"/>
        <v>1</v>
      </c>
      <c r="AE49" s="221" t="str">
        <f t="shared" si="13"/>
        <v>Menunjukkan penguasaan dalam Menjelaskan dan menyelesaikan masalah yang berkaitan dengan rasio dua besaran, perbandingan senilai dan berbalik nilai.</v>
      </c>
      <c r="AF49" s="226" t="str">
        <f t="shared" si="14"/>
        <v>Perlu bantuan dalam Menjelaskan dan menyelesaikan masalah yang berkaitan dengan rasio dua besaran, perbandingan senilai dan berbalik nilai.</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73"/>
      <c r="B50" s="134" t="str">
        <f t="shared" si="7"/>
        <v/>
      </c>
      <c r="C50" s="135" t="str">
        <f>IF(Data!F46="","",Data!F46)</f>
        <v/>
      </c>
      <c r="D50" s="135" t="str">
        <f>IF(Data!G46="","",Data!G46)</f>
        <v/>
      </c>
      <c r="E50" s="152" t="str">
        <f>IF(Data!H46="","",Data!H46)</f>
        <v/>
      </c>
      <c r="F50" s="135" t="str">
        <f>IF(Data!I46="","",Data!I46)</f>
        <v/>
      </c>
      <c r="G50" s="135">
        <f>IF([34]MTK!G50="","",[34]MTK!G50)</f>
        <v>0</v>
      </c>
      <c r="H50" s="135">
        <f>IF([34]MTK!H50="","",[34]MTK!H50)</f>
        <v>0</v>
      </c>
      <c r="I50" s="135">
        <f>IF([34]MTK!I50="","",[34]MTK!I50)</f>
        <v>0</v>
      </c>
      <c r="J50" s="135">
        <f>IF([34]MTK!J50="","",[34]MTK!J50)</f>
        <v>0</v>
      </c>
      <c r="K50" s="135">
        <f>IF([34]MTK!K50="","",[34]MTK!K50)</f>
        <v>0</v>
      </c>
      <c r="L50" s="135">
        <f>IF([34]MTK!L50="","",[34]MTK!L50)</f>
        <v>0</v>
      </c>
      <c r="M50" s="135">
        <f>IF([34]MTK!M50="","",[34]MTK!M50)</f>
        <v>0</v>
      </c>
      <c r="N50" s="135">
        <f>IF([34]MTK!N50="","",[34]MTK!N50)</f>
        <v>0</v>
      </c>
      <c r="O50" s="135">
        <f>IF([34]MTK!O50="","",[34]MTK!O50)</f>
        <v>0</v>
      </c>
      <c r="P50" s="135">
        <f>IF([34]MTK!P50="","",[34]MTK!P50)</f>
        <v>0</v>
      </c>
      <c r="Q50" s="135">
        <f>IF([34]MTK!Q50="","",[34]MTK!Q50)</f>
        <v>0</v>
      </c>
      <c r="R50" s="135">
        <f>IF([34]MTK!R50="","",[34]MTK!R50)</f>
        <v>0</v>
      </c>
      <c r="S50" s="135">
        <f>IF([34]MTK!S50="","",[34]MTK!S50)</f>
        <v>0</v>
      </c>
      <c r="T50" s="135">
        <f>IF([34]MTK!T50="","",[34]MTK!T50)</f>
        <v>0</v>
      </c>
      <c r="U50" s="135">
        <f>IF([34]MTK!U50="","",[34]MTK!U50)</f>
        <v>0</v>
      </c>
      <c r="V50" s="135">
        <f>IF([34]MTK!V50="","",[34]MTK!V50)</f>
        <v>0</v>
      </c>
      <c r="W50" s="375" t="e">
        <f>IF([34]MTK!W50="","",[34]MTK!W50)</f>
        <v>#DIV/0!</v>
      </c>
      <c r="X50" s="375" t="e">
        <f>IF([34]MTK!X50="","",[34]MTK!X50)</f>
        <v>#DIV/0!</v>
      </c>
      <c r="Y50" s="351">
        <f>IF([34]MTK!Y50="","",[34]MTK!Y50)</f>
        <v>0</v>
      </c>
      <c r="Z50" s="302" t="str">
        <f t="shared" si="8"/>
        <v/>
      </c>
      <c r="AA50" s="201">
        <f t="shared" si="9"/>
        <v>0</v>
      </c>
      <c r="AB50" s="201">
        <f t="shared" si="10"/>
        <v>0</v>
      </c>
      <c r="AC50" s="201">
        <f t="shared" si="11"/>
        <v>1</v>
      </c>
      <c r="AD50" s="201">
        <f t="shared" si="12"/>
        <v>1</v>
      </c>
      <c r="AE50" s="221" t="str">
        <f t="shared" si="13"/>
        <v>Menunjukkan penguasaan dalam Menjelaskan dan menyelesaikan masalah yang berkaitan dengan rasio dua besaran, perbandingan senilai dan berbalik nilai.</v>
      </c>
      <c r="AF50" s="226" t="str">
        <f t="shared" si="14"/>
        <v>Perlu bantuan dalam Menjelaskan dan menyelesaikan masalah yang berkaitan dengan rasio dua besaran, perbandingan senilai dan berbalik nilai.</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73"/>
      <c r="B51" s="134" t="str">
        <f t="shared" si="7"/>
        <v/>
      </c>
      <c r="C51" s="135" t="str">
        <f>IF(Data!F47="","",Data!F47)</f>
        <v/>
      </c>
      <c r="D51" s="135" t="str">
        <f>IF(Data!G47="","",Data!G47)</f>
        <v/>
      </c>
      <c r="E51" s="152" t="str">
        <f>IF(Data!H47="","",Data!H47)</f>
        <v/>
      </c>
      <c r="F51" s="135" t="str">
        <f>IF(Data!I47="","",Data!I47)</f>
        <v/>
      </c>
      <c r="G51" s="135">
        <f>IF([34]MTK!G51="","",[34]MTK!G51)</f>
        <v>0</v>
      </c>
      <c r="H51" s="135">
        <f>IF([34]MTK!H51="","",[34]MTK!H51)</f>
        <v>0</v>
      </c>
      <c r="I51" s="135">
        <f>IF([34]MTK!I51="","",[34]MTK!I51)</f>
        <v>0</v>
      </c>
      <c r="J51" s="135">
        <f>IF([34]MTK!J51="","",[34]MTK!J51)</f>
        <v>0</v>
      </c>
      <c r="K51" s="135">
        <f>IF([34]MTK!K51="","",[34]MTK!K51)</f>
        <v>0</v>
      </c>
      <c r="L51" s="135">
        <f>IF([34]MTK!L51="","",[34]MTK!L51)</f>
        <v>0</v>
      </c>
      <c r="M51" s="135">
        <f>IF([34]MTK!M51="","",[34]MTK!M51)</f>
        <v>0</v>
      </c>
      <c r="N51" s="135">
        <f>IF([34]MTK!N51="","",[34]MTK!N51)</f>
        <v>0</v>
      </c>
      <c r="O51" s="135">
        <f>IF([34]MTK!O51="","",[34]MTK!O51)</f>
        <v>0</v>
      </c>
      <c r="P51" s="135">
        <f>IF([34]MTK!P51="","",[34]MTK!P51)</f>
        <v>0</v>
      </c>
      <c r="Q51" s="135">
        <f>IF([34]MTK!Q51="","",[34]MTK!Q51)</f>
        <v>0</v>
      </c>
      <c r="R51" s="135">
        <f>IF([34]MTK!R51="","",[34]MTK!R51)</f>
        <v>0</v>
      </c>
      <c r="S51" s="135">
        <f>IF([34]MTK!S51="","",[34]MTK!S51)</f>
        <v>0</v>
      </c>
      <c r="T51" s="135">
        <f>IF([34]MTK!T51="","",[34]MTK!T51)</f>
        <v>0</v>
      </c>
      <c r="U51" s="135">
        <f>IF([34]MTK!U51="","",[34]MTK!U51)</f>
        <v>0</v>
      </c>
      <c r="V51" s="135">
        <f>IF([34]MTK!V51="","",[34]MTK!V51)</f>
        <v>0</v>
      </c>
      <c r="W51" s="301">
        <f t="shared" ref="W51:W54" si="15">IF(COUNT(G51:N51)&lt;2,"",ROUND(SUM(G51:N51)/$W$6,0))</f>
        <v>0</v>
      </c>
      <c r="X51" s="301">
        <f t="shared" ref="X51:X54" si="16">IF(COUNT(O51:V51)&lt;2,"",ROUND(SUM(O51:V51)/$X$6,0))</f>
        <v>0</v>
      </c>
      <c r="Y51" s="351">
        <f>IF([34]MTK!Y51="","",[34]MTK!Y51)</f>
        <v>0</v>
      </c>
      <c r="Z51" s="302">
        <f t="shared" si="8"/>
        <v>0</v>
      </c>
      <c r="AA51" s="201">
        <f t="shared" si="9"/>
        <v>0</v>
      </c>
      <c r="AB51" s="201">
        <f t="shared" si="10"/>
        <v>0</v>
      </c>
      <c r="AC51" s="201">
        <f t="shared" si="11"/>
        <v>1</v>
      </c>
      <c r="AD51" s="201">
        <f t="shared" si="12"/>
        <v>1</v>
      </c>
      <c r="AE51" s="221" t="str">
        <f t="shared" si="13"/>
        <v>Menunjukkan penguasaan dalam Menjelaskan dan menyelesaikan masalah yang berkaitan dengan rasio dua besaran, perbandingan senilai dan berbalik nilai.</v>
      </c>
      <c r="AF51" s="226" t="str">
        <f t="shared" si="14"/>
        <v>Perlu bantuan dalam Menjelaskan dan menyelesaikan masalah yang berkaitan dengan rasio dua besaran, perbandingan senilai dan berbalik nilai.</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73"/>
      <c r="B52" s="134" t="str">
        <f t="shared" si="7"/>
        <v/>
      </c>
      <c r="C52" s="135" t="str">
        <f>IF(Data!F48="","",Data!F48)</f>
        <v/>
      </c>
      <c r="D52" s="135" t="str">
        <f>IF(Data!G48="","",Data!G48)</f>
        <v/>
      </c>
      <c r="E52" s="152" t="str">
        <f>IF(Data!H48="","",Data!H48)</f>
        <v/>
      </c>
      <c r="F52" s="135" t="str">
        <f>IF(Data!I48="","",Data!I48)</f>
        <v/>
      </c>
      <c r="G52" s="135">
        <f>IF([34]MTK!G52="","",[34]MTK!G52)</f>
        <v>0</v>
      </c>
      <c r="H52" s="135">
        <f>IF([34]MTK!H52="","",[34]MTK!H52)</f>
        <v>0</v>
      </c>
      <c r="I52" s="135">
        <f>IF([34]MTK!I52="","",[34]MTK!I52)</f>
        <v>0</v>
      </c>
      <c r="J52" s="135">
        <f>IF([34]MTK!J52="","",[34]MTK!J52)</f>
        <v>0</v>
      </c>
      <c r="K52" s="135">
        <f>IF([34]MTK!K52="","",[34]MTK!K52)</f>
        <v>0</v>
      </c>
      <c r="L52" s="135">
        <f>IF([34]MTK!L52="","",[34]MTK!L52)</f>
        <v>0</v>
      </c>
      <c r="M52" s="135">
        <f>IF([34]MTK!M52="","",[34]MTK!M52)</f>
        <v>0</v>
      </c>
      <c r="N52" s="135">
        <f>IF([34]MTK!N52="","",[34]MTK!N52)</f>
        <v>0</v>
      </c>
      <c r="O52" s="135">
        <f>IF([34]MTK!O52="","",[34]MTK!O52)</f>
        <v>0</v>
      </c>
      <c r="P52" s="135">
        <f>IF([34]MTK!P52="","",[34]MTK!P52)</f>
        <v>0</v>
      </c>
      <c r="Q52" s="135">
        <f>IF([34]MTK!Q52="","",[34]MTK!Q52)</f>
        <v>0</v>
      </c>
      <c r="R52" s="135">
        <f>IF([34]MTK!R52="","",[34]MTK!R52)</f>
        <v>0</v>
      </c>
      <c r="S52" s="135">
        <f>IF([34]MTK!S52="","",[34]MTK!S52)</f>
        <v>0</v>
      </c>
      <c r="T52" s="135">
        <f>IF([34]MTK!T52="","",[34]MTK!T52)</f>
        <v>0</v>
      </c>
      <c r="U52" s="135">
        <f>IF([34]MTK!U52="","",[34]MTK!U52)</f>
        <v>0</v>
      </c>
      <c r="V52" s="135">
        <f>IF([34]MTK!V52="","",[34]MTK!V52)</f>
        <v>0</v>
      </c>
      <c r="W52" s="301">
        <f t="shared" si="15"/>
        <v>0</v>
      </c>
      <c r="X52" s="301">
        <f t="shared" si="16"/>
        <v>0</v>
      </c>
      <c r="Y52" s="351">
        <f>IF([34]MTK!Y52="","",[34]MTK!Y52)</f>
        <v>0</v>
      </c>
      <c r="Z52" s="302">
        <f t="shared" si="8"/>
        <v>0</v>
      </c>
      <c r="AA52" s="201">
        <f t="shared" si="9"/>
        <v>0</v>
      </c>
      <c r="AB52" s="201">
        <f t="shared" si="10"/>
        <v>0</v>
      </c>
      <c r="AC52" s="201">
        <f t="shared" si="11"/>
        <v>1</v>
      </c>
      <c r="AD52" s="201">
        <f t="shared" si="12"/>
        <v>1</v>
      </c>
      <c r="AE52" s="221" t="str">
        <f t="shared" si="13"/>
        <v>Menunjukkan penguasaan dalam Menjelaskan dan menyelesaikan masalah yang berkaitan dengan rasio dua besaran, perbandingan senilai dan berbalik nilai.</v>
      </c>
      <c r="AF52" s="226" t="str">
        <f t="shared" si="14"/>
        <v>Perlu bantuan dalam Menjelaskan dan menyelesaikan masalah yang berkaitan dengan rasio dua besaran, perbandingan senilai dan berbalik nilai.</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73"/>
      <c r="B53" s="134" t="str">
        <f t="shared" si="7"/>
        <v/>
      </c>
      <c r="C53" s="135" t="str">
        <f>IF(Data!F49="","",Data!F49)</f>
        <v/>
      </c>
      <c r="D53" s="135" t="str">
        <f>IF(Data!G49="","",Data!G49)</f>
        <v/>
      </c>
      <c r="E53" s="152" t="str">
        <f>IF(Data!H49="","",Data!H49)</f>
        <v/>
      </c>
      <c r="F53" s="135" t="str">
        <f>IF(Data!I49="","",Data!I49)</f>
        <v/>
      </c>
      <c r="G53" s="135">
        <f>IF([34]MTK!G53="","",[34]MTK!G53)</f>
        <v>0</v>
      </c>
      <c r="H53" s="135">
        <f>IF([34]MTK!H53="","",[34]MTK!H53)</f>
        <v>0</v>
      </c>
      <c r="I53" s="135">
        <f>IF([34]MTK!I53="","",[34]MTK!I53)</f>
        <v>0</v>
      </c>
      <c r="J53" s="135">
        <f>IF([34]MTK!J53="","",[34]MTK!J53)</f>
        <v>0</v>
      </c>
      <c r="K53" s="135">
        <f>IF([34]MTK!K53="","",[34]MTK!K53)</f>
        <v>0</v>
      </c>
      <c r="L53" s="135">
        <f>IF([34]MTK!L53="","",[34]MTK!L53)</f>
        <v>0</v>
      </c>
      <c r="M53" s="135">
        <f>IF([34]MTK!M53="","",[34]MTK!M53)</f>
        <v>0</v>
      </c>
      <c r="N53" s="135">
        <f>IF([34]MTK!N53="","",[34]MTK!N53)</f>
        <v>0</v>
      </c>
      <c r="O53" s="135">
        <f>IF([34]MTK!O53="","",[34]MTK!O53)</f>
        <v>0</v>
      </c>
      <c r="P53" s="135">
        <f>IF([34]MTK!P53="","",[34]MTK!P53)</f>
        <v>0</v>
      </c>
      <c r="Q53" s="135">
        <f>IF([34]MTK!Q53="","",[34]MTK!Q53)</f>
        <v>0</v>
      </c>
      <c r="R53" s="135">
        <f>IF([34]MTK!R53="","",[34]MTK!R53)</f>
        <v>0</v>
      </c>
      <c r="S53" s="135">
        <f>IF([34]MTK!S53="","",[34]MTK!S53)</f>
        <v>0</v>
      </c>
      <c r="T53" s="135">
        <f>IF([34]MTK!T53="","",[34]MTK!T53)</f>
        <v>0</v>
      </c>
      <c r="U53" s="135">
        <f>IF([34]MTK!U53="","",[34]MTK!U53)</f>
        <v>0</v>
      </c>
      <c r="V53" s="135">
        <f>IF([34]MTK!V53="","",[34]MTK!V53)</f>
        <v>0</v>
      </c>
      <c r="W53" s="301">
        <f t="shared" si="15"/>
        <v>0</v>
      </c>
      <c r="X53" s="301">
        <f t="shared" si="16"/>
        <v>0</v>
      </c>
      <c r="Y53" s="351">
        <f>IF([34]MTK!Y53="","",[34]MTK!Y53)</f>
        <v>0</v>
      </c>
      <c r="Z53" s="302">
        <f t="shared" si="8"/>
        <v>0</v>
      </c>
      <c r="AA53" s="201">
        <f t="shared" si="9"/>
        <v>0</v>
      </c>
      <c r="AB53" s="201">
        <f t="shared" si="10"/>
        <v>0</v>
      </c>
      <c r="AC53" s="201">
        <f t="shared" si="11"/>
        <v>1</v>
      </c>
      <c r="AD53" s="201">
        <f t="shared" si="12"/>
        <v>1</v>
      </c>
      <c r="AE53" s="221" t="str">
        <f t="shared" si="13"/>
        <v>Menunjukkan penguasaan dalam Menjelaskan dan menyelesaikan masalah yang berkaitan dengan rasio dua besaran, perbandingan senilai dan berbalik nilai.</v>
      </c>
      <c r="AF53" s="226" t="str">
        <f t="shared" si="14"/>
        <v>Perlu bantuan dalam Menjelaskan dan menyelesaikan masalah yang berkaitan dengan rasio dua besaran, perbandingan senilai dan berbalik nilai.</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x14ac:dyDescent="0.25">
      <c r="A54" s="173"/>
      <c r="B54" s="134" t="e">
        <f t="shared" si="7"/>
        <v>#VALUE!</v>
      </c>
      <c r="C54" s="135">
        <f>IF(Data!F50="","",Data!F50)</f>
        <v>2</v>
      </c>
      <c r="D54" s="135">
        <f>IF(Data!G50="","",Data!G50)</f>
        <v>3</v>
      </c>
      <c r="E54" s="152">
        <f>IF(Data!H50="","",Data!H50)</f>
        <v>4</v>
      </c>
      <c r="F54" s="135">
        <f>IF(Data!I50="","",Data!I50)</f>
        <v>5</v>
      </c>
      <c r="G54" s="135">
        <f>IF([34]MTK!G54="","",[34]MTK!G54)</f>
        <v>0</v>
      </c>
      <c r="H54" s="135">
        <f>IF([34]MTK!H54="","",[34]MTK!H54)</f>
        <v>0</v>
      </c>
      <c r="I54" s="135">
        <f>IF([34]MTK!I54="","",[34]MTK!I54)</f>
        <v>0</v>
      </c>
      <c r="J54" s="135">
        <f>IF([34]MTK!J54="","",[34]MTK!J54)</f>
        <v>0</v>
      </c>
      <c r="K54" s="135">
        <f>IF([34]MTK!K54="","",[34]MTK!K54)</f>
        <v>0</v>
      </c>
      <c r="L54" s="135">
        <f>IF([34]MTK!L54="","",[34]MTK!L54)</f>
        <v>0</v>
      </c>
      <c r="M54" s="135">
        <f>IF([34]MTK!M54="","",[34]MTK!M54)</f>
        <v>0</v>
      </c>
      <c r="N54" s="135">
        <f>IF([34]MTK!N54="","",[34]MTK!N54)</f>
        <v>0</v>
      </c>
      <c r="O54" s="135">
        <f>IF([34]MTK!O54="","",[34]MTK!O54)</f>
        <v>0</v>
      </c>
      <c r="P54" s="135">
        <f>IF([34]MTK!P54="","",[34]MTK!P54)</f>
        <v>0</v>
      </c>
      <c r="Q54" s="135">
        <f>IF([34]MTK!Q54="","",[34]MTK!Q54)</f>
        <v>0</v>
      </c>
      <c r="R54" s="135">
        <f>IF([34]MTK!R54="","",[34]MTK!R54)</f>
        <v>0</v>
      </c>
      <c r="S54" s="135">
        <f>IF([34]MTK!S54="","",[34]MTK!S54)</f>
        <v>0</v>
      </c>
      <c r="T54" s="135">
        <f>IF([34]MTK!T54="","",[34]MTK!T54)</f>
        <v>0</v>
      </c>
      <c r="U54" s="135" t="str">
        <f>IF([34]MTK!U54="","",[34]MTK!U54)</f>
        <v>Pegandon,        Desember  2023</v>
      </c>
      <c r="V54" s="135">
        <f>IF([34]MTK!V54="","",[34]MTK!V54)</f>
        <v>0</v>
      </c>
      <c r="W54" s="301">
        <f t="shared" si="15"/>
        <v>0</v>
      </c>
      <c r="X54" s="301">
        <f t="shared" si="16"/>
        <v>0</v>
      </c>
      <c r="Y54" s="351">
        <f>IF([34]MTK!Y54="","",[34]MTK!Y54)</f>
        <v>0</v>
      </c>
      <c r="Z54" s="302">
        <f t="shared" si="8"/>
        <v>0</v>
      </c>
      <c r="AA54" s="201">
        <f t="shared" si="9"/>
        <v>0</v>
      </c>
      <c r="AB54" s="201">
        <f t="shared" si="10"/>
        <v>0</v>
      </c>
      <c r="AC54" s="201">
        <f t="shared" si="11"/>
        <v>1</v>
      </c>
      <c r="AD54" s="201">
        <f t="shared" si="12"/>
        <v>1</v>
      </c>
      <c r="AE54" s="221" t="str">
        <f t="shared" si="13"/>
        <v>Menunjukkan penguasaan dalam Menjelaskan dan menyelesaikan masalah yang berkaitan dengan rasio dua besaran, perbandingan senilai dan berbalik nilai.</v>
      </c>
      <c r="AF54" s="226" t="str">
        <f t="shared" si="14"/>
        <v>Perlu bantuan dalam Menjelaskan dan menyelesaikan masalah yang berkaitan dengan rasio dua besaran, perbandingan senilai dan berbalik nilai.</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x14ac:dyDescent="0.25">
      <c r="A55" s="173"/>
      <c r="B55" s="184">
        <v>1</v>
      </c>
      <c r="C55" s="184">
        <v>2</v>
      </c>
      <c r="D55" s="184">
        <v>3</v>
      </c>
      <c r="E55" s="184">
        <v>4</v>
      </c>
      <c r="F55" s="184">
        <v>5</v>
      </c>
      <c r="G55" s="353" t="e">
        <f>IF(#REF!="","",#REF!)</f>
        <v>#REF!</v>
      </c>
      <c r="H55" s="354" t="e">
        <f>IF(#REF!="","",#REF!)</f>
        <v>#REF!</v>
      </c>
      <c r="I55" s="354" t="e">
        <f>IF(#REF!="","",#REF!)</f>
        <v>#REF!</v>
      </c>
      <c r="J55" s="354" t="e">
        <f>IF(#REF!="","",#REF!)</f>
        <v>#REF!</v>
      </c>
      <c r="K55" s="354" t="e">
        <f>IF(#REF!="","",#REF!)</f>
        <v>#REF!</v>
      </c>
      <c r="L55" s="354" t="e">
        <f>IF(#REF!="","",#REF!)</f>
        <v>#REF!</v>
      </c>
      <c r="M55" s="354" t="e">
        <f>IF(#REF!="","",#REF!)</f>
        <v>#REF!</v>
      </c>
      <c r="N55" s="355" t="e">
        <f>IF(#REF!="","",#REF!)</f>
        <v>#REF!</v>
      </c>
      <c r="O55" s="135" t="e">
        <f>IF(#REF!="","",#REF!)</f>
        <v>#REF!</v>
      </c>
      <c r="P55" s="135" t="e">
        <f>IF(#REF!="","",#REF!)</f>
        <v>#REF!</v>
      </c>
      <c r="Q55" s="135" t="e">
        <f>IF(#REF!="","",#REF!)</f>
        <v>#REF!</v>
      </c>
      <c r="R55" s="135" t="e">
        <f>IF(#REF!="","",#REF!)</f>
        <v>#REF!</v>
      </c>
      <c r="S55" s="135" t="e">
        <f>IF(#REF!="","",#REF!)</f>
        <v>#REF!</v>
      </c>
      <c r="T55" s="135" t="e">
        <f>IF(#REF!="","",#REF!)</f>
        <v>#REF!</v>
      </c>
      <c r="U55" s="135" t="e">
        <f>IF(#REF!="","",#REF!)</f>
        <v>#REF!</v>
      </c>
      <c r="V55" s="350" t="e">
        <f>IF(#REF!="","",#REF!)</f>
        <v>#REF!</v>
      </c>
      <c r="W55" s="184">
        <v>22</v>
      </c>
      <c r="X55" s="184">
        <v>23</v>
      </c>
      <c r="Y55" s="184">
        <v>24</v>
      </c>
      <c r="Z55" s="184">
        <v>25</v>
      </c>
      <c r="AA55" s="184">
        <v>27</v>
      </c>
      <c r="AB55" s="184">
        <v>28</v>
      </c>
      <c r="AC55" s="184">
        <v>31</v>
      </c>
      <c r="AD55" s="184">
        <v>32</v>
      </c>
      <c r="AE55" s="184">
        <v>33</v>
      </c>
      <c r="AF55" s="184">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73"/>
      <c r="B56" s="184"/>
      <c r="C56" s="184"/>
      <c r="D56" s="184"/>
      <c r="E56" s="184"/>
      <c r="F56" s="184"/>
      <c r="G56" s="353" t="e">
        <f>IF(#REF!="","",#REF!)</f>
        <v>#REF!</v>
      </c>
      <c r="H56" s="354" t="e">
        <f>IF(#REF!="","",#REF!)</f>
        <v>#REF!</v>
      </c>
      <c r="I56" s="354" t="e">
        <f>IF(#REF!="","",#REF!)</f>
        <v>#REF!</v>
      </c>
      <c r="J56" s="354" t="e">
        <f>IF(#REF!="","",#REF!)</f>
        <v>#REF!</v>
      </c>
      <c r="K56" s="354" t="e">
        <f>IF(#REF!="","",#REF!)</f>
        <v>#REF!</v>
      </c>
      <c r="L56" s="354" t="e">
        <f>IF(#REF!="","",#REF!)</f>
        <v>#REF!</v>
      </c>
      <c r="M56" s="354" t="e">
        <f>IF(#REF!="","",#REF!)</f>
        <v>#REF!</v>
      </c>
      <c r="N56" s="355" t="e">
        <f>IF(#REF!="","",#REF!)</f>
        <v>#REF!</v>
      </c>
      <c r="O56" s="135" t="e">
        <f>IF(#REF!="","",#REF!)</f>
        <v>#REF!</v>
      </c>
      <c r="P56" s="135" t="e">
        <f>IF(#REF!="","",#REF!)</f>
        <v>#REF!</v>
      </c>
      <c r="Q56" s="135" t="e">
        <f>IF(#REF!="","",#REF!)</f>
        <v>#REF!</v>
      </c>
      <c r="R56" s="135" t="e">
        <f>IF(#REF!="","",#REF!)</f>
        <v>#REF!</v>
      </c>
      <c r="S56" s="135" t="e">
        <f>IF(#REF!="","",#REF!)</f>
        <v>#REF!</v>
      </c>
      <c r="T56" s="135" t="e">
        <f>IF(#REF!="","",#REF!)</f>
        <v>#REF!</v>
      </c>
      <c r="U56" s="135" t="e">
        <f>IF(#REF!="","",#REF!)</f>
        <v>#REF!</v>
      </c>
      <c r="V56" s="350" t="e">
        <f>IF(#REF!="","",#REF!)</f>
        <v>#REF!</v>
      </c>
      <c r="W56" s="184"/>
      <c r="X56" s="184"/>
      <c r="Y56" s="184"/>
      <c r="Z56" s="184"/>
      <c r="AA56" s="184"/>
      <c r="AB56" s="184"/>
      <c r="AC56" s="184"/>
      <c r="AD56" s="184"/>
      <c r="AE56" s="184"/>
      <c r="AF56" s="184"/>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c r="AC57" s="247"/>
      <c r="AD57" s="247"/>
      <c r="AE57" s="247"/>
      <c r="AF57" s="247"/>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47"/>
      <c r="C58" s="247"/>
      <c r="D58" s="247"/>
      <c r="E58" s="247"/>
      <c r="F58" s="247"/>
      <c r="G58" s="247"/>
      <c r="H58" s="247"/>
      <c r="I58" s="247"/>
      <c r="J58" s="247"/>
      <c r="K58" s="247"/>
      <c r="L58" s="247"/>
      <c r="M58" s="247"/>
      <c r="N58" s="247"/>
      <c r="O58" s="247"/>
      <c r="P58" s="247"/>
      <c r="Q58" s="247"/>
      <c r="R58" s="247"/>
      <c r="S58" s="247"/>
      <c r="T58" s="247"/>
      <c r="U58" s="249" t="s">
        <v>297</v>
      </c>
      <c r="V58" s="247"/>
      <c r="W58" s="247"/>
      <c r="X58" s="247"/>
      <c r="Y58" s="247"/>
      <c r="Z58" s="247"/>
      <c r="AA58" s="247"/>
      <c r="AB58" s="247"/>
      <c r="AC58" s="247"/>
      <c r="AD58" s="247"/>
      <c r="AE58" s="247"/>
      <c r="AF58" s="247"/>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47"/>
      <c r="C59" s="247"/>
      <c r="D59" s="247"/>
      <c r="E59" s="247"/>
      <c r="F59" s="247"/>
      <c r="G59" s="247"/>
      <c r="H59" s="247"/>
      <c r="I59" s="247"/>
      <c r="J59" s="247"/>
      <c r="K59" s="247"/>
      <c r="L59" s="247"/>
      <c r="M59" s="247"/>
      <c r="N59" s="247"/>
      <c r="O59" s="247"/>
      <c r="P59" s="247"/>
      <c r="Q59" s="247"/>
      <c r="R59" s="247"/>
      <c r="S59" s="247"/>
      <c r="T59" s="247"/>
      <c r="U59" s="249" t="s">
        <v>116</v>
      </c>
      <c r="V59" s="247"/>
      <c r="W59" s="247"/>
      <c r="X59" s="247"/>
      <c r="Y59" s="247"/>
      <c r="Z59" s="247"/>
      <c r="AA59" s="247"/>
      <c r="AB59" s="247"/>
      <c r="AC59" s="247"/>
      <c r="AD59" s="247"/>
      <c r="AE59" s="247"/>
      <c r="AF59" s="247"/>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47"/>
      <c r="C60" s="247"/>
      <c r="D60" s="247"/>
      <c r="E60" s="247"/>
      <c r="F60" s="247"/>
      <c r="G60" s="247"/>
      <c r="H60" s="247"/>
      <c r="I60" s="247"/>
      <c r="J60" s="247"/>
      <c r="K60" s="247"/>
      <c r="L60" s="247"/>
      <c r="M60" s="247"/>
      <c r="N60" s="247"/>
      <c r="O60" s="247"/>
      <c r="P60" s="247"/>
      <c r="Q60" s="247"/>
      <c r="R60" s="247"/>
      <c r="S60" s="247"/>
      <c r="T60" s="247"/>
      <c r="U60" s="247"/>
      <c r="V60" s="247"/>
      <c r="W60" s="247"/>
      <c r="X60" s="247"/>
      <c r="Y60" s="247"/>
      <c r="Z60" s="247"/>
      <c r="AA60" s="247"/>
      <c r="AB60" s="247"/>
      <c r="AC60" s="247"/>
      <c r="AD60" s="247"/>
      <c r="AE60" s="247"/>
      <c r="AF60" s="247"/>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c r="AC61" s="247"/>
      <c r="AD61" s="247"/>
      <c r="AE61" s="247"/>
      <c r="AF61" s="247"/>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47"/>
      <c r="C62" s="247"/>
      <c r="D62" s="247"/>
      <c r="E62" s="247"/>
      <c r="F62" s="247"/>
      <c r="G62" s="247"/>
      <c r="H62" s="247"/>
      <c r="I62" s="247"/>
      <c r="J62" s="247"/>
      <c r="K62" s="247"/>
      <c r="L62" s="247"/>
      <c r="M62" s="247"/>
      <c r="N62" s="247"/>
      <c r="O62" s="247"/>
      <c r="P62" s="247"/>
      <c r="Q62" s="247"/>
      <c r="R62" s="247"/>
      <c r="S62" s="247"/>
      <c r="T62" s="247"/>
      <c r="U62" s="247"/>
      <c r="V62" s="247"/>
      <c r="W62" s="247"/>
      <c r="X62" s="247"/>
      <c r="Y62" s="247"/>
      <c r="Z62" s="247"/>
      <c r="AA62" s="247"/>
      <c r="AB62" s="247"/>
      <c r="AC62" s="247"/>
      <c r="AD62" s="247"/>
      <c r="AE62" s="247"/>
      <c r="AF62" s="247"/>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47"/>
      <c r="C63" s="247"/>
      <c r="D63" s="247"/>
      <c r="E63" s="247"/>
      <c r="F63" s="247"/>
      <c r="G63" s="247"/>
      <c r="H63" s="247"/>
      <c r="I63" s="247"/>
      <c r="J63" s="247"/>
      <c r="K63" s="247"/>
      <c r="L63" s="247"/>
      <c r="M63" s="247"/>
      <c r="N63" s="247"/>
      <c r="O63" s="247"/>
      <c r="P63" s="247"/>
      <c r="Q63" s="247"/>
      <c r="R63" s="247"/>
      <c r="S63" s="247"/>
      <c r="T63" s="247"/>
      <c r="U63" s="259"/>
      <c r="V63" s="250"/>
      <c r="W63" s="250"/>
      <c r="X63" s="250"/>
      <c r="Y63" s="247"/>
      <c r="Z63" s="247"/>
      <c r="AA63" s="247"/>
      <c r="AB63" s="247"/>
      <c r="AC63" s="247"/>
      <c r="AD63" s="247"/>
      <c r="AE63" s="247"/>
      <c r="AF63" s="247"/>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47"/>
      <c r="C64" s="247"/>
      <c r="D64" s="247"/>
      <c r="E64" s="247"/>
      <c r="F64" s="247"/>
      <c r="G64" s="247"/>
      <c r="H64" s="247"/>
      <c r="I64" s="247"/>
      <c r="J64" s="247"/>
      <c r="K64" s="247"/>
      <c r="L64" s="247"/>
      <c r="M64" s="247"/>
      <c r="N64" s="247"/>
      <c r="O64" s="247"/>
      <c r="P64" s="247"/>
      <c r="Q64" s="247"/>
      <c r="R64" s="247"/>
      <c r="S64" s="247"/>
      <c r="T64" s="247"/>
      <c r="U64" s="248" t="s">
        <v>161</v>
      </c>
      <c r="V64" s="247"/>
      <c r="W64" s="247"/>
      <c r="X64" s="247"/>
      <c r="Y64" s="247"/>
      <c r="Z64" s="247"/>
      <c r="AA64" s="247"/>
      <c r="AB64" s="247"/>
      <c r="AC64" s="247"/>
      <c r="AD64" s="247"/>
      <c r="AE64" s="247"/>
      <c r="AF64" s="247"/>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47"/>
      <c r="C65" s="247"/>
      <c r="D65" s="247"/>
      <c r="E65" s="247"/>
      <c r="F65" s="247"/>
      <c r="G65" s="247"/>
      <c r="H65" s="247"/>
      <c r="I65" s="247"/>
      <c r="J65" s="247"/>
      <c r="K65" s="247"/>
      <c r="L65" s="247"/>
      <c r="M65" s="247"/>
      <c r="N65" s="247"/>
      <c r="O65" s="247"/>
      <c r="P65" s="247"/>
      <c r="Q65" s="247"/>
      <c r="R65" s="247"/>
      <c r="S65" s="247"/>
      <c r="T65" s="247"/>
      <c r="U65" s="247"/>
      <c r="V65" s="247"/>
      <c r="W65" s="247"/>
      <c r="X65" s="247"/>
      <c r="Y65" s="247"/>
      <c r="Z65" s="247"/>
      <c r="AA65" s="247"/>
      <c r="AB65" s="247"/>
      <c r="AC65" s="247"/>
      <c r="AD65" s="247"/>
      <c r="AE65" s="247"/>
      <c r="AF65" s="247"/>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73"/>
      <c r="B66" s="32"/>
      <c r="C66" s="33"/>
      <c r="D66" s="33"/>
      <c r="E66" s="32"/>
      <c r="F66" s="32"/>
      <c r="G66" s="239" t="s">
        <v>18</v>
      </c>
      <c r="H66" s="240" t="s">
        <v>118</v>
      </c>
      <c r="I66" s="637" t="s">
        <v>240</v>
      </c>
      <c r="J66" s="638"/>
      <c r="K66" s="638"/>
      <c r="L66" s="638"/>
      <c r="M66" s="638"/>
      <c r="N66" s="638"/>
      <c r="O66" s="638"/>
      <c r="P66" s="638"/>
      <c r="Q66" s="638"/>
      <c r="R66" s="638"/>
      <c r="S66" s="638"/>
      <c r="T66" s="638"/>
      <c r="U66" s="638"/>
      <c r="V66" s="639"/>
      <c r="W66" s="32"/>
      <c r="X66" s="32"/>
      <c r="Y66" s="32"/>
      <c r="Z66" s="33"/>
      <c r="AA66" s="32"/>
      <c r="AB66" s="32"/>
      <c r="AC66" s="32"/>
      <c r="AD66" s="32"/>
      <c r="AE66" s="32"/>
      <c r="AF66" s="32"/>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73"/>
      <c r="B67" s="32"/>
      <c r="C67" s="185" t="s">
        <v>139</v>
      </c>
      <c r="D67" s="33"/>
      <c r="E67" s="32"/>
      <c r="F67" s="640" t="s">
        <v>134</v>
      </c>
      <c r="G67" s="231">
        <v>1</v>
      </c>
      <c r="H67" s="356" t="s">
        <v>119</v>
      </c>
      <c r="I67" s="643" t="str">
        <f>IF([34]MTK!I63="","",[34]MTK!I63)</f>
        <v>Menjelaskan dan menyelesaikan masalah yang berkaitan dengan rasio dua besaran, perbandingan senilai dan berbalik nilai.</v>
      </c>
      <c r="J67" s="690"/>
      <c r="K67" s="690"/>
      <c r="L67" s="690"/>
      <c r="M67" s="690"/>
      <c r="N67" s="690"/>
      <c r="O67" s="690"/>
      <c r="P67" s="690"/>
      <c r="Q67" s="690"/>
      <c r="R67" s="690"/>
      <c r="S67" s="690"/>
      <c r="T67" s="690"/>
      <c r="U67" s="690"/>
      <c r="V67" s="691"/>
      <c r="W67" s="32"/>
      <c r="X67" s="32"/>
      <c r="Y67" s="32"/>
      <c r="Z67" s="33"/>
      <c r="AA67" s="32"/>
      <c r="AB67" s="32"/>
      <c r="AC67" s="32"/>
      <c r="AD67" s="32"/>
      <c r="AE67" s="32"/>
      <c r="AF67" s="32"/>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73"/>
      <c r="B68" s="32"/>
      <c r="C68" s="187" t="s">
        <v>146</v>
      </c>
      <c r="D68" s="187"/>
      <c r="E68" s="32"/>
      <c r="F68" s="641"/>
      <c r="G68" s="232">
        <v>2</v>
      </c>
      <c r="H68" s="357" t="s">
        <v>120</v>
      </c>
      <c r="I68" s="643" t="str">
        <f>IF([34]MTK!I64="","",[34]MTK!I64)</f>
        <v>Menganalisis dan menyelesaikan masalah yang berkaitan dengan hubungan antar sudut sebagai akibat dari dua garis sejajar yang dipotong oleh garis transversal.</v>
      </c>
      <c r="J68" s="690"/>
      <c r="K68" s="690"/>
      <c r="L68" s="690"/>
      <c r="M68" s="690"/>
      <c r="N68" s="690"/>
      <c r="O68" s="690"/>
      <c r="P68" s="690"/>
      <c r="Q68" s="690"/>
      <c r="R68" s="690"/>
      <c r="S68" s="690"/>
      <c r="T68" s="690"/>
      <c r="U68" s="690"/>
      <c r="V68" s="691"/>
      <c r="W68" s="32"/>
      <c r="X68" s="32"/>
      <c r="Y68" s="32"/>
      <c r="Z68" s="33"/>
      <c r="AA68" s="32"/>
      <c r="AB68" s="32"/>
      <c r="AC68" s="32"/>
      <c r="AD68" s="32"/>
      <c r="AE68" s="32"/>
      <c r="AF68" s="32"/>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73"/>
      <c r="B69" s="32"/>
      <c r="C69" s="187" t="s">
        <v>147</v>
      </c>
      <c r="D69" s="187"/>
      <c r="E69" s="32"/>
      <c r="F69" s="641"/>
      <c r="G69" s="232">
        <v>3</v>
      </c>
      <c r="H69" s="358" t="s">
        <v>121</v>
      </c>
      <c r="I69" s="643" t="str">
        <f>IF([34]MTK!I65="","",[34]MTK!I65)</f>
        <v>Mengaitkan dan menyelesaikan masalah kontekstual yang berkaitan dengan keliling serta luas segiempat dan segitiga.</v>
      </c>
      <c r="J69" s="690"/>
      <c r="K69" s="690"/>
      <c r="L69" s="690"/>
      <c r="M69" s="690"/>
      <c r="N69" s="690"/>
      <c r="O69" s="690"/>
      <c r="P69" s="690"/>
      <c r="Q69" s="690"/>
      <c r="R69" s="690"/>
      <c r="S69" s="690"/>
      <c r="T69" s="690"/>
      <c r="U69" s="690"/>
      <c r="V69" s="691"/>
      <c r="W69" s="32"/>
      <c r="X69" s="32"/>
      <c r="Y69" s="32"/>
      <c r="Z69" s="33"/>
      <c r="AA69" s="32"/>
      <c r="AB69" s="32"/>
      <c r="AC69" s="32"/>
      <c r="AD69" s="32"/>
      <c r="AE69" s="32"/>
      <c r="AF69" s="32"/>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73"/>
      <c r="B70" s="32"/>
      <c r="C70" s="215" t="s">
        <v>115</v>
      </c>
      <c r="D70" s="187"/>
      <c r="E70" s="32"/>
      <c r="F70" s="641"/>
      <c r="G70" s="232">
        <v>4</v>
      </c>
      <c r="H70" s="357" t="s">
        <v>122</v>
      </c>
      <c r="I70" s="643" t="str">
        <f>IF([34]MTK!I66="","",[34]MTK!I66)</f>
        <v>Menganalisis, menyajikan, dan menafsirkan hubungan antara data dengan cara penyajiannya.</v>
      </c>
      <c r="J70" s="690"/>
      <c r="K70" s="690"/>
      <c r="L70" s="690"/>
      <c r="M70" s="690"/>
      <c r="N70" s="690"/>
      <c r="O70" s="690"/>
      <c r="P70" s="690"/>
      <c r="Q70" s="690"/>
      <c r="R70" s="690"/>
      <c r="S70" s="690"/>
      <c r="T70" s="690"/>
      <c r="U70" s="690"/>
      <c r="V70" s="691"/>
      <c r="W70" s="32"/>
      <c r="X70" s="32"/>
      <c r="Y70" s="32"/>
      <c r="Z70" s="33"/>
      <c r="AA70" s="32"/>
      <c r="AB70" s="32"/>
      <c r="AC70" s="32"/>
      <c r="AD70" s="32"/>
      <c r="AE70" s="32"/>
      <c r="AF70" s="32"/>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73"/>
      <c r="B71" s="32"/>
      <c r="C71" s="32"/>
      <c r="D71" s="32"/>
      <c r="E71" s="32"/>
      <c r="F71" s="641"/>
      <c r="G71" s="232">
        <v>5</v>
      </c>
      <c r="H71" s="358" t="s">
        <v>123</v>
      </c>
      <c r="I71" s="643">
        <f>IF([34]MTK!I67="","",[34]MTK!I67)</f>
        <v>0</v>
      </c>
      <c r="J71" s="690"/>
      <c r="K71" s="690"/>
      <c r="L71" s="690"/>
      <c r="M71" s="690"/>
      <c r="N71" s="690"/>
      <c r="O71" s="690"/>
      <c r="P71" s="690"/>
      <c r="Q71" s="690"/>
      <c r="R71" s="690"/>
      <c r="S71" s="690"/>
      <c r="T71" s="690"/>
      <c r="U71" s="690"/>
      <c r="V71" s="691"/>
      <c r="W71" s="32"/>
      <c r="X71" s="32"/>
      <c r="Y71" s="32"/>
      <c r="Z71" s="33"/>
      <c r="AA71" s="32"/>
      <c r="AB71" s="32"/>
      <c r="AC71" s="32"/>
      <c r="AD71" s="32"/>
      <c r="AE71" s="32"/>
      <c r="AF71" s="32"/>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73"/>
      <c r="B72" s="32"/>
      <c r="C72" s="32"/>
      <c r="D72" s="32"/>
      <c r="E72" s="32"/>
      <c r="F72" s="641"/>
      <c r="G72" s="232">
        <v>6</v>
      </c>
      <c r="H72" s="357" t="s">
        <v>124</v>
      </c>
      <c r="I72" s="643">
        <f>IF([34]MTK!I68="","",[34]MTK!I68)</f>
        <v>0</v>
      </c>
      <c r="J72" s="690"/>
      <c r="K72" s="690"/>
      <c r="L72" s="690"/>
      <c r="M72" s="690"/>
      <c r="N72" s="690"/>
      <c r="O72" s="690"/>
      <c r="P72" s="690"/>
      <c r="Q72" s="690"/>
      <c r="R72" s="690"/>
      <c r="S72" s="690"/>
      <c r="T72" s="690"/>
      <c r="U72" s="690"/>
      <c r="V72" s="691"/>
      <c r="W72" s="32"/>
      <c r="X72" s="32"/>
      <c r="Y72" s="32"/>
      <c r="Z72" s="33"/>
      <c r="AA72" s="32"/>
      <c r="AB72" s="32"/>
      <c r="AC72" s="32"/>
      <c r="AD72" s="32"/>
      <c r="AE72" s="32"/>
      <c r="AF72" s="32"/>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73"/>
      <c r="B73" s="32"/>
      <c r="C73" s="32"/>
      <c r="D73" s="32"/>
      <c r="E73" s="32"/>
      <c r="F73" s="641"/>
      <c r="G73" s="232">
        <v>7</v>
      </c>
      <c r="H73" s="358" t="s">
        <v>125</v>
      </c>
      <c r="I73" s="643">
        <f>IF([34]MTK!I69="","",[34]MTK!I69)</f>
        <v>0</v>
      </c>
      <c r="J73" s="690"/>
      <c r="K73" s="690"/>
      <c r="L73" s="690"/>
      <c r="M73" s="690"/>
      <c r="N73" s="690"/>
      <c r="O73" s="690"/>
      <c r="P73" s="690"/>
      <c r="Q73" s="690"/>
      <c r="R73" s="690"/>
      <c r="S73" s="690"/>
      <c r="T73" s="690"/>
      <c r="U73" s="690"/>
      <c r="V73" s="691"/>
      <c r="W73" s="32"/>
      <c r="X73" s="32"/>
      <c r="Y73" s="32"/>
      <c r="Z73" s="33"/>
      <c r="AA73" s="32"/>
      <c r="AB73" s="32"/>
      <c r="AC73" s="32"/>
      <c r="AD73" s="32"/>
      <c r="AE73" s="32"/>
      <c r="AF73" s="32"/>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73"/>
      <c r="B74" s="32"/>
      <c r="C74" s="32"/>
      <c r="D74" s="32"/>
      <c r="E74" s="32"/>
      <c r="F74" s="642"/>
      <c r="G74" s="233">
        <v>8</v>
      </c>
      <c r="H74" s="359" t="s">
        <v>126</v>
      </c>
      <c r="I74" s="643">
        <f>IF([34]MTK!I70="","",[34]MTK!I70)</f>
        <v>0</v>
      </c>
      <c r="J74" s="690"/>
      <c r="K74" s="690"/>
      <c r="L74" s="690"/>
      <c r="M74" s="690"/>
      <c r="N74" s="690"/>
      <c r="O74" s="690"/>
      <c r="P74" s="690"/>
      <c r="Q74" s="690"/>
      <c r="R74" s="690"/>
      <c r="S74" s="690"/>
      <c r="T74" s="690"/>
      <c r="U74" s="690"/>
      <c r="V74" s="691"/>
      <c r="W74" s="32"/>
      <c r="X74" s="32"/>
      <c r="Y74" s="32"/>
      <c r="Z74" s="33"/>
      <c r="AA74" s="32"/>
      <c r="AB74" s="32"/>
      <c r="AC74" s="32"/>
      <c r="AD74" s="32"/>
      <c r="AE74" s="32"/>
      <c r="AF74" s="32"/>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73"/>
      <c r="B75" s="33"/>
      <c r="C75" s="188"/>
      <c r="D75" s="188"/>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73"/>
      <c r="B76" s="33"/>
      <c r="C76" s="188"/>
      <c r="D76" s="188"/>
      <c r="E76" s="186"/>
      <c r="F76" s="186"/>
      <c r="G76" s="186"/>
      <c r="H76" s="186"/>
      <c r="I76" s="186"/>
      <c r="J76" s="186"/>
      <c r="K76" s="186"/>
      <c r="L76" s="186"/>
      <c r="M76" s="186"/>
      <c r="N76" s="186"/>
      <c r="O76" s="186"/>
      <c r="P76" s="186"/>
      <c r="Q76" s="186"/>
      <c r="R76" s="186"/>
      <c r="S76" s="186"/>
      <c r="T76" s="186"/>
      <c r="U76" s="186"/>
      <c r="V76" s="186"/>
      <c r="W76" s="186"/>
      <c r="X76" s="186"/>
      <c r="Y76" s="186"/>
      <c r="Z76" s="186"/>
      <c r="AA76" s="186"/>
      <c r="AB76" s="186"/>
      <c r="AC76" s="186"/>
      <c r="AD76" s="186"/>
      <c r="AE76" s="186"/>
      <c r="AF76" s="186"/>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73"/>
      <c r="B77" s="185"/>
      <c r="C77" s="33"/>
      <c r="D77" s="33"/>
      <c r="E77" s="32"/>
      <c r="F77" s="32"/>
      <c r="G77" s="32"/>
      <c r="H77" s="32"/>
      <c r="I77" s="32"/>
      <c r="J77" s="32"/>
      <c r="K77" s="32"/>
      <c r="L77" s="32"/>
      <c r="M77" s="32"/>
      <c r="N77" s="32"/>
      <c r="O77" s="32"/>
      <c r="P77" s="32"/>
      <c r="Q77" s="32"/>
      <c r="R77" s="32"/>
      <c r="S77" s="32"/>
      <c r="T77" s="32"/>
      <c r="U77" s="32"/>
      <c r="V77" s="32"/>
      <c r="W77" s="32"/>
      <c r="X77" s="32"/>
      <c r="Y77" s="32"/>
      <c r="Z77" s="33"/>
      <c r="AA77" s="32"/>
      <c r="AB77" s="32"/>
      <c r="AC77" s="32"/>
      <c r="AD77" s="32"/>
      <c r="AE77" s="32"/>
      <c r="AF77" s="32"/>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73"/>
      <c r="B78" s="32"/>
      <c r="C78" s="187"/>
      <c r="D78" s="187"/>
      <c r="E78" s="189"/>
      <c r="F78" s="32"/>
      <c r="G78" s="646" t="s">
        <v>131</v>
      </c>
      <c r="H78" s="646"/>
      <c r="I78" s="646"/>
      <c r="J78" s="646"/>
      <c r="K78" s="646"/>
      <c r="L78" s="646"/>
      <c r="M78" s="646"/>
      <c r="N78" s="646"/>
      <c r="O78" s="646"/>
      <c r="P78" s="646"/>
      <c r="Q78" s="646"/>
      <c r="R78" s="646"/>
      <c r="S78" s="646"/>
      <c r="T78" s="646"/>
      <c r="U78" s="646"/>
      <c r="V78" s="646"/>
      <c r="W78" s="646"/>
      <c r="X78" s="32"/>
      <c r="Y78" s="32"/>
      <c r="Z78" s="32"/>
      <c r="AA78" s="190"/>
      <c r="AB78" s="190"/>
      <c r="AC78" s="190"/>
      <c r="AD78" s="190"/>
      <c r="AE78" s="190"/>
      <c r="AF78" s="190"/>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73"/>
      <c r="B79" s="32"/>
      <c r="C79" s="187"/>
      <c r="D79" s="187"/>
      <c r="E79" s="32"/>
      <c r="F79" s="32"/>
      <c r="G79" s="647" t="s">
        <v>132</v>
      </c>
      <c r="H79" s="647"/>
      <c r="I79" s="647"/>
      <c r="J79" s="648" t="s">
        <v>133</v>
      </c>
      <c r="K79" s="648"/>
      <c r="L79" s="648"/>
      <c r="M79" s="648"/>
      <c r="N79" s="648"/>
      <c r="O79" s="648"/>
      <c r="P79" s="648"/>
      <c r="Q79" s="648"/>
      <c r="R79" s="648"/>
      <c r="S79" s="648"/>
      <c r="T79" s="648"/>
      <c r="U79" s="648"/>
      <c r="V79" s="648"/>
      <c r="W79" s="648"/>
      <c r="X79" s="32"/>
      <c r="Y79" s="32"/>
      <c r="Z79" s="33"/>
      <c r="AA79" s="191"/>
      <c r="AB79" s="191"/>
      <c r="AC79" s="191"/>
      <c r="AD79" s="191"/>
      <c r="AE79" s="191"/>
      <c r="AF79" s="191"/>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73"/>
      <c r="B80" s="32"/>
      <c r="C80" s="187"/>
      <c r="D80" s="187"/>
      <c r="E80" s="32"/>
      <c r="F80" s="32"/>
      <c r="G80" s="211" t="e">
        <f>I81+1</f>
        <v>#REF!</v>
      </c>
      <c r="H80" s="212" t="s">
        <v>2</v>
      </c>
      <c r="I80" s="211">
        <v>100</v>
      </c>
      <c r="J80" s="636" t="s">
        <v>140</v>
      </c>
      <c r="K80" s="636"/>
      <c r="L80" s="636"/>
      <c r="M80" s="636"/>
      <c r="N80" s="636"/>
      <c r="O80" s="636"/>
      <c r="P80" s="636"/>
      <c r="Q80" s="636"/>
      <c r="R80" s="636"/>
      <c r="S80" s="636"/>
      <c r="T80" s="636"/>
      <c r="U80" s="636"/>
      <c r="V80" s="636"/>
      <c r="W80" s="636"/>
      <c r="X80" s="32"/>
      <c r="Y80" s="192"/>
      <c r="Z80" s="193"/>
      <c r="AA80" s="194"/>
      <c r="AB80" s="194"/>
      <c r="AC80" s="194"/>
      <c r="AD80" s="194"/>
      <c r="AE80" s="194"/>
      <c r="AF80" s="194"/>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73"/>
      <c r="B81" s="32"/>
      <c r="C81" s="187"/>
      <c r="D81" s="187"/>
      <c r="E81" s="32"/>
      <c r="F81" s="32"/>
      <c r="G81" s="211" t="e">
        <f>I82+1</f>
        <v>#REF!</v>
      </c>
      <c r="H81" s="212" t="s">
        <v>2</v>
      </c>
      <c r="I81" s="211" t="e">
        <f>ROUNDDOWN(G81+($I$80-G81)/2,0)</f>
        <v>#REF!</v>
      </c>
      <c r="J81" s="636" t="s">
        <v>141</v>
      </c>
      <c r="K81" s="636"/>
      <c r="L81" s="636"/>
      <c r="M81" s="636"/>
      <c r="N81" s="636"/>
      <c r="O81" s="636"/>
      <c r="P81" s="636"/>
      <c r="Q81" s="636"/>
      <c r="R81" s="636"/>
      <c r="S81" s="636"/>
      <c r="T81" s="636"/>
      <c r="U81" s="636"/>
      <c r="V81" s="636"/>
      <c r="W81" s="636"/>
      <c r="X81" s="32"/>
      <c r="Y81" s="192"/>
      <c r="Z81" s="193"/>
      <c r="AA81" s="194"/>
      <c r="AB81" s="194"/>
      <c r="AC81" s="194"/>
      <c r="AD81" s="194"/>
      <c r="AE81" s="194"/>
      <c r="AF81" s="194"/>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73"/>
      <c r="B82" s="32"/>
      <c r="C82" s="195"/>
      <c r="D82" s="195"/>
      <c r="E82" s="32"/>
      <c r="F82" s="32"/>
      <c r="G82" s="214" t="e">
        <f>#REF!</f>
        <v>#REF!</v>
      </c>
      <c r="H82" s="212" t="s">
        <v>2</v>
      </c>
      <c r="I82" s="211" t="e">
        <f>ROUNDDOWN(G82+($I$80-G82)/3,0)</f>
        <v>#REF!</v>
      </c>
      <c r="J82" s="636" t="s">
        <v>142</v>
      </c>
      <c r="K82" s="636"/>
      <c r="L82" s="636"/>
      <c r="M82" s="636"/>
      <c r="N82" s="636"/>
      <c r="O82" s="636"/>
      <c r="P82" s="636"/>
      <c r="Q82" s="636"/>
      <c r="R82" s="636"/>
      <c r="S82" s="636"/>
      <c r="T82" s="636"/>
      <c r="U82" s="636"/>
      <c r="V82" s="636"/>
      <c r="W82" s="636"/>
      <c r="X82" s="32"/>
      <c r="Y82" s="196"/>
      <c r="Z82" s="193"/>
      <c r="AA82" s="194"/>
      <c r="AB82" s="194"/>
      <c r="AC82" s="194"/>
      <c r="AD82" s="194"/>
      <c r="AE82" s="194"/>
      <c r="AF82" s="194"/>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73"/>
      <c r="B83" s="32"/>
      <c r="C83" s="33"/>
      <c r="D83" s="33"/>
      <c r="E83" s="32"/>
      <c r="F83" s="32"/>
      <c r="G83" s="211">
        <v>0</v>
      </c>
      <c r="H83" s="212" t="s">
        <v>2</v>
      </c>
      <c r="I83" s="211" t="e">
        <f>G82-1</f>
        <v>#REF!</v>
      </c>
      <c r="J83" s="636" t="s">
        <v>143</v>
      </c>
      <c r="K83" s="636"/>
      <c r="L83" s="636"/>
      <c r="M83" s="636"/>
      <c r="N83" s="636"/>
      <c r="O83" s="636"/>
      <c r="P83" s="636"/>
      <c r="Q83" s="636"/>
      <c r="R83" s="636"/>
      <c r="S83" s="636"/>
      <c r="T83" s="636"/>
      <c r="U83" s="636"/>
      <c r="V83" s="636"/>
      <c r="W83" s="636"/>
      <c r="X83" s="32"/>
      <c r="Y83" s="192"/>
      <c r="Z83" s="193"/>
      <c r="AA83" s="192"/>
      <c r="AB83" s="192"/>
      <c r="AC83" s="192"/>
      <c r="AD83" s="192"/>
      <c r="AE83" s="192"/>
      <c r="AF83" s="192"/>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73"/>
      <c r="B84" s="32"/>
      <c r="C84" s="33"/>
      <c r="D84" s="33"/>
      <c r="E84" s="32"/>
      <c r="F84" s="32"/>
      <c r="G84" s="647"/>
      <c r="H84" s="647"/>
      <c r="I84" s="647"/>
      <c r="J84" s="648"/>
      <c r="K84" s="648"/>
      <c r="L84" s="648"/>
      <c r="M84" s="648"/>
      <c r="N84" s="648"/>
      <c r="O84" s="648"/>
      <c r="P84" s="648"/>
      <c r="Q84" s="648"/>
      <c r="R84" s="648"/>
      <c r="S84" s="648"/>
      <c r="T84" s="648"/>
      <c r="U84" s="648"/>
      <c r="V84" s="648"/>
      <c r="W84" s="648"/>
      <c r="X84" s="32"/>
      <c r="Y84" s="32"/>
      <c r="Z84" s="33"/>
      <c r="AA84" s="32"/>
      <c r="AB84" s="32"/>
      <c r="AC84" s="32"/>
      <c r="AD84" s="32"/>
      <c r="AE84" s="32"/>
      <c r="AF84" s="32"/>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646" t="s">
        <v>131</v>
      </c>
      <c r="H85" s="646"/>
      <c r="I85" s="646"/>
      <c r="J85" s="646"/>
      <c r="K85" s="646"/>
      <c r="L85" s="646"/>
      <c r="M85" s="646"/>
      <c r="N85" s="646"/>
      <c r="O85" s="646"/>
      <c r="P85" s="646"/>
      <c r="Q85" s="646"/>
      <c r="R85" s="646"/>
      <c r="S85" s="646"/>
      <c r="T85" s="646"/>
      <c r="U85" s="646"/>
      <c r="V85" s="646"/>
      <c r="W85" s="646"/>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647" t="s">
        <v>132</v>
      </c>
      <c r="H86" s="647"/>
      <c r="I86" s="647"/>
      <c r="J86" s="648" t="s">
        <v>133</v>
      </c>
      <c r="K86" s="648"/>
      <c r="L86" s="648"/>
      <c r="M86" s="648"/>
      <c r="N86" s="648"/>
      <c r="O86" s="648"/>
      <c r="P86" s="648"/>
      <c r="Q86" s="648"/>
      <c r="R86" s="648"/>
      <c r="S86" s="648"/>
      <c r="T86" s="648"/>
      <c r="U86" s="648"/>
      <c r="V86" s="648"/>
      <c r="W86" s="648"/>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197" t="e">
        <f>G80</f>
        <v>#REF!</v>
      </c>
      <c r="H87" s="198" t="s">
        <v>2</v>
      </c>
      <c r="I87" s="197">
        <f>I80</f>
        <v>100</v>
      </c>
      <c r="J87" s="636" t="s">
        <v>140</v>
      </c>
      <c r="K87" s="636"/>
      <c r="L87" s="636"/>
      <c r="M87" s="636"/>
      <c r="N87" s="636"/>
      <c r="O87" s="636"/>
      <c r="P87" s="636"/>
      <c r="Q87" s="636"/>
      <c r="R87" s="636"/>
      <c r="S87" s="636"/>
      <c r="T87" s="636"/>
      <c r="U87" s="636"/>
      <c r="V87" s="636"/>
      <c r="W87" s="636"/>
      <c r="Z87" s="4"/>
    </row>
    <row r="88" spans="1:98" ht="15" hidden="1" customHeight="1" x14ac:dyDescent="0.25">
      <c r="C88" s="4"/>
      <c r="D88" s="4"/>
      <c r="G88" s="197" t="e">
        <f t="shared" ref="G88:G90" si="17">G81</f>
        <v>#REF!</v>
      </c>
      <c r="H88" s="198" t="s">
        <v>2</v>
      </c>
      <c r="I88" s="197" t="e">
        <f t="shared" ref="I88:I90" si="18">I81</f>
        <v>#REF!</v>
      </c>
      <c r="J88" s="636" t="s">
        <v>141</v>
      </c>
      <c r="K88" s="636"/>
      <c r="L88" s="636"/>
      <c r="M88" s="636"/>
      <c r="N88" s="636"/>
      <c r="O88" s="636"/>
      <c r="P88" s="636"/>
      <c r="Q88" s="636"/>
      <c r="R88" s="636"/>
      <c r="S88" s="636"/>
      <c r="T88" s="636"/>
      <c r="U88" s="636"/>
      <c r="V88" s="636"/>
      <c r="W88" s="636"/>
    </row>
    <row r="89" spans="1:98" ht="15" hidden="1" customHeight="1" x14ac:dyDescent="0.25">
      <c r="C89" s="4"/>
      <c r="D89" s="4"/>
      <c r="G89" s="197" t="e">
        <f t="shared" si="17"/>
        <v>#REF!</v>
      </c>
      <c r="H89" s="198" t="s">
        <v>2</v>
      </c>
      <c r="I89" s="197" t="e">
        <f t="shared" si="18"/>
        <v>#REF!</v>
      </c>
      <c r="J89" s="636" t="s">
        <v>142</v>
      </c>
      <c r="K89" s="636"/>
      <c r="L89" s="636"/>
      <c r="M89" s="636"/>
      <c r="N89" s="636"/>
      <c r="O89" s="636"/>
      <c r="P89" s="636"/>
      <c r="Q89" s="636"/>
      <c r="R89" s="636"/>
      <c r="S89" s="636"/>
      <c r="T89" s="636"/>
      <c r="U89" s="636"/>
      <c r="V89" s="636"/>
      <c r="W89" s="636"/>
    </row>
    <row r="90" spans="1:98" ht="15" hidden="1" customHeight="1" x14ac:dyDescent="0.25">
      <c r="C90" s="4"/>
      <c r="D90" s="4"/>
      <c r="G90" s="197">
        <f t="shared" si="17"/>
        <v>0</v>
      </c>
      <c r="H90" s="198" t="s">
        <v>2</v>
      </c>
      <c r="I90" s="197" t="e">
        <f t="shared" si="18"/>
        <v>#REF!</v>
      </c>
      <c r="J90" s="636" t="s">
        <v>143</v>
      </c>
      <c r="K90" s="636"/>
      <c r="L90" s="636"/>
      <c r="M90" s="636"/>
      <c r="N90" s="636"/>
      <c r="O90" s="636"/>
      <c r="P90" s="636"/>
      <c r="Q90" s="636"/>
      <c r="R90" s="636"/>
      <c r="S90" s="636"/>
      <c r="T90" s="636"/>
      <c r="U90" s="636"/>
      <c r="V90" s="636"/>
      <c r="W90" s="636"/>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B7:B8"/>
    <mergeCell ref="C7:C8"/>
    <mergeCell ref="D7:D8"/>
    <mergeCell ref="E7:E8"/>
    <mergeCell ref="F7:F8"/>
    <mergeCell ref="G2:V2"/>
    <mergeCell ref="E4:F4"/>
    <mergeCell ref="G4:V4"/>
    <mergeCell ref="B5:C5"/>
    <mergeCell ref="G5:V5"/>
    <mergeCell ref="G3:V3"/>
    <mergeCell ref="G7:N7"/>
    <mergeCell ref="O7:V7"/>
    <mergeCell ref="Z7:Z8"/>
    <mergeCell ref="AE7:AE8"/>
    <mergeCell ref="AF7:AF8"/>
    <mergeCell ref="AC8:AD8"/>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84:I84"/>
    <mergeCell ref="J84:W84"/>
    <mergeCell ref="G85:W85"/>
    <mergeCell ref="G86:I86"/>
    <mergeCell ref="J86:W86"/>
    <mergeCell ref="J87:W87"/>
    <mergeCell ref="J88:W88"/>
    <mergeCell ref="J89:W89"/>
    <mergeCell ref="J90:W90"/>
    <mergeCell ref="J83:W83"/>
  </mergeCells>
  <conditionalFormatting sqref="O55:V56 Z9:AF54 B51:X54 B9:V50">
    <cfRule type="expression" dxfId="433" priority="79">
      <formula>AND($B9&lt;&gt;"",$B10="")</formula>
    </cfRule>
    <cfRule type="expression" dxfId="432" priority="80">
      <formula>$B9=""</formula>
    </cfRule>
  </conditionalFormatting>
  <conditionalFormatting sqref="Y82 G78 G85">
    <cfRule type="expression" dxfId="431" priority="71">
      <formula>$G$77="kkm tunggal"</formula>
    </cfRule>
  </conditionalFormatting>
  <conditionalFormatting sqref="G8:V8">
    <cfRule type="expression" dxfId="430" priority="56">
      <formula>COUNTA(G$9:G$54)&gt;0</formula>
    </cfRule>
  </conditionalFormatting>
  <conditionalFormatting sqref="Y9:Y54">
    <cfRule type="expression" dxfId="429" priority="7">
      <formula>AND($B9&lt;&gt;"",$B10="")</formula>
    </cfRule>
    <cfRule type="expression" dxfId="428" priority="8">
      <formula>$B9=""</formula>
    </cfRule>
  </conditionalFormatting>
  <conditionalFormatting sqref="G55:N56">
    <cfRule type="expression" dxfId="427" priority="32">
      <formula>AND($B55&lt;&gt;"",$B56="")</formula>
    </cfRule>
    <cfRule type="expression" dxfId="426" priority="33">
      <formula>$B55=""</formula>
    </cfRule>
  </conditionalFormatting>
  <conditionalFormatting sqref="G55:N56">
    <cfRule type="expression" dxfId="425" priority="27">
      <formula>COUNTIF($G55:$N55,G55)&gt;1</formula>
    </cfRule>
  </conditionalFormatting>
  <conditionalFormatting sqref="AE10:AE54">
    <cfRule type="expression" dxfId="424" priority="21">
      <formula>AND($B9&lt;&gt;"",$B10="")</formula>
    </cfRule>
    <cfRule type="expression" dxfId="423" priority="22">
      <formula>$B9=""</formula>
    </cfRule>
  </conditionalFormatting>
  <conditionalFormatting sqref="W9:X50">
    <cfRule type="expression" dxfId="422" priority="1">
      <formula>AND($B9&lt;&gt;"",$B10="")</formula>
    </cfRule>
    <cfRule type="expression" dxfId="421" priority="2">
      <formula>$B9=""</formula>
    </cfRule>
  </conditionalFormatting>
  <dataValidations count="9">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55:N56 Y9:Y54 W9:X50" xr:uid="{00000000-0002-0000-0B00-000000000000}">
      <formula1>AND(G9&gt;0,G9&lt;=101,COUNTIF($G9:$N9,G9)=1)</formula1>
    </dataValidation>
    <dataValidation allowBlank="1" showInputMessage="1" showErrorMessage="1" prompt="KKM" sqref="I81:I82" xr:uid="{00000000-0002-0000-0B00-000001000000}"/>
    <dataValidation type="textLength" operator="lessThanOrEqual" allowBlank="1" showInputMessage="1" showErrorMessage="1" errorTitle="Petunjuk" error="Tulis ringkasan KD maksimal 65 huruf" sqref="W68:AF74" xr:uid="{00000000-0002-0000-0B00-000002000000}">
      <formula1>65</formula1>
    </dataValidation>
    <dataValidation type="textLength" operator="lessThanOrEqual" allowBlank="1" showInputMessage="1" showErrorMessage="1" sqref="I67:V74" xr:uid="{00000000-0002-0000-0B00-000003000000}">
      <formula1>100</formula1>
    </dataValidation>
    <dataValidation allowBlank="1" showInputMessage="1" showErrorMessage="1" prompt="Rata-rata Harian" sqref="W7" xr:uid="{00000000-0002-0000-0B00-000004000000}"/>
    <dataValidation allowBlank="1" showInputMessage="1" showErrorMessage="1" prompt="Bobot Nilai" sqref="W6:Y6" xr:uid="{00000000-0002-0000-0B00-000005000000}"/>
    <dataValidation allowBlank="1" showInputMessage="1" showErrorMessage="1" prompt="Mohon diisi Bobot Nilai" sqref="W8 Y8" xr:uid="{00000000-0002-0000-0B00-000006000000}"/>
    <dataValidation allowBlank="1" showInputMessage="1" showErrorMessage="1" prompt="Mohon diisi Bobot Nilai. Jika tidak Melakukan penilaian Sumatif silahkan tulis Bobot Nilai 0" sqref="X8" xr:uid="{00000000-0002-0000-0B00-000007000000}"/>
    <dataValidation type="custom" allowBlank="1" showInputMessage="1" showErrorMessage="1" error="Ada nilai yang sama Bro!" prompt="JIKA ADA NILAI SUMATIF YANG SAMA, MAKA NILAI SUMATIF YG LAIN DITAMBAH angka 1-4 dibelakang koma. Misalnya 82 dan 82,2" sqref="O9:V56 G9:N54" xr:uid="{00000000-0002-0000-0B00-000008000000}">
      <formula1>AND(G9&gt;0,G9&lt;=101,COUNTIF($O9:$V9,G9)=1)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6">
    <tabColor rgb="FF0000FF"/>
  </sheetPr>
  <dimension ref="A1:CV97"/>
  <sheetViews>
    <sheetView showGridLines="0" topLeftCell="A2" zoomScale="70" zoomScaleNormal="70" zoomScaleSheetLayoutView="80" workbookViewId="0">
      <pane xSplit="6" ySplit="7" topLeftCell="G9" activePane="bottomRight" state="frozen"/>
      <selection activeCell="W9" sqref="W9:X50"/>
      <selection pane="topRight" activeCell="W9" sqref="W9:X50"/>
      <selection pane="bottomLeft" activeCell="W9" sqref="W9:X50"/>
      <selection pane="bottomRight" activeCell="W9" sqref="W9:X5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73"/>
      <c r="B1" s="174"/>
      <c r="C1" s="174"/>
      <c r="D1" s="174"/>
      <c r="E1" s="174"/>
      <c r="F1" s="174"/>
      <c r="G1" s="174"/>
      <c r="H1" s="174"/>
      <c r="I1" s="174"/>
      <c r="J1" s="174"/>
      <c r="K1" s="174"/>
      <c r="L1" s="174"/>
      <c r="M1" s="174"/>
      <c r="N1" s="174"/>
      <c r="O1" s="174"/>
      <c r="P1" s="174"/>
      <c r="Q1" s="174"/>
      <c r="R1" s="174"/>
      <c r="S1" s="174"/>
      <c r="T1" s="174"/>
      <c r="U1" s="174"/>
      <c r="V1" s="174"/>
      <c r="W1" s="174"/>
      <c r="X1" s="174"/>
      <c r="Y1" s="174"/>
      <c r="Z1" s="174"/>
      <c r="AA1" s="174"/>
      <c r="AB1" s="174"/>
      <c r="AC1" s="174"/>
      <c r="AD1" s="174"/>
      <c r="AE1" s="174"/>
      <c r="AF1" s="174"/>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73"/>
      <c r="B2" s="260"/>
      <c r="C2" s="261"/>
      <c r="D2" s="261"/>
      <c r="E2" s="237" t="s">
        <v>128</v>
      </c>
      <c r="F2" s="238"/>
      <c r="G2" s="619" t="str">
        <f>Data!C4</f>
        <v>SMP ISLAM PEGANDON</v>
      </c>
      <c r="H2" s="619"/>
      <c r="I2" s="619"/>
      <c r="J2" s="619"/>
      <c r="K2" s="619"/>
      <c r="L2" s="619"/>
      <c r="M2" s="619"/>
      <c r="N2" s="619"/>
      <c r="O2" s="619"/>
      <c r="P2" s="619"/>
      <c r="Q2" s="619"/>
      <c r="R2" s="619"/>
      <c r="S2" s="619"/>
      <c r="T2" s="619"/>
      <c r="U2" s="619"/>
      <c r="V2" s="619"/>
      <c r="W2" s="207"/>
      <c r="X2" s="207"/>
      <c r="Y2" s="207"/>
      <c r="Z2" s="207"/>
      <c r="AA2" s="207"/>
      <c r="AB2" s="207"/>
      <c r="AC2" s="207"/>
      <c r="AD2" s="207"/>
      <c r="AE2" s="207"/>
      <c r="AF2" s="207"/>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73"/>
      <c r="B3" s="260"/>
      <c r="C3" s="261"/>
      <c r="D3" s="261"/>
      <c r="E3" s="371"/>
      <c r="F3" s="372"/>
      <c r="G3" s="622" t="str">
        <f>"TAHUN PELAJARAN "&amp;Data!$C$20</f>
        <v>TAHUN PELAJARAN 2024 / 2025</v>
      </c>
      <c r="H3" s="622"/>
      <c r="I3" s="622"/>
      <c r="J3" s="622"/>
      <c r="K3" s="622"/>
      <c r="L3" s="622"/>
      <c r="M3" s="622"/>
      <c r="N3" s="622"/>
      <c r="O3" s="622"/>
      <c r="P3" s="622"/>
      <c r="Q3" s="622"/>
      <c r="R3" s="622"/>
      <c r="S3" s="622"/>
      <c r="T3" s="622"/>
      <c r="U3" s="622"/>
      <c r="V3" s="622"/>
      <c r="W3" s="207"/>
      <c r="X3" s="207"/>
      <c r="Y3" s="207"/>
      <c r="Z3" s="207"/>
      <c r="AA3" s="207"/>
      <c r="AB3" s="207"/>
      <c r="AC3" s="207"/>
      <c r="AD3" s="207"/>
      <c r="AE3" s="207"/>
      <c r="AF3" s="207"/>
      <c r="BY3" s="4"/>
      <c r="BZ3" s="4"/>
      <c r="CA3" s="4"/>
      <c r="CB3" s="4"/>
      <c r="CC3" s="4"/>
      <c r="CD3" s="4"/>
      <c r="CE3" s="4"/>
      <c r="CF3" s="4"/>
      <c r="CG3" s="4"/>
      <c r="CH3" s="4"/>
      <c r="CI3" s="4"/>
      <c r="CJ3" s="4"/>
      <c r="CK3" s="4"/>
      <c r="CL3" s="4"/>
      <c r="CM3" s="4"/>
      <c r="CN3" s="4"/>
      <c r="CO3" s="4"/>
      <c r="CP3" s="4"/>
      <c r="CQ3" s="4"/>
      <c r="CR3" s="4"/>
      <c r="CS3" s="4"/>
      <c r="CT3" s="4"/>
    </row>
    <row r="4" spans="1:98" s="176" customFormat="1" ht="27.75" customHeight="1" x14ac:dyDescent="0.25">
      <c r="A4" s="175"/>
      <c r="B4" s="262"/>
      <c r="C4" s="263"/>
      <c r="D4" s="263"/>
      <c r="E4" s="620" t="s">
        <v>159</v>
      </c>
      <c r="F4" s="621"/>
      <c r="G4" s="622" t="str">
        <f>Menu!B8</f>
        <v>Ilmu Pengetahuan Alam</v>
      </c>
      <c r="H4" s="622"/>
      <c r="I4" s="622"/>
      <c r="J4" s="622"/>
      <c r="K4" s="622"/>
      <c r="L4" s="622"/>
      <c r="M4" s="622"/>
      <c r="N4" s="622"/>
      <c r="O4" s="622"/>
      <c r="P4" s="622"/>
      <c r="Q4" s="622"/>
      <c r="R4" s="622"/>
      <c r="S4" s="622"/>
      <c r="T4" s="622"/>
      <c r="U4" s="622"/>
      <c r="V4" s="622"/>
      <c r="W4" s="207"/>
      <c r="X4" s="207"/>
      <c r="Y4" s="207"/>
      <c r="Z4" s="207"/>
      <c r="AA4" s="207"/>
      <c r="AB4" s="207"/>
      <c r="AC4" s="207"/>
      <c r="AD4" s="207"/>
      <c r="AE4" s="207"/>
      <c r="AF4" s="207"/>
    </row>
    <row r="5" spans="1:98" s="7" customFormat="1" ht="35.25" customHeight="1" thickBot="1" x14ac:dyDescent="0.3">
      <c r="A5" s="173"/>
      <c r="B5" s="623"/>
      <c r="C5" s="623"/>
      <c r="D5" s="347"/>
      <c r="E5" s="235"/>
      <c r="F5" s="236"/>
      <c r="G5" s="624" t="str">
        <f>'AQIDAH - AKHLAK'!G5</f>
        <v>Perolehan Hasil Assesmen Peserta Didik Kelas IX B Semester II ( Genap )</v>
      </c>
      <c r="H5" s="625"/>
      <c r="I5" s="625"/>
      <c r="J5" s="625"/>
      <c r="K5" s="625"/>
      <c r="L5" s="625"/>
      <c r="M5" s="625"/>
      <c r="N5" s="625"/>
      <c r="O5" s="625"/>
      <c r="P5" s="625"/>
      <c r="Q5" s="625"/>
      <c r="R5" s="625"/>
      <c r="S5" s="625"/>
      <c r="T5" s="625"/>
      <c r="U5" s="625"/>
      <c r="V5" s="625"/>
      <c r="W5" s="207"/>
      <c r="X5" s="207"/>
      <c r="Y5" s="207"/>
      <c r="Z5" s="207"/>
      <c r="AA5" s="207"/>
      <c r="AB5" s="207"/>
      <c r="AC5" s="207"/>
      <c r="AD5" s="207"/>
      <c r="AE5" s="207"/>
      <c r="AF5" s="207"/>
      <c r="BY5" s="4"/>
      <c r="BZ5" s="4"/>
      <c r="CA5" s="4"/>
      <c r="CB5" s="4"/>
      <c r="CC5" s="4"/>
      <c r="CD5" s="4"/>
      <c r="CE5" s="4"/>
      <c r="CF5" s="4"/>
      <c r="CG5" s="4"/>
      <c r="CH5" s="4"/>
      <c r="CI5" s="4"/>
      <c r="CJ5" s="4"/>
      <c r="CK5" s="4"/>
      <c r="CL5" s="4"/>
      <c r="CM5" s="4"/>
      <c r="CN5" s="4"/>
      <c r="CO5" s="4"/>
      <c r="CP5" s="4"/>
      <c r="CQ5" s="4"/>
      <c r="CR5" s="4"/>
      <c r="CS5" s="4"/>
      <c r="CT5" s="4"/>
    </row>
    <row r="6" spans="1:98" s="179" customFormat="1" ht="25.5" hidden="1" customHeight="1" thickBot="1" x14ac:dyDescent="0.3">
      <c r="A6" s="177"/>
      <c r="B6" s="178"/>
      <c r="C6" s="178"/>
      <c r="D6" s="178"/>
      <c r="E6" s="178"/>
      <c r="F6" s="178"/>
      <c r="G6" s="209">
        <f t="shared" ref="G6:V6" si="0">IF(COUNT(G9:G54)&gt;0,1,"")</f>
        <v>1</v>
      </c>
      <c r="H6" s="209">
        <f t="shared" si="0"/>
        <v>1</v>
      </c>
      <c r="I6" s="209">
        <f t="shared" si="0"/>
        <v>1</v>
      </c>
      <c r="J6" s="209">
        <f t="shared" si="0"/>
        <v>1</v>
      </c>
      <c r="K6" s="209">
        <f t="shared" si="0"/>
        <v>1</v>
      </c>
      <c r="L6" s="209">
        <f t="shared" si="0"/>
        <v>1</v>
      </c>
      <c r="M6" s="209">
        <f t="shared" si="0"/>
        <v>1</v>
      </c>
      <c r="N6" s="209">
        <f t="shared" si="0"/>
        <v>1</v>
      </c>
      <c r="O6" s="209">
        <f t="shared" si="0"/>
        <v>1</v>
      </c>
      <c r="P6" s="209">
        <f t="shared" si="0"/>
        <v>1</v>
      </c>
      <c r="Q6" s="209">
        <f t="shared" si="0"/>
        <v>1</v>
      </c>
      <c r="R6" s="209">
        <f t="shared" si="0"/>
        <v>1</v>
      </c>
      <c r="S6" s="209">
        <f t="shared" si="0"/>
        <v>1</v>
      </c>
      <c r="T6" s="209">
        <f t="shared" si="0"/>
        <v>1</v>
      </c>
      <c r="U6" s="209">
        <f t="shared" si="0"/>
        <v>1</v>
      </c>
      <c r="V6" s="209">
        <f t="shared" si="0"/>
        <v>1</v>
      </c>
      <c r="W6" s="210">
        <f>SUM(G6:N6)</f>
        <v>8</v>
      </c>
      <c r="X6" s="210">
        <f>SUM(O6:V6)</f>
        <v>8</v>
      </c>
      <c r="Y6" s="210">
        <f>SUM(W8:Y8)</f>
        <v>3</v>
      </c>
      <c r="Z6" s="208"/>
      <c r="AA6" s="208"/>
      <c r="AB6" s="208"/>
      <c r="AC6" s="208"/>
      <c r="AD6" s="208"/>
      <c r="AE6" s="208"/>
      <c r="AF6" s="208"/>
    </row>
    <row r="7" spans="1:98" s="7" customFormat="1" ht="39.75" customHeight="1" thickBot="1" x14ac:dyDescent="0.3">
      <c r="A7" s="173"/>
      <c r="B7" s="656" t="s">
        <v>0</v>
      </c>
      <c r="C7" s="652" t="s">
        <v>68</v>
      </c>
      <c r="D7" s="652" t="s">
        <v>69</v>
      </c>
      <c r="E7" s="652" t="s">
        <v>1</v>
      </c>
      <c r="F7" s="657" t="s">
        <v>14</v>
      </c>
      <c r="G7" s="658" t="s">
        <v>134</v>
      </c>
      <c r="H7" s="659"/>
      <c r="I7" s="659"/>
      <c r="J7" s="659"/>
      <c r="K7" s="659"/>
      <c r="L7" s="659"/>
      <c r="M7" s="659"/>
      <c r="N7" s="660"/>
      <c r="O7" s="649" t="s">
        <v>135</v>
      </c>
      <c r="P7" s="650"/>
      <c r="Q7" s="650"/>
      <c r="R7" s="650"/>
      <c r="S7" s="650"/>
      <c r="T7" s="650"/>
      <c r="U7" s="650"/>
      <c r="V7" s="651"/>
      <c r="W7" s="241" t="s">
        <v>136</v>
      </c>
      <c r="X7" s="241" t="s">
        <v>138</v>
      </c>
      <c r="Y7" s="241" t="s">
        <v>137</v>
      </c>
      <c r="Z7" s="662" t="s">
        <v>80</v>
      </c>
      <c r="AA7" s="203"/>
      <c r="AB7" s="203"/>
      <c r="AC7" s="203"/>
      <c r="AD7" s="203"/>
      <c r="AE7" s="654" t="s">
        <v>144</v>
      </c>
      <c r="AF7" s="653"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73"/>
      <c r="B8" s="614"/>
      <c r="C8" s="616"/>
      <c r="D8" s="616"/>
      <c r="E8" s="616"/>
      <c r="F8" s="618"/>
      <c r="G8" s="169" t="str">
        <f>H67</f>
        <v>TP-1</v>
      </c>
      <c r="H8" s="170" t="str">
        <f>H68</f>
        <v>TP-2</v>
      </c>
      <c r="I8" s="170" t="str">
        <f>H69</f>
        <v>TP-3</v>
      </c>
      <c r="J8" s="170" t="str">
        <f>H70</f>
        <v>TP-4</v>
      </c>
      <c r="K8" s="170" t="str">
        <f>H71</f>
        <v>TP-5</v>
      </c>
      <c r="L8" s="170" t="str">
        <f>H72</f>
        <v>TP-6</v>
      </c>
      <c r="M8" s="170" t="str">
        <f>H73</f>
        <v>TP-7</v>
      </c>
      <c r="N8" s="171" t="str">
        <f>H74</f>
        <v>TP-8</v>
      </c>
      <c r="O8" s="169" t="s">
        <v>148</v>
      </c>
      <c r="P8" s="170" t="s">
        <v>149</v>
      </c>
      <c r="Q8" s="170" t="s">
        <v>150</v>
      </c>
      <c r="R8" s="170" t="s">
        <v>151</v>
      </c>
      <c r="S8" s="170" t="s">
        <v>152</v>
      </c>
      <c r="T8" s="170" t="s">
        <v>153</v>
      </c>
      <c r="U8" s="170" t="s">
        <v>154</v>
      </c>
      <c r="V8" s="171" t="s">
        <v>155</v>
      </c>
      <c r="W8" s="352">
        <v>1</v>
      </c>
      <c r="X8" s="352">
        <v>1</v>
      </c>
      <c r="Y8" s="352">
        <v>1</v>
      </c>
      <c r="Z8" s="662"/>
      <c r="AA8" s="205" t="s">
        <v>129</v>
      </c>
      <c r="AB8" s="205" t="s">
        <v>130</v>
      </c>
      <c r="AC8" s="655" t="s">
        <v>3</v>
      </c>
      <c r="AD8" s="655"/>
      <c r="AE8" s="654"/>
      <c r="AF8" s="653"/>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73"/>
      <c r="B9" s="134">
        <v>1</v>
      </c>
      <c r="C9" s="135">
        <f>IF(Data!F5="","",Data!F5)</f>
        <v>2111</v>
      </c>
      <c r="D9" s="135" t="str">
        <f>IF(Data!G5="","",Data!G5)</f>
        <v>3109336136</v>
      </c>
      <c r="E9" s="152" t="str">
        <f>IF(Data!H5="","",Data!H5)</f>
        <v>AGA ALBANI ZAMIR</v>
      </c>
      <c r="F9" s="135" t="str">
        <f>IF(Data!I5="","",Data!I5)</f>
        <v>L</v>
      </c>
      <c r="G9" s="351">
        <f>IF([35]IPS!G9="","",[35]IPS!G9)</f>
        <v>88</v>
      </c>
      <c r="H9" s="351">
        <f>IF([35]IPS!H9="","",[35]IPS!H9)</f>
        <v>85</v>
      </c>
      <c r="I9" s="351">
        <f>IF([35]IPS!I9="","",[35]IPS!I9)</f>
        <v>86</v>
      </c>
      <c r="J9" s="351">
        <f>IF([35]IPS!J9="","",[35]IPS!J9)</f>
        <v>0</v>
      </c>
      <c r="K9" s="351">
        <f>IF([35]IPS!K9="","",[35]IPS!K9)</f>
        <v>0</v>
      </c>
      <c r="L9" s="351">
        <f>IF([35]IPS!L9="","",[35]IPS!L9)</f>
        <v>0</v>
      </c>
      <c r="M9" s="351">
        <f>IF([35]IPS!M9="","",[35]IPS!M9)</f>
        <v>0</v>
      </c>
      <c r="N9" s="351">
        <f>IF([35]IPS!N9="","",[35]IPS!N9)</f>
        <v>0</v>
      </c>
      <c r="O9" s="351">
        <f>IF([35]IPS!O9="","",[35]IPS!O9)</f>
        <v>85</v>
      </c>
      <c r="P9" s="351">
        <f>IF([35]IPS!P9="","",[35]IPS!P9)</f>
        <v>81</v>
      </c>
      <c r="Q9" s="351">
        <f>IF([35]IPS!Q9="","",[35]IPS!Q9)</f>
        <v>86</v>
      </c>
      <c r="R9" s="351">
        <f>IF([35]IPS!R9="","",[35]IPS!R9)</f>
        <v>82</v>
      </c>
      <c r="S9" s="351">
        <f>IF([35]IPS!S9="","",[35]IPS!S9)</f>
        <v>79</v>
      </c>
      <c r="T9" s="351">
        <f>IF([35]IPS!T9="","",[35]IPS!T9)</f>
        <v>0</v>
      </c>
      <c r="U9" s="351">
        <f>IF([35]IPS!U9="","",[35]IPS!U9)</f>
        <v>0</v>
      </c>
      <c r="V9" s="351">
        <f>IF([35]IPS!V9="","",[35]IPS!V9)</f>
        <v>0</v>
      </c>
      <c r="W9" s="375">
        <f>IF([35]IPS!W9="","",[35]IPS!W9)</f>
        <v>86.333333333333329</v>
      </c>
      <c r="X9" s="375">
        <f>IF([35]IPS!X9="","",[35]IPS!X9)</f>
        <v>82.6</v>
      </c>
      <c r="Y9" s="351">
        <f>IF([35]IPS!Y9="","",[35]IPS!Y9)</f>
        <v>82</v>
      </c>
      <c r="Z9" s="376">
        <f t="shared" ref="Z9:Z10" si="1">IFERROR(IF(OR(X9="",Y9=""),"",ROUND(((W9*$W$8)+(X9*$X$8)+(Y9*$Y$8))/$Y$6,0)),"")</f>
        <v>84</v>
      </c>
      <c r="AA9" s="377">
        <f>MAX(G9:N9)</f>
        <v>88</v>
      </c>
      <c r="AB9" s="377">
        <f>MIN(G9:N9)</f>
        <v>0</v>
      </c>
      <c r="AC9" s="377">
        <f>MATCH(AA9,G9:N9,0)</f>
        <v>1</v>
      </c>
      <c r="AD9" s="377">
        <f>MATCH(AB9,G9:N9,0)</f>
        <v>4</v>
      </c>
      <c r="AE9" s="378" t="str">
        <f>IFERROR("Menunjukkan penguasaan"&amp; " dalam "&amp;(VLOOKUP(AC9,$G$67:$I$74,3)),"")</f>
        <v>Menunjukkan penguasaan dalam mengidentifikasi kegiatan ekonomi</v>
      </c>
      <c r="AF9" s="379" t="str">
        <f>IFERROR("Perlu bantuan dalam "&amp;(VLOOKUP(AD9,$G$67:$I$74,3)),"")</f>
        <v>Perlu bantuan dalam mengidentifikasi pemberdayaan masyarakat</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73"/>
      <c r="B10" s="134">
        <f t="shared" ref="B10" si="2">IF(E10="","",B9+1)</f>
        <v>2</v>
      </c>
      <c r="C10" s="135">
        <f>IF(Data!F6="","",Data!F6)</f>
        <v>2100</v>
      </c>
      <c r="D10" s="135" t="str">
        <f>IF(Data!G6="","",Data!G6)</f>
        <v>0108954708</v>
      </c>
      <c r="E10" s="152" t="str">
        <f>IF(Data!H6="","",Data!H6)</f>
        <v>AKBAR FIRLY MAULANA</v>
      </c>
      <c r="F10" s="135" t="str">
        <f>IF(Data!I6="","",Data!I6)</f>
        <v>L</v>
      </c>
      <c r="G10" s="135">
        <f>IF([35]IPS!G10="","",[35]IPS!G10)</f>
        <v>90</v>
      </c>
      <c r="H10" s="135">
        <f>IF([35]IPS!H10="","",[35]IPS!H10)</f>
        <v>85</v>
      </c>
      <c r="I10" s="135">
        <f>IF([35]IPS!I10="","",[35]IPS!I10)</f>
        <v>86</v>
      </c>
      <c r="J10" s="135">
        <f>IF([35]IPS!J10="","",[35]IPS!J10)</f>
        <v>0</v>
      </c>
      <c r="K10" s="135">
        <f>IF([35]IPS!K10="","",[35]IPS!K10)</f>
        <v>0</v>
      </c>
      <c r="L10" s="135">
        <f>IF([35]IPS!L10="","",[35]IPS!L10)</f>
        <v>0</v>
      </c>
      <c r="M10" s="135">
        <f>IF([35]IPS!M10="","",[35]IPS!M10)</f>
        <v>0</v>
      </c>
      <c r="N10" s="135">
        <f>IF([35]IPS!N10="","",[35]IPS!N10)</f>
        <v>0</v>
      </c>
      <c r="O10" s="135">
        <f>IF([35]IPS!O10="","",[35]IPS!O10)</f>
        <v>90</v>
      </c>
      <c r="P10" s="135">
        <f>IF([35]IPS!P10="","",[35]IPS!P10)</f>
        <v>87</v>
      </c>
      <c r="Q10" s="135">
        <f>IF([35]IPS!Q10="","",[35]IPS!Q10)</f>
        <v>86</v>
      </c>
      <c r="R10" s="135">
        <f>IF([35]IPS!R10="","",[35]IPS!R10)</f>
        <v>88</v>
      </c>
      <c r="S10" s="135">
        <f>IF([35]IPS!S10="","",[35]IPS!S10)</f>
        <v>85</v>
      </c>
      <c r="T10" s="135">
        <f>IF([35]IPS!T10="","",[35]IPS!T10)</f>
        <v>0</v>
      </c>
      <c r="U10" s="135">
        <f>IF([35]IPS!U10="","",[35]IPS!U10)</f>
        <v>0</v>
      </c>
      <c r="V10" s="350">
        <f>IF([35]IPS!V10="","",[35]IPS!V10)</f>
        <v>0</v>
      </c>
      <c r="W10" s="375">
        <f>IF([35]IPS!W10="","",[35]IPS!W10)</f>
        <v>87</v>
      </c>
      <c r="X10" s="375">
        <f>IF([35]IPS!X10="","",[35]IPS!X10)</f>
        <v>87.2</v>
      </c>
      <c r="Y10" s="351">
        <f>IF([35]IPS!Y10="","",[35]IPS!Y10)</f>
        <v>95</v>
      </c>
      <c r="Z10" s="302">
        <f t="shared" si="1"/>
        <v>90</v>
      </c>
      <c r="AA10" s="201">
        <f t="shared" ref="AA10" si="3">MAX(G10:N10)</f>
        <v>90</v>
      </c>
      <c r="AB10" s="201">
        <f t="shared" ref="AB10" si="4">MIN(G10:N10)</f>
        <v>0</v>
      </c>
      <c r="AC10" s="201">
        <f t="shared" ref="AC10" si="5">MATCH(AA10,G10:N10,0)</f>
        <v>1</v>
      </c>
      <c r="AD10" s="201">
        <f t="shared" ref="AD10" si="6">MATCH(AB10,G10:N10,0)</f>
        <v>4</v>
      </c>
      <c r="AE10" s="221" t="str">
        <f>IFERROR("Menunjukkan penguasaan"&amp; " dalam "&amp;(VLOOKUP(AC10,$G$67:$I$74,3)),"")</f>
        <v>Menunjukkan penguasaan dalam mengidentifikasi kegiatan ekonomi</v>
      </c>
      <c r="AF10" s="226" t="str">
        <f>IFERROR("Perlu bantuan dalam "&amp;(VLOOKUP(AD10,$G$67:$I$74,3)),"")</f>
        <v>Perlu bantuan dalam mengidentifikasi pemberdayaan masyarakat</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73"/>
      <c r="B11" s="134">
        <f t="shared" ref="B11:B54" si="7">IF(E11="","",B10+1)</f>
        <v>3</v>
      </c>
      <c r="C11" s="135">
        <f>IF(Data!F7="","",Data!F7)</f>
        <v>2085</v>
      </c>
      <c r="D11" s="135" t="str">
        <f>IF(Data!G7="","",Data!G7)</f>
        <v>0093911821</v>
      </c>
      <c r="E11" s="152" t="str">
        <f>IF(Data!H7="","",Data!H7)</f>
        <v>ALVINO EWALDO</v>
      </c>
      <c r="F11" s="135" t="str">
        <f>IF(Data!I7="","",Data!I7)</f>
        <v>L</v>
      </c>
      <c r="G11" s="135">
        <f>IF([35]IPS!G11="","",[35]IPS!G11)</f>
        <v>80</v>
      </c>
      <c r="H11" s="135">
        <f>IF([35]IPS!H11="","",[35]IPS!H11)</f>
        <v>85</v>
      </c>
      <c r="I11" s="135">
        <f>IF([35]IPS!I11="","",[35]IPS!I11)</f>
        <v>90</v>
      </c>
      <c r="J11" s="135">
        <f>IF([35]IPS!J11="","",[35]IPS!J11)</f>
        <v>0</v>
      </c>
      <c r="K11" s="135">
        <f>IF([35]IPS!K11="","",[35]IPS!K11)</f>
        <v>0</v>
      </c>
      <c r="L11" s="135">
        <f>IF([35]IPS!L11="","",[35]IPS!L11)</f>
        <v>0</v>
      </c>
      <c r="M11" s="135">
        <f>IF([35]IPS!M11="","",[35]IPS!M11)</f>
        <v>0</v>
      </c>
      <c r="N11" s="135">
        <f>IF([35]IPS!N11="","",[35]IPS!N11)</f>
        <v>0</v>
      </c>
      <c r="O11" s="135">
        <f>IF([35]IPS!O11="","",[35]IPS!O11)</f>
        <v>88</v>
      </c>
      <c r="P11" s="135">
        <f>IF([35]IPS!P11="","",[35]IPS!P11)</f>
        <v>87</v>
      </c>
      <c r="Q11" s="135">
        <f>IF([35]IPS!Q11="","",[35]IPS!Q11)</f>
        <v>92</v>
      </c>
      <c r="R11" s="135">
        <f>IF([35]IPS!R11="","",[35]IPS!R11)</f>
        <v>90</v>
      </c>
      <c r="S11" s="135">
        <f>IF([35]IPS!S11="","",[35]IPS!S11)</f>
        <v>85</v>
      </c>
      <c r="T11" s="135">
        <f>IF([35]IPS!T11="","",[35]IPS!T11)</f>
        <v>0</v>
      </c>
      <c r="U11" s="135">
        <f>IF([35]IPS!U11="","",[35]IPS!U11)</f>
        <v>0</v>
      </c>
      <c r="V11" s="350">
        <f>IF([35]IPS!V11="","",[35]IPS!V11)</f>
        <v>0</v>
      </c>
      <c r="W11" s="375">
        <f>IF([35]IPS!W11="","",[35]IPS!W11)</f>
        <v>85</v>
      </c>
      <c r="X11" s="375">
        <f>IF([35]IPS!X11="","",[35]IPS!X11)</f>
        <v>88.4</v>
      </c>
      <c r="Y11" s="351">
        <f>IF([35]IPS!Y11="","",[35]IPS!Y11)</f>
        <v>84</v>
      </c>
      <c r="Z11" s="302">
        <f t="shared" ref="Z11:Z54" si="8">IFERROR(IF(OR(X11="",Y11=""),"",ROUND(((W11*$W$8)+(X11*$X$8)+(Y11*$Y$8))/$Y$6,0)),"")</f>
        <v>86</v>
      </c>
      <c r="AA11" s="201">
        <f t="shared" ref="AA11:AA54" si="9">MAX(G11:N11)</f>
        <v>90</v>
      </c>
      <c r="AB11" s="201">
        <f t="shared" ref="AB11:AB54" si="10">MIN(G11:N11)</f>
        <v>0</v>
      </c>
      <c r="AC11" s="201">
        <f t="shared" ref="AC11:AC54" si="11">MATCH(AA11,G11:N11,0)</f>
        <v>3</v>
      </c>
      <c r="AD11" s="201">
        <f t="shared" ref="AD11:AD54" si="12">MATCH(AB11,G11:N11,0)</f>
        <v>4</v>
      </c>
      <c r="AE11" s="221" t="str">
        <f t="shared" ref="AE11:AE54" si="13">IFERROR("Menunjukkan penguasaan"&amp; " dalam "&amp;(VLOOKUP(AC11,$G$67:$I$74,3)),"")</f>
        <v>Menunjukkan penguasaan dalam menjelaskan keragaman sosial budaya di masyarakat</v>
      </c>
      <c r="AF11" s="226" t="str">
        <f t="shared" ref="AF11:AF54" si="14">IFERROR("Perlu bantuan dalam "&amp;(VLOOKUP(AD11,$G$67:$I$74,3)),"")</f>
        <v>Perlu bantuan dalam mengidentifikasi pemberdayaan masyarakat</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73"/>
      <c r="B12" s="134">
        <f t="shared" si="7"/>
        <v>4</v>
      </c>
      <c r="C12" s="135">
        <f>IF(Data!F8="","",Data!F8)</f>
        <v>2075</v>
      </c>
      <c r="D12" s="135" t="str">
        <f>IF(Data!G8="","",Data!G8)</f>
        <v>0098772064</v>
      </c>
      <c r="E12" s="152" t="str">
        <f>IF(Data!H8="","",Data!H8)</f>
        <v>AURA SUCI RAMADHANI</v>
      </c>
      <c r="F12" s="135" t="str">
        <f>IF(Data!I8="","",Data!I8)</f>
        <v>P</v>
      </c>
      <c r="G12" s="135">
        <f>IF([35]IPS!G12="","",[35]IPS!G12)</f>
        <v>80</v>
      </c>
      <c r="H12" s="135">
        <f>IF([35]IPS!H12="","",[35]IPS!H12)</f>
        <v>85</v>
      </c>
      <c r="I12" s="135">
        <f>IF([35]IPS!I12="","",[35]IPS!I12)</f>
        <v>88</v>
      </c>
      <c r="J12" s="135">
        <f>IF([35]IPS!J12="","",[35]IPS!J12)</f>
        <v>0</v>
      </c>
      <c r="K12" s="135">
        <f>IF([35]IPS!K12="","",[35]IPS!K12)</f>
        <v>0</v>
      </c>
      <c r="L12" s="135">
        <f>IF([35]IPS!L12="","",[35]IPS!L12)</f>
        <v>0</v>
      </c>
      <c r="M12" s="135">
        <f>IF([35]IPS!M12="","",[35]IPS!M12)</f>
        <v>0</v>
      </c>
      <c r="N12" s="135">
        <f>IF([35]IPS!N12="","",[35]IPS!N12)</f>
        <v>0</v>
      </c>
      <c r="O12" s="135">
        <f>IF([35]IPS!O12="","",[35]IPS!O12)</f>
        <v>85</v>
      </c>
      <c r="P12" s="135">
        <f>IF([35]IPS!P12="","",[35]IPS!P12)</f>
        <v>88</v>
      </c>
      <c r="Q12" s="135">
        <f>IF([35]IPS!Q12="","",[35]IPS!Q12)</f>
        <v>86</v>
      </c>
      <c r="R12" s="135">
        <f>IF([35]IPS!R12="","",[35]IPS!R12)</f>
        <v>84</v>
      </c>
      <c r="S12" s="135">
        <f>IF([35]IPS!S12="","",[35]IPS!S12)</f>
        <v>83</v>
      </c>
      <c r="T12" s="135">
        <f>IF([35]IPS!T12="","",[35]IPS!T12)</f>
        <v>0</v>
      </c>
      <c r="U12" s="135">
        <f>IF([35]IPS!U12="","",[35]IPS!U12)</f>
        <v>0</v>
      </c>
      <c r="V12" s="350">
        <f>IF([35]IPS!V12="","",[35]IPS!V12)</f>
        <v>0</v>
      </c>
      <c r="W12" s="375">
        <f>IF([35]IPS!W12="","",[35]IPS!W12)</f>
        <v>84.333333333333329</v>
      </c>
      <c r="X12" s="375">
        <f>IF([35]IPS!X12="","",[35]IPS!X12)</f>
        <v>85.2</v>
      </c>
      <c r="Y12" s="351">
        <f>IF([35]IPS!Y12="","",[35]IPS!Y12)</f>
        <v>90</v>
      </c>
      <c r="Z12" s="302">
        <f t="shared" si="8"/>
        <v>87</v>
      </c>
      <c r="AA12" s="201">
        <f t="shared" si="9"/>
        <v>88</v>
      </c>
      <c r="AB12" s="201">
        <f t="shared" si="10"/>
        <v>0</v>
      </c>
      <c r="AC12" s="201">
        <f t="shared" si="11"/>
        <v>3</v>
      </c>
      <c r="AD12" s="201">
        <f t="shared" si="12"/>
        <v>4</v>
      </c>
      <c r="AE12" s="221" t="str">
        <f t="shared" si="13"/>
        <v>Menunjukkan penguasaan dalam menjelaskan keragaman sosial budaya di masyarakat</v>
      </c>
      <c r="AF12" s="226" t="str">
        <f t="shared" si="14"/>
        <v>Perlu bantuan dalam mengidentifikasi pemberdayaan masyarakat</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73"/>
      <c r="B13" s="134">
        <f t="shared" si="7"/>
        <v>5</v>
      </c>
      <c r="C13" s="135">
        <f>IF(Data!F9="","",Data!F9)</f>
        <v>2086</v>
      </c>
      <c r="D13" s="135" t="str">
        <f>IF(Data!G9="","",Data!G9)</f>
        <v>0103867888</v>
      </c>
      <c r="E13" s="152" t="str">
        <f>IF(Data!H9="","",Data!H9)</f>
        <v>AYU SAFNA</v>
      </c>
      <c r="F13" s="135" t="str">
        <f>IF(Data!I9="","",Data!I9)</f>
        <v>P</v>
      </c>
      <c r="G13" s="135">
        <f>IF([35]IPS!G13="","",[35]IPS!G13)</f>
        <v>85</v>
      </c>
      <c r="H13" s="135">
        <f>IF([35]IPS!H13="","",[35]IPS!H13)</f>
        <v>80</v>
      </c>
      <c r="I13" s="135">
        <f>IF([35]IPS!I13="","",[35]IPS!I13)</f>
        <v>90</v>
      </c>
      <c r="J13" s="135">
        <f>IF([35]IPS!J13="","",[35]IPS!J13)</f>
        <v>0</v>
      </c>
      <c r="K13" s="135">
        <f>IF([35]IPS!K13="","",[35]IPS!K13)</f>
        <v>0</v>
      </c>
      <c r="L13" s="135">
        <f>IF([35]IPS!L13="","",[35]IPS!L13)</f>
        <v>0</v>
      </c>
      <c r="M13" s="135">
        <f>IF([35]IPS!M13="","",[35]IPS!M13)</f>
        <v>0</v>
      </c>
      <c r="N13" s="135">
        <f>IF([35]IPS!N13="","",[35]IPS!N13)</f>
        <v>0</v>
      </c>
      <c r="O13" s="135">
        <f>IF([35]IPS!O13="","",[35]IPS!O13)</f>
        <v>85</v>
      </c>
      <c r="P13" s="135">
        <f>IF([35]IPS!P13="","",[35]IPS!P13)</f>
        <v>91</v>
      </c>
      <c r="Q13" s="135">
        <f>IF([35]IPS!Q13="","",[35]IPS!Q13)</f>
        <v>92</v>
      </c>
      <c r="R13" s="135">
        <f>IF([35]IPS!R13="","",[35]IPS!R13)</f>
        <v>89</v>
      </c>
      <c r="S13" s="135">
        <f>IF([35]IPS!S13="","",[35]IPS!S13)</f>
        <v>90</v>
      </c>
      <c r="T13" s="135">
        <f>IF([35]IPS!T13="","",[35]IPS!T13)</f>
        <v>0</v>
      </c>
      <c r="U13" s="135">
        <f>IF([35]IPS!U13="","",[35]IPS!U13)</f>
        <v>0</v>
      </c>
      <c r="V13" s="350">
        <f>IF([35]IPS!V13="","",[35]IPS!V13)</f>
        <v>0</v>
      </c>
      <c r="W13" s="375">
        <f>IF([35]IPS!W13="","",[35]IPS!W13)</f>
        <v>85</v>
      </c>
      <c r="X13" s="375">
        <f>IF([35]IPS!X13="","",[35]IPS!X13)</f>
        <v>89.4</v>
      </c>
      <c r="Y13" s="351">
        <f>IF([35]IPS!Y13="","",[35]IPS!Y13)</f>
        <v>88</v>
      </c>
      <c r="Z13" s="302">
        <f t="shared" si="8"/>
        <v>87</v>
      </c>
      <c r="AA13" s="201">
        <f t="shared" si="9"/>
        <v>90</v>
      </c>
      <c r="AB13" s="201">
        <f t="shared" si="10"/>
        <v>0</v>
      </c>
      <c r="AC13" s="201">
        <f t="shared" si="11"/>
        <v>3</v>
      </c>
      <c r="AD13" s="201">
        <f t="shared" si="12"/>
        <v>4</v>
      </c>
      <c r="AE13" s="221" t="str">
        <f t="shared" si="13"/>
        <v>Menunjukkan penguasaan dalam menjelaskan keragaman sosial budaya di masyarakat</v>
      </c>
      <c r="AF13" s="226" t="str">
        <f t="shared" si="14"/>
        <v>Perlu bantuan dalam mengidentifikasi pemberdayaan masyarakat</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73"/>
      <c r="B14" s="134">
        <f t="shared" si="7"/>
        <v>6</v>
      </c>
      <c r="C14" s="135">
        <f>IF(Data!F10="","",Data!F10)</f>
        <v>2089</v>
      </c>
      <c r="D14" s="135" t="str">
        <f>IF(Data!G10="","",Data!G10)</f>
        <v>3098656100</v>
      </c>
      <c r="E14" s="152" t="str">
        <f>IF(Data!H10="","",Data!H10)</f>
        <v>DEWI AYU NURHALIZA</v>
      </c>
      <c r="F14" s="135" t="str">
        <f>IF(Data!I10="","",Data!I10)</f>
        <v>P</v>
      </c>
      <c r="G14" s="135">
        <f>IF([35]IPS!G14="","",[35]IPS!G14)</f>
        <v>80</v>
      </c>
      <c r="H14" s="135">
        <f>IF([35]IPS!H14="","",[35]IPS!H14)</f>
        <v>82</v>
      </c>
      <c r="I14" s="135">
        <f>IF([35]IPS!I14="","",[35]IPS!I14)</f>
        <v>84</v>
      </c>
      <c r="J14" s="135">
        <f>IF([35]IPS!J14="","",[35]IPS!J14)</f>
        <v>0</v>
      </c>
      <c r="K14" s="135">
        <f>IF([35]IPS!K14="","",[35]IPS!K14)</f>
        <v>0</v>
      </c>
      <c r="L14" s="135">
        <f>IF([35]IPS!L14="","",[35]IPS!L14)</f>
        <v>0</v>
      </c>
      <c r="M14" s="135">
        <f>IF([35]IPS!M14="","",[35]IPS!M14)</f>
        <v>0</v>
      </c>
      <c r="N14" s="135">
        <f>IF([35]IPS!N14="","",[35]IPS!N14)</f>
        <v>0</v>
      </c>
      <c r="O14" s="135">
        <f>IF([35]IPS!O14="","",[35]IPS!O14)</f>
        <v>80</v>
      </c>
      <c r="P14" s="135">
        <f>IF([35]IPS!P14="","",[35]IPS!P14)</f>
        <v>90</v>
      </c>
      <c r="Q14" s="135">
        <f>IF([35]IPS!Q14="","",[35]IPS!Q14)</f>
        <v>86</v>
      </c>
      <c r="R14" s="135">
        <f>IF([35]IPS!R14="","",[35]IPS!R14)</f>
        <v>85</v>
      </c>
      <c r="S14" s="135">
        <f>IF([35]IPS!S14="","",[35]IPS!S14)</f>
        <v>82</v>
      </c>
      <c r="T14" s="135">
        <f>IF([35]IPS!T14="","",[35]IPS!T14)</f>
        <v>0</v>
      </c>
      <c r="U14" s="135">
        <f>IF([35]IPS!U14="","",[35]IPS!U14)</f>
        <v>0</v>
      </c>
      <c r="V14" s="350">
        <f>IF([35]IPS!V14="","",[35]IPS!V14)</f>
        <v>0</v>
      </c>
      <c r="W14" s="375">
        <f>IF([35]IPS!W14="","",[35]IPS!W14)</f>
        <v>82</v>
      </c>
      <c r="X14" s="375">
        <f>IF([35]IPS!X14="","",[35]IPS!X14)</f>
        <v>84.6</v>
      </c>
      <c r="Y14" s="351">
        <f>IF([35]IPS!Y14="","",[35]IPS!Y14)</f>
        <v>85</v>
      </c>
      <c r="Z14" s="302">
        <f t="shared" si="8"/>
        <v>84</v>
      </c>
      <c r="AA14" s="201">
        <f t="shared" si="9"/>
        <v>84</v>
      </c>
      <c r="AB14" s="201">
        <f t="shared" si="10"/>
        <v>0</v>
      </c>
      <c r="AC14" s="201">
        <f t="shared" si="11"/>
        <v>3</v>
      </c>
      <c r="AD14" s="201">
        <f t="shared" si="12"/>
        <v>4</v>
      </c>
      <c r="AE14" s="221" t="str">
        <f t="shared" si="13"/>
        <v>Menunjukkan penguasaan dalam menjelaskan keragaman sosial budaya di masyarakat</v>
      </c>
      <c r="AF14" s="226" t="str">
        <f t="shared" si="14"/>
        <v>Perlu bantuan dalam mengidentifikasi pemberdayaan masyarakat</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73"/>
      <c r="B15" s="134">
        <f t="shared" si="7"/>
        <v>7</v>
      </c>
      <c r="C15" s="135">
        <f>IF(Data!F11="","",Data!F11)</f>
        <v>2115</v>
      </c>
      <c r="D15" s="135" t="str">
        <f>IF(Data!G11="","",Data!G11)</f>
        <v>0105966564</v>
      </c>
      <c r="E15" s="152" t="str">
        <f>IF(Data!H11="","",Data!H11)</f>
        <v xml:space="preserve">FADLY ARYA PUTRA </v>
      </c>
      <c r="F15" s="135" t="str">
        <f>IF(Data!I11="","",Data!I11)</f>
        <v>L</v>
      </c>
      <c r="G15" s="135">
        <f>IF([35]IPS!G15="","",[35]IPS!G15)</f>
        <v>85</v>
      </c>
      <c r="H15" s="135">
        <f>IF([35]IPS!H15="","",[35]IPS!H15)</f>
        <v>80</v>
      </c>
      <c r="I15" s="135">
        <f>IF([35]IPS!I15="","",[35]IPS!I15)</f>
        <v>87</v>
      </c>
      <c r="J15" s="135">
        <f>IF([35]IPS!J15="","",[35]IPS!J15)</f>
        <v>0</v>
      </c>
      <c r="K15" s="135">
        <f>IF([35]IPS!K15="","",[35]IPS!K15)</f>
        <v>0</v>
      </c>
      <c r="L15" s="135">
        <f>IF([35]IPS!L15="","",[35]IPS!L15)</f>
        <v>0</v>
      </c>
      <c r="M15" s="135">
        <f>IF([35]IPS!M15="","",[35]IPS!M15)</f>
        <v>0</v>
      </c>
      <c r="N15" s="135">
        <f>IF([35]IPS!N15="","",[35]IPS!N15)</f>
        <v>0</v>
      </c>
      <c r="O15" s="135">
        <f>IF([35]IPS!O15="","",[35]IPS!O15)</f>
        <v>85</v>
      </c>
      <c r="P15" s="135">
        <f>IF([35]IPS!P15="","",[35]IPS!P15)</f>
        <v>86</v>
      </c>
      <c r="Q15" s="135">
        <f>IF([35]IPS!Q15="","",[35]IPS!Q15)</f>
        <v>80</v>
      </c>
      <c r="R15" s="135">
        <f>IF([35]IPS!R15="","",[35]IPS!R15)</f>
        <v>87</v>
      </c>
      <c r="S15" s="135">
        <f>IF([35]IPS!S15="","",[35]IPS!S15)</f>
        <v>88</v>
      </c>
      <c r="T15" s="135">
        <f>IF([35]IPS!T15="","",[35]IPS!T15)</f>
        <v>0</v>
      </c>
      <c r="U15" s="135">
        <f>IF([35]IPS!U15="","",[35]IPS!U15)</f>
        <v>0</v>
      </c>
      <c r="V15" s="350">
        <f>IF([35]IPS!V15="","",[35]IPS!V15)</f>
        <v>0</v>
      </c>
      <c r="W15" s="375">
        <f>IF([35]IPS!W15="","",[35]IPS!W15)</f>
        <v>84</v>
      </c>
      <c r="X15" s="375">
        <f>IF([35]IPS!X15="","",[35]IPS!X15)</f>
        <v>85.2</v>
      </c>
      <c r="Y15" s="351">
        <f>IF([35]IPS!Y15="","",[35]IPS!Y15)</f>
        <v>85</v>
      </c>
      <c r="Z15" s="302">
        <f t="shared" si="8"/>
        <v>85</v>
      </c>
      <c r="AA15" s="201">
        <f t="shared" si="9"/>
        <v>87</v>
      </c>
      <c r="AB15" s="201">
        <f t="shared" si="10"/>
        <v>0</v>
      </c>
      <c r="AC15" s="201">
        <f t="shared" si="11"/>
        <v>3</v>
      </c>
      <c r="AD15" s="201">
        <f t="shared" si="12"/>
        <v>4</v>
      </c>
      <c r="AE15" s="221" t="str">
        <f t="shared" si="13"/>
        <v>Menunjukkan penguasaan dalam menjelaskan keragaman sosial budaya di masyarakat</v>
      </c>
      <c r="AF15" s="226" t="str">
        <f t="shared" si="14"/>
        <v>Perlu bantuan dalam mengidentifikasi pemberdayaan masyarakat</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73"/>
      <c r="B16" s="134">
        <f t="shared" si="7"/>
        <v>8</v>
      </c>
      <c r="C16" s="135">
        <f>IF(Data!F12="","",Data!F12)</f>
        <v>2082</v>
      </c>
      <c r="D16" s="135" t="str">
        <f>IF(Data!G12="","",Data!G12)</f>
        <v>3092203012</v>
      </c>
      <c r="E16" s="152" t="str">
        <f>IF(Data!H12="","",Data!H12)</f>
        <v>ILHAM MAULANA</v>
      </c>
      <c r="F16" s="135" t="str">
        <f>IF(Data!I12="","",Data!I12)</f>
        <v>L</v>
      </c>
      <c r="G16" s="135">
        <f>IF([35]IPS!G16="","",[35]IPS!G16)</f>
        <v>78</v>
      </c>
      <c r="H16" s="135">
        <f>IF([35]IPS!H16="","",[35]IPS!H16)</f>
        <v>80</v>
      </c>
      <c r="I16" s="135">
        <f>IF([35]IPS!I16="","",[35]IPS!I16)</f>
        <v>80</v>
      </c>
      <c r="J16" s="135">
        <f>IF([35]IPS!J16="","",[35]IPS!J16)</f>
        <v>0</v>
      </c>
      <c r="K16" s="135">
        <f>IF([35]IPS!K16="","",[35]IPS!K16)</f>
        <v>0</v>
      </c>
      <c r="L16" s="135">
        <f>IF([35]IPS!L16="","",[35]IPS!L16)</f>
        <v>0</v>
      </c>
      <c r="M16" s="135">
        <f>IF([35]IPS!M16="","",[35]IPS!M16)</f>
        <v>0</v>
      </c>
      <c r="N16" s="135">
        <f>IF([35]IPS!N16="","",[35]IPS!N16)</f>
        <v>0</v>
      </c>
      <c r="O16" s="135">
        <f>IF([35]IPS!O16="","",[35]IPS!O16)</f>
        <v>78</v>
      </c>
      <c r="P16" s="135">
        <f>IF([35]IPS!P16="","",[35]IPS!P16)</f>
        <v>82</v>
      </c>
      <c r="Q16" s="135">
        <f>IF([35]IPS!Q16="","",[35]IPS!Q16)</f>
        <v>76</v>
      </c>
      <c r="R16" s="135">
        <f>IF([35]IPS!R16="","",[35]IPS!R16)</f>
        <v>79</v>
      </c>
      <c r="S16" s="135">
        <f>IF([35]IPS!S16="","",[35]IPS!S16)</f>
        <v>80</v>
      </c>
      <c r="T16" s="135">
        <f>IF([35]IPS!T16="","",[35]IPS!T16)</f>
        <v>0</v>
      </c>
      <c r="U16" s="135">
        <f>IF([35]IPS!U16="","",[35]IPS!U16)</f>
        <v>0</v>
      </c>
      <c r="V16" s="350">
        <f>IF([35]IPS!V16="","",[35]IPS!V16)</f>
        <v>0</v>
      </c>
      <c r="W16" s="375">
        <f>IF([35]IPS!W16="","",[35]IPS!W16)</f>
        <v>79.333333333333329</v>
      </c>
      <c r="X16" s="375">
        <f>IF([35]IPS!X16="","",[35]IPS!X16)</f>
        <v>79</v>
      </c>
      <c r="Y16" s="351">
        <f>IF([35]IPS!Y16="","",[35]IPS!Y16)</f>
        <v>83</v>
      </c>
      <c r="Z16" s="302">
        <f t="shared" si="8"/>
        <v>80</v>
      </c>
      <c r="AA16" s="201">
        <f t="shared" si="9"/>
        <v>80</v>
      </c>
      <c r="AB16" s="201">
        <f t="shared" si="10"/>
        <v>0</v>
      </c>
      <c r="AC16" s="201">
        <f t="shared" si="11"/>
        <v>2</v>
      </c>
      <c r="AD16" s="201">
        <f t="shared" si="12"/>
        <v>4</v>
      </c>
      <c r="AE16" s="221" t="str">
        <f t="shared" si="13"/>
        <v>Menunjukkan penguasaan dalam menganalisis peran masyarakat dalam rantai perekonomian</v>
      </c>
      <c r="AF16" s="226" t="str">
        <f t="shared" si="14"/>
        <v>Perlu bantuan dalam mengidentifikasi pemberdayaan masyarakat</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73"/>
      <c r="B17" s="134">
        <f t="shared" si="7"/>
        <v>9</v>
      </c>
      <c r="C17" s="135">
        <f>IF(Data!F13="","",Data!F13)</f>
        <v>2088</v>
      </c>
      <c r="D17" s="135" t="str">
        <f>IF(Data!G13="","",Data!G13)</f>
        <v>3106632526</v>
      </c>
      <c r="E17" s="152" t="str">
        <f>IF(Data!H13="","",Data!H13)</f>
        <v>INDAH VIOLAFITRA</v>
      </c>
      <c r="F17" s="135" t="str">
        <f>IF(Data!I13="","",Data!I13)</f>
        <v>P</v>
      </c>
      <c r="G17" s="135">
        <f>IF([35]IPS!G17="","",[35]IPS!G17)</f>
        <v>80</v>
      </c>
      <c r="H17" s="135">
        <f>IF([35]IPS!H17="","",[35]IPS!H17)</f>
        <v>85</v>
      </c>
      <c r="I17" s="135">
        <f>IF([35]IPS!I17="","",[35]IPS!I17)</f>
        <v>87</v>
      </c>
      <c r="J17" s="135">
        <f>IF([35]IPS!J17="","",[35]IPS!J17)</f>
        <v>0</v>
      </c>
      <c r="K17" s="135">
        <f>IF([35]IPS!K17="","",[35]IPS!K17)</f>
        <v>0</v>
      </c>
      <c r="L17" s="135">
        <f>IF([35]IPS!L17="","",[35]IPS!L17)</f>
        <v>0</v>
      </c>
      <c r="M17" s="135">
        <f>IF([35]IPS!M17="","",[35]IPS!M17)</f>
        <v>0</v>
      </c>
      <c r="N17" s="135">
        <f>IF([35]IPS!N17="","",[35]IPS!N17)</f>
        <v>0</v>
      </c>
      <c r="O17" s="135">
        <f>IF([35]IPS!O17="","",[35]IPS!O17)</f>
        <v>90</v>
      </c>
      <c r="P17" s="135">
        <f>IF([35]IPS!P17="","",[35]IPS!P17)</f>
        <v>85</v>
      </c>
      <c r="Q17" s="135">
        <f>IF([35]IPS!Q17="","",[35]IPS!Q17)</f>
        <v>87</v>
      </c>
      <c r="R17" s="135">
        <f>IF([35]IPS!R17="","",[35]IPS!R17)</f>
        <v>86</v>
      </c>
      <c r="S17" s="135">
        <f>IF([35]IPS!S17="","",[35]IPS!S17)</f>
        <v>84</v>
      </c>
      <c r="T17" s="135">
        <f>IF([35]IPS!T17="","",[35]IPS!T17)</f>
        <v>0</v>
      </c>
      <c r="U17" s="135">
        <f>IF([35]IPS!U17="","",[35]IPS!U17)</f>
        <v>0</v>
      </c>
      <c r="V17" s="350">
        <f>IF([35]IPS!V17="","",[35]IPS!V17)</f>
        <v>0</v>
      </c>
      <c r="W17" s="375">
        <f>IF([35]IPS!W17="","",[35]IPS!W17)</f>
        <v>84</v>
      </c>
      <c r="X17" s="375">
        <f>IF([35]IPS!X17="","",[35]IPS!X17)</f>
        <v>86.4</v>
      </c>
      <c r="Y17" s="351">
        <f>IF([35]IPS!Y17="","",[35]IPS!Y17)</f>
        <v>86</v>
      </c>
      <c r="Z17" s="302">
        <f t="shared" si="8"/>
        <v>85</v>
      </c>
      <c r="AA17" s="201">
        <f t="shared" si="9"/>
        <v>87</v>
      </c>
      <c r="AB17" s="201">
        <f t="shared" si="10"/>
        <v>0</v>
      </c>
      <c r="AC17" s="201">
        <f t="shared" si="11"/>
        <v>3</v>
      </c>
      <c r="AD17" s="201">
        <f t="shared" si="12"/>
        <v>4</v>
      </c>
      <c r="AE17" s="221" t="str">
        <f t="shared" si="13"/>
        <v>Menunjukkan penguasaan dalam menjelaskan keragaman sosial budaya di masyarakat</v>
      </c>
      <c r="AF17" s="226" t="str">
        <f t="shared" si="14"/>
        <v>Perlu bantuan dalam mengidentifikasi pemberdayaan masyarakat</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73"/>
      <c r="B18" s="134">
        <f t="shared" si="7"/>
        <v>10</v>
      </c>
      <c r="C18" s="135">
        <f>IF(Data!F14="","",Data!F14)</f>
        <v>2109</v>
      </c>
      <c r="D18" s="135" t="str">
        <f>IF(Data!G14="","",Data!G14)</f>
        <v>3092608052</v>
      </c>
      <c r="E18" s="152" t="str">
        <f>IF(Data!H14="","",Data!H14)</f>
        <v>KEVIN FAHREZI</v>
      </c>
      <c r="F18" s="135" t="str">
        <f>IF(Data!I14="","",Data!I14)</f>
        <v>L</v>
      </c>
      <c r="G18" s="135">
        <f>IF([35]IPS!G18="","",[35]IPS!G18)</f>
        <v>80</v>
      </c>
      <c r="H18" s="135">
        <f>IF([35]IPS!H18="","",[35]IPS!H18)</f>
        <v>74</v>
      </c>
      <c r="I18" s="135">
        <f>IF([35]IPS!I18="","",[35]IPS!I18)</f>
        <v>76</v>
      </c>
      <c r="J18" s="135">
        <f>IF([35]IPS!J18="","",[35]IPS!J18)</f>
        <v>0</v>
      </c>
      <c r="K18" s="135">
        <f>IF([35]IPS!K18="","",[35]IPS!K18)</f>
        <v>0</v>
      </c>
      <c r="L18" s="135">
        <f>IF([35]IPS!L18="","",[35]IPS!L18)</f>
        <v>0</v>
      </c>
      <c r="M18" s="135">
        <f>IF([35]IPS!M18="","",[35]IPS!M18)</f>
        <v>0</v>
      </c>
      <c r="N18" s="135">
        <f>IF([35]IPS!N18="","",[35]IPS!N18)</f>
        <v>0</v>
      </c>
      <c r="O18" s="135">
        <f>IF([35]IPS!O18="","",[35]IPS!O18)</f>
        <v>74</v>
      </c>
      <c r="P18" s="135">
        <f>IF([35]IPS!P18="","",[35]IPS!P18)</f>
        <v>77</v>
      </c>
      <c r="Q18" s="135">
        <f>IF([35]IPS!Q18="","",[35]IPS!Q18)</f>
        <v>75</v>
      </c>
      <c r="R18" s="135">
        <f>IF([35]IPS!R18="","",[35]IPS!R18)</f>
        <v>78</v>
      </c>
      <c r="S18" s="135">
        <f>IF([35]IPS!S18="","",[35]IPS!S18)</f>
        <v>80</v>
      </c>
      <c r="T18" s="135">
        <f>IF([35]IPS!T18="","",[35]IPS!T18)</f>
        <v>0</v>
      </c>
      <c r="U18" s="135">
        <f>IF([35]IPS!U18="","",[35]IPS!U18)</f>
        <v>0</v>
      </c>
      <c r="V18" s="350">
        <f>IF([35]IPS!V18="","",[35]IPS!V18)</f>
        <v>0</v>
      </c>
      <c r="W18" s="375">
        <f>IF([35]IPS!W18="","",[35]IPS!W18)</f>
        <v>76.666666666666671</v>
      </c>
      <c r="X18" s="375">
        <f>IF([35]IPS!X18="","",[35]IPS!X18)</f>
        <v>76.8</v>
      </c>
      <c r="Y18" s="351">
        <f>IF([35]IPS!Y18="","",[35]IPS!Y18)</f>
        <v>74</v>
      </c>
      <c r="Z18" s="302">
        <f t="shared" si="8"/>
        <v>76</v>
      </c>
      <c r="AA18" s="201">
        <f t="shared" si="9"/>
        <v>80</v>
      </c>
      <c r="AB18" s="201">
        <f t="shared" si="10"/>
        <v>0</v>
      </c>
      <c r="AC18" s="201">
        <f t="shared" si="11"/>
        <v>1</v>
      </c>
      <c r="AD18" s="201">
        <f t="shared" si="12"/>
        <v>4</v>
      </c>
      <c r="AE18" s="221" t="str">
        <f t="shared" si="13"/>
        <v>Menunjukkan penguasaan dalam mengidentifikasi kegiatan ekonomi</v>
      </c>
      <c r="AF18" s="226" t="str">
        <f t="shared" si="14"/>
        <v>Perlu bantuan dalam mengidentifikasi pemberdayaan masyarakat</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73"/>
      <c r="B19" s="134">
        <f t="shared" si="7"/>
        <v>11</v>
      </c>
      <c r="C19" s="135">
        <f>IF(Data!F15="","",Data!F15)</f>
        <v>2096</v>
      </c>
      <c r="D19" s="135" t="str">
        <f>IF(Data!G15="","",Data!G15)</f>
        <v>0107523037</v>
      </c>
      <c r="E19" s="152" t="str">
        <f>IF(Data!H15="","",Data!H15)</f>
        <v>M. IZAM AZMI</v>
      </c>
      <c r="F19" s="135" t="str">
        <f>IF(Data!I15="","",Data!I15)</f>
        <v>L</v>
      </c>
      <c r="G19" s="135">
        <f>IF([35]IPS!G19="","",[35]IPS!G19)</f>
        <v>80</v>
      </c>
      <c r="H19" s="135">
        <f>IF([35]IPS!H19="","",[35]IPS!H19)</f>
        <v>85</v>
      </c>
      <c r="I19" s="135">
        <f>IF([35]IPS!I19="","",[35]IPS!I19)</f>
        <v>83</v>
      </c>
      <c r="J19" s="135">
        <f>IF([35]IPS!J19="","",[35]IPS!J19)</f>
        <v>0</v>
      </c>
      <c r="K19" s="135">
        <f>IF([35]IPS!K19="","",[35]IPS!K19)</f>
        <v>0</v>
      </c>
      <c r="L19" s="135">
        <f>IF([35]IPS!L19="","",[35]IPS!L19)</f>
        <v>0</v>
      </c>
      <c r="M19" s="135">
        <f>IF([35]IPS!M19="","",[35]IPS!M19)</f>
        <v>0</v>
      </c>
      <c r="N19" s="135">
        <f>IF([35]IPS!N19="","",[35]IPS!N19)</f>
        <v>0</v>
      </c>
      <c r="O19" s="135">
        <f>IF([35]IPS!O19="","",[35]IPS!O19)</f>
        <v>95</v>
      </c>
      <c r="P19" s="135">
        <f>IF([35]IPS!P19="","",[35]IPS!P19)</f>
        <v>78</v>
      </c>
      <c r="Q19" s="135">
        <f>IF([35]IPS!Q19="","",[35]IPS!Q19)</f>
        <v>85</v>
      </c>
      <c r="R19" s="135">
        <f>IF([35]IPS!R19="","",[35]IPS!R19)</f>
        <v>82</v>
      </c>
      <c r="S19" s="135">
        <f>IF([35]IPS!S19="","",[35]IPS!S19)</f>
        <v>80</v>
      </c>
      <c r="T19" s="135">
        <f>IF([35]IPS!T19="","",[35]IPS!T19)</f>
        <v>0</v>
      </c>
      <c r="U19" s="135">
        <f>IF([35]IPS!U19="","",[35]IPS!U19)</f>
        <v>0</v>
      </c>
      <c r="V19" s="350">
        <f>IF([35]IPS!V19="","",[35]IPS!V19)</f>
        <v>0</v>
      </c>
      <c r="W19" s="375">
        <f>IF([35]IPS!W19="","",[35]IPS!W19)</f>
        <v>82.666666666666671</v>
      </c>
      <c r="X19" s="375">
        <f>IF([35]IPS!X19="","",[35]IPS!X19)</f>
        <v>84</v>
      </c>
      <c r="Y19" s="351">
        <f>IF([35]IPS!Y19="","",[35]IPS!Y19)</f>
        <v>85</v>
      </c>
      <c r="Z19" s="302">
        <f t="shared" si="8"/>
        <v>84</v>
      </c>
      <c r="AA19" s="201">
        <f t="shared" si="9"/>
        <v>85</v>
      </c>
      <c r="AB19" s="201">
        <f t="shared" si="10"/>
        <v>0</v>
      </c>
      <c r="AC19" s="201">
        <f t="shared" si="11"/>
        <v>2</v>
      </c>
      <c r="AD19" s="201">
        <f t="shared" si="12"/>
        <v>4</v>
      </c>
      <c r="AE19" s="221" t="str">
        <f t="shared" si="13"/>
        <v>Menunjukkan penguasaan dalam menganalisis peran masyarakat dalam rantai perekonomian</v>
      </c>
      <c r="AF19" s="226" t="str">
        <f t="shared" si="14"/>
        <v>Perlu bantuan dalam mengidentifikasi pemberdayaan masyarakat</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73"/>
      <c r="B20" s="134">
        <f t="shared" si="7"/>
        <v>12</v>
      </c>
      <c r="C20" s="135">
        <f>IF(Data!F16="","",Data!F16)</f>
        <v>2102</v>
      </c>
      <c r="D20" s="135" t="str">
        <f>IF(Data!G16="","",Data!G16)</f>
        <v>0104675982</v>
      </c>
      <c r="E20" s="152" t="str">
        <f>IF(Data!H16="","",Data!H16)</f>
        <v>M. RAFFY MAULA DANNY</v>
      </c>
      <c r="F20" s="135" t="str">
        <f>IF(Data!I16="","",Data!I16)</f>
        <v>L</v>
      </c>
      <c r="G20" s="135">
        <f>IF([35]IPS!G20="","",[35]IPS!G20)</f>
        <v>80</v>
      </c>
      <c r="H20" s="135">
        <f>IF([35]IPS!H20="","",[35]IPS!H20)</f>
        <v>82</v>
      </c>
      <c r="I20" s="135">
        <f>IF([35]IPS!I20="","",[35]IPS!I20)</f>
        <v>84</v>
      </c>
      <c r="J20" s="135">
        <f>IF([35]IPS!J20="","",[35]IPS!J20)</f>
        <v>0</v>
      </c>
      <c r="K20" s="135">
        <f>IF([35]IPS!K20="","",[35]IPS!K20)</f>
        <v>0</v>
      </c>
      <c r="L20" s="135">
        <f>IF([35]IPS!L20="","",[35]IPS!L20)</f>
        <v>0</v>
      </c>
      <c r="M20" s="135">
        <f>IF([35]IPS!M20="","",[35]IPS!M20)</f>
        <v>0</v>
      </c>
      <c r="N20" s="135">
        <f>IF([35]IPS!N20="","",[35]IPS!N20)</f>
        <v>0</v>
      </c>
      <c r="O20" s="135">
        <f>IF([35]IPS!O20="","",[35]IPS!O20)</f>
        <v>85</v>
      </c>
      <c r="P20" s="135">
        <f>IF([35]IPS!P20="","",[35]IPS!P20)</f>
        <v>86</v>
      </c>
      <c r="Q20" s="135">
        <f>IF([35]IPS!Q20="","",[35]IPS!Q20)</f>
        <v>84</v>
      </c>
      <c r="R20" s="135">
        <f>IF([35]IPS!R20="","",[35]IPS!R20)</f>
        <v>80</v>
      </c>
      <c r="S20" s="135">
        <f>IF([35]IPS!S20="","",[35]IPS!S20)</f>
        <v>82</v>
      </c>
      <c r="T20" s="135">
        <f>IF([35]IPS!T20="","",[35]IPS!T20)</f>
        <v>0</v>
      </c>
      <c r="U20" s="135">
        <f>IF([35]IPS!U20="","",[35]IPS!U20)</f>
        <v>0</v>
      </c>
      <c r="V20" s="350">
        <f>IF([35]IPS!V20="","",[35]IPS!V20)</f>
        <v>0</v>
      </c>
      <c r="W20" s="375">
        <f>IF([35]IPS!W20="","",[35]IPS!W20)</f>
        <v>82</v>
      </c>
      <c r="X20" s="375">
        <f>IF([35]IPS!X20="","",[35]IPS!X20)</f>
        <v>83.4</v>
      </c>
      <c r="Y20" s="351">
        <f>IF([35]IPS!Y20="","",[35]IPS!Y20)</f>
        <v>84</v>
      </c>
      <c r="Z20" s="302">
        <f t="shared" si="8"/>
        <v>83</v>
      </c>
      <c r="AA20" s="201">
        <f t="shared" si="9"/>
        <v>84</v>
      </c>
      <c r="AB20" s="201">
        <f t="shared" si="10"/>
        <v>0</v>
      </c>
      <c r="AC20" s="201">
        <f t="shared" si="11"/>
        <v>3</v>
      </c>
      <c r="AD20" s="201">
        <f t="shared" si="12"/>
        <v>4</v>
      </c>
      <c r="AE20" s="221" t="str">
        <f t="shared" si="13"/>
        <v>Menunjukkan penguasaan dalam menjelaskan keragaman sosial budaya di masyarakat</v>
      </c>
      <c r="AF20" s="226" t="str">
        <f t="shared" si="14"/>
        <v>Perlu bantuan dalam mengidentifikasi pemberdayaan masyarakat</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73"/>
      <c r="B21" s="134">
        <f t="shared" si="7"/>
        <v>13</v>
      </c>
      <c r="C21" s="135">
        <f>IF(Data!F17="","",Data!F17)</f>
        <v>2090</v>
      </c>
      <c r="D21" s="135" t="str">
        <f>IF(Data!G17="","",Data!G17)</f>
        <v>3090477421</v>
      </c>
      <c r="E21" s="152" t="str">
        <f>IF(Data!H17="","",Data!H17)</f>
        <v>MARWAH RIANA</v>
      </c>
      <c r="F21" s="135" t="str">
        <f>IF(Data!I17="","",Data!I17)</f>
        <v>P</v>
      </c>
      <c r="G21" s="135">
        <f>IF([35]IPS!G21="","",[35]IPS!G21)</f>
        <v>85</v>
      </c>
      <c r="H21" s="135">
        <f>IF([35]IPS!H21="","",[35]IPS!H21)</f>
        <v>87</v>
      </c>
      <c r="I21" s="135">
        <f>IF([35]IPS!I21="","",[35]IPS!I21)</f>
        <v>90</v>
      </c>
      <c r="J21" s="135">
        <f>IF([35]IPS!J21="","",[35]IPS!J21)</f>
        <v>0</v>
      </c>
      <c r="K21" s="135">
        <f>IF([35]IPS!K21="","",[35]IPS!K21)</f>
        <v>0</v>
      </c>
      <c r="L21" s="135">
        <f>IF([35]IPS!L21="","",[35]IPS!L21)</f>
        <v>0</v>
      </c>
      <c r="M21" s="135">
        <f>IF([35]IPS!M21="","",[35]IPS!M21)</f>
        <v>0</v>
      </c>
      <c r="N21" s="135">
        <f>IF([35]IPS!N21="","",[35]IPS!N21)</f>
        <v>0</v>
      </c>
      <c r="O21" s="135">
        <f>IF([35]IPS!O21="","",[35]IPS!O21)</f>
        <v>92</v>
      </c>
      <c r="P21" s="135">
        <f>IF([35]IPS!P21="","",[35]IPS!P21)</f>
        <v>86</v>
      </c>
      <c r="Q21" s="135">
        <f>IF([35]IPS!Q21="","",[35]IPS!Q21)</f>
        <v>88</v>
      </c>
      <c r="R21" s="135">
        <f>IF([35]IPS!R21="","",[35]IPS!R21)</f>
        <v>89</v>
      </c>
      <c r="S21" s="135">
        <f>IF([35]IPS!S21="","",[35]IPS!S21)</f>
        <v>90</v>
      </c>
      <c r="T21" s="135">
        <f>IF([35]IPS!T21="","",[35]IPS!T21)</f>
        <v>0</v>
      </c>
      <c r="U21" s="135">
        <f>IF([35]IPS!U21="","",[35]IPS!U21)</f>
        <v>0</v>
      </c>
      <c r="V21" s="350">
        <f>IF([35]IPS!V21="","",[35]IPS!V21)</f>
        <v>0</v>
      </c>
      <c r="W21" s="375">
        <f>IF([35]IPS!W21="","",[35]IPS!W21)</f>
        <v>87.333333333333329</v>
      </c>
      <c r="X21" s="375">
        <f>IF([35]IPS!X21="","",[35]IPS!X21)</f>
        <v>89</v>
      </c>
      <c r="Y21" s="351">
        <f>IF([35]IPS!Y21="","",[35]IPS!Y21)</f>
        <v>90</v>
      </c>
      <c r="Z21" s="302">
        <f t="shared" si="8"/>
        <v>89</v>
      </c>
      <c r="AA21" s="201">
        <f t="shared" si="9"/>
        <v>90</v>
      </c>
      <c r="AB21" s="201">
        <f t="shared" si="10"/>
        <v>0</v>
      </c>
      <c r="AC21" s="201">
        <f t="shared" si="11"/>
        <v>3</v>
      </c>
      <c r="AD21" s="201">
        <f t="shared" si="12"/>
        <v>4</v>
      </c>
      <c r="AE21" s="221" t="str">
        <f t="shared" si="13"/>
        <v>Menunjukkan penguasaan dalam menjelaskan keragaman sosial budaya di masyarakat</v>
      </c>
      <c r="AF21" s="226" t="str">
        <f t="shared" si="14"/>
        <v>Perlu bantuan dalam mengidentifikasi pemberdayaan masyarakat</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73"/>
      <c r="B22" s="134">
        <f t="shared" si="7"/>
        <v>14</v>
      </c>
      <c r="C22" s="135">
        <f>IF(Data!F18="","",Data!F18)</f>
        <v>2105</v>
      </c>
      <c r="D22" s="135" t="str">
        <f>IF(Data!G18="","",Data!G18)</f>
        <v>3086284599</v>
      </c>
      <c r="E22" s="152" t="str">
        <f>IF(Data!H18="","",Data!H18)</f>
        <v>MUH. SYIFA' BAYU AJI</v>
      </c>
      <c r="F22" s="135" t="str">
        <f>IF(Data!I18="","",Data!I18)</f>
        <v>L</v>
      </c>
      <c r="G22" s="135">
        <f>IF([35]IPS!G22="","",[35]IPS!G22)</f>
        <v>80</v>
      </c>
      <c r="H22" s="135">
        <f>IF([35]IPS!H22="","",[35]IPS!H22)</f>
        <v>82</v>
      </c>
      <c r="I22" s="135">
        <f>IF([35]IPS!I22="","",[35]IPS!I22)</f>
        <v>84</v>
      </c>
      <c r="J22" s="135">
        <f>IF([35]IPS!J22="","",[35]IPS!J22)</f>
        <v>0</v>
      </c>
      <c r="K22" s="135">
        <f>IF([35]IPS!K22="","",[35]IPS!K22)</f>
        <v>0</v>
      </c>
      <c r="L22" s="135">
        <f>IF([35]IPS!L22="","",[35]IPS!L22)</f>
        <v>0</v>
      </c>
      <c r="M22" s="135">
        <f>IF([35]IPS!M22="","",[35]IPS!M22)</f>
        <v>0</v>
      </c>
      <c r="N22" s="135">
        <f>IF([35]IPS!N22="","",[35]IPS!N22)</f>
        <v>0</v>
      </c>
      <c r="O22" s="135">
        <f>IF([35]IPS!O22="","",[35]IPS!O22)</f>
        <v>85</v>
      </c>
      <c r="P22" s="135">
        <f>IF([35]IPS!P22="","",[35]IPS!P22)</f>
        <v>84</v>
      </c>
      <c r="Q22" s="135">
        <f>IF([35]IPS!Q22="","",[35]IPS!Q22)</f>
        <v>86</v>
      </c>
      <c r="R22" s="135">
        <f>IF([35]IPS!R22="","",[35]IPS!R22)</f>
        <v>87</v>
      </c>
      <c r="S22" s="135">
        <f>IF([35]IPS!S22="","",[35]IPS!S22)</f>
        <v>88</v>
      </c>
      <c r="T22" s="135">
        <f>IF([35]IPS!T22="","",[35]IPS!T22)</f>
        <v>0</v>
      </c>
      <c r="U22" s="135">
        <f>IF([35]IPS!U22="","",[35]IPS!U22)</f>
        <v>0</v>
      </c>
      <c r="V22" s="350">
        <f>IF([35]IPS!V22="","",[35]IPS!V22)</f>
        <v>0</v>
      </c>
      <c r="W22" s="375">
        <f>IF([35]IPS!W22="","",[35]IPS!W22)</f>
        <v>82</v>
      </c>
      <c r="X22" s="375">
        <f>IF([35]IPS!X22="","",[35]IPS!X22)</f>
        <v>86</v>
      </c>
      <c r="Y22" s="351">
        <f>IF([35]IPS!Y22="","",[35]IPS!Y22)</f>
        <v>87</v>
      </c>
      <c r="Z22" s="302">
        <f t="shared" si="8"/>
        <v>85</v>
      </c>
      <c r="AA22" s="201">
        <f t="shared" si="9"/>
        <v>84</v>
      </c>
      <c r="AB22" s="201">
        <f t="shared" si="10"/>
        <v>0</v>
      </c>
      <c r="AC22" s="201">
        <f t="shared" si="11"/>
        <v>3</v>
      </c>
      <c r="AD22" s="201">
        <f t="shared" si="12"/>
        <v>4</v>
      </c>
      <c r="AE22" s="221" t="str">
        <f t="shared" si="13"/>
        <v>Menunjukkan penguasaan dalam menjelaskan keragaman sosial budaya di masyarakat</v>
      </c>
      <c r="AF22" s="226" t="str">
        <f t="shared" si="14"/>
        <v>Perlu bantuan dalam mengidentifikasi pemberdayaan masyarakat</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73"/>
      <c r="B23" s="134">
        <f t="shared" si="7"/>
        <v>15</v>
      </c>
      <c r="C23" s="135">
        <f>IF(Data!F19="","",Data!F19)</f>
        <v>2079</v>
      </c>
      <c r="D23" s="135" t="str">
        <f>IF(Data!G19="","",Data!G19)</f>
        <v>0102646736</v>
      </c>
      <c r="E23" s="152" t="str">
        <f>IF(Data!H19="","",Data!H19)</f>
        <v>MUHAMMAD FATIKHUL ILMI</v>
      </c>
      <c r="F23" s="135" t="str">
        <f>IF(Data!I19="","",Data!I19)</f>
        <v>L</v>
      </c>
      <c r="G23" s="135">
        <f>IF([35]IPS!G23="","",[35]IPS!G23)</f>
        <v>80</v>
      </c>
      <c r="H23" s="135">
        <f>IF([35]IPS!H23="","",[35]IPS!H23)</f>
        <v>82</v>
      </c>
      <c r="I23" s="135">
        <f>IF([35]IPS!I23="","",[35]IPS!I23)</f>
        <v>83</v>
      </c>
      <c r="J23" s="135">
        <f>IF([35]IPS!J23="","",[35]IPS!J23)</f>
        <v>0</v>
      </c>
      <c r="K23" s="135">
        <f>IF([35]IPS!K23="","",[35]IPS!K23)</f>
        <v>0</v>
      </c>
      <c r="L23" s="135">
        <f>IF([35]IPS!L23="","",[35]IPS!L23)</f>
        <v>0</v>
      </c>
      <c r="M23" s="135">
        <f>IF([35]IPS!M23="","",[35]IPS!M23)</f>
        <v>0</v>
      </c>
      <c r="N23" s="135">
        <f>IF([35]IPS!N23="","",[35]IPS!N23)</f>
        <v>0</v>
      </c>
      <c r="O23" s="135">
        <f>IF([35]IPS!O23="","",[35]IPS!O23)</f>
        <v>80</v>
      </c>
      <c r="P23" s="135">
        <f>IF([35]IPS!P23="","",[35]IPS!P23)</f>
        <v>84</v>
      </c>
      <c r="Q23" s="135">
        <f>IF([35]IPS!Q23="","",[35]IPS!Q23)</f>
        <v>82</v>
      </c>
      <c r="R23" s="135">
        <f>IF([35]IPS!R23="","",[35]IPS!R23)</f>
        <v>83</v>
      </c>
      <c r="S23" s="135">
        <f>IF([35]IPS!S23="","",[35]IPS!S23)</f>
        <v>85</v>
      </c>
      <c r="T23" s="135">
        <f>IF([35]IPS!T23="","",[35]IPS!T23)</f>
        <v>0</v>
      </c>
      <c r="U23" s="135">
        <f>IF([35]IPS!U23="","",[35]IPS!U23)</f>
        <v>0</v>
      </c>
      <c r="V23" s="350">
        <f>IF([35]IPS!V23="","",[35]IPS!V23)</f>
        <v>0</v>
      </c>
      <c r="W23" s="375">
        <f>IF([35]IPS!W23="","",[35]IPS!W23)</f>
        <v>81.666666666666671</v>
      </c>
      <c r="X23" s="375">
        <f>IF([35]IPS!X23="","",[35]IPS!X23)</f>
        <v>82.8</v>
      </c>
      <c r="Y23" s="351">
        <f>IF([35]IPS!Y23="","",[35]IPS!Y23)</f>
        <v>84</v>
      </c>
      <c r="Z23" s="302">
        <f t="shared" si="8"/>
        <v>83</v>
      </c>
      <c r="AA23" s="201">
        <f t="shared" si="9"/>
        <v>83</v>
      </c>
      <c r="AB23" s="201">
        <f t="shared" si="10"/>
        <v>0</v>
      </c>
      <c r="AC23" s="201">
        <f t="shared" si="11"/>
        <v>3</v>
      </c>
      <c r="AD23" s="201">
        <f t="shared" si="12"/>
        <v>4</v>
      </c>
      <c r="AE23" s="221" t="str">
        <f t="shared" si="13"/>
        <v>Menunjukkan penguasaan dalam menjelaskan keragaman sosial budaya di masyarakat</v>
      </c>
      <c r="AF23" s="226" t="str">
        <f t="shared" si="14"/>
        <v>Perlu bantuan dalam mengidentifikasi pemberdayaan masyarakat</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73"/>
      <c r="B24" s="134">
        <f t="shared" si="7"/>
        <v>16</v>
      </c>
      <c r="C24" s="135">
        <f>IF(Data!F20="","",Data!F20)</f>
        <v>2106</v>
      </c>
      <c r="D24" s="135" t="str">
        <f>IF(Data!G20="","",Data!G20)</f>
        <v>3117077014</v>
      </c>
      <c r="E24" s="152" t="str">
        <f>IF(Data!H20="","",Data!H20)</f>
        <v>MUHAMMAD RAZIF KASYAFANI</v>
      </c>
      <c r="F24" s="135" t="str">
        <f>IF(Data!I20="","",Data!I20)</f>
        <v>L</v>
      </c>
      <c r="G24" s="135">
        <f>IF([35]IPS!G24="","",[35]IPS!G24)</f>
        <v>78</v>
      </c>
      <c r="H24" s="135">
        <f>IF([35]IPS!H24="","",[35]IPS!H24)</f>
        <v>79</v>
      </c>
      <c r="I24" s="135">
        <f>IF([35]IPS!I24="","",[35]IPS!I24)</f>
        <v>77</v>
      </c>
      <c r="J24" s="135">
        <f>IF([35]IPS!J24="","",[35]IPS!J24)</f>
        <v>0</v>
      </c>
      <c r="K24" s="135">
        <f>IF([35]IPS!K24="","",[35]IPS!K24)</f>
        <v>0</v>
      </c>
      <c r="L24" s="135">
        <f>IF([35]IPS!L24="","",[35]IPS!L24)</f>
        <v>0</v>
      </c>
      <c r="M24" s="135">
        <f>IF([35]IPS!M24="","",[35]IPS!M24)</f>
        <v>0</v>
      </c>
      <c r="N24" s="135">
        <f>IF([35]IPS!N24="","",[35]IPS!N24)</f>
        <v>0</v>
      </c>
      <c r="O24" s="135">
        <f>IF([35]IPS!O24="","",[35]IPS!O24)</f>
        <v>78</v>
      </c>
      <c r="P24" s="135">
        <f>IF([35]IPS!P24="","",[35]IPS!P24)</f>
        <v>80</v>
      </c>
      <c r="Q24" s="135">
        <f>IF([35]IPS!Q24="","",[35]IPS!Q24)</f>
        <v>79</v>
      </c>
      <c r="R24" s="135">
        <f>IF([35]IPS!R24="","",[35]IPS!R24)</f>
        <v>82</v>
      </c>
      <c r="S24" s="135">
        <f>IF([35]IPS!S24="","",[35]IPS!S24)</f>
        <v>81</v>
      </c>
      <c r="T24" s="135">
        <f>IF([35]IPS!T24="","",[35]IPS!T24)</f>
        <v>0</v>
      </c>
      <c r="U24" s="135">
        <f>IF([35]IPS!U24="","",[35]IPS!U24)</f>
        <v>0</v>
      </c>
      <c r="V24" s="350">
        <f>IF([35]IPS!V24="","",[35]IPS!V24)</f>
        <v>0</v>
      </c>
      <c r="W24" s="375">
        <f>IF([35]IPS!W24="","",[35]IPS!W24)</f>
        <v>78</v>
      </c>
      <c r="X24" s="375">
        <f>IF([35]IPS!X24="","",[35]IPS!X24)</f>
        <v>80</v>
      </c>
      <c r="Y24" s="351">
        <f>IF([35]IPS!Y24="","",[35]IPS!Y24)</f>
        <v>80</v>
      </c>
      <c r="Z24" s="302">
        <f t="shared" si="8"/>
        <v>79</v>
      </c>
      <c r="AA24" s="201">
        <f t="shared" si="9"/>
        <v>79</v>
      </c>
      <c r="AB24" s="201">
        <f t="shared" si="10"/>
        <v>0</v>
      </c>
      <c r="AC24" s="201">
        <f t="shared" si="11"/>
        <v>2</v>
      </c>
      <c r="AD24" s="201">
        <f t="shared" si="12"/>
        <v>4</v>
      </c>
      <c r="AE24" s="221" t="str">
        <f t="shared" si="13"/>
        <v>Menunjukkan penguasaan dalam menganalisis peran masyarakat dalam rantai perekonomian</v>
      </c>
      <c r="AF24" s="226" t="str">
        <f t="shared" si="14"/>
        <v>Perlu bantuan dalam mengidentifikasi pemberdayaan masyarakat</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73"/>
      <c r="B25" s="134">
        <f t="shared" si="7"/>
        <v>17</v>
      </c>
      <c r="C25" s="135">
        <f>IF(Data!F21="","",Data!F21)</f>
        <v>2092</v>
      </c>
      <c r="D25" s="135" t="str">
        <f>IF(Data!G21="","",Data!G21)</f>
        <v>3098715690</v>
      </c>
      <c r="E25" s="152" t="str">
        <f>IF(Data!H21="","",Data!H21)</f>
        <v>NAZILATUN NIKMAH</v>
      </c>
      <c r="F25" s="135" t="str">
        <f>IF(Data!I21="","",Data!I21)</f>
        <v>P</v>
      </c>
      <c r="G25" s="135">
        <f>IF([35]IPS!G25="","",[35]IPS!G25)</f>
        <v>85</v>
      </c>
      <c r="H25" s="135">
        <f>IF([35]IPS!H25="","",[35]IPS!H25)</f>
        <v>86</v>
      </c>
      <c r="I25" s="135">
        <f>IF([35]IPS!I25="","",[35]IPS!I25)</f>
        <v>90</v>
      </c>
      <c r="J25" s="135">
        <f>IF([35]IPS!J25="","",[35]IPS!J25)</f>
        <v>0</v>
      </c>
      <c r="K25" s="135">
        <f>IF([35]IPS!K25="","",[35]IPS!K25)</f>
        <v>0</v>
      </c>
      <c r="L25" s="135">
        <f>IF([35]IPS!L25="","",[35]IPS!L25)</f>
        <v>0</v>
      </c>
      <c r="M25" s="135">
        <f>IF([35]IPS!M25="","",[35]IPS!M25)</f>
        <v>0</v>
      </c>
      <c r="N25" s="135">
        <f>IF([35]IPS!N25="","",[35]IPS!N25)</f>
        <v>0</v>
      </c>
      <c r="O25" s="135">
        <f>IF([35]IPS!O25="","",[35]IPS!O25)</f>
        <v>85</v>
      </c>
      <c r="P25" s="135">
        <f>IF([35]IPS!P25="","",[35]IPS!P25)</f>
        <v>88</v>
      </c>
      <c r="Q25" s="135">
        <f>IF([35]IPS!Q25="","",[35]IPS!Q25)</f>
        <v>90</v>
      </c>
      <c r="R25" s="135">
        <f>IF([35]IPS!R25="","",[35]IPS!R25)</f>
        <v>92</v>
      </c>
      <c r="S25" s="135">
        <f>IF([35]IPS!S25="","",[35]IPS!S25)</f>
        <v>87</v>
      </c>
      <c r="T25" s="135">
        <f>IF([35]IPS!T25="","",[35]IPS!T25)</f>
        <v>0</v>
      </c>
      <c r="U25" s="135">
        <f>IF([35]IPS!U25="","",[35]IPS!U25)</f>
        <v>0</v>
      </c>
      <c r="V25" s="350">
        <f>IF([35]IPS!V25="","",[35]IPS!V25)</f>
        <v>0</v>
      </c>
      <c r="W25" s="375">
        <f>IF([35]IPS!W25="","",[35]IPS!W25)</f>
        <v>87</v>
      </c>
      <c r="X25" s="375">
        <f>IF([35]IPS!X25="","",[35]IPS!X25)</f>
        <v>88.4</v>
      </c>
      <c r="Y25" s="351">
        <f>IF([35]IPS!Y25="","",[35]IPS!Y25)</f>
        <v>90</v>
      </c>
      <c r="Z25" s="302">
        <f t="shared" si="8"/>
        <v>88</v>
      </c>
      <c r="AA25" s="201">
        <f t="shared" si="9"/>
        <v>90</v>
      </c>
      <c r="AB25" s="201">
        <f t="shared" si="10"/>
        <v>0</v>
      </c>
      <c r="AC25" s="201">
        <f t="shared" si="11"/>
        <v>3</v>
      </c>
      <c r="AD25" s="201">
        <f t="shared" si="12"/>
        <v>4</v>
      </c>
      <c r="AE25" s="221" t="str">
        <f t="shared" si="13"/>
        <v>Menunjukkan penguasaan dalam menjelaskan keragaman sosial budaya di masyarakat</v>
      </c>
      <c r="AF25" s="226" t="str">
        <f t="shared" si="14"/>
        <v>Perlu bantuan dalam mengidentifikasi pemberdayaan masyarakat</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73"/>
      <c r="B26" s="134">
        <f t="shared" si="7"/>
        <v>18</v>
      </c>
      <c r="C26" s="135">
        <f>IF(Data!F22="","",Data!F22)</f>
        <v>2114</v>
      </c>
      <c r="D26" s="135" t="str">
        <f>IF(Data!G22="","",Data!G22)</f>
        <v>0095372418</v>
      </c>
      <c r="E26" s="152" t="str">
        <f>IF(Data!H22="","",Data!H22)</f>
        <v>NIRMALA MAHARANI</v>
      </c>
      <c r="F26" s="135" t="str">
        <f>IF(Data!I22="","",Data!I22)</f>
        <v>P</v>
      </c>
      <c r="G26" s="135">
        <f>IF([35]IPS!G26="","",[35]IPS!G26)</f>
        <v>80</v>
      </c>
      <c r="H26" s="135">
        <f>IF([35]IPS!H26="","",[35]IPS!H26)</f>
        <v>85</v>
      </c>
      <c r="I26" s="135">
        <f>IF([35]IPS!I26="","",[35]IPS!I26)</f>
        <v>86</v>
      </c>
      <c r="J26" s="135">
        <f>IF([35]IPS!J26="","",[35]IPS!J26)</f>
        <v>0</v>
      </c>
      <c r="K26" s="135">
        <f>IF([35]IPS!K26="","",[35]IPS!K26)</f>
        <v>0</v>
      </c>
      <c r="L26" s="135">
        <f>IF([35]IPS!L26="","",[35]IPS!L26)</f>
        <v>0</v>
      </c>
      <c r="M26" s="135">
        <f>IF([35]IPS!M26="","",[35]IPS!M26)</f>
        <v>0</v>
      </c>
      <c r="N26" s="135">
        <f>IF([35]IPS!N26="","",[35]IPS!N26)</f>
        <v>0</v>
      </c>
      <c r="O26" s="135">
        <f>IF([35]IPS!O26="","",[35]IPS!O26)</f>
        <v>85</v>
      </c>
      <c r="P26" s="135">
        <f>IF([35]IPS!P26="","",[35]IPS!P26)</f>
        <v>84</v>
      </c>
      <c r="Q26" s="135">
        <f>IF([35]IPS!Q26="","",[35]IPS!Q26)</f>
        <v>83</v>
      </c>
      <c r="R26" s="135">
        <f>IF([35]IPS!R26="","",[35]IPS!R26)</f>
        <v>86</v>
      </c>
      <c r="S26" s="135">
        <f>IF([35]IPS!S26="","",[35]IPS!S26)</f>
        <v>80</v>
      </c>
      <c r="T26" s="135">
        <f>IF([35]IPS!T26="","",[35]IPS!T26)</f>
        <v>0</v>
      </c>
      <c r="U26" s="135">
        <f>IF([35]IPS!U26="","",[35]IPS!U26)</f>
        <v>0</v>
      </c>
      <c r="V26" s="350">
        <f>IF([35]IPS!V26="","",[35]IPS!V26)</f>
        <v>0</v>
      </c>
      <c r="W26" s="375">
        <f>IF([35]IPS!W26="","",[35]IPS!W26)</f>
        <v>83.666666666666671</v>
      </c>
      <c r="X26" s="375">
        <f>IF([35]IPS!X26="","",[35]IPS!X26)</f>
        <v>83.6</v>
      </c>
      <c r="Y26" s="351">
        <f>IF([35]IPS!Y26="","",[35]IPS!Y26)</f>
        <v>85</v>
      </c>
      <c r="Z26" s="302">
        <f t="shared" si="8"/>
        <v>84</v>
      </c>
      <c r="AA26" s="201">
        <f t="shared" si="9"/>
        <v>86</v>
      </c>
      <c r="AB26" s="201">
        <f t="shared" si="10"/>
        <v>0</v>
      </c>
      <c r="AC26" s="201">
        <f t="shared" si="11"/>
        <v>3</v>
      </c>
      <c r="AD26" s="201">
        <f t="shared" si="12"/>
        <v>4</v>
      </c>
      <c r="AE26" s="221" t="str">
        <f t="shared" si="13"/>
        <v>Menunjukkan penguasaan dalam menjelaskan keragaman sosial budaya di masyarakat</v>
      </c>
      <c r="AF26" s="226" t="str">
        <f t="shared" si="14"/>
        <v>Perlu bantuan dalam mengidentifikasi pemberdayaan masyarakat</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73"/>
      <c r="B27" s="134">
        <f t="shared" si="7"/>
        <v>19</v>
      </c>
      <c r="C27" s="135">
        <f>IF(Data!F23="","",Data!F23)</f>
        <v>2149</v>
      </c>
      <c r="D27" s="135" t="str">
        <f>IF(Data!G23="","",Data!G23)</f>
        <v>3100029460</v>
      </c>
      <c r="E27" s="152" t="str">
        <f>IF(Data!H23="","",Data!H23)</f>
        <v>NOR ALIA SILFA</v>
      </c>
      <c r="F27" s="135" t="str">
        <f>IF(Data!I23="","",Data!I23)</f>
        <v>P</v>
      </c>
      <c r="G27" s="135">
        <f>IF([35]IPS!G27="","",[35]IPS!G27)</f>
        <v>85</v>
      </c>
      <c r="H27" s="135">
        <f>IF([35]IPS!H27="","",[35]IPS!H27)</f>
        <v>80</v>
      </c>
      <c r="I27" s="135">
        <f>IF([35]IPS!I27="","",[35]IPS!I27)</f>
        <v>86</v>
      </c>
      <c r="J27" s="135">
        <f>IF([35]IPS!J27="","",[35]IPS!J27)</f>
        <v>0</v>
      </c>
      <c r="K27" s="135">
        <f>IF([35]IPS!K27="","",[35]IPS!K27)</f>
        <v>0</v>
      </c>
      <c r="L27" s="135">
        <f>IF([35]IPS!L27="","",[35]IPS!L27)</f>
        <v>0</v>
      </c>
      <c r="M27" s="135">
        <f>IF([35]IPS!M27="","",[35]IPS!M27)</f>
        <v>0</v>
      </c>
      <c r="N27" s="135">
        <f>IF([35]IPS!N27="","",[35]IPS!N27)</f>
        <v>0</v>
      </c>
      <c r="O27" s="135">
        <f>IF([35]IPS!O27="","",[35]IPS!O27)</f>
        <v>85</v>
      </c>
      <c r="P27" s="135">
        <f>IF([35]IPS!P27="","",[35]IPS!P27)</f>
        <v>87</v>
      </c>
      <c r="Q27" s="135">
        <f>IF([35]IPS!Q27="","",[35]IPS!Q27)</f>
        <v>86</v>
      </c>
      <c r="R27" s="135">
        <f>IF([35]IPS!R27="","",[35]IPS!R27)</f>
        <v>89</v>
      </c>
      <c r="S27" s="135">
        <f>IF([35]IPS!S27="","",[35]IPS!S27)</f>
        <v>80</v>
      </c>
      <c r="T27" s="135">
        <f>IF([35]IPS!T27="","",[35]IPS!T27)</f>
        <v>0</v>
      </c>
      <c r="U27" s="135">
        <f>IF([35]IPS!U27="","",[35]IPS!U27)</f>
        <v>0</v>
      </c>
      <c r="V27" s="350">
        <f>IF([35]IPS!V27="","",[35]IPS!V27)</f>
        <v>0</v>
      </c>
      <c r="W27" s="375">
        <f>IF([35]IPS!W27="","",[35]IPS!W27)</f>
        <v>83.666666666666671</v>
      </c>
      <c r="X27" s="375">
        <f>IF([35]IPS!X27="","",[35]IPS!X27)</f>
        <v>85.4</v>
      </c>
      <c r="Y27" s="351">
        <f>IF([35]IPS!Y27="","",[35]IPS!Y27)</f>
        <v>86</v>
      </c>
      <c r="Z27" s="302">
        <f t="shared" si="8"/>
        <v>85</v>
      </c>
      <c r="AA27" s="201">
        <f t="shared" si="9"/>
        <v>86</v>
      </c>
      <c r="AB27" s="201">
        <f t="shared" si="10"/>
        <v>0</v>
      </c>
      <c r="AC27" s="201">
        <f t="shared" si="11"/>
        <v>3</v>
      </c>
      <c r="AD27" s="201">
        <f t="shared" si="12"/>
        <v>4</v>
      </c>
      <c r="AE27" s="221" t="str">
        <f t="shared" si="13"/>
        <v>Menunjukkan penguasaan dalam menjelaskan keragaman sosial budaya di masyarakat</v>
      </c>
      <c r="AF27" s="226" t="str">
        <f t="shared" si="14"/>
        <v>Perlu bantuan dalam mengidentifikasi pemberdayaan masyarakat</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73"/>
      <c r="B28" s="134">
        <f t="shared" si="7"/>
        <v>20</v>
      </c>
      <c r="C28" s="135">
        <f>IF(Data!F24="","",Data!F24)</f>
        <v>2110</v>
      </c>
      <c r="D28" s="135" t="str">
        <f>IF(Data!G24="","",Data!G24)</f>
        <v>0098467142</v>
      </c>
      <c r="E28" s="152" t="str">
        <f>IF(Data!H24="","",Data!H24)</f>
        <v>NUR MUTIA</v>
      </c>
      <c r="F28" s="135" t="str">
        <f>IF(Data!I24="","",Data!I24)</f>
        <v>P</v>
      </c>
      <c r="G28" s="135">
        <f>IF([35]IPS!G28="","",[35]IPS!G28)</f>
        <v>85</v>
      </c>
      <c r="H28" s="135">
        <f>IF([35]IPS!H28="","",[35]IPS!H28)</f>
        <v>90</v>
      </c>
      <c r="I28" s="135">
        <f>IF([35]IPS!I28="","",[35]IPS!I28)</f>
        <v>88</v>
      </c>
      <c r="J28" s="135">
        <f>IF([35]IPS!J28="","",[35]IPS!J28)</f>
        <v>0</v>
      </c>
      <c r="K28" s="135">
        <f>IF([35]IPS!K28="","",[35]IPS!K28)</f>
        <v>0</v>
      </c>
      <c r="L28" s="135">
        <f>IF([35]IPS!L28="","",[35]IPS!L28)</f>
        <v>0</v>
      </c>
      <c r="M28" s="135">
        <f>IF([35]IPS!M28="","",[35]IPS!M28)</f>
        <v>0</v>
      </c>
      <c r="N28" s="135">
        <f>IF([35]IPS!N28="","",[35]IPS!N28)</f>
        <v>0</v>
      </c>
      <c r="O28" s="135">
        <f>IF([35]IPS!O28="","",[35]IPS!O28)</f>
        <v>98</v>
      </c>
      <c r="P28" s="135">
        <f>IF([35]IPS!P28="","",[35]IPS!P28)</f>
        <v>88</v>
      </c>
      <c r="Q28" s="135">
        <f>IF([35]IPS!Q28="","",[35]IPS!Q28)</f>
        <v>90</v>
      </c>
      <c r="R28" s="135">
        <f>IF([35]IPS!R28="","",[35]IPS!R28)</f>
        <v>95</v>
      </c>
      <c r="S28" s="135">
        <f>IF([35]IPS!S28="","",[35]IPS!S28)</f>
        <v>85</v>
      </c>
      <c r="T28" s="135">
        <f>IF([35]IPS!T28="","",[35]IPS!T28)</f>
        <v>0</v>
      </c>
      <c r="U28" s="135">
        <f>IF([35]IPS!U28="","",[35]IPS!U28)</f>
        <v>0</v>
      </c>
      <c r="V28" s="350">
        <f>IF([35]IPS!V28="","",[35]IPS!V28)</f>
        <v>0</v>
      </c>
      <c r="W28" s="375">
        <f>IF([35]IPS!W28="","",[35]IPS!W28)</f>
        <v>87.666666666666671</v>
      </c>
      <c r="X28" s="375">
        <f>IF([35]IPS!X28="","",[35]IPS!X28)</f>
        <v>91.2</v>
      </c>
      <c r="Y28" s="351">
        <f>IF([35]IPS!Y28="","",[35]IPS!Y28)</f>
        <v>98</v>
      </c>
      <c r="Z28" s="302">
        <f t="shared" si="8"/>
        <v>92</v>
      </c>
      <c r="AA28" s="201">
        <f t="shared" si="9"/>
        <v>90</v>
      </c>
      <c r="AB28" s="201">
        <f t="shared" si="10"/>
        <v>0</v>
      </c>
      <c r="AC28" s="201">
        <f t="shared" si="11"/>
        <v>2</v>
      </c>
      <c r="AD28" s="201">
        <f t="shared" si="12"/>
        <v>4</v>
      </c>
      <c r="AE28" s="221" t="str">
        <f t="shared" si="13"/>
        <v>Menunjukkan penguasaan dalam menganalisis peran masyarakat dalam rantai perekonomian</v>
      </c>
      <c r="AF28" s="226" t="str">
        <f t="shared" si="14"/>
        <v>Perlu bantuan dalam mengidentifikasi pemberdayaan masyarakat</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73"/>
      <c r="B29" s="134">
        <f t="shared" si="7"/>
        <v>21</v>
      </c>
      <c r="C29" s="135">
        <f>IF(Data!F25="","",Data!F25)</f>
        <v>2098</v>
      </c>
      <c r="D29" s="135" t="str">
        <f>IF(Data!G25="","",Data!G25)</f>
        <v>3101119122</v>
      </c>
      <c r="E29" s="152" t="str">
        <f>IF(Data!H25="","",Data!H25)</f>
        <v>ROHMAT HIDAYAT</v>
      </c>
      <c r="F29" s="135" t="str">
        <f>IF(Data!I25="","",Data!I25)</f>
        <v>L</v>
      </c>
      <c r="G29" s="135">
        <f>IF([35]IPS!G29="","",[35]IPS!G29)</f>
        <v>85</v>
      </c>
      <c r="H29" s="135">
        <f>IF([35]IPS!H29="","",[35]IPS!H29)</f>
        <v>86</v>
      </c>
      <c r="I29" s="135">
        <f>IF([35]IPS!I29="","",[35]IPS!I29)</f>
        <v>88</v>
      </c>
      <c r="J29" s="135">
        <f>IF([35]IPS!J29="","",[35]IPS!J29)</f>
        <v>0</v>
      </c>
      <c r="K29" s="135">
        <f>IF([35]IPS!K29="","",[35]IPS!K29)</f>
        <v>0</v>
      </c>
      <c r="L29" s="135">
        <f>IF([35]IPS!L29="","",[35]IPS!L29)</f>
        <v>0</v>
      </c>
      <c r="M29" s="135">
        <f>IF([35]IPS!M29="","",[35]IPS!M29)</f>
        <v>0</v>
      </c>
      <c r="N29" s="135">
        <f>IF([35]IPS!N29="","",[35]IPS!N29)</f>
        <v>0</v>
      </c>
      <c r="O29" s="135">
        <f>IF([35]IPS!O29="","",[35]IPS!O29)</f>
        <v>85</v>
      </c>
      <c r="P29" s="135">
        <f>IF([35]IPS!P29="","",[35]IPS!P29)</f>
        <v>88</v>
      </c>
      <c r="Q29" s="135">
        <f>IF([35]IPS!Q29="","",[35]IPS!Q29)</f>
        <v>86</v>
      </c>
      <c r="R29" s="135">
        <f>IF([35]IPS!R29="","",[35]IPS!R29)</f>
        <v>89</v>
      </c>
      <c r="S29" s="135">
        <f>IF([35]IPS!S29="","",[35]IPS!S29)</f>
        <v>90</v>
      </c>
      <c r="T29" s="135">
        <f>IF([35]IPS!T29="","",[35]IPS!T29)</f>
        <v>0</v>
      </c>
      <c r="U29" s="135">
        <f>IF([35]IPS!U29="","",[35]IPS!U29)</f>
        <v>0</v>
      </c>
      <c r="V29" s="350">
        <f>IF([35]IPS!V29="","",[35]IPS!V29)</f>
        <v>0</v>
      </c>
      <c r="W29" s="375">
        <f>IF([35]IPS!W29="","",[35]IPS!W29)</f>
        <v>86.333333333333329</v>
      </c>
      <c r="X29" s="375">
        <f>IF([35]IPS!X29="","",[35]IPS!X29)</f>
        <v>87.6</v>
      </c>
      <c r="Y29" s="351">
        <f>IF([35]IPS!Y29="","",[35]IPS!Y29)</f>
        <v>85</v>
      </c>
      <c r="Z29" s="302">
        <f t="shared" si="8"/>
        <v>86</v>
      </c>
      <c r="AA29" s="201">
        <f t="shared" si="9"/>
        <v>88</v>
      </c>
      <c r="AB29" s="201">
        <f t="shared" si="10"/>
        <v>0</v>
      </c>
      <c r="AC29" s="201">
        <f t="shared" si="11"/>
        <v>3</v>
      </c>
      <c r="AD29" s="201">
        <f t="shared" si="12"/>
        <v>4</v>
      </c>
      <c r="AE29" s="221" t="str">
        <f t="shared" si="13"/>
        <v>Menunjukkan penguasaan dalam menjelaskan keragaman sosial budaya di masyarakat</v>
      </c>
      <c r="AF29" s="226" t="str">
        <f t="shared" si="14"/>
        <v>Perlu bantuan dalam mengidentifikasi pemberdayaan masyarakat</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73"/>
      <c r="B30" s="134">
        <f t="shared" si="7"/>
        <v>22</v>
      </c>
      <c r="C30" s="135">
        <f>IF(Data!F26="","",Data!F26)</f>
        <v>2080</v>
      </c>
      <c r="D30" s="135" t="str">
        <f>IF(Data!G26="","",Data!G26)</f>
        <v>0091657289</v>
      </c>
      <c r="E30" s="152" t="str">
        <f>IF(Data!H26="","",Data!H26)</f>
        <v>SABRINA OKTAVIANI</v>
      </c>
      <c r="F30" s="135" t="str">
        <f>IF(Data!I26="","",Data!I26)</f>
        <v>P</v>
      </c>
      <c r="G30" s="135">
        <f>IF([35]IPS!G30="","",[35]IPS!G30)</f>
        <v>76</v>
      </c>
      <c r="H30" s="135">
        <f>IF([35]IPS!H30="","",[35]IPS!H30)</f>
        <v>78</v>
      </c>
      <c r="I30" s="135">
        <f>IF([35]IPS!I30="","",[35]IPS!I30)</f>
        <v>77</v>
      </c>
      <c r="J30" s="135">
        <f>IF([35]IPS!J30="","",[35]IPS!J30)</f>
        <v>0</v>
      </c>
      <c r="K30" s="135">
        <f>IF([35]IPS!K30="","",[35]IPS!K30)</f>
        <v>0</v>
      </c>
      <c r="L30" s="135">
        <f>IF([35]IPS!L30="","",[35]IPS!L30)</f>
        <v>0</v>
      </c>
      <c r="M30" s="135">
        <f>IF([35]IPS!M30="","",[35]IPS!M30)</f>
        <v>0</v>
      </c>
      <c r="N30" s="135">
        <f>IF([35]IPS!N30="","",[35]IPS!N30)</f>
        <v>0</v>
      </c>
      <c r="O30" s="135">
        <f>IF([35]IPS!O30="","",[35]IPS!O30)</f>
        <v>78</v>
      </c>
      <c r="P30" s="135">
        <f>IF([35]IPS!P30="","",[35]IPS!P30)</f>
        <v>77</v>
      </c>
      <c r="Q30" s="135">
        <f>IF([35]IPS!Q30="","",[35]IPS!Q30)</f>
        <v>79</v>
      </c>
      <c r="R30" s="135">
        <f>IF([35]IPS!R30="","",[35]IPS!R30)</f>
        <v>76</v>
      </c>
      <c r="S30" s="135">
        <f>IF([35]IPS!S30="","",[35]IPS!S30)</f>
        <v>75</v>
      </c>
      <c r="T30" s="135">
        <f>IF([35]IPS!T30="","",[35]IPS!T30)</f>
        <v>0</v>
      </c>
      <c r="U30" s="135">
        <f>IF([35]IPS!U30="","",[35]IPS!U30)</f>
        <v>0</v>
      </c>
      <c r="V30" s="350">
        <f>IF([35]IPS!V30="","",[35]IPS!V30)</f>
        <v>0</v>
      </c>
      <c r="W30" s="375">
        <f>IF([35]IPS!W30="","",[35]IPS!W30)</f>
        <v>77</v>
      </c>
      <c r="X30" s="375">
        <f>IF([35]IPS!X30="","",[35]IPS!X30)</f>
        <v>77</v>
      </c>
      <c r="Y30" s="351">
        <f>IF([35]IPS!Y30="","",[35]IPS!Y30)</f>
        <v>78</v>
      </c>
      <c r="Z30" s="302">
        <f t="shared" si="8"/>
        <v>77</v>
      </c>
      <c r="AA30" s="201">
        <f t="shared" si="9"/>
        <v>78</v>
      </c>
      <c r="AB30" s="201">
        <f t="shared" si="10"/>
        <v>0</v>
      </c>
      <c r="AC30" s="201">
        <f t="shared" si="11"/>
        <v>2</v>
      </c>
      <c r="AD30" s="201">
        <f t="shared" si="12"/>
        <v>4</v>
      </c>
      <c r="AE30" s="221" t="str">
        <f t="shared" si="13"/>
        <v>Menunjukkan penguasaan dalam menganalisis peran masyarakat dalam rantai perekonomian</v>
      </c>
      <c r="AF30" s="226" t="str">
        <f t="shared" si="14"/>
        <v>Perlu bantuan dalam mengidentifikasi pemberdayaan masyarakat</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73"/>
      <c r="B31" s="134">
        <f t="shared" si="7"/>
        <v>23</v>
      </c>
      <c r="C31" s="135">
        <f>IF(Data!F27="","",Data!F27)</f>
        <v>2101</v>
      </c>
      <c r="D31" s="135" t="str">
        <f>IF(Data!G27="","",Data!G27)</f>
        <v>0072355816</v>
      </c>
      <c r="E31" s="152" t="str">
        <f>IF(Data!H27="","",Data!H27)</f>
        <v>TRI MULIA SAPUTRA</v>
      </c>
      <c r="F31" s="135" t="str">
        <f>IF(Data!I27="","",Data!I27)</f>
        <v>L</v>
      </c>
      <c r="G31" s="135">
        <f>IF([35]IPS!G31="","",[35]IPS!G31)</f>
        <v>80</v>
      </c>
      <c r="H31" s="135">
        <f>IF([35]IPS!H31="","",[35]IPS!H31)</f>
        <v>82</v>
      </c>
      <c r="I31" s="135">
        <f>IF([35]IPS!I31="","",[35]IPS!I31)</f>
        <v>84</v>
      </c>
      <c r="J31" s="135">
        <f>IF([35]IPS!J31="","",[35]IPS!J31)</f>
        <v>0</v>
      </c>
      <c r="K31" s="135">
        <f>IF([35]IPS!K31="","",[35]IPS!K31)</f>
        <v>0</v>
      </c>
      <c r="L31" s="135">
        <f>IF([35]IPS!L31="","",[35]IPS!L31)</f>
        <v>0</v>
      </c>
      <c r="M31" s="135">
        <f>IF([35]IPS!M31="","",[35]IPS!M31)</f>
        <v>0</v>
      </c>
      <c r="N31" s="135">
        <f>IF([35]IPS!N31="","",[35]IPS!N31)</f>
        <v>0</v>
      </c>
      <c r="O31" s="135">
        <f>IF([35]IPS!O31="","",[35]IPS!O31)</f>
        <v>85</v>
      </c>
      <c r="P31" s="135">
        <f>IF([35]IPS!P31="","",[35]IPS!P31)</f>
        <v>86</v>
      </c>
      <c r="Q31" s="135">
        <f>IF([35]IPS!Q31="","",[35]IPS!Q31)</f>
        <v>84</v>
      </c>
      <c r="R31" s="135">
        <f>IF([35]IPS!R31="","",[35]IPS!R31)</f>
        <v>87</v>
      </c>
      <c r="S31" s="135">
        <f>IF([35]IPS!S31="","",[35]IPS!S31)</f>
        <v>80</v>
      </c>
      <c r="T31" s="135">
        <f>IF([35]IPS!T31="","",[35]IPS!T31)</f>
        <v>0</v>
      </c>
      <c r="U31" s="135">
        <f>IF([35]IPS!U31="","",[35]IPS!U31)</f>
        <v>0</v>
      </c>
      <c r="V31" s="350">
        <f>IF([35]IPS!V31="","",[35]IPS!V31)</f>
        <v>0</v>
      </c>
      <c r="W31" s="375">
        <f>IF([35]IPS!W31="","",[35]IPS!W31)</f>
        <v>82</v>
      </c>
      <c r="X31" s="375">
        <f>IF([35]IPS!X31="","",[35]IPS!X31)</f>
        <v>84.4</v>
      </c>
      <c r="Y31" s="351">
        <f>IF([35]IPS!Y31="","",[35]IPS!Y31)</f>
        <v>85</v>
      </c>
      <c r="Z31" s="302">
        <f t="shared" si="8"/>
        <v>84</v>
      </c>
      <c r="AA31" s="201">
        <f t="shared" si="9"/>
        <v>84</v>
      </c>
      <c r="AB31" s="201">
        <f t="shared" si="10"/>
        <v>0</v>
      </c>
      <c r="AC31" s="201">
        <f t="shared" si="11"/>
        <v>3</v>
      </c>
      <c r="AD31" s="201">
        <f t="shared" si="12"/>
        <v>4</v>
      </c>
      <c r="AE31" s="221" t="str">
        <f t="shared" si="13"/>
        <v>Menunjukkan penguasaan dalam menjelaskan keragaman sosial budaya di masyarakat</v>
      </c>
      <c r="AF31" s="226" t="str">
        <f t="shared" si="14"/>
        <v>Perlu bantuan dalam mengidentifikasi pemberdayaan masyarakat</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73"/>
      <c r="B32" s="134" t="str">
        <f t="shared" si="7"/>
        <v/>
      </c>
      <c r="C32" s="135" t="str">
        <f>IF(Data!F28="","",Data!F28)</f>
        <v/>
      </c>
      <c r="D32" s="135" t="str">
        <f>IF(Data!G28="","",Data!G28)</f>
        <v/>
      </c>
      <c r="E32" s="152" t="str">
        <f>IF(Data!H28="","",Data!H28)</f>
        <v/>
      </c>
      <c r="F32" s="135" t="str">
        <f>IF(Data!I28="","",Data!I28)</f>
        <v/>
      </c>
      <c r="G32" s="135">
        <f>IF([35]IPS!G32="","",[35]IPS!G32)</f>
        <v>86</v>
      </c>
      <c r="H32" s="135">
        <f>IF([35]IPS!H32="","",[35]IPS!H32)</f>
        <v>85</v>
      </c>
      <c r="I32" s="135">
        <f>IF([35]IPS!I32="","",[35]IPS!I32)</f>
        <v>84</v>
      </c>
      <c r="J32" s="135">
        <f>IF([35]IPS!J32="","",[35]IPS!J32)</f>
        <v>0</v>
      </c>
      <c r="K32" s="135">
        <f>IF([35]IPS!K32="","",[35]IPS!K32)</f>
        <v>0</v>
      </c>
      <c r="L32" s="135">
        <f>IF([35]IPS!L32="","",[35]IPS!L32)</f>
        <v>0</v>
      </c>
      <c r="M32" s="135">
        <f>IF([35]IPS!M32="","",[35]IPS!M32)</f>
        <v>0</v>
      </c>
      <c r="N32" s="135">
        <f>IF([35]IPS!N32="","",[35]IPS!N32)</f>
        <v>0</v>
      </c>
      <c r="O32" s="135">
        <f>IF([35]IPS!O32="","",[35]IPS!O32)</f>
        <v>88</v>
      </c>
      <c r="P32" s="135">
        <f>IF([35]IPS!P32="","",[35]IPS!P32)</f>
        <v>85</v>
      </c>
      <c r="Q32" s="135">
        <f>IF([35]IPS!Q32="","",[35]IPS!Q32)</f>
        <v>84</v>
      </c>
      <c r="R32" s="135">
        <f>IF([35]IPS!R32="","",[35]IPS!R32)</f>
        <v>87</v>
      </c>
      <c r="S32" s="135">
        <f>IF([35]IPS!S32="","",[35]IPS!S32)</f>
        <v>86</v>
      </c>
      <c r="T32" s="135">
        <f>IF([35]IPS!T32="","",[35]IPS!T32)</f>
        <v>0</v>
      </c>
      <c r="U32" s="135">
        <f>IF([35]IPS!U32="","",[35]IPS!U32)</f>
        <v>0</v>
      </c>
      <c r="V32" s="350">
        <f>IF([35]IPS!V32="","",[35]IPS!V32)</f>
        <v>0</v>
      </c>
      <c r="W32" s="375">
        <f>IF([35]IPS!W32="","",[35]IPS!W32)</f>
        <v>85</v>
      </c>
      <c r="X32" s="375">
        <f>IF([35]IPS!X32="","",[35]IPS!X32)</f>
        <v>86</v>
      </c>
      <c r="Y32" s="351">
        <f>IF([35]IPS!Y32="","",[35]IPS!Y32)</f>
        <v>88</v>
      </c>
      <c r="Z32" s="302">
        <f t="shared" si="8"/>
        <v>86</v>
      </c>
      <c r="AA32" s="201">
        <f t="shared" si="9"/>
        <v>86</v>
      </c>
      <c r="AB32" s="201">
        <f t="shared" si="10"/>
        <v>0</v>
      </c>
      <c r="AC32" s="201">
        <f t="shared" si="11"/>
        <v>1</v>
      </c>
      <c r="AD32" s="201">
        <f t="shared" si="12"/>
        <v>4</v>
      </c>
      <c r="AE32" s="221" t="str">
        <f t="shared" si="13"/>
        <v>Menunjukkan penguasaan dalam mengidentifikasi kegiatan ekonomi</v>
      </c>
      <c r="AF32" s="226" t="str">
        <f t="shared" si="14"/>
        <v>Perlu bantuan dalam mengidentifikasi pemberdayaan masyarakat</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73"/>
      <c r="B33" s="134" t="str">
        <f t="shared" si="7"/>
        <v/>
      </c>
      <c r="C33" s="135" t="str">
        <f>IF(Data!F29="","",Data!F29)</f>
        <v/>
      </c>
      <c r="D33" s="135" t="str">
        <f>IF(Data!G29="","",Data!G29)</f>
        <v/>
      </c>
      <c r="E33" s="152" t="str">
        <f>IF(Data!H29="","",Data!H29)</f>
        <v/>
      </c>
      <c r="F33" s="135" t="str">
        <f>IF(Data!I29="","",Data!I29)</f>
        <v/>
      </c>
      <c r="G33" s="135">
        <f>IF([35]IPS!G33="","",[35]IPS!G33)</f>
        <v>85</v>
      </c>
      <c r="H33" s="135">
        <f>IF([35]IPS!H33="","",[35]IPS!H33)</f>
        <v>83</v>
      </c>
      <c r="I33" s="135">
        <f>IF([35]IPS!I33="","",[35]IPS!I33)</f>
        <v>86</v>
      </c>
      <c r="J33" s="135">
        <f>IF([35]IPS!J33="","",[35]IPS!J33)</f>
        <v>0</v>
      </c>
      <c r="K33" s="135">
        <f>IF([35]IPS!K33="","",[35]IPS!K33)</f>
        <v>0</v>
      </c>
      <c r="L33" s="135">
        <f>IF([35]IPS!L33="","",[35]IPS!L33)</f>
        <v>0</v>
      </c>
      <c r="M33" s="135">
        <f>IF([35]IPS!M33="","",[35]IPS!M33)</f>
        <v>0</v>
      </c>
      <c r="N33" s="135">
        <f>IF([35]IPS!N33="","",[35]IPS!N33)</f>
        <v>0</v>
      </c>
      <c r="O33" s="135">
        <f>IF([35]IPS!O33="","",[35]IPS!O33)</f>
        <v>85</v>
      </c>
      <c r="P33" s="135">
        <f>IF([35]IPS!P33="","",[35]IPS!P33)</f>
        <v>86</v>
      </c>
      <c r="Q33" s="135">
        <f>IF([35]IPS!Q33="","",[35]IPS!Q33)</f>
        <v>83</v>
      </c>
      <c r="R33" s="135">
        <f>IF([35]IPS!R33="","",[35]IPS!R33)</f>
        <v>87</v>
      </c>
      <c r="S33" s="135">
        <f>IF([35]IPS!S33="","",[35]IPS!S33)</f>
        <v>88</v>
      </c>
      <c r="T33" s="135">
        <f>IF([35]IPS!T33="","",[35]IPS!T33)</f>
        <v>0</v>
      </c>
      <c r="U33" s="135">
        <f>IF([35]IPS!U33="","",[35]IPS!U33)</f>
        <v>0</v>
      </c>
      <c r="V33" s="350">
        <f>IF([35]IPS!V33="","",[35]IPS!V33)</f>
        <v>0</v>
      </c>
      <c r="W33" s="375">
        <f>IF([35]IPS!W33="","",[35]IPS!W33)</f>
        <v>84.666666666666671</v>
      </c>
      <c r="X33" s="375">
        <f>IF([35]IPS!X33="","",[35]IPS!X33)</f>
        <v>85.8</v>
      </c>
      <c r="Y33" s="351">
        <f>IF([35]IPS!Y33="","",[35]IPS!Y33)</f>
        <v>85</v>
      </c>
      <c r="Z33" s="302">
        <f t="shared" si="8"/>
        <v>85</v>
      </c>
      <c r="AA33" s="201">
        <f t="shared" si="9"/>
        <v>86</v>
      </c>
      <c r="AB33" s="201">
        <f t="shared" si="10"/>
        <v>0</v>
      </c>
      <c r="AC33" s="201">
        <f t="shared" si="11"/>
        <v>3</v>
      </c>
      <c r="AD33" s="201">
        <f t="shared" si="12"/>
        <v>4</v>
      </c>
      <c r="AE33" s="221" t="str">
        <f t="shared" si="13"/>
        <v>Menunjukkan penguasaan dalam menjelaskan keragaman sosial budaya di masyarakat</v>
      </c>
      <c r="AF33" s="226" t="str">
        <f t="shared" si="14"/>
        <v>Perlu bantuan dalam mengidentifikasi pemberdayaan masyarakat</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73"/>
      <c r="B34" s="134" t="str">
        <f t="shared" si="7"/>
        <v/>
      </c>
      <c r="C34" s="135" t="str">
        <f>IF(Data!F30="","",Data!F30)</f>
        <v/>
      </c>
      <c r="D34" s="135" t="str">
        <f>IF(Data!G30="","",Data!G30)</f>
        <v/>
      </c>
      <c r="E34" s="152" t="str">
        <f>IF(Data!H30="","",Data!H30)</f>
        <v/>
      </c>
      <c r="F34" s="135" t="str">
        <f>IF(Data!I30="","",Data!I30)</f>
        <v/>
      </c>
      <c r="G34" s="135">
        <f>IF([35]IPS!G34="","",[35]IPS!G34)</f>
        <v>85</v>
      </c>
      <c r="H34" s="135">
        <f>IF([35]IPS!H34="","",[35]IPS!H34)</f>
        <v>90</v>
      </c>
      <c r="I34" s="135">
        <f>IF([35]IPS!I34="","",[35]IPS!I34)</f>
        <v>88</v>
      </c>
      <c r="J34" s="135">
        <f>IF([35]IPS!J34="","",[35]IPS!J34)</f>
        <v>0</v>
      </c>
      <c r="K34" s="135">
        <f>IF([35]IPS!K34="","",[35]IPS!K34)</f>
        <v>0</v>
      </c>
      <c r="L34" s="135">
        <f>IF([35]IPS!L34="","",[35]IPS!L34)</f>
        <v>0</v>
      </c>
      <c r="M34" s="135">
        <f>IF([35]IPS!M34="","",[35]IPS!M34)</f>
        <v>0</v>
      </c>
      <c r="N34" s="135">
        <f>IF([35]IPS!N34="","",[35]IPS!N34)</f>
        <v>0</v>
      </c>
      <c r="O34" s="135">
        <f>IF([35]IPS!O34="","",[35]IPS!O34)</f>
        <v>90</v>
      </c>
      <c r="P34" s="135">
        <f>IF([35]IPS!P34="","",[35]IPS!P34)</f>
        <v>91</v>
      </c>
      <c r="Q34" s="135">
        <f>IF([35]IPS!Q34="","",[35]IPS!Q34)</f>
        <v>87</v>
      </c>
      <c r="R34" s="135">
        <f>IF([35]IPS!R34="","",[35]IPS!R34)</f>
        <v>88</v>
      </c>
      <c r="S34" s="135">
        <f>IF([35]IPS!S34="","",[35]IPS!S34)</f>
        <v>85</v>
      </c>
      <c r="T34" s="135">
        <f>IF([35]IPS!T34="","",[35]IPS!T34)</f>
        <v>0</v>
      </c>
      <c r="U34" s="135">
        <f>IF([35]IPS!U34="","",[35]IPS!U34)</f>
        <v>0</v>
      </c>
      <c r="V34" s="350">
        <f>IF([35]IPS!V34="","",[35]IPS!V34)</f>
        <v>0</v>
      </c>
      <c r="W34" s="375">
        <f>IF([35]IPS!W34="","",[35]IPS!W34)</f>
        <v>87.666666666666671</v>
      </c>
      <c r="X34" s="375">
        <f>IF([35]IPS!X34="","",[35]IPS!X34)</f>
        <v>88.2</v>
      </c>
      <c r="Y34" s="351">
        <f>IF([35]IPS!Y34="","",[35]IPS!Y34)</f>
        <v>90</v>
      </c>
      <c r="Z34" s="302">
        <f t="shared" si="8"/>
        <v>89</v>
      </c>
      <c r="AA34" s="201">
        <f t="shared" si="9"/>
        <v>90</v>
      </c>
      <c r="AB34" s="201">
        <f t="shared" si="10"/>
        <v>0</v>
      </c>
      <c r="AC34" s="201">
        <f t="shared" si="11"/>
        <v>2</v>
      </c>
      <c r="AD34" s="201">
        <f t="shared" si="12"/>
        <v>4</v>
      </c>
      <c r="AE34" s="221" t="str">
        <f t="shared" si="13"/>
        <v>Menunjukkan penguasaan dalam menganalisis peran masyarakat dalam rantai perekonomian</v>
      </c>
      <c r="AF34" s="226" t="str">
        <f t="shared" si="14"/>
        <v>Perlu bantuan dalam mengidentifikasi pemberdayaan masyarakat</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73"/>
      <c r="B35" s="134" t="str">
        <f t="shared" si="7"/>
        <v/>
      </c>
      <c r="C35" s="135" t="str">
        <f>IF(Data!F31="","",Data!F31)</f>
        <v/>
      </c>
      <c r="D35" s="135" t="str">
        <f>IF(Data!G31="","",Data!G31)</f>
        <v/>
      </c>
      <c r="E35" s="152" t="str">
        <f>IF(Data!H31="","",Data!H31)</f>
        <v/>
      </c>
      <c r="F35" s="135" t="str">
        <f>IF(Data!I31="","",Data!I31)</f>
        <v/>
      </c>
      <c r="G35" s="135">
        <f>IF([35]IPS!G35="","",[35]IPS!G35)</f>
        <v>80</v>
      </c>
      <c r="H35" s="135">
        <f>IF([35]IPS!H35="","",[35]IPS!H35)</f>
        <v>82</v>
      </c>
      <c r="I35" s="135">
        <f>IF([35]IPS!I35="","",[35]IPS!I35)</f>
        <v>78</v>
      </c>
      <c r="J35" s="135">
        <f>IF([35]IPS!J35="","",[35]IPS!J35)</f>
        <v>0</v>
      </c>
      <c r="K35" s="135">
        <f>IF([35]IPS!K35="","",[35]IPS!K35)</f>
        <v>0</v>
      </c>
      <c r="L35" s="135">
        <f>IF([35]IPS!L35="","",[35]IPS!L35)</f>
        <v>0</v>
      </c>
      <c r="M35" s="135">
        <f>IF([35]IPS!M35="","",[35]IPS!M35)</f>
        <v>0</v>
      </c>
      <c r="N35" s="135">
        <f>IF([35]IPS!N35="","",[35]IPS!N35)</f>
        <v>0</v>
      </c>
      <c r="O35" s="135">
        <f>IF([35]IPS!O35="","",[35]IPS!O35)</f>
        <v>80</v>
      </c>
      <c r="P35" s="135">
        <f>IF([35]IPS!P35="","",[35]IPS!P35)</f>
        <v>82</v>
      </c>
      <c r="Q35" s="135">
        <f>IF([35]IPS!Q35="","",[35]IPS!Q35)</f>
        <v>78</v>
      </c>
      <c r="R35" s="135">
        <f>IF([35]IPS!R35="","",[35]IPS!R35)</f>
        <v>85</v>
      </c>
      <c r="S35" s="135">
        <f>IF([35]IPS!S35="","",[35]IPS!S35)</f>
        <v>83</v>
      </c>
      <c r="T35" s="135">
        <f>IF([35]IPS!T35="","",[35]IPS!T35)</f>
        <v>0</v>
      </c>
      <c r="U35" s="135">
        <f>IF([35]IPS!U35="","",[35]IPS!U35)</f>
        <v>0</v>
      </c>
      <c r="V35" s="350">
        <f>IF([35]IPS!V35="","",[35]IPS!V35)</f>
        <v>0</v>
      </c>
      <c r="W35" s="375">
        <f>IF([35]IPS!W35="","",[35]IPS!W35)</f>
        <v>80</v>
      </c>
      <c r="X35" s="375">
        <f>IF([35]IPS!X35="","",[35]IPS!X35)</f>
        <v>81.599999999999994</v>
      </c>
      <c r="Y35" s="351">
        <f>IF([35]IPS!Y35="","",[35]IPS!Y35)</f>
        <v>78</v>
      </c>
      <c r="Z35" s="302">
        <f t="shared" si="8"/>
        <v>80</v>
      </c>
      <c r="AA35" s="201">
        <f t="shared" si="9"/>
        <v>82</v>
      </c>
      <c r="AB35" s="201">
        <f t="shared" si="10"/>
        <v>0</v>
      </c>
      <c r="AC35" s="201">
        <f t="shared" si="11"/>
        <v>2</v>
      </c>
      <c r="AD35" s="201">
        <f t="shared" si="12"/>
        <v>4</v>
      </c>
      <c r="AE35" s="221" t="str">
        <f t="shared" si="13"/>
        <v>Menunjukkan penguasaan dalam menganalisis peran masyarakat dalam rantai perekonomian</v>
      </c>
      <c r="AF35" s="226" t="str">
        <f t="shared" si="14"/>
        <v>Perlu bantuan dalam mengidentifikasi pemberdayaan masyarakat</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73"/>
      <c r="B36" s="134" t="str">
        <f t="shared" si="7"/>
        <v/>
      </c>
      <c r="C36" s="135" t="str">
        <f>IF(Data!F32="","",Data!F32)</f>
        <v/>
      </c>
      <c r="D36" s="135" t="str">
        <f>IF(Data!G32="","",Data!G32)</f>
        <v/>
      </c>
      <c r="E36" s="152" t="str">
        <f>IF(Data!H32="","",Data!H32)</f>
        <v/>
      </c>
      <c r="F36" s="135" t="str">
        <f>IF(Data!I32="","",Data!I32)</f>
        <v/>
      </c>
      <c r="G36" s="135">
        <f>IF([35]IPS!G36="","",[35]IPS!G36)</f>
        <v>0</v>
      </c>
      <c r="H36" s="135">
        <f>IF([35]IPS!H36="","",[35]IPS!H36)</f>
        <v>0</v>
      </c>
      <c r="I36" s="135">
        <f>IF([35]IPS!I36="","",[35]IPS!I36)</f>
        <v>0</v>
      </c>
      <c r="J36" s="135">
        <f>IF([35]IPS!J36="","",[35]IPS!J36)</f>
        <v>0</v>
      </c>
      <c r="K36" s="135">
        <f>IF([35]IPS!K36="","",[35]IPS!K36)</f>
        <v>0</v>
      </c>
      <c r="L36" s="135">
        <f>IF([35]IPS!L36="","",[35]IPS!L36)</f>
        <v>0</v>
      </c>
      <c r="M36" s="135">
        <f>IF([35]IPS!M36="","",[35]IPS!M36)</f>
        <v>0</v>
      </c>
      <c r="N36" s="135">
        <f>IF([35]IPS!N36="","",[35]IPS!N36)</f>
        <v>0</v>
      </c>
      <c r="O36" s="135">
        <f>IF([35]IPS!O36="","",[35]IPS!O36)</f>
        <v>0</v>
      </c>
      <c r="P36" s="135">
        <f>IF([35]IPS!P36="","",[35]IPS!P36)</f>
        <v>0</v>
      </c>
      <c r="Q36" s="135">
        <f>IF([35]IPS!Q36="","",[35]IPS!Q36)</f>
        <v>0</v>
      </c>
      <c r="R36" s="135">
        <f>IF([35]IPS!R36="","",[35]IPS!R36)</f>
        <v>0</v>
      </c>
      <c r="S36" s="135">
        <f>IF([35]IPS!S36="","",[35]IPS!S36)</f>
        <v>0</v>
      </c>
      <c r="T36" s="135">
        <f>IF([35]IPS!T36="","",[35]IPS!T36)</f>
        <v>0</v>
      </c>
      <c r="U36" s="135">
        <f>IF([35]IPS!U36="","",[35]IPS!U36)</f>
        <v>0</v>
      </c>
      <c r="V36" s="350">
        <f>IF([35]IPS!V36="","",[35]IPS!V36)</f>
        <v>0</v>
      </c>
      <c r="W36" s="375" t="e">
        <f>IF([35]IPS!W36="","",[35]IPS!W36)</f>
        <v>#DIV/0!</v>
      </c>
      <c r="X36" s="375" t="e">
        <f>IF([35]IPS!X36="","",[35]IPS!X36)</f>
        <v>#DIV/0!</v>
      </c>
      <c r="Y36" s="351">
        <f>IF([35]IPS!Y36="","",[35]IPS!Y36)</f>
        <v>0</v>
      </c>
      <c r="Z36" s="302" t="str">
        <f t="shared" si="8"/>
        <v/>
      </c>
      <c r="AA36" s="201">
        <f t="shared" si="9"/>
        <v>0</v>
      </c>
      <c r="AB36" s="201">
        <f t="shared" si="10"/>
        <v>0</v>
      </c>
      <c r="AC36" s="201">
        <f t="shared" si="11"/>
        <v>1</v>
      </c>
      <c r="AD36" s="201">
        <f t="shared" si="12"/>
        <v>1</v>
      </c>
      <c r="AE36" s="221" t="str">
        <f t="shared" si="13"/>
        <v>Menunjukkan penguasaan dalam mengidentifikasi kegiatan ekonomi</v>
      </c>
      <c r="AF36" s="226" t="str">
        <f t="shared" si="14"/>
        <v>Perlu bantuan dalam mengidentifikasi kegiatan ekonomi</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73"/>
      <c r="B37" s="134" t="str">
        <f t="shared" si="7"/>
        <v/>
      </c>
      <c r="C37" s="135" t="str">
        <f>IF(Data!F33="","",Data!F33)</f>
        <v/>
      </c>
      <c r="D37" s="135" t="str">
        <f>IF(Data!G33="","",Data!G33)</f>
        <v/>
      </c>
      <c r="E37" s="152" t="str">
        <f>IF(Data!H33="","",Data!H33)</f>
        <v/>
      </c>
      <c r="F37" s="135" t="str">
        <f>IF(Data!I33="","",Data!I33)</f>
        <v/>
      </c>
      <c r="G37" s="135">
        <f>IF([35]IPS!G37="","",[35]IPS!G37)</f>
        <v>0</v>
      </c>
      <c r="H37" s="135">
        <f>IF([35]IPS!H37="","",[35]IPS!H37)</f>
        <v>0</v>
      </c>
      <c r="I37" s="135">
        <f>IF([35]IPS!I37="","",[35]IPS!I37)</f>
        <v>0</v>
      </c>
      <c r="J37" s="135">
        <f>IF([35]IPS!J37="","",[35]IPS!J37)</f>
        <v>0</v>
      </c>
      <c r="K37" s="135">
        <f>IF([35]IPS!K37="","",[35]IPS!K37)</f>
        <v>0</v>
      </c>
      <c r="L37" s="135">
        <f>IF([35]IPS!L37="","",[35]IPS!L37)</f>
        <v>0</v>
      </c>
      <c r="M37" s="135">
        <f>IF([35]IPS!M37="","",[35]IPS!M37)</f>
        <v>0</v>
      </c>
      <c r="N37" s="135">
        <f>IF([35]IPS!N37="","",[35]IPS!N37)</f>
        <v>0</v>
      </c>
      <c r="O37" s="135">
        <f>IF([35]IPS!O37="","",[35]IPS!O37)</f>
        <v>0</v>
      </c>
      <c r="P37" s="135">
        <f>IF([35]IPS!P37="","",[35]IPS!P37)</f>
        <v>0</v>
      </c>
      <c r="Q37" s="135">
        <f>IF([35]IPS!Q37="","",[35]IPS!Q37)</f>
        <v>0</v>
      </c>
      <c r="R37" s="135">
        <f>IF([35]IPS!R37="","",[35]IPS!R37)</f>
        <v>0</v>
      </c>
      <c r="S37" s="135">
        <f>IF([35]IPS!S37="","",[35]IPS!S37)</f>
        <v>0</v>
      </c>
      <c r="T37" s="135">
        <f>IF([35]IPS!T37="","",[35]IPS!T37)</f>
        <v>0</v>
      </c>
      <c r="U37" s="135">
        <f>IF([35]IPS!U37="","",[35]IPS!U37)</f>
        <v>0</v>
      </c>
      <c r="V37" s="350">
        <f>IF([35]IPS!V37="","",[35]IPS!V37)</f>
        <v>0</v>
      </c>
      <c r="W37" s="375" t="e">
        <f>IF([35]IPS!W37="","",[35]IPS!W37)</f>
        <v>#DIV/0!</v>
      </c>
      <c r="X37" s="375" t="e">
        <f>IF([35]IPS!X37="","",[35]IPS!X37)</f>
        <v>#DIV/0!</v>
      </c>
      <c r="Y37" s="351">
        <f>IF([35]IPS!Y37="","",[35]IPS!Y37)</f>
        <v>0</v>
      </c>
      <c r="Z37" s="302" t="str">
        <f t="shared" si="8"/>
        <v/>
      </c>
      <c r="AA37" s="201">
        <f t="shared" si="9"/>
        <v>0</v>
      </c>
      <c r="AB37" s="201">
        <f t="shared" si="10"/>
        <v>0</v>
      </c>
      <c r="AC37" s="201">
        <f t="shared" si="11"/>
        <v>1</v>
      </c>
      <c r="AD37" s="201">
        <f t="shared" si="12"/>
        <v>1</v>
      </c>
      <c r="AE37" s="221" t="str">
        <f t="shared" si="13"/>
        <v>Menunjukkan penguasaan dalam mengidentifikasi kegiatan ekonomi</v>
      </c>
      <c r="AF37" s="226" t="str">
        <f t="shared" si="14"/>
        <v>Perlu bantuan dalam mengidentifikasi kegiatan ekonomi</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73"/>
      <c r="B38" s="134" t="str">
        <f t="shared" si="7"/>
        <v/>
      </c>
      <c r="C38" s="135" t="str">
        <f>IF(Data!F34="","",Data!F34)</f>
        <v/>
      </c>
      <c r="D38" s="135" t="str">
        <f>IF(Data!G34="","",Data!G34)</f>
        <v/>
      </c>
      <c r="E38" s="152" t="str">
        <f>IF(Data!H34="","",Data!H34)</f>
        <v/>
      </c>
      <c r="F38" s="135" t="str">
        <f>IF(Data!I34="","",Data!I34)</f>
        <v/>
      </c>
      <c r="G38" s="135">
        <f>IF([35]IPS!G38="","",[35]IPS!G38)</f>
        <v>0</v>
      </c>
      <c r="H38" s="135">
        <f>IF([35]IPS!H38="","",[35]IPS!H38)</f>
        <v>0</v>
      </c>
      <c r="I38" s="135">
        <f>IF([35]IPS!I38="","",[35]IPS!I38)</f>
        <v>0</v>
      </c>
      <c r="J38" s="135">
        <f>IF([35]IPS!J38="","",[35]IPS!J38)</f>
        <v>0</v>
      </c>
      <c r="K38" s="135">
        <f>IF([35]IPS!K38="","",[35]IPS!K38)</f>
        <v>0</v>
      </c>
      <c r="L38" s="135">
        <f>IF([35]IPS!L38="","",[35]IPS!L38)</f>
        <v>0</v>
      </c>
      <c r="M38" s="135">
        <f>IF([35]IPS!M38="","",[35]IPS!M38)</f>
        <v>0</v>
      </c>
      <c r="N38" s="135">
        <f>IF([35]IPS!N38="","",[35]IPS!N38)</f>
        <v>0</v>
      </c>
      <c r="O38" s="135">
        <f>IF([35]IPS!O38="","",[35]IPS!O38)</f>
        <v>0</v>
      </c>
      <c r="P38" s="135">
        <f>IF([35]IPS!P38="","",[35]IPS!P38)</f>
        <v>0</v>
      </c>
      <c r="Q38" s="135">
        <f>IF([35]IPS!Q38="","",[35]IPS!Q38)</f>
        <v>0</v>
      </c>
      <c r="R38" s="135">
        <f>IF([35]IPS!R38="","",[35]IPS!R38)</f>
        <v>0</v>
      </c>
      <c r="S38" s="135">
        <f>IF([35]IPS!S38="","",[35]IPS!S38)</f>
        <v>0</v>
      </c>
      <c r="T38" s="135">
        <f>IF([35]IPS!T38="","",[35]IPS!T38)</f>
        <v>0</v>
      </c>
      <c r="U38" s="135">
        <f>IF([35]IPS!U38="","",[35]IPS!U38)</f>
        <v>0</v>
      </c>
      <c r="V38" s="350">
        <f>IF([35]IPS!V38="","",[35]IPS!V38)</f>
        <v>0</v>
      </c>
      <c r="W38" s="375" t="e">
        <f>IF([35]IPS!W38="","",[35]IPS!W38)</f>
        <v>#DIV/0!</v>
      </c>
      <c r="X38" s="375" t="e">
        <f>IF([35]IPS!X38="","",[35]IPS!X38)</f>
        <v>#DIV/0!</v>
      </c>
      <c r="Y38" s="351">
        <f>IF([35]IPS!Y38="","",[35]IPS!Y38)</f>
        <v>0</v>
      </c>
      <c r="Z38" s="302" t="str">
        <f t="shared" si="8"/>
        <v/>
      </c>
      <c r="AA38" s="201">
        <f t="shared" si="9"/>
        <v>0</v>
      </c>
      <c r="AB38" s="201">
        <f t="shared" si="10"/>
        <v>0</v>
      </c>
      <c r="AC38" s="201">
        <f t="shared" si="11"/>
        <v>1</v>
      </c>
      <c r="AD38" s="201">
        <f t="shared" si="12"/>
        <v>1</v>
      </c>
      <c r="AE38" s="221" t="str">
        <f t="shared" si="13"/>
        <v>Menunjukkan penguasaan dalam mengidentifikasi kegiatan ekonomi</v>
      </c>
      <c r="AF38" s="226" t="str">
        <f t="shared" si="14"/>
        <v>Perlu bantuan dalam mengidentifikasi kegiatan ekonomi</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73"/>
      <c r="B39" s="134" t="str">
        <f t="shared" si="7"/>
        <v/>
      </c>
      <c r="C39" s="135" t="str">
        <f>IF(Data!F35="","",Data!F35)</f>
        <v/>
      </c>
      <c r="D39" s="135" t="str">
        <f>IF(Data!G35="","",Data!G35)</f>
        <v/>
      </c>
      <c r="E39" s="152" t="str">
        <f>IF(Data!H35="","",Data!H35)</f>
        <v/>
      </c>
      <c r="F39" s="135" t="str">
        <f>IF(Data!I35="","",Data!I35)</f>
        <v/>
      </c>
      <c r="G39" s="135">
        <f>IF([35]IPS!G39="","",[35]IPS!G39)</f>
        <v>0</v>
      </c>
      <c r="H39" s="135">
        <f>IF([35]IPS!H39="","",[35]IPS!H39)</f>
        <v>0</v>
      </c>
      <c r="I39" s="135">
        <f>IF([35]IPS!I39="","",[35]IPS!I39)</f>
        <v>0</v>
      </c>
      <c r="J39" s="135">
        <f>IF([35]IPS!J39="","",[35]IPS!J39)</f>
        <v>0</v>
      </c>
      <c r="K39" s="135">
        <f>IF([35]IPS!K39="","",[35]IPS!K39)</f>
        <v>0</v>
      </c>
      <c r="L39" s="135">
        <f>IF([35]IPS!L39="","",[35]IPS!L39)</f>
        <v>0</v>
      </c>
      <c r="M39" s="135">
        <f>IF([35]IPS!M39="","",[35]IPS!M39)</f>
        <v>0</v>
      </c>
      <c r="N39" s="135">
        <f>IF([35]IPS!N39="","",[35]IPS!N39)</f>
        <v>0</v>
      </c>
      <c r="O39" s="135">
        <f>IF([35]IPS!O39="","",[35]IPS!O39)</f>
        <v>0</v>
      </c>
      <c r="P39" s="135">
        <f>IF([35]IPS!P39="","",[35]IPS!P39)</f>
        <v>0</v>
      </c>
      <c r="Q39" s="135">
        <f>IF([35]IPS!Q39="","",[35]IPS!Q39)</f>
        <v>0</v>
      </c>
      <c r="R39" s="135">
        <f>IF([35]IPS!R39="","",[35]IPS!R39)</f>
        <v>0</v>
      </c>
      <c r="S39" s="135">
        <f>IF([35]IPS!S39="","",[35]IPS!S39)</f>
        <v>0</v>
      </c>
      <c r="T39" s="135">
        <f>IF([35]IPS!T39="","",[35]IPS!T39)</f>
        <v>0</v>
      </c>
      <c r="U39" s="135">
        <f>IF([35]IPS!U39="","",[35]IPS!U39)</f>
        <v>0</v>
      </c>
      <c r="V39" s="350">
        <f>IF([35]IPS!V39="","",[35]IPS!V39)</f>
        <v>0</v>
      </c>
      <c r="W39" s="375" t="e">
        <f>IF([35]IPS!W39="","",[35]IPS!W39)</f>
        <v>#DIV/0!</v>
      </c>
      <c r="X39" s="375" t="e">
        <f>IF([35]IPS!X39="","",[35]IPS!X39)</f>
        <v>#DIV/0!</v>
      </c>
      <c r="Y39" s="351">
        <f>IF([35]IPS!Y39="","",[35]IPS!Y39)</f>
        <v>0</v>
      </c>
      <c r="Z39" s="302" t="str">
        <f t="shared" si="8"/>
        <v/>
      </c>
      <c r="AA39" s="201">
        <f t="shared" si="9"/>
        <v>0</v>
      </c>
      <c r="AB39" s="201">
        <f t="shared" si="10"/>
        <v>0</v>
      </c>
      <c r="AC39" s="201">
        <f t="shared" si="11"/>
        <v>1</v>
      </c>
      <c r="AD39" s="201">
        <f t="shared" si="12"/>
        <v>1</v>
      </c>
      <c r="AE39" s="221" t="str">
        <f t="shared" si="13"/>
        <v>Menunjukkan penguasaan dalam mengidentifikasi kegiatan ekonomi</v>
      </c>
      <c r="AF39" s="226" t="str">
        <f t="shared" si="14"/>
        <v>Perlu bantuan dalam mengidentifikasi kegiatan ekonomi</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73"/>
      <c r="B40" s="134" t="str">
        <f t="shared" si="7"/>
        <v/>
      </c>
      <c r="C40" s="135" t="str">
        <f>IF(Data!F36="","",Data!F36)</f>
        <v/>
      </c>
      <c r="D40" s="135" t="str">
        <f>IF(Data!G36="","",Data!G36)</f>
        <v/>
      </c>
      <c r="E40" s="152" t="str">
        <f>IF(Data!H36="","",Data!H36)</f>
        <v/>
      </c>
      <c r="F40" s="135" t="str">
        <f>IF(Data!I36="","",Data!I36)</f>
        <v/>
      </c>
      <c r="G40" s="135">
        <f>IF([35]IPS!G40="","",[35]IPS!G40)</f>
        <v>0</v>
      </c>
      <c r="H40" s="135">
        <f>IF([35]IPS!H40="","",[35]IPS!H40)</f>
        <v>0</v>
      </c>
      <c r="I40" s="135">
        <f>IF([35]IPS!I40="","",[35]IPS!I40)</f>
        <v>0</v>
      </c>
      <c r="J40" s="135">
        <f>IF([35]IPS!J40="","",[35]IPS!J40)</f>
        <v>0</v>
      </c>
      <c r="K40" s="135">
        <f>IF([35]IPS!K40="","",[35]IPS!K40)</f>
        <v>0</v>
      </c>
      <c r="L40" s="135">
        <f>IF([35]IPS!L40="","",[35]IPS!L40)</f>
        <v>0</v>
      </c>
      <c r="M40" s="135">
        <f>IF([35]IPS!M40="","",[35]IPS!M40)</f>
        <v>0</v>
      </c>
      <c r="N40" s="135">
        <f>IF([35]IPS!N40="","",[35]IPS!N40)</f>
        <v>0</v>
      </c>
      <c r="O40" s="135">
        <f>IF([35]IPS!O40="","",[35]IPS!O40)</f>
        <v>0</v>
      </c>
      <c r="P40" s="135">
        <f>IF([35]IPS!P40="","",[35]IPS!P40)</f>
        <v>0</v>
      </c>
      <c r="Q40" s="135">
        <f>IF([35]IPS!Q40="","",[35]IPS!Q40)</f>
        <v>0</v>
      </c>
      <c r="R40" s="135">
        <f>IF([35]IPS!R40="","",[35]IPS!R40)</f>
        <v>0</v>
      </c>
      <c r="S40" s="135">
        <f>IF([35]IPS!S40="","",[35]IPS!S40)</f>
        <v>0</v>
      </c>
      <c r="T40" s="135">
        <f>IF([35]IPS!T40="","",[35]IPS!T40)</f>
        <v>0</v>
      </c>
      <c r="U40" s="135">
        <f>IF([35]IPS!U40="","",[35]IPS!U40)</f>
        <v>0</v>
      </c>
      <c r="V40" s="350">
        <f>IF([35]IPS!V40="","",[35]IPS!V40)</f>
        <v>0</v>
      </c>
      <c r="W40" s="375" t="e">
        <f>IF([35]IPS!W40="","",[35]IPS!W40)</f>
        <v>#DIV/0!</v>
      </c>
      <c r="X40" s="375" t="e">
        <f>IF([35]IPS!X40="","",[35]IPS!X40)</f>
        <v>#DIV/0!</v>
      </c>
      <c r="Y40" s="351">
        <f>IF([35]IPS!Y40="","",[35]IPS!Y40)</f>
        <v>0</v>
      </c>
      <c r="Z40" s="302" t="str">
        <f t="shared" si="8"/>
        <v/>
      </c>
      <c r="AA40" s="201">
        <f t="shared" si="9"/>
        <v>0</v>
      </c>
      <c r="AB40" s="201">
        <f t="shared" si="10"/>
        <v>0</v>
      </c>
      <c r="AC40" s="201">
        <f t="shared" si="11"/>
        <v>1</v>
      </c>
      <c r="AD40" s="201">
        <f t="shared" si="12"/>
        <v>1</v>
      </c>
      <c r="AE40" s="221" t="str">
        <f t="shared" si="13"/>
        <v>Menunjukkan penguasaan dalam mengidentifikasi kegiatan ekonomi</v>
      </c>
      <c r="AF40" s="226" t="str">
        <f t="shared" si="14"/>
        <v>Perlu bantuan dalam mengidentifikasi kegiatan ekonomi</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73"/>
      <c r="B41" s="134" t="str">
        <f t="shared" si="7"/>
        <v/>
      </c>
      <c r="C41" s="135" t="str">
        <f>IF(Data!F37="","",Data!F37)</f>
        <v/>
      </c>
      <c r="D41" s="135" t="str">
        <f>IF(Data!G37="","",Data!G37)</f>
        <v/>
      </c>
      <c r="E41" s="152" t="str">
        <f>IF(Data!H37="","",Data!H37)</f>
        <v/>
      </c>
      <c r="F41" s="135" t="str">
        <f>IF(Data!I37="","",Data!I37)</f>
        <v/>
      </c>
      <c r="G41" s="135">
        <f>IF([35]IPS!G41="","",[35]IPS!G41)</f>
        <v>0</v>
      </c>
      <c r="H41" s="135">
        <f>IF([35]IPS!H41="","",[35]IPS!H41)</f>
        <v>0</v>
      </c>
      <c r="I41" s="135">
        <f>IF([35]IPS!I41="","",[35]IPS!I41)</f>
        <v>0</v>
      </c>
      <c r="J41" s="135">
        <f>IF([35]IPS!J41="","",[35]IPS!J41)</f>
        <v>0</v>
      </c>
      <c r="K41" s="135">
        <f>IF([35]IPS!K41="","",[35]IPS!K41)</f>
        <v>0</v>
      </c>
      <c r="L41" s="135">
        <f>IF([35]IPS!L41="","",[35]IPS!L41)</f>
        <v>0</v>
      </c>
      <c r="M41" s="135">
        <f>IF([35]IPS!M41="","",[35]IPS!M41)</f>
        <v>0</v>
      </c>
      <c r="N41" s="135">
        <f>IF([35]IPS!N41="","",[35]IPS!N41)</f>
        <v>0</v>
      </c>
      <c r="O41" s="135">
        <f>IF([35]IPS!O41="","",[35]IPS!O41)</f>
        <v>0</v>
      </c>
      <c r="P41" s="135">
        <f>IF([35]IPS!P41="","",[35]IPS!P41)</f>
        <v>0</v>
      </c>
      <c r="Q41" s="135">
        <f>IF([35]IPS!Q41="","",[35]IPS!Q41)</f>
        <v>0</v>
      </c>
      <c r="R41" s="135">
        <f>IF([35]IPS!R41="","",[35]IPS!R41)</f>
        <v>0</v>
      </c>
      <c r="S41" s="135">
        <f>IF([35]IPS!S41="","",[35]IPS!S41)</f>
        <v>0</v>
      </c>
      <c r="T41" s="135">
        <f>IF([35]IPS!T41="","",[35]IPS!T41)</f>
        <v>0</v>
      </c>
      <c r="U41" s="135">
        <f>IF([35]IPS!U41="","",[35]IPS!U41)</f>
        <v>0</v>
      </c>
      <c r="V41" s="350">
        <f>IF([35]IPS!V41="","",[35]IPS!V41)</f>
        <v>0</v>
      </c>
      <c r="W41" s="375" t="e">
        <f>IF([35]IPS!W41="","",[35]IPS!W41)</f>
        <v>#DIV/0!</v>
      </c>
      <c r="X41" s="375" t="e">
        <f>IF([35]IPS!X41="","",[35]IPS!X41)</f>
        <v>#DIV/0!</v>
      </c>
      <c r="Y41" s="351">
        <f>IF([35]IPS!Y41="","",[35]IPS!Y41)</f>
        <v>0</v>
      </c>
      <c r="Z41" s="302" t="str">
        <f t="shared" si="8"/>
        <v/>
      </c>
      <c r="AA41" s="201">
        <f t="shared" si="9"/>
        <v>0</v>
      </c>
      <c r="AB41" s="201">
        <f t="shared" si="10"/>
        <v>0</v>
      </c>
      <c r="AC41" s="201">
        <f t="shared" si="11"/>
        <v>1</v>
      </c>
      <c r="AD41" s="201">
        <f t="shared" si="12"/>
        <v>1</v>
      </c>
      <c r="AE41" s="221" t="str">
        <f t="shared" si="13"/>
        <v>Menunjukkan penguasaan dalam mengidentifikasi kegiatan ekonomi</v>
      </c>
      <c r="AF41" s="226" t="str">
        <f t="shared" si="14"/>
        <v>Perlu bantuan dalam mengidentifikasi kegiatan ekonomi</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73"/>
      <c r="B42" s="134" t="str">
        <f t="shared" si="7"/>
        <v/>
      </c>
      <c r="C42" s="135" t="str">
        <f>IF(Data!F38="","",Data!F38)</f>
        <v/>
      </c>
      <c r="D42" s="135" t="str">
        <f>IF(Data!G38="","",Data!G38)</f>
        <v/>
      </c>
      <c r="E42" s="152" t="str">
        <f>IF(Data!H38="","",Data!H38)</f>
        <v/>
      </c>
      <c r="F42" s="135" t="str">
        <f>IF(Data!I38="","",Data!I38)</f>
        <v/>
      </c>
      <c r="G42" s="135">
        <f>IF([35]IPS!G42="","",[35]IPS!G42)</f>
        <v>0</v>
      </c>
      <c r="H42" s="135">
        <f>IF([35]IPS!H42="","",[35]IPS!H42)</f>
        <v>0</v>
      </c>
      <c r="I42" s="135">
        <f>IF([35]IPS!I42="","",[35]IPS!I42)</f>
        <v>0</v>
      </c>
      <c r="J42" s="135">
        <f>IF([35]IPS!J42="","",[35]IPS!J42)</f>
        <v>0</v>
      </c>
      <c r="K42" s="135">
        <f>IF([35]IPS!K42="","",[35]IPS!K42)</f>
        <v>0</v>
      </c>
      <c r="L42" s="135">
        <f>IF([35]IPS!L42="","",[35]IPS!L42)</f>
        <v>0</v>
      </c>
      <c r="M42" s="135">
        <f>IF([35]IPS!M42="","",[35]IPS!M42)</f>
        <v>0</v>
      </c>
      <c r="N42" s="135">
        <f>IF([35]IPS!N42="","",[35]IPS!N42)</f>
        <v>0</v>
      </c>
      <c r="O42" s="135">
        <f>IF([35]IPS!O42="","",[35]IPS!O42)</f>
        <v>0</v>
      </c>
      <c r="P42" s="135">
        <f>IF([35]IPS!P42="","",[35]IPS!P42)</f>
        <v>0</v>
      </c>
      <c r="Q42" s="135">
        <f>IF([35]IPS!Q42="","",[35]IPS!Q42)</f>
        <v>0</v>
      </c>
      <c r="R42" s="135">
        <f>IF([35]IPS!R42="","",[35]IPS!R42)</f>
        <v>0</v>
      </c>
      <c r="S42" s="135">
        <f>IF([35]IPS!S42="","",[35]IPS!S42)</f>
        <v>0</v>
      </c>
      <c r="T42" s="135">
        <f>IF([35]IPS!T42="","",[35]IPS!T42)</f>
        <v>0</v>
      </c>
      <c r="U42" s="135">
        <f>IF([35]IPS!U42="","",[35]IPS!U42)</f>
        <v>0</v>
      </c>
      <c r="V42" s="350">
        <f>IF([35]IPS!V42="","",[35]IPS!V42)</f>
        <v>0</v>
      </c>
      <c r="W42" s="375" t="e">
        <f>IF([35]IPS!W42="","",[35]IPS!W42)</f>
        <v>#DIV/0!</v>
      </c>
      <c r="X42" s="375" t="e">
        <f>IF([35]IPS!X42="","",[35]IPS!X42)</f>
        <v>#DIV/0!</v>
      </c>
      <c r="Y42" s="351">
        <f>IF([35]IPS!Y42="","",[35]IPS!Y42)</f>
        <v>0</v>
      </c>
      <c r="Z42" s="302" t="str">
        <f t="shared" si="8"/>
        <v/>
      </c>
      <c r="AA42" s="201">
        <f t="shared" si="9"/>
        <v>0</v>
      </c>
      <c r="AB42" s="201">
        <f t="shared" si="10"/>
        <v>0</v>
      </c>
      <c r="AC42" s="201">
        <f t="shared" si="11"/>
        <v>1</v>
      </c>
      <c r="AD42" s="201">
        <f t="shared" si="12"/>
        <v>1</v>
      </c>
      <c r="AE42" s="221" t="str">
        <f t="shared" si="13"/>
        <v>Menunjukkan penguasaan dalam mengidentifikasi kegiatan ekonomi</v>
      </c>
      <c r="AF42" s="226" t="str">
        <f t="shared" si="14"/>
        <v>Perlu bantuan dalam mengidentifikasi kegiatan ekonomi</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73"/>
      <c r="B43" s="134" t="str">
        <f t="shared" si="7"/>
        <v/>
      </c>
      <c r="C43" s="135" t="str">
        <f>IF(Data!F39="","",Data!F39)</f>
        <v/>
      </c>
      <c r="D43" s="135" t="str">
        <f>IF(Data!G39="","",Data!G39)</f>
        <v/>
      </c>
      <c r="E43" s="152" t="str">
        <f>IF(Data!H39="","",Data!H39)</f>
        <v/>
      </c>
      <c r="F43" s="135" t="str">
        <f>IF(Data!I39="","",Data!I39)</f>
        <v/>
      </c>
      <c r="G43" s="135">
        <f>IF([35]IPS!G43="","",[35]IPS!G43)</f>
        <v>0</v>
      </c>
      <c r="H43" s="135">
        <f>IF([35]IPS!H43="","",[35]IPS!H43)</f>
        <v>0</v>
      </c>
      <c r="I43" s="135">
        <f>IF([35]IPS!I43="","",[35]IPS!I43)</f>
        <v>0</v>
      </c>
      <c r="J43" s="135">
        <f>IF([35]IPS!J43="","",[35]IPS!J43)</f>
        <v>0</v>
      </c>
      <c r="K43" s="135">
        <f>IF([35]IPS!K43="","",[35]IPS!K43)</f>
        <v>0</v>
      </c>
      <c r="L43" s="135">
        <f>IF([35]IPS!L43="","",[35]IPS!L43)</f>
        <v>0</v>
      </c>
      <c r="M43" s="135">
        <f>IF([35]IPS!M43="","",[35]IPS!M43)</f>
        <v>0</v>
      </c>
      <c r="N43" s="135">
        <f>IF([35]IPS!N43="","",[35]IPS!N43)</f>
        <v>0</v>
      </c>
      <c r="O43" s="135">
        <f>IF([35]IPS!O43="","",[35]IPS!O43)</f>
        <v>0</v>
      </c>
      <c r="P43" s="135">
        <f>IF([35]IPS!P43="","",[35]IPS!P43)</f>
        <v>0</v>
      </c>
      <c r="Q43" s="135">
        <f>IF([35]IPS!Q43="","",[35]IPS!Q43)</f>
        <v>0</v>
      </c>
      <c r="R43" s="135">
        <f>IF([35]IPS!R43="","",[35]IPS!R43)</f>
        <v>0</v>
      </c>
      <c r="S43" s="135">
        <f>IF([35]IPS!S43="","",[35]IPS!S43)</f>
        <v>0</v>
      </c>
      <c r="T43" s="135">
        <f>IF([35]IPS!T43="","",[35]IPS!T43)</f>
        <v>0</v>
      </c>
      <c r="U43" s="135">
        <f>IF([35]IPS!U43="","",[35]IPS!U43)</f>
        <v>0</v>
      </c>
      <c r="V43" s="350">
        <f>IF([35]IPS!V43="","",[35]IPS!V43)</f>
        <v>0</v>
      </c>
      <c r="W43" s="375" t="e">
        <f>IF([35]IPS!W43="","",[35]IPS!W43)</f>
        <v>#DIV/0!</v>
      </c>
      <c r="X43" s="375" t="e">
        <f>IF([35]IPS!X43="","",[35]IPS!X43)</f>
        <v>#DIV/0!</v>
      </c>
      <c r="Y43" s="351">
        <f>IF([35]IPS!Y43="","",[35]IPS!Y43)</f>
        <v>0</v>
      </c>
      <c r="Z43" s="302" t="str">
        <f t="shared" si="8"/>
        <v/>
      </c>
      <c r="AA43" s="201">
        <f t="shared" si="9"/>
        <v>0</v>
      </c>
      <c r="AB43" s="201">
        <f t="shared" si="10"/>
        <v>0</v>
      </c>
      <c r="AC43" s="201">
        <f t="shared" si="11"/>
        <v>1</v>
      </c>
      <c r="AD43" s="201">
        <f t="shared" si="12"/>
        <v>1</v>
      </c>
      <c r="AE43" s="221" t="str">
        <f t="shared" si="13"/>
        <v>Menunjukkan penguasaan dalam mengidentifikasi kegiatan ekonomi</v>
      </c>
      <c r="AF43" s="226" t="str">
        <f t="shared" si="14"/>
        <v>Perlu bantuan dalam mengidentifikasi kegiatan ekonomi</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73"/>
      <c r="B44" s="134" t="str">
        <f t="shared" si="7"/>
        <v/>
      </c>
      <c r="C44" s="135" t="str">
        <f>IF(Data!F40="","",Data!F40)</f>
        <v/>
      </c>
      <c r="D44" s="135" t="str">
        <f>IF(Data!G40="","",Data!G40)</f>
        <v/>
      </c>
      <c r="E44" s="152" t="str">
        <f>IF(Data!H40="","",Data!H40)</f>
        <v/>
      </c>
      <c r="F44" s="135" t="str">
        <f>IF(Data!I40="","",Data!I40)</f>
        <v/>
      </c>
      <c r="G44" s="135">
        <f>IF([35]IPS!G44="","",[35]IPS!G44)</f>
        <v>0</v>
      </c>
      <c r="H44" s="135">
        <f>IF([35]IPS!H44="","",[35]IPS!H44)</f>
        <v>0</v>
      </c>
      <c r="I44" s="135">
        <f>IF([35]IPS!I44="","",[35]IPS!I44)</f>
        <v>0</v>
      </c>
      <c r="J44" s="135">
        <f>IF([35]IPS!J44="","",[35]IPS!J44)</f>
        <v>0</v>
      </c>
      <c r="K44" s="135">
        <f>IF([35]IPS!K44="","",[35]IPS!K44)</f>
        <v>0</v>
      </c>
      <c r="L44" s="135">
        <f>IF([35]IPS!L44="","",[35]IPS!L44)</f>
        <v>0</v>
      </c>
      <c r="M44" s="135">
        <f>IF([35]IPS!M44="","",[35]IPS!M44)</f>
        <v>0</v>
      </c>
      <c r="N44" s="135">
        <f>IF([35]IPS!N44="","",[35]IPS!N44)</f>
        <v>0</v>
      </c>
      <c r="O44" s="135">
        <f>IF([35]IPS!O44="","",[35]IPS!O44)</f>
        <v>0</v>
      </c>
      <c r="P44" s="135">
        <f>IF([35]IPS!P44="","",[35]IPS!P44)</f>
        <v>0</v>
      </c>
      <c r="Q44" s="135">
        <f>IF([35]IPS!Q44="","",[35]IPS!Q44)</f>
        <v>0</v>
      </c>
      <c r="R44" s="135">
        <f>IF([35]IPS!R44="","",[35]IPS!R44)</f>
        <v>0</v>
      </c>
      <c r="S44" s="135">
        <f>IF([35]IPS!S44="","",[35]IPS!S44)</f>
        <v>0</v>
      </c>
      <c r="T44" s="135">
        <f>IF([35]IPS!T44="","",[35]IPS!T44)</f>
        <v>0</v>
      </c>
      <c r="U44" s="135">
        <f>IF([35]IPS!U44="","",[35]IPS!U44)</f>
        <v>0</v>
      </c>
      <c r="V44" s="350">
        <f>IF([35]IPS!V44="","",[35]IPS!V44)</f>
        <v>0</v>
      </c>
      <c r="W44" s="375" t="e">
        <f>IF([35]IPS!W44="","",[35]IPS!W44)</f>
        <v>#DIV/0!</v>
      </c>
      <c r="X44" s="375" t="e">
        <f>IF([35]IPS!X44="","",[35]IPS!X44)</f>
        <v>#DIV/0!</v>
      </c>
      <c r="Y44" s="351">
        <f>IF([35]IPS!Y44="","",[35]IPS!Y44)</f>
        <v>0</v>
      </c>
      <c r="Z44" s="302" t="str">
        <f t="shared" si="8"/>
        <v/>
      </c>
      <c r="AA44" s="201">
        <f t="shared" si="9"/>
        <v>0</v>
      </c>
      <c r="AB44" s="201">
        <f t="shared" si="10"/>
        <v>0</v>
      </c>
      <c r="AC44" s="201">
        <f t="shared" si="11"/>
        <v>1</v>
      </c>
      <c r="AD44" s="201">
        <f t="shared" si="12"/>
        <v>1</v>
      </c>
      <c r="AE44" s="221" t="str">
        <f t="shared" si="13"/>
        <v>Menunjukkan penguasaan dalam mengidentifikasi kegiatan ekonomi</v>
      </c>
      <c r="AF44" s="226" t="str">
        <f t="shared" si="14"/>
        <v>Perlu bantuan dalam mengidentifikasi kegiatan ekonomi</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73"/>
      <c r="B45" s="134" t="str">
        <f t="shared" si="7"/>
        <v/>
      </c>
      <c r="C45" s="135" t="str">
        <f>IF(Data!F41="","",Data!F41)</f>
        <v/>
      </c>
      <c r="D45" s="135" t="str">
        <f>IF(Data!G41="","",Data!G41)</f>
        <v/>
      </c>
      <c r="E45" s="152" t="str">
        <f>IF(Data!H41="","",Data!H41)</f>
        <v/>
      </c>
      <c r="F45" s="135" t="str">
        <f>IF(Data!I41="","",Data!I41)</f>
        <v/>
      </c>
      <c r="G45" s="135">
        <f>IF([35]IPS!G45="","",[35]IPS!G45)</f>
        <v>0</v>
      </c>
      <c r="H45" s="135">
        <f>IF([35]IPS!H45="","",[35]IPS!H45)</f>
        <v>0</v>
      </c>
      <c r="I45" s="135">
        <f>IF([35]IPS!I45="","",[35]IPS!I45)</f>
        <v>0</v>
      </c>
      <c r="J45" s="135">
        <f>IF([35]IPS!J45="","",[35]IPS!J45)</f>
        <v>0</v>
      </c>
      <c r="K45" s="135">
        <f>IF([35]IPS!K45="","",[35]IPS!K45)</f>
        <v>0</v>
      </c>
      <c r="L45" s="135">
        <f>IF([35]IPS!L45="","",[35]IPS!L45)</f>
        <v>0</v>
      </c>
      <c r="M45" s="135">
        <f>IF([35]IPS!M45="","",[35]IPS!M45)</f>
        <v>0</v>
      </c>
      <c r="N45" s="135">
        <f>IF([35]IPS!N45="","",[35]IPS!N45)</f>
        <v>0</v>
      </c>
      <c r="O45" s="135">
        <f>IF([35]IPS!O45="","",[35]IPS!O45)</f>
        <v>0</v>
      </c>
      <c r="P45" s="135">
        <f>IF([35]IPS!P45="","",[35]IPS!P45)</f>
        <v>0</v>
      </c>
      <c r="Q45" s="135">
        <f>IF([35]IPS!Q45="","",[35]IPS!Q45)</f>
        <v>0</v>
      </c>
      <c r="R45" s="135">
        <f>IF([35]IPS!R45="","",[35]IPS!R45)</f>
        <v>0</v>
      </c>
      <c r="S45" s="135">
        <f>IF([35]IPS!S45="","",[35]IPS!S45)</f>
        <v>0</v>
      </c>
      <c r="T45" s="135">
        <f>IF([35]IPS!T45="","",[35]IPS!T45)</f>
        <v>0</v>
      </c>
      <c r="U45" s="135">
        <f>IF([35]IPS!U45="","",[35]IPS!U45)</f>
        <v>0</v>
      </c>
      <c r="V45" s="350">
        <f>IF([35]IPS!V45="","",[35]IPS!V45)</f>
        <v>0</v>
      </c>
      <c r="W45" s="375" t="e">
        <f>IF([35]IPS!W45="","",[35]IPS!W45)</f>
        <v>#DIV/0!</v>
      </c>
      <c r="X45" s="375" t="e">
        <f>IF([35]IPS!X45="","",[35]IPS!X45)</f>
        <v>#DIV/0!</v>
      </c>
      <c r="Y45" s="351">
        <f>IF([35]IPS!Y45="","",[35]IPS!Y45)</f>
        <v>0</v>
      </c>
      <c r="Z45" s="302" t="str">
        <f t="shared" si="8"/>
        <v/>
      </c>
      <c r="AA45" s="201">
        <f t="shared" si="9"/>
        <v>0</v>
      </c>
      <c r="AB45" s="201">
        <f t="shared" si="10"/>
        <v>0</v>
      </c>
      <c r="AC45" s="201">
        <f t="shared" si="11"/>
        <v>1</v>
      </c>
      <c r="AD45" s="201">
        <f t="shared" si="12"/>
        <v>1</v>
      </c>
      <c r="AE45" s="221" t="str">
        <f t="shared" si="13"/>
        <v>Menunjukkan penguasaan dalam mengidentifikasi kegiatan ekonomi</v>
      </c>
      <c r="AF45" s="226" t="str">
        <f t="shared" si="14"/>
        <v>Perlu bantuan dalam mengidentifikasi kegiatan ekonomi</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73"/>
      <c r="B46" s="134" t="str">
        <f t="shared" si="7"/>
        <v/>
      </c>
      <c r="C46" s="135" t="str">
        <f>IF(Data!F42="","",Data!F42)</f>
        <v/>
      </c>
      <c r="D46" s="135" t="str">
        <f>IF(Data!G42="","",Data!G42)</f>
        <v/>
      </c>
      <c r="E46" s="152" t="str">
        <f>IF(Data!H42="","",Data!H42)</f>
        <v/>
      </c>
      <c r="F46" s="135" t="str">
        <f>IF(Data!I42="","",Data!I42)</f>
        <v/>
      </c>
      <c r="G46" s="135">
        <f>IF([35]IPS!G46="","",[35]IPS!G46)</f>
        <v>0</v>
      </c>
      <c r="H46" s="135">
        <f>IF([35]IPS!H46="","",[35]IPS!H46)</f>
        <v>0</v>
      </c>
      <c r="I46" s="135">
        <f>IF([35]IPS!I46="","",[35]IPS!I46)</f>
        <v>0</v>
      </c>
      <c r="J46" s="135">
        <f>IF([35]IPS!J46="","",[35]IPS!J46)</f>
        <v>0</v>
      </c>
      <c r="K46" s="135">
        <f>IF([35]IPS!K46="","",[35]IPS!K46)</f>
        <v>0</v>
      </c>
      <c r="L46" s="135">
        <f>IF([35]IPS!L46="","",[35]IPS!L46)</f>
        <v>0</v>
      </c>
      <c r="M46" s="135">
        <f>IF([35]IPS!M46="","",[35]IPS!M46)</f>
        <v>0</v>
      </c>
      <c r="N46" s="135">
        <f>IF([35]IPS!N46="","",[35]IPS!N46)</f>
        <v>0</v>
      </c>
      <c r="O46" s="135">
        <f>IF([35]IPS!O46="","",[35]IPS!O46)</f>
        <v>0</v>
      </c>
      <c r="P46" s="135">
        <f>IF([35]IPS!P46="","",[35]IPS!P46)</f>
        <v>0</v>
      </c>
      <c r="Q46" s="135">
        <f>IF([35]IPS!Q46="","",[35]IPS!Q46)</f>
        <v>0</v>
      </c>
      <c r="R46" s="135">
        <f>IF([35]IPS!R46="","",[35]IPS!R46)</f>
        <v>0</v>
      </c>
      <c r="S46" s="135">
        <f>IF([35]IPS!S46="","",[35]IPS!S46)</f>
        <v>0</v>
      </c>
      <c r="T46" s="135">
        <f>IF([35]IPS!T46="","",[35]IPS!T46)</f>
        <v>0</v>
      </c>
      <c r="U46" s="135">
        <f>IF([35]IPS!U46="","",[35]IPS!U46)</f>
        <v>0</v>
      </c>
      <c r="V46" s="350">
        <f>IF([35]IPS!V46="","",[35]IPS!V46)</f>
        <v>0</v>
      </c>
      <c r="W46" s="375" t="e">
        <f>IF([35]IPS!W46="","",[35]IPS!W46)</f>
        <v>#DIV/0!</v>
      </c>
      <c r="X46" s="375" t="e">
        <f>IF([35]IPS!X46="","",[35]IPS!X46)</f>
        <v>#DIV/0!</v>
      </c>
      <c r="Y46" s="351">
        <f>IF([35]IPS!Y46="","",[35]IPS!Y46)</f>
        <v>0</v>
      </c>
      <c r="Z46" s="302" t="str">
        <f t="shared" si="8"/>
        <v/>
      </c>
      <c r="AA46" s="201">
        <f t="shared" si="9"/>
        <v>0</v>
      </c>
      <c r="AB46" s="201">
        <f t="shared" si="10"/>
        <v>0</v>
      </c>
      <c r="AC46" s="201">
        <f t="shared" si="11"/>
        <v>1</v>
      </c>
      <c r="AD46" s="201">
        <f t="shared" si="12"/>
        <v>1</v>
      </c>
      <c r="AE46" s="221" t="str">
        <f t="shared" si="13"/>
        <v>Menunjukkan penguasaan dalam mengidentifikasi kegiatan ekonomi</v>
      </c>
      <c r="AF46" s="226" t="str">
        <f t="shared" si="14"/>
        <v>Perlu bantuan dalam mengidentifikasi kegiatan ekonomi</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73"/>
      <c r="B47" s="134" t="str">
        <f t="shared" si="7"/>
        <v/>
      </c>
      <c r="C47" s="135" t="str">
        <f>IF(Data!F43="","",Data!F43)</f>
        <v/>
      </c>
      <c r="D47" s="135" t="str">
        <f>IF(Data!G43="","",Data!G43)</f>
        <v/>
      </c>
      <c r="E47" s="152" t="str">
        <f>IF(Data!H43="","",Data!H43)</f>
        <v/>
      </c>
      <c r="F47" s="135" t="str">
        <f>IF(Data!I43="","",Data!I43)</f>
        <v/>
      </c>
      <c r="G47" s="135">
        <f>IF([35]IPS!G47="","",[35]IPS!G47)</f>
        <v>0</v>
      </c>
      <c r="H47" s="135">
        <f>IF([35]IPS!H47="","",[35]IPS!H47)</f>
        <v>0</v>
      </c>
      <c r="I47" s="135">
        <f>IF([35]IPS!I47="","",[35]IPS!I47)</f>
        <v>0</v>
      </c>
      <c r="J47" s="135">
        <f>IF([35]IPS!J47="","",[35]IPS!J47)</f>
        <v>0</v>
      </c>
      <c r="K47" s="135">
        <f>IF([35]IPS!K47="","",[35]IPS!K47)</f>
        <v>0</v>
      </c>
      <c r="L47" s="135">
        <f>IF([35]IPS!L47="","",[35]IPS!L47)</f>
        <v>0</v>
      </c>
      <c r="M47" s="135">
        <f>IF([35]IPS!M47="","",[35]IPS!M47)</f>
        <v>0</v>
      </c>
      <c r="N47" s="135">
        <f>IF([35]IPS!N47="","",[35]IPS!N47)</f>
        <v>0</v>
      </c>
      <c r="O47" s="135">
        <f>IF([35]IPS!O47="","",[35]IPS!O47)</f>
        <v>0</v>
      </c>
      <c r="P47" s="135">
        <f>IF([35]IPS!P47="","",[35]IPS!P47)</f>
        <v>0</v>
      </c>
      <c r="Q47" s="135">
        <f>IF([35]IPS!Q47="","",[35]IPS!Q47)</f>
        <v>0</v>
      </c>
      <c r="R47" s="135">
        <f>IF([35]IPS!R47="","",[35]IPS!R47)</f>
        <v>0</v>
      </c>
      <c r="S47" s="135">
        <f>IF([35]IPS!S47="","",[35]IPS!S47)</f>
        <v>0</v>
      </c>
      <c r="T47" s="135">
        <f>IF([35]IPS!T47="","",[35]IPS!T47)</f>
        <v>0</v>
      </c>
      <c r="U47" s="135">
        <f>IF([35]IPS!U47="","",[35]IPS!U47)</f>
        <v>0</v>
      </c>
      <c r="V47" s="350">
        <f>IF([35]IPS!V47="","",[35]IPS!V47)</f>
        <v>0</v>
      </c>
      <c r="W47" s="375" t="e">
        <f>IF([35]IPS!W47="","",[35]IPS!W47)</f>
        <v>#DIV/0!</v>
      </c>
      <c r="X47" s="375" t="e">
        <f>IF([35]IPS!X47="","",[35]IPS!X47)</f>
        <v>#DIV/0!</v>
      </c>
      <c r="Y47" s="351">
        <f>IF([35]IPS!Y47="","",[35]IPS!Y47)</f>
        <v>0</v>
      </c>
      <c r="Z47" s="302" t="str">
        <f t="shared" si="8"/>
        <v/>
      </c>
      <c r="AA47" s="201">
        <f t="shared" si="9"/>
        <v>0</v>
      </c>
      <c r="AB47" s="201">
        <f t="shared" si="10"/>
        <v>0</v>
      </c>
      <c r="AC47" s="201">
        <f t="shared" si="11"/>
        <v>1</v>
      </c>
      <c r="AD47" s="201">
        <f t="shared" si="12"/>
        <v>1</v>
      </c>
      <c r="AE47" s="221" t="str">
        <f t="shared" si="13"/>
        <v>Menunjukkan penguasaan dalam mengidentifikasi kegiatan ekonomi</v>
      </c>
      <c r="AF47" s="226" t="str">
        <f t="shared" si="14"/>
        <v>Perlu bantuan dalam mengidentifikasi kegiatan ekonomi</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73"/>
      <c r="B48" s="134" t="str">
        <f t="shared" si="7"/>
        <v/>
      </c>
      <c r="C48" s="135" t="str">
        <f>IF(Data!F44="","",Data!F44)</f>
        <v/>
      </c>
      <c r="D48" s="135" t="str">
        <f>IF(Data!G44="","",Data!G44)</f>
        <v/>
      </c>
      <c r="E48" s="152" t="str">
        <f>IF(Data!H44="","",Data!H44)</f>
        <v/>
      </c>
      <c r="F48" s="135" t="str">
        <f>IF(Data!I44="","",Data!I44)</f>
        <v/>
      </c>
      <c r="G48" s="135">
        <f>IF([35]IPS!G48="","",[35]IPS!G48)</f>
        <v>0</v>
      </c>
      <c r="H48" s="135">
        <f>IF([35]IPS!H48="","",[35]IPS!H48)</f>
        <v>0</v>
      </c>
      <c r="I48" s="135">
        <f>IF([35]IPS!I48="","",[35]IPS!I48)</f>
        <v>0</v>
      </c>
      <c r="J48" s="135">
        <f>IF([35]IPS!J48="","",[35]IPS!J48)</f>
        <v>0</v>
      </c>
      <c r="K48" s="135">
        <f>IF([35]IPS!K48="","",[35]IPS!K48)</f>
        <v>0</v>
      </c>
      <c r="L48" s="135">
        <f>IF([35]IPS!L48="","",[35]IPS!L48)</f>
        <v>0</v>
      </c>
      <c r="M48" s="135">
        <f>IF([35]IPS!M48="","",[35]IPS!M48)</f>
        <v>0</v>
      </c>
      <c r="N48" s="135">
        <f>IF([35]IPS!N48="","",[35]IPS!N48)</f>
        <v>0</v>
      </c>
      <c r="O48" s="135">
        <f>IF([35]IPS!O48="","",[35]IPS!O48)</f>
        <v>0</v>
      </c>
      <c r="P48" s="135">
        <f>IF([35]IPS!P48="","",[35]IPS!P48)</f>
        <v>0</v>
      </c>
      <c r="Q48" s="135">
        <f>IF([35]IPS!Q48="","",[35]IPS!Q48)</f>
        <v>0</v>
      </c>
      <c r="R48" s="135">
        <f>IF([35]IPS!R48="","",[35]IPS!R48)</f>
        <v>0</v>
      </c>
      <c r="S48" s="135">
        <f>IF([35]IPS!S48="","",[35]IPS!S48)</f>
        <v>0</v>
      </c>
      <c r="T48" s="135">
        <f>IF([35]IPS!T48="","",[35]IPS!T48)</f>
        <v>0</v>
      </c>
      <c r="U48" s="135">
        <f>IF([35]IPS!U48="","",[35]IPS!U48)</f>
        <v>0</v>
      </c>
      <c r="V48" s="350">
        <f>IF([35]IPS!V48="","",[35]IPS!V48)</f>
        <v>0</v>
      </c>
      <c r="W48" s="375" t="e">
        <f>IF([35]IPS!W48="","",[35]IPS!W48)</f>
        <v>#DIV/0!</v>
      </c>
      <c r="X48" s="375" t="e">
        <f>IF([35]IPS!X48="","",[35]IPS!X48)</f>
        <v>#DIV/0!</v>
      </c>
      <c r="Y48" s="351">
        <f>IF([35]IPS!Y48="","",[35]IPS!Y48)</f>
        <v>0</v>
      </c>
      <c r="Z48" s="302" t="str">
        <f t="shared" si="8"/>
        <v/>
      </c>
      <c r="AA48" s="201">
        <f t="shared" si="9"/>
        <v>0</v>
      </c>
      <c r="AB48" s="201">
        <f t="shared" si="10"/>
        <v>0</v>
      </c>
      <c r="AC48" s="201">
        <f t="shared" si="11"/>
        <v>1</v>
      </c>
      <c r="AD48" s="201">
        <f t="shared" si="12"/>
        <v>1</v>
      </c>
      <c r="AE48" s="221" t="str">
        <f t="shared" si="13"/>
        <v>Menunjukkan penguasaan dalam mengidentifikasi kegiatan ekonomi</v>
      </c>
      <c r="AF48" s="226" t="str">
        <f t="shared" si="14"/>
        <v>Perlu bantuan dalam mengidentifikasi kegiatan ekonomi</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73"/>
      <c r="B49" s="134" t="str">
        <f t="shared" si="7"/>
        <v/>
      </c>
      <c r="C49" s="135" t="str">
        <f>IF(Data!F45="","",Data!F45)</f>
        <v/>
      </c>
      <c r="D49" s="135" t="str">
        <f>IF(Data!G45="","",Data!G45)</f>
        <v/>
      </c>
      <c r="E49" s="152" t="str">
        <f>IF(Data!H45="","",Data!H45)</f>
        <v/>
      </c>
      <c r="F49" s="135" t="str">
        <f>IF(Data!I45="","",Data!I45)</f>
        <v/>
      </c>
      <c r="G49" s="135">
        <f>IF([35]IPS!G49="","",[35]IPS!G49)</f>
        <v>0</v>
      </c>
      <c r="H49" s="135">
        <f>IF([35]IPS!H49="","",[35]IPS!H49)</f>
        <v>0</v>
      </c>
      <c r="I49" s="135">
        <f>IF([35]IPS!I49="","",[35]IPS!I49)</f>
        <v>0</v>
      </c>
      <c r="J49" s="135">
        <f>IF([35]IPS!J49="","",[35]IPS!J49)</f>
        <v>0</v>
      </c>
      <c r="K49" s="135">
        <f>IF([35]IPS!K49="","",[35]IPS!K49)</f>
        <v>0</v>
      </c>
      <c r="L49" s="135">
        <f>IF([35]IPS!L49="","",[35]IPS!L49)</f>
        <v>0</v>
      </c>
      <c r="M49" s="135">
        <f>IF([35]IPS!M49="","",[35]IPS!M49)</f>
        <v>0</v>
      </c>
      <c r="N49" s="135">
        <f>IF([35]IPS!N49="","",[35]IPS!N49)</f>
        <v>0</v>
      </c>
      <c r="O49" s="135">
        <f>IF([35]IPS!O49="","",[35]IPS!O49)</f>
        <v>0</v>
      </c>
      <c r="P49" s="135">
        <f>IF([35]IPS!P49="","",[35]IPS!P49)</f>
        <v>0</v>
      </c>
      <c r="Q49" s="135">
        <f>IF([35]IPS!Q49="","",[35]IPS!Q49)</f>
        <v>0</v>
      </c>
      <c r="R49" s="135">
        <f>IF([35]IPS!R49="","",[35]IPS!R49)</f>
        <v>0</v>
      </c>
      <c r="S49" s="135">
        <f>IF([35]IPS!S49="","",[35]IPS!S49)</f>
        <v>0</v>
      </c>
      <c r="T49" s="135">
        <f>IF([35]IPS!T49="","",[35]IPS!T49)</f>
        <v>0</v>
      </c>
      <c r="U49" s="135">
        <f>IF([35]IPS!U49="","",[35]IPS!U49)</f>
        <v>0</v>
      </c>
      <c r="V49" s="350">
        <f>IF([35]IPS!V49="","",[35]IPS!V49)</f>
        <v>0</v>
      </c>
      <c r="W49" s="375" t="e">
        <f>IF([35]IPS!W49="","",[35]IPS!W49)</f>
        <v>#DIV/0!</v>
      </c>
      <c r="X49" s="375" t="e">
        <f>IF([35]IPS!X49="","",[35]IPS!X49)</f>
        <v>#DIV/0!</v>
      </c>
      <c r="Y49" s="351">
        <f>IF([35]IPS!Y49="","",[35]IPS!Y49)</f>
        <v>0</v>
      </c>
      <c r="Z49" s="302" t="str">
        <f t="shared" si="8"/>
        <v/>
      </c>
      <c r="AA49" s="201">
        <f t="shared" si="9"/>
        <v>0</v>
      </c>
      <c r="AB49" s="201">
        <f t="shared" si="10"/>
        <v>0</v>
      </c>
      <c r="AC49" s="201">
        <f t="shared" si="11"/>
        <v>1</v>
      </c>
      <c r="AD49" s="201">
        <f t="shared" si="12"/>
        <v>1</v>
      </c>
      <c r="AE49" s="221" t="str">
        <f t="shared" si="13"/>
        <v>Menunjukkan penguasaan dalam mengidentifikasi kegiatan ekonomi</v>
      </c>
      <c r="AF49" s="226" t="str">
        <f t="shared" si="14"/>
        <v>Perlu bantuan dalam mengidentifikasi kegiatan ekonomi</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73"/>
      <c r="B50" s="134" t="str">
        <f t="shared" si="7"/>
        <v/>
      </c>
      <c r="C50" s="135" t="str">
        <f>IF(Data!F46="","",Data!F46)</f>
        <v/>
      </c>
      <c r="D50" s="135" t="str">
        <f>IF(Data!G46="","",Data!G46)</f>
        <v/>
      </c>
      <c r="E50" s="152" t="str">
        <f>IF(Data!H46="","",Data!H46)</f>
        <v/>
      </c>
      <c r="F50" s="135" t="str">
        <f>IF(Data!I46="","",Data!I46)</f>
        <v/>
      </c>
      <c r="G50" s="135">
        <f>IF([35]IPS!G50="","",[35]IPS!G50)</f>
        <v>0</v>
      </c>
      <c r="H50" s="135">
        <f>IF([35]IPS!H50="","",[35]IPS!H50)</f>
        <v>0</v>
      </c>
      <c r="I50" s="135">
        <f>IF([35]IPS!I50="","",[35]IPS!I50)</f>
        <v>0</v>
      </c>
      <c r="J50" s="135">
        <f>IF([35]IPS!J50="","",[35]IPS!J50)</f>
        <v>0</v>
      </c>
      <c r="K50" s="135">
        <f>IF([35]IPS!K50="","",[35]IPS!K50)</f>
        <v>0</v>
      </c>
      <c r="L50" s="135">
        <f>IF([35]IPS!L50="","",[35]IPS!L50)</f>
        <v>0</v>
      </c>
      <c r="M50" s="135">
        <f>IF([35]IPS!M50="","",[35]IPS!M50)</f>
        <v>0</v>
      </c>
      <c r="N50" s="135">
        <f>IF([35]IPS!N50="","",[35]IPS!N50)</f>
        <v>0</v>
      </c>
      <c r="O50" s="135">
        <f>IF([35]IPS!O50="","",[35]IPS!O50)</f>
        <v>0</v>
      </c>
      <c r="P50" s="135">
        <f>IF([35]IPS!P50="","",[35]IPS!P50)</f>
        <v>0</v>
      </c>
      <c r="Q50" s="135">
        <f>IF([35]IPS!Q50="","",[35]IPS!Q50)</f>
        <v>0</v>
      </c>
      <c r="R50" s="135">
        <f>IF([35]IPS!R50="","",[35]IPS!R50)</f>
        <v>0</v>
      </c>
      <c r="S50" s="135">
        <f>IF([35]IPS!S50="","",[35]IPS!S50)</f>
        <v>0</v>
      </c>
      <c r="T50" s="135">
        <f>IF([35]IPS!T50="","",[35]IPS!T50)</f>
        <v>0</v>
      </c>
      <c r="U50" s="135">
        <f>IF([35]IPS!U50="","",[35]IPS!U50)</f>
        <v>0</v>
      </c>
      <c r="V50" s="350">
        <f>IF([35]IPS!V50="","",[35]IPS!V50)</f>
        <v>0</v>
      </c>
      <c r="W50" s="375" t="e">
        <f>IF([35]IPS!W50="","",[35]IPS!W50)</f>
        <v>#DIV/0!</v>
      </c>
      <c r="X50" s="375" t="e">
        <f>IF([35]IPS!X50="","",[35]IPS!X50)</f>
        <v>#DIV/0!</v>
      </c>
      <c r="Y50" s="351">
        <f>IF([35]IPS!Y50="","",[35]IPS!Y50)</f>
        <v>0</v>
      </c>
      <c r="Z50" s="302" t="str">
        <f t="shared" si="8"/>
        <v/>
      </c>
      <c r="AA50" s="201">
        <f t="shared" si="9"/>
        <v>0</v>
      </c>
      <c r="AB50" s="201">
        <f t="shared" si="10"/>
        <v>0</v>
      </c>
      <c r="AC50" s="201">
        <f t="shared" si="11"/>
        <v>1</v>
      </c>
      <c r="AD50" s="201">
        <f t="shared" si="12"/>
        <v>1</v>
      </c>
      <c r="AE50" s="221" t="str">
        <f t="shared" si="13"/>
        <v>Menunjukkan penguasaan dalam mengidentifikasi kegiatan ekonomi</v>
      </c>
      <c r="AF50" s="226" t="str">
        <f t="shared" si="14"/>
        <v>Perlu bantuan dalam mengidentifikasi kegiatan ekonomi</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73"/>
      <c r="B51" s="134" t="str">
        <f t="shared" si="7"/>
        <v/>
      </c>
      <c r="C51" s="135" t="str">
        <f>IF(Data!F47="","",Data!F47)</f>
        <v/>
      </c>
      <c r="D51" s="135" t="str">
        <f>IF(Data!G47="","",Data!G47)</f>
        <v/>
      </c>
      <c r="E51" s="152" t="str">
        <f>IF(Data!H47="","",Data!H47)</f>
        <v/>
      </c>
      <c r="F51" s="135" t="str">
        <f>IF(Data!I47="","",Data!I47)</f>
        <v/>
      </c>
      <c r="G51" s="135">
        <f>IF([35]IPS!G51="","",[35]IPS!G51)</f>
        <v>0</v>
      </c>
      <c r="H51" s="135">
        <f>IF([35]IPS!H51="","",[35]IPS!H51)</f>
        <v>0</v>
      </c>
      <c r="I51" s="135">
        <f>IF([35]IPS!I51="","",[35]IPS!I51)</f>
        <v>0</v>
      </c>
      <c r="J51" s="135">
        <f>IF([35]IPS!J51="","",[35]IPS!J51)</f>
        <v>0</v>
      </c>
      <c r="K51" s="135">
        <f>IF([35]IPS!K51="","",[35]IPS!K51)</f>
        <v>0</v>
      </c>
      <c r="L51" s="135">
        <f>IF([35]IPS!L51="","",[35]IPS!L51)</f>
        <v>0</v>
      </c>
      <c r="M51" s="135">
        <f>IF([35]IPS!M51="","",[35]IPS!M51)</f>
        <v>0</v>
      </c>
      <c r="N51" s="135">
        <f>IF([35]IPS!N51="","",[35]IPS!N51)</f>
        <v>0</v>
      </c>
      <c r="O51" s="135">
        <f>IF([35]IPS!O51="","",[35]IPS!O51)</f>
        <v>0</v>
      </c>
      <c r="P51" s="135">
        <f>IF([35]IPS!P51="","",[35]IPS!P51)</f>
        <v>0</v>
      </c>
      <c r="Q51" s="135">
        <f>IF([35]IPS!Q51="","",[35]IPS!Q51)</f>
        <v>0</v>
      </c>
      <c r="R51" s="135">
        <f>IF([35]IPS!R51="","",[35]IPS!R51)</f>
        <v>0</v>
      </c>
      <c r="S51" s="135">
        <f>IF([35]IPS!S51="","",[35]IPS!S51)</f>
        <v>0</v>
      </c>
      <c r="T51" s="135">
        <f>IF([35]IPS!T51="","",[35]IPS!T51)</f>
        <v>0</v>
      </c>
      <c r="U51" s="135">
        <f>IF([35]IPS!U51="","",[35]IPS!U51)</f>
        <v>0</v>
      </c>
      <c r="V51" s="350">
        <f>IF([35]IPS!V51="","",[35]IPS!V51)</f>
        <v>0</v>
      </c>
      <c r="W51" s="301">
        <f t="shared" ref="W51:W54" si="15">IF(COUNT(G51:N51)&lt;2,"",ROUND(SUM(G51:N51)/$W$6,0))</f>
        <v>0</v>
      </c>
      <c r="X51" s="301">
        <f t="shared" ref="X51:X54" si="16">IF(COUNT(O51:V51)&lt;2,"",ROUND(SUM(O51:V51)/$X$6,0))</f>
        <v>0</v>
      </c>
      <c r="Y51" s="351">
        <f>IF([35]IPS!Y51="","",[35]IPS!Y51)</f>
        <v>0</v>
      </c>
      <c r="Z51" s="302">
        <f t="shared" si="8"/>
        <v>0</v>
      </c>
      <c r="AA51" s="201">
        <f t="shared" si="9"/>
        <v>0</v>
      </c>
      <c r="AB51" s="201">
        <f t="shared" si="10"/>
        <v>0</v>
      </c>
      <c r="AC51" s="201">
        <f t="shared" si="11"/>
        <v>1</v>
      </c>
      <c r="AD51" s="201">
        <f t="shared" si="12"/>
        <v>1</v>
      </c>
      <c r="AE51" s="221" t="str">
        <f t="shared" si="13"/>
        <v>Menunjukkan penguasaan dalam mengidentifikasi kegiatan ekonomi</v>
      </c>
      <c r="AF51" s="226" t="str">
        <f t="shared" si="14"/>
        <v>Perlu bantuan dalam mengidentifikasi kegiatan ekonomi</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73"/>
      <c r="B52" s="134" t="str">
        <f t="shared" si="7"/>
        <v/>
      </c>
      <c r="C52" s="135" t="str">
        <f>IF(Data!F48="","",Data!F48)</f>
        <v/>
      </c>
      <c r="D52" s="135" t="str">
        <f>IF(Data!G48="","",Data!G48)</f>
        <v/>
      </c>
      <c r="E52" s="152" t="str">
        <f>IF(Data!H48="","",Data!H48)</f>
        <v/>
      </c>
      <c r="F52" s="135" t="str">
        <f>IF(Data!I48="","",Data!I48)</f>
        <v/>
      </c>
      <c r="G52" s="135">
        <f>IF([35]IPS!G52="","",[35]IPS!G52)</f>
        <v>0</v>
      </c>
      <c r="H52" s="135">
        <f>IF([35]IPS!H52="","",[35]IPS!H52)</f>
        <v>0</v>
      </c>
      <c r="I52" s="135">
        <f>IF([35]IPS!I52="","",[35]IPS!I52)</f>
        <v>0</v>
      </c>
      <c r="J52" s="135">
        <f>IF([35]IPS!J52="","",[35]IPS!J52)</f>
        <v>0</v>
      </c>
      <c r="K52" s="135">
        <f>IF([35]IPS!K52="","",[35]IPS!K52)</f>
        <v>0</v>
      </c>
      <c r="L52" s="135">
        <f>IF([35]IPS!L52="","",[35]IPS!L52)</f>
        <v>0</v>
      </c>
      <c r="M52" s="135">
        <f>IF([35]IPS!M52="","",[35]IPS!M52)</f>
        <v>0</v>
      </c>
      <c r="N52" s="135">
        <f>IF([35]IPS!N52="","",[35]IPS!N52)</f>
        <v>0</v>
      </c>
      <c r="O52" s="135">
        <f>IF([35]IPS!O52="","",[35]IPS!O52)</f>
        <v>0</v>
      </c>
      <c r="P52" s="135">
        <f>IF([35]IPS!P52="","",[35]IPS!P52)</f>
        <v>0</v>
      </c>
      <c r="Q52" s="135">
        <f>IF([35]IPS!Q52="","",[35]IPS!Q52)</f>
        <v>0</v>
      </c>
      <c r="R52" s="135">
        <f>IF([35]IPS!R52="","",[35]IPS!R52)</f>
        <v>0</v>
      </c>
      <c r="S52" s="135">
        <f>IF([35]IPS!S52="","",[35]IPS!S52)</f>
        <v>0</v>
      </c>
      <c r="T52" s="135">
        <f>IF([35]IPS!T52="","",[35]IPS!T52)</f>
        <v>0</v>
      </c>
      <c r="U52" s="135">
        <f>IF([35]IPS!U52="","",[35]IPS!U52)</f>
        <v>0</v>
      </c>
      <c r="V52" s="350">
        <f>IF([35]IPS!V52="","",[35]IPS!V52)</f>
        <v>0</v>
      </c>
      <c r="W52" s="301">
        <f t="shared" si="15"/>
        <v>0</v>
      </c>
      <c r="X52" s="301">
        <f t="shared" si="16"/>
        <v>0</v>
      </c>
      <c r="Y52" s="351">
        <f>IF([35]IPS!Y52="","",[35]IPS!Y52)</f>
        <v>0</v>
      </c>
      <c r="Z52" s="302">
        <f t="shared" si="8"/>
        <v>0</v>
      </c>
      <c r="AA52" s="201">
        <f t="shared" si="9"/>
        <v>0</v>
      </c>
      <c r="AB52" s="201">
        <f t="shared" si="10"/>
        <v>0</v>
      </c>
      <c r="AC52" s="201">
        <f t="shared" si="11"/>
        <v>1</v>
      </c>
      <c r="AD52" s="201">
        <f t="shared" si="12"/>
        <v>1</v>
      </c>
      <c r="AE52" s="221" t="str">
        <f t="shared" si="13"/>
        <v>Menunjukkan penguasaan dalam mengidentifikasi kegiatan ekonomi</v>
      </c>
      <c r="AF52" s="226" t="str">
        <f t="shared" si="14"/>
        <v>Perlu bantuan dalam mengidentifikasi kegiatan ekonomi</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73"/>
      <c r="B53" s="134" t="str">
        <f t="shared" si="7"/>
        <v/>
      </c>
      <c r="C53" s="135" t="str">
        <f>IF(Data!F49="","",Data!F49)</f>
        <v/>
      </c>
      <c r="D53" s="135" t="str">
        <f>IF(Data!G49="","",Data!G49)</f>
        <v/>
      </c>
      <c r="E53" s="152" t="str">
        <f>IF(Data!H49="","",Data!H49)</f>
        <v/>
      </c>
      <c r="F53" s="135" t="str">
        <f>IF(Data!I49="","",Data!I49)</f>
        <v/>
      </c>
      <c r="G53" s="135">
        <f>IF([35]IPS!G53="","",[35]IPS!G53)</f>
        <v>0</v>
      </c>
      <c r="H53" s="135">
        <f>IF([35]IPS!H53="","",[35]IPS!H53)</f>
        <v>0</v>
      </c>
      <c r="I53" s="135">
        <f>IF([35]IPS!I53="","",[35]IPS!I53)</f>
        <v>0</v>
      </c>
      <c r="J53" s="135">
        <f>IF([35]IPS!J53="","",[35]IPS!J53)</f>
        <v>0</v>
      </c>
      <c r="K53" s="135">
        <f>IF([35]IPS!K53="","",[35]IPS!K53)</f>
        <v>0</v>
      </c>
      <c r="L53" s="135">
        <f>IF([35]IPS!L53="","",[35]IPS!L53)</f>
        <v>0</v>
      </c>
      <c r="M53" s="135">
        <f>IF([35]IPS!M53="","",[35]IPS!M53)</f>
        <v>0</v>
      </c>
      <c r="N53" s="135">
        <f>IF([35]IPS!N53="","",[35]IPS!N53)</f>
        <v>0</v>
      </c>
      <c r="O53" s="135">
        <f>IF([35]IPS!O53="","",[35]IPS!O53)</f>
        <v>0</v>
      </c>
      <c r="P53" s="135">
        <f>IF([35]IPS!P53="","",[35]IPS!P53)</f>
        <v>0</v>
      </c>
      <c r="Q53" s="135">
        <f>IF([35]IPS!Q53="","",[35]IPS!Q53)</f>
        <v>0</v>
      </c>
      <c r="R53" s="135">
        <f>IF([35]IPS!R53="","",[35]IPS!R53)</f>
        <v>0</v>
      </c>
      <c r="S53" s="135">
        <f>IF([35]IPS!S53="","",[35]IPS!S53)</f>
        <v>0</v>
      </c>
      <c r="T53" s="135">
        <f>IF([35]IPS!T53="","",[35]IPS!T53)</f>
        <v>0</v>
      </c>
      <c r="U53" s="135">
        <f>IF([35]IPS!U53="","",[35]IPS!U53)</f>
        <v>0</v>
      </c>
      <c r="V53" s="350">
        <f>IF([35]IPS!V53="","",[35]IPS!V53)</f>
        <v>0</v>
      </c>
      <c r="W53" s="301">
        <f t="shared" si="15"/>
        <v>0</v>
      </c>
      <c r="X53" s="301">
        <f t="shared" si="16"/>
        <v>0</v>
      </c>
      <c r="Y53" s="351">
        <f>IF([35]IPS!Y53="","",[35]IPS!Y53)</f>
        <v>0</v>
      </c>
      <c r="Z53" s="302">
        <f t="shared" si="8"/>
        <v>0</v>
      </c>
      <c r="AA53" s="201">
        <f t="shared" si="9"/>
        <v>0</v>
      </c>
      <c r="AB53" s="201">
        <f t="shared" si="10"/>
        <v>0</v>
      </c>
      <c r="AC53" s="201">
        <f t="shared" si="11"/>
        <v>1</v>
      </c>
      <c r="AD53" s="201">
        <f t="shared" si="12"/>
        <v>1</v>
      </c>
      <c r="AE53" s="221" t="str">
        <f t="shared" si="13"/>
        <v>Menunjukkan penguasaan dalam mengidentifikasi kegiatan ekonomi</v>
      </c>
      <c r="AF53" s="226" t="str">
        <f t="shared" si="14"/>
        <v>Perlu bantuan dalam mengidentifikasi kegiatan ekonomi</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x14ac:dyDescent="0.25">
      <c r="A54" s="173"/>
      <c r="B54" s="134" t="e">
        <f t="shared" si="7"/>
        <v>#VALUE!</v>
      </c>
      <c r="C54" s="135">
        <f>IF(Data!F50="","",Data!F50)</f>
        <v>2</v>
      </c>
      <c r="D54" s="135">
        <f>IF(Data!G50="","",Data!G50)</f>
        <v>3</v>
      </c>
      <c r="E54" s="152">
        <f>IF(Data!H50="","",Data!H50)</f>
        <v>4</v>
      </c>
      <c r="F54" s="135">
        <f>IF(Data!I50="","",Data!I50)</f>
        <v>5</v>
      </c>
      <c r="G54" s="135">
        <f>IF([35]IPS!G54="","",[35]IPS!G54)</f>
        <v>0</v>
      </c>
      <c r="H54" s="135">
        <f>IF([35]IPS!H54="","",[35]IPS!H54)</f>
        <v>0</v>
      </c>
      <c r="I54" s="135">
        <f>IF([35]IPS!I54="","",[35]IPS!I54)</f>
        <v>0</v>
      </c>
      <c r="J54" s="135">
        <f>IF([35]IPS!J54="","",[35]IPS!J54)</f>
        <v>0</v>
      </c>
      <c r="K54" s="135">
        <f>IF([35]IPS!K54="","",[35]IPS!K54)</f>
        <v>0</v>
      </c>
      <c r="L54" s="135">
        <f>IF([35]IPS!L54="","",[35]IPS!L54)</f>
        <v>0</v>
      </c>
      <c r="M54" s="135">
        <f>IF([35]IPS!M54="","",[35]IPS!M54)</f>
        <v>0</v>
      </c>
      <c r="N54" s="135">
        <f>IF([35]IPS!N54="","",[35]IPS!N54)</f>
        <v>0</v>
      </c>
      <c r="O54" s="135">
        <f>IF([35]IPS!O54="","",[35]IPS!O54)</f>
        <v>0</v>
      </c>
      <c r="P54" s="135">
        <f>IF([35]IPS!P54="","",[35]IPS!P54)</f>
        <v>0</v>
      </c>
      <c r="Q54" s="135">
        <f>IF([35]IPS!Q54="","",[35]IPS!Q54)</f>
        <v>0</v>
      </c>
      <c r="R54" s="135">
        <f>IF([35]IPS!R54="","",[35]IPS!R54)</f>
        <v>0</v>
      </c>
      <c r="S54" s="135">
        <f>IF([35]IPS!S54="","",[35]IPS!S54)</f>
        <v>0</v>
      </c>
      <c r="T54" s="135">
        <f>IF([35]IPS!T54="","",[35]IPS!T54)</f>
        <v>0</v>
      </c>
      <c r="U54" s="135" t="str">
        <f>IF([35]IPS!U54="","",[35]IPS!U54)</f>
        <v>Pegandon,        Desember  2023</v>
      </c>
      <c r="V54" s="350">
        <f>IF([35]IPS!V54="","",[35]IPS!V54)</f>
        <v>0</v>
      </c>
      <c r="W54" s="301">
        <f t="shared" si="15"/>
        <v>0</v>
      </c>
      <c r="X54" s="301">
        <f t="shared" si="16"/>
        <v>0</v>
      </c>
      <c r="Y54" s="351">
        <f>IF([35]IPS!Y54="","",[35]IPS!Y54)</f>
        <v>0</v>
      </c>
      <c r="Z54" s="302">
        <f t="shared" si="8"/>
        <v>0</v>
      </c>
      <c r="AA54" s="201">
        <f t="shared" si="9"/>
        <v>0</v>
      </c>
      <c r="AB54" s="201">
        <f t="shared" si="10"/>
        <v>0</v>
      </c>
      <c r="AC54" s="201">
        <f t="shared" si="11"/>
        <v>1</v>
      </c>
      <c r="AD54" s="201">
        <f t="shared" si="12"/>
        <v>1</v>
      </c>
      <c r="AE54" s="221" t="str">
        <f t="shared" si="13"/>
        <v>Menunjukkan penguasaan dalam mengidentifikasi kegiatan ekonomi</v>
      </c>
      <c r="AF54" s="226" t="str">
        <f t="shared" si="14"/>
        <v>Perlu bantuan dalam mengidentifikasi kegiatan ekonomi</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x14ac:dyDescent="0.25">
      <c r="A55" s="173"/>
      <c r="B55" s="184">
        <v>1</v>
      </c>
      <c r="C55" s="184">
        <v>2</v>
      </c>
      <c r="D55" s="184">
        <v>3</v>
      </c>
      <c r="E55" s="184">
        <v>4</v>
      </c>
      <c r="F55" s="184">
        <v>5</v>
      </c>
      <c r="G55" s="353">
        <f>IF([35]IPS!G46="","",[35]IPS!G46)</f>
        <v>0</v>
      </c>
      <c r="H55" s="354">
        <f>IF([35]IPS!H46="","",[35]IPS!H46)</f>
        <v>0</v>
      </c>
      <c r="I55" s="354">
        <f>IF([35]IPS!I46="","",[35]IPS!I46)</f>
        <v>0</v>
      </c>
      <c r="J55" s="354">
        <f>IF([35]IPS!J46="","",[35]IPS!J46)</f>
        <v>0</v>
      </c>
      <c r="K55" s="354">
        <f>IF([35]IPS!K46="","",[35]IPS!K46)</f>
        <v>0</v>
      </c>
      <c r="L55" s="354">
        <f>IF([35]IPS!L46="","",[35]IPS!L46)</f>
        <v>0</v>
      </c>
      <c r="M55" s="354">
        <f>IF([35]IPS!M46="","",[35]IPS!M46)</f>
        <v>0</v>
      </c>
      <c r="N55" s="355">
        <f>IF([35]IPS!N46="","",[35]IPS!N46)</f>
        <v>0</v>
      </c>
      <c r="O55" s="135">
        <f>IF([35]IPS!O46="","",[35]IPS!O46)</f>
        <v>0</v>
      </c>
      <c r="P55" s="135">
        <f>IF([35]IPS!P46="","",[35]IPS!P46)</f>
        <v>0</v>
      </c>
      <c r="Q55" s="135">
        <f>IF([35]IPS!Q46="","",[35]IPS!Q46)</f>
        <v>0</v>
      </c>
      <c r="R55" s="135">
        <f>IF([35]IPS!R46="","",[35]IPS!R46)</f>
        <v>0</v>
      </c>
      <c r="S55" s="135">
        <f>IF([35]IPS!S46="","",[35]IPS!S46)</f>
        <v>0</v>
      </c>
      <c r="T55" s="135">
        <f>IF([35]IPS!T46="","",[35]IPS!T46)</f>
        <v>0</v>
      </c>
      <c r="U55" s="135">
        <f>IF([35]IPS!U46="","",[35]IPS!U46)</f>
        <v>0</v>
      </c>
      <c r="V55" s="350">
        <f>IF([35]IPS!V46="","",[35]IPS!V46)</f>
        <v>0</v>
      </c>
      <c r="W55" s="184">
        <v>22</v>
      </c>
      <c r="X55" s="184">
        <v>23</v>
      </c>
      <c r="Y55" s="184">
        <v>24</v>
      </c>
      <c r="Z55" s="184">
        <v>25</v>
      </c>
      <c r="AA55" s="184">
        <v>27</v>
      </c>
      <c r="AB55" s="184">
        <v>28</v>
      </c>
      <c r="AC55" s="184">
        <v>31</v>
      </c>
      <c r="AD55" s="184">
        <v>32</v>
      </c>
      <c r="AE55" s="184">
        <v>33</v>
      </c>
      <c r="AF55" s="184">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73"/>
      <c r="B56" s="184"/>
      <c r="C56" s="184"/>
      <c r="D56" s="184"/>
      <c r="E56" s="184"/>
      <c r="F56" s="184"/>
      <c r="G56" s="353">
        <f>IF([35]IPS!G47="","",[35]IPS!G47)</f>
        <v>0</v>
      </c>
      <c r="H56" s="354">
        <f>IF([35]IPS!H47="","",[35]IPS!H47)</f>
        <v>0</v>
      </c>
      <c r="I56" s="354">
        <f>IF([35]IPS!I47="","",[35]IPS!I47)</f>
        <v>0</v>
      </c>
      <c r="J56" s="354">
        <f>IF([35]IPS!J47="","",[35]IPS!J47)</f>
        <v>0</v>
      </c>
      <c r="K56" s="354">
        <f>IF([35]IPS!K47="","",[35]IPS!K47)</f>
        <v>0</v>
      </c>
      <c r="L56" s="354">
        <f>IF([35]IPS!L47="","",[35]IPS!L47)</f>
        <v>0</v>
      </c>
      <c r="M56" s="354">
        <f>IF([35]IPS!M47="","",[35]IPS!M47)</f>
        <v>0</v>
      </c>
      <c r="N56" s="355">
        <f>IF([35]IPS!N47="","",[35]IPS!N47)</f>
        <v>0</v>
      </c>
      <c r="O56" s="135">
        <f>IF([35]IPS!O47="","",[35]IPS!O47)</f>
        <v>0</v>
      </c>
      <c r="P56" s="135">
        <f>IF([35]IPS!P47="","",[35]IPS!P47)</f>
        <v>0</v>
      </c>
      <c r="Q56" s="135">
        <f>IF([35]IPS!Q47="","",[35]IPS!Q47)</f>
        <v>0</v>
      </c>
      <c r="R56" s="135">
        <f>IF([35]IPS!R47="","",[35]IPS!R47)</f>
        <v>0</v>
      </c>
      <c r="S56" s="135">
        <f>IF([35]IPS!S47="","",[35]IPS!S47)</f>
        <v>0</v>
      </c>
      <c r="T56" s="135">
        <f>IF([35]IPS!T47="","",[35]IPS!T47)</f>
        <v>0</v>
      </c>
      <c r="U56" s="135">
        <f>IF([35]IPS!U47="","",[35]IPS!U47)</f>
        <v>0</v>
      </c>
      <c r="V56" s="350">
        <f>IF([35]IPS!V47="","",[35]IPS!V47)</f>
        <v>0</v>
      </c>
      <c r="W56" s="184"/>
      <c r="X56" s="184"/>
      <c r="Y56" s="184"/>
      <c r="Z56" s="184"/>
      <c r="AA56" s="184"/>
      <c r="AB56" s="184"/>
      <c r="AC56" s="184"/>
      <c r="AD56" s="184"/>
      <c r="AE56" s="184"/>
      <c r="AF56" s="184"/>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c r="AC57" s="247"/>
      <c r="AD57" s="247"/>
      <c r="AE57" s="247"/>
      <c r="AF57" s="247"/>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47"/>
      <c r="C58" s="247"/>
      <c r="D58" s="247"/>
      <c r="E58" s="247"/>
      <c r="F58" s="247"/>
      <c r="G58" s="247"/>
      <c r="H58" s="247"/>
      <c r="I58" s="247"/>
      <c r="J58" s="247"/>
      <c r="K58" s="247"/>
      <c r="L58" s="247"/>
      <c r="M58" s="247"/>
      <c r="N58" s="247"/>
      <c r="O58" s="247"/>
      <c r="P58" s="247"/>
      <c r="Q58" s="247"/>
      <c r="R58" s="247"/>
      <c r="S58" s="247"/>
      <c r="T58" s="247"/>
      <c r="U58" s="249" t="s">
        <v>297</v>
      </c>
      <c r="V58" s="247"/>
      <c r="W58" s="247"/>
      <c r="X58" s="247"/>
      <c r="Y58" s="247"/>
      <c r="Z58" s="247"/>
      <c r="AA58" s="247"/>
      <c r="AB58" s="247"/>
      <c r="AC58" s="247"/>
      <c r="AD58" s="247"/>
      <c r="AE58" s="247"/>
      <c r="AF58" s="247"/>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47"/>
      <c r="C59" s="247"/>
      <c r="D59" s="247"/>
      <c r="E59" s="247"/>
      <c r="F59" s="247"/>
      <c r="G59" s="247"/>
      <c r="H59" s="247"/>
      <c r="I59" s="247"/>
      <c r="J59" s="247"/>
      <c r="K59" s="247"/>
      <c r="L59" s="247"/>
      <c r="M59" s="247"/>
      <c r="N59" s="247"/>
      <c r="O59" s="247"/>
      <c r="P59" s="247"/>
      <c r="Q59" s="247"/>
      <c r="R59" s="247"/>
      <c r="S59" s="247"/>
      <c r="T59" s="247"/>
      <c r="U59" s="249" t="s">
        <v>116</v>
      </c>
      <c r="V59" s="247"/>
      <c r="W59" s="247"/>
      <c r="X59" s="247"/>
      <c r="Y59" s="247"/>
      <c r="Z59" s="247"/>
      <c r="AA59" s="247"/>
      <c r="AB59" s="247"/>
      <c r="AC59" s="247"/>
      <c r="AD59" s="247"/>
      <c r="AE59" s="247"/>
      <c r="AF59" s="247"/>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47"/>
      <c r="C60" s="247"/>
      <c r="D60" s="247"/>
      <c r="E60" s="247"/>
      <c r="F60" s="247"/>
      <c r="G60" s="247"/>
      <c r="H60" s="247"/>
      <c r="I60" s="247"/>
      <c r="J60" s="247"/>
      <c r="K60" s="247"/>
      <c r="L60" s="247"/>
      <c r="M60" s="247"/>
      <c r="N60" s="247"/>
      <c r="O60" s="247"/>
      <c r="P60" s="247"/>
      <c r="Q60" s="247"/>
      <c r="R60" s="247"/>
      <c r="S60" s="247"/>
      <c r="T60" s="247"/>
      <c r="U60" s="247"/>
      <c r="V60" s="247"/>
      <c r="W60" s="247"/>
      <c r="X60" s="247"/>
      <c r="Y60" s="247"/>
      <c r="Z60" s="247"/>
      <c r="AA60" s="247"/>
      <c r="AB60" s="247"/>
      <c r="AC60" s="247"/>
      <c r="AD60" s="247"/>
      <c r="AE60" s="247"/>
      <c r="AF60" s="247"/>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c r="AC61" s="247"/>
      <c r="AD61" s="247"/>
      <c r="AE61" s="247"/>
      <c r="AF61" s="247"/>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47"/>
      <c r="C62" s="247"/>
      <c r="D62" s="247"/>
      <c r="E62" s="247"/>
      <c r="F62" s="247"/>
      <c r="G62" s="247"/>
      <c r="H62" s="247"/>
      <c r="I62" s="247"/>
      <c r="J62" s="247"/>
      <c r="K62" s="247"/>
      <c r="L62" s="247"/>
      <c r="M62" s="247"/>
      <c r="N62" s="247"/>
      <c r="O62" s="247"/>
      <c r="P62" s="247"/>
      <c r="Q62" s="247"/>
      <c r="R62" s="247"/>
      <c r="S62" s="247"/>
      <c r="T62" s="247"/>
      <c r="U62" s="247"/>
      <c r="V62" s="247"/>
      <c r="W62" s="247"/>
      <c r="X62" s="247"/>
      <c r="Y62" s="247"/>
      <c r="Z62" s="247"/>
      <c r="AA62" s="247"/>
      <c r="AB62" s="247"/>
      <c r="AC62" s="247"/>
      <c r="AD62" s="247"/>
      <c r="AE62" s="247"/>
      <c r="AF62" s="247"/>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47"/>
      <c r="C63" s="247"/>
      <c r="D63" s="247"/>
      <c r="E63" s="247"/>
      <c r="F63" s="247"/>
      <c r="G63" s="247"/>
      <c r="H63" s="247"/>
      <c r="I63" s="247"/>
      <c r="J63" s="247"/>
      <c r="K63" s="247"/>
      <c r="L63" s="247"/>
      <c r="M63" s="247"/>
      <c r="N63" s="247"/>
      <c r="O63" s="247"/>
      <c r="P63" s="247"/>
      <c r="Q63" s="247"/>
      <c r="R63" s="247"/>
      <c r="S63" s="247"/>
      <c r="T63" s="247"/>
      <c r="U63" s="259"/>
      <c r="V63" s="250"/>
      <c r="W63" s="250"/>
      <c r="X63" s="250"/>
      <c r="Y63" s="247"/>
      <c r="Z63" s="247"/>
      <c r="AA63" s="247"/>
      <c r="AB63" s="247"/>
      <c r="AC63" s="247"/>
      <c r="AD63" s="247"/>
      <c r="AE63" s="247"/>
      <c r="AF63" s="247"/>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47"/>
      <c r="C64" s="247"/>
      <c r="D64" s="247"/>
      <c r="E64" s="247"/>
      <c r="F64" s="247"/>
      <c r="G64" s="247"/>
      <c r="H64" s="247"/>
      <c r="I64" s="247"/>
      <c r="J64" s="247"/>
      <c r="K64" s="247"/>
      <c r="L64" s="247"/>
      <c r="M64" s="247"/>
      <c r="N64" s="247"/>
      <c r="O64" s="247"/>
      <c r="P64" s="247"/>
      <c r="Q64" s="247"/>
      <c r="R64" s="247"/>
      <c r="S64" s="247"/>
      <c r="T64" s="247"/>
      <c r="U64" s="248" t="s">
        <v>161</v>
      </c>
      <c r="V64" s="247"/>
      <c r="W64" s="247"/>
      <c r="X64" s="247"/>
      <c r="Y64" s="247"/>
      <c r="Z64" s="247"/>
      <c r="AA64" s="247"/>
      <c r="AB64" s="247"/>
      <c r="AC64" s="247"/>
      <c r="AD64" s="247"/>
      <c r="AE64" s="247"/>
      <c r="AF64" s="247"/>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47"/>
      <c r="C65" s="247"/>
      <c r="D65" s="247"/>
      <c r="E65" s="247"/>
      <c r="F65" s="247"/>
      <c r="G65" s="247"/>
      <c r="H65" s="247"/>
      <c r="I65" s="247"/>
      <c r="J65" s="247"/>
      <c r="K65" s="247"/>
      <c r="L65" s="247"/>
      <c r="M65" s="247"/>
      <c r="N65" s="247"/>
      <c r="O65" s="247"/>
      <c r="P65" s="247"/>
      <c r="Q65" s="247"/>
      <c r="R65" s="247"/>
      <c r="S65" s="247"/>
      <c r="T65" s="247"/>
      <c r="U65" s="247"/>
      <c r="V65" s="247"/>
      <c r="W65" s="247"/>
      <c r="X65" s="247"/>
      <c r="Y65" s="247"/>
      <c r="Z65" s="247"/>
      <c r="AA65" s="247"/>
      <c r="AB65" s="247"/>
      <c r="AC65" s="247"/>
      <c r="AD65" s="247"/>
      <c r="AE65" s="247"/>
      <c r="AF65" s="247"/>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73"/>
      <c r="B66" s="32"/>
      <c r="C66" s="33"/>
      <c r="D66" s="33"/>
      <c r="E66" s="32"/>
      <c r="F66" s="32"/>
      <c r="G66" s="239" t="s">
        <v>18</v>
      </c>
      <c r="H66" s="240" t="s">
        <v>118</v>
      </c>
      <c r="I66" s="637" t="s">
        <v>240</v>
      </c>
      <c r="J66" s="638"/>
      <c r="K66" s="638"/>
      <c r="L66" s="638"/>
      <c r="M66" s="638"/>
      <c r="N66" s="638"/>
      <c r="O66" s="638"/>
      <c r="P66" s="638"/>
      <c r="Q66" s="638"/>
      <c r="R66" s="638"/>
      <c r="S66" s="638"/>
      <c r="T66" s="638"/>
      <c r="U66" s="638"/>
      <c r="V66" s="639"/>
      <c r="W66" s="32"/>
      <c r="X66" s="32"/>
      <c r="Y66" s="32"/>
      <c r="Z66" s="33"/>
      <c r="AA66" s="32"/>
      <c r="AB66" s="32"/>
      <c r="AC66" s="32"/>
      <c r="AD66" s="32"/>
      <c r="AE66" s="32"/>
      <c r="AF66" s="32"/>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73"/>
      <c r="B67" s="32"/>
      <c r="C67" s="185" t="s">
        <v>139</v>
      </c>
      <c r="D67" s="33"/>
      <c r="E67" s="32"/>
      <c r="F67" s="640" t="s">
        <v>134</v>
      </c>
      <c r="G67" s="231">
        <v>1</v>
      </c>
      <c r="H67" s="356" t="s">
        <v>119</v>
      </c>
      <c r="I67" s="643" t="str">
        <f>IF([35]IPS!I63="","",[35]IPS!I63)</f>
        <v>mengidentifikasi kegiatan ekonomi</v>
      </c>
      <c r="J67" s="644"/>
      <c r="K67" s="644"/>
      <c r="L67" s="644"/>
      <c r="M67" s="644"/>
      <c r="N67" s="644"/>
      <c r="O67" s="644"/>
      <c r="P67" s="644"/>
      <c r="Q67" s="644"/>
      <c r="R67" s="644"/>
      <c r="S67" s="644"/>
      <c r="T67" s="644"/>
      <c r="U67" s="644"/>
      <c r="V67" s="645"/>
      <c r="W67" s="32"/>
      <c r="X67" s="32"/>
      <c r="Y67" s="32"/>
      <c r="Z67" s="33"/>
      <c r="AA67" s="32"/>
      <c r="AB67" s="32"/>
      <c r="AC67" s="32"/>
      <c r="AD67" s="32"/>
      <c r="AE67" s="32"/>
      <c r="AF67" s="32"/>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73"/>
      <c r="B68" s="32"/>
      <c r="C68" s="187" t="s">
        <v>146</v>
      </c>
      <c r="D68" s="187"/>
      <c r="E68" s="32"/>
      <c r="F68" s="641"/>
      <c r="G68" s="232">
        <v>2</v>
      </c>
      <c r="H68" s="357" t="s">
        <v>120</v>
      </c>
      <c r="I68" s="643" t="str">
        <f>IF([35]IPS!I64="","",[35]IPS!I64)</f>
        <v>menganalisis peran masyarakat dalam rantai perekonomian</v>
      </c>
      <c r="J68" s="644"/>
      <c r="K68" s="644"/>
      <c r="L68" s="644"/>
      <c r="M68" s="644"/>
      <c r="N68" s="644"/>
      <c r="O68" s="644"/>
      <c r="P68" s="644"/>
      <c r="Q68" s="644"/>
      <c r="R68" s="644"/>
      <c r="S68" s="644"/>
      <c r="T68" s="644"/>
      <c r="U68" s="644"/>
      <c r="V68" s="645"/>
      <c r="W68" s="32"/>
      <c r="X68" s="32"/>
      <c r="Y68" s="32"/>
      <c r="Z68" s="33"/>
      <c r="AA68" s="32"/>
      <c r="AB68" s="32"/>
      <c r="AC68" s="32"/>
      <c r="AD68" s="32"/>
      <c r="AE68" s="32"/>
      <c r="AF68" s="32"/>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73"/>
      <c r="B69" s="32"/>
      <c r="C69" s="187" t="s">
        <v>147</v>
      </c>
      <c r="D69" s="187"/>
      <c r="E69" s="32"/>
      <c r="F69" s="641"/>
      <c r="G69" s="232">
        <v>3</v>
      </c>
      <c r="H69" s="358" t="s">
        <v>121</v>
      </c>
      <c r="I69" s="643" t="str">
        <f>IF([35]IPS!I65="","",[35]IPS!I65)</f>
        <v>menjelaskan keragaman sosial budaya di masyarakat</v>
      </c>
      <c r="J69" s="644"/>
      <c r="K69" s="644"/>
      <c r="L69" s="644"/>
      <c r="M69" s="644"/>
      <c r="N69" s="644"/>
      <c r="O69" s="644"/>
      <c r="P69" s="644"/>
      <c r="Q69" s="644"/>
      <c r="R69" s="644"/>
      <c r="S69" s="644"/>
      <c r="T69" s="644"/>
      <c r="U69" s="644"/>
      <c r="V69" s="645"/>
      <c r="W69" s="32"/>
      <c r="X69" s="32"/>
      <c r="Y69" s="32"/>
      <c r="Z69" s="33"/>
      <c r="AA69" s="32"/>
      <c r="AB69" s="32"/>
      <c r="AC69" s="32"/>
      <c r="AD69" s="32"/>
      <c r="AE69" s="32"/>
      <c r="AF69" s="32"/>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73"/>
      <c r="B70" s="32"/>
      <c r="C70" s="215" t="s">
        <v>115</v>
      </c>
      <c r="D70" s="187"/>
      <c r="E70" s="32"/>
      <c r="F70" s="641"/>
      <c r="G70" s="232">
        <v>4</v>
      </c>
      <c r="H70" s="357" t="s">
        <v>122</v>
      </c>
      <c r="I70" s="643" t="str">
        <f>IF([35]IPS!I66="","",[35]IPS!I66)</f>
        <v>mengidentifikasi pemberdayaan masyarakat</v>
      </c>
      <c r="J70" s="644"/>
      <c r="K70" s="644"/>
      <c r="L70" s="644"/>
      <c r="M70" s="644"/>
      <c r="N70" s="644"/>
      <c r="O70" s="644"/>
      <c r="P70" s="644"/>
      <c r="Q70" s="644"/>
      <c r="R70" s="644"/>
      <c r="S70" s="644"/>
      <c r="T70" s="644"/>
      <c r="U70" s="644"/>
      <c r="V70" s="645"/>
      <c r="W70" s="32"/>
      <c r="X70" s="32"/>
      <c r="Y70" s="32"/>
      <c r="Z70" s="33"/>
      <c r="AA70" s="32"/>
      <c r="AB70" s="32"/>
      <c r="AC70" s="32"/>
      <c r="AD70" s="32"/>
      <c r="AE70" s="32"/>
      <c r="AF70" s="32"/>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73"/>
      <c r="B71" s="32"/>
      <c r="C71" s="32"/>
      <c r="D71" s="32"/>
      <c r="E71" s="32"/>
      <c r="F71" s="641"/>
      <c r="G71" s="232">
        <v>5</v>
      </c>
      <c r="H71" s="358" t="s">
        <v>123</v>
      </c>
      <c r="I71" s="643" t="str">
        <f>IF([35]IPS!I67="","",[35]IPS!I67)</f>
        <v>menganalisis peranan komunitas kehidupan masyarakat</v>
      </c>
      <c r="J71" s="644"/>
      <c r="K71" s="644"/>
      <c r="L71" s="644"/>
      <c r="M71" s="644"/>
      <c r="N71" s="644"/>
      <c r="O71" s="644"/>
      <c r="P71" s="644"/>
      <c r="Q71" s="644"/>
      <c r="R71" s="644"/>
      <c r="S71" s="644"/>
      <c r="T71" s="644"/>
      <c r="U71" s="644"/>
      <c r="V71" s="645"/>
      <c r="W71" s="32"/>
      <c r="X71" s="32"/>
      <c r="Y71" s="32"/>
      <c r="Z71" s="33"/>
      <c r="AA71" s="32"/>
      <c r="AB71" s="32"/>
      <c r="AC71" s="32"/>
      <c r="AD71" s="32"/>
      <c r="AE71" s="32"/>
      <c r="AF71" s="32"/>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73"/>
      <c r="B72" s="32"/>
      <c r="C72" s="32"/>
      <c r="D72" s="32"/>
      <c r="E72" s="32"/>
      <c r="F72" s="641"/>
      <c r="G72" s="232">
        <v>6</v>
      </c>
      <c r="H72" s="357" t="s">
        <v>124</v>
      </c>
      <c r="I72" s="643">
        <f>IF([35]IPS!I68="","",[35]IPS!I68)</f>
        <v>0</v>
      </c>
      <c r="J72" s="644"/>
      <c r="K72" s="644"/>
      <c r="L72" s="644"/>
      <c r="M72" s="644"/>
      <c r="N72" s="644"/>
      <c r="O72" s="644"/>
      <c r="P72" s="644"/>
      <c r="Q72" s="644"/>
      <c r="R72" s="644"/>
      <c r="S72" s="644"/>
      <c r="T72" s="644"/>
      <c r="U72" s="644"/>
      <c r="V72" s="645"/>
      <c r="W72" s="32"/>
      <c r="X72" s="32"/>
      <c r="Y72" s="32"/>
      <c r="Z72" s="33"/>
      <c r="AA72" s="32"/>
      <c r="AB72" s="32"/>
      <c r="AC72" s="32"/>
      <c r="AD72" s="32"/>
      <c r="AE72" s="32"/>
      <c r="AF72" s="32"/>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73"/>
      <c r="B73" s="32"/>
      <c r="C73" s="32"/>
      <c r="D73" s="32"/>
      <c r="E73" s="32"/>
      <c r="F73" s="641"/>
      <c r="G73" s="232">
        <v>7</v>
      </c>
      <c r="H73" s="358" t="s">
        <v>125</v>
      </c>
      <c r="I73" s="643">
        <f>IF([35]IPS!I69="","",[35]IPS!I69)</f>
        <v>0</v>
      </c>
      <c r="J73" s="644"/>
      <c r="K73" s="644"/>
      <c r="L73" s="644"/>
      <c r="M73" s="644"/>
      <c r="N73" s="644"/>
      <c r="O73" s="644"/>
      <c r="P73" s="644"/>
      <c r="Q73" s="644"/>
      <c r="R73" s="644"/>
      <c r="S73" s="644"/>
      <c r="T73" s="644"/>
      <c r="U73" s="644"/>
      <c r="V73" s="645"/>
      <c r="W73" s="32"/>
      <c r="X73" s="32"/>
      <c r="Y73" s="32"/>
      <c r="Z73" s="33"/>
      <c r="AA73" s="32"/>
      <c r="AB73" s="32"/>
      <c r="AC73" s="32"/>
      <c r="AD73" s="32"/>
      <c r="AE73" s="32"/>
      <c r="AF73" s="32"/>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73"/>
      <c r="B74" s="32"/>
      <c r="C74" s="32"/>
      <c r="D74" s="32"/>
      <c r="E74" s="32"/>
      <c r="F74" s="642"/>
      <c r="G74" s="233">
        <v>8</v>
      </c>
      <c r="H74" s="359" t="s">
        <v>126</v>
      </c>
      <c r="I74" s="643">
        <f>IF([35]IPS!I70="","",[35]IPS!I70)</f>
        <v>0</v>
      </c>
      <c r="J74" s="644"/>
      <c r="K74" s="644"/>
      <c r="L74" s="644"/>
      <c r="M74" s="644"/>
      <c r="N74" s="644"/>
      <c r="O74" s="644"/>
      <c r="P74" s="644"/>
      <c r="Q74" s="644"/>
      <c r="R74" s="644"/>
      <c r="S74" s="644"/>
      <c r="T74" s="644"/>
      <c r="U74" s="644"/>
      <c r="V74" s="645"/>
      <c r="W74" s="32"/>
      <c r="X74" s="32"/>
      <c r="Y74" s="32"/>
      <c r="Z74" s="33"/>
      <c r="AA74" s="32"/>
      <c r="AB74" s="32"/>
      <c r="AC74" s="32"/>
      <c r="AD74" s="32"/>
      <c r="AE74" s="32"/>
      <c r="AF74" s="32"/>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73"/>
      <c r="B75" s="33"/>
      <c r="C75" s="188"/>
      <c r="D75" s="188"/>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73"/>
      <c r="B76" s="33"/>
      <c r="C76" s="188"/>
      <c r="D76" s="188"/>
      <c r="E76" s="186"/>
      <c r="F76" s="186"/>
      <c r="G76" s="186"/>
      <c r="H76" s="186"/>
      <c r="I76" s="186"/>
      <c r="J76" s="186"/>
      <c r="K76" s="186"/>
      <c r="L76" s="186"/>
      <c r="M76" s="186"/>
      <c r="N76" s="186"/>
      <c r="O76" s="186"/>
      <c r="P76" s="186"/>
      <c r="Q76" s="186"/>
      <c r="R76" s="186"/>
      <c r="S76" s="186"/>
      <c r="T76" s="186"/>
      <c r="U76" s="186"/>
      <c r="V76" s="186"/>
      <c r="W76" s="186"/>
      <c r="X76" s="186"/>
      <c r="Y76" s="186"/>
      <c r="Z76" s="186"/>
      <c r="AA76" s="186"/>
      <c r="AB76" s="186"/>
      <c r="AC76" s="186"/>
      <c r="AD76" s="186"/>
      <c r="AE76" s="186"/>
      <c r="AF76" s="186"/>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73"/>
      <c r="B77" s="185"/>
      <c r="C77" s="33"/>
      <c r="D77" s="33"/>
      <c r="E77" s="32"/>
      <c r="F77" s="32"/>
      <c r="G77" s="32"/>
      <c r="H77" s="32"/>
      <c r="I77" s="32"/>
      <c r="J77" s="32"/>
      <c r="K77" s="32"/>
      <c r="L77" s="32"/>
      <c r="M77" s="32"/>
      <c r="N77" s="32"/>
      <c r="O77" s="32"/>
      <c r="P77" s="32"/>
      <c r="Q77" s="32"/>
      <c r="R77" s="32"/>
      <c r="S77" s="32"/>
      <c r="T77" s="32"/>
      <c r="U77" s="32"/>
      <c r="V77" s="32"/>
      <c r="W77" s="32"/>
      <c r="X77" s="32"/>
      <c r="Y77" s="32"/>
      <c r="Z77" s="33"/>
      <c r="AA77" s="32"/>
      <c r="AB77" s="32"/>
      <c r="AC77" s="32"/>
      <c r="AD77" s="32"/>
      <c r="AE77" s="32"/>
      <c r="AF77" s="32"/>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73"/>
      <c r="B78" s="32"/>
      <c r="C78" s="187"/>
      <c r="D78" s="187"/>
      <c r="E78" s="189"/>
      <c r="F78" s="32"/>
      <c r="G78" s="646" t="s">
        <v>131</v>
      </c>
      <c r="H78" s="646"/>
      <c r="I78" s="646"/>
      <c r="J78" s="646"/>
      <c r="K78" s="646"/>
      <c r="L78" s="646"/>
      <c r="M78" s="646"/>
      <c r="N78" s="646"/>
      <c r="O78" s="646"/>
      <c r="P78" s="646"/>
      <c r="Q78" s="646"/>
      <c r="R78" s="646"/>
      <c r="S78" s="646"/>
      <c r="T78" s="646"/>
      <c r="U78" s="646"/>
      <c r="V78" s="646"/>
      <c r="W78" s="646"/>
      <c r="X78" s="32"/>
      <c r="Y78" s="32"/>
      <c r="Z78" s="32"/>
      <c r="AA78" s="190"/>
      <c r="AB78" s="190"/>
      <c r="AC78" s="190"/>
      <c r="AD78" s="190"/>
      <c r="AE78" s="190"/>
      <c r="AF78" s="190"/>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73"/>
      <c r="B79" s="32"/>
      <c r="C79" s="187"/>
      <c r="D79" s="187"/>
      <c r="E79" s="32"/>
      <c r="F79" s="32"/>
      <c r="G79" s="647" t="s">
        <v>132</v>
      </c>
      <c r="H79" s="647"/>
      <c r="I79" s="647"/>
      <c r="J79" s="648" t="s">
        <v>133</v>
      </c>
      <c r="K79" s="648"/>
      <c r="L79" s="648"/>
      <c r="M79" s="648"/>
      <c r="N79" s="648"/>
      <c r="O79" s="648"/>
      <c r="P79" s="648"/>
      <c r="Q79" s="648"/>
      <c r="R79" s="648"/>
      <c r="S79" s="648"/>
      <c r="T79" s="648"/>
      <c r="U79" s="648"/>
      <c r="V79" s="648"/>
      <c r="W79" s="648"/>
      <c r="X79" s="32"/>
      <c r="Y79" s="32"/>
      <c r="Z79" s="33"/>
      <c r="AA79" s="191"/>
      <c r="AB79" s="191"/>
      <c r="AC79" s="191"/>
      <c r="AD79" s="191"/>
      <c r="AE79" s="191"/>
      <c r="AF79" s="191"/>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73"/>
      <c r="B80" s="32"/>
      <c r="C80" s="187"/>
      <c r="D80" s="187"/>
      <c r="E80" s="32"/>
      <c r="F80" s="32"/>
      <c r="G80" s="211" t="e">
        <f>I81+1</f>
        <v>#REF!</v>
      </c>
      <c r="H80" s="212" t="s">
        <v>2</v>
      </c>
      <c r="I80" s="211">
        <v>100</v>
      </c>
      <c r="J80" s="636" t="s">
        <v>140</v>
      </c>
      <c r="K80" s="636"/>
      <c r="L80" s="636"/>
      <c r="M80" s="636"/>
      <c r="N80" s="636"/>
      <c r="O80" s="636"/>
      <c r="P80" s="636"/>
      <c r="Q80" s="636"/>
      <c r="R80" s="636"/>
      <c r="S80" s="636"/>
      <c r="T80" s="636"/>
      <c r="U80" s="636"/>
      <c r="V80" s="636"/>
      <c r="W80" s="636"/>
      <c r="X80" s="32"/>
      <c r="Y80" s="192"/>
      <c r="Z80" s="193"/>
      <c r="AA80" s="194"/>
      <c r="AB80" s="194"/>
      <c r="AC80" s="194"/>
      <c r="AD80" s="194"/>
      <c r="AE80" s="194"/>
      <c r="AF80" s="194"/>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73"/>
      <c r="B81" s="32"/>
      <c r="C81" s="187"/>
      <c r="D81" s="187"/>
      <c r="E81" s="32"/>
      <c r="F81" s="32"/>
      <c r="G81" s="211" t="e">
        <f>I82+1</f>
        <v>#REF!</v>
      </c>
      <c r="H81" s="212" t="s">
        <v>2</v>
      </c>
      <c r="I81" s="211" t="e">
        <f>ROUNDDOWN(G81+($I$80-G81)/2,0)</f>
        <v>#REF!</v>
      </c>
      <c r="J81" s="636" t="s">
        <v>141</v>
      </c>
      <c r="K81" s="636"/>
      <c r="L81" s="636"/>
      <c r="M81" s="636"/>
      <c r="N81" s="636"/>
      <c r="O81" s="636"/>
      <c r="P81" s="636"/>
      <c r="Q81" s="636"/>
      <c r="R81" s="636"/>
      <c r="S81" s="636"/>
      <c r="T81" s="636"/>
      <c r="U81" s="636"/>
      <c r="V81" s="636"/>
      <c r="W81" s="636"/>
      <c r="X81" s="32"/>
      <c r="Y81" s="192"/>
      <c r="Z81" s="193"/>
      <c r="AA81" s="194"/>
      <c r="AB81" s="194"/>
      <c r="AC81" s="194"/>
      <c r="AD81" s="194"/>
      <c r="AE81" s="194"/>
      <c r="AF81" s="194"/>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73"/>
      <c r="B82" s="32"/>
      <c r="C82" s="195"/>
      <c r="D82" s="195"/>
      <c r="E82" s="32"/>
      <c r="F82" s="32"/>
      <c r="G82" s="214" t="e">
        <f>#REF!</f>
        <v>#REF!</v>
      </c>
      <c r="H82" s="212" t="s">
        <v>2</v>
      </c>
      <c r="I82" s="211" t="e">
        <f>ROUNDDOWN(G82+($I$80-G82)/3,0)</f>
        <v>#REF!</v>
      </c>
      <c r="J82" s="636" t="s">
        <v>142</v>
      </c>
      <c r="K82" s="636"/>
      <c r="L82" s="636"/>
      <c r="M82" s="636"/>
      <c r="N82" s="636"/>
      <c r="O82" s="636"/>
      <c r="P82" s="636"/>
      <c r="Q82" s="636"/>
      <c r="R82" s="636"/>
      <c r="S82" s="636"/>
      <c r="T82" s="636"/>
      <c r="U82" s="636"/>
      <c r="V82" s="636"/>
      <c r="W82" s="636"/>
      <c r="X82" s="32"/>
      <c r="Y82" s="196"/>
      <c r="Z82" s="193"/>
      <c r="AA82" s="194"/>
      <c r="AB82" s="194"/>
      <c r="AC82" s="194"/>
      <c r="AD82" s="194"/>
      <c r="AE82" s="194"/>
      <c r="AF82" s="194"/>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73"/>
      <c r="B83" s="32"/>
      <c r="C83" s="33"/>
      <c r="D83" s="33"/>
      <c r="E83" s="32"/>
      <c r="F83" s="32"/>
      <c r="G83" s="211">
        <v>0</v>
      </c>
      <c r="H83" s="212" t="s">
        <v>2</v>
      </c>
      <c r="I83" s="211" t="e">
        <f>G82-1</f>
        <v>#REF!</v>
      </c>
      <c r="J83" s="636" t="s">
        <v>143</v>
      </c>
      <c r="K83" s="636"/>
      <c r="L83" s="636"/>
      <c r="M83" s="636"/>
      <c r="N83" s="636"/>
      <c r="O83" s="636"/>
      <c r="P83" s="636"/>
      <c r="Q83" s="636"/>
      <c r="R83" s="636"/>
      <c r="S83" s="636"/>
      <c r="T83" s="636"/>
      <c r="U83" s="636"/>
      <c r="V83" s="636"/>
      <c r="W83" s="636"/>
      <c r="X83" s="32"/>
      <c r="Y83" s="192"/>
      <c r="Z83" s="193"/>
      <c r="AA83" s="192"/>
      <c r="AB83" s="192"/>
      <c r="AC83" s="192"/>
      <c r="AD83" s="192"/>
      <c r="AE83" s="192"/>
      <c r="AF83" s="192"/>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73"/>
      <c r="B84" s="32"/>
      <c r="C84" s="33"/>
      <c r="D84" s="33"/>
      <c r="E84" s="32"/>
      <c r="F84" s="32"/>
      <c r="G84" s="647"/>
      <c r="H84" s="647"/>
      <c r="I84" s="647"/>
      <c r="J84" s="648"/>
      <c r="K84" s="648"/>
      <c r="L84" s="648"/>
      <c r="M84" s="648"/>
      <c r="N84" s="648"/>
      <c r="O84" s="648"/>
      <c r="P84" s="648"/>
      <c r="Q84" s="648"/>
      <c r="R84" s="648"/>
      <c r="S84" s="648"/>
      <c r="T84" s="648"/>
      <c r="U84" s="648"/>
      <c r="V84" s="648"/>
      <c r="W84" s="648"/>
      <c r="X84" s="32"/>
      <c r="Y84" s="32"/>
      <c r="Z84" s="33"/>
      <c r="AA84" s="32"/>
      <c r="AB84" s="32"/>
      <c r="AC84" s="32"/>
      <c r="AD84" s="32"/>
      <c r="AE84" s="32"/>
      <c r="AF84" s="32"/>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646" t="s">
        <v>131</v>
      </c>
      <c r="H85" s="646"/>
      <c r="I85" s="646"/>
      <c r="J85" s="646"/>
      <c r="K85" s="646"/>
      <c r="L85" s="646"/>
      <c r="M85" s="646"/>
      <c r="N85" s="646"/>
      <c r="O85" s="646"/>
      <c r="P85" s="646"/>
      <c r="Q85" s="646"/>
      <c r="R85" s="646"/>
      <c r="S85" s="646"/>
      <c r="T85" s="646"/>
      <c r="U85" s="646"/>
      <c r="V85" s="646"/>
      <c r="W85" s="646"/>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647" t="s">
        <v>132</v>
      </c>
      <c r="H86" s="647"/>
      <c r="I86" s="647"/>
      <c r="J86" s="648" t="s">
        <v>133</v>
      </c>
      <c r="K86" s="648"/>
      <c r="L86" s="648"/>
      <c r="M86" s="648"/>
      <c r="N86" s="648"/>
      <c r="O86" s="648"/>
      <c r="P86" s="648"/>
      <c r="Q86" s="648"/>
      <c r="R86" s="648"/>
      <c r="S86" s="648"/>
      <c r="T86" s="648"/>
      <c r="U86" s="648"/>
      <c r="V86" s="648"/>
      <c r="W86" s="648"/>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197" t="e">
        <f>G80</f>
        <v>#REF!</v>
      </c>
      <c r="H87" s="198" t="s">
        <v>2</v>
      </c>
      <c r="I87" s="197">
        <f>I80</f>
        <v>100</v>
      </c>
      <c r="J87" s="636" t="s">
        <v>140</v>
      </c>
      <c r="K87" s="636"/>
      <c r="L87" s="636"/>
      <c r="M87" s="636"/>
      <c r="N87" s="636"/>
      <c r="O87" s="636"/>
      <c r="P87" s="636"/>
      <c r="Q87" s="636"/>
      <c r="R87" s="636"/>
      <c r="S87" s="636"/>
      <c r="T87" s="636"/>
      <c r="U87" s="636"/>
      <c r="V87" s="636"/>
      <c r="W87" s="636"/>
      <c r="Z87" s="4"/>
    </row>
    <row r="88" spans="1:98" ht="15" hidden="1" customHeight="1" x14ac:dyDescent="0.25">
      <c r="C88" s="4"/>
      <c r="D88" s="4"/>
      <c r="G88" s="197" t="e">
        <f t="shared" ref="G88:G90" si="17">G81</f>
        <v>#REF!</v>
      </c>
      <c r="H88" s="198" t="s">
        <v>2</v>
      </c>
      <c r="I88" s="197" t="e">
        <f t="shared" ref="I88:I90" si="18">I81</f>
        <v>#REF!</v>
      </c>
      <c r="J88" s="636" t="s">
        <v>141</v>
      </c>
      <c r="K88" s="636"/>
      <c r="L88" s="636"/>
      <c r="M88" s="636"/>
      <c r="N88" s="636"/>
      <c r="O88" s="636"/>
      <c r="P88" s="636"/>
      <c r="Q88" s="636"/>
      <c r="R88" s="636"/>
      <c r="S88" s="636"/>
      <c r="T88" s="636"/>
      <c r="U88" s="636"/>
      <c r="V88" s="636"/>
      <c r="W88" s="636"/>
    </row>
    <row r="89" spans="1:98" ht="15" hidden="1" customHeight="1" x14ac:dyDescent="0.25">
      <c r="C89" s="4"/>
      <c r="D89" s="4"/>
      <c r="G89" s="197" t="e">
        <f t="shared" si="17"/>
        <v>#REF!</v>
      </c>
      <c r="H89" s="198" t="s">
        <v>2</v>
      </c>
      <c r="I89" s="197" t="e">
        <f t="shared" si="18"/>
        <v>#REF!</v>
      </c>
      <c r="J89" s="636" t="s">
        <v>142</v>
      </c>
      <c r="K89" s="636"/>
      <c r="L89" s="636"/>
      <c r="M89" s="636"/>
      <c r="N89" s="636"/>
      <c r="O89" s="636"/>
      <c r="P89" s="636"/>
      <c r="Q89" s="636"/>
      <c r="R89" s="636"/>
      <c r="S89" s="636"/>
      <c r="T89" s="636"/>
      <c r="U89" s="636"/>
      <c r="V89" s="636"/>
      <c r="W89" s="636"/>
    </row>
    <row r="90" spans="1:98" ht="15" hidden="1" customHeight="1" x14ac:dyDescent="0.25">
      <c r="C90" s="4"/>
      <c r="D90" s="4"/>
      <c r="G90" s="197">
        <f t="shared" si="17"/>
        <v>0</v>
      </c>
      <c r="H90" s="198" t="s">
        <v>2</v>
      </c>
      <c r="I90" s="197" t="e">
        <f t="shared" si="18"/>
        <v>#REF!</v>
      </c>
      <c r="J90" s="636" t="s">
        <v>143</v>
      </c>
      <c r="K90" s="636"/>
      <c r="L90" s="636"/>
      <c r="M90" s="636"/>
      <c r="N90" s="636"/>
      <c r="O90" s="636"/>
      <c r="P90" s="636"/>
      <c r="Q90" s="636"/>
      <c r="R90" s="636"/>
      <c r="S90" s="636"/>
      <c r="T90" s="636"/>
      <c r="U90" s="636"/>
      <c r="V90" s="636"/>
      <c r="W90" s="636"/>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G2:V2"/>
    <mergeCell ref="G3:V3"/>
    <mergeCell ref="E4:F4"/>
    <mergeCell ref="G4:V4"/>
    <mergeCell ref="B5:C5"/>
    <mergeCell ref="G5:V5"/>
    <mergeCell ref="B7:B8"/>
    <mergeCell ref="C7:C8"/>
    <mergeCell ref="D7:D8"/>
    <mergeCell ref="E7:E8"/>
    <mergeCell ref="F7:F8"/>
    <mergeCell ref="Z7:Z8"/>
    <mergeCell ref="AE7:AE8"/>
    <mergeCell ref="AF7:AF8"/>
    <mergeCell ref="AC8:AD8"/>
    <mergeCell ref="J82:W82"/>
    <mergeCell ref="G78:W78"/>
    <mergeCell ref="G79:I79"/>
    <mergeCell ref="J79:W79"/>
    <mergeCell ref="J80:W80"/>
    <mergeCell ref="J81:W81"/>
    <mergeCell ref="I66:V66"/>
    <mergeCell ref="G7:N7"/>
    <mergeCell ref="O7:V7"/>
    <mergeCell ref="F67:F74"/>
    <mergeCell ref="I67:V67"/>
    <mergeCell ref="I68:V68"/>
    <mergeCell ref="I69:V69"/>
    <mergeCell ref="I70:V70"/>
    <mergeCell ref="I71:V71"/>
    <mergeCell ref="I72:V72"/>
    <mergeCell ref="I73:V73"/>
    <mergeCell ref="I74:V74"/>
    <mergeCell ref="G84:I84"/>
    <mergeCell ref="J84:W84"/>
    <mergeCell ref="G85:W85"/>
    <mergeCell ref="G86:I86"/>
    <mergeCell ref="J86:W86"/>
    <mergeCell ref="J87:W87"/>
    <mergeCell ref="J88:W88"/>
    <mergeCell ref="J89:W89"/>
    <mergeCell ref="J90:W90"/>
    <mergeCell ref="J83:W83"/>
  </mergeCells>
  <conditionalFormatting sqref="O55:V56 Z9:AF54 B51:Y54 B9:V50 Y10:Y50">
    <cfRule type="expression" dxfId="420" priority="48">
      <formula>AND($B9&lt;&gt;"",$B10="")</formula>
    </cfRule>
    <cfRule type="expression" dxfId="419" priority="49">
      <formula>$B9=""</formula>
    </cfRule>
  </conditionalFormatting>
  <conditionalFormatting sqref="Y82 G78 G85">
    <cfRule type="expression" dxfId="418" priority="45">
      <formula>$G$77="kkm tunggal"</formula>
    </cfRule>
  </conditionalFormatting>
  <conditionalFormatting sqref="G8:V8">
    <cfRule type="expression" dxfId="417" priority="36">
      <formula>COUNTA(G$9:G$54)&gt;0</formula>
    </cfRule>
  </conditionalFormatting>
  <conditionalFormatting sqref="G55:N56">
    <cfRule type="expression" dxfId="416" priority="32">
      <formula>AND($B55&lt;&gt;"",$B56="")</formula>
    </cfRule>
    <cfRule type="expression" dxfId="415" priority="33">
      <formula>$B55=""</formula>
    </cfRule>
  </conditionalFormatting>
  <conditionalFormatting sqref="G55:N56">
    <cfRule type="expression" dxfId="414" priority="27">
      <formula>COUNTIF($G55:$N55,G55)&gt;1</formula>
    </cfRule>
  </conditionalFormatting>
  <conditionalFormatting sqref="AE10:AE54">
    <cfRule type="expression" dxfId="413" priority="21">
      <formula>AND($B9&lt;&gt;"",$B10="")</formula>
    </cfRule>
    <cfRule type="expression" dxfId="412" priority="22">
      <formula>$B9=""</formula>
    </cfRule>
  </conditionalFormatting>
  <conditionalFormatting sqref="Y9">
    <cfRule type="expression" dxfId="411" priority="7">
      <formula>AND($B9&lt;&gt;"",$B10="")</formula>
    </cfRule>
    <cfRule type="expression" dxfId="410" priority="8">
      <formula>$B9=""</formula>
    </cfRule>
  </conditionalFormatting>
  <conditionalFormatting sqref="W9:X50">
    <cfRule type="expression" dxfId="409" priority="1">
      <formula>AND($B9&lt;&gt;"",$B10="")</formula>
    </cfRule>
    <cfRule type="expression" dxfId="408" priority="2">
      <formula>$B9=""</formula>
    </cfRule>
  </conditionalFormatting>
  <dataValidations count="9">
    <dataValidation allowBlank="1" showInputMessage="1" showErrorMessage="1" prompt="Mohon diisi Bobot Nilai. Jika tidak Melakukan penilaian Sumatif silahkan tulis Bobot Nilai 0" sqref="X8" xr:uid="{00000000-0002-0000-0C00-000000000000}"/>
    <dataValidation allowBlank="1" showInputMessage="1" showErrorMessage="1" prompt="Mohon diisi Bobot Nilai" sqref="W8 Y8" xr:uid="{00000000-0002-0000-0C00-000001000000}"/>
    <dataValidation allowBlank="1" showInputMessage="1" showErrorMessage="1" prompt="Bobot Nilai" sqref="W6:Y6" xr:uid="{00000000-0002-0000-0C00-000002000000}"/>
    <dataValidation allowBlank="1" showInputMessage="1" showErrorMessage="1" prompt="Rata-rata Harian" sqref="W7" xr:uid="{00000000-0002-0000-0C00-000003000000}"/>
    <dataValidation type="textLength" operator="lessThanOrEqual" allowBlank="1" showInputMessage="1" showErrorMessage="1" sqref="I67:V74" xr:uid="{00000000-0002-0000-0C00-000004000000}">
      <formula1>100</formula1>
    </dataValidation>
    <dataValidation type="textLength" operator="lessThanOrEqual" allowBlank="1" showInputMessage="1" showErrorMessage="1" errorTitle="Petunjuk" error="Tulis ringkasan KD maksimal 65 huruf" sqref="W68:AF74" xr:uid="{00000000-0002-0000-0C00-000005000000}">
      <formula1>65</formula1>
    </dataValidation>
    <dataValidation allowBlank="1" showInputMessage="1" showErrorMessage="1" prompt="KKM" sqref="I81:I82" xr:uid="{00000000-0002-0000-0C00-000006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4 W9:X50" xr:uid="{00000000-0002-0000-0C00-000007000000}">
      <formula1>AND(G9&gt;0,G9&lt;=101,COUNTIF($G9:$N9,G9)=1)</formula1>
    </dataValidation>
    <dataValidation type="custom" allowBlank="1" showInputMessage="1" showErrorMessage="1" error="Ada nilai yang sama Bro!" prompt="JIKA ADA NILAI SUMATIF YANG SAMA, MAKA NILAI SUMATIF YG LAIN DITAMBAH angka 1-4 dibelakang koma. Misalnya 82 dan 82,2" sqref="O9:V56" xr:uid="{00000000-0002-0000-0C00-000008000000}">
      <formula1>AND(O9&gt;0,O9&lt;=101,COUNTIF($O9:$V9,O9)=1)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25">
    <tabColor rgb="FF0000FF"/>
  </sheetPr>
  <dimension ref="A1:CV97"/>
  <sheetViews>
    <sheetView showGridLines="0" topLeftCell="A2" zoomScale="70" zoomScaleNormal="70" zoomScaleSheetLayoutView="80" workbookViewId="0">
      <pane xSplit="6" ySplit="7" topLeftCell="G9" activePane="bottomRight" state="frozen"/>
      <selection activeCell="W9" sqref="W9:X50"/>
      <selection pane="topRight" activeCell="W9" sqref="W9:X50"/>
      <selection pane="bottomLeft" activeCell="W9" sqref="W9:X50"/>
      <selection pane="bottomRight" activeCell="W9" sqref="W9:X5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73"/>
      <c r="B1" s="174"/>
      <c r="C1" s="174"/>
      <c r="D1" s="174"/>
      <c r="E1" s="174"/>
      <c r="F1" s="174"/>
      <c r="G1" s="174"/>
      <c r="H1" s="174"/>
      <c r="I1" s="174"/>
      <c r="J1" s="174"/>
      <c r="K1" s="174"/>
      <c r="L1" s="174"/>
      <c r="M1" s="174"/>
      <c r="N1" s="174"/>
      <c r="O1" s="174"/>
      <c r="P1" s="174"/>
      <c r="Q1" s="174"/>
      <c r="R1" s="174"/>
      <c r="S1" s="174"/>
      <c r="T1" s="174"/>
      <c r="U1" s="174"/>
      <c r="V1" s="174"/>
      <c r="W1" s="174"/>
      <c r="X1" s="174"/>
      <c r="Y1" s="174"/>
      <c r="Z1" s="174"/>
      <c r="AA1" s="174"/>
      <c r="AB1" s="174"/>
      <c r="AC1" s="174"/>
      <c r="AD1" s="174"/>
      <c r="AE1" s="174"/>
      <c r="AF1" s="174"/>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73"/>
      <c r="B2" s="260"/>
      <c r="C2" s="261"/>
      <c r="D2" s="261"/>
      <c r="E2" s="237" t="s">
        <v>128</v>
      </c>
      <c r="F2" s="238"/>
      <c r="G2" s="619" t="str">
        <f>Data!C4</f>
        <v>SMP ISLAM PEGANDON</v>
      </c>
      <c r="H2" s="619"/>
      <c r="I2" s="619"/>
      <c r="J2" s="619"/>
      <c r="K2" s="619"/>
      <c r="L2" s="619"/>
      <c r="M2" s="619"/>
      <c r="N2" s="619"/>
      <c r="O2" s="619"/>
      <c r="P2" s="619"/>
      <c r="Q2" s="619"/>
      <c r="R2" s="619"/>
      <c r="S2" s="619"/>
      <c r="T2" s="619"/>
      <c r="U2" s="619"/>
      <c r="V2" s="619"/>
      <c r="W2" s="207"/>
      <c r="X2" s="207"/>
      <c r="Y2" s="207"/>
      <c r="Z2" s="207"/>
      <c r="AA2" s="207"/>
      <c r="AB2" s="207"/>
      <c r="AC2" s="207"/>
      <c r="AD2" s="207"/>
      <c r="AE2" s="207"/>
      <c r="AF2" s="207"/>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73"/>
      <c r="B3" s="260"/>
      <c r="C3" s="261"/>
      <c r="D3" s="261"/>
      <c r="E3" s="371"/>
      <c r="F3" s="372"/>
      <c r="G3" s="622" t="str">
        <f>"TAHUN PELAJARAN "&amp;Data!$C$20</f>
        <v>TAHUN PELAJARAN 2024 / 2025</v>
      </c>
      <c r="H3" s="622"/>
      <c r="I3" s="622"/>
      <c r="J3" s="622"/>
      <c r="K3" s="622"/>
      <c r="L3" s="622"/>
      <c r="M3" s="622"/>
      <c r="N3" s="622"/>
      <c r="O3" s="622"/>
      <c r="P3" s="622"/>
      <c r="Q3" s="622"/>
      <c r="R3" s="622"/>
      <c r="S3" s="622"/>
      <c r="T3" s="622"/>
      <c r="U3" s="622"/>
      <c r="V3" s="622"/>
      <c r="W3" s="207"/>
      <c r="X3" s="207"/>
      <c r="Y3" s="207"/>
      <c r="Z3" s="207"/>
      <c r="AA3" s="207"/>
      <c r="AB3" s="207"/>
      <c r="AC3" s="207"/>
      <c r="AD3" s="207"/>
      <c r="AE3" s="207"/>
      <c r="AF3" s="207"/>
      <c r="BY3" s="4"/>
      <c r="BZ3" s="4"/>
      <c r="CA3" s="4"/>
      <c r="CB3" s="4"/>
      <c r="CC3" s="4"/>
      <c r="CD3" s="4"/>
      <c r="CE3" s="4"/>
      <c r="CF3" s="4"/>
      <c r="CG3" s="4"/>
      <c r="CH3" s="4"/>
      <c r="CI3" s="4"/>
      <c r="CJ3" s="4"/>
      <c r="CK3" s="4"/>
      <c r="CL3" s="4"/>
      <c r="CM3" s="4"/>
      <c r="CN3" s="4"/>
      <c r="CO3" s="4"/>
      <c r="CP3" s="4"/>
      <c r="CQ3" s="4"/>
      <c r="CR3" s="4"/>
      <c r="CS3" s="4"/>
      <c r="CT3" s="4"/>
    </row>
    <row r="4" spans="1:98" s="176" customFormat="1" ht="27.75" customHeight="1" x14ac:dyDescent="0.25">
      <c r="A4" s="175"/>
      <c r="B4" s="262"/>
      <c r="C4" s="263"/>
      <c r="D4" s="263"/>
      <c r="E4" s="620" t="s">
        <v>159</v>
      </c>
      <c r="F4" s="621"/>
      <c r="G4" s="622" t="str">
        <f>Menu!B8</f>
        <v>Ilmu Pengetahuan Alam</v>
      </c>
      <c r="H4" s="622"/>
      <c r="I4" s="622"/>
      <c r="J4" s="622"/>
      <c r="K4" s="622"/>
      <c r="L4" s="622"/>
      <c r="M4" s="622"/>
      <c r="N4" s="622"/>
      <c r="O4" s="622"/>
      <c r="P4" s="622"/>
      <c r="Q4" s="622"/>
      <c r="R4" s="622"/>
      <c r="S4" s="622"/>
      <c r="T4" s="622"/>
      <c r="U4" s="622"/>
      <c r="V4" s="622"/>
      <c r="W4" s="207"/>
      <c r="X4" s="207"/>
      <c r="Y4" s="207"/>
      <c r="Z4" s="207"/>
      <c r="AA4" s="207"/>
      <c r="AB4" s="207"/>
      <c r="AC4" s="207"/>
      <c r="AD4" s="207"/>
      <c r="AE4" s="207"/>
      <c r="AF4" s="207"/>
    </row>
    <row r="5" spans="1:98" s="7" customFormat="1" ht="35.25" customHeight="1" thickBot="1" x14ac:dyDescent="0.3">
      <c r="A5" s="173"/>
      <c r="B5" s="623"/>
      <c r="C5" s="623"/>
      <c r="D5" s="347"/>
      <c r="E5" s="235"/>
      <c r="F5" s="236"/>
      <c r="G5" s="624" t="str">
        <f>'AQIDAH - AKHLAK'!G5</f>
        <v>Perolehan Hasil Assesmen Peserta Didik Kelas IX B Semester II ( Genap )</v>
      </c>
      <c r="H5" s="625"/>
      <c r="I5" s="625"/>
      <c r="J5" s="625"/>
      <c r="K5" s="625"/>
      <c r="L5" s="625"/>
      <c r="M5" s="625"/>
      <c r="N5" s="625"/>
      <c r="O5" s="625"/>
      <c r="P5" s="625"/>
      <c r="Q5" s="625"/>
      <c r="R5" s="625"/>
      <c r="S5" s="625"/>
      <c r="T5" s="625"/>
      <c r="U5" s="625"/>
      <c r="V5" s="625"/>
      <c r="W5" s="207"/>
      <c r="X5" s="207"/>
      <c r="Y5" s="207"/>
      <c r="Z5" s="207"/>
      <c r="AA5" s="207"/>
      <c r="AB5" s="207"/>
      <c r="AC5" s="207"/>
      <c r="AD5" s="207"/>
      <c r="AE5" s="207"/>
      <c r="AF5" s="207"/>
      <c r="BY5" s="4"/>
      <c r="BZ5" s="4"/>
      <c r="CA5" s="4"/>
      <c r="CB5" s="4"/>
      <c r="CC5" s="4"/>
      <c r="CD5" s="4"/>
      <c r="CE5" s="4"/>
      <c r="CF5" s="4"/>
      <c r="CG5" s="4"/>
      <c r="CH5" s="4"/>
      <c r="CI5" s="4"/>
      <c r="CJ5" s="4"/>
      <c r="CK5" s="4"/>
      <c r="CL5" s="4"/>
      <c r="CM5" s="4"/>
      <c r="CN5" s="4"/>
      <c r="CO5" s="4"/>
      <c r="CP5" s="4"/>
      <c r="CQ5" s="4"/>
      <c r="CR5" s="4"/>
      <c r="CS5" s="4"/>
      <c r="CT5" s="4"/>
    </row>
    <row r="6" spans="1:98" s="179" customFormat="1" ht="25.5" hidden="1" customHeight="1" thickBot="1" x14ac:dyDescent="0.3">
      <c r="A6" s="177"/>
      <c r="B6" s="178"/>
      <c r="C6" s="178"/>
      <c r="D6" s="178"/>
      <c r="E6" s="178"/>
      <c r="F6" s="178"/>
      <c r="G6" s="209">
        <f t="shared" ref="G6:V6" si="0">IF(COUNT(G9:G54)&gt;0,1,"")</f>
        <v>1</v>
      </c>
      <c r="H6" s="209">
        <f t="shared" si="0"/>
        <v>1</v>
      </c>
      <c r="I6" s="209">
        <f t="shared" si="0"/>
        <v>1</v>
      </c>
      <c r="J6" s="209">
        <f t="shared" si="0"/>
        <v>1</v>
      </c>
      <c r="K6" s="209">
        <f t="shared" si="0"/>
        <v>1</v>
      </c>
      <c r="L6" s="209">
        <f t="shared" si="0"/>
        <v>1</v>
      </c>
      <c r="M6" s="209">
        <f t="shared" si="0"/>
        <v>1</v>
      </c>
      <c r="N6" s="209">
        <f t="shared" si="0"/>
        <v>1</v>
      </c>
      <c r="O6" s="209">
        <f t="shared" si="0"/>
        <v>1</v>
      </c>
      <c r="P6" s="209">
        <f t="shared" si="0"/>
        <v>1</v>
      </c>
      <c r="Q6" s="209">
        <f t="shared" si="0"/>
        <v>1</v>
      </c>
      <c r="R6" s="209">
        <f t="shared" si="0"/>
        <v>1</v>
      </c>
      <c r="S6" s="209">
        <f t="shared" si="0"/>
        <v>1</v>
      </c>
      <c r="T6" s="209">
        <f t="shared" si="0"/>
        <v>1</v>
      </c>
      <c r="U6" s="209">
        <f t="shared" si="0"/>
        <v>1</v>
      </c>
      <c r="V6" s="209">
        <f t="shared" si="0"/>
        <v>1</v>
      </c>
      <c r="W6" s="210">
        <f>SUM(G6:N6)</f>
        <v>8</v>
      </c>
      <c r="X6" s="210">
        <f>SUM(O6:V6)</f>
        <v>8</v>
      </c>
      <c r="Y6" s="210">
        <f>SUM(W8:Y8)</f>
        <v>3</v>
      </c>
      <c r="Z6" s="208"/>
      <c r="AA6" s="208"/>
      <c r="AB6" s="208"/>
      <c r="AC6" s="208"/>
      <c r="AD6" s="208"/>
      <c r="AE6" s="208"/>
      <c r="AF6" s="208"/>
    </row>
    <row r="7" spans="1:98" s="7" customFormat="1" ht="39.75" customHeight="1" thickBot="1" x14ac:dyDescent="0.3">
      <c r="A7" s="173"/>
      <c r="B7" s="656" t="s">
        <v>0</v>
      </c>
      <c r="C7" s="652" t="s">
        <v>68</v>
      </c>
      <c r="D7" s="652" t="s">
        <v>69</v>
      </c>
      <c r="E7" s="652" t="s">
        <v>1</v>
      </c>
      <c r="F7" s="657" t="s">
        <v>14</v>
      </c>
      <c r="G7" s="658" t="s">
        <v>134</v>
      </c>
      <c r="H7" s="659"/>
      <c r="I7" s="659"/>
      <c r="J7" s="659"/>
      <c r="K7" s="659"/>
      <c r="L7" s="659"/>
      <c r="M7" s="659"/>
      <c r="N7" s="660"/>
      <c r="O7" s="649" t="s">
        <v>135</v>
      </c>
      <c r="P7" s="650"/>
      <c r="Q7" s="650"/>
      <c r="R7" s="650"/>
      <c r="S7" s="650"/>
      <c r="T7" s="650"/>
      <c r="U7" s="650"/>
      <c r="V7" s="651"/>
      <c r="W7" s="241" t="s">
        <v>136</v>
      </c>
      <c r="X7" s="241" t="s">
        <v>138</v>
      </c>
      <c r="Y7" s="241" t="s">
        <v>137</v>
      </c>
      <c r="Z7" s="662" t="s">
        <v>80</v>
      </c>
      <c r="AA7" s="203"/>
      <c r="AB7" s="203"/>
      <c r="AC7" s="203"/>
      <c r="AD7" s="203"/>
      <c r="AE7" s="654" t="s">
        <v>144</v>
      </c>
      <c r="AF7" s="653"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73"/>
      <c r="B8" s="614"/>
      <c r="C8" s="616"/>
      <c r="D8" s="616"/>
      <c r="E8" s="616"/>
      <c r="F8" s="618"/>
      <c r="G8" s="169" t="str">
        <f>H67</f>
        <v>TP-1</v>
      </c>
      <c r="H8" s="170" t="str">
        <f>H68</f>
        <v>TP-2</v>
      </c>
      <c r="I8" s="170" t="str">
        <f>H69</f>
        <v>TP-3</v>
      </c>
      <c r="J8" s="170" t="str">
        <f>H70</f>
        <v>TP-4</v>
      </c>
      <c r="K8" s="170" t="str">
        <f>H71</f>
        <v>TP-5</v>
      </c>
      <c r="L8" s="170" t="str">
        <f>H72</f>
        <v>TP-6</v>
      </c>
      <c r="M8" s="170" t="str">
        <f>H73</f>
        <v>TP-7</v>
      </c>
      <c r="N8" s="171" t="str">
        <f>H74</f>
        <v>TP-8</v>
      </c>
      <c r="O8" s="169" t="s">
        <v>148</v>
      </c>
      <c r="P8" s="170" t="s">
        <v>149</v>
      </c>
      <c r="Q8" s="170" t="s">
        <v>150</v>
      </c>
      <c r="R8" s="170" t="s">
        <v>151</v>
      </c>
      <c r="S8" s="170" t="s">
        <v>152</v>
      </c>
      <c r="T8" s="170" t="s">
        <v>153</v>
      </c>
      <c r="U8" s="170" t="s">
        <v>154</v>
      </c>
      <c r="V8" s="171" t="s">
        <v>155</v>
      </c>
      <c r="W8" s="352">
        <v>1</v>
      </c>
      <c r="X8" s="352">
        <v>1</v>
      </c>
      <c r="Y8" s="352">
        <v>1</v>
      </c>
      <c r="Z8" s="662"/>
      <c r="AA8" s="205" t="s">
        <v>129</v>
      </c>
      <c r="AB8" s="205" t="s">
        <v>130</v>
      </c>
      <c r="AC8" s="655" t="s">
        <v>3</v>
      </c>
      <c r="AD8" s="655"/>
      <c r="AE8" s="654"/>
      <c r="AF8" s="653"/>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73"/>
      <c r="B9" s="134">
        <v>1</v>
      </c>
      <c r="C9" s="135">
        <f>IF(Data!F5="","",Data!F5)</f>
        <v>2111</v>
      </c>
      <c r="D9" s="135" t="str">
        <f>IF(Data!G5="","",Data!G5)</f>
        <v>3109336136</v>
      </c>
      <c r="E9" s="152" t="str">
        <f>IF(Data!H5="","",Data!H5)</f>
        <v>AGA ALBANI ZAMIR</v>
      </c>
      <c r="F9" s="135" t="str">
        <f>IF(Data!I5="","",Data!I5)</f>
        <v>L</v>
      </c>
      <c r="G9" s="351">
        <f>IF([36]IPA!G9="","",[36]IPA!G9)</f>
        <v>88</v>
      </c>
      <c r="H9" s="351">
        <f>IF([36]IPA!H9="","",[36]IPA!H9)</f>
        <v>80</v>
      </c>
      <c r="I9" s="351">
        <f>IF([36]IPA!I9="","",[36]IPA!I9)</f>
        <v>85</v>
      </c>
      <c r="J9" s="351">
        <f>IF([36]IPA!J9="","",[36]IPA!J9)</f>
        <v>0</v>
      </c>
      <c r="K9" s="351">
        <f>IF([36]IPA!K9="","",[36]IPA!K9)</f>
        <v>0</v>
      </c>
      <c r="L9" s="351">
        <f>IF([36]IPA!L9="","",[36]IPA!L9)</f>
        <v>0</v>
      </c>
      <c r="M9" s="351">
        <f>IF([36]IPA!M9="","",[36]IPA!M9)</f>
        <v>0</v>
      </c>
      <c r="N9" s="351">
        <f>IF([36]IPA!N9="","",[36]IPA!N9)</f>
        <v>0</v>
      </c>
      <c r="O9" s="351">
        <f>IF([36]IPA!O9="","",[36]IPA!O9)</f>
        <v>90</v>
      </c>
      <c r="P9" s="351">
        <f>IF([36]IPA!P9="","",[36]IPA!P9)</f>
        <v>83</v>
      </c>
      <c r="Q9" s="351">
        <f>IF([36]IPA!Q9="","",[36]IPA!Q9)</f>
        <v>81</v>
      </c>
      <c r="R9" s="351">
        <f>IF([36]IPA!R9="","",[36]IPA!R9)</f>
        <v>82</v>
      </c>
      <c r="S9" s="351">
        <f>IF([36]IPA!S9="","",[36]IPA!S9)</f>
        <v>80</v>
      </c>
      <c r="T9" s="351">
        <f>IF([36]IPA!T9="","",[36]IPA!T9)</f>
        <v>0</v>
      </c>
      <c r="U9" s="351">
        <f>IF([36]IPA!U9="","",[36]IPA!U9)</f>
        <v>0</v>
      </c>
      <c r="V9" s="351">
        <f>IF([36]IPA!V9="","",[36]IPA!V9)</f>
        <v>0</v>
      </c>
      <c r="W9" s="375">
        <f>IF([36]IPA!W9="","",[36]IPA!W9)</f>
        <v>84.333333333333329</v>
      </c>
      <c r="X9" s="375">
        <f>IF([36]IPA!X9="","",[36]IPA!X9)</f>
        <v>83.2</v>
      </c>
      <c r="Y9" s="351">
        <f>IF([36]IPA!Y9="","",[36]IPA!Y9)</f>
        <v>75</v>
      </c>
      <c r="Z9" s="376">
        <f t="shared" ref="Z9:Z10" si="1">IFERROR(IF(OR(X9="",Y9=""),"",ROUND(((W9*$W$8)+(X9*$X$8)+(Y9*$Y$8))/$Y$6,0)),"")</f>
        <v>81</v>
      </c>
      <c r="AA9" s="377">
        <f>MAX(G9:N9)</f>
        <v>88</v>
      </c>
      <c r="AB9" s="377">
        <f>MIN(G9:N9)</f>
        <v>0</v>
      </c>
      <c r="AC9" s="377">
        <f>MATCH(AA9,G9:N9,0)</f>
        <v>1</v>
      </c>
      <c r="AD9" s="377">
        <f>MATCH(AB9,G9:N9,0)</f>
        <v>4</v>
      </c>
      <c r="AE9" s="378" t="str">
        <f>IFERROR("Menunjukkan penguasaan"&amp; " dalam "&amp;(VLOOKUP(AC9,$G$67:$I$74,3)),"")</f>
        <v>Menunjukkan penguasaan dalam Menyebutkan cabang-cabang ilmu Sains, merancang percobaan dengan metode ilmiah, serta melakukan pengukuran dan membaca skala dengan benar</v>
      </c>
      <c r="AF9" s="379" t="str">
        <f>IFERROR("Perlu bantuan dalam "&amp;(VLOOKUP(AD9,$G$67:$I$74,3)),"")</f>
        <v>Perlu bantuan dalam Menjelaskan perbedaan pengertian posisi, jarak, dan perpindahan</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73"/>
      <c r="B10" s="134">
        <f t="shared" ref="B10" si="2">IF(E10="","",B9+1)</f>
        <v>2</v>
      </c>
      <c r="C10" s="135">
        <f>IF(Data!F6="","",Data!F6)</f>
        <v>2100</v>
      </c>
      <c r="D10" s="135" t="str">
        <f>IF(Data!G6="","",Data!G6)</f>
        <v>0108954708</v>
      </c>
      <c r="E10" s="152" t="str">
        <f>IF(Data!H6="","",Data!H6)</f>
        <v>AKBAR FIRLY MAULANA</v>
      </c>
      <c r="F10" s="135" t="str">
        <f>IF(Data!I6="","",Data!I6)</f>
        <v>L</v>
      </c>
      <c r="G10" s="135">
        <f>IF([36]IPA!G10="","",[36]IPA!G10)</f>
        <v>95</v>
      </c>
      <c r="H10" s="135">
        <f>IF([36]IPA!H10="","",[36]IPA!H10)</f>
        <v>85</v>
      </c>
      <c r="I10" s="135">
        <f>IF([36]IPA!I10="","",[36]IPA!I10)</f>
        <v>82</v>
      </c>
      <c r="J10" s="135">
        <f>IF([36]IPA!J10="","",[36]IPA!J10)</f>
        <v>0</v>
      </c>
      <c r="K10" s="135">
        <f>IF([36]IPA!K10="","",[36]IPA!K10)</f>
        <v>0</v>
      </c>
      <c r="L10" s="135">
        <f>IF([36]IPA!L10="","",[36]IPA!L10)</f>
        <v>0</v>
      </c>
      <c r="M10" s="135">
        <f>IF([36]IPA!M10="","",[36]IPA!M10)</f>
        <v>0</v>
      </c>
      <c r="N10" s="135">
        <f>IF([36]IPA!N10="","",[36]IPA!N10)</f>
        <v>0</v>
      </c>
      <c r="O10" s="135">
        <f>IF([36]IPA!O10="","",[36]IPA!O10)</f>
        <v>95</v>
      </c>
      <c r="P10" s="135">
        <f>IF([36]IPA!P10="","",[36]IPA!P10)</f>
        <v>90</v>
      </c>
      <c r="Q10" s="135">
        <f>IF([36]IPA!Q10="","",[36]IPA!Q10)</f>
        <v>80</v>
      </c>
      <c r="R10" s="135">
        <f>IF([36]IPA!R10="","",[36]IPA!R10)</f>
        <v>85</v>
      </c>
      <c r="S10" s="135">
        <f>IF([36]IPA!S10="","",[36]IPA!S10)</f>
        <v>82</v>
      </c>
      <c r="T10" s="135">
        <f>IF([36]IPA!T10="","",[36]IPA!T10)</f>
        <v>0</v>
      </c>
      <c r="U10" s="135">
        <f>IF([36]IPA!U10="","",[36]IPA!U10)</f>
        <v>0</v>
      </c>
      <c r="V10" s="350">
        <f>IF([36]IPA!V10="","",[36]IPA!V10)</f>
        <v>0</v>
      </c>
      <c r="W10" s="375">
        <f>IF([36]IPA!W10="","",[36]IPA!W10)</f>
        <v>87.333333333333329</v>
      </c>
      <c r="X10" s="375">
        <f>IF([36]IPA!X10="","",[36]IPA!X10)</f>
        <v>86.4</v>
      </c>
      <c r="Y10" s="351">
        <f>IF([36]IPA!Y10="","",[36]IPA!Y10)</f>
        <v>77</v>
      </c>
      <c r="Z10" s="302">
        <f t="shared" si="1"/>
        <v>84</v>
      </c>
      <c r="AA10" s="201">
        <f t="shared" ref="AA10" si="3">MAX(G10:N10)</f>
        <v>95</v>
      </c>
      <c r="AB10" s="201">
        <f t="shared" ref="AB10" si="4">MIN(G10:N10)</f>
        <v>0</v>
      </c>
      <c r="AC10" s="201">
        <f t="shared" ref="AC10" si="5">MATCH(AA10,G10:N10,0)</f>
        <v>1</v>
      </c>
      <c r="AD10" s="201">
        <f t="shared" ref="AD10" si="6">MATCH(AB10,G10:N10,0)</f>
        <v>4</v>
      </c>
      <c r="AE10" s="221" t="str">
        <f>IFERROR("Menunjukkan penguasaan"&amp; " dalam "&amp;(VLOOKUP(AC10,$G$67:$I$74,3)),"")</f>
        <v>Menunjukkan penguasaan dalam Menyebutkan cabang-cabang ilmu Sains, merancang percobaan dengan metode ilmiah, serta melakukan pengukuran dan membaca skala dengan benar</v>
      </c>
      <c r="AF10" s="226" t="str">
        <f>IFERROR("Perlu bantuan dalam "&amp;(VLOOKUP(AD10,$G$67:$I$74,3)),"")</f>
        <v>Perlu bantuan dalam Menjelaskan perbedaan pengertian posisi, jarak, dan perpindahan</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73"/>
      <c r="B11" s="134">
        <f t="shared" ref="B11:B54" si="7">IF(E11="","",B10+1)</f>
        <v>3</v>
      </c>
      <c r="C11" s="135">
        <f>IF(Data!F7="","",Data!F7)</f>
        <v>2085</v>
      </c>
      <c r="D11" s="135" t="str">
        <f>IF(Data!G7="","",Data!G7)</f>
        <v>0093911821</v>
      </c>
      <c r="E11" s="152" t="str">
        <f>IF(Data!H7="","",Data!H7)</f>
        <v>ALVINO EWALDO</v>
      </c>
      <c r="F11" s="135" t="str">
        <f>IF(Data!I7="","",Data!I7)</f>
        <v>L</v>
      </c>
      <c r="G11" s="135">
        <f>IF([36]IPA!G11="","",[36]IPA!G11)</f>
        <v>85</v>
      </c>
      <c r="H11" s="135">
        <f>IF([36]IPA!H11="","",[36]IPA!H11)</f>
        <v>90</v>
      </c>
      <c r="I11" s="135">
        <f>IF([36]IPA!I11="","",[36]IPA!I11)</f>
        <v>86</v>
      </c>
      <c r="J11" s="135">
        <f>IF([36]IPA!J11="","",[36]IPA!J11)</f>
        <v>0</v>
      </c>
      <c r="K11" s="135">
        <f>IF([36]IPA!K11="","",[36]IPA!K11)</f>
        <v>0</v>
      </c>
      <c r="L11" s="135">
        <f>IF([36]IPA!L11="","",[36]IPA!L11)</f>
        <v>0</v>
      </c>
      <c r="M11" s="135">
        <f>IF([36]IPA!M11="","",[36]IPA!M11)</f>
        <v>0</v>
      </c>
      <c r="N11" s="135">
        <f>IF([36]IPA!N11="","",[36]IPA!N11)</f>
        <v>0</v>
      </c>
      <c r="O11" s="135">
        <f>IF([36]IPA!O11="","",[36]IPA!O11)</f>
        <v>85</v>
      </c>
      <c r="P11" s="135">
        <f>IF([36]IPA!P11="","",[36]IPA!P11)</f>
        <v>90</v>
      </c>
      <c r="Q11" s="135">
        <f>IF([36]IPA!Q11="","",[36]IPA!Q11)</f>
        <v>86</v>
      </c>
      <c r="R11" s="135">
        <f>IF([36]IPA!R11="","",[36]IPA!R11)</f>
        <v>92</v>
      </c>
      <c r="S11" s="135">
        <f>IF([36]IPA!S11="","",[36]IPA!S11)</f>
        <v>84</v>
      </c>
      <c r="T11" s="135">
        <f>IF([36]IPA!T11="","",[36]IPA!T11)</f>
        <v>0</v>
      </c>
      <c r="U11" s="135">
        <f>IF([36]IPA!U11="","",[36]IPA!U11)</f>
        <v>0</v>
      </c>
      <c r="V11" s="350">
        <f>IF([36]IPA!V11="","",[36]IPA!V11)</f>
        <v>0</v>
      </c>
      <c r="W11" s="375">
        <f>IF([36]IPA!W11="","",[36]IPA!W11)</f>
        <v>87</v>
      </c>
      <c r="X11" s="375">
        <f>IF([36]IPA!X11="","",[36]IPA!X11)</f>
        <v>87.4</v>
      </c>
      <c r="Y11" s="351">
        <f>IF([36]IPA!Y11="","",[36]IPA!Y11)</f>
        <v>77</v>
      </c>
      <c r="Z11" s="302">
        <f t="shared" ref="Z11:Z54" si="8">IFERROR(IF(OR(X11="",Y11=""),"",ROUND(((W11*$W$8)+(X11*$X$8)+(Y11*$Y$8))/$Y$6,0)),"")</f>
        <v>84</v>
      </c>
      <c r="AA11" s="201">
        <f t="shared" ref="AA11:AA54" si="9">MAX(G11:N11)</f>
        <v>90</v>
      </c>
      <c r="AB11" s="201">
        <f t="shared" ref="AB11:AB54" si="10">MIN(G11:N11)</f>
        <v>0</v>
      </c>
      <c r="AC11" s="201">
        <f t="shared" ref="AC11:AC54" si="11">MATCH(AA11,G11:N11,0)</f>
        <v>2</v>
      </c>
      <c r="AD11" s="201">
        <f t="shared" ref="AD11:AD54" si="12">MATCH(AB11,G11:N11,0)</f>
        <v>4</v>
      </c>
      <c r="AE11" s="221" t="str">
        <f t="shared" ref="AE11:AE54" si="13">IFERROR("Menunjukkan penguasaan"&amp; " dalam "&amp;(VLOOKUP(AC11,$G$67:$I$74,3)),"")</f>
        <v>Menunjukkan penguasaan dalam Menjelaskan klasifikasi wujud zat dan perubahannya</v>
      </c>
      <c r="AF11" s="226" t="str">
        <f t="shared" ref="AF11:AF54" si="14">IFERROR("Perlu bantuan dalam "&amp;(VLOOKUP(AD11,$G$67:$I$74,3)),"")</f>
        <v>Perlu bantuan dalam Menjelaskan perbedaan pengertian posisi, jarak, dan perpindahan</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73"/>
      <c r="B12" s="134">
        <f t="shared" si="7"/>
        <v>4</v>
      </c>
      <c r="C12" s="135">
        <f>IF(Data!F8="","",Data!F8)</f>
        <v>2075</v>
      </c>
      <c r="D12" s="135" t="str">
        <f>IF(Data!G8="","",Data!G8)</f>
        <v>0098772064</v>
      </c>
      <c r="E12" s="152" t="str">
        <f>IF(Data!H8="","",Data!H8)</f>
        <v>AURA SUCI RAMADHANI</v>
      </c>
      <c r="F12" s="135" t="str">
        <f>IF(Data!I8="","",Data!I8)</f>
        <v>P</v>
      </c>
      <c r="G12" s="135">
        <f>IF([36]IPA!G12="","",[36]IPA!G12)</f>
        <v>88</v>
      </c>
      <c r="H12" s="135">
        <f>IF([36]IPA!H12="","",[36]IPA!H12)</f>
        <v>86</v>
      </c>
      <c r="I12" s="135">
        <f>IF([36]IPA!I12="","",[36]IPA!I12)</f>
        <v>80</v>
      </c>
      <c r="J12" s="135">
        <f>IF([36]IPA!J12="","",[36]IPA!J12)</f>
        <v>0</v>
      </c>
      <c r="K12" s="135">
        <f>IF([36]IPA!K12="","",[36]IPA!K12)</f>
        <v>0</v>
      </c>
      <c r="L12" s="135">
        <f>IF([36]IPA!L12="","",[36]IPA!L12)</f>
        <v>0</v>
      </c>
      <c r="M12" s="135">
        <f>IF([36]IPA!M12="","",[36]IPA!M12)</f>
        <v>0</v>
      </c>
      <c r="N12" s="135">
        <f>IF([36]IPA!N12="","",[36]IPA!N12)</f>
        <v>0</v>
      </c>
      <c r="O12" s="135">
        <f>IF([36]IPA!O12="","",[36]IPA!O12)</f>
        <v>85</v>
      </c>
      <c r="P12" s="135">
        <f>IF([36]IPA!P12="","",[36]IPA!P12)</f>
        <v>90</v>
      </c>
      <c r="Q12" s="135">
        <f>IF([36]IPA!Q12="","",[36]IPA!Q12)</f>
        <v>83</v>
      </c>
      <c r="R12" s="135">
        <f>IF([36]IPA!R12="","",[36]IPA!R12)</f>
        <v>86</v>
      </c>
      <c r="S12" s="135">
        <f>IF([36]IPA!S12="","",[36]IPA!S12)</f>
        <v>80</v>
      </c>
      <c r="T12" s="135">
        <f>IF([36]IPA!T12="","",[36]IPA!T12)</f>
        <v>0</v>
      </c>
      <c r="U12" s="135">
        <f>IF([36]IPA!U12="","",[36]IPA!U12)</f>
        <v>0</v>
      </c>
      <c r="V12" s="350">
        <f>IF([36]IPA!V12="","",[36]IPA!V12)</f>
        <v>0</v>
      </c>
      <c r="W12" s="375">
        <f>IF([36]IPA!W12="","",[36]IPA!W12)</f>
        <v>84.666666666666671</v>
      </c>
      <c r="X12" s="375">
        <f>IF([36]IPA!X12="","",[36]IPA!X12)</f>
        <v>84.8</v>
      </c>
      <c r="Y12" s="351">
        <f>IF([36]IPA!Y12="","",[36]IPA!Y12)</f>
        <v>76</v>
      </c>
      <c r="Z12" s="302">
        <f t="shared" si="8"/>
        <v>82</v>
      </c>
      <c r="AA12" s="201">
        <f t="shared" si="9"/>
        <v>88</v>
      </c>
      <c r="AB12" s="201">
        <f t="shared" si="10"/>
        <v>0</v>
      </c>
      <c r="AC12" s="201">
        <f t="shared" si="11"/>
        <v>1</v>
      </c>
      <c r="AD12" s="201">
        <f t="shared" si="12"/>
        <v>4</v>
      </c>
      <c r="AE12" s="221" t="str">
        <f t="shared" si="13"/>
        <v>Menunjukkan penguasaan dalam Menyebutkan cabang-cabang ilmu Sains, merancang percobaan dengan metode ilmiah, serta melakukan pengukuran dan membaca skala dengan benar</v>
      </c>
      <c r="AF12" s="226" t="str">
        <f t="shared" si="14"/>
        <v>Perlu bantuan dalam Menjelaskan perbedaan pengertian posisi, jarak, dan perpindahan</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73"/>
      <c r="B13" s="134">
        <f t="shared" si="7"/>
        <v>5</v>
      </c>
      <c r="C13" s="135">
        <f>IF(Data!F9="","",Data!F9)</f>
        <v>2086</v>
      </c>
      <c r="D13" s="135" t="str">
        <f>IF(Data!G9="","",Data!G9)</f>
        <v>0103867888</v>
      </c>
      <c r="E13" s="152" t="str">
        <f>IF(Data!H9="","",Data!H9)</f>
        <v>AYU SAFNA</v>
      </c>
      <c r="F13" s="135" t="str">
        <f>IF(Data!I9="","",Data!I9)</f>
        <v>P</v>
      </c>
      <c r="G13" s="135">
        <f>IF([36]IPA!G13="","",[36]IPA!G13)</f>
        <v>80</v>
      </c>
      <c r="H13" s="135">
        <f>IF([36]IPA!H13="","",[36]IPA!H13)</f>
        <v>85</v>
      </c>
      <c r="I13" s="135">
        <f>IF([36]IPA!I13="","",[36]IPA!I13)</f>
        <v>82</v>
      </c>
      <c r="J13" s="135">
        <f>IF([36]IPA!J13="","",[36]IPA!J13)</f>
        <v>0</v>
      </c>
      <c r="K13" s="135">
        <f>IF([36]IPA!K13="","",[36]IPA!K13)</f>
        <v>0</v>
      </c>
      <c r="L13" s="135">
        <f>IF([36]IPA!L13="","",[36]IPA!L13)</f>
        <v>0</v>
      </c>
      <c r="M13" s="135">
        <f>IF([36]IPA!M13="","",[36]IPA!M13)</f>
        <v>0</v>
      </c>
      <c r="N13" s="135">
        <f>IF([36]IPA!N13="","",[36]IPA!N13)</f>
        <v>0</v>
      </c>
      <c r="O13" s="135">
        <f>IF([36]IPA!O13="","",[36]IPA!O13)</f>
        <v>90</v>
      </c>
      <c r="P13" s="135">
        <f>IF([36]IPA!P13="","",[36]IPA!P13)</f>
        <v>85</v>
      </c>
      <c r="Q13" s="135">
        <f>IF([36]IPA!Q13="","",[36]IPA!Q13)</f>
        <v>88</v>
      </c>
      <c r="R13" s="135">
        <f>IF([36]IPA!R13="","",[36]IPA!R13)</f>
        <v>92</v>
      </c>
      <c r="S13" s="135">
        <f>IF([36]IPA!S13="","",[36]IPA!S13)</f>
        <v>86</v>
      </c>
      <c r="T13" s="135">
        <f>IF([36]IPA!T13="","",[36]IPA!T13)</f>
        <v>0</v>
      </c>
      <c r="U13" s="135">
        <f>IF([36]IPA!U13="","",[36]IPA!U13)</f>
        <v>0</v>
      </c>
      <c r="V13" s="350">
        <f>IF([36]IPA!V13="","",[36]IPA!V13)</f>
        <v>0</v>
      </c>
      <c r="W13" s="375">
        <f>IF([36]IPA!W13="","",[36]IPA!W13)</f>
        <v>82.333333333333329</v>
      </c>
      <c r="X13" s="375">
        <f>IF([36]IPA!X13="","",[36]IPA!X13)</f>
        <v>88.2</v>
      </c>
      <c r="Y13" s="351">
        <f>IF([36]IPA!Y13="","",[36]IPA!Y13)</f>
        <v>77</v>
      </c>
      <c r="Z13" s="302">
        <f t="shared" si="8"/>
        <v>83</v>
      </c>
      <c r="AA13" s="201">
        <f t="shared" si="9"/>
        <v>85</v>
      </c>
      <c r="AB13" s="201">
        <f t="shared" si="10"/>
        <v>0</v>
      </c>
      <c r="AC13" s="201">
        <f t="shared" si="11"/>
        <v>2</v>
      </c>
      <c r="AD13" s="201">
        <f t="shared" si="12"/>
        <v>4</v>
      </c>
      <c r="AE13" s="221" t="str">
        <f t="shared" si="13"/>
        <v>Menunjukkan penguasaan dalam Menjelaskan klasifikasi wujud zat dan perubahannya</v>
      </c>
      <c r="AF13" s="226" t="str">
        <f t="shared" si="14"/>
        <v>Perlu bantuan dalam Menjelaskan perbedaan pengertian posisi, jarak, dan perpindahan</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73"/>
      <c r="B14" s="134">
        <f t="shared" si="7"/>
        <v>6</v>
      </c>
      <c r="C14" s="135">
        <f>IF(Data!F10="","",Data!F10)</f>
        <v>2089</v>
      </c>
      <c r="D14" s="135" t="str">
        <f>IF(Data!G10="","",Data!G10)</f>
        <v>3098656100</v>
      </c>
      <c r="E14" s="152" t="str">
        <f>IF(Data!H10="","",Data!H10)</f>
        <v>DEWI AYU NURHALIZA</v>
      </c>
      <c r="F14" s="135" t="str">
        <f>IF(Data!I10="","",Data!I10)</f>
        <v>P</v>
      </c>
      <c r="G14" s="135">
        <f>IF([36]IPA!G14="","",[36]IPA!G14)</f>
        <v>93</v>
      </c>
      <c r="H14" s="135">
        <f>IF([36]IPA!H14="","",[36]IPA!H14)</f>
        <v>90</v>
      </c>
      <c r="I14" s="135">
        <f>IF([36]IPA!I14="","",[36]IPA!I14)</f>
        <v>88</v>
      </c>
      <c r="J14" s="135">
        <f>IF([36]IPA!J14="","",[36]IPA!J14)</f>
        <v>0</v>
      </c>
      <c r="K14" s="135">
        <f>IF([36]IPA!K14="","",[36]IPA!K14)</f>
        <v>0</v>
      </c>
      <c r="L14" s="135">
        <f>IF([36]IPA!L14="","",[36]IPA!L14)</f>
        <v>0</v>
      </c>
      <c r="M14" s="135">
        <f>IF([36]IPA!M14="","",[36]IPA!M14)</f>
        <v>0</v>
      </c>
      <c r="N14" s="135">
        <f>IF([36]IPA!N14="","",[36]IPA!N14)</f>
        <v>0</v>
      </c>
      <c r="O14" s="135">
        <f>IF([36]IPA!O14="","",[36]IPA!O14)</f>
        <v>90</v>
      </c>
      <c r="P14" s="135">
        <f>IF([36]IPA!P14="","",[36]IPA!P14)</f>
        <v>80</v>
      </c>
      <c r="Q14" s="135">
        <f>IF([36]IPA!Q14="","",[36]IPA!Q14)</f>
        <v>92</v>
      </c>
      <c r="R14" s="135">
        <f>IF([36]IPA!R14="","",[36]IPA!R14)</f>
        <v>95</v>
      </c>
      <c r="S14" s="135">
        <f>IF([36]IPA!S14="","",[36]IPA!S14)</f>
        <v>89</v>
      </c>
      <c r="T14" s="135">
        <f>IF([36]IPA!T14="","",[36]IPA!T14)</f>
        <v>0</v>
      </c>
      <c r="U14" s="135">
        <f>IF([36]IPA!U14="","",[36]IPA!U14)</f>
        <v>0</v>
      </c>
      <c r="V14" s="350">
        <f>IF([36]IPA!V14="","",[36]IPA!V14)</f>
        <v>0</v>
      </c>
      <c r="W14" s="375">
        <f>IF([36]IPA!W14="","",[36]IPA!W14)</f>
        <v>90.333333333333329</v>
      </c>
      <c r="X14" s="375">
        <f>IF([36]IPA!X14="","",[36]IPA!X14)</f>
        <v>89.2</v>
      </c>
      <c r="Y14" s="351">
        <f>IF([36]IPA!Y14="","",[36]IPA!Y14)</f>
        <v>79</v>
      </c>
      <c r="Z14" s="302">
        <f t="shared" si="8"/>
        <v>86</v>
      </c>
      <c r="AA14" s="201">
        <f t="shared" si="9"/>
        <v>93</v>
      </c>
      <c r="AB14" s="201">
        <f t="shared" si="10"/>
        <v>0</v>
      </c>
      <c r="AC14" s="201">
        <f t="shared" si="11"/>
        <v>1</v>
      </c>
      <c r="AD14" s="201">
        <f t="shared" si="12"/>
        <v>4</v>
      </c>
      <c r="AE14" s="221" t="str">
        <f t="shared" si="13"/>
        <v>Menunjukkan penguasaan dalam Menyebutkan cabang-cabang ilmu Sains, merancang percobaan dengan metode ilmiah, serta melakukan pengukuran dan membaca skala dengan benar</v>
      </c>
      <c r="AF14" s="226" t="str">
        <f t="shared" si="14"/>
        <v>Perlu bantuan dalam Menjelaskan perbedaan pengertian posisi, jarak, dan perpindahan</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73"/>
      <c r="B15" s="134">
        <f t="shared" si="7"/>
        <v>7</v>
      </c>
      <c r="C15" s="135">
        <f>IF(Data!F11="","",Data!F11)</f>
        <v>2115</v>
      </c>
      <c r="D15" s="135" t="str">
        <f>IF(Data!G11="","",Data!G11)</f>
        <v>0105966564</v>
      </c>
      <c r="E15" s="152" t="str">
        <f>IF(Data!H11="","",Data!H11)</f>
        <v xml:space="preserve">FADLY ARYA PUTRA </v>
      </c>
      <c r="F15" s="135" t="str">
        <f>IF(Data!I11="","",Data!I11)</f>
        <v>L</v>
      </c>
      <c r="G15" s="135">
        <f>IF([36]IPA!G15="","",[36]IPA!G15)</f>
        <v>80</v>
      </c>
      <c r="H15" s="135">
        <f>IF([36]IPA!H15="","",[36]IPA!H15)</f>
        <v>81</v>
      </c>
      <c r="I15" s="135">
        <f>IF([36]IPA!I15="","",[36]IPA!I15)</f>
        <v>78</v>
      </c>
      <c r="J15" s="135">
        <f>IF([36]IPA!J15="","",[36]IPA!J15)</f>
        <v>0</v>
      </c>
      <c r="K15" s="135">
        <f>IF([36]IPA!K15="","",[36]IPA!K15)</f>
        <v>0</v>
      </c>
      <c r="L15" s="135">
        <f>IF([36]IPA!L15="","",[36]IPA!L15)</f>
        <v>0</v>
      </c>
      <c r="M15" s="135">
        <f>IF([36]IPA!M15="","",[36]IPA!M15)</f>
        <v>0</v>
      </c>
      <c r="N15" s="135">
        <f>IF([36]IPA!N15="","",[36]IPA!N15)</f>
        <v>0</v>
      </c>
      <c r="O15" s="135">
        <f>IF([36]IPA!O15="","",[36]IPA!O15)</f>
        <v>80</v>
      </c>
      <c r="P15" s="135">
        <f>IF([36]IPA!P15="","",[36]IPA!P15)</f>
        <v>86</v>
      </c>
      <c r="Q15" s="135">
        <f>IF([36]IPA!Q15="","",[36]IPA!Q15)</f>
        <v>81</v>
      </c>
      <c r="R15" s="135">
        <f>IF([36]IPA!R15="","",[36]IPA!R15)</f>
        <v>82</v>
      </c>
      <c r="S15" s="135">
        <f>IF([36]IPA!S15="","",[36]IPA!S15)</f>
        <v>79</v>
      </c>
      <c r="T15" s="135">
        <f>IF([36]IPA!T15="","",[36]IPA!T15)</f>
        <v>0</v>
      </c>
      <c r="U15" s="135">
        <f>IF([36]IPA!U15="","",[36]IPA!U15)</f>
        <v>0</v>
      </c>
      <c r="V15" s="350">
        <f>IF([36]IPA!V15="","",[36]IPA!V15)</f>
        <v>0</v>
      </c>
      <c r="W15" s="375">
        <f>IF([36]IPA!W15="","",[36]IPA!W15)</f>
        <v>79.666666666666671</v>
      </c>
      <c r="X15" s="375">
        <f>IF([36]IPA!X15="","",[36]IPA!X15)</f>
        <v>81.599999999999994</v>
      </c>
      <c r="Y15" s="351">
        <f>IF([36]IPA!Y15="","",[36]IPA!Y15)</f>
        <v>74</v>
      </c>
      <c r="Z15" s="302">
        <f t="shared" si="8"/>
        <v>78</v>
      </c>
      <c r="AA15" s="201">
        <f t="shared" si="9"/>
        <v>81</v>
      </c>
      <c r="AB15" s="201">
        <f t="shared" si="10"/>
        <v>0</v>
      </c>
      <c r="AC15" s="201">
        <f t="shared" si="11"/>
        <v>2</v>
      </c>
      <c r="AD15" s="201">
        <f t="shared" si="12"/>
        <v>4</v>
      </c>
      <c r="AE15" s="221" t="str">
        <f t="shared" si="13"/>
        <v>Menunjukkan penguasaan dalam Menjelaskan klasifikasi wujud zat dan perubahannya</v>
      </c>
      <c r="AF15" s="226" t="str">
        <f t="shared" si="14"/>
        <v>Perlu bantuan dalam Menjelaskan perbedaan pengertian posisi, jarak, dan perpindahan</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73"/>
      <c r="B16" s="134">
        <f t="shared" si="7"/>
        <v>8</v>
      </c>
      <c r="C16" s="135">
        <f>IF(Data!F12="","",Data!F12)</f>
        <v>2082</v>
      </c>
      <c r="D16" s="135" t="str">
        <f>IF(Data!G12="","",Data!G12)</f>
        <v>3092203012</v>
      </c>
      <c r="E16" s="152" t="str">
        <f>IF(Data!H12="","",Data!H12)</f>
        <v>ILHAM MAULANA</v>
      </c>
      <c r="F16" s="135" t="str">
        <f>IF(Data!I12="","",Data!I12)</f>
        <v>L</v>
      </c>
      <c r="G16" s="135">
        <f>IF([36]IPA!G16="","",[36]IPA!G16)</f>
        <v>80</v>
      </c>
      <c r="H16" s="135">
        <f>IF([36]IPA!H16="","",[36]IPA!H16)</f>
        <v>81</v>
      </c>
      <c r="I16" s="135">
        <f>IF([36]IPA!I16="","",[36]IPA!I16)</f>
        <v>78</v>
      </c>
      <c r="J16" s="135">
        <f>IF([36]IPA!J16="","",[36]IPA!J16)</f>
        <v>0</v>
      </c>
      <c r="K16" s="135">
        <f>IF([36]IPA!K16="","",[36]IPA!K16)</f>
        <v>0</v>
      </c>
      <c r="L16" s="135">
        <f>IF([36]IPA!L16="","",[36]IPA!L16)</f>
        <v>0</v>
      </c>
      <c r="M16" s="135">
        <f>IF([36]IPA!M16="","",[36]IPA!M16)</f>
        <v>0</v>
      </c>
      <c r="N16" s="135">
        <f>IF([36]IPA!N16="","",[36]IPA!N16)</f>
        <v>0</v>
      </c>
      <c r="O16" s="135">
        <f>IF([36]IPA!O16="","",[36]IPA!O16)</f>
        <v>85</v>
      </c>
      <c r="P16" s="135">
        <f>IF([36]IPA!P16="","",[36]IPA!P16)</f>
        <v>80</v>
      </c>
      <c r="Q16" s="135">
        <f>IF([36]IPA!Q16="","",[36]IPA!Q16)</f>
        <v>79</v>
      </c>
      <c r="R16" s="135">
        <f>IF([36]IPA!R16="","",[36]IPA!R16)</f>
        <v>78</v>
      </c>
      <c r="S16" s="135">
        <f>IF([36]IPA!S16="","",[36]IPA!S16)</f>
        <v>78</v>
      </c>
      <c r="T16" s="135">
        <f>IF([36]IPA!T16="","",[36]IPA!T16)</f>
        <v>0</v>
      </c>
      <c r="U16" s="135">
        <f>IF([36]IPA!U16="","",[36]IPA!U16)</f>
        <v>0</v>
      </c>
      <c r="V16" s="350">
        <f>IF([36]IPA!V16="","",[36]IPA!V16)</f>
        <v>0</v>
      </c>
      <c r="W16" s="375">
        <f>IF([36]IPA!W16="","",[36]IPA!W16)</f>
        <v>79.666666666666671</v>
      </c>
      <c r="X16" s="375">
        <f>IF([36]IPA!X16="","",[36]IPA!X16)</f>
        <v>80</v>
      </c>
      <c r="Y16" s="351">
        <f>IF([36]IPA!Y16="","",[36]IPA!Y16)</f>
        <v>76</v>
      </c>
      <c r="Z16" s="302">
        <f t="shared" si="8"/>
        <v>79</v>
      </c>
      <c r="AA16" s="201">
        <f t="shared" si="9"/>
        <v>81</v>
      </c>
      <c r="AB16" s="201">
        <f t="shared" si="10"/>
        <v>0</v>
      </c>
      <c r="AC16" s="201">
        <f t="shared" si="11"/>
        <v>2</v>
      </c>
      <c r="AD16" s="201">
        <f t="shared" si="12"/>
        <v>4</v>
      </c>
      <c r="AE16" s="221" t="str">
        <f t="shared" si="13"/>
        <v>Menunjukkan penguasaan dalam Menjelaskan klasifikasi wujud zat dan perubahannya</v>
      </c>
      <c r="AF16" s="226" t="str">
        <f t="shared" si="14"/>
        <v>Perlu bantuan dalam Menjelaskan perbedaan pengertian posisi, jarak, dan perpindahan</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73"/>
      <c r="B17" s="134">
        <f t="shared" si="7"/>
        <v>9</v>
      </c>
      <c r="C17" s="135">
        <f>IF(Data!F13="","",Data!F13)</f>
        <v>2088</v>
      </c>
      <c r="D17" s="135" t="str">
        <f>IF(Data!G13="","",Data!G13)</f>
        <v>3106632526</v>
      </c>
      <c r="E17" s="152" t="str">
        <f>IF(Data!H13="","",Data!H13)</f>
        <v>INDAH VIOLAFITRA</v>
      </c>
      <c r="F17" s="135" t="str">
        <f>IF(Data!I13="","",Data!I13)</f>
        <v>P</v>
      </c>
      <c r="G17" s="135">
        <f>IF([36]IPA!G17="","",[36]IPA!G17)</f>
        <v>80</v>
      </c>
      <c r="H17" s="135">
        <f>IF([36]IPA!H17="","",[36]IPA!H17)</f>
        <v>85</v>
      </c>
      <c r="I17" s="135">
        <f>IF([36]IPA!I17="","",[36]IPA!I17)</f>
        <v>88</v>
      </c>
      <c r="J17" s="135">
        <f>IF([36]IPA!J17="","",[36]IPA!J17)</f>
        <v>0</v>
      </c>
      <c r="K17" s="135">
        <f>IF([36]IPA!K17="","",[36]IPA!K17)</f>
        <v>0</v>
      </c>
      <c r="L17" s="135">
        <f>IF([36]IPA!L17="","",[36]IPA!L17)</f>
        <v>0</v>
      </c>
      <c r="M17" s="135">
        <f>IF([36]IPA!M17="","",[36]IPA!M17)</f>
        <v>0</v>
      </c>
      <c r="N17" s="135">
        <f>IF([36]IPA!N17="","",[36]IPA!N17)</f>
        <v>0</v>
      </c>
      <c r="O17" s="135">
        <f>IF([36]IPA!O17="","",[36]IPA!O17)</f>
        <v>85</v>
      </c>
      <c r="P17" s="135">
        <f>IF([36]IPA!P17="","",[36]IPA!P17)</f>
        <v>90</v>
      </c>
      <c r="Q17" s="135">
        <f>IF([36]IPA!Q17="","",[36]IPA!Q17)</f>
        <v>84</v>
      </c>
      <c r="R17" s="135">
        <f>IF([36]IPA!R17="","",[36]IPA!R17)</f>
        <v>88</v>
      </c>
      <c r="S17" s="135">
        <f>IF([36]IPA!S17="","",[36]IPA!S17)</f>
        <v>86</v>
      </c>
      <c r="T17" s="135">
        <f>IF([36]IPA!T17="","",[36]IPA!T17)</f>
        <v>0</v>
      </c>
      <c r="U17" s="135">
        <f>IF([36]IPA!U17="","",[36]IPA!U17)</f>
        <v>0</v>
      </c>
      <c r="V17" s="350">
        <f>IF([36]IPA!V17="","",[36]IPA!V17)</f>
        <v>0</v>
      </c>
      <c r="W17" s="375">
        <f>IF([36]IPA!W17="","",[36]IPA!W17)</f>
        <v>84.333333333333329</v>
      </c>
      <c r="X17" s="375">
        <f>IF([36]IPA!X17="","",[36]IPA!X17)</f>
        <v>86.6</v>
      </c>
      <c r="Y17" s="351">
        <f>IF([36]IPA!Y17="","",[36]IPA!Y17)</f>
        <v>77</v>
      </c>
      <c r="Z17" s="302">
        <f t="shared" si="8"/>
        <v>83</v>
      </c>
      <c r="AA17" s="201">
        <f t="shared" si="9"/>
        <v>88</v>
      </c>
      <c r="AB17" s="201">
        <f t="shared" si="10"/>
        <v>0</v>
      </c>
      <c r="AC17" s="201">
        <f t="shared" si="11"/>
        <v>3</v>
      </c>
      <c r="AD17" s="201">
        <f t="shared" si="12"/>
        <v>4</v>
      </c>
      <c r="AE17" s="221" t="str">
        <f t="shared" si="13"/>
        <v>Menunjukkan penguasaan dalam Menjelaskan perbedaan suhu dan kalor serta pemuaian dalam kehidupan sehari-hari</v>
      </c>
      <c r="AF17" s="226" t="str">
        <f t="shared" si="14"/>
        <v>Perlu bantuan dalam Menjelaskan perbedaan pengertian posisi, jarak, dan perpindahan</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73"/>
      <c r="B18" s="134">
        <f t="shared" si="7"/>
        <v>10</v>
      </c>
      <c r="C18" s="135">
        <f>IF(Data!F14="","",Data!F14)</f>
        <v>2109</v>
      </c>
      <c r="D18" s="135" t="str">
        <f>IF(Data!G14="","",Data!G14)</f>
        <v>3092608052</v>
      </c>
      <c r="E18" s="152" t="str">
        <f>IF(Data!H14="","",Data!H14)</f>
        <v>KEVIN FAHREZI</v>
      </c>
      <c r="F18" s="135" t="str">
        <f>IF(Data!I14="","",Data!I14)</f>
        <v>L</v>
      </c>
      <c r="G18" s="135">
        <f>IF([36]IPA!G18="","",[36]IPA!G18)</f>
        <v>80</v>
      </c>
      <c r="H18" s="135">
        <f>IF([36]IPA!H18="","",[36]IPA!H18)</f>
        <v>78</v>
      </c>
      <c r="I18" s="135">
        <f>IF([36]IPA!I18="","",[36]IPA!I18)</f>
        <v>79</v>
      </c>
      <c r="J18" s="135">
        <f>IF([36]IPA!J18="","",[36]IPA!J18)</f>
        <v>0</v>
      </c>
      <c r="K18" s="135">
        <f>IF([36]IPA!K18="","",[36]IPA!K18)</f>
        <v>0</v>
      </c>
      <c r="L18" s="135">
        <f>IF([36]IPA!L18="","",[36]IPA!L18)</f>
        <v>0</v>
      </c>
      <c r="M18" s="135">
        <f>IF([36]IPA!M18="","",[36]IPA!M18)</f>
        <v>0</v>
      </c>
      <c r="N18" s="135">
        <f>IF([36]IPA!N18="","",[36]IPA!N18)</f>
        <v>0</v>
      </c>
      <c r="O18" s="135">
        <f>IF([36]IPA!O18="","",[36]IPA!O18)</f>
        <v>80</v>
      </c>
      <c r="P18" s="135">
        <f>IF([36]IPA!P18="","",[36]IPA!P18)</f>
        <v>81</v>
      </c>
      <c r="Q18" s="135">
        <f>IF([36]IPA!Q18="","",[36]IPA!Q18)</f>
        <v>78</v>
      </c>
      <c r="R18" s="135">
        <f>IF([36]IPA!R18="","",[36]IPA!R18)</f>
        <v>77</v>
      </c>
      <c r="S18" s="135">
        <f>IF([36]IPA!S18="","",[36]IPA!S18)</f>
        <v>79</v>
      </c>
      <c r="T18" s="135">
        <f>IF([36]IPA!T18="","",[36]IPA!T18)</f>
        <v>0</v>
      </c>
      <c r="U18" s="135">
        <f>IF([36]IPA!U18="","",[36]IPA!U18)</f>
        <v>0</v>
      </c>
      <c r="V18" s="350">
        <f>IF([36]IPA!V18="","",[36]IPA!V18)</f>
        <v>0</v>
      </c>
      <c r="W18" s="375">
        <f>IF([36]IPA!W18="","",[36]IPA!W18)</f>
        <v>79</v>
      </c>
      <c r="X18" s="375">
        <f>IF([36]IPA!X18="","",[36]IPA!X18)</f>
        <v>79</v>
      </c>
      <c r="Y18" s="351">
        <f>IF([36]IPA!Y18="","",[36]IPA!Y18)</f>
        <v>74</v>
      </c>
      <c r="Z18" s="302">
        <f t="shared" si="8"/>
        <v>77</v>
      </c>
      <c r="AA18" s="201">
        <f t="shared" si="9"/>
        <v>80</v>
      </c>
      <c r="AB18" s="201">
        <f t="shared" si="10"/>
        <v>0</v>
      </c>
      <c r="AC18" s="201">
        <f t="shared" si="11"/>
        <v>1</v>
      </c>
      <c r="AD18" s="201">
        <f t="shared" si="12"/>
        <v>4</v>
      </c>
      <c r="AE18" s="221" t="str">
        <f t="shared" si="13"/>
        <v>Menunjukkan penguasaan dalam Menyebutkan cabang-cabang ilmu Sains, merancang percobaan dengan metode ilmiah, serta melakukan pengukuran dan membaca skala dengan benar</v>
      </c>
      <c r="AF18" s="226" t="str">
        <f t="shared" si="14"/>
        <v>Perlu bantuan dalam Menjelaskan perbedaan pengertian posisi, jarak, dan perpindahan</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73"/>
      <c r="B19" s="134">
        <f t="shared" si="7"/>
        <v>11</v>
      </c>
      <c r="C19" s="135">
        <f>IF(Data!F15="","",Data!F15)</f>
        <v>2096</v>
      </c>
      <c r="D19" s="135" t="str">
        <f>IF(Data!G15="","",Data!G15)</f>
        <v>0107523037</v>
      </c>
      <c r="E19" s="152" t="str">
        <f>IF(Data!H15="","",Data!H15)</f>
        <v>M. IZAM AZMI</v>
      </c>
      <c r="F19" s="135" t="str">
        <f>IF(Data!I15="","",Data!I15)</f>
        <v>L</v>
      </c>
      <c r="G19" s="135">
        <f>IF([36]IPA!G19="","",[36]IPA!G19)</f>
        <v>90</v>
      </c>
      <c r="H19" s="135">
        <f>IF([36]IPA!H19="","",[36]IPA!H19)</f>
        <v>80</v>
      </c>
      <c r="I19" s="135">
        <f>IF([36]IPA!I19="","",[36]IPA!I19)</f>
        <v>85</v>
      </c>
      <c r="J19" s="135">
        <f>IF([36]IPA!J19="","",[36]IPA!J19)</f>
        <v>0</v>
      </c>
      <c r="K19" s="135">
        <f>IF([36]IPA!K19="","",[36]IPA!K19)</f>
        <v>0</v>
      </c>
      <c r="L19" s="135">
        <f>IF([36]IPA!L19="","",[36]IPA!L19)</f>
        <v>0</v>
      </c>
      <c r="M19" s="135">
        <f>IF([36]IPA!M19="","",[36]IPA!M19)</f>
        <v>0</v>
      </c>
      <c r="N19" s="135">
        <f>IF([36]IPA!N19="","",[36]IPA!N19)</f>
        <v>0</v>
      </c>
      <c r="O19" s="135">
        <f>IF([36]IPA!O19="","",[36]IPA!O19)</f>
        <v>90</v>
      </c>
      <c r="P19" s="135">
        <f>IF([36]IPA!P19="","",[36]IPA!P19)</f>
        <v>80</v>
      </c>
      <c r="Q19" s="135">
        <f>IF([36]IPA!Q19="","",[36]IPA!Q19)</f>
        <v>81</v>
      </c>
      <c r="R19" s="135">
        <f>IF([36]IPA!R19="","",[36]IPA!R19)</f>
        <v>82</v>
      </c>
      <c r="S19" s="135">
        <f>IF([36]IPA!S19="","",[36]IPA!S19)</f>
        <v>83</v>
      </c>
      <c r="T19" s="135">
        <f>IF([36]IPA!T19="","",[36]IPA!T19)</f>
        <v>0</v>
      </c>
      <c r="U19" s="135">
        <f>IF([36]IPA!U19="","",[36]IPA!U19)</f>
        <v>0</v>
      </c>
      <c r="V19" s="350">
        <f>IF([36]IPA!V19="","",[36]IPA!V19)</f>
        <v>0</v>
      </c>
      <c r="W19" s="375">
        <f>IF([36]IPA!W19="","",[36]IPA!W19)</f>
        <v>85</v>
      </c>
      <c r="X19" s="375">
        <f>IF([36]IPA!X19="","",[36]IPA!X19)</f>
        <v>83.2</v>
      </c>
      <c r="Y19" s="351">
        <f>IF([36]IPA!Y19="","",[36]IPA!Y19)</f>
        <v>75</v>
      </c>
      <c r="Z19" s="302">
        <f t="shared" si="8"/>
        <v>81</v>
      </c>
      <c r="AA19" s="201">
        <f t="shared" si="9"/>
        <v>90</v>
      </c>
      <c r="AB19" s="201">
        <f t="shared" si="10"/>
        <v>0</v>
      </c>
      <c r="AC19" s="201">
        <f t="shared" si="11"/>
        <v>1</v>
      </c>
      <c r="AD19" s="201">
        <f t="shared" si="12"/>
        <v>4</v>
      </c>
      <c r="AE19" s="221" t="str">
        <f t="shared" si="13"/>
        <v>Menunjukkan penguasaan dalam Menyebutkan cabang-cabang ilmu Sains, merancang percobaan dengan metode ilmiah, serta melakukan pengukuran dan membaca skala dengan benar</v>
      </c>
      <c r="AF19" s="226" t="str">
        <f t="shared" si="14"/>
        <v>Perlu bantuan dalam Menjelaskan perbedaan pengertian posisi, jarak, dan perpindahan</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73"/>
      <c r="B20" s="134">
        <f t="shared" si="7"/>
        <v>12</v>
      </c>
      <c r="C20" s="135">
        <f>IF(Data!F16="","",Data!F16)</f>
        <v>2102</v>
      </c>
      <c r="D20" s="135" t="str">
        <f>IF(Data!G16="","",Data!G16)</f>
        <v>0104675982</v>
      </c>
      <c r="E20" s="152" t="str">
        <f>IF(Data!H16="","",Data!H16)</f>
        <v>M. RAFFY MAULA DANNY</v>
      </c>
      <c r="F20" s="135" t="str">
        <f>IF(Data!I16="","",Data!I16)</f>
        <v>L</v>
      </c>
      <c r="G20" s="135">
        <f>IF([36]IPA!G20="","",[36]IPA!G20)</f>
        <v>90</v>
      </c>
      <c r="H20" s="135">
        <f>IF([36]IPA!H20="","",[36]IPA!H20)</f>
        <v>82</v>
      </c>
      <c r="I20" s="135">
        <f>IF([36]IPA!I20="","",[36]IPA!I20)</f>
        <v>85</v>
      </c>
      <c r="J20" s="135">
        <f>IF([36]IPA!J20="","",[36]IPA!J20)</f>
        <v>0</v>
      </c>
      <c r="K20" s="135">
        <f>IF([36]IPA!K20="","",[36]IPA!K20)</f>
        <v>0</v>
      </c>
      <c r="L20" s="135">
        <f>IF([36]IPA!L20="","",[36]IPA!L20)</f>
        <v>0</v>
      </c>
      <c r="M20" s="135">
        <f>IF([36]IPA!M20="","",[36]IPA!M20)</f>
        <v>0</v>
      </c>
      <c r="N20" s="135">
        <f>IF([36]IPA!N20="","",[36]IPA!N20)</f>
        <v>0</v>
      </c>
      <c r="O20" s="135">
        <f>IF([36]IPA!O20="","",[36]IPA!O20)</f>
        <v>90</v>
      </c>
      <c r="P20" s="135">
        <f>IF([36]IPA!P20="","",[36]IPA!P20)</f>
        <v>80</v>
      </c>
      <c r="Q20" s="135">
        <f>IF([36]IPA!Q20="","",[36]IPA!Q20)</f>
        <v>85</v>
      </c>
      <c r="R20" s="135">
        <f>IF([36]IPA!R20="","",[36]IPA!R20)</f>
        <v>88</v>
      </c>
      <c r="S20" s="135">
        <f>IF([36]IPA!S20="","",[36]IPA!S20)</f>
        <v>86</v>
      </c>
      <c r="T20" s="135">
        <f>IF([36]IPA!T20="","",[36]IPA!T20)</f>
        <v>0</v>
      </c>
      <c r="U20" s="135">
        <f>IF([36]IPA!U20="","",[36]IPA!U20)</f>
        <v>0</v>
      </c>
      <c r="V20" s="350">
        <f>IF([36]IPA!V20="","",[36]IPA!V20)</f>
        <v>0</v>
      </c>
      <c r="W20" s="375">
        <f>IF([36]IPA!W20="","",[36]IPA!W20)</f>
        <v>85.666666666666671</v>
      </c>
      <c r="X20" s="375">
        <f>IF([36]IPA!X20="","",[36]IPA!X20)</f>
        <v>85.8</v>
      </c>
      <c r="Y20" s="351">
        <f>IF([36]IPA!Y20="","",[36]IPA!Y20)</f>
        <v>78</v>
      </c>
      <c r="Z20" s="302">
        <f t="shared" si="8"/>
        <v>83</v>
      </c>
      <c r="AA20" s="201">
        <f t="shared" si="9"/>
        <v>90</v>
      </c>
      <c r="AB20" s="201">
        <f t="shared" si="10"/>
        <v>0</v>
      </c>
      <c r="AC20" s="201">
        <f t="shared" si="11"/>
        <v>1</v>
      </c>
      <c r="AD20" s="201">
        <f t="shared" si="12"/>
        <v>4</v>
      </c>
      <c r="AE20" s="221" t="str">
        <f t="shared" si="13"/>
        <v>Menunjukkan penguasaan dalam Menyebutkan cabang-cabang ilmu Sains, merancang percobaan dengan metode ilmiah, serta melakukan pengukuran dan membaca skala dengan benar</v>
      </c>
      <c r="AF20" s="226" t="str">
        <f t="shared" si="14"/>
        <v>Perlu bantuan dalam Menjelaskan perbedaan pengertian posisi, jarak, dan perpindahan</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73"/>
      <c r="B21" s="134">
        <f t="shared" si="7"/>
        <v>13</v>
      </c>
      <c r="C21" s="135">
        <f>IF(Data!F17="","",Data!F17)</f>
        <v>2090</v>
      </c>
      <c r="D21" s="135" t="str">
        <f>IF(Data!G17="","",Data!G17)</f>
        <v>3090477421</v>
      </c>
      <c r="E21" s="152" t="str">
        <f>IF(Data!H17="","",Data!H17)</f>
        <v>MARWAH RIANA</v>
      </c>
      <c r="F21" s="135" t="str">
        <f>IF(Data!I17="","",Data!I17)</f>
        <v>P</v>
      </c>
      <c r="G21" s="135">
        <f>IF([36]IPA!G21="","",[36]IPA!G21)</f>
        <v>80</v>
      </c>
      <c r="H21" s="135">
        <f>IF([36]IPA!H21="","",[36]IPA!H21)</f>
        <v>82</v>
      </c>
      <c r="I21" s="135">
        <f>IF([36]IPA!I21="","",[36]IPA!I21)</f>
        <v>85</v>
      </c>
      <c r="J21" s="135">
        <f>IF([36]IPA!J21="","",[36]IPA!J21)</f>
        <v>0</v>
      </c>
      <c r="K21" s="135">
        <f>IF([36]IPA!K21="","",[36]IPA!K21)</f>
        <v>0</v>
      </c>
      <c r="L21" s="135">
        <f>IF([36]IPA!L21="","",[36]IPA!L21)</f>
        <v>0</v>
      </c>
      <c r="M21" s="135">
        <f>IF([36]IPA!M21="","",[36]IPA!M21)</f>
        <v>0</v>
      </c>
      <c r="N21" s="135">
        <f>IF([36]IPA!N21="","",[36]IPA!N21)</f>
        <v>0</v>
      </c>
      <c r="O21" s="135">
        <f>IF([36]IPA!O21="","",[36]IPA!O21)</f>
        <v>80</v>
      </c>
      <c r="P21" s="135">
        <f>IF([36]IPA!P21="","",[36]IPA!P21)</f>
        <v>86</v>
      </c>
      <c r="Q21" s="135">
        <f>IF([36]IPA!Q21="","",[36]IPA!Q21)</f>
        <v>83</v>
      </c>
      <c r="R21" s="135">
        <f>IF([36]IPA!R21="","",[36]IPA!R21)</f>
        <v>85</v>
      </c>
      <c r="S21" s="135">
        <f>IF([36]IPA!S21="","",[36]IPA!S21)</f>
        <v>88</v>
      </c>
      <c r="T21" s="135">
        <f>IF([36]IPA!T21="","",[36]IPA!T21)</f>
        <v>0</v>
      </c>
      <c r="U21" s="135">
        <f>IF([36]IPA!U21="","",[36]IPA!U21)</f>
        <v>0</v>
      </c>
      <c r="V21" s="350">
        <f>IF([36]IPA!V21="","",[36]IPA!V21)</f>
        <v>0</v>
      </c>
      <c r="W21" s="375">
        <f>IF([36]IPA!W21="","",[36]IPA!W21)</f>
        <v>82.333333333333329</v>
      </c>
      <c r="X21" s="375">
        <f>IF([36]IPA!X21="","",[36]IPA!X21)</f>
        <v>84.4</v>
      </c>
      <c r="Y21" s="351">
        <f>IF([36]IPA!Y21="","",[36]IPA!Y21)</f>
        <v>75</v>
      </c>
      <c r="Z21" s="302">
        <f t="shared" si="8"/>
        <v>81</v>
      </c>
      <c r="AA21" s="201">
        <f t="shared" si="9"/>
        <v>85</v>
      </c>
      <c r="AB21" s="201">
        <f t="shared" si="10"/>
        <v>0</v>
      </c>
      <c r="AC21" s="201">
        <f t="shared" si="11"/>
        <v>3</v>
      </c>
      <c r="AD21" s="201">
        <f t="shared" si="12"/>
        <v>4</v>
      </c>
      <c r="AE21" s="221" t="str">
        <f t="shared" si="13"/>
        <v>Menunjukkan penguasaan dalam Menjelaskan perbedaan suhu dan kalor serta pemuaian dalam kehidupan sehari-hari</v>
      </c>
      <c r="AF21" s="226" t="str">
        <f t="shared" si="14"/>
        <v>Perlu bantuan dalam Menjelaskan perbedaan pengertian posisi, jarak, dan perpindahan</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73"/>
      <c r="B22" s="134">
        <f t="shared" si="7"/>
        <v>14</v>
      </c>
      <c r="C22" s="135">
        <f>IF(Data!F18="","",Data!F18)</f>
        <v>2105</v>
      </c>
      <c r="D22" s="135" t="str">
        <f>IF(Data!G18="","",Data!G18)</f>
        <v>3086284599</v>
      </c>
      <c r="E22" s="152" t="str">
        <f>IF(Data!H18="","",Data!H18)</f>
        <v>MUH. SYIFA' BAYU AJI</v>
      </c>
      <c r="F22" s="135" t="str">
        <f>IF(Data!I18="","",Data!I18)</f>
        <v>L</v>
      </c>
      <c r="G22" s="135">
        <f>IF([36]IPA!G22="","",[36]IPA!G22)</f>
        <v>80</v>
      </c>
      <c r="H22" s="135">
        <f>IF([36]IPA!H22="","",[36]IPA!H22)</f>
        <v>85</v>
      </c>
      <c r="I22" s="135">
        <f>IF([36]IPA!I22="","",[36]IPA!I22)</f>
        <v>78</v>
      </c>
      <c r="J22" s="135">
        <f>IF([36]IPA!J22="","",[36]IPA!J22)</f>
        <v>0</v>
      </c>
      <c r="K22" s="135">
        <f>IF([36]IPA!K22="","",[36]IPA!K22)</f>
        <v>0</v>
      </c>
      <c r="L22" s="135">
        <f>IF([36]IPA!L22="","",[36]IPA!L22)</f>
        <v>0</v>
      </c>
      <c r="M22" s="135">
        <f>IF([36]IPA!M22="","",[36]IPA!M22)</f>
        <v>0</v>
      </c>
      <c r="N22" s="135">
        <f>IF([36]IPA!N22="","",[36]IPA!N22)</f>
        <v>0</v>
      </c>
      <c r="O22" s="135">
        <f>IF([36]IPA!O22="","",[36]IPA!O22)</f>
        <v>80</v>
      </c>
      <c r="P22" s="135">
        <f>IF([36]IPA!P22="","",[36]IPA!P22)</f>
        <v>86</v>
      </c>
      <c r="Q22" s="135">
        <f>IF([36]IPA!Q22="","",[36]IPA!Q22)</f>
        <v>78</v>
      </c>
      <c r="R22" s="135">
        <f>IF([36]IPA!R22="","",[36]IPA!R22)</f>
        <v>82</v>
      </c>
      <c r="S22" s="135">
        <f>IF([36]IPA!S22="","",[36]IPA!S22)</f>
        <v>79</v>
      </c>
      <c r="T22" s="135">
        <f>IF([36]IPA!T22="","",[36]IPA!T22)</f>
        <v>0</v>
      </c>
      <c r="U22" s="135">
        <f>IF([36]IPA!U22="","",[36]IPA!U22)</f>
        <v>0</v>
      </c>
      <c r="V22" s="350">
        <f>IF([36]IPA!V22="","",[36]IPA!V22)</f>
        <v>0</v>
      </c>
      <c r="W22" s="375">
        <f>IF([36]IPA!W22="","",[36]IPA!W22)</f>
        <v>81</v>
      </c>
      <c r="X22" s="375">
        <f>IF([36]IPA!X22="","",[36]IPA!X22)</f>
        <v>81</v>
      </c>
      <c r="Y22" s="351">
        <f>IF([36]IPA!Y22="","",[36]IPA!Y22)</f>
        <v>75</v>
      </c>
      <c r="Z22" s="302">
        <f t="shared" si="8"/>
        <v>79</v>
      </c>
      <c r="AA22" s="201">
        <f t="shared" si="9"/>
        <v>85</v>
      </c>
      <c r="AB22" s="201">
        <f t="shared" si="10"/>
        <v>0</v>
      </c>
      <c r="AC22" s="201">
        <f t="shared" si="11"/>
        <v>2</v>
      </c>
      <c r="AD22" s="201">
        <f t="shared" si="12"/>
        <v>4</v>
      </c>
      <c r="AE22" s="221" t="str">
        <f t="shared" si="13"/>
        <v>Menunjukkan penguasaan dalam Menjelaskan klasifikasi wujud zat dan perubahannya</v>
      </c>
      <c r="AF22" s="226" t="str">
        <f t="shared" si="14"/>
        <v>Perlu bantuan dalam Menjelaskan perbedaan pengertian posisi, jarak, dan perpindahan</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73"/>
      <c r="B23" s="134">
        <f t="shared" si="7"/>
        <v>15</v>
      </c>
      <c r="C23" s="135">
        <f>IF(Data!F19="","",Data!F19)</f>
        <v>2079</v>
      </c>
      <c r="D23" s="135" t="str">
        <f>IF(Data!G19="","",Data!G19)</f>
        <v>0102646736</v>
      </c>
      <c r="E23" s="152" t="str">
        <f>IF(Data!H19="","",Data!H19)</f>
        <v>MUHAMMAD FATIKHUL ILMI</v>
      </c>
      <c r="F23" s="135" t="str">
        <f>IF(Data!I19="","",Data!I19)</f>
        <v>L</v>
      </c>
      <c r="G23" s="135">
        <f>IF([36]IPA!G23="","",[36]IPA!G23)</f>
        <v>80</v>
      </c>
      <c r="H23" s="135">
        <f>IF([36]IPA!H23="","",[36]IPA!H23)</f>
        <v>85</v>
      </c>
      <c r="I23" s="135">
        <f>IF([36]IPA!I23="","",[36]IPA!I23)</f>
        <v>82</v>
      </c>
      <c r="J23" s="135">
        <f>IF([36]IPA!J23="","",[36]IPA!J23)</f>
        <v>0</v>
      </c>
      <c r="K23" s="135">
        <f>IF([36]IPA!K23="","",[36]IPA!K23)</f>
        <v>0</v>
      </c>
      <c r="L23" s="135">
        <f>IF([36]IPA!L23="","",[36]IPA!L23)</f>
        <v>0</v>
      </c>
      <c r="M23" s="135">
        <f>IF([36]IPA!M23="","",[36]IPA!M23)</f>
        <v>0</v>
      </c>
      <c r="N23" s="135">
        <f>IF([36]IPA!N23="","",[36]IPA!N23)</f>
        <v>0</v>
      </c>
      <c r="O23" s="135">
        <f>IF([36]IPA!O23="","",[36]IPA!O23)</f>
        <v>80</v>
      </c>
      <c r="P23" s="135">
        <f>IF([36]IPA!P23="","",[36]IPA!P23)</f>
        <v>82</v>
      </c>
      <c r="Q23" s="135">
        <f>IF([36]IPA!Q23="","",[36]IPA!Q23)</f>
        <v>83</v>
      </c>
      <c r="R23" s="135">
        <f>IF([36]IPA!R23="","",[36]IPA!R23)</f>
        <v>85</v>
      </c>
      <c r="S23" s="135">
        <f>IF([36]IPA!S23="","",[36]IPA!S23)</f>
        <v>81</v>
      </c>
      <c r="T23" s="135">
        <f>IF([36]IPA!T23="","",[36]IPA!T23)</f>
        <v>0</v>
      </c>
      <c r="U23" s="135">
        <f>IF([36]IPA!U23="","",[36]IPA!U23)</f>
        <v>0</v>
      </c>
      <c r="V23" s="350">
        <f>IF([36]IPA!V23="","",[36]IPA!V23)</f>
        <v>0</v>
      </c>
      <c r="W23" s="375">
        <f>IF([36]IPA!W23="","",[36]IPA!W23)</f>
        <v>82.333333333333329</v>
      </c>
      <c r="X23" s="375">
        <f>IF([36]IPA!X23="","",[36]IPA!X23)</f>
        <v>82.2</v>
      </c>
      <c r="Y23" s="351">
        <f>IF([36]IPA!Y23="","",[36]IPA!Y23)</f>
        <v>75</v>
      </c>
      <c r="Z23" s="302">
        <f t="shared" si="8"/>
        <v>80</v>
      </c>
      <c r="AA23" s="201">
        <f t="shared" si="9"/>
        <v>85</v>
      </c>
      <c r="AB23" s="201">
        <f t="shared" si="10"/>
        <v>0</v>
      </c>
      <c r="AC23" s="201">
        <f t="shared" si="11"/>
        <v>2</v>
      </c>
      <c r="AD23" s="201">
        <f t="shared" si="12"/>
        <v>4</v>
      </c>
      <c r="AE23" s="221" t="str">
        <f t="shared" si="13"/>
        <v>Menunjukkan penguasaan dalam Menjelaskan klasifikasi wujud zat dan perubahannya</v>
      </c>
      <c r="AF23" s="226" t="str">
        <f t="shared" si="14"/>
        <v>Perlu bantuan dalam Menjelaskan perbedaan pengertian posisi, jarak, dan perpindahan</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73"/>
      <c r="B24" s="134">
        <f t="shared" si="7"/>
        <v>16</v>
      </c>
      <c r="C24" s="135">
        <f>IF(Data!F20="","",Data!F20)</f>
        <v>2106</v>
      </c>
      <c r="D24" s="135" t="str">
        <f>IF(Data!G20="","",Data!G20)</f>
        <v>3117077014</v>
      </c>
      <c r="E24" s="152" t="str">
        <f>IF(Data!H20="","",Data!H20)</f>
        <v>MUHAMMAD RAZIF KASYAFANI</v>
      </c>
      <c r="F24" s="135" t="str">
        <f>IF(Data!I20="","",Data!I20)</f>
        <v>L</v>
      </c>
      <c r="G24" s="135">
        <f>IF([36]IPA!G24="","",[36]IPA!G24)</f>
        <v>78</v>
      </c>
      <c r="H24" s="135">
        <f>IF([36]IPA!H24="","",[36]IPA!H24)</f>
        <v>80</v>
      </c>
      <c r="I24" s="135">
        <f>IF([36]IPA!I24="","",[36]IPA!I24)</f>
        <v>79</v>
      </c>
      <c r="J24" s="135">
        <f>IF([36]IPA!J24="","",[36]IPA!J24)</f>
        <v>0</v>
      </c>
      <c r="K24" s="135">
        <f>IF([36]IPA!K24="","",[36]IPA!K24)</f>
        <v>0</v>
      </c>
      <c r="L24" s="135">
        <f>IF([36]IPA!L24="","",[36]IPA!L24)</f>
        <v>0</v>
      </c>
      <c r="M24" s="135">
        <f>IF([36]IPA!M24="","",[36]IPA!M24)</f>
        <v>0</v>
      </c>
      <c r="N24" s="135">
        <f>IF([36]IPA!N24="","",[36]IPA!N24)</f>
        <v>0</v>
      </c>
      <c r="O24" s="135">
        <f>IF([36]IPA!O24="","",[36]IPA!O24)</f>
        <v>85</v>
      </c>
      <c r="P24" s="135">
        <f>IF([36]IPA!P24="","",[36]IPA!P24)</f>
        <v>80</v>
      </c>
      <c r="Q24" s="135">
        <f>IF([36]IPA!Q24="","",[36]IPA!Q24)</f>
        <v>78</v>
      </c>
      <c r="R24" s="135">
        <f>IF([36]IPA!R24="","",[36]IPA!R24)</f>
        <v>76</v>
      </c>
      <c r="S24" s="135">
        <f>IF([36]IPA!S24="","",[36]IPA!S24)</f>
        <v>79</v>
      </c>
      <c r="T24" s="135">
        <f>IF([36]IPA!T24="","",[36]IPA!T24)</f>
        <v>0</v>
      </c>
      <c r="U24" s="135">
        <f>IF([36]IPA!U24="","",[36]IPA!U24)</f>
        <v>0</v>
      </c>
      <c r="V24" s="350">
        <f>IF([36]IPA!V24="","",[36]IPA!V24)</f>
        <v>0</v>
      </c>
      <c r="W24" s="375">
        <f>IF([36]IPA!W24="","",[36]IPA!W24)</f>
        <v>79</v>
      </c>
      <c r="X24" s="375">
        <f>IF([36]IPA!X24="","",[36]IPA!X24)</f>
        <v>79.599999999999994</v>
      </c>
      <c r="Y24" s="351">
        <f>IF([36]IPA!Y24="","",[36]IPA!Y24)</f>
        <v>74</v>
      </c>
      <c r="Z24" s="302">
        <f t="shared" si="8"/>
        <v>78</v>
      </c>
      <c r="AA24" s="201">
        <f t="shared" si="9"/>
        <v>80</v>
      </c>
      <c r="AB24" s="201">
        <f t="shared" si="10"/>
        <v>0</v>
      </c>
      <c r="AC24" s="201">
        <f t="shared" si="11"/>
        <v>2</v>
      </c>
      <c r="AD24" s="201">
        <f t="shared" si="12"/>
        <v>4</v>
      </c>
      <c r="AE24" s="221" t="str">
        <f t="shared" si="13"/>
        <v>Menunjukkan penguasaan dalam Menjelaskan klasifikasi wujud zat dan perubahannya</v>
      </c>
      <c r="AF24" s="226" t="str">
        <f t="shared" si="14"/>
        <v>Perlu bantuan dalam Menjelaskan perbedaan pengertian posisi, jarak, dan perpindahan</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73"/>
      <c r="B25" s="134">
        <f t="shared" si="7"/>
        <v>17</v>
      </c>
      <c r="C25" s="135">
        <f>IF(Data!F21="","",Data!F21)</f>
        <v>2092</v>
      </c>
      <c r="D25" s="135" t="str">
        <f>IF(Data!G21="","",Data!G21)</f>
        <v>3098715690</v>
      </c>
      <c r="E25" s="152" t="str">
        <f>IF(Data!H21="","",Data!H21)</f>
        <v>NAZILATUN NIKMAH</v>
      </c>
      <c r="F25" s="135" t="str">
        <f>IF(Data!I21="","",Data!I21)</f>
        <v>P</v>
      </c>
      <c r="G25" s="135">
        <f>IF([36]IPA!G25="","",[36]IPA!G25)</f>
        <v>95</v>
      </c>
      <c r="H25" s="135">
        <f>IF([36]IPA!H25="","",[36]IPA!H25)</f>
        <v>88</v>
      </c>
      <c r="I25" s="135">
        <f>IF([36]IPA!I25="","",[36]IPA!I25)</f>
        <v>85</v>
      </c>
      <c r="J25" s="135">
        <f>IF([36]IPA!J25="","",[36]IPA!J25)</f>
        <v>0</v>
      </c>
      <c r="K25" s="135">
        <f>IF([36]IPA!K25="","",[36]IPA!K25)</f>
        <v>0</v>
      </c>
      <c r="L25" s="135">
        <f>IF([36]IPA!L25="","",[36]IPA!L25)</f>
        <v>0</v>
      </c>
      <c r="M25" s="135">
        <f>IF([36]IPA!M25="","",[36]IPA!M25)</f>
        <v>0</v>
      </c>
      <c r="N25" s="135">
        <f>IF([36]IPA!N25="","",[36]IPA!N25)</f>
        <v>0</v>
      </c>
      <c r="O25" s="135">
        <f>IF([36]IPA!O25="","",[36]IPA!O25)</f>
        <v>95</v>
      </c>
      <c r="P25" s="135">
        <f>IF([36]IPA!P25="","",[36]IPA!P25)</f>
        <v>93</v>
      </c>
      <c r="Q25" s="135">
        <f>IF([36]IPA!Q25="","",[36]IPA!Q25)</f>
        <v>90</v>
      </c>
      <c r="R25" s="135">
        <f>IF([36]IPA!R25="","",[36]IPA!R25)</f>
        <v>92</v>
      </c>
      <c r="S25" s="135">
        <f>IF([36]IPA!S25="","",[36]IPA!S25)</f>
        <v>88</v>
      </c>
      <c r="T25" s="135">
        <f>IF([36]IPA!T25="","",[36]IPA!T25)</f>
        <v>0</v>
      </c>
      <c r="U25" s="135">
        <f>IF([36]IPA!U25="","",[36]IPA!U25)</f>
        <v>0</v>
      </c>
      <c r="V25" s="350">
        <f>IF([36]IPA!V25="","",[36]IPA!V25)</f>
        <v>0</v>
      </c>
      <c r="W25" s="375">
        <f>IF([36]IPA!W25="","",[36]IPA!W25)</f>
        <v>89.333333333333329</v>
      </c>
      <c r="X25" s="375">
        <f>IF([36]IPA!X25="","",[36]IPA!X25)</f>
        <v>91.6</v>
      </c>
      <c r="Y25" s="351">
        <f>IF([36]IPA!Y25="","",[36]IPA!Y25)</f>
        <v>78</v>
      </c>
      <c r="Z25" s="302">
        <f t="shared" si="8"/>
        <v>86</v>
      </c>
      <c r="AA25" s="201">
        <f t="shared" si="9"/>
        <v>95</v>
      </c>
      <c r="AB25" s="201">
        <f t="shared" si="10"/>
        <v>0</v>
      </c>
      <c r="AC25" s="201">
        <f t="shared" si="11"/>
        <v>1</v>
      </c>
      <c r="AD25" s="201">
        <f t="shared" si="12"/>
        <v>4</v>
      </c>
      <c r="AE25" s="221" t="str">
        <f t="shared" si="13"/>
        <v>Menunjukkan penguasaan dalam Menyebutkan cabang-cabang ilmu Sains, merancang percobaan dengan metode ilmiah, serta melakukan pengukuran dan membaca skala dengan benar</v>
      </c>
      <c r="AF25" s="226" t="str">
        <f t="shared" si="14"/>
        <v>Perlu bantuan dalam Menjelaskan perbedaan pengertian posisi, jarak, dan perpindahan</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73"/>
      <c r="B26" s="134">
        <f t="shared" si="7"/>
        <v>18</v>
      </c>
      <c r="C26" s="135">
        <f>IF(Data!F22="","",Data!F22)</f>
        <v>2114</v>
      </c>
      <c r="D26" s="135" t="str">
        <f>IF(Data!G22="","",Data!G22)</f>
        <v>0095372418</v>
      </c>
      <c r="E26" s="152" t="str">
        <f>IF(Data!H22="","",Data!H22)</f>
        <v>NIRMALA MAHARANI</v>
      </c>
      <c r="F26" s="135" t="str">
        <f>IF(Data!I22="","",Data!I22)</f>
        <v>P</v>
      </c>
      <c r="G26" s="135">
        <f>IF([36]IPA!G26="","",[36]IPA!G26)</f>
        <v>90</v>
      </c>
      <c r="H26" s="135">
        <f>IF([36]IPA!H26="","",[36]IPA!H26)</f>
        <v>85</v>
      </c>
      <c r="I26" s="135">
        <f>IF([36]IPA!I26="","",[36]IPA!I26)</f>
        <v>83</v>
      </c>
      <c r="J26" s="135">
        <f>IF([36]IPA!J26="","",[36]IPA!J26)</f>
        <v>0</v>
      </c>
      <c r="K26" s="135">
        <f>IF([36]IPA!K26="","",[36]IPA!K26)</f>
        <v>0</v>
      </c>
      <c r="L26" s="135">
        <f>IF([36]IPA!L26="","",[36]IPA!L26)</f>
        <v>0</v>
      </c>
      <c r="M26" s="135">
        <f>IF([36]IPA!M26="","",[36]IPA!M26)</f>
        <v>0</v>
      </c>
      <c r="N26" s="135">
        <f>IF([36]IPA!N26="","",[36]IPA!N26)</f>
        <v>0</v>
      </c>
      <c r="O26" s="135">
        <f>IF([36]IPA!O26="","",[36]IPA!O26)</f>
        <v>90</v>
      </c>
      <c r="P26" s="135">
        <f>IF([36]IPA!P26="","",[36]IPA!P26)</f>
        <v>80</v>
      </c>
      <c r="Q26" s="135">
        <f>IF([36]IPA!Q26="","",[36]IPA!Q26)</f>
        <v>88</v>
      </c>
      <c r="R26" s="135">
        <f>IF([36]IPA!R26="","",[36]IPA!R26)</f>
        <v>85</v>
      </c>
      <c r="S26" s="135">
        <f>IF([36]IPA!S26="","",[36]IPA!S26)</f>
        <v>86</v>
      </c>
      <c r="T26" s="135">
        <f>IF([36]IPA!T26="","",[36]IPA!T26)</f>
        <v>0</v>
      </c>
      <c r="U26" s="135">
        <f>IF([36]IPA!U26="","",[36]IPA!U26)</f>
        <v>0</v>
      </c>
      <c r="V26" s="350">
        <f>IF([36]IPA!V26="","",[36]IPA!V26)</f>
        <v>0</v>
      </c>
      <c r="W26" s="375">
        <f>IF([36]IPA!W26="","",[36]IPA!W26)</f>
        <v>86</v>
      </c>
      <c r="X26" s="375">
        <f>IF([36]IPA!X26="","",[36]IPA!X26)</f>
        <v>85.8</v>
      </c>
      <c r="Y26" s="351">
        <f>IF([36]IPA!Y26="","",[36]IPA!Y26)</f>
        <v>76</v>
      </c>
      <c r="Z26" s="302">
        <f t="shared" si="8"/>
        <v>83</v>
      </c>
      <c r="AA26" s="201">
        <f t="shared" si="9"/>
        <v>90</v>
      </c>
      <c r="AB26" s="201">
        <f t="shared" si="10"/>
        <v>0</v>
      </c>
      <c r="AC26" s="201">
        <f t="shared" si="11"/>
        <v>1</v>
      </c>
      <c r="AD26" s="201">
        <f t="shared" si="12"/>
        <v>4</v>
      </c>
      <c r="AE26" s="221" t="str">
        <f t="shared" si="13"/>
        <v>Menunjukkan penguasaan dalam Menyebutkan cabang-cabang ilmu Sains, merancang percobaan dengan metode ilmiah, serta melakukan pengukuran dan membaca skala dengan benar</v>
      </c>
      <c r="AF26" s="226" t="str">
        <f t="shared" si="14"/>
        <v>Perlu bantuan dalam Menjelaskan perbedaan pengertian posisi, jarak, dan perpindahan</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73"/>
      <c r="B27" s="134">
        <f t="shared" si="7"/>
        <v>19</v>
      </c>
      <c r="C27" s="135">
        <f>IF(Data!F23="","",Data!F23)</f>
        <v>2149</v>
      </c>
      <c r="D27" s="135" t="str">
        <f>IF(Data!G23="","",Data!G23)</f>
        <v>3100029460</v>
      </c>
      <c r="E27" s="152" t="str">
        <f>IF(Data!H23="","",Data!H23)</f>
        <v>NOR ALIA SILFA</v>
      </c>
      <c r="F27" s="135" t="str">
        <f>IF(Data!I23="","",Data!I23)</f>
        <v>P</v>
      </c>
      <c r="G27" s="135">
        <f>IF([36]IPA!G27="","",[36]IPA!G27)</f>
        <v>80</v>
      </c>
      <c r="H27" s="135">
        <f>IF([36]IPA!H27="","",[36]IPA!H27)</f>
        <v>88</v>
      </c>
      <c r="I27" s="135">
        <f>IF([36]IPA!I27="","",[36]IPA!I27)</f>
        <v>85</v>
      </c>
      <c r="J27" s="135">
        <f>IF([36]IPA!J27="","",[36]IPA!J27)</f>
        <v>0</v>
      </c>
      <c r="K27" s="135">
        <f>IF([36]IPA!K27="","",[36]IPA!K27)</f>
        <v>0</v>
      </c>
      <c r="L27" s="135">
        <f>IF([36]IPA!L27="","",[36]IPA!L27)</f>
        <v>0</v>
      </c>
      <c r="M27" s="135">
        <f>IF([36]IPA!M27="","",[36]IPA!M27)</f>
        <v>0</v>
      </c>
      <c r="N27" s="135">
        <f>IF([36]IPA!N27="","",[36]IPA!N27)</f>
        <v>0</v>
      </c>
      <c r="O27" s="135">
        <f>IF([36]IPA!O27="","",[36]IPA!O27)</f>
        <v>90</v>
      </c>
      <c r="P27" s="135">
        <f>IF([36]IPA!P27="","",[36]IPA!P27)</f>
        <v>80</v>
      </c>
      <c r="Q27" s="135">
        <f>IF([36]IPA!Q27="","",[36]IPA!Q27)</f>
        <v>85</v>
      </c>
      <c r="R27" s="135">
        <f>IF([36]IPA!R27="","",[36]IPA!R27)</f>
        <v>88</v>
      </c>
      <c r="S27" s="135">
        <f>IF([36]IPA!S27="","",[36]IPA!S27)</f>
        <v>86</v>
      </c>
      <c r="T27" s="135">
        <f>IF([36]IPA!T27="","",[36]IPA!T27)</f>
        <v>0</v>
      </c>
      <c r="U27" s="135">
        <f>IF([36]IPA!U27="","",[36]IPA!U27)</f>
        <v>0</v>
      </c>
      <c r="V27" s="350">
        <f>IF([36]IPA!V27="","",[36]IPA!V27)</f>
        <v>0</v>
      </c>
      <c r="W27" s="375">
        <f>IF([36]IPA!W27="","",[36]IPA!W27)</f>
        <v>84.333333333333329</v>
      </c>
      <c r="X27" s="375">
        <f>IF([36]IPA!X27="","",[36]IPA!X27)</f>
        <v>85.8</v>
      </c>
      <c r="Y27" s="351">
        <f>IF([36]IPA!Y27="","",[36]IPA!Y27)</f>
        <v>80</v>
      </c>
      <c r="Z27" s="302">
        <f t="shared" si="8"/>
        <v>83</v>
      </c>
      <c r="AA27" s="201">
        <f t="shared" si="9"/>
        <v>88</v>
      </c>
      <c r="AB27" s="201">
        <f t="shared" si="10"/>
        <v>0</v>
      </c>
      <c r="AC27" s="201">
        <f t="shared" si="11"/>
        <v>2</v>
      </c>
      <c r="AD27" s="201">
        <f t="shared" si="12"/>
        <v>4</v>
      </c>
      <c r="AE27" s="221" t="str">
        <f t="shared" si="13"/>
        <v>Menunjukkan penguasaan dalam Menjelaskan klasifikasi wujud zat dan perubahannya</v>
      </c>
      <c r="AF27" s="226" t="str">
        <f t="shared" si="14"/>
        <v>Perlu bantuan dalam Menjelaskan perbedaan pengertian posisi, jarak, dan perpindahan</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73"/>
      <c r="B28" s="134">
        <f t="shared" si="7"/>
        <v>20</v>
      </c>
      <c r="C28" s="135">
        <f>IF(Data!F24="","",Data!F24)</f>
        <v>2110</v>
      </c>
      <c r="D28" s="135" t="str">
        <f>IF(Data!G24="","",Data!G24)</f>
        <v>0098467142</v>
      </c>
      <c r="E28" s="152" t="str">
        <f>IF(Data!H24="","",Data!H24)</f>
        <v>NUR MUTIA</v>
      </c>
      <c r="F28" s="135" t="str">
        <f>IF(Data!I24="","",Data!I24)</f>
        <v>P</v>
      </c>
      <c r="G28" s="135">
        <f>IF([36]IPA!G28="","",[36]IPA!G28)</f>
        <v>95</v>
      </c>
      <c r="H28" s="135">
        <f>IF([36]IPA!H28="","",[36]IPA!H28)</f>
        <v>90</v>
      </c>
      <c r="I28" s="135">
        <f>IF([36]IPA!I28="","",[36]IPA!I28)</f>
        <v>85</v>
      </c>
      <c r="J28" s="135">
        <f>IF([36]IPA!J28="","",[36]IPA!J28)</f>
        <v>0</v>
      </c>
      <c r="K28" s="135">
        <f>IF([36]IPA!K28="","",[36]IPA!K28)</f>
        <v>0</v>
      </c>
      <c r="L28" s="135">
        <f>IF([36]IPA!L28="","",[36]IPA!L28)</f>
        <v>0</v>
      </c>
      <c r="M28" s="135">
        <f>IF([36]IPA!M28="","",[36]IPA!M28)</f>
        <v>0</v>
      </c>
      <c r="N28" s="135">
        <f>IF([36]IPA!N28="","",[36]IPA!N28)</f>
        <v>0</v>
      </c>
      <c r="O28" s="135">
        <f>IF([36]IPA!O28="","",[36]IPA!O28)</f>
        <v>95</v>
      </c>
      <c r="P28" s="135">
        <f>IF([36]IPA!P28="","",[36]IPA!P28)</f>
        <v>94</v>
      </c>
      <c r="Q28" s="135">
        <f>IF([36]IPA!Q28="","",[36]IPA!Q28)</f>
        <v>90</v>
      </c>
      <c r="R28" s="135">
        <f>IF([36]IPA!R28="","",[36]IPA!R28)</f>
        <v>92</v>
      </c>
      <c r="S28" s="135">
        <f>IF([36]IPA!S28="","",[36]IPA!S28)</f>
        <v>89</v>
      </c>
      <c r="T28" s="135">
        <f>IF([36]IPA!T28="","",[36]IPA!T28)</f>
        <v>0</v>
      </c>
      <c r="U28" s="135">
        <f>IF([36]IPA!U28="","",[36]IPA!U28)</f>
        <v>0</v>
      </c>
      <c r="V28" s="350">
        <f>IF([36]IPA!V28="","",[36]IPA!V28)</f>
        <v>0</v>
      </c>
      <c r="W28" s="375">
        <f>IF([36]IPA!W28="","",[36]IPA!W28)</f>
        <v>90</v>
      </c>
      <c r="X28" s="375">
        <f>IF([36]IPA!X28="","",[36]IPA!X28)</f>
        <v>92</v>
      </c>
      <c r="Y28" s="351">
        <f>IF([36]IPA!Y28="","",[36]IPA!Y28)</f>
        <v>77</v>
      </c>
      <c r="Z28" s="302">
        <f t="shared" si="8"/>
        <v>86</v>
      </c>
      <c r="AA28" s="201">
        <f t="shared" si="9"/>
        <v>95</v>
      </c>
      <c r="AB28" s="201">
        <f t="shared" si="10"/>
        <v>0</v>
      </c>
      <c r="AC28" s="201">
        <f t="shared" si="11"/>
        <v>1</v>
      </c>
      <c r="AD28" s="201">
        <f t="shared" si="12"/>
        <v>4</v>
      </c>
      <c r="AE28" s="221" t="str">
        <f t="shared" si="13"/>
        <v>Menunjukkan penguasaan dalam Menyebutkan cabang-cabang ilmu Sains, merancang percobaan dengan metode ilmiah, serta melakukan pengukuran dan membaca skala dengan benar</v>
      </c>
      <c r="AF28" s="226" t="str">
        <f t="shared" si="14"/>
        <v>Perlu bantuan dalam Menjelaskan perbedaan pengertian posisi, jarak, dan perpindahan</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73"/>
      <c r="B29" s="134">
        <f t="shared" si="7"/>
        <v>21</v>
      </c>
      <c r="C29" s="135">
        <f>IF(Data!F25="","",Data!F25)</f>
        <v>2098</v>
      </c>
      <c r="D29" s="135" t="str">
        <f>IF(Data!G25="","",Data!G25)</f>
        <v>3101119122</v>
      </c>
      <c r="E29" s="152" t="str">
        <f>IF(Data!H25="","",Data!H25)</f>
        <v>ROHMAT HIDAYAT</v>
      </c>
      <c r="F29" s="135" t="str">
        <f>IF(Data!I25="","",Data!I25)</f>
        <v>L</v>
      </c>
      <c r="G29" s="135">
        <f>IF([36]IPA!G29="","",[36]IPA!G29)</f>
        <v>78</v>
      </c>
      <c r="H29" s="135">
        <f>IF([36]IPA!H29="","",[36]IPA!H29)</f>
        <v>80</v>
      </c>
      <c r="I29" s="135">
        <f>IF([36]IPA!I29="","",[36]IPA!I29)</f>
        <v>81</v>
      </c>
      <c r="J29" s="135">
        <f>IF([36]IPA!J29="","",[36]IPA!J29)</f>
        <v>0</v>
      </c>
      <c r="K29" s="135">
        <f>IF([36]IPA!K29="","",[36]IPA!K29)</f>
        <v>0</v>
      </c>
      <c r="L29" s="135">
        <f>IF([36]IPA!L29="","",[36]IPA!L29)</f>
        <v>0</v>
      </c>
      <c r="M29" s="135">
        <f>IF([36]IPA!M29="","",[36]IPA!M29)</f>
        <v>0</v>
      </c>
      <c r="N29" s="135">
        <f>IF([36]IPA!N29="","",[36]IPA!N29)</f>
        <v>0</v>
      </c>
      <c r="O29" s="135">
        <f>IF([36]IPA!O29="","",[36]IPA!O29)</f>
        <v>85</v>
      </c>
      <c r="P29" s="135">
        <f>IF([36]IPA!P29="","",[36]IPA!P29)</f>
        <v>85</v>
      </c>
      <c r="Q29" s="135">
        <f>IF([36]IPA!Q29="","",[36]IPA!Q29)</f>
        <v>80</v>
      </c>
      <c r="R29" s="135">
        <f>IF([36]IPA!R29="","",[36]IPA!R29)</f>
        <v>81</v>
      </c>
      <c r="S29" s="135">
        <f>IF([36]IPA!S29="","",[36]IPA!S29)</f>
        <v>82</v>
      </c>
      <c r="T29" s="135">
        <f>IF([36]IPA!T29="","",[36]IPA!T29)</f>
        <v>0</v>
      </c>
      <c r="U29" s="135">
        <f>IF([36]IPA!U29="","",[36]IPA!U29)</f>
        <v>0</v>
      </c>
      <c r="V29" s="350">
        <f>IF([36]IPA!V29="","",[36]IPA!V29)</f>
        <v>0</v>
      </c>
      <c r="W29" s="375">
        <f>IF([36]IPA!W29="","",[36]IPA!W29)</f>
        <v>79.666666666666671</v>
      </c>
      <c r="X29" s="375">
        <f>IF([36]IPA!X29="","",[36]IPA!X29)</f>
        <v>82.6</v>
      </c>
      <c r="Y29" s="351">
        <f>IF([36]IPA!Y29="","",[36]IPA!Y29)</f>
        <v>79</v>
      </c>
      <c r="Z29" s="302">
        <f t="shared" si="8"/>
        <v>80</v>
      </c>
      <c r="AA29" s="201">
        <f t="shared" si="9"/>
        <v>81</v>
      </c>
      <c r="AB29" s="201">
        <f t="shared" si="10"/>
        <v>0</v>
      </c>
      <c r="AC29" s="201">
        <f t="shared" si="11"/>
        <v>3</v>
      </c>
      <c r="AD29" s="201">
        <f t="shared" si="12"/>
        <v>4</v>
      </c>
      <c r="AE29" s="221" t="str">
        <f t="shared" si="13"/>
        <v>Menunjukkan penguasaan dalam Menjelaskan perbedaan suhu dan kalor serta pemuaian dalam kehidupan sehari-hari</v>
      </c>
      <c r="AF29" s="226" t="str">
        <f t="shared" si="14"/>
        <v>Perlu bantuan dalam Menjelaskan perbedaan pengertian posisi, jarak, dan perpindahan</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73"/>
      <c r="B30" s="134">
        <f t="shared" si="7"/>
        <v>22</v>
      </c>
      <c r="C30" s="135">
        <f>IF(Data!F26="","",Data!F26)</f>
        <v>2080</v>
      </c>
      <c r="D30" s="135" t="str">
        <f>IF(Data!G26="","",Data!G26)</f>
        <v>0091657289</v>
      </c>
      <c r="E30" s="152" t="str">
        <f>IF(Data!H26="","",Data!H26)</f>
        <v>SABRINA OKTAVIANI</v>
      </c>
      <c r="F30" s="135" t="str">
        <f>IF(Data!I26="","",Data!I26)</f>
        <v>P</v>
      </c>
      <c r="G30" s="135">
        <f>IF([36]IPA!G30="","",[36]IPA!G30)</f>
        <v>78</v>
      </c>
      <c r="H30" s="135">
        <f>IF([36]IPA!H30="","",[36]IPA!H30)</f>
        <v>80</v>
      </c>
      <c r="I30" s="135">
        <f>IF([36]IPA!I30="","",[36]IPA!I30)</f>
        <v>79</v>
      </c>
      <c r="J30" s="135">
        <f>IF([36]IPA!J30="","",[36]IPA!J30)</f>
        <v>0</v>
      </c>
      <c r="K30" s="135">
        <f>IF([36]IPA!K30="","",[36]IPA!K30)</f>
        <v>0</v>
      </c>
      <c r="L30" s="135">
        <f>IF([36]IPA!L30="","",[36]IPA!L30)</f>
        <v>0</v>
      </c>
      <c r="M30" s="135">
        <f>IF([36]IPA!M30="","",[36]IPA!M30)</f>
        <v>0</v>
      </c>
      <c r="N30" s="135">
        <f>IF([36]IPA!N30="","",[36]IPA!N30)</f>
        <v>0</v>
      </c>
      <c r="O30" s="135">
        <f>IF([36]IPA!O30="","",[36]IPA!O30)</f>
        <v>90</v>
      </c>
      <c r="P30" s="135">
        <f>IF([36]IPA!P30="","",[36]IPA!P30)</f>
        <v>85</v>
      </c>
      <c r="Q30" s="135">
        <f>IF([36]IPA!Q30="","",[36]IPA!Q30)</f>
        <v>78</v>
      </c>
      <c r="R30" s="135">
        <f>IF([36]IPA!R30="","",[36]IPA!R30)</f>
        <v>80</v>
      </c>
      <c r="S30" s="135">
        <f>IF([36]IPA!S30="","",[36]IPA!S30)</f>
        <v>76</v>
      </c>
      <c r="T30" s="135">
        <f>IF([36]IPA!T30="","",[36]IPA!T30)</f>
        <v>0</v>
      </c>
      <c r="U30" s="135">
        <f>IF([36]IPA!U30="","",[36]IPA!U30)</f>
        <v>0</v>
      </c>
      <c r="V30" s="350">
        <f>IF([36]IPA!V30="","",[36]IPA!V30)</f>
        <v>0</v>
      </c>
      <c r="W30" s="375">
        <f>IF([36]IPA!W30="","",[36]IPA!W30)</f>
        <v>79</v>
      </c>
      <c r="X30" s="375">
        <f>IF([36]IPA!X30="","",[36]IPA!X30)</f>
        <v>81.8</v>
      </c>
      <c r="Y30" s="351">
        <f>IF([36]IPA!Y30="","",[36]IPA!Y30)</f>
        <v>74</v>
      </c>
      <c r="Z30" s="302">
        <f t="shared" si="8"/>
        <v>78</v>
      </c>
      <c r="AA30" s="201">
        <f t="shared" si="9"/>
        <v>80</v>
      </c>
      <c r="AB30" s="201">
        <f t="shared" si="10"/>
        <v>0</v>
      </c>
      <c r="AC30" s="201">
        <f t="shared" si="11"/>
        <v>2</v>
      </c>
      <c r="AD30" s="201">
        <f t="shared" si="12"/>
        <v>4</v>
      </c>
      <c r="AE30" s="221" t="str">
        <f t="shared" si="13"/>
        <v>Menunjukkan penguasaan dalam Menjelaskan klasifikasi wujud zat dan perubahannya</v>
      </c>
      <c r="AF30" s="226" t="str">
        <f t="shared" si="14"/>
        <v>Perlu bantuan dalam Menjelaskan perbedaan pengertian posisi, jarak, dan perpindahan</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73"/>
      <c r="B31" s="134">
        <f t="shared" si="7"/>
        <v>23</v>
      </c>
      <c r="C31" s="135">
        <f>IF(Data!F27="","",Data!F27)</f>
        <v>2101</v>
      </c>
      <c r="D31" s="135" t="str">
        <f>IF(Data!G27="","",Data!G27)</f>
        <v>0072355816</v>
      </c>
      <c r="E31" s="152" t="str">
        <f>IF(Data!H27="","",Data!H27)</f>
        <v>TRI MULIA SAPUTRA</v>
      </c>
      <c r="F31" s="135" t="str">
        <f>IF(Data!I27="","",Data!I27)</f>
        <v>L</v>
      </c>
      <c r="G31" s="135">
        <f>IF([36]IPA!G31="","",[36]IPA!G31)</f>
        <v>90</v>
      </c>
      <c r="H31" s="135">
        <f>IF([36]IPA!H31="","",[36]IPA!H31)</f>
        <v>84</v>
      </c>
      <c r="I31" s="135">
        <f>IF([36]IPA!I31="","",[36]IPA!I31)</f>
        <v>85</v>
      </c>
      <c r="J31" s="135">
        <f>IF([36]IPA!J31="","",[36]IPA!J31)</f>
        <v>0</v>
      </c>
      <c r="K31" s="135">
        <f>IF([36]IPA!K31="","",[36]IPA!K31)</f>
        <v>0</v>
      </c>
      <c r="L31" s="135">
        <f>IF([36]IPA!L31="","",[36]IPA!L31)</f>
        <v>0</v>
      </c>
      <c r="M31" s="135">
        <f>IF([36]IPA!M31="","",[36]IPA!M31)</f>
        <v>0</v>
      </c>
      <c r="N31" s="135">
        <f>IF([36]IPA!N31="","",[36]IPA!N31)</f>
        <v>0</v>
      </c>
      <c r="O31" s="135">
        <f>IF([36]IPA!O31="","",[36]IPA!O31)</f>
        <v>95</v>
      </c>
      <c r="P31" s="135">
        <f>IF([36]IPA!P31="","",[36]IPA!P31)</f>
        <v>90</v>
      </c>
      <c r="Q31" s="135">
        <f>IF([36]IPA!Q31="","",[36]IPA!Q31)</f>
        <v>85</v>
      </c>
      <c r="R31" s="135">
        <f>IF([36]IPA!R31="","",[36]IPA!R31)</f>
        <v>88</v>
      </c>
      <c r="S31" s="135">
        <f>IF([36]IPA!S31="","",[36]IPA!S31)</f>
        <v>82</v>
      </c>
      <c r="T31" s="135">
        <f>IF([36]IPA!T31="","",[36]IPA!T31)</f>
        <v>0</v>
      </c>
      <c r="U31" s="135">
        <f>IF([36]IPA!U31="","",[36]IPA!U31)</f>
        <v>0</v>
      </c>
      <c r="V31" s="350">
        <f>IF([36]IPA!V31="","",[36]IPA!V31)</f>
        <v>0</v>
      </c>
      <c r="W31" s="375">
        <f>IF([36]IPA!W31="","",[36]IPA!W31)</f>
        <v>86.333333333333329</v>
      </c>
      <c r="X31" s="375">
        <f>IF([36]IPA!X31="","",[36]IPA!X31)</f>
        <v>88</v>
      </c>
      <c r="Y31" s="351">
        <f>IF([36]IPA!Y31="","",[36]IPA!Y31)</f>
        <v>77</v>
      </c>
      <c r="Z31" s="302">
        <f t="shared" si="8"/>
        <v>84</v>
      </c>
      <c r="AA31" s="201">
        <f t="shared" si="9"/>
        <v>90</v>
      </c>
      <c r="AB31" s="201">
        <f t="shared" si="10"/>
        <v>0</v>
      </c>
      <c r="AC31" s="201">
        <f t="shared" si="11"/>
        <v>1</v>
      </c>
      <c r="AD31" s="201">
        <f t="shared" si="12"/>
        <v>4</v>
      </c>
      <c r="AE31" s="221" t="str">
        <f t="shared" si="13"/>
        <v>Menunjukkan penguasaan dalam Menyebutkan cabang-cabang ilmu Sains, merancang percobaan dengan metode ilmiah, serta melakukan pengukuran dan membaca skala dengan benar</v>
      </c>
      <c r="AF31" s="226" t="str">
        <f t="shared" si="14"/>
        <v>Perlu bantuan dalam Menjelaskan perbedaan pengertian posisi, jarak, dan perpindahan</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73"/>
      <c r="B32" s="134" t="str">
        <f t="shared" si="7"/>
        <v/>
      </c>
      <c r="C32" s="135" t="str">
        <f>IF(Data!F28="","",Data!F28)</f>
        <v/>
      </c>
      <c r="D32" s="135" t="str">
        <f>IF(Data!G28="","",Data!G28)</f>
        <v/>
      </c>
      <c r="E32" s="152" t="str">
        <f>IF(Data!H28="","",Data!H28)</f>
        <v/>
      </c>
      <c r="F32" s="135" t="str">
        <f>IF(Data!I28="","",Data!I28)</f>
        <v/>
      </c>
      <c r="G32" s="135">
        <f>IF([36]IPA!G32="","",[36]IPA!G32)</f>
        <v>90</v>
      </c>
      <c r="H32" s="135">
        <f>IF([36]IPA!H32="","",[36]IPA!H32)</f>
        <v>85</v>
      </c>
      <c r="I32" s="135">
        <f>IF([36]IPA!I32="","",[36]IPA!I32)</f>
        <v>84</v>
      </c>
      <c r="J32" s="135">
        <f>IF([36]IPA!J32="","",[36]IPA!J32)</f>
        <v>0</v>
      </c>
      <c r="K32" s="135">
        <f>IF([36]IPA!K32="","",[36]IPA!K32)</f>
        <v>0</v>
      </c>
      <c r="L32" s="135">
        <f>IF([36]IPA!L32="","",[36]IPA!L32)</f>
        <v>0</v>
      </c>
      <c r="M32" s="135">
        <f>IF([36]IPA!M32="","",[36]IPA!M32)</f>
        <v>0</v>
      </c>
      <c r="N32" s="135">
        <f>IF([36]IPA!N32="","",[36]IPA!N32)</f>
        <v>0</v>
      </c>
      <c r="O32" s="135">
        <f>IF([36]IPA!O32="","",[36]IPA!O32)</f>
        <v>85</v>
      </c>
      <c r="P32" s="135">
        <f>IF([36]IPA!P32="","",[36]IPA!P32)</f>
        <v>90</v>
      </c>
      <c r="Q32" s="135">
        <f>IF([36]IPA!Q32="","",[36]IPA!Q32)</f>
        <v>84</v>
      </c>
      <c r="R32" s="135">
        <f>IF([36]IPA!R32="","",[36]IPA!R32)</f>
        <v>88</v>
      </c>
      <c r="S32" s="135">
        <f>IF([36]IPA!S32="","",[36]IPA!S32)</f>
        <v>82</v>
      </c>
      <c r="T32" s="135">
        <f>IF([36]IPA!T32="","",[36]IPA!T32)</f>
        <v>0</v>
      </c>
      <c r="U32" s="135">
        <f>IF([36]IPA!U32="","",[36]IPA!U32)</f>
        <v>0</v>
      </c>
      <c r="V32" s="350">
        <f>IF([36]IPA!V32="","",[36]IPA!V32)</f>
        <v>0</v>
      </c>
      <c r="W32" s="375">
        <f>IF([36]IPA!W32="","",[36]IPA!W32)</f>
        <v>86.333333333333329</v>
      </c>
      <c r="X32" s="375">
        <f>IF([36]IPA!X32="","",[36]IPA!X32)</f>
        <v>85.8</v>
      </c>
      <c r="Y32" s="351">
        <f>IF([36]IPA!Y32="","",[36]IPA!Y32)</f>
        <v>75</v>
      </c>
      <c r="Z32" s="302">
        <f t="shared" si="8"/>
        <v>82</v>
      </c>
      <c r="AA32" s="201">
        <f t="shared" si="9"/>
        <v>90</v>
      </c>
      <c r="AB32" s="201">
        <f t="shared" si="10"/>
        <v>0</v>
      </c>
      <c r="AC32" s="201">
        <f t="shared" si="11"/>
        <v>1</v>
      </c>
      <c r="AD32" s="201">
        <f t="shared" si="12"/>
        <v>4</v>
      </c>
      <c r="AE32" s="221" t="str">
        <f t="shared" si="13"/>
        <v>Menunjukkan penguasaan dalam Menyebutkan cabang-cabang ilmu Sains, merancang percobaan dengan metode ilmiah, serta melakukan pengukuran dan membaca skala dengan benar</v>
      </c>
      <c r="AF32" s="226" t="str">
        <f t="shared" si="14"/>
        <v>Perlu bantuan dalam Menjelaskan perbedaan pengertian posisi, jarak, dan perpindahan</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73"/>
      <c r="B33" s="134" t="str">
        <f t="shared" si="7"/>
        <v/>
      </c>
      <c r="C33" s="135" t="str">
        <f>IF(Data!F29="","",Data!F29)</f>
        <v/>
      </c>
      <c r="D33" s="135" t="str">
        <f>IF(Data!G29="","",Data!G29)</f>
        <v/>
      </c>
      <c r="E33" s="152" t="str">
        <f>IF(Data!H29="","",Data!H29)</f>
        <v/>
      </c>
      <c r="F33" s="135" t="str">
        <f>IF(Data!I29="","",Data!I29)</f>
        <v/>
      </c>
      <c r="G33" s="135">
        <f>IF([36]IPA!G33="","",[36]IPA!G33)</f>
        <v>88</v>
      </c>
      <c r="H33" s="135">
        <f>IF([36]IPA!H33="","",[36]IPA!H33)</f>
        <v>85</v>
      </c>
      <c r="I33" s="135">
        <f>IF([36]IPA!I33="","",[36]IPA!I33)</f>
        <v>82</v>
      </c>
      <c r="J33" s="135">
        <f>IF([36]IPA!J33="","",[36]IPA!J33)</f>
        <v>0</v>
      </c>
      <c r="K33" s="135">
        <f>IF([36]IPA!K33="","",[36]IPA!K33)</f>
        <v>0</v>
      </c>
      <c r="L33" s="135">
        <f>IF([36]IPA!L33="","",[36]IPA!L33)</f>
        <v>0</v>
      </c>
      <c r="M33" s="135">
        <f>IF([36]IPA!M33="","",[36]IPA!M33)</f>
        <v>0</v>
      </c>
      <c r="N33" s="135">
        <f>IF([36]IPA!N33="","",[36]IPA!N33)</f>
        <v>0</v>
      </c>
      <c r="O33" s="135">
        <f>IF([36]IPA!O33="","",[36]IPA!O33)</f>
        <v>82</v>
      </c>
      <c r="P33" s="135">
        <f>IF([36]IPA!P33="","",[36]IPA!P33)</f>
        <v>90</v>
      </c>
      <c r="Q33" s="135">
        <f>IF([36]IPA!Q33="","",[36]IPA!Q33)</f>
        <v>84</v>
      </c>
      <c r="R33" s="135">
        <f>IF([36]IPA!R33="","",[36]IPA!R33)</f>
        <v>88</v>
      </c>
      <c r="S33" s="135">
        <f>IF([36]IPA!S33="","",[36]IPA!S33)</f>
        <v>85</v>
      </c>
      <c r="T33" s="135">
        <f>IF([36]IPA!T33="","",[36]IPA!T33)</f>
        <v>0</v>
      </c>
      <c r="U33" s="135">
        <f>IF([36]IPA!U33="","",[36]IPA!U33)</f>
        <v>0</v>
      </c>
      <c r="V33" s="350">
        <f>IF([36]IPA!V33="","",[36]IPA!V33)</f>
        <v>0</v>
      </c>
      <c r="W33" s="375">
        <f>IF([36]IPA!W33="","",[36]IPA!W33)</f>
        <v>85</v>
      </c>
      <c r="X33" s="375">
        <f>IF([36]IPA!X33="","",[36]IPA!X33)</f>
        <v>85.8</v>
      </c>
      <c r="Y33" s="351">
        <f>IF([36]IPA!Y33="","",[36]IPA!Y33)</f>
        <v>76</v>
      </c>
      <c r="Z33" s="302">
        <f t="shared" si="8"/>
        <v>82</v>
      </c>
      <c r="AA33" s="201">
        <f t="shared" si="9"/>
        <v>88</v>
      </c>
      <c r="AB33" s="201">
        <f t="shared" si="10"/>
        <v>0</v>
      </c>
      <c r="AC33" s="201">
        <f t="shared" si="11"/>
        <v>1</v>
      </c>
      <c r="AD33" s="201">
        <f t="shared" si="12"/>
        <v>4</v>
      </c>
      <c r="AE33" s="221" t="str">
        <f t="shared" si="13"/>
        <v>Menunjukkan penguasaan dalam Menyebutkan cabang-cabang ilmu Sains, merancang percobaan dengan metode ilmiah, serta melakukan pengukuran dan membaca skala dengan benar</v>
      </c>
      <c r="AF33" s="226" t="str">
        <f t="shared" si="14"/>
        <v>Perlu bantuan dalam Menjelaskan perbedaan pengertian posisi, jarak, dan perpindahan</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73"/>
      <c r="B34" s="134" t="str">
        <f t="shared" si="7"/>
        <v/>
      </c>
      <c r="C34" s="135" t="str">
        <f>IF(Data!F30="","",Data!F30)</f>
        <v/>
      </c>
      <c r="D34" s="135" t="str">
        <f>IF(Data!G30="","",Data!G30)</f>
        <v/>
      </c>
      <c r="E34" s="152" t="str">
        <f>IF(Data!H30="","",Data!H30)</f>
        <v/>
      </c>
      <c r="F34" s="135" t="str">
        <f>IF(Data!I30="","",Data!I30)</f>
        <v/>
      </c>
      <c r="G34" s="135">
        <f>IF([36]IPA!G34="","",[36]IPA!G34)</f>
        <v>90</v>
      </c>
      <c r="H34" s="135">
        <f>IF([36]IPA!H34="","",[36]IPA!H34)</f>
        <v>85</v>
      </c>
      <c r="I34" s="135">
        <f>IF([36]IPA!I34="","",[36]IPA!I34)</f>
        <v>82</v>
      </c>
      <c r="J34" s="135">
        <f>IF([36]IPA!J34="","",[36]IPA!J34)</f>
        <v>0</v>
      </c>
      <c r="K34" s="135">
        <f>IF([36]IPA!K34="","",[36]IPA!K34)</f>
        <v>0</v>
      </c>
      <c r="L34" s="135">
        <f>IF([36]IPA!L34="","",[36]IPA!L34)</f>
        <v>0</v>
      </c>
      <c r="M34" s="135">
        <f>IF([36]IPA!M34="","",[36]IPA!M34)</f>
        <v>0</v>
      </c>
      <c r="N34" s="135">
        <f>IF([36]IPA!N34="","",[36]IPA!N34)</f>
        <v>0</v>
      </c>
      <c r="O34" s="135">
        <f>IF([36]IPA!O34="","",[36]IPA!O34)</f>
        <v>90</v>
      </c>
      <c r="P34" s="135">
        <f>IF([36]IPA!P34="","",[36]IPA!P34)</f>
        <v>92</v>
      </c>
      <c r="Q34" s="135">
        <f>IF([36]IPA!Q34="","",[36]IPA!Q34)</f>
        <v>88</v>
      </c>
      <c r="R34" s="135">
        <f>IF([36]IPA!R34="","",[36]IPA!R34)</f>
        <v>91</v>
      </c>
      <c r="S34" s="135">
        <f>IF([36]IPA!S34="","",[36]IPA!S34)</f>
        <v>86</v>
      </c>
      <c r="T34" s="135">
        <f>IF([36]IPA!T34="","",[36]IPA!T34)</f>
        <v>0</v>
      </c>
      <c r="U34" s="135">
        <f>IF([36]IPA!U34="","",[36]IPA!U34)</f>
        <v>0</v>
      </c>
      <c r="V34" s="350">
        <f>IF([36]IPA!V34="","",[36]IPA!V34)</f>
        <v>0</v>
      </c>
      <c r="W34" s="375">
        <f>IF([36]IPA!W34="","",[36]IPA!W34)</f>
        <v>85.666666666666671</v>
      </c>
      <c r="X34" s="375">
        <f>IF([36]IPA!X34="","",[36]IPA!X34)</f>
        <v>89.4</v>
      </c>
      <c r="Y34" s="351">
        <f>IF([36]IPA!Y34="","",[36]IPA!Y34)</f>
        <v>78</v>
      </c>
      <c r="Z34" s="302">
        <f t="shared" si="8"/>
        <v>84</v>
      </c>
      <c r="AA34" s="201">
        <f t="shared" si="9"/>
        <v>90</v>
      </c>
      <c r="AB34" s="201">
        <f t="shared" si="10"/>
        <v>0</v>
      </c>
      <c r="AC34" s="201">
        <f t="shared" si="11"/>
        <v>1</v>
      </c>
      <c r="AD34" s="201">
        <f t="shared" si="12"/>
        <v>4</v>
      </c>
      <c r="AE34" s="221" t="str">
        <f t="shared" si="13"/>
        <v>Menunjukkan penguasaan dalam Menyebutkan cabang-cabang ilmu Sains, merancang percobaan dengan metode ilmiah, serta melakukan pengukuran dan membaca skala dengan benar</v>
      </c>
      <c r="AF34" s="226" t="str">
        <f t="shared" si="14"/>
        <v>Perlu bantuan dalam Menjelaskan perbedaan pengertian posisi, jarak, dan perpindahan</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73"/>
      <c r="B35" s="134" t="str">
        <f t="shared" si="7"/>
        <v/>
      </c>
      <c r="C35" s="135" t="str">
        <f>IF(Data!F31="","",Data!F31)</f>
        <v/>
      </c>
      <c r="D35" s="135" t="str">
        <f>IF(Data!G31="","",Data!G31)</f>
        <v/>
      </c>
      <c r="E35" s="152" t="str">
        <f>IF(Data!H31="","",Data!H31)</f>
        <v/>
      </c>
      <c r="F35" s="135" t="str">
        <f>IF(Data!I31="","",Data!I31)</f>
        <v/>
      </c>
      <c r="G35" s="135">
        <f>IF([36]IPA!G35="","",[36]IPA!G35)</f>
        <v>80</v>
      </c>
      <c r="H35" s="135">
        <f>IF([36]IPA!H35="","",[36]IPA!H35)</f>
        <v>82</v>
      </c>
      <c r="I35" s="135">
        <f>IF([36]IPA!I35="","",[36]IPA!I35)</f>
        <v>78</v>
      </c>
      <c r="J35" s="135">
        <f>IF([36]IPA!J35="","",[36]IPA!J35)</f>
        <v>0</v>
      </c>
      <c r="K35" s="135">
        <f>IF([36]IPA!K35="","",[36]IPA!K35)</f>
        <v>0</v>
      </c>
      <c r="L35" s="135">
        <f>IF([36]IPA!L35="","",[36]IPA!L35)</f>
        <v>0</v>
      </c>
      <c r="M35" s="135">
        <f>IF([36]IPA!M35="","",[36]IPA!M35)</f>
        <v>0</v>
      </c>
      <c r="N35" s="135">
        <f>IF([36]IPA!N35="","",[36]IPA!N35)</f>
        <v>0</v>
      </c>
      <c r="O35" s="135">
        <f>IF([36]IPA!O35="","",[36]IPA!O35)</f>
        <v>82</v>
      </c>
      <c r="P35" s="135">
        <f>IF([36]IPA!P35="","",[36]IPA!P35)</f>
        <v>90</v>
      </c>
      <c r="Q35" s="135">
        <f>IF([36]IPA!Q35="","",[36]IPA!Q35)</f>
        <v>80</v>
      </c>
      <c r="R35" s="135">
        <f>IF([36]IPA!R35="","",[36]IPA!R35)</f>
        <v>85</v>
      </c>
      <c r="S35" s="135">
        <f>IF([36]IPA!S35="","",[36]IPA!S35)</f>
        <v>78</v>
      </c>
      <c r="T35" s="135">
        <f>IF([36]IPA!T35="","",[36]IPA!T35)</f>
        <v>0</v>
      </c>
      <c r="U35" s="135">
        <f>IF([36]IPA!U35="","",[36]IPA!U35)</f>
        <v>0</v>
      </c>
      <c r="V35" s="350">
        <f>IF([36]IPA!V35="","",[36]IPA!V35)</f>
        <v>0</v>
      </c>
      <c r="W35" s="375">
        <f>IF([36]IPA!W35="","",[36]IPA!W35)</f>
        <v>80</v>
      </c>
      <c r="X35" s="375">
        <f>IF([36]IPA!X35="","",[36]IPA!X35)</f>
        <v>83</v>
      </c>
      <c r="Y35" s="351">
        <f>IF([36]IPA!Y35="","",[36]IPA!Y35)</f>
        <v>74</v>
      </c>
      <c r="Z35" s="302">
        <f t="shared" si="8"/>
        <v>79</v>
      </c>
      <c r="AA35" s="201">
        <f t="shared" si="9"/>
        <v>82</v>
      </c>
      <c r="AB35" s="201">
        <f t="shared" si="10"/>
        <v>0</v>
      </c>
      <c r="AC35" s="201">
        <f t="shared" si="11"/>
        <v>2</v>
      </c>
      <c r="AD35" s="201">
        <f t="shared" si="12"/>
        <v>4</v>
      </c>
      <c r="AE35" s="221" t="str">
        <f t="shared" si="13"/>
        <v>Menunjukkan penguasaan dalam Menjelaskan klasifikasi wujud zat dan perubahannya</v>
      </c>
      <c r="AF35" s="226" t="str">
        <f t="shared" si="14"/>
        <v>Perlu bantuan dalam Menjelaskan perbedaan pengertian posisi, jarak, dan perpindahan</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73"/>
      <c r="B36" s="134" t="str">
        <f t="shared" si="7"/>
        <v/>
      </c>
      <c r="C36" s="135" t="str">
        <f>IF(Data!F32="","",Data!F32)</f>
        <v/>
      </c>
      <c r="D36" s="135" t="str">
        <f>IF(Data!G32="","",Data!G32)</f>
        <v/>
      </c>
      <c r="E36" s="152" t="str">
        <f>IF(Data!H32="","",Data!H32)</f>
        <v/>
      </c>
      <c r="F36" s="135" t="str">
        <f>IF(Data!I32="","",Data!I32)</f>
        <v/>
      </c>
      <c r="G36" s="135">
        <f>IF([36]IPA!G36="","",[36]IPA!G36)</f>
        <v>0</v>
      </c>
      <c r="H36" s="135">
        <f>IF([36]IPA!H36="","",[36]IPA!H36)</f>
        <v>0</v>
      </c>
      <c r="I36" s="135">
        <f>IF([36]IPA!I36="","",[36]IPA!I36)</f>
        <v>0</v>
      </c>
      <c r="J36" s="135">
        <f>IF([36]IPA!J36="","",[36]IPA!J36)</f>
        <v>0</v>
      </c>
      <c r="K36" s="135">
        <f>IF([36]IPA!K36="","",[36]IPA!K36)</f>
        <v>0</v>
      </c>
      <c r="L36" s="135">
        <f>IF([36]IPA!L36="","",[36]IPA!L36)</f>
        <v>0</v>
      </c>
      <c r="M36" s="135">
        <f>IF([36]IPA!M36="","",[36]IPA!M36)</f>
        <v>0</v>
      </c>
      <c r="N36" s="135">
        <f>IF([36]IPA!N36="","",[36]IPA!N36)</f>
        <v>0</v>
      </c>
      <c r="O36" s="135">
        <f>IF([36]IPA!O36="","",[36]IPA!O36)</f>
        <v>0</v>
      </c>
      <c r="P36" s="135">
        <f>IF([36]IPA!P36="","",[36]IPA!P36)</f>
        <v>0</v>
      </c>
      <c r="Q36" s="135">
        <f>IF([36]IPA!Q36="","",[36]IPA!Q36)</f>
        <v>0</v>
      </c>
      <c r="R36" s="135">
        <f>IF([36]IPA!R36="","",[36]IPA!R36)</f>
        <v>0</v>
      </c>
      <c r="S36" s="135">
        <f>IF([36]IPA!S36="","",[36]IPA!S36)</f>
        <v>0</v>
      </c>
      <c r="T36" s="135">
        <f>IF([36]IPA!T36="","",[36]IPA!T36)</f>
        <v>0</v>
      </c>
      <c r="U36" s="135">
        <f>IF([36]IPA!U36="","",[36]IPA!U36)</f>
        <v>0</v>
      </c>
      <c r="V36" s="350">
        <f>IF([36]IPA!V36="","",[36]IPA!V36)</f>
        <v>0</v>
      </c>
      <c r="W36" s="375" t="e">
        <f>IF([36]IPA!W36="","",[36]IPA!W36)</f>
        <v>#DIV/0!</v>
      </c>
      <c r="X36" s="375" t="e">
        <f>IF([36]IPA!X36="","",[36]IPA!X36)</f>
        <v>#DIV/0!</v>
      </c>
      <c r="Y36" s="351">
        <f>IF([36]IPA!Y36="","",[36]IPA!Y36)</f>
        <v>0</v>
      </c>
      <c r="Z36" s="302" t="str">
        <f t="shared" si="8"/>
        <v/>
      </c>
      <c r="AA36" s="201">
        <f t="shared" si="9"/>
        <v>0</v>
      </c>
      <c r="AB36" s="201">
        <f t="shared" si="10"/>
        <v>0</v>
      </c>
      <c r="AC36" s="201">
        <f t="shared" si="11"/>
        <v>1</v>
      </c>
      <c r="AD36" s="201">
        <f t="shared" si="12"/>
        <v>1</v>
      </c>
      <c r="AE36" s="221" t="str">
        <f t="shared" si="13"/>
        <v>Menunjukkan penguasaan dalam Menyebutkan cabang-cabang ilmu Sains, merancang percobaan dengan metode ilmiah, serta melakukan pengukuran dan membaca skala dengan benar</v>
      </c>
      <c r="AF36" s="226" t="str">
        <f t="shared" si="14"/>
        <v>Perlu bantuan dalam Menyebutkan cabang-cabang ilmu Sains, merancang percobaan dengan metode ilmiah, serta melakukan pengukuran dan membaca skala dengan benar</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73"/>
      <c r="B37" s="134" t="str">
        <f t="shared" si="7"/>
        <v/>
      </c>
      <c r="C37" s="135" t="str">
        <f>IF(Data!F33="","",Data!F33)</f>
        <v/>
      </c>
      <c r="D37" s="135" t="str">
        <f>IF(Data!G33="","",Data!G33)</f>
        <v/>
      </c>
      <c r="E37" s="152" t="str">
        <f>IF(Data!H33="","",Data!H33)</f>
        <v/>
      </c>
      <c r="F37" s="135" t="str">
        <f>IF(Data!I33="","",Data!I33)</f>
        <v/>
      </c>
      <c r="G37" s="135">
        <f>IF([36]IPA!G37="","",[36]IPA!G37)</f>
        <v>0</v>
      </c>
      <c r="H37" s="135">
        <f>IF([36]IPA!H37="","",[36]IPA!H37)</f>
        <v>0</v>
      </c>
      <c r="I37" s="135">
        <f>IF([36]IPA!I37="","",[36]IPA!I37)</f>
        <v>0</v>
      </c>
      <c r="J37" s="135">
        <f>IF([36]IPA!J37="","",[36]IPA!J37)</f>
        <v>0</v>
      </c>
      <c r="K37" s="135">
        <f>IF([36]IPA!K37="","",[36]IPA!K37)</f>
        <v>0</v>
      </c>
      <c r="L37" s="135">
        <f>IF([36]IPA!L37="","",[36]IPA!L37)</f>
        <v>0</v>
      </c>
      <c r="M37" s="135">
        <f>IF([36]IPA!M37="","",[36]IPA!M37)</f>
        <v>0</v>
      </c>
      <c r="N37" s="135">
        <f>IF([36]IPA!N37="","",[36]IPA!N37)</f>
        <v>0</v>
      </c>
      <c r="O37" s="135">
        <f>IF([36]IPA!O37="","",[36]IPA!O37)</f>
        <v>0</v>
      </c>
      <c r="P37" s="135">
        <f>IF([36]IPA!P37="","",[36]IPA!P37)</f>
        <v>0</v>
      </c>
      <c r="Q37" s="135">
        <f>IF([36]IPA!Q37="","",[36]IPA!Q37)</f>
        <v>0</v>
      </c>
      <c r="R37" s="135">
        <f>IF([36]IPA!R37="","",[36]IPA!R37)</f>
        <v>0</v>
      </c>
      <c r="S37" s="135">
        <f>IF([36]IPA!S37="","",[36]IPA!S37)</f>
        <v>0</v>
      </c>
      <c r="T37" s="135">
        <f>IF([36]IPA!T37="","",[36]IPA!T37)</f>
        <v>0</v>
      </c>
      <c r="U37" s="135">
        <f>IF([36]IPA!U37="","",[36]IPA!U37)</f>
        <v>0</v>
      </c>
      <c r="V37" s="350">
        <f>IF([36]IPA!V37="","",[36]IPA!V37)</f>
        <v>0</v>
      </c>
      <c r="W37" s="375" t="e">
        <f>IF([36]IPA!W37="","",[36]IPA!W37)</f>
        <v>#DIV/0!</v>
      </c>
      <c r="X37" s="375" t="e">
        <f>IF([36]IPA!X37="","",[36]IPA!X37)</f>
        <v>#DIV/0!</v>
      </c>
      <c r="Y37" s="351">
        <f>IF([36]IPA!Y37="","",[36]IPA!Y37)</f>
        <v>0</v>
      </c>
      <c r="Z37" s="302" t="str">
        <f t="shared" si="8"/>
        <v/>
      </c>
      <c r="AA37" s="201">
        <f t="shared" si="9"/>
        <v>0</v>
      </c>
      <c r="AB37" s="201">
        <f t="shared" si="10"/>
        <v>0</v>
      </c>
      <c r="AC37" s="201">
        <f t="shared" si="11"/>
        <v>1</v>
      </c>
      <c r="AD37" s="201">
        <f t="shared" si="12"/>
        <v>1</v>
      </c>
      <c r="AE37" s="221" t="str">
        <f t="shared" si="13"/>
        <v>Menunjukkan penguasaan dalam Menyebutkan cabang-cabang ilmu Sains, merancang percobaan dengan metode ilmiah, serta melakukan pengukuran dan membaca skala dengan benar</v>
      </c>
      <c r="AF37" s="226" t="str">
        <f t="shared" si="14"/>
        <v>Perlu bantuan dalam Menyebutkan cabang-cabang ilmu Sains, merancang percobaan dengan metode ilmiah, serta melakukan pengukuran dan membaca skala dengan benar</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73"/>
      <c r="B38" s="134" t="str">
        <f t="shared" si="7"/>
        <v/>
      </c>
      <c r="C38" s="135" t="str">
        <f>IF(Data!F34="","",Data!F34)</f>
        <v/>
      </c>
      <c r="D38" s="135" t="str">
        <f>IF(Data!G34="","",Data!G34)</f>
        <v/>
      </c>
      <c r="E38" s="152" t="str">
        <f>IF(Data!H34="","",Data!H34)</f>
        <v/>
      </c>
      <c r="F38" s="135" t="str">
        <f>IF(Data!I34="","",Data!I34)</f>
        <v/>
      </c>
      <c r="G38" s="135">
        <f>IF([36]IPA!G38="","",[36]IPA!G38)</f>
        <v>0</v>
      </c>
      <c r="H38" s="135">
        <f>IF([36]IPA!H38="","",[36]IPA!H38)</f>
        <v>0</v>
      </c>
      <c r="I38" s="135">
        <f>IF([36]IPA!I38="","",[36]IPA!I38)</f>
        <v>0</v>
      </c>
      <c r="J38" s="135">
        <f>IF([36]IPA!J38="","",[36]IPA!J38)</f>
        <v>0</v>
      </c>
      <c r="K38" s="135">
        <f>IF([36]IPA!K38="","",[36]IPA!K38)</f>
        <v>0</v>
      </c>
      <c r="L38" s="135">
        <f>IF([36]IPA!L38="","",[36]IPA!L38)</f>
        <v>0</v>
      </c>
      <c r="M38" s="135">
        <f>IF([36]IPA!M38="","",[36]IPA!M38)</f>
        <v>0</v>
      </c>
      <c r="N38" s="135">
        <f>IF([36]IPA!N38="","",[36]IPA!N38)</f>
        <v>0</v>
      </c>
      <c r="O38" s="135">
        <f>IF([36]IPA!O38="","",[36]IPA!O38)</f>
        <v>0</v>
      </c>
      <c r="P38" s="135">
        <f>IF([36]IPA!P38="","",[36]IPA!P38)</f>
        <v>0</v>
      </c>
      <c r="Q38" s="135">
        <f>IF([36]IPA!Q38="","",[36]IPA!Q38)</f>
        <v>0</v>
      </c>
      <c r="R38" s="135">
        <f>IF([36]IPA!R38="","",[36]IPA!R38)</f>
        <v>0</v>
      </c>
      <c r="S38" s="135">
        <f>IF([36]IPA!S38="","",[36]IPA!S38)</f>
        <v>0</v>
      </c>
      <c r="T38" s="135">
        <f>IF([36]IPA!T38="","",[36]IPA!T38)</f>
        <v>0</v>
      </c>
      <c r="U38" s="135">
        <f>IF([36]IPA!U38="","",[36]IPA!U38)</f>
        <v>0</v>
      </c>
      <c r="V38" s="350">
        <f>IF([36]IPA!V38="","",[36]IPA!V38)</f>
        <v>0</v>
      </c>
      <c r="W38" s="375" t="e">
        <f>IF([36]IPA!W38="","",[36]IPA!W38)</f>
        <v>#DIV/0!</v>
      </c>
      <c r="X38" s="375" t="e">
        <f>IF([36]IPA!X38="","",[36]IPA!X38)</f>
        <v>#DIV/0!</v>
      </c>
      <c r="Y38" s="351">
        <f>IF([36]IPA!Y38="","",[36]IPA!Y38)</f>
        <v>0</v>
      </c>
      <c r="Z38" s="302" t="str">
        <f t="shared" si="8"/>
        <v/>
      </c>
      <c r="AA38" s="201">
        <f t="shared" si="9"/>
        <v>0</v>
      </c>
      <c r="AB38" s="201">
        <f t="shared" si="10"/>
        <v>0</v>
      </c>
      <c r="AC38" s="201">
        <f t="shared" si="11"/>
        <v>1</v>
      </c>
      <c r="AD38" s="201">
        <f t="shared" si="12"/>
        <v>1</v>
      </c>
      <c r="AE38" s="221" t="str">
        <f t="shared" si="13"/>
        <v>Menunjukkan penguasaan dalam Menyebutkan cabang-cabang ilmu Sains, merancang percobaan dengan metode ilmiah, serta melakukan pengukuran dan membaca skala dengan benar</v>
      </c>
      <c r="AF38" s="226" t="str">
        <f t="shared" si="14"/>
        <v>Perlu bantuan dalam Menyebutkan cabang-cabang ilmu Sains, merancang percobaan dengan metode ilmiah, serta melakukan pengukuran dan membaca skala dengan benar</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73"/>
      <c r="B39" s="134" t="str">
        <f t="shared" si="7"/>
        <v/>
      </c>
      <c r="C39" s="135" t="str">
        <f>IF(Data!F35="","",Data!F35)</f>
        <v/>
      </c>
      <c r="D39" s="135" t="str">
        <f>IF(Data!G35="","",Data!G35)</f>
        <v/>
      </c>
      <c r="E39" s="152" t="str">
        <f>IF(Data!H35="","",Data!H35)</f>
        <v/>
      </c>
      <c r="F39" s="135" t="str">
        <f>IF(Data!I35="","",Data!I35)</f>
        <v/>
      </c>
      <c r="G39" s="135">
        <f>IF([36]IPA!G39="","",[36]IPA!G39)</f>
        <v>0</v>
      </c>
      <c r="H39" s="135">
        <f>IF([36]IPA!H39="","",[36]IPA!H39)</f>
        <v>0</v>
      </c>
      <c r="I39" s="135">
        <f>IF([36]IPA!I39="","",[36]IPA!I39)</f>
        <v>0</v>
      </c>
      <c r="J39" s="135">
        <f>IF([36]IPA!J39="","",[36]IPA!J39)</f>
        <v>0</v>
      </c>
      <c r="K39" s="135">
        <f>IF([36]IPA!K39="","",[36]IPA!K39)</f>
        <v>0</v>
      </c>
      <c r="L39" s="135">
        <f>IF([36]IPA!L39="","",[36]IPA!L39)</f>
        <v>0</v>
      </c>
      <c r="M39" s="135">
        <f>IF([36]IPA!M39="","",[36]IPA!M39)</f>
        <v>0</v>
      </c>
      <c r="N39" s="135">
        <f>IF([36]IPA!N39="","",[36]IPA!N39)</f>
        <v>0</v>
      </c>
      <c r="O39" s="135">
        <f>IF([36]IPA!O39="","",[36]IPA!O39)</f>
        <v>0</v>
      </c>
      <c r="P39" s="135">
        <f>IF([36]IPA!P39="","",[36]IPA!P39)</f>
        <v>0</v>
      </c>
      <c r="Q39" s="135">
        <f>IF([36]IPA!Q39="","",[36]IPA!Q39)</f>
        <v>0</v>
      </c>
      <c r="R39" s="135">
        <f>IF([36]IPA!R39="","",[36]IPA!R39)</f>
        <v>0</v>
      </c>
      <c r="S39" s="135">
        <f>IF([36]IPA!S39="","",[36]IPA!S39)</f>
        <v>0</v>
      </c>
      <c r="T39" s="135">
        <f>IF([36]IPA!T39="","",[36]IPA!T39)</f>
        <v>0</v>
      </c>
      <c r="U39" s="135">
        <f>IF([36]IPA!U39="","",[36]IPA!U39)</f>
        <v>0</v>
      </c>
      <c r="V39" s="350">
        <f>IF([36]IPA!V39="","",[36]IPA!V39)</f>
        <v>0</v>
      </c>
      <c r="W39" s="375" t="e">
        <f>IF([36]IPA!W39="","",[36]IPA!W39)</f>
        <v>#DIV/0!</v>
      </c>
      <c r="X39" s="375" t="e">
        <f>IF([36]IPA!X39="","",[36]IPA!X39)</f>
        <v>#DIV/0!</v>
      </c>
      <c r="Y39" s="351">
        <f>IF([36]IPA!Y39="","",[36]IPA!Y39)</f>
        <v>0</v>
      </c>
      <c r="Z39" s="302" t="str">
        <f t="shared" si="8"/>
        <v/>
      </c>
      <c r="AA39" s="201">
        <f t="shared" si="9"/>
        <v>0</v>
      </c>
      <c r="AB39" s="201">
        <f t="shared" si="10"/>
        <v>0</v>
      </c>
      <c r="AC39" s="201">
        <f t="shared" si="11"/>
        <v>1</v>
      </c>
      <c r="AD39" s="201">
        <f t="shared" si="12"/>
        <v>1</v>
      </c>
      <c r="AE39" s="221" t="str">
        <f t="shared" si="13"/>
        <v>Menunjukkan penguasaan dalam Menyebutkan cabang-cabang ilmu Sains, merancang percobaan dengan metode ilmiah, serta melakukan pengukuran dan membaca skala dengan benar</v>
      </c>
      <c r="AF39" s="226" t="str">
        <f t="shared" si="14"/>
        <v>Perlu bantuan dalam Menyebutkan cabang-cabang ilmu Sains, merancang percobaan dengan metode ilmiah, serta melakukan pengukuran dan membaca skala dengan benar</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73"/>
      <c r="B40" s="134" t="str">
        <f t="shared" si="7"/>
        <v/>
      </c>
      <c r="C40" s="135" t="str">
        <f>IF(Data!F36="","",Data!F36)</f>
        <v/>
      </c>
      <c r="D40" s="135" t="str">
        <f>IF(Data!G36="","",Data!G36)</f>
        <v/>
      </c>
      <c r="E40" s="152" t="str">
        <f>IF(Data!H36="","",Data!H36)</f>
        <v/>
      </c>
      <c r="F40" s="135" t="str">
        <f>IF(Data!I36="","",Data!I36)</f>
        <v/>
      </c>
      <c r="G40" s="135">
        <f>IF([36]IPA!G40="","",[36]IPA!G40)</f>
        <v>0</v>
      </c>
      <c r="H40" s="135">
        <f>IF([36]IPA!H40="","",[36]IPA!H40)</f>
        <v>0</v>
      </c>
      <c r="I40" s="135">
        <f>IF([36]IPA!I40="","",[36]IPA!I40)</f>
        <v>0</v>
      </c>
      <c r="J40" s="135">
        <f>IF([36]IPA!J40="","",[36]IPA!J40)</f>
        <v>0</v>
      </c>
      <c r="K40" s="135">
        <f>IF([36]IPA!K40="","",[36]IPA!K40)</f>
        <v>0</v>
      </c>
      <c r="L40" s="135">
        <f>IF([36]IPA!L40="","",[36]IPA!L40)</f>
        <v>0</v>
      </c>
      <c r="M40" s="135">
        <f>IF([36]IPA!M40="","",[36]IPA!M40)</f>
        <v>0</v>
      </c>
      <c r="N40" s="135">
        <f>IF([36]IPA!N40="","",[36]IPA!N40)</f>
        <v>0</v>
      </c>
      <c r="O40" s="135">
        <f>IF([36]IPA!O40="","",[36]IPA!O40)</f>
        <v>0</v>
      </c>
      <c r="P40" s="135">
        <f>IF([36]IPA!P40="","",[36]IPA!P40)</f>
        <v>0</v>
      </c>
      <c r="Q40" s="135">
        <f>IF([36]IPA!Q40="","",[36]IPA!Q40)</f>
        <v>0</v>
      </c>
      <c r="R40" s="135">
        <f>IF([36]IPA!R40="","",[36]IPA!R40)</f>
        <v>0</v>
      </c>
      <c r="S40" s="135">
        <f>IF([36]IPA!S40="","",[36]IPA!S40)</f>
        <v>0</v>
      </c>
      <c r="T40" s="135">
        <f>IF([36]IPA!T40="","",[36]IPA!T40)</f>
        <v>0</v>
      </c>
      <c r="U40" s="135">
        <f>IF([36]IPA!U40="","",[36]IPA!U40)</f>
        <v>0</v>
      </c>
      <c r="V40" s="350">
        <f>IF([36]IPA!V40="","",[36]IPA!V40)</f>
        <v>0</v>
      </c>
      <c r="W40" s="375" t="e">
        <f>IF([36]IPA!W40="","",[36]IPA!W40)</f>
        <v>#DIV/0!</v>
      </c>
      <c r="X40" s="375" t="e">
        <f>IF([36]IPA!X40="","",[36]IPA!X40)</f>
        <v>#DIV/0!</v>
      </c>
      <c r="Y40" s="351">
        <f>IF([36]IPA!Y40="","",[36]IPA!Y40)</f>
        <v>0</v>
      </c>
      <c r="Z40" s="302" t="str">
        <f t="shared" si="8"/>
        <v/>
      </c>
      <c r="AA40" s="201">
        <f t="shared" si="9"/>
        <v>0</v>
      </c>
      <c r="AB40" s="201">
        <f t="shared" si="10"/>
        <v>0</v>
      </c>
      <c r="AC40" s="201">
        <f t="shared" si="11"/>
        <v>1</v>
      </c>
      <c r="AD40" s="201">
        <f t="shared" si="12"/>
        <v>1</v>
      </c>
      <c r="AE40" s="221" t="str">
        <f t="shared" si="13"/>
        <v>Menunjukkan penguasaan dalam Menyebutkan cabang-cabang ilmu Sains, merancang percobaan dengan metode ilmiah, serta melakukan pengukuran dan membaca skala dengan benar</v>
      </c>
      <c r="AF40" s="226" t="str">
        <f t="shared" si="14"/>
        <v>Perlu bantuan dalam Menyebutkan cabang-cabang ilmu Sains, merancang percobaan dengan metode ilmiah, serta melakukan pengukuran dan membaca skala dengan benar</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73"/>
      <c r="B41" s="134" t="str">
        <f t="shared" si="7"/>
        <v/>
      </c>
      <c r="C41" s="135" t="str">
        <f>IF(Data!F37="","",Data!F37)</f>
        <v/>
      </c>
      <c r="D41" s="135" t="str">
        <f>IF(Data!G37="","",Data!G37)</f>
        <v/>
      </c>
      <c r="E41" s="152" t="str">
        <f>IF(Data!H37="","",Data!H37)</f>
        <v/>
      </c>
      <c r="F41" s="135" t="str">
        <f>IF(Data!I37="","",Data!I37)</f>
        <v/>
      </c>
      <c r="G41" s="135">
        <f>IF([36]IPA!G41="","",[36]IPA!G41)</f>
        <v>0</v>
      </c>
      <c r="H41" s="135">
        <f>IF([36]IPA!H41="","",[36]IPA!H41)</f>
        <v>0</v>
      </c>
      <c r="I41" s="135">
        <f>IF([36]IPA!I41="","",[36]IPA!I41)</f>
        <v>0</v>
      </c>
      <c r="J41" s="135">
        <f>IF([36]IPA!J41="","",[36]IPA!J41)</f>
        <v>0</v>
      </c>
      <c r="K41" s="135">
        <f>IF([36]IPA!K41="","",[36]IPA!K41)</f>
        <v>0</v>
      </c>
      <c r="L41" s="135">
        <f>IF([36]IPA!L41="","",[36]IPA!L41)</f>
        <v>0</v>
      </c>
      <c r="M41" s="135">
        <f>IF([36]IPA!M41="","",[36]IPA!M41)</f>
        <v>0</v>
      </c>
      <c r="N41" s="135">
        <f>IF([36]IPA!N41="","",[36]IPA!N41)</f>
        <v>0</v>
      </c>
      <c r="O41" s="135">
        <f>IF([36]IPA!O41="","",[36]IPA!O41)</f>
        <v>0</v>
      </c>
      <c r="P41" s="135">
        <f>IF([36]IPA!P41="","",[36]IPA!P41)</f>
        <v>0</v>
      </c>
      <c r="Q41" s="135">
        <f>IF([36]IPA!Q41="","",[36]IPA!Q41)</f>
        <v>0</v>
      </c>
      <c r="R41" s="135">
        <f>IF([36]IPA!R41="","",[36]IPA!R41)</f>
        <v>0</v>
      </c>
      <c r="S41" s="135">
        <f>IF([36]IPA!S41="","",[36]IPA!S41)</f>
        <v>0</v>
      </c>
      <c r="T41" s="135">
        <f>IF([36]IPA!T41="","",[36]IPA!T41)</f>
        <v>0</v>
      </c>
      <c r="U41" s="135">
        <f>IF([36]IPA!U41="","",[36]IPA!U41)</f>
        <v>0</v>
      </c>
      <c r="V41" s="350">
        <f>IF([36]IPA!V41="","",[36]IPA!V41)</f>
        <v>0</v>
      </c>
      <c r="W41" s="375" t="e">
        <f>IF([36]IPA!W41="","",[36]IPA!W41)</f>
        <v>#DIV/0!</v>
      </c>
      <c r="X41" s="375" t="e">
        <f>IF([36]IPA!X41="","",[36]IPA!X41)</f>
        <v>#DIV/0!</v>
      </c>
      <c r="Y41" s="351">
        <f>IF([36]IPA!Y41="","",[36]IPA!Y41)</f>
        <v>0</v>
      </c>
      <c r="Z41" s="302" t="str">
        <f t="shared" si="8"/>
        <v/>
      </c>
      <c r="AA41" s="201">
        <f t="shared" si="9"/>
        <v>0</v>
      </c>
      <c r="AB41" s="201">
        <f t="shared" si="10"/>
        <v>0</v>
      </c>
      <c r="AC41" s="201">
        <f t="shared" si="11"/>
        <v>1</v>
      </c>
      <c r="AD41" s="201">
        <f t="shared" si="12"/>
        <v>1</v>
      </c>
      <c r="AE41" s="221" t="str">
        <f t="shared" si="13"/>
        <v>Menunjukkan penguasaan dalam Menyebutkan cabang-cabang ilmu Sains, merancang percobaan dengan metode ilmiah, serta melakukan pengukuran dan membaca skala dengan benar</v>
      </c>
      <c r="AF41" s="226" t="str">
        <f t="shared" si="14"/>
        <v>Perlu bantuan dalam Menyebutkan cabang-cabang ilmu Sains, merancang percobaan dengan metode ilmiah, serta melakukan pengukuran dan membaca skala dengan benar</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73"/>
      <c r="B42" s="134" t="str">
        <f t="shared" si="7"/>
        <v/>
      </c>
      <c r="C42" s="135" t="str">
        <f>IF(Data!F38="","",Data!F38)</f>
        <v/>
      </c>
      <c r="D42" s="135" t="str">
        <f>IF(Data!G38="","",Data!G38)</f>
        <v/>
      </c>
      <c r="E42" s="152" t="str">
        <f>IF(Data!H38="","",Data!H38)</f>
        <v/>
      </c>
      <c r="F42" s="135" t="str">
        <f>IF(Data!I38="","",Data!I38)</f>
        <v/>
      </c>
      <c r="G42" s="135">
        <f>IF([36]IPA!G42="","",[36]IPA!G42)</f>
        <v>0</v>
      </c>
      <c r="H42" s="135">
        <f>IF([36]IPA!H42="","",[36]IPA!H42)</f>
        <v>0</v>
      </c>
      <c r="I42" s="135">
        <f>IF([36]IPA!I42="","",[36]IPA!I42)</f>
        <v>0</v>
      </c>
      <c r="J42" s="135">
        <f>IF([36]IPA!J42="","",[36]IPA!J42)</f>
        <v>0</v>
      </c>
      <c r="K42" s="135">
        <f>IF([36]IPA!K42="","",[36]IPA!K42)</f>
        <v>0</v>
      </c>
      <c r="L42" s="135">
        <f>IF([36]IPA!L42="","",[36]IPA!L42)</f>
        <v>0</v>
      </c>
      <c r="M42" s="135">
        <f>IF([36]IPA!M42="","",[36]IPA!M42)</f>
        <v>0</v>
      </c>
      <c r="N42" s="135">
        <f>IF([36]IPA!N42="","",[36]IPA!N42)</f>
        <v>0</v>
      </c>
      <c r="O42" s="135">
        <f>IF([36]IPA!O42="","",[36]IPA!O42)</f>
        <v>0</v>
      </c>
      <c r="P42" s="135">
        <f>IF([36]IPA!P42="","",[36]IPA!P42)</f>
        <v>0</v>
      </c>
      <c r="Q42" s="135">
        <f>IF([36]IPA!Q42="","",[36]IPA!Q42)</f>
        <v>0</v>
      </c>
      <c r="R42" s="135">
        <f>IF([36]IPA!R42="","",[36]IPA!R42)</f>
        <v>0</v>
      </c>
      <c r="S42" s="135">
        <f>IF([36]IPA!S42="","",[36]IPA!S42)</f>
        <v>0</v>
      </c>
      <c r="T42" s="135">
        <f>IF([36]IPA!T42="","",[36]IPA!T42)</f>
        <v>0</v>
      </c>
      <c r="U42" s="135">
        <f>IF([36]IPA!U42="","",[36]IPA!U42)</f>
        <v>0</v>
      </c>
      <c r="V42" s="350">
        <f>IF([36]IPA!V42="","",[36]IPA!V42)</f>
        <v>0</v>
      </c>
      <c r="W42" s="375" t="e">
        <f>IF([36]IPA!W42="","",[36]IPA!W42)</f>
        <v>#DIV/0!</v>
      </c>
      <c r="X42" s="375" t="e">
        <f>IF([36]IPA!X42="","",[36]IPA!X42)</f>
        <v>#DIV/0!</v>
      </c>
      <c r="Y42" s="351">
        <f>IF([36]IPA!Y42="","",[36]IPA!Y42)</f>
        <v>0</v>
      </c>
      <c r="Z42" s="302" t="str">
        <f t="shared" si="8"/>
        <v/>
      </c>
      <c r="AA42" s="201">
        <f t="shared" si="9"/>
        <v>0</v>
      </c>
      <c r="AB42" s="201">
        <f t="shared" si="10"/>
        <v>0</v>
      </c>
      <c r="AC42" s="201">
        <f t="shared" si="11"/>
        <v>1</v>
      </c>
      <c r="AD42" s="201">
        <f t="shared" si="12"/>
        <v>1</v>
      </c>
      <c r="AE42" s="221" t="str">
        <f t="shared" si="13"/>
        <v>Menunjukkan penguasaan dalam Menyebutkan cabang-cabang ilmu Sains, merancang percobaan dengan metode ilmiah, serta melakukan pengukuran dan membaca skala dengan benar</v>
      </c>
      <c r="AF42" s="226" t="str">
        <f t="shared" si="14"/>
        <v>Perlu bantuan dalam Menyebutkan cabang-cabang ilmu Sains, merancang percobaan dengan metode ilmiah, serta melakukan pengukuran dan membaca skala dengan benar</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73"/>
      <c r="B43" s="134" t="str">
        <f t="shared" si="7"/>
        <v/>
      </c>
      <c r="C43" s="135" t="str">
        <f>IF(Data!F39="","",Data!F39)</f>
        <v/>
      </c>
      <c r="D43" s="135" t="str">
        <f>IF(Data!G39="","",Data!G39)</f>
        <v/>
      </c>
      <c r="E43" s="152" t="str">
        <f>IF(Data!H39="","",Data!H39)</f>
        <v/>
      </c>
      <c r="F43" s="135" t="str">
        <f>IF(Data!I39="","",Data!I39)</f>
        <v/>
      </c>
      <c r="G43" s="135">
        <f>IF([36]IPA!G43="","",[36]IPA!G43)</f>
        <v>0</v>
      </c>
      <c r="H43" s="135">
        <f>IF([36]IPA!H43="","",[36]IPA!H43)</f>
        <v>0</v>
      </c>
      <c r="I43" s="135">
        <f>IF([36]IPA!I43="","",[36]IPA!I43)</f>
        <v>0</v>
      </c>
      <c r="J43" s="135">
        <f>IF([36]IPA!J43="","",[36]IPA!J43)</f>
        <v>0</v>
      </c>
      <c r="K43" s="135">
        <f>IF([36]IPA!K43="","",[36]IPA!K43)</f>
        <v>0</v>
      </c>
      <c r="L43" s="135">
        <f>IF([36]IPA!L43="","",[36]IPA!L43)</f>
        <v>0</v>
      </c>
      <c r="M43" s="135">
        <f>IF([36]IPA!M43="","",[36]IPA!M43)</f>
        <v>0</v>
      </c>
      <c r="N43" s="135">
        <f>IF([36]IPA!N43="","",[36]IPA!N43)</f>
        <v>0</v>
      </c>
      <c r="O43" s="135">
        <f>IF([36]IPA!O43="","",[36]IPA!O43)</f>
        <v>0</v>
      </c>
      <c r="P43" s="135">
        <f>IF([36]IPA!P43="","",[36]IPA!P43)</f>
        <v>0</v>
      </c>
      <c r="Q43" s="135">
        <f>IF([36]IPA!Q43="","",[36]IPA!Q43)</f>
        <v>0</v>
      </c>
      <c r="R43" s="135">
        <f>IF([36]IPA!R43="","",[36]IPA!R43)</f>
        <v>0</v>
      </c>
      <c r="S43" s="135">
        <f>IF([36]IPA!S43="","",[36]IPA!S43)</f>
        <v>0</v>
      </c>
      <c r="T43" s="135">
        <f>IF([36]IPA!T43="","",[36]IPA!T43)</f>
        <v>0</v>
      </c>
      <c r="U43" s="135">
        <f>IF([36]IPA!U43="","",[36]IPA!U43)</f>
        <v>0</v>
      </c>
      <c r="V43" s="350">
        <f>IF([36]IPA!V43="","",[36]IPA!V43)</f>
        <v>0</v>
      </c>
      <c r="W43" s="375" t="e">
        <f>IF([36]IPA!W43="","",[36]IPA!W43)</f>
        <v>#DIV/0!</v>
      </c>
      <c r="X43" s="375" t="e">
        <f>IF([36]IPA!X43="","",[36]IPA!X43)</f>
        <v>#DIV/0!</v>
      </c>
      <c r="Y43" s="351">
        <f>IF([36]IPA!Y43="","",[36]IPA!Y43)</f>
        <v>0</v>
      </c>
      <c r="Z43" s="302" t="str">
        <f t="shared" si="8"/>
        <v/>
      </c>
      <c r="AA43" s="201">
        <f t="shared" si="9"/>
        <v>0</v>
      </c>
      <c r="AB43" s="201">
        <f t="shared" si="10"/>
        <v>0</v>
      </c>
      <c r="AC43" s="201">
        <f t="shared" si="11"/>
        <v>1</v>
      </c>
      <c r="AD43" s="201">
        <f t="shared" si="12"/>
        <v>1</v>
      </c>
      <c r="AE43" s="221" t="str">
        <f t="shared" si="13"/>
        <v>Menunjukkan penguasaan dalam Menyebutkan cabang-cabang ilmu Sains, merancang percobaan dengan metode ilmiah, serta melakukan pengukuran dan membaca skala dengan benar</v>
      </c>
      <c r="AF43" s="226" t="str">
        <f t="shared" si="14"/>
        <v>Perlu bantuan dalam Menyebutkan cabang-cabang ilmu Sains, merancang percobaan dengan metode ilmiah, serta melakukan pengukuran dan membaca skala dengan benar</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73"/>
      <c r="B44" s="134" t="str">
        <f t="shared" si="7"/>
        <v/>
      </c>
      <c r="C44" s="135" t="str">
        <f>IF(Data!F40="","",Data!F40)</f>
        <v/>
      </c>
      <c r="D44" s="135" t="str">
        <f>IF(Data!G40="","",Data!G40)</f>
        <v/>
      </c>
      <c r="E44" s="152" t="str">
        <f>IF(Data!H40="","",Data!H40)</f>
        <v/>
      </c>
      <c r="F44" s="135" t="str">
        <f>IF(Data!I40="","",Data!I40)</f>
        <v/>
      </c>
      <c r="G44" s="135">
        <f>IF([36]IPA!G44="","",[36]IPA!G44)</f>
        <v>0</v>
      </c>
      <c r="H44" s="135">
        <f>IF([36]IPA!H44="","",[36]IPA!H44)</f>
        <v>0</v>
      </c>
      <c r="I44" s="135">
        <f>IF([36]IPA!I44="","",[36]IPA!I44)</f>
        <v>0</v>
      </c>
      <c r="J44" s="135">
        <f>IF([36]IPA!J44="","",[36]IPA!J44)</f>
        <v>0</v>
      </c>
      <c r="K44" s="135">
        <f>IF([36]IPA!K44="","",[36]IPA!K44)</f>
        <v>0</v>
      </c>
      <c r="L44" s="135">
        <f>IF([36]IPA!L44="","",[36]IPA!L44)</f>
        <v>0</v>
      </c>
      <c r="M44" s="135">
        <f>IF([36]IPA!M44="","",[36]IPA!M44)</f>
        <v>0</v>
      </c>
      <c r="N44" s="135">
        <f>IF([36]IPA!N44="","",[36]IPA!N44)</f>
        <v>0</v>
      </c>
      <c r="O44" s="135">
        <f>IF([36]IPA!O44="","",[36]IPA!O44)</f>
        <v>0</v>
      </c>
      <c r="P44" s="135">
        <f>IF([36]IPA!P44="","",[36]IPA!P44)</f>
        <v>0</v>
      </c>
      <c r="Q44" s="135">
        <f>IF([36]IPA!Q44="","",[36]IPA!Q44)</f>
        <v>0</v>
      </c>
      <c r="R44" s="135">
        <f>IF([36]IPA!R44="","",[36]IPA!R44)</f>
        <v>0</v>
      </c>
      <c r="S44" s="135">
        <f>IF([36]IPA!S44="","",[36]IPA!S44)</f>
        <v>0</v>
      </c>
      <c r="T44" s="135">
        <f>IF([36]IPA!T44="","",[36]IPA!T44)</f>
        <v>0</v>
      </c>
      <c r="U44" s="135">
        <f>IF([36]IPA!U44="","",[36]IPA!U44)</f>
        <v>0</v>
      </c>
      <c r="V44" s="350">
        <f>IF([36]IPA!V44="","",[36]IPA!V44)</f>
        <v>0</v>
      </c>
      <c r="W44" s="375" t="e">
        <f>IF([36]IPA!W44="","",[36]IPA!W44)</f>
        <v>#DIV/0!</v>
      </c>
      <c r="X44" s="375" t="e">
        <f>IF([36]IPA!X44="","",[36]IPA!X44)</f>
        <v>#DIV/0!</v>
      </c>
      <c r="Y44" s="351">
        <f>IF([36]IPA!Y44="","",[36]IPA!Y44)</f>
        <v>0</v>
      </c>
      <c r="Z44" s="302" t="str">
        <f t="shared" si="8"/>
        <v/>
      </c>
      <c r="AA44" s="201">
        <f t="shared" si="9"/>
        <v>0</v>
      </c>
      <c r="AB44" s="201">
        <f t="shared" si="10"/>
        <v>0</v>
      </c>
      <c r="AC44" s="201">
        <f t="shared" si="11"/>
        <v>1</v>
      </c>
      <c r="AD44" s="201">
        <f t="shared" si="12"/>
        <v>1</v>
      </c>
      <c r="AE44" s="221" t="str">
        <f t="shared" si="13"/>
        <v>Menunjukkan penguasaan dalam Menyebutkan cabang-cabang ilmu Sains, merancang percobaan dengan metode ilmiah, serta melakukan pengukuran dan membaca skala dengan benar</v>
      </c>
      <c r="AF44" s="226" t="str">
        <f t="shared" si="14"/>
        <v>Perlu bantuan dalam Menyebutkan cabang-cabang ilmu Sains, merancang percobaan dengan metode ilmiah, serta melakukan pengukuran dan membaca skala dengan benar</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73"/>
      <c r="B45" s="134" t="str">
        <f t="shared" si="7"/>
        <v/>
      </c>
      <c r="C45" s="135" t="str">
        <f>IF(Data!F41="","",Data!F41)</f>
        <v/>
      </c>
      <c r="D45" s="135" t="str">
        <f>IF(Data!G41="","",Data!G41)</f>
        <v/>
      </c>
      <c r="E45" s="152" t="str">
        <f>IF(Data!H41="","",Data!H41)</f>
        <v/>
      </c>
      <c r="F45" s="135" t="str">
        <f>IF(Data!I41="","",Data!I41)</f>
        <v/>
      </c>
      <c r="G45" s="135">
        <f>IF([36]IPA!G45="","",[36]IPA!G45)</f>
        <v>0</v>
      </c>
      <c r="H45" s="135">
        <f>IF([36]IPA!H45="","",[36]IPA!H45)</f>
        <v>0</v>
      </c>
      <c r="I45" s="135">
        <f>IF([36]IPA!I45="","",[36]IPA!I45)</f>
        <v>0</v>
      </c>
      <c r="J45" s="135">
        <f>IF([36]IPA!J45="","",[36]IPA!J45)</f>
        <v>0</v>
      </c>
      <c r="K45" s="135">
        <f>IF([36]IPA!K45="","",[36]IPA!K45)</f>
        <v>0</v>
      </c>
      <c r="L45" s="135">
        <f>IF([36]IPA!L45="","",[36]IPA!L45)</f>
        <v>0</v>
      </c>
      <c r="M45" s="135">
        <f>IF([36]IPA!M45="","",[36]IPA!M45)</f>
        <v>0</v>
      </c>
      <c r="N45" s="135">
        <f>IF([36]IPA!N45="","",[36]IPA!N45)</f>
        <v>0</v>
      </c>
      <c r="O45" s="135">
        <f>IF([36]IPA!O45="","",[36]IPA!O45)</f>
        <v>0</v>
      </c>
      <c r="P45" s="135">
        <f>IF([36]IPA!P45="","",[36]IPA!P45)</f>
        <v>0</v>
      </c>
      <c r="Q45" s="135">
        <f>IF([36]IPA!Q45="","",[36]IPA!Q45)</f>
        <v>0</v>
      </c>
      <c r="R45" s="135">
        <f>IF([36]IPA!R45="","",[36]IPA!R45)</f>
        <v>0</v>
      </c>
      <c r="S45" s="135">
        <f>IF([36]IPA!S45="","",[36]IPA!S45)</f>
        <v>0</v>
      </c>
      <c r="T45" s="135">
        <f>IF([36]IPA!T45="","",[36]IPA!T45)</f>
        <v>0</v>
      </c>
      <c r="U45" s="135">
        <f>IF([36]IPA!U45="","",[36]IPA!U45)</f>
        <v>0</v>
      </c>
      <c r="V45" s="350">
        <f>IF([36]IPA!V45="","",[36]IPA!V45)</f>
        <v>0</v>
      </c>
      <c r="W45" s="375" t="e">
        <f>IF([36]IPA!W45="","",[36]IPA!W45)</f>
        <v>#DIV/0!</v>
      </c>
      <c r="X45" s="375" t="e">
        <f>IF([36]IPA!X45="","",[36]IPA!X45)</f>
        <v>#DIV/0!</v>
      </c>
      <c r="Y45" s="351">
        <f>IF([36]IPA!Y45="","",[36]IPA!Y45)</f>
        <v>0</v>
      </c>
      <c r="Z45" s="302" t="str">
        <f t="shared" si="8"/>
        <v/>
      </c>
      <c r="AA45" s="201">
        <f t="shared" si="9"/>
        <v>0</v>
      </c>
      <c r="AB45" s="201">
        <f t="shared" si="10"/>
        <v>0</v>
      </c>
      <c r="AC45" s="201">
        <f t="shared" si="11"/>
        <v>1</v>
      </c>
      <c r="AD45" s="201">
        <f t="shared" si="12"/>
        <v>1</v>
      </c>
      <c r="AE45" s="221" t="str">
        <f t="shared" si="13"/>
        <v>Menunjukkan penguasaan dalam Menyebutkan cabang-cabang ilmu Sains, merancang percobaan dengan metode ilmiah, serta melakukan pengukuran dan membaca skala dengan benar</v>
      </c>
      <c r="AF45" s="226" t="str">
        <f t="shared" si="14"/>
        <v>Perlu bantuan dalam Menyebutkan cabang-cabang ilmu Sains, merancang percobaan dengan metode ilmiah, serta melakukan pengukuran dan membaca skala dengan benar</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73"/>
      <c r="B46" s="134" t="str">
        <f t="shared" si="7"/>
        <v/>
      </c>
      <c r="C46" s="135" t="str">
        <f>IF(Data!F42="","",Data!F42)</f>
        <v/>
      </c>
      <c r="D46" s="135" t="str">
        <f>IF(Data!G42="","",Data!G42)</f>
        <v/>
      </c>
      <c r="E46" s="152" t="str">
        <f>IF(Data!H42="","",Data!H42)</f>
        <v/>
      </c>
      <c r="F46" s="135" t="str">
        <f>IF(Data!I42="","",Data!I42)</f>
        <v/>
      </c>
      <c r="G46" s="135">
        <f>IF([36]IPA!G46="","",[36]IPA!G46)</f>
        <v>0</v>
      </c>
      <c r="H46" s="135">
        <f>IF([36]IPA!H46="","",[36]IPA!H46)</f>
        <v>0</v>
      </c>
      <c r="I46" s="135">
        <f>IF([36]IPA!I46="","",[36]IPA!I46)</f>
        <v>0</v>
      </c>
      <c r="J46" s="135">
        <f>IF([36]IPA!J46="","",[36]IPA!J46)</f>
        <v>0</v>
      </c>
      <c r="K46" s="135">
        <f>IF([36]IPA!K46="","",[36]IPA!K46)</f>
        <v>0</v>
      </c>
      <c r="L46" s="135">
        <f>IF([36]IPA!L46="","",[36]IPA!L46)</f>
        <v>0</v>
      </c>
      <c r="M46" s="135">
        <f>IF([36]IPA!M46="","",[36]IPA!M46)</f>
        <v>0</v>
      </c>
      <c r="N46" s="135">
        <f>IF([36]IPA!N46="","",[36]IPA!N46)</f>
        <v>0</v>
      </c>
      <c r="O46" s="135">
        <f>IF([36]IPA!O46="","",[36]IPA!O46)</f>
        <v>0</v>
      </c>
      <c r="P46" s="135">
        <f>IF([36]IPA!P46="","",[36]IPA!P46)</f>
        <v>0</v>
      </c>
      <c r="Q46" s="135">
        <f>IF([36]IPA!Q46="","",[36]IPA!Q46)</f>
        <v>0</v>
      </c>
      <c r="R46" s="135">
        <f>IF([36]IPA!R46="","",[36]IPA!R46)</f>
        <v>0</v>
      </c>
      <c r="S46" s="135">
        <f>IF([36]IPA!S46="","",[36]IPA!S46)</f>
        <v>0</v>
      </c>
      <c r="T46" s="135">
        <f>IF([36]IPA!T46="","",[36]IPA!T46)</f>
        <v>0</v>
      </c>
      <c r="U46" s="135">
        <f>IF([36]IPA!U46="","",[36]IPA!U46)</f>
        <v>0</v>
      </c>
      <c r="V46" s="350">
        <f>IF([36]IPA!V46="","",[36]IPA!V46)</f>
        <v>0</v>
      </c>
      <c r="W46" s="375" t="e">
        <f>IF([36]IPA!W46="","",[36]IPA!W46)</f>
        <v>#DIV/0!</v>
      </c>
      <c r="X46" s="375" t="e">
        <f>IF([36]IPA!X46="","",[36]IPA!X46)</f>
        <v>#DIV/0!</v>
      </c>
      <c r="Y46" s="351">
        <f>IF([36]IPA!Y46="","",[36]IPA!Y46)</f>
        <v>0</v>
      </c>
      <c r="Z46" s="302" t="str">
        <f t="shared" si="8"/>
        <v/>
      </c>
      <c r="AA46" s="201">
        <f t="shared" si="9"/>
        <v>0</v>
      </c>
      <c r="AB46" s="201">
        <f t="shared" si="10"/>
        <v>0</v>
      </c>
      <c r="AC46" s="201">
        <f t="shared" si="11"/>
        <v>1</v>
      </c>
      <c r="AD46" s="201">
        <f t="shared" si="12"/>
        <v>1</v>
      </c>
      <c r="AE46" s="221" t="str">
        <f t="shared" si="13"/>
        <v>Menunjukkan penguasaan dalam Menyebutkan cabang-cabang ilmu Sains, merancang percobaan dengan metode ilmiah, serta melakukan pengukuran dan membaca skala dengan benar</v>
      </c>
      <c r="AF46" s="226" t="str">
        <f t="shared" si="14"/>
        <v>Perlu bantuan dalam Menyebutkan cabang-cabang ilmu Sains, merancang percobaan dengan metode ilmiah, serta melakukan pengukuran dan membaca skala dengan benar</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73"/>
      <c r="B47" s="134" t="str">
        <f t="shared" si="7"/>
        <v/>
      </c>
      <c r="C47" s="135" t="str">
        <f>IF(Data!F43="","",Data!F43)</f>
        <v/>
      </c>
      <c r="D47" s="135" t="str">
        <f>IF(Data!G43="","",Data!G43)</f>
        <v/>
      </c>
      <c r="E47" s="152" t="str">
        <f>IF(Data!H43="","",Data!H43)</f>
        <v/>
      </c>
      <c r="F47" s="135" t="str">
        <f>IF(Data!I43="","",Data!I43)</f>
        <v/>
      </c>
      <c r="G47" s="135">
        <f>IF([36]IPA!G47="","",[36]IPA!G47)</f>
        <v>0</v>
      </c>
      <c r="H47" s="135">
        <f>IF([36]IPA!H47="","",[36]IPA!H47)</f>
        <v>0</v>
      </c>
      <c r="I47" s="135">
        <f>IF([36]IPA!I47="","",[36]IPA!I47)</f>
        <v>0</v>
      </c>
      <c r="J47" s="135">
        <f>IF([36]IPA!J47="","",[36]IPA!J47)</f>
        <v>0</v>
      </c>
      <c r="K47" s="135">
        <f>IF([36]IPA!K47="","",[36]IPA!K47)</f>
        <v>0</v>
      </c>
      <c r="L47" s="135">
        <f>IF([36]IPA!L47="","",[36]IPA!L47)</f>
        <v>0</v>
      </c>
      <c r="M47" s="135">
        <f>IF([36]IPA!M47="","",[36]IPA!M47)</f>
        <v>0</v>
      </c>
      <c r="N47" s="135">
        <f>IF([36]IPA!N47="","",[36]IPA!N47)</f>
        <v>0</v>
      </c>
      <c r="O47" s="135">
        <f>IF([36]IPA!O47="","",[36]IPA!O47)</f>
        <v>0</v>
      </c>
      <c r="P47" s="135">
        <f>IF([36]IPA!P47="","",[36]IPA!P47)</f>
        <v>0</v>
      </c>
      <c r="Q47" s="135">
        <f>IF([36]IPA!Q47="","",[36]IPA!Q47)</f>
        <v>0</v>
      </c>
      <c r="R47" s="135">
        <f>IF([36]IPA!R47="","",[36]IPA!R47)</f>
        <v>0</v>
      </c>
      <c r="S47" s="135">
        <f>IF([36]IPA!S47="","",[36]IPA!S47)</f>
        <v>0</v>
      </c>
      <c r="T47" s="135">
        <f>IF([36]IPA!T47="","",[36]IPA!T47)</f>
        <v>0</v>
      </c>
      <c r="U47" s="135">
        <f>IF([36]IPA!U47="","",[36]IPA!U47)</f>
        <v>0</v>
      </c>
      <c r="V47" s="350">
        <f>IF([36]IPA!V47="","",[36]IPA!V47)</f>
        <v>0</v>
      </c>
      <c r="W47" s="375" t="e">
        <f>IF([36]IPA!W47="","",[36]IPA!W47)</f>
        <v>#DIV/0!</v>
      </c>
      <c r="X47" s="375" t="e">
        <f>IF([36]IPA!X47="","",[36]IPA!X47)</f>
        <v>#DIV/0!</v>
      </c>
      <c r="Y47" s="351">
        <f>IF([36]IPA!Y47="","",[36]IPA!Y47)</f>
        <v>0</v>
      </c>
      <c r="Z47" s="302" t="str">
        <f t="shared" si="8"/>
        <v/>
      </c>
      <c r="AA47" s="201">
        <f t="shared" si="9"/>
        <v>0</v>
      </c>
      <c r="AB47" s="201">
        <f t="shared" si="10"/>
        <v>0</v>
      </c>
      <c r="AC47" s="201">
        <f t="shared" si="11"/>
        <v>1</v>
      </c>
      <c r="AD47" s="201">
        <f t="shared" si="12"/>
        <v>1</v>
      </c>
      <c r="AE47" s="221" t="str">
        <f t="shared" si="13"/>
        <v>Menunjukkan penguasaan dalam Menyebutkan cabang-cabang ilmu Sains, merancang percobaan dengan metode ilmiah, serta melakukan pengukuran dan membaca skala dengan benar</v>
      </c>
      <c r="AF47" s="226" t="str">
        <f t="shared" si="14"/>
        <v>Perlu bantuan dalam Menyebutkan cabang-cabang ilmu Sains, merancang percobaan dengan metode ilmiah, serta melakukan pengukuran dan membaca skala dengan benar</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73"/>
      <c r="B48" s="134" t="str">
        <f t="shared" si="7"/>
        <v/>
      </c>
      <c r="C48" s="135" t="str">
        <f>IF(Data!F44="","",Data!F44)</f>
        <v/>
      </c>
      <c r="D48" s="135" t="str">
        <f>IF(Data!G44="","",Data!G44)</f>
        <v/>
      </c>
      <c r="E48" s="152" t="str">
        <f>IF(Data!H44="","",Data!H44)</f>
        <v/>
      </c>
      <c r="F48" s="135" t="str">
        <f>IF(Data!I44="","",Data!I44)</f>
        <v/>
      </c>
      <c r="G48" s="135">
        <f>IF([36]IPA!G48="","",[36]IPA!G48)</f>
        <v>0</v>
      </c>
      <c r="H48" s="135">
        <f>IF([36]IPA!H48="","",[36]IPA!H48)</f>
        <v>0</v>
      </c>
      <c r="I48" s="135">
        <f>IF([36]IPA!I48="","",[36]IPA!I48)</f>
        <v>0</v>
      </c>
      <c r="J48" s="135">
        <f>IF([36]IPA!J48="","",[36]IPA!J48)</f>
        <v>0</v>
      </c>
      <c r="K48" s="135">
        <f>IF([36]IPA!K48="","",[36]IPA!K48)</f>
        <v>0</v>
      </c>
      <c r="L48" s="135">
        <f>IF([36]IPA!L48="","",[36]IPA!L48)</f>
        <v>0</v>
      </c>
      <c r="M48" s="135">
        <f>IF([36]IPA!M48="","",[36]IPA!M48)</f>
        <v>0</v>
      </c>
      <c r="N48" s="135">
        <f>IF([36]IPA!N48="","",[36]IPA!N48)</f>
        <v>0</v>
      </c>
      <c r="O48" s="135">
        <f>IF([36]IPA!O48="","",[36]IPA!O48)</f>
        <v>0</v>
      </c>
      <c r="P48" s="135">
        <f>IF([36]IPA!P48="","",[36]IPA!P48)</f>
        <v>0</v>
      </c>
      <c r="Q48" s="135">
        <f>IF([36]IPA!Q48="","",[36]IPA!Q48)</f>
        <v>0</v>
      </c>
      <c r="R48" s="135">
        <f>IF([36]IPA!R48="","",[36]IPA!R48)</f>
        <v>0</v>
      </c>
      <c r="S48" s="135">
        <f>IF([36]IPA!S48="","",[36]IPA!S48)</f>
        <v>0</v>
      </c>
      <c r="T48" s="135">
        <f>IF([36]IPA!T48="","",[36]IPA!T48)</f>
        <v>0</v>
      </c>
      <c r="U48" s="135">
        <f>IF([36]IPA!U48="","",[36]IPA!U48)</f>
        <v>0</v>
      </c>
      <c r="V48" s="350">
        <f>IF([36]IPA!V48="","",[36]IPA!V48)</f>
        <v>0</v>
      </c>
      <c r="W48" s="375" t="e">
        <f>IF([36]IPA!W48="","",[36]IPA!W48)</f>
        <v>#DIV/0!</v>
      </c>
      <c r="X48" s="375" t="e">
        <f>IF([36]IPA!X48="","",[36]IPA!X48)</f>
        <v>#DIV/0!</v>
      </c>
      <c r="Y48" s="351">
        <f>IF([36]IPA!Y48="","",[36]IPA!Y48)</f>
        <v>0</v>
      </c>
      <c r="Z48" s="302" t="str">
        <f t="shared" si="8"/>
        <v/>
      </c>
      <c r="AA48" s="201">
        <f t="shared" si="9"/>
        <v>0</v>
      </c>
      <c r="AB48" s="201">
        <f t="shared" si="10"/>
        <v>0</v>
      </c>
      <c r="AC48" s="201">
        <f t="shared" si="11"/>
        <v>1</v>
      </c>
      <c r="AD48" s="201">
        <f t="shared" si="12"/>
        <v>1</v>
      </c>
      <c r="AE48" s="221" t="str">
        <f t="shared" si="13"/>
        <v>Menunjukkan penguasaan dalam Menyebutkan cabang-cabang ilmu Sains, merancang percobaan dengan metode ilmiah, serta melakukan pengukuran dan membaca skala dengan benar</v>
      </c>
      <c r="AF48" s="226" t="str">
        <f t="shared" si="14"/>
        <v>Perlu bantuan dalam Menyebutkan cabang-cabang ilmu Sains, merancang percobaan dengan metode ilmiah, serta melakukan pengukuran dan membaca skala dengan benar</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73"/>
      <c r="B49" s="134" t="str">
        <f t="shared" si="7"/>
        <v/>
      </c>
      <c r="C49" s="135" t="str">
        <f>IF(Data!F45="","",Data!F45)</f>
        <v/>
      </c>
      <c r="D49" s="135" t="str">
        <f>IF(Data!G45="","",Data!G45)</f>
        <v/>
      </c>
      <c r="E49" s="152" t="str">
        <f>IF(Data!H45="","",Data!H45)</f>
        <v/>
      </c>
      <c r="F49" s="135" t="str">
        <f>IF(Data!I45="","",Data!I45)</f>
        <v/>
      </c>
      <c r="G49" s="135">
        <f>IF([36]IPA!G49="","",[36]IPA!G49)</f>
        <v>0</v>
      </c>
      <c r="H49" s="135">
        <f>IF([36]IPA!H49="","",[36]IPA!H49)</f>
        <v>0</v>
      </c>
      <c r="I49" s="135">
        <f>IF([36]IPA!I49="","",[36]IPA!I49)</f>
        <v>0</v>
      </c>
      <c r="J49" s="135">
        <f>IF([36]IPA!J49="","",[36]IPA!J49)</f>
        <v>0</v>
      </c>
      <c r="K49" s="135">
        <f>IF([36]IPA!K49="","",[36]IPA!K49)</f>
        <v>0</v>
      </c>
      <c r="L49" s="135">
        <f>IF([36]IPA!L49="","",[36]IPA!L49)</f>
        <v>0</v>
      </c>
      <c r="M49" s="135">
        <f>IF([36]IPA!M49="","",[36]IPA!M49)</f>
        <v>0</v>
      </c>
      <c r="N49" s="135">
        <f>IF([36]IPA!N49="","",[36]IPA!N49)</f>
        <v>0</v>
      </c>
      <c r="O49" s="135">
        <f>IF([36]IPA!O49="","",[36]IPA!O49)</f>
        <v>0</v>
      </c>
      <c r="P49" s="135">
        <f>IF([36]IPA!P49="","",[36]IPA!P49)</f>
        <v>0</v>
      </c>
      <c r="Q49" s="135">
        <f>IF([36]IPA!Q49="","",[36]IPA!Q49)</f>
        <v>0</v>
      </c>
      <c r="R49" s="135">
        <f>IF([36]IPA!R49="","",[36]IPA!R49)</f>
        <v>0</v>
      </c>
      <c r="S49" s="135">
        <f>IF([36]IPA!S49="","",[36]IPA!S49)</f>
        <v>0</v>
      </c>
      <c r="T49" s="135">
        <f>IF([36]IPA!T49="","",[36]IPA!T49)</f>
        <v>0</v>
      </c>
      <c r="U49" s="135">
        <f>IF([36]IPA!U49="","",[36]IPA!U49)</f>
        <v>0</v>
      </c>
      <c r="V49" s="350">
        <f>IF([36]IPA!V49="","",[36]IPA!V49)</f>
        <v>0</v>
      </c>
      <c r="W49" s="375" t="e">
        <f>IF([36]IPA!W49="","",[36]IPA!W49)</f>
        <v>#DIV/0!</v>
      </c>
      <c r="X49" s="375" t="e">
        <f>IF([36]IPA!X49="","",[36]IPA!X49)</f>
        <v>#DIV/0!</v>
      </c>
      <c r="Y49" s="351">
        <f>IF([36]IPA!Y49="","",[36]IPA!Y49)</f>
        <v>0</v>
      </c>
      <c r="Z49" s="302" t="str">
        <f t="shared" si="8"/>
        <v/>
      </c>
      <c r="AA49" s="201">
        <f t="shared" si="9"/>
        <v>0</v>
      </c>
      <c r="AB49" s="201">
        <f t="shared" si="10"/>
        <v>0</v>
      </c>
      <c r="AC49" s="201">
        <f t="shared" si="11"/>
        <v>1</v>
      </c>
      <c r="AD49" s="201">
        <f t="shared" si="12"/>
        <v>1</v>
      </c>
      <c r="AE49" s="221" t="str">
        <f t="shared" si="13"/>
        <v>Menunjukkan penguasaan dalam Menyebutkan cabang-cabang ilmu Sains, merancang percobaan dengan metode ilmiah, serta melakukan pengukuran dan membaca skala dengan benar</v>
      </c>
      <c r="AF49" s="226" t="str">
        <f t="shared" si="14"/>
        <v>Perlu bantuan dalam Menyebutkan cabang-cabang ilmu Sains, merancang percobaan dengan metode ilmiah, serta melakukan pengukuran dan membaca skala dengan benar</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73"/>
      <c r="B50" s="134" t="str">
        <f t="shared" si="7"/>
        <v/>
      </c>
      <c r="C50" s="135" t="str">
        <f>IF(Data!F46="","",Data!F46)</f>
        <v/>
      </c>
      <c r="D50" s="135" t="str">
        <f>IF(Data!G46="","",Data!G46)</f>
        <v/>
      </c>
      <c r="E50" s="152" t="str">
        <f>IF(Data!H46="","",Data!H46)</f>
        <v/>
      </c>
      <c r="F50" s="135" t="str">
        <f>IF(Data!I46="","",Data!I46)</f>
        <v/>
      </c>
      <c r="G50" s="135">
        <f>IF([36]IPA!G50="","",[36]IPA!G50)</f>
        <v>0</v>
      </c>
      <c r="H50" s="135">
        <f>IF([36]IPA!H50="","",[36]IPA!H50)</f>
        <v>0</v>
      </c>
      <c r="I50" s="135">
        <f>IF([36]IPA!I50="","",[36]IPA!I50)</f>
        <v>0</v>
      </c>
      <c r="J50" s="135">
        <f>IF([36]IPA!J50="","",[36]IPA!J50)</f>
        <v>0</v>
      </c>
      <c r="K50" s="135">
        <f>IF([36]IPA!K50="","",[36]IPA!K50)</f>
        <v>0</v>
      </c>
      <c r="L50" s="135">
        <f>IF([36]IPA!L50="","",[36]IPA!L50)</f>
        <v>0</v>
      </c>
      <c r="M50" s="135">
        <f>IF([36]IPA!M50="","",[36]IPA!M50)</f>
        <v>0</v>
      </c>
      <c r="N50" s="135">
        <f>IF([36]IPA!N50="","",[36]IPA!N50)</f>
        <v>0</v>
      </c>
      <c r="O50" s="135">
        <f>IF([36]IPA!O50="","",[36]IPA!O50)</f>
        <v>0</v>
      </c>
      <c r="P50" s="135">
        <f>IF([36]IPA!P50="","",[36]IPA!P50)</f>
        <v>0</v>
      </c>
      <c r="Q50" s="135">
        <f>IF([36]IPA!Q50="","",[36]IPA!Q50)</f>
        <v>0</v>
      </c>
      <c r="R50" s="135">
        <f>IF([36]IPA!R50="","",[36]IPA!R50)</f>
        <v>0</v>
      </c>
      <c r="S50" s="135">
        <f>IF([36]IPA!S50="","",[36]IPA!S50)</f>
        <v>0</v>
      </c>
      <c r="T50" s="135">
        <f>IF([36]IPA!T50="","",[36]IPA!T50)</f>
        <v>0</v>
      </c>
      <c r="U50" s="135">
        <f>IF([36]IPA!U50="","",[36]IPA!U50)</f>
        <v>0</v>
      </c>
      <c r="V50" s="350">
        <f>IF([36]IPA!V50="","",[36]IPA!V50)</f>
        <v>0</v>
      </c>
      <c r="W50" s="375" t="e">
        <f>IF([36]IPA!W50="","",[36]IPA!W50)</f>
        <v>#DIV/0!</v>
      </c>
      <c r="X50" s="375" t="e">
        <f>IF([36]IPA!X50="","",[36]IPA!X50)</f>
        <v>#DIV/0!</v>
      </c>
      <c r="Y50" s="351">
        <f>IF([36]IPA!Y50="","",[36]IPA!Y50)</f>
        <v>0</v>
      </c>
      <c r="Z50" s="302" t="str">
        <f t="shared" si="8"/>
        <v/>
      </c>
      <c r="AA50" s="201">
        <f t="shared" si="9"/>
        <v>0</v>
      </c>
      <c r="AB50" s="201">
        <f t="shared" si="10"/>
        <v>0</v>
      </c>
      <c r="AC50" s="201">
        <f t="shared" si="11"/>
        <v>1</v>
      </c>
      <c r="AD50" s="201">
        <f t="shared" si="12"/>
        <v>1</v>
      </c>
      <c r="AE50" s="221" t="str">
        <f t="shared" si="13"/>
        <v>Menunjukkan penguasaan dalam Menyebutkan cabang-cabang ilmu Sains, merancang percobaan dengan metode ilmiah, serta melakukan pengukuran dan membaca skala dengan benar</v>
      </c>
      <c r="AF50" s="226" t="str">
        <f t="shared" si="14"/>
        <v>Perlu bantuan dalam Menyebutkan cabang-cabang ilmu Sains, merancang percobaan dengan metode ilmiah, serta melakukan pengukuran dan membaca skala dengan benar</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73"/>
      <c r="B51" s="134" t="str">
        <f t="shared" si="7"/>
        <v/>
      </c>
      <c r="C51" s="135" t="str">
        <f>IF(Data!F47="","",Data!F47)</f>
        <v/>
      </c>
      <c r="D51" s="135" t="str">
        <f>IF(Data!G47="","",Data!G47)</f>
        <v/>
      </c>
      <c r="E51" s="152" t="str">
        <f>IF(Data!H47="","",Data!H47)</f>
        <v/>
      </c>
      <c r="F51" s="135" t="str">
        <f>IF(Data!I47="","",Data!I47)</f>
        <v/>
      </c>
      <c r="G51" s="135">
        <f>IF([36]IPA!G51="","",[36]IPA!G51)</f>
        <v>0</v>
      </c>
      <c r="H51" s="135">
        <f>IF([36]IPA!H51="","",[36]IPA!H51)</f>
        <v>0</v>
      </c>
      <c r="I51" s="135">
        <f>IF([36]IPA!I51="","",[36]IPA!I51)</f>
        <v>0</v>
      </c>
      <c r="J51" s="135">
        <f>IF([36]IPA!J51="","",[36]IPA!J51)</f>
        <v>0</v>
      </c>
      <c r="K51" s="135">
        <f>IF([36]IPA!K51="","",[36]IPA!K51)</f>
        <v>0</v>
      </c>
      <c r="L51" s="135">
        <f>IF([36]IPA!L51="","",[36]IPA!L51)</f>
        <v>0</v>
      </c>
      <c r="M51" s="135">
        <f>IF([36]IPA!M51="","",[36]IPA!M51)</f>
        <v>0</v>
      </c>
      <c r="N51" s="135">
        <f>IF([36]IPA!N51="","",[36]IPA!N51)</f>
        <v>0</v>
      </c>
      <c r="O51" s="135">
        <f>IF([36]IPA!O51="","",[36]IPA!O51)</f>
        <v>0</v>
      </c>
      <c r="P51" s="135">
        <f>IF([36]IPA!P51="","",[36]IPA!P51)</f>
        <v>0</v>
      </c>
      <c r="Q51" s="135">
        <f>IF([36]IPA!Q51="","",[36]IPA!Q51)</f>
        <v>0</v>
      </c>
      <c r="R51" s="135">
        <f>IF([36]IPA!R51="","",[36]IPA!R51)</f>
        <v>0</v>
      </c>
      <c r="S51" s="135">
        <f>IF([36]IPA!S51="","",[36]IPA!S51)</f>
        <v>0</v>
      </c>
      <c r="T51" s="135">
        <f>IF([36]IPA!T51="","",[36]IPA!T51)</f>
        <v>0</v>
      </c>
      <c r="U51" s="135">
        <f>IF([36]IPA!U51="","",[36]IPA!U51)</f>
        <v>0</v>
      </c>
      <c r="V51" s="350">
        <f>IF([36]IPA!V51="","",[36]IPA!V51)</f>
        <v>0</v>
      </c>
      <c r="W51" s="301">
        <f t="shared" ref="W51:W54" si="15">IF(COUNT(G51:N51)&lt;2,"",ROUND(SUM(G51:N51)/$W$6,0))</f>
        <v>0</v>
      </c>
      <c r="X51" s="301">
        <f t="shared" ref="X51:X54" si="16">IF(COUNT(O51:V51)&lt;2,"",ROUND(SUM(O51:V51)/$X$6,0))</f>
        <v>0</v>
      </c>
      <c r="Y51" s="351">
        <f>IF([36]IPA!Y51="","",[36]IPA!Y51)</f>
        <v>0</v>
      </c>
      <c r="Z51" s="302">
        <f t="shared" si="8"/>
        <v>0</v>
      </c>
      <c r="AA51" s="201">
        <f t="shared" si="9"/>
        <v>0</v>
      </c>
      <c r="AB51" s="201">
        <f t="shared" si="10"/>
        <v>0</v>
      </c>
      <c r="AC51" s="201">
        <f t="shared" si="11"/>
        <v>1</v>
      </c>
      <c r="AD51" s="201">
        <f t="shared" si="12"/>
        <v>1</v>
      </c>
      <c r="AE51" s="221" t="str">
        <f t="shared" si="13"/>
        <v>Menunjukkan penguasaan dalam Menyebutkan cabang-cabang ilmu Sains, merancang percobaan dengan metode ilmiah, serta melakukan pengukuran dan membaca skala dengan benar</v>
      </c>
      <c r="AF51" s="226" t="str">
        <f t="shared" si="14"/>
        <v>Perlu bantuan dalam Menyebutkan cabang-cabang ilmu Sains, merancang percobaan dengan metode ilmiah, serta melakukan pengukuran dan membaca skala dengan benar</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73"/>
      <c r="B52" s="134" t="str">
        <f t="shared" si="7"/>
        <v/>
      </c>
      <c r="C52" s="135" t="str">
        <f>IF(Data!F48="","",Data!F48)</f>
        <v/>
      </c>
      <c r="D52" s="135" t="str">
        <f>IF(Data!G48="","",Data!G48)</f>
        <v/>
      </c>
      <c r="E52" s="152" t="str">
        <f>IF(Data!H48="","",Data!H48)</f>
        <v/>
      </c>
      <c r="F52" s="135" t="str">
        <f>IF(Data!I48="","",Data!I48)</f>
        <v/>
      </c>
      <c r="G52" s="135">
        <f>IF([36]IPA!G52="","",[36]IPA!G52)</f>
        <v>0</v>
      </c>
      <c r="H52" s="135">
        <f>IF([36]IPA!H52="","",[36]IPA!H52)</f>
        <v>0</v>
      </c>
      <c r="I52" s="135">
        <f>IF([36]IPA!I52="","",[36]IPA!I52)</f>
        <v>0</v>
      </c>
      <c r="J52" s="135">
        <f>IF([36]IPA!J52="","",[36]IPA!J52)</f>
        <v>0</v>
      </c>
      <c r="K52" s="135">
        <f>IF([36]IPA!K52="","",[36]IPA!K52)</f>
        <v>0</v>
      </c>
      <c r="L52" s="135">
        <f>IF([36]IPA!L52="","",[36]IPA!L52)</f>
        <v>0</v>
      </c>
      <c r="M52" s="135">
        <f>IF([36]IPA!M52="","",[36]IPA!M52)</f>
        <v>0</v>
      </c>
      <c r="N52" s="135">
        <f>IF([36]IPA!N52="","",[36]IPA!N52)</f>
        <v>0</v>
      </c>
      <c r="O52" s="135">
        <f>IF([36]IPA!O52="","",[36]IPA!O52)</f>
        <v>0</v>
      </c>
      <c r="P52" s="135">
        <f>IF([36]IPA!P52="","",[36]IPA!P52)</f>
        <v>0</v>
      </c>
      <c r="Q52" s="135">
        <f>IF([36]IPA!Q52="","",[36]IPA!Q52)</f>
        <v>0</v>
      </c>
      <c r="R52" s="135">
        <f>IF([36]IPA!R52="","",[36]IPA!R52)</f>
        <v>0</v>
      </c>
      <c r="S52" s="135">
        <f>IF([36]IPA!S52="","",[36]IPA!S52)</f>
        <v>0</v>
      </c>
      <c r="T52" s="135">
        <f>IF([36]IPA!T52="","",[36]IPA!T52)</f>
        <v>0</v>
      </c>
      <c r="U52" s="135">
        <f>IF([36]IPA!U52="","",[36]IPA!U52)</f>
        <v>0</v>
      </c>
      <c r="V52" s="350">
        <f>IF([36]IPA!V52="","",[36]IPA!V52)</f>
        <v>0</v>
      </c>
      <c r="W52" s="301">
        <f t="shared" si="15"/>
        <v>0</v>
      </c>
      <c r="X52" s="301">
        <f t="shared" si="16"/>
        <v>0</v>
      </c>
      <c r="Y52" s="351">
        <f>IF([36]IPA!Y52="","",[36]IPA!Y52)</f>
        <v>0</v>
      </c>
      <c r="Z52" s="302">
        <f t="shared" si="8"/>
        <v>0</v>
      </c>
      <c r="AA52" s="201">
        <f t="shared" si="9"/>
        <v>0</v>
      </c>
      <c r="AB52" s="201">
        <f t="shared" si="10"/>
        <v>0</v>
      </c>
      <c r="AC52" s="201">
        <f t="shared" si="11"/>
        <v>1</v>
      </c>
      <c r="AD52" s="201">
        <f t="shared" si="12"/>
        <v>1</v>
      </c>
      <c r="AE52" s="221" t="str">
        <f t="shared" si="13"/>
        <v>Menunjukkan penguasaan dalam Menyebutkan cabang-cabang ilmu Sains, merancang percobaan dengan metode ilmiah, serta melakukan pengukuran dan membaca skala dengan benar</v>
      </c>
      <c r="AF52" s="226" t="str">
        <f t="shared" si="14"/>
        <v>Perlu bantuan dalam Menyebutkan cabang-cabang ilmu Sains, merancang percobaan dengan metode ilmiah, serta melakukan pengukuran dan membaca skala dengan benar</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73"/>
      <c r="B53" s="134" t="str">
        <f t="shared" si="7"/>
        <v/>
      </c>
      <c r="C53" s="135" t="str">
        <f>IF(Data!F49="","",Data!F49)</f>
        <v/>
      </c>
      <c r="D53" s="135" t="str">
        <f>IF(Data!G49="","",Data!G49)</f>
        <v/>
      </c>
      <c r="E53" s="152" t="str">
        <f>IF(Data!H49="","",Data!H49)</f>
        <v/>
      </c>
      <c r="F53" s="135" t="str">
        <f>IF(Data!I49="","",Data!I49)</f>
        <v/>
      </c>
      <c r="G53" s="135">
        <f>IF([36]IPA!G53="","",[36]IPA!G53)</f>
        <v>0</v>
      </c>
      <c r="H53" s="135">
        <f>IF([36]IPA!H53="","",[36]IPA!H53)</f>
        <v>0</v>
      </c>
      <c r="I53" s="135">
        <f>IF([36]IPA!I53="","",[36]IPA!I53)</f>
        <v>0</v>
      </c>
      <c r="J53" s="135">
        <f>IF([36]IPA!J53="","",[36]IPA!J53)</f>
        <v>0</v>
      </c>
      <c r="K53" s="135">
        <f>IF([36]IPA!K53="","",[36]IPA!K53)</f>
        <v>0</v>
      </c>
      <c r="L53" s="135">
        <f>IF([36]IPA!L53="","",[36]IPA!L53)</f>
        <v>0</v>
      </c>
      <c r="M53" s="135">
        <f>IF([36]IPA!M53="","",[36]IPA!M53)</f>
        <v>0</v>
      </c>
      <c r="N53" s="135">
        <f>IF([36]IPA!N53="","",[36]IPA!N53)</f>
        <v>0</v>
      </c>
      <c r="O53" s="135">
        <f>IF([36]IPA!O53="","",[36]IPA!O53)</f>
        <v>0</v>
      </c>
      <c r="P53" s="135">
        <f>IF([36]IPA!P53="","",[36]IPA!P53)</f>
        <v>0</v>
      </c>
      <c r="Q53" s="135">
        <f>IF([36]IPA!Q53="","",[36]IPA!Q53)</f>
        <v>0</v>
      </c>
      <c r="R53" s="135">
        <f>IF([36]IPA!R53="","",[36]IPA!R53)</f>
        <v>0</v>
      </c>
      <c r="S53" s="135">
        <f>IF([36]IPA!S53="","",[36]IPA!S53)</f>
        <v>0</v>
      </c>
      <c r="T53" s="135">
        <f>IF([36]IPA!T53="","",[36]IPA!T53)</f>
        <v>0</v>
      </c>
      <c r="U53" s="135">
        <f>IF([36]IPA!U53="","",[36]IPA!U53)</f>
        <v>0</v>
      </c>
      <c r="V53" s="350">
        <f>IF([36]IPA!V53="","",[36]IPA!V53)</f>
        <v>0</v>
      </c>
      <c r="W53" s="301">
        <f t="shared" si="15"/>
        <v>0</v>
      </c>
      <c r="X53" s="301">
        <f t="shared" si="16"/>
        <v>0</v>
      </c>
      <c r="Y53" s="351">
        <f>IF([36]IPA!Y53="","",[36]IPA!Y53)</f>
        <v>0</v>
      </c>
      <c r="Z53" s="302">
        <f t="shared" si="8"/>
        <v>0</v>
      </c>
      <c r="AA53" s="201">
        <f t="shared" si="9"/>
        <v>0</v>
      </c>
      <c r="AB53" s="201">
        <f t="shared" si="10"/>
        <v>0</v>
      </c>
      <c r="AC53" s="201">
        <f t="shared" si="11"/>
        <v>1</v>
      </c>
      <c r="AD53" s="201">
        <f t="shared" si="12"/>
        <v>1</v>
      </c>
      <c r="AE53" s="221" t="str">
        <f t="shared" si="13"/>
        <v>Menunjukkan penguasaan dalam Menyebutkan cabang-cabang ilmu Sains, merancang percobaan dengan metode ilmiah, serta melakukan pengukuran dan membaca skala dengan benar</v>
      </c>
      <c r="AF53" s="226" t="str">
        <f t="shared" si="14"/>
        <v>Perlu bantuan dalam Menyebutkan cabang-cabang ilmu Sains, merancang percobaan dengan metode ilmiah, serta melakukan pengukuran dan membaca skala dengan benar</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x14ac:dyDescent="0.25">
      <c r="A54" s="173"/>
      <c r="B54" s="134" t="e">
        <f t="shared" si="7"/>
        <v>#VALUE!</v>
      </c>
      <c r="C54" s="135">
        <f>IF(Data!F50="","",Data!F50)</f>
        <v>2</v>
      </c>
      <c r="D54" s="135">
        <f>IF(Data!G50="","",Data!G50)</f>
        <v>3</v>
      </c>
      <c r="E54" s="152">
        <f>IF(Data!H50="","",Data!H50)</f>
        <v>4</v>
      </c>
      <c r="F54" s="135">
        <f>IF(Data!I50="","",Data!I50)</f>
        <v>5</v>
      </c>
      <c r="G54" s="135">
        <f>IF([36]IPA!G54="","",[36]IPA!G54)</f>
        <v>0</v>
      </c>
      <c r="H54" s="135">
        <f>IF([36]IPA!H54="","",[36]IPA!H54)</f>
        <v>0</v>
      </c>
      <c r="I54" s="135">
        <f>IF([36]IPA!I54="","",[36]IPA!I54)</f>
        <v>0</v>
      </c>
      <c r="J54" s="135">
        <f>IF([36]IPA!J54="","",[36]IPA!J54)</f>
        <v>0</v>
      </c>
      <c r="K54" s="135">
        <f>IF([36]IPA!K54="","",[36]IPA!K54)</f>
        <v>0</v>
      </c>
      <c r="L54" s="135">
        <f>IF([36]IPA!L54="","",[36]IPA!L54)</f>
        <v>0</v>
      </c>
      <c r="M54" s="135">
        <f>IF([36]IPA!M54="","",[36]IPA!M54)</f>
        <v>0</v>
      </c>
      <c r="N54" s="135">
        <f>IF([36]IPA!N54="","",[36]IPA!N54)</f>
        <v>0</v>
      </c>
      <c r="O54" s="135">
        <f>IF([36]IPA!O54="","",[36]IPA!O54)</f>
        <v>0</v>
      </c>
      <c r="P54" s="135">
        <f>IF([36]IPA!P54="","",[36]IPA!P54)</f>
        <v>0</v>
      </c>
      <c r="Q54" s="135">
        <f>IF([36]IPA!Q54="","",[36]IPA!Q54)</f>
        <v>0</v>
      </c>
      <c r="R54" s="135">
        <f>IF([36]IPA!R54="","",[36]IPA!R54)</f>
        <v>0</v>
      </c>
      <c r="S54" s="135">
        <f>IF([36]IPA!S54="","",[36]IPA!S54)</f>
        <v>0</v>
      </c>
      <c r="T54" s="135">
        <f>IF([36]IPA!T54="","",[36]IPA!T54)</f>
        <v>0</v>
      </c>
      <c r="U54" s="135" t="str">
        <f>IF([36]IPA!U54="","",[36]IPA!U54)</f>
        <v>Pegandon,        Desember  2023</v>
      </c>
      <c r="V54" s="350">
        <f>IF([36]IPA!V54="","",[36]IPA!V54)</f>
        <v>0</v>
      </c>
      <c r="W54" s="301">
        <f t="shared" si="15"/>
        <v>0</v>
      </c>
      <c r="X54" s="301">
        <f t="shared" si="16"/>
        <v>0</v>
      </c>
      <c r="Y54" s="351">
        <f>IF([36]IPA!Y54="","",[36]IPA!Y54)</f>
        <v>0</v>
      </c>
      <c r="Z54" s="302">
        <f t="shared" si="8"/>
        <v>0</v>
      </c>
      <c r="AA54" s="201">
        <f t="shared" si="9"/>
        <v>0</v>
      </c>
      <c r="AB54" s="201">
        <f t="shared" si="10"/>
        <v>0</v>
      </c>
      <c r="AC54" s="201">
        <f t="shared" si="11"/>
        <v>1</v>
      </c>
      <c r="AD54" s="201">
        <f t="shared" si="12"/>
        <v>1</v>
      </c>
      <c r="AE54" s="221" t="str">
        <f t="shared" si="13"/>
        <v>Menunjukkan penguasaan dalam Menyebutkan cabang-cabang ilmu Sains, merancang percobaan dengan metode ilmiah, serta melakukan pengukuran dan membaca skala dengan benar</v>
      </c>
      <c r="AF54" s="226" t="str">
        <f t="shared" si="14"/>
        <v>Perlu bantuan dalam Menyebutkan cabang-cabang ilmu Sains, merancang percobaan dengan metode ilmiah, serta melakukan pengukuran dan membaca skala dengan benar</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x14ac:dyDescent="0.25">
      <c r="A55" s="173"/>
      <c r="B55" s="184">
        <v>1</v>
      </c>
      <c r="C55" s="184">
        <v>2</v>
      </c>
      <c r="D55" s="184">
        <v>3</v>
      </c>
      <c r="E55" s="184">
        <v>4</v>
      </c>
      <c r="F55" s="184">
        <v>5</v>
      </c>
      <c r="G55" s="353">
        <f>IF([36]IPA!G46="","",[36]IPA!G46)</f>
        <v>0</v>
      </c>
      <c r="H55" s="354">
        <f>IF([36]IPA!H46="","",[36]IPA!H46)</f>
        <v>0</v>
      </c>
      <c r="I55" s="354">
        <f>IF([36]IPA!I46="","",[36]IPA!I46)</f>
        <v>0</v>
      </c>
      <c r="J55" s="354">
        <f>IF([36]IPA!J46="","",[36]IPA!J46)</f>
        <v>0</v>
      </c>
      <c r="K55" s="354">
        <f>IF([36]IPA!K46="","",[36]IPA!K46)</f>
        <v>0</v>
      </c>
      <c r="L55" s="354">
        <f>IF([36]IPA!L46="","",[36]IPA!L46)</f>
        <v>0</v>
      </c>
      <c r="M55" s="354">
        <f>IF([36]IPA!M46="","",[36]IPA!M46)</f>
        <v>0</v>
      </c>
      <c r="N55" s="355">
        <f>IF([36]IPA!N46="","",[36]IPA!N46)</f>
        <v>0</v>
      </c>
      <c r="O55" s="135">
        <f>IF([36]IPA!O46="","",[36]IPA!O46)</f>
        <v>0</v>
      </c>
      <c r="P55" s="135">
        <f>IF([36]IPA!P46="","",[36]IPA!P46)</f>
        <v>0</v>
      </c>
      <c r="Q55" s="135">
        <f>IF([36]IPA!Q46="","",[36]IPA!Q46)</f>
        <v>0</v>
      </c>
      <c r="R55" s="135">
        <f>IF([36]IPA!R46="","",[36]IPA!R46)</f>
        <v>0</v>
      </c>
      <c r="S55" s="135">
        <f>IF([36]IPA!S46="","",[36]IPA!S46)</f>
        <v>0</v>
      </c>
      <c r="T55" s="135">
        <f>IF([36]IPA!T46="","",[36]IPA!T46)</f>
        <v>0</v>
      </c>
      <c r="U55" s="135">
        <f>IF([36]IPA!U46="","",[36]IPA!U46)</f>
        <v>0</v>
      </c>
      <c r="V55" s="350">
        <f>IF([36]IPA!V46="","",[36]IPA!V46)</f>
        <v>0</v>
      </c>
      <c r="W55" s="184">
        <v>22</v>
      </c>
      <c r="X55" s="184">
        <v>23</v>
      </c>
      <c r="Y55" s="184">
        <v>24</v>
      </c>
      <c r="Z55" s="184">
        <v>25</v>
      </c>
      <c r="AA55" s="184">
        <v>27</v>
      </c>
      <c r="AB55" s="184">
        <v>28</v>
      </c>
      <c r="AC55" s="184">
        <v>31</v>
      </c>
      <c r="AD55" s="184">
        <v>32</v>
      </c>
      <c r="AE55" s="184">
        <v>33</v>
      </c>
      <c r="AF55" s="184">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73"/>
      <c r="B56" s="184"/>
      <c r="C56" s="184"/>
      <c r="D56" s="184"/>
      <c r="E56" s="184"/>
      <c r="F56" s="184"/>
      <c r="G56" s="353">
        <f>IF([36]IPA!G47="","",[36]IPA!G47)</f>
        <v>0</v>
      </c>
      <c r="H56" s="354">
        <f>IF([36]IPA!H47="","",[36]IPA!H47)</f>
        <v>0</v>
      </c>
      <c r="I56" s="354">
        <f>IF([36]IPA!I47="","",[36]IPA!I47)</f>
        <v>0</v>
      </c>
      <c r="J56" s="354">
        <f>IF([36]IPA!J47="","",[36]IPA!J47)</f>
        <v>0</v>
      </c>
      <c r="K56" s="354">
        <f>IF([36]IPA!K47="","",[36]IPA!K47)</f>
        <v>0</v>
      </c>
      <c r="L56" s="354">
        <f>IF([36]IPA!L47="","",[36]IPA!L47)</f>
        <v>0</v>
      </c>
      <c r="M56" s="354">
        <f>IF([36]IPA!M47="","",[36]IPA!M47)</f>
        <v>0</v>
      </c>
      <c r="N56" s="355">
        <f>IF([36]IPA!N47="","",[36]IPA!N47)</f>
        <v>0</v>
      </c>
      <c r="O56" s="135">
        <f>IF([36]IPA!O47="","",[36]IPA!O47)</f>
        <v>0</v>
      </c>
      <c r="P56" s="135">
        <f>IF([36]IPA!P47="","",[36]IPA!P47)</f>
        <v>0</v>
      </c>
      <c r="Q56" s="135">
        <f>IF([36]IPA!Q47="","",[36]IPA!Q47)</f>
        <v>0</v>
      </c>
      <c r="R56" s="135">
        <f>IF([36]IPA!R47="","",[36]IPA!R47)</f>
        <v>0</v>
      </c>
      <c r="S56" s="135">
        <f>IF([36]IPA!S47="","",[36]IPA!S47)</f>
        <v>0</v>
      </c>
      <c r="T56" s="135">
        <f>IF([36]IPA!T47="","",[36]IPA!T47)</f>
        <v>0</v>
      </c>
      <c r="U56" s="135">
        <f>IF([36]IPA!U47="","",[36]IPA!U47)</f>
        <v>0</v>
      </c>
      <c r="V56" s="350">
        <f>IF([36]IPA!V47="","",[36]IPA!V47)</f>
        <v>0</v>
      </c>
      <c r="W56" s="184"/>
      <c r="X56" s="184"/>
      <c r="Y56" s="184"/>
      <c r="Z56" s="184"/>
      <c r="AA56" s="184"/>
      <c r="AB56" s="184"/>
      <c r="AC56" s="184"/>
      <c r="AD56" s="184"/>
      <c r="AE56" s="184"/>
      <c r="AF56" s="184"/>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c r="AC57" s="247"/>
      <c r="AD57" s="247"/>
      <c r="AE57" s="247"/>
      <c r="AF57" s="247"/>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47"/>
      <c r="C58" s="247"/>
      <c r="D58" s="247"/>
      <c r="E58" s="247"/>
      <c r="F58" s="247"/>
      <c r="G58" s="247"/>
      <c r="H58" s="247"/>
      <c r="I58" s="247"/>
      <c r="J58" s="247"/>
      <c r="K58" s="247"/>
      <c r="L58" s="247"/>
      <c r="M58" s="247"/>
      <c r="N58" s="247"/>
      <c r="O58" s="247"/>
      <c r="P58" s="247"/>
      <c r="Q58" s="247"/>
      <c r="R58" s="247"/>
      <c r="S58" s="247"/>
      <c r="T58" s="247"/>
      <c r="U58" s="249" t="s">
        <v>297</v>
      </c>
      <c r="V58" s="247"/>
      <c r="W58" s="247"/>
      <c r="X58" s="247"/>
      <c r="Y58" s="247"/>
      <c r="Z58" s="247"/>
      <c r="AA58" s="247"/>
      <c r="AB58" s="247"/>
      <c r="AC58" s="247"/>
      <c r="AD58" s="247"/>
      <c r="AE58" s="247"/>
      <c r="AF58" s="247"/>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47"/>
      <c r="C59" s="247"/>
      <c r="D59" s="247"/>
      <c r="E59" s="247"/>
      <c r="F59" s="247"/>
      <c r="G59" s="247"/>
      <c r="H59" s="247"/>
      <c r="I59" s="247"/>
      <c r="J59" s="247"/>
      <c r="K59" s="247"/>
      <c r="L59" s="247"/>
      <c r="M59" s="247"/>
      <c r="N59" s="247"/>
      <c r="O59" s="247"/>
      <c r="P59" s="247"/>
      <c r="Q59" s="247"/>
      <c r="R59" s="247"/>
      <c r="S59" s="247"/>
      <c r="T59" s="247"/>
      <c r="U59" s="249" t="s">
        <v>116</v>
      </c>
      <c r="V59" s="247"/>
      <c r="W59" s="247"/>
      <c r="X59" s="247"/>
      <c r="Y59" s="247"/>
      <c r="Z59" s="247"/>
      <c r="AA59" s="247"/>
      <c r="AB59" s="247"/>
      <c r="AC59" s="247"/>
      <c r="AD59" s="247"/>
      <c r="AE59" s="247"/>
      <c r="AF59" s="247"/>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47"/>
      <c r="C60" s="247"/>
      <c r="D60" s="247"/>
      <c r="E60" s="247"/>
      <c r="F60" s="247"/>
      <c r="G60" s="247"/>
      <c r="H60" s="247"/>
      <c r="I60" s="247"/>
      <c r="J60" s="247"/>
      <c r="K60" s="247"/>
      <c r="L60" s="247"/>
      <c r="M60" s="247"/>
      <c r="N60" s="247"/>
      <c r="O60" s="247"/>
      <c r="P60" s="247"/>
      <c r="Q60" s="247"/>
      <c r="R60" s="247"/>
      <c r="S60" s="247"/>
      <c r="T60" s="247"/>
      <c r="U60" s="247"/>
      <c r="V60" s="247"/>
      <c r="W60" s="247"/>
      <c r="X60" s="247"/>
      <c r="Y60" s="247"/>
      <c r="Z60" s="247"/>
      <c r="AA60" s="247"/>
      <c r="AB60" s="247"/>
      <c r="AC60" s="247"/>
      <c r="AD60" s="247"/>
      <c r="AE60" s="247"/>
      <c r="AF60" s="247"/>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c r="AC61" s="247"/>
      <c r="AD61" s="247"/>
      <c r="AE61" s="247"/>
      <c r="AF61" s="247"/>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47"/>
      <c r="C62" s="247"/>
      <c r="D62" s="247"/>
      <c r="E62" s="247"/>
      <c r="F62" s="247"/>
      <c r="G62" s="247"/>
      <c r="H62" s="247"/>
      <c r="I62" s="247"/>
      <c r="J62" s="247"/>
      <c r="K62" s="247"/>
      <c r="L62" s="247"/>
      <c r="M62" s="247"/>
      <c r="N62" s="247"/>
      <c r="O62" s="247"/>
      <c r="P62" s="247"/>
      <c r="Q62" s="247"/>
      <c r="R62" s="247"/>
      <c r="S62" s="247"/>
      <c r="T62" s="247"/>
      <c r="U62" s="247"/>
      <c r="V62" s="247"/>
      <c r="W62" s="247"/>
      <c r="X62" s="247"/>
      <c r="Y62" s="247"/>
      <c r="Z62" s="247"/>
      <c r="AA62" s="247"/>
      <c r="AB62" s="247"/>
      <c r="AC62" s="247"/>
      <c r="AD62" s="247"/>
      <c r="AE62" s="247"/>
      <c r="AF62" s="247"/>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47"/>
      <c r="C63" s="247"/>
      <c r="D63" s="247"/>
      <c r="E63" s="247"/>
      <c r="F63" s="247"/>
      <c r="G63" s="247"/>
      <c r="H63" s="247"/>
      <c r="I63" s="247"/>
      <c r="J63" s="247"/>
      <c r="K63" s="247"/>
      <c r="L63" s="247"/>
      <c r="M63" s="247"/>
      <c r="N63" s="247"/>
      <c r="O63" s="247"/>
      <c r="P63" s="247"/>
      <c r="Q63" s="247"/>
      <c r="R63" s="247"/>
      <c r="S63" s="247"/>
      <c r="T63" s="247"/>
      <c r="U63" s="259"/>
      <c r="V63" s="250"/>
      <c r="W63" s="250"/>
      <c r="X63" s="250"/>
      <c r="Y63" s="247"/>
      <c r="Z63" s="247"/>
      <c r="AA63" s="247"/>
      <c r="AB63" s="247"/>
      <c r="AC63" s="247"/>
      <c r="AD63" s="247"/>
      <c r="AE63" s="247"/>
      <c r="AF63" s="247"/>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47"/>
      <c r="C64" s="247"/>
      <c r="D64" s="247"/>
      <c r="E64" s="247"/>
      <c r="F64" s="247"/>
      <c r="G64" s="247"/>
      <c r="H64" s="247"/>
      <c r="I64" s="247"/>
      <c r="J64" s="247"/>
      <c r="K64" s="247"/>
      <c r="L64" s="247"/>
      <c r="M64" s="247"/>
      <c r="N64" s="247"/>
      <c r="O64" s="247"/>
      <c r="P64" s="247"/>
      <c r="Q64" s="247"/>
      <c r="R64" s="247"/>
      <c r="S64" s="247"/>
      <c r="T64" s="247"/>
      <c r="U64" s="248" t="s">
        <v>161</v>
      </c>
      <c r="V64" s="247"/>
      <c r="W64" s="247"/>
      <c r="X64" s="247"/>
      <c r="Y64" s="247"/>
      <c r="Z64" s="247"/>
      <c r="AA64" s="247"/>
      <c r="AB64" s="247"/>
      <c r="AC64" s="247"/>
      <c r="AD64" s="247"/>
      <c r="AE64" s="247"/>
      <c r="AF64" s="247"/>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47"/>
      <c r="C65" s="247"/>
      <c r="D65" s="247"/>
      <c r="E65" s="247"/>
      <c r="F65" s="247"/>
      <c r="G65" s="247"/>
      <c r="H65" s="247"/>
      <c r="I65" s="247"/>
      <c r="J65" s="247"/>
      <c r="K65" s="247"/>
      <c r="L65" s="247"/>
      <c r="M65" s="247"/>
      <c r="N65" s="247"/>
      <c r="O65" s="247"/>
      <c r="P65" s="247"/>
      <c r="Q65" s="247"/>
      <c r="R65" s="247"/>
      <c r="S65" s="247"/>
      <c r="T65" s="247"/>
      <c r="U65" s="247"/>
      <c r="V65" s="247"/>
      <c r="W65" s="247"/>
      <c r="X65" s="247"/>
      <c r="Y65" s="247"/>
      <c r="Z65" s="247"/>
      <c r="AA65" s="247"/>
      <c r="AB65" s="247"/>
      <c r="AC65" s="247"/>
      <c r="AD65" s="247"/>
      <c r="AE65" s="247"/>
      <c r="AF65" s="247"/>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73"/>
      <c r="B66" s="32"/>
      <c r="C66" s="33"/>
      <c r="D66" s="33"/>
      <c r="E66" s="32"/>
      <c r="F66" s="32"/>
      <c r="G66" s="239" t="s">
        <v>18</v>
      </c>
      <c r="H66" s="240" t="s">
        <v>118</v>
      </c>
      <c r="I66" s="637" t="s">
        <v>240</v>
      </c>
      <c r="J66" s="638"/>
      <c r="K66" s="638"/>
      <c r="L66" s="638"/>
      <c r="M66" s="638"/>
      <c r="N66" s="638"/>
      <c r="O66" s="638"/>
      <c r="P66" s="638"/>
      <c r="Q66" s="638"/>
      <c r="R66" s="638"/>
      <c r="S66" s="638"/>
      <c r="T66" s="638"/>
      <c r="U66" s="638"/>
      <c r="V66" s="639"/>
      <c r="W66" s="32"/>
      <c r="X66" s="32"/>
      <c r="Y66" s="32"/>
      <c r="Z66" s="33"/>
      <c r="AA66" s="32"/>
      <c r="AB66" s="32"/>
      <c r="AC66" s="32"/>
      <c r="AD66" s="32"/>
      <c r="AE66" s="32"/>
      <c r="AF66" s="32"/>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73"/>
      <c r="B67" s="32"/>
      <c r="C67" s="185" t="s">
        <v>139</v>
      </c>
      <c r="D67" s="33"/>
      <c r="E67" s="32"/>
      <c r="F67" s="640" t="s">
        <v>134</v>
      </c>
      <c r="G67" s="231">
        <v>1</v>
      </c>
      <c r="H67" s="356" t="s">
        <v>119</v>
      </c>
      <c r="I67" s="643" t="str">
        <f>IF([36]IPA!I63="","",[36]IPA!I63)</f>
        <v>Menyebutkan cabang-cabang ilmu Sains, merancang percobaan dengan metode ilmiah, serta melakukan pengukuran dan membaca skala dengan benar</v>
      </c>
      <c r="J67" s="644"/>
      <c r="K67" s="644"/>
      <c r="L67" s="644"/>
      <c r="M67" s="644"/>
      <c r="N67" s="644"/>
      <c r="O67" s="644"/>
      <c r="P67" s="644"/>
      <c r="Q67" s="644"/>
      <c r="R67" s="644"/>
      <c r="S67" s="644"/>
      <c r="T67" s="644"/>
      <c r="U67" s="644"/>
      <c r="V67" s="645"/>
      <c r="W67" s="32"/>
      <c r="X67" s="32"/>
      <c r="Y67" s="32"/>
      <c r="Z67" s="33"/>
      <c r="AA67" s="32"/>
      <c r="AB67" s="32"/>
      <c r="AC67" s="32"/>
      <c r="AD67" s="32"/>
      <c r="AE67" s="32"/>
      <c r="AF67" s="32"/>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73"/>
      <c r="B68" s="32"/>
      <c r="C68" s="187" t="s">
        <v>146</v>
      </c>
      <c r="D68" s="187"/>
      <c r="E68" s="32"/>
      <c r="F68" s="641"/>
      <c r="G68" s="232">
        <v>2</v>
      </c>
      <c r="H68" s="357" t="s">
        <v>120</v>
      </c>
      <c r="I68" s="643" t="str">
        <f>IF([36]IPA!I64="","",[36]IPA!I64)</f>
        <v>Menjelaskan klasifikasi wujud zat dan perubahannya</v>
      </c>
      <c r="J68" s="644"/>
      <c r="K68" s="644"/>
      <c r="L68" s="644"/>
      <c r="M68" s="644"/>
      <c r="N68" s="644"/>
      <c r="O68" s="644"/>
      <c r="P68" s="644"/>
      <c r="Q68" s="644"/>
      <c r="R68" s="644"/>
      <c r="S68" s="644"/>
      <c r="T68" s="644"/>
      <c r="U68" s="644"/>
      <c r="V68" s="645"/>
      <c r="W68" s="32"/>
      <c r="X68" s="32"/>
      <c r="Y68" s="32"/>
      <c r="Z68" s="33"/>
      <c r="AA68" s="32"/>
      <c r="AB68" s="32"/>
      <c r="AC68" s="32"/>
      <c r="AD68" s="32"/>
      <c r="AE68" s="32"/>
      <c r="AF68" s="32"/>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73"/>
      <c r="B69" s="32"/>
      <c r="C69" s="187" t="s">
        <v>147</v>
      </c>
      <c r="D69" s="187"/>
      <c r="E69" s="32"/>
      <c r="F69" s="641"/>
      <c r="G69" s="232">
        <v>3</v>
      </c>
      <c r="H69" s="358" t="s">
        <v>121</v>
      </c>
      <c r="I69" s="643" t="str">
        <f>IF([36]IPA!I65="","",[36]IPA!I65)</f>
        <v>Menjelaskan perbedaan suhu dan kalor serta pemuaian dalam kehidupan sehari-hari</v>
      </c>
      <c r="J69" s="644"/>
      <c r="K69" s="644"/>
      <c r="L69" s="644"/>
      <c r="M69" s="644"/>
      <c r="N69" s="644"/>
      <c r="O69" s="644"/>
      <c r="P69" s="644"/>
      <c r="Q69" s="644"/>
      <c r="R69" s="644"/>
      <c r="S69" s="644"/>
      <c r="T69" s="644"/>
      <c r="U69" s="644"/>
      <c r="V69" s="645"/>
      <c r="W69" s="32"/>
      <c r="X69" s="32"/>
      <c r="Y69" s="32"/>
      <c r="Z69" s="33"/>
      <c r="AA69" s="32"/>
      <c r="AB69" s="32"/>
      <c r="AC69" s="32"/>
      <c r="AD69" s="32"/>
      <c r="AE69" s="32"/>
      <c r="AF69" s="32"/>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73"/>
      <c r="B70" s="32"/>
      <c r="C70" s="215" t="s">
        <v>115</v>
      </c>
      <c r="D70" s="187"/>
      <c r="E70" s="32"/>
      <c r="F70" s="641"/>
      <c r="G70" s="232">
        <v>4</v>
      </c>
      <c r="H70" s="357" t="s">
        <v>122</v>
      </c>
      <c r="I70" s="643" t="str">
        <f>IF([36]IPA!I66="","",[36]IPA!I66)</f>
        <v>Menjelaskan perbedaan pengertian posisi, jarak, dan perpindahan</v>
      </c>
      <c r="J70" s="644"/>
      <c r="K70" s="644"/>
      <c r="L70" s="644"/>
      <c r="M70" s="644"/>
      <c r="N70" s="644"/>
      <c r="O70" s="644"/>
      <c r="P70" s="644"/>
      <c r="Q70" s="644"/>
      <c r="R70" s="644"/>
      <c r="S70" s="644"/>
      <c r="T70" s="644"/>
      <c r="U70" s="644"/>
      <c r="V70" s="645"/>
      <c r="W70" s="32"/>
      <c r="X70" s="32"/>
      <c r="Y70" s="32"/>
      <c r="Z70" s="33"/>
      <c r="AA70" s="32"/>
      <c r="AB70" s="32"/>
      <c r="AC70" s="32"/>
      <c r="AD70" s="32"/>
      <c r="AE70" s="32"/>
      <c r="AF70" s="32"/>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73"/>
      <c r="B71" s="32"/>
      <c r="C71" s="32"/>
      <c r="D71" s="32"/>
      <c r="E71" s="32"/>
      <c r="F71" s="641"/>
      <c r="G71" s="232">
        <v>5</v>
      </c>
      <c r="H71" s="358" t="s">
        <v>123</v>
      </c>
      <c r="I71" s="643" t="str">
        <f>IF([36]IPA!I67="","",[36]IPA!I67)</f>
        <v>menggunakan kunci dikotomi (determinasi) untuk mengklasifikasikan organisme di lingkungan sekitar</v>
      </c>
      <c r="J71" s="644"/>
      <c r="K71" s="644"/>
      <c r="L71" s="644"/>
      <c r="M71" s="644"/>
      <c r="N71" s="644"/>
      <c r="O71" s="644"/>
      <c r="P71" s="644"/>
      <c r="Q71" s="644"/>
      <c r="R71" s="644"/>
      <c r="S71" s="644"/>
      <c r="T71" s="644"/>
      <c r="U71" s="644"/>
      <c r="V71" s="645"/>
      <c r="W71" s="32"/>
      <c r="X71" s="32"/>
      <c r="Y71" s="32"/>
      <c r="Z71" s="33"/>
      <c r="AA71" s="32"/>
      <c r="AB71" s="32"/>
      <c r="AC71" s="32"/>
      <c r="AD71" s="32"/>
      <c r="AE71" s="32"/>
      <c r="AF71" s="32"/>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73"/>
      <c r="B72" s="32"/>
      <c r="C72" s="32"/>
      <c r="D72" s="32"/>
      <c r="E72" s="32"/>
      <c r="F72" s="641"/>
      <c r="G72" s="232">
        <v>6</v>
      </c>
      <c r="H72" s="357" t="s">
        <v>124</v>
      </c>
      <c r="I72" s="643">
        <f>IF([36]IPA!I68="","",[36]IPA!I68)</f>
        <v>0</v>
      </c>
      <c r="J72" s="644"/>
      <c r="K72" s="644"/>
      <c r="L72" s="644"/>
      <c r="M72" s="644"/>
      <c r="N72" s="644"/>
      <c r="O72" s="644"/>
      <c r="P72" s="644"/>
      <c r="Q72" s="644"/>
      <c r="R72" s="644"/>
      <c r="S72" s="644"/>
      <c r="T72" s="644"/>
      <c r="U72" s="644"/>
      <c r="V72" s="645"/>
      <c r="W72" s="32"/>
      <c r="X72" s="32"/>
      <c r="Y72" s="32"/>
      <c r="Z72" s="33"/>
      <c r="AA72" s="32"/>
      <c r="AB72" s="32"/>
      <c r="AC72" s="32"/>
      <c r="AD72" s="32"/>
      <c r="AE72" s="32"/>
      <c r="AF72" s="32"/>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73"/>
      <c r="B73" s="32"/>
      <c r="C73" s="32"/>
      <c r="D73" s="32"/>
      <c r="E73" s="32"/>
      <c r="F73" s="641"/>
      <c r="G73" s="232">
        <v>7</v>
      </c>
      <c r="H73" s="358" t="s">
        <v>125</v>
      </c>
      <c r="I73" s="643">
        <f>IF([36]IPA!I69="","",[36]IPA!I69)</f>
        <v>0</v>
      </c>
      <c r="J73" s="644"/>
      <c r="K73" s="644"/>
      <c r="L73" s="644"/>
      <c r="M73" s="644"/>
      <c r="N73" s="644"/>
      <c r="O73" s="644"/>
      <c r="P73" s="644"/>
      <c r="Q73" s="644"/>
      <c r="R73" s="644"/>
      <c r="S73" s="644"/>
      <c r="T73" s="644"/>
      <c r="U73" s="644"/>
      <c r="V73" s="645"/>
      <c r="W73" s="32"/>
      <c r="X73" s="32"/>
      <c r="Y73" s="32"/>
      <c r="Z73" s="33"/>
      <c r="AA73" s="32"/>
      <c r="AB73" s="32"/>
      <c r="AC73" s="32"/>
      <c r="AD73" s="32"/>
      <c r="AE73" s="32"/>
      <c r="AF73" s="32"/>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73"/>
      <c r="B74" s="32"/>
      <c r="C74" s="32"/>
      <c r="D74" s="32"/>
      <c r="E74" s="32"/>
      <c r="F74" s="642"/>
      <c r="G74" s="233">
        <v>8</v>
      </c>
      <c r="H74" s="359" t="s">
        <v>126</v>
      </c>
      <c r="I74" s="643">
        <f>IF([36]IPA!I70="","",[36]IPA!I70)</f>
        <v>0</v>
      </c>
      <c r="J74" s="644"/>
      <c r="K74" s="644"/>
      <c r="L74" s="644"/>
      <c r="M74" s="644"/>
      <c r="N74" s="644"/>
      <c r="O74" s="644"/>
      <c r="P74" s="644"/>
      <c r="Q74" s="644"/>
      <c r="R74" s="644"/>
      <c r="S74" s="644"/>
      <c r="T74" s="644"/>
      <c r="U74" s="644"/>
      <c r="V74" s="645"/>
      <c r="W74" s="32"/>
      <c r="X74" s="32"/>
      <c r="Y74" s="32"/>
      <c r="Z74" s="33"/>
      <c r="AA74" s="32"/>
      <c r="AB74" s="32"/>
      <c r="AC74" s="32"/>
      <c r="AD74" s="32"/>
      <c r="AE74" s="32"/>
      <c r="AF74" s="32"/>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73"/>
      <c r="B75" s="33"/>
      <c r="C75" s="188"/>
      <c r="D75" s="188"/>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73"/>
      <c r="B76" s="33"/>
      <c r="C76" s="188"/>
      <c r="D76" s="188"/>
      <c r="E76" s="186"/>
      <c r="F76" s="186"/>
      <c r="G76" s="186"/>
      <c r="H76" s="186"/>
      <c r="I76" s="186"/>
      <c r="J76" s="186"/>
      <c r="K76" s="186"/>
      <c r="L76" s="186"/>
      <c r="M76" s="186"/>
      <c r="N76" s="186"/>
      <c r="O76" s="186"/>
      <c r="P76" s="186"/>
      <c r="Q76" s="186"/>
      <c r="R76" s="186"/>
      <c r="S76" s="186"/>
      <c r="T76" s="186"/>
      <c r="U76" s="186"/>
      <c r="V76" s="186"/>
      <c r="W76" s="186"/>
      <c r="X76" s="186"/>
      <c r="Y76" s="186"/>
      <c r="Z76" s="186"/>
      <c r="AA76" s="186"/>
      <c r="AB76" s="186"/>
      <c r="AC76" s="186"/>
      <c r="AD76" s="186"/>
      <c r="AE76" s="186"/>
      <c r="AF76" s="186"/>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73"/>
      <c r="B77" s="185"/>
      <c r="C77" s="33"/>
      <c r="D77" s="33"/>
      <c r="E77" s="32"/>
      <c r="F77" s="32"/>
      <c r="G77" s="32"/>
      <c r="H77" s="32"/>
      <c r="I77" s="32"/>
      <c r="J77" s="32"/>
      <c r="K77" s="32"/>
      <c r="L77" s="32"/>
      <c r="M77" s="32"/>
      <c r="N77" s="32"/>
      <c r="O77" s="32"/>
      <c r="P77" s="32"/>
      <c r="Q77" s="32"/>
      <c r="R77" s="32"/>
      <c r="S77" s="32"/>
      <c r="T77" s="32"/>
      <c r="U77" s="32"/>
      <c r="V77" s="32"/>
      <c r="W77" s="32"/>
      <c r="X77" s="32"/>
      <c r="Y77" s="32"/>
      <c r="Z77" s="33"/>
      <c r="AA77" s="32"/>
      <c r="AB77" s="32"/>
      <c r="AC77" s="32"/>
      <c r="AD77" s="32"/>
      <c r="AE77" s="32"/>
      <c r="AF77" s="32"/>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73"/>
      <c r="B78" s="32"/>
      <c r="C78" s="187"/>
      <c r="D78" s="187"/>
      <c r="E78" s="189"/>
      <c r="F78" s="32"/>
      <c r="G78" s="646" t="s">
        <v>131</v>
      </c>
      <c r="H78" s="646"/>
      <c r="I78" s="646"/>
      <c r="J78" s="646"/>
      <c r="K78" s="646"/>
      <c r="L78" s="646"/>
      <c r="M78" s="646"/>
      <c r="N78" s="646"/>
      <c r="O78" s="646"/>
      <c r="P78" s="646"/>
      <c r="Q78" s="646"/>
      <c r="R78" s="646"/>
      <c r="S78" s="646"/>
      <c r="T78" s="646"/>
      <c r="U78" s="646"/>
      <c r="V78" s="646"/>
      <c r="W78" s="646"/>
      <c r="X78" s="32"/>
      <c r="Y78" s="32"/>
      <c r="Z78" s="32"/>
      <c r="AA78" s="190"/>
      <c r="AB78" s="190"/>
      <c r="AC78" s="190"/>
      <c r="AD78" s="190"/>
      <c r="AE78" s="190"/>
      <c r="AF78" s="190"/>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73"/>
      <c r="B79" s="32"/>
      <c r="C79" s="187"/>
      <c r="D79" s="187"/>
      <c r="E79" s="32"/>
      <c r="F79" s="32"/>
      <c r="G79" s="647" t="s">
        <v>132</v>
      </c>
      <c r="H79" s="647"/>
      <c r="I79" s="647"/>
      <c r="J79" s="648" t="s">
        <v>133</v>
      </c>
      <c r="K79" s="648"/>
      <c r="L79" s="648"/>
      <c r="M79" s="648"/>
      <c r="N79" s="648"/>
      <c r="O79" s="648"/>
      <c r="P79" s="648"/>
      <c r="Q79" s="648"/>
      <c r="R79" s="648"/>
      <c r="S79" s="648"/>
      <c r="T79" s="648"/>
      <c r="U79" s="648"/>
      <c r="V79" s="648"/>
      <c r="W79" s="648"/>
      <c r="X79" s="32"/>
      <c r="Y79" s="32"/>
      <c r="Z79" s="33"/>
      <c r="AA79" s="191"/>
      <c r="AB79" s="191"/>
      <c r="AC79" s="191"/>
      <c r="AD79" s="191"/>
      <c r="AE79" s="191"/>
      <c r="AF79" s="191"/>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73"/>
      <c r="B80" s="32"/>
      <c r="C80" s="187"/>
      <c r="D80" s="187"/>
      <c r="E80" s="32"/>
      <c r="F80" s="32"/>
      <c r="G80" s="211" t="e">
        <f>I81+1</f>
        <v>#REF!</v>
      </c>
      <c r="H80" s="212" t="s">
        <v>2</v>
      </c>
      <c r="I80" s="211">
        <v>100</v>
      </c>
      <c r="J80" s="636" t="s">
        <v>140</v>
      </c>
      <c r="K80" s="636"/>
      <c r="L80" s="636"/>
      <c r="M80" s="636"/>
      <c r="N80" s="636"/>
      <c r="O80" s="636"/>
      <c r="P80" s="636"/>
      <c r="Q80" s="636"/>
      <c r="R80" s="636"/>
      <c r="S80" s="636"/>
      <c r="T80" s="636"/>
      <c r="U80" s="636"/>
      <c r="V80" s="636"/>
      <c r="W80" s="636"/>
      <c r="X80" s="32"/>
      <c r="Y80" s="192"/>
      <c r="Z80" s="193"/>
      <c r="AA80" s="194"/>
      <c r="AB80" s="194"/>
      <c r="AC80" s="194"/>
      <c r="AD80" s="194"/>
      <c r="AE80" s="194"/>
      <c r="AF80" s="194"/>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73"/>
      <c r="B81" s="32"/>
      <c r="C81" s="187"/>
      <c r="D81" s="187"/>
      <c r="E81" s="32"/>
      <c r="F81" s="32"/>
      <c r="G81" s="211" t="e">
        <f>I82+1</f>
        <v>#REF!</v>
      </c>
      <c r="H81" s="212" t="s">
        <v>2</v>
      </c>
      <c r="I81" s="211" t="e">
        <f>ROUNDDOWN(G81+($I$80-G81)/2,0)</f>
        <v>#REF!</v>
      </c>
      <c r="J81" s="636" t="s">
        <v>141</v>
      </c>
      <c r="K81" s="636"/>
      <c r="L81" s="636"/>
      <c r="M81" s="636"/>
      <c r="N81" s="636"/>
      <c r="O81" s="636"/>
      <c r="P81" s="636"/>
      <c r="Q81" s="636"/>
      <c r="R81" s="636"/>
      <c r="S81" s="636"/>
      <c r="T81" s="636"/>
      <c r="U81" s="636"/>
      <c r="V81" s="636"/>
      <c r="W81" s="636"/>
      <c r="X81" s="32"/>
      <c r="Y81" s="192"/>
      <c r="Z81" s="193"/>
      <c r="AA81" s="194"/>
      <c r="AB81" s="194"/>
      <c r="AC81" s="194"/>
      <c r="AD81" s="194"/>
      <c r="AE81" s="194"/>
      <c r="AF81" s="194"/>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73"/>
      <c r="B82" s="32"/>
      <c r="C82" s="195"/>
      <c r="D82" s="195"/>
      <c r="E82" s="32"/>
      <c r="F82" s="32"/>
      <c r="G82" s="214" t="e">
        <f>#REF!</f>
        <v>#REF!</v>
      </c>
      <c r="H82" s="212" t="s">
        <v>2</v>
      </c>
      <c r="I82" s="211" t="e">
        <f>ROUNDDOWN(G82+($I$80-G82)/3,0)</f>
        <v>#REF!</v>
      </c>
      <c r="J82" s="636" t="s">
        <v>142</v>
      </c>
      <c r="K82" s="636"/>
      <c r="L82" s="636"/>
      <c r="M82" s="636"/>
      <c r="N82" s="636"/>
      <c r="O82" s="636"/>
      <c r="P82" s="636"/>
      <c r="Q82" s="636"/>
      <c r="R82" s="636"/>
      <c r="S82" s="636"/>
      <c r="T82" s="636"/>
      <c r="U82" s="636"/>
      <c r="V82" s="636"/>
      <c r="W82" s="636"/>
      <c r="X82" s="32"/>
      <c r="Y82" s="196"/>
      <c r="Z82" s="193"/>
      <c r="AA82" s="194"/>
      <c r="AB82" s="194"/>
      <c r="AC82" s="194"/>
      <c r="AD82" s="194"/>
      <c r="AE82" s="194"/>
      <c r="AF82" s="194"/>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73"/>
      <c r="B83" s="32"/>
      <c r="C83" s="33"/>
      <c r="D83" s="33"/>
      <c r="E83" s="32"/>
      <c r="F83" s="32"/>
      <c r="G83" s="211">
        <v>0</v>
      </c>
      <c r="H83" s="212" t="s">
        <v>2</v>
      </c>
      <c r="I83" s="211" t="e">
        <f>G82-1</f>
        <v>#REF!</v>
      </c>
      <c r="J83" s="636" t="s">
        <v>143</v>
      </c>
      <c r="K83" s="636"/>
      <c r="L83" s="636"/>
      <c r="M83" s="636"/>
      <c r="N83" s="636"/>
      <c r="O83" s="636"/>
      <c r="P83" s="636"/>
      <c r="Q83" s="636"/>
      <c r="R83" s="636"/>
      <c r="S83" s="636"/>
      <c r="T83" s="636"/>
      <c r="U83" s="636"/>
      <c r="V83" s="636"/>
      <c r="W83" s="636"/>
      <c r="X83" s="32"/>
      <c r="Y83" s="192"/>
      <c r="Z83" s="193"/>
      <c r="AA83" s="192"/>
      <c r="AB83" s="192"/>
      <c r="AC83" s="192"/>
      <c r="AD83" s="192"/>
      <c r="AE83" s="192"/>
      <c r="AF83" s="192"/>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73"/>
      <c r="B84" s="32"/>
      <c r="C84" s="33"/>
      <c r="D84" s="33"/>
      <c r="E84" s="32"/>
      <c r="F84" s="32"/>
      <c r="G84" s="647"/>
      <c r="H84" s="647"/>
      <c r="I84" s="647"/>
      <c r="J84" s="648"/>
      <c r="K84" s="648"/>
      <c r="L84" s="648"/>
      <c r="M84" s="648"/>
      <c r="N84" s="648"/>
      <c r="O84" s="648"/>
      <c r="P84" s="648"/>
      <c r="Q84" s="648"/>
      <c r="R84" s="648"/>
      <c r="S84" s="648"/>
      <c r="T84" s="648"/>
      <c r="U84" s="648"/>
      <c r="V84" s="648"/>
      <c r="W84" s="648"/>
      <c r="X84" s="32"/>
      <c r="Y84" s="32"/>
      <c r="Z84" s="33"/>
      <c r="AA84" s="32"/>
      <c r="AB84" s="32"/>
      <c r="AC84" s="32"/>
      <c r="AD84" s="32"/>
      <c r="AE84" s="32"/>
      <c r="AF84" s="32"/>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646" t="s">
        <v>131</v>
      </c>
      <c r="H85" s="646"/>
      <c r="I85" s="646"/>
      <c r="J85" s="646"/>
      <c r="K85" s="646"/>
      <c r="L85" s="646"/>
      <c r="M85" s="646"/>
      <c r="N85" s="646"/>
      <c r="O85" s="646"/>
      <c r="P85" s="646"/>
      <c r="Q85" s="646"/>
      <c r="R85" s="646"/>
      <c r="S85" s="646"/>
      <c r="T85" s="646"/>
      <c r="U85" s="646"/>
      <c r="V85" s="646"/>
      <c r="W85" s="646"/>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647" t="s">
        <v>132</v>
      </c>
      <c r="H86" s="647"/>
      <c r="I86" s="647"/>
      <c r="J86" s="648" t="s">
        <v>133</v>
      </c>
      <c r="K86" s="648"/>
      <c r="L86" s="648"/>
      <c r="M86" s="648"/>
      <c r="N86" s="648"/>
      <c r="O86" s="648"/>
      <c r="P86" s="648"/>
      <c r="Q86" s="648"/>
      <c r="R86" s="648"/>
      <c r="S86" s="648"/>
      <c r="T86" s="648"/>
      <c r="U86" s="648"/>
      <c r="V86" s="648"/>
      <c r="W86" s="648"/>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197" t="e">
        <f>G80</f>
        <v>#REF!</v>
      </c>
      <c r="H87" s="198" t="s">
        <v>2</v>
      </c>
      <c r="I87" s="197">
        <f>I80</f>
        <v>100</v>
      </c>
      <c r="J87" s="636" t="s">
        <v>140</v>
      </c>
      <c r="K87" s="636"/>
      <c r="L87" s="636"/>
      <c r="M87" s="636"/>
      <c r="N87" s="636"/>
      <c r="O87" s="636"/>
      <c r="P87" s="636"/>
      <c r="Q87" s="636"/>
      <c r="R87" s="636"/>
      <c r="S87" s="636"/>
      <c r="T87" s="636"/>
      <c r="U87" s="636"/>
      <c r="V87" s="636"/>
      <c r="W87" s="636"/>
      <c r="Z87" s="4"/>
    </row>
    <row r="88" spans="1:98" ht="15" hidden="1" customHeight="1" x14ac:dyDescent="0.25">
      <c r="C88" s="4"/>
      <c r="D88" s="4"/>
      <c r="G88" s="197" t="e">
        <f t="shared" ref="G88:G90" si="17">G81</f>
        <v>#REF!</v>
      </c>
      <c r="H88" s="198" t="s">
        <v>2</v>
      </c>
      <c r="I88" s="197" t="e">
        <f t="shared" ref="I88:I90" si="18">I81</f>
        <v>#REF!</v>
      </c>
      <c r="J88" s="636" t="s">
        <v>141</v>
      </c>
      <c r="K88" s="636"/>
      <c r="L88" s="636"/>
      <c r="M88" s="636"/>
      <c r="N88" s="636"/>
      <c r="O88" s="636"/>
      <c r="P88" s="636"/>
      <c r="Q88" s="636"/>
      <c r="R88" s="636"/>
      <c r="S88" s="636"/>
      <c r="T88" s="636"/>
      <c r="U88" s="636"/>
      <c r="V88" s="636"/>
      <c r="W88" s="636"/>
    </row>
    <row r="89" spans="1:98" ht="15" hidden="1" customHeight="1" x14ac:dyDescent="0.25">
      <c r="C89" s="4"/>
      <c r="D89" s="4"/>
      <c r="G89" s="197" t="e">
        <f t="shared" si="17"/>
        <v>#REF!</v>
      </c>
      <c r="H89" s="198" t="s">
        <v>2</v>
      </c>
      <c r="I89" s="197" t="e">
        <f t="shared" si="18"/>
        <v>#REF!</v>
      </c>
      <c r="J89" s="636" t="s">
        <v>142</v>
      </c>
      <c r="K89" s="636"/>
      <c r="L89" s="636"/>
      <c r="M89" s="636"/>
      <c r="N89" s="636"/>
      <c r="O89" s="636"/>
      <c r="P89" s="636"/>
      <c r="Q89" s="636"/>
      <c r="R89" s="636"/>
      <c r="S89" s="636"/>
      <c r="T89" s="636"/>
      <c r="U89" s="636"/>
      <c r="V89" s="636"/>
      <c r="W89" s="636"/>
    </row>
    <row r="90" spans="1:98" ht="15" hidden="1" customHeight="1" x14ac:dyDescent="0.25">
      <c r="C90" s="4"/>
      <c r="D90" s="4"/>
      <c r="G90" s="197">
        <f t="shared" si="17"/>
        <v>0</v>
      </c>
      <c r="H90" s="198" t="s">
        <v>2</v>
      </c>
      <c r="I90" s="197" t="e">
        <f t="shared" si="18"/>
        <v>#REF!</v>
      </c>
      <c r="J90" s="636" t="s">
        <v>143</v>
      </c>
      <c r="K90" s="636"/>
      <c r="L90" s="636"/>
      <c r="M90" s="636"/>
      <c r="N90" s="636"/>
      <c r="O90" s="636"/>
      <c r="P90" s="636"/>
      <c r="Q90" s="636"/>
      <c r="R90" s="636"/>
      <c r="S90" s="636"/>
      <c r="T90" s="636"/>
      <c r="U90" s="636"/>
      <c r="V90" s="636"/>
      <c r="W90" s="636"/>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G2:V2"/>
    <mergeCell ref="G3:V3"/>
    <mergeCell ref="E4:F4"/>
    <mergeCell ref="G4:V4"/>
    <mergeCell ref="B5:C5"/>
    <mergeCell ref="G5:V5"/>
    <mergeCell ref="B7:B8"/>
    <mergeCell ref="C7:C8"/>
    <mergeCell ref="D7:D8"/>
    <mergeCell ref="E7:E8"/>
    <mergeCell ref="F7:F8"/>
    <mergeCell ref="Z7:Z8"/>
    <mergeCell ref="AE7:AE8"/>
    <mergeCell ref="AF7:AF8"/>
    <mergeCell ref="AC8:AD8"/>
    <mergeCell ref="J82:W82"/>
    <mergeCell ref="G78:W78"/>
    <mergeCell ref="G79:I79"/>
    <mergeCell ref="J79:W79"/>
    <mergeCell ref="J80:W80"/>
    <mergeCell ref="J81:W81"/>
    <mergeCell ref="I66:V66"/>
    <mergeCell ref="G7:N7"/>
    <mergeCell ref="O7:V7"/>
    <mergeCell ref="F67:F74"/>
    <mergeCell ref="I67:V67"/>
    <mergeCell ref="I68:V68"/>
    <mergeCell ref="I69:V69"/>
    <mergeCell ref="I70:V70"/>
    <mergeCell ref="I71:V71"/>
    <mergeCell ref="I72:V72"/>
    <mergeCell ref="I73:V73"/>
    <mergeCell ref="I74:V74"/>
    <mergeCell ref="G84:I84"/>
    <mergeCell ref="J84:W84"/>
    <mergeCell ref="G85:W85"/>
    <mergeCell ref="G86:I86"/>
    <mergeCell ref="J86:W86"/>
    <mergeCell ref="J87:W87"/>
    <mergeCell ref="J88:W88"/>
    <mergeCell ref="J89:W89"/>
    <mergeCell ref="J90:W90"/>
    <mergeCell ref="J83:W83"/>
  </mergeCells>
  <conditionalFormatting sqref="O55:V56 Z9:AF54 B51:Y54 B9:V50 Y10:Y50">
    <cfRule type="expression" dxfId="407" priority="48">
      <formula>AND($B9&lt;&gt;"",$B10="")</formula>
    </cfRule>
    <cfRule type="expression" dxfId="406" priority="49">
      <formula>$B9=""</formula>
    </cfRule>
  </conditionalFormatting>
  <conditionalFormatting sqref="Y82 G78 G85">
    <cfRule type="expression" dxfId="405" priority="45">
      <formula>$G$77="kkm tunggal"</formula>
    </cfRule>
  </conditionalFormatting>
  <conditionalFormatting sqref="G8:V8">
    <cfRule type="expression" dxfId="404" priority="36">
      <formula>COUNTA(G$9:G$54)&gt;0</formula>
    </cfRule>
  </conditionalFormatting>
  <conditionalFormatting sqref="G55:N56">
    <cfRule type="expression" dxfId="403" priority="32">
      <formula>AND($B55&lt;&gt;"",$B56="")</formula>
    </cfRule>
    <cfRule type="expression" dxfId="402" priority="33">
      <formula>$B55=""</formula>
    </cfRule>
  </conditionalFormatting>
  <conditionalFormatting sqref="G55:N56">
    <cfRule type="expression" dxfId="401" priority="27">
      <formula>COUNTIF($G55:$N55,G55)&gt;1</formula>
    </cfRule>
  </conditionalFormatting>
  <conditionalFormatting sqref="AE10:AE54">
    <cfRule type="expression" dxfId="400" priority="21">
      <formula>AND($B9&lt;&gt;"",$B10="")</formula>
    </cfRule>
    <cfRule type="expression" dxfId="399" priority="22">
      <formula>$B9=""</formula>
    </cfRule>
  </conditionalFormatting>
  <conditionalFormatting sqref="Y9">
    <cfRule type="expression" dxfId="398" priority="7">
      <formula>AND($B9&lt;&gt;"",$B10="")</formula>
    </cfRule>
    <cfRule type="expression" dxfId="397" priority="8">
      <formula>$B9=""</formula>
    </cfRule>
  </conditionalFormatting>
  <conditionalFormatting sqref="W9:X50">
    <cfRule type="expression" dxfId="396" priority="1">
      <formula>AND($B9&lt;&gt;"",$B10="")</formula>
    </cfRule>
    <cfRule type="expression" dxfId="395" priority="2">
      <formula>$B9=""</formula>
    </cfRule>
  </conditionalFormatting>
  <dataValidations count="9">
    <dataValidation type="custom" allowBlank="1" showInputMessage="1" showErrorMessage="1" error="Ada nilai yang sama Bro!" prompt="JIKA ADA NILAI SUMATIF YANG SAMA, MAKA NILAI SUMATIF YG LAIN DITAMBAH angka 1-4 dibelakang koma. Misalnya 82 dan 82,2" sqref="O9:V56" xr:uid="{00000000-0002-0000-0D00-000000000000}">
      <formula1>AND(O9&gt;0,O9&lt;=101,COUNTIF($O9:$V9,O9)=1)</formula1>
    </dataValidation>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4 W9:X50" xr:uid="{00000000-0002-0000-0D00-000001000000}">
      <formula1>AND(G9&gt;0,G9&lt;=101,COUNTIF($G9:$N9,G9)=1)</formula1>
    </dataValidation>
    <dataValidation allowBlank="1" showInputMessage="1" showErrorMessage="1" prompt="KKM" sqref="I81:I82" xr:uid="{00000000-0002-0000-0D00-000002000000}"/>
    <dataValidation type="textLength" operator="lessThanOrEqual" allowBlank="1" showInputMessage="1" showErrorMessage="1" errorTitle="Petunjuk" error="Tulis ringkasan KD maksimal 65 huruf" sqref="W68:AF74" xr:uid="{00000000-0002-0000-0D00-000003000000}">
      <formula1>65</formula1>
    </dataValidation>
    <dataValidation type="textLength" operator="lessThanOrEqual" allowBlank="1" showInputMessage="1" showErrorMessage="1" sqref="I67:V74" xr:uid="{00000000-0002-0000-0D00-000004000000}">
      <formula1>100</formula1>
    </dataValidation>
    <dataValidation allowBlank="1" showInputMessage="1" showErrorMessage="1" prompt="Rata-rata Harian" sqref="W7" xr:uid="{00000000-0002-0000-0D00-000005000000}"/>
    <dataValidation allowBlank="1" showInputMessage="1" showErrorMessage="1" prompt="Bobot Nilai" sqref="W6:Y6" xr:uid="{00000000-0002-0000-0D00-000006000000}"/>
    <dataValidation allowBlank="1" showInputMessage="1" showErrorMessage="1" prompt="Mohon diisi Bobot Nilai" sqref="W8 Y8" xr:uid="{00000000-0002-0000-0D00-000007000000}"/>
    <dataValidation allowBlank="1" showInputMessage="1" showErrorMessage="1" prompt="Mohon diisi Bobot Nilai. Jika tidak Melakukan penilaian Sumatif silahkan tulis Bobot Nilai 0" sqref="X8" xr:uid="{00000000-0002-0000-0D00-000008000000}"/>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tabColor rgb="FF0000FF"/>
  </sheetPr>
  <dimension ref="A1:CV97"/>
  <sheetViews>
    <sheetView showGridLines="0" topLeftCell="A2" zoomScale="60" zoomScaleNormal="60" zoomScaleSheetLayoutView="80" workbookViewId="0">
      <pane xSplit="6" ySplit="7" topLeftCell="G9" activePane="bottomRight" state="frozen"/>
      <selection activeCell="W9" sqref="W9:X50"/>
      <selection pane="topRight" activeCell="W9" sqref="W9:X50"/>
      <selection pane="bottomLeft" activeCell="W9" sqref="W9:X50"/>
      <selection pane="bottomRight" activeCell="W9" sqref="W9:X5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73"/>
      <c r="B1" s="174"/>
      <c r="C1" s="174"/>
      <c r="D1" s="174"/>
      <c r="E1" s="174"/>
      <c r="F1" s="174"/>
      <c r="G1" s="174"/>
      <c r="H1" s="174"/>
      <c r="I1" s="174"/>
      <c r="J1" s="174"/>
      <c r="K1" s="174"/>
      <c r="L1" s="174"/>
      <c r="M1" s="174"/>
      <c r="N1" s="174"/>
      <c r="O1" s="174"/>
      <c r="P1" s="174"/>
      <c r="Q1" s="174"/>
      <c r="R1" s="174"/>
      <c r="S1" s="174"/>
      <c r="T1" s="174"/>
      <c r="U1" s="174"/>
      <c r="V1" s="174"/>
      <c r="W1" s="174"/>
      <c r="X1" s="174"/>
      <c r="Y1" s="174"/>
      <c r="Z1" s="174"/>
      <c r="AA1" s="174"/>
      <c r="AB1" s="174"/>
      <c r="AC1" s="174"/>
      <c r="AD1" s="174"/>
      <c r="AE1" s="174"/>
      <c r="AF1" s="174"/>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73"/>
      <c r="B2" s="260"/>
      <c r="C2" s="261"/>
      <c r="D2" s="261"/>
      <c r="E2" s="237" t="s">
        <v>128</v>
      </c>
      <c r="F2" s="238"/>
      <c r="G2" s="619" t="str">
        <f>Data!C4</f>
        <v>SMP ISLAM PEGANDON</v>
      </c>
      <c r="H2" s="619"/>
      <c r="I2" s="619"/>
      <c r="J2" s="619"/>
      <c r="K2" s="619"/>
      <c r="L2" s="619"/>
      <c r="M2" s="619"/>
      <c r="N2" s="619"/>
      <c r="O2" s="619"/>
      <c r="P2" s="619"/>
      <c r="Q2" s="619"/>
      <c r="R2" s="619"/>
      <c r="S2" s="619"/>
      <c r="T2" s="619"/>
      <c r="U2" s="619"/>
      <c r="V2" s="619"/>
      <c r="W2" s="207"/>
      <c r="X2" s="207"/>
      <c r="Y2" s="207"/>
      <c r="Z2" s="207"/>
      <c r="AA2" s="207"/>
      <c r="AB2" s="207"/>
      <c r="AC2" s="207"/>
      <c r="AD2" s="207"/>
      <c r="AE2" s="207"/>
      <c r="AF2" s="207"/>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73"/>
      <c r="B3" s="260"/>
      <c r="C3" s="261"/>
      <c r="D3" s="261"/>
      <c r="E3" s="371"/>
      <c r="F3" s="372"/>
      <c r="G3" s="622" t="str">
        <f>"TAHUN PELAJARAN "&amp;Data!$C$20</f>
        <v>TAHUN PELAJARAN 2024 / 2025</v>
      </c>
      <c r="H3" s="622"/>
      <c r="I3" s="622"/>
      <c r="J3" s="622"/>
      <c r="K3" s="622"/>
      <c r="L3" s="622"/>
      <c r="M3" s="622"/>
      <c r="N3" s="622"/>
      <c r="O3" s="622"/>
      <c r="P3" s="622"/>
      <c r="Q3" s="622"/>
      <c r="R3" s="622"/>
      <c r="S3" s="622"/>
      <c r="T3" s="622"/>
      <c r="U3" s="622"/>
      <c r="V3" s="622"/>
      <c r="W3" s="207"/>
      <c r="X3" s="207"/>
      <c r="Y3" s="207"/>
      <c r="Z3" s="207"/>
      <c r="AA3" s="207"/>
      <c r="AB3" s="207"/>
      <c r="AC3" s="207"/>
      <c r="AD3" s="207"/>
      <c r="AE3" s="207"/>
      <c r="AF3" s="207"/>
      <c r="BY3" s="4"/>
      <c r="BZ3" s="4"/>
      <c r="CA3" s="4"/>
      <c r="CB3" s="4"/>
      <c r="CC3" s="4"/>
      <c r="CD3" s="4"/>
      <c r="CE3" s="4"/>
      <c r="CF3" s="4"/>
      <c r="CG3" s="4"/>
      <c r="CH3" s="4"/>
      <c r="CI3" s="4"/>
      <c r="CJ3" s="4"/>
      <c r="CK3" s="4"/>
      <c r="CL3" s="4"/>
      <c r="CM3" s="4"/>
      <c r="CN3" s="4"/>
      <c r="CO3" s="4"/>
      <c r="CP3" s="4"/>
      <c r="CQ3" s="4"/>
      <c r="CR3" s="4"/>
      <c r="CS3" s="4"/>
      <c r="CT3" s="4"/>
    </row>
    <row r="4" spans="1:98" s="176" customFormat="1" ht="27.75" customHeight="1" x14ac:dyDescent="0.25">
      <c r="A4" s="175"/>
      <c r="B4" s="262"/>
      <c r="C4" s="263"/>
      <c r="D4" s="263"/>
      <c r="E4" s="620" t="s">
        <v>159</v>
      </c>
      <c r="F4" s="621"/>
      <c r="G4" s="622" t="str">
        <f>Menu!B10</f>
        <v>Bahasa Inggris</v>
      </c>
      <c r="H4" s="622"/>
      <c r="I4" s="622"/>
      <c r="J4" s="622"/>
      <c r="K4" s="622"/>
      <c r="L4" s="622"/>
      <c r="M4" s="622"/>
      <c r="N4" s="622"/>
      <c r="O4" s="622"/>
      <c r="P4" s="622"/>
      <c r="Q4" s="622"/>
      <c r="R4" s="622"/>
      <c r="S4" s="622"/>
      <c r="T4" s="622"/>
      <c r="U4" s="622"/>
      <c r="V4" s="622"/>
      <c r="W4" s="207"/>
      <c r="X4" s="207"/>
      <c r="Y4" s="207"/>
      <c r="Z4" s="207"/>
      <c r="AA4" s="207"/>
      <c r="AB4" s="207"/>
      <c r="AC4" s="207"/>
      <c r="AD4" s="207"/>
      <c r="AE4" s="207"/>
      <c r="AF4" s="207"/>
    </row>
    <row r="5" spans="1:98" s="7" customFormat="1" ht="35.25" customHeight="1" thickBot="1" x14ac:dyDescent="0.3">
      <c r="A5" s="173"/>
      <c r="B5" s="623"/>
      <c r="C5" s="623"/>
      <c r="D5" s="347"/>
      <c r="E5" s="235"/>
      <c r="F5" s="236"/>
      <c r="G5" s="624" t="str">
        <f>'AQIDAH - AKHLAK'!G5</f>
        <v>Perolehan Hasil Assesmen Peserta Didik Kelas IX B Semester II ( Genap )</v>
      </c>
      <c r="H5" s="625"/>
      <c r="I5" s="625"/>
      <c r="J5" s="625"/>
      <c r="K5" s="625"/>
      <c r="L5" s="625"/>
      <c r="M5" s="625"/>
      <c r="N5" s="625"/>
      <c r="O5" s="625"/>
      <c r="P5" s="625"/>
      <c r="Q5" s="625"/>
      <c r="R5" s="625"/>
      <c r="S5" s="625"/>
      <c r="T5" s="625"/>
      <c r="U5" s="625"/>
      <c r="V5" s="625"/>
      <c r="W5" s="207"/>
      <c r="X5" s="207"/>
      <c r="Y5" s="207"/>
      <c r="Z5" s="207"/>
      <c r="AA5" s="207"/>
      <c r="AB5" s="207"/>
      <c r="AC5" s="207"/>
      <c r="AD5" s="207"/>
      <c r="AE5" s="207"/>
      <c r="AF5" s="207"/>
      <c r="BY5" s="4"/>
      <c r="BZ5" s="4"/>
      <c r="CA5" s="4"/>
      <c r="CB5" s="4"/>
      <c r="CC5" s="4"/>
      <c r="CD5" s="4"/>
      <c r="CE5" s="4"/>
      <c r="CF5" s="4"/>
      <c r="CG5" s="4"/>
      <c r="CH5" s="4"/>
      <c r="CI5" s="4"/>
      <c r="CJ5" s="4"/>
      <c r="CK5" s="4"/>
      <c r="CL5" s="4"/>
      <c r="CM5" s="4"/>
      <c r="CN5" s="4"/>
      <c r="CO5" s="4"/>
      <c r="CP5" s="4"/>
      <c r="CQ5" s="4"/>
      <c r="CR5" s="4"/>
      <c r="CS5" s="4"/>
      <c r="CT5" s="4"/>
    </row>
    <row r="6" spans="1:98" s="179" customFormat="1" ht="25.5" hidden="1" customHeight="1" thickBot="1" x14ac:dyDescent="0.3">
      <c r="A6" s="177"/>
      <c r="B6" s="178"/>
      <c r="C6" s="178"/>
      <c r="D6" s="178"/>
      <c r="E6" s="178"/>
      <c r="F6" s="178"/>
      <c r="G6" s="209">
        <f t="shared" ref="G6:V6" si="0">IF(COUNT(G9:G54)&gt;0,1,"")</f>
        <v>1</v>
      </c>
      <c r="H6" s="209">
        <f t="shared" si="0"/>
        <v>1</v>
      </c>
      <c r="I6" s="209">
        <f t="shared" si="0"/>
        <v>1</v>
      </c>
      <c r="J6" s="209">
        <f t="shared" si="0"/>
        <v>1</v>
      </c>
      <c r="K6" s="209">
        <f t="shared" si="0"/>
        <v>1</v>
      </c>
      <c r="L6" s="209">
        <f t="shared" si="0"/>
        <v>1</v>
      </c>
      <c r="M6" s="209">
        <f t="shared" si="0"/>
        <v>1</v>
      </c>
      <c r="N6" s="209">
        <f t="shared" si="0"/>
        <v>1</v>
      </c>
      <c r="O6" s="209">
        <f t="shared" si="0"/>
        <v>1</v>
      </c>
      <c r="P6" s="209">
        <f t="shared" si="0"/>
        <v>1</v>
      </c>
      <c r="Q6" s="209">
        <f t="shared" si="0"/>
        <v>1</v>
      </c>
      <c r="R6" s="209">
        <f t="shared" si="0"/>
        <v>1</v>
      </c>
      <c r="S6" s="209">
        <f t="shared" si="0"/>
        <v>1</v>
      </c>
      <c r="T6" s="209">
        <f t="shared" si="0"/>
        <v>1</v>
      </c>
      <c r="U6" s="209">
        <f t="shared" si="0"/>
        <v>1</v>
      </c>
      <c r="V6" s="209">
        <f t="shared" si="0"/>
        <v>1</v>
      </c>
      <c r="W6" s="210">
        <f>SUM(G6:N6)</f>
        <v>8</v>
      </c>
      <c r="X6" s="210">
        <f>SUM(O6:V6)</f>
        <v>8</v>
      </c>
      <c r="Y6" s="210">
        <f>SUM(W8:Y8)</f>
        <v>3</v>
      </c>
      <c r="Z6" s="208"/>
      <c r="AA6" s="208"/>
      <c r="AB6" s="208"/>
      <c r="AC6" s="208"/>
      <c r="AD6" s="208"/>
      <c r="AE6" s="208"/>
      <c r="AF6" s="208"/>
    </row>
    <row r="7" spans="1:98" s="7" customFormat="1" ht="39.75" customHeight="1" thickBot="1" x14ac:dyDescent="0.3">
      <c r="A7" s="173"/>
      <c r="B7" s="656" t="s">
        <v>0</v>
      </c>
      <c r="C7" s="652" t="s">
        <v>68</v>
      </c>
      <c r="D7" s="652" t="s">
        <v>69</v>
      </c>
      <c r="E7" s="652" t="s">
        <v>1</v>
      </c>
      <c r="F7" s="657" t="s">
        <v>14</v>
      </c>
      <c r="G7" s="658" t="s">
        <v>134</v>
      </c>
      <c r="H7" s="659"/>
      <c r="I7" s="659"/>
      <c r="J7" s="659"/>
      <c r="K7" s="659"/>
      <c r="L7" s="659"/>
      <c r="M7" s="659"/>
      <c r="N7" s="660"/>
      <c r="O7" s="649" t="s">
        <v>135</v>
      </c>
      <c r="P7" s="650"/>
      <c r="Q7" s="650"/>
      <c r="R7" s="650"/>
      <c r="S7" s="650"/>
      <c r="T7" s="650"/>
      <c r="U7" s="650"/>
      <c r="V7" s="651"/>
      <c r="W7" s="241" t="s">
        <v>136</v>
      </c>
      <c r="X7" s="241" t="s">
        <v>138</v>
      </c>
      <c r="Y7" s="241" t="s">
        <v>137</v>
      </c>
      <c r="Z7" s="662" t="s">
        <v>80</v>
      </c>
      <c r="AA7" s="203"/>
      <c r="AB7" s="203"/>
      <c r="AC7" s="203"/>
      <c r="AD7" s="203"/>
      <c r="AE7" s="654" t="s">
        <v>144</v>
      </c>
      <c r="AF7" s="653"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73"/>
      <c r="B8" s="614"/>
      <c r="C8" s="616"/>
      <c r="D8" s="616"/>
      <c r="E8" s="616"/>
      <c r="F8" s="618"/>
      <c r="G8" s="169" t="str">
        <f>H67</f>
        <v>TP-1</v>
      </c>
      <c r="H8" s="170" t="str">
        <f>H68</f>
        <v>TP-2</v>
      </c>
      <c r="I8" s="170" t="str">
        <f>H69</f>
        <v>TP-3</v>
      </c>
      <c r="J8" s="170" t="str">
        <f>H70</f>
        <v>TP-4</v>
      </c>
      <c r="K8" s="170" t="str">
        <f>H71</f>
        <v>TP-5</v>
      </c>
      <c r="L8" s="170" t="str">
        <f>H72</f>
        <v>TP-6</v>
      </c>
      <c r="M8" s="170" t="str">
        <f>H73</f>
        <v>TP-7</v>
      </c>
      <c r="N8" s="171" t="str">
        <f>H74</f>
        <v>TP-8</v>
      </c>
      <c r="O8" s="169" t="s">
        <v>148</v>
      </c>
      <c r="P8" s="170" t="s">
        <v>149</v>
      </c>
      <c r="Q8" s="170" t="s">
        <v>150</v>
      </c>
      <c r="R8" s="170" t="s">
        <v>151</v>
      </c>
      <c r="S8" s="170" t="s">
        <v>152</v>
      </c>
      <c r="T8" s="170" t="s">
        <v>153</v>
      </c>
      <c r="U8" s="170" t="s">
        <v>154</v>
      </c>
      <c r="V8" s="171" t="s">
        <v>155</v>
      </c>
      <c r="W8" s="352">
        <v>1</v>
      </c>
      <c r="X8" s="352">
        <v>1</v>
      </c>
      <c r="Y8" s="352">
        <v>1</v>
      </c>
      <c r="Z8" s="662"/>
      <c r="AA8" s="205" t="s">
        <v>129</v>
      </c>
      <c r="AB8" s="205" t="s">
        <v>130</v>
      </c>
      <c r="AC8" s="655" t="s">
        <v>3</v>
      </c>
      <c r="AD8" s="655"/>
      <c r="AE8" s="654"/>
      <c r="AF8" s="653"/>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73"/>
      <c r="B9" s="134">
        <v>1</v>
      </c>
      <c r="C9" s="135">
        <f>IF(Data!F5="","",Data!F5)</f>
        <v>2111</v>
      </c>
      <c r="D9" s="135" t="str">
        <f>IF(Data!G5="","",Data!G5)</f>
        <v>3109336136</v>
      </c>
      <c r="E9" s="152" t="str">
        <f>IF(Data!H5="","",Data!H5)</f>
        <v>AGA ALBANI ZAMIR</v>
      </c>
      <c r="F9" s="135" t="str">
        <f>IF(Data!I5="","",Data!I5)</f>
        <v>L</v>
      </c>
      <c r="G9" s="351">
        <f>IF([37]BING!G9="","",[37]BING!G9)</f>
        <v>76</v>
      </c>
      <c r="H9" s="351">
        <f>IF([37]BING!H9="","",[37]BING!H9)</f>
        <v>100</v>
      </c>
      <c r="I9" s="351">
        <f>IF([37]BING!I9="","",[37]BING!I9)</f>
        <v>99</v>
      </c>
      <c r="J9" s="351">
        <f>IF([37]BING!J9="","",[37]BING!J9)</f>
        <v>0</v>
      </c>
      <c r="K9" s="351">
        <f>IF([37]BING!K9="","",[37]BING!K9)</f>
        <v>0</v>
      </c>
      <c r="L9" s="351">
        <f>IF([37]BING!L9="","",[37]BING!L9)</f>
        <v>0</v>
      </c>
      <c r="M9" s="351">
        <f>IF([37]BING!M9="","",[37]BING!M9)</f>
        <v>0</v>
      </c>
      <c r="N9" s="351">
        <f>IF([37]BING!N9="","",[37]BING!N9)</f>
        <v>0</v>
      </c>
      <c r="O9" s="351">
        <f>IF([37]BING!O9="","",[37]BING!O9)</f>
        <v>81</v>
      </c>
      <c r="P9" s="351">
        <f>IF([37]BING!P9="","",[37]BING!P9)</f>
        <v>100</v>
      </c>
      <c r="Q9" s="351">
        <f>IF([37]BING!Q9="","",[37]BING!Q9)</f>
        <v>99.8</v>
      </c>
      <c r="R9" s="351">
        <f>IF([37]BING!R9="","",[37]BING!R9)</f>
        <v>99</v>
      </c>
      <c r="S9" s="351">
        <f>IF([37]BING!S9="","",[37]BING!S9)</f>
        <v>82</v>
      </c>
      <c r="T9" s="351">
        <f>IF([37]BING!T9="","",[37]BING!T9)</f>
        <v>0</v>
      </c>
      <c r="U9" s="351">
        <f>IF([37]BING!U9="","",[37]BING!U9)</f>
        <v>0</v>
      </c>
      <c r="V9" s="351">
        <f>IF([37]BING!V9="","",[37]BING!V9)</f>
        <v>0</v>
      </c>
      <c r="W9" s="375">
        <f>IF([37]BING!W9="","",[37]BING!W9)</f>
        <v>91.666666666666671</v>
      </c>
      <c r="X9" s="375">
        <f>IF([37]BING!X9="","",[37]BING!X9)</f>
        <v>92.36</v>
      </c>
      <c r="Y9" s="351">
        <f>IF([37]BING!Y9="","",[37]BING!Y9)</f>
        <v>80</v>
      </c>
      <c r="Z9" s="376">
        <f t="shared" ref="Z9:Z10" si="1">IFERROR(IF(OR(X9="",Y9=""),"",ROUND(((W9*$W$8)+(X9*$X$8)+(Y9*$Y$8))/$Y$6,0)),"")</f>
        <v>88</v>
      </c>
      <c r="AA9" s="377">
        <f>MAX(G9:N9)</f>
        <v>100</v>
      </c>
      <c r="AB9" s="377">
        <f>MIN(G9:N9)</f>
        <v>0</v>
      </c>
      <c r="AC9" s="377">
        <f>MATCH(AA9,G9:N9,0)</f>
        <v>2</v>
      </c>
      <c r="AD9" s="377">
        <f>MATCH(AB9,G9:N9,0)</f>
        <v>4</v>
      </c>
      <c r="AE9" s="378" t="str">
        <f>IFERROR("Menunjukkan penguasaan"&amp; " dalam "&amp;(VLOOKUP(AC9,$G$67:$I$74,3)),"")</f>
        <v>Menunjukkan penguasaan dalam memahami maupun mengaplikasikan simple present tense, descriptive text, describe the food, article.</v>
      </c>
      <c r="AF9" s="379" t="str">
        <f>IFERROR("Perlu bantuan dalam "&amp;(VLOOKUP(AD9,$G$67:$I$74,3)),"")</f>
        <v>Perlu bantuan dalam 0</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73"/>
      <c r="B10" s="134">
        <f t="shared" ref="B10" si="2">IF(E10="","",B9+1)</f>
        <v>2</v>
      </c>
      <c r="C10" s="135">
        <f>IF(Data!F6="","",Data!F6)</f>
        <v>2100</v>
      </c>
      <c r="D10" s="135" t="str">
        <f>IF(Data!G6="","",Data!G6)</f>
        <v>0108954708</v>
      </c>
      <c r="E10" s="152" t="str">
        <f>IF(Data!H6="","",Data!H6)</f>
        <v>AKBAR FIRLY MAULANA</v>
      </c>
      <c r="F10" s="135" t="str">
        <f>IF(Data!I6="","",Data!I6)</f>
        <v>L</v>
      </c>
      <c r="G10" s="135">
        <f>IF([37]BING!G10="","",[37]BING!G10)</f>
        <v>90</v>
      </c>
      <c r="H10" s="135">
        <f>IF([37]BING!H10="","",[37]BING!H10)</f>
        <v>80</v>
      </c>
      <c r="I10" s="135">
        <f>IF([37]BING!I10="","",[37]BING!I10)</f>
        <v>100</v>
      </c>
      <c r="J10" s="135">
        <f>IF([37]BING!J10="","",[37]BING!J10)</f>
        <v>0</v>
      </c>
      <c r="K10" s="135">
        <f>IF([37]BING!K10="","",[37]BING!K10)</f>
        <v>0</v>
      </c>
      <c r="L10" s="135">
        <f>IF([37]BING!L10="","",[37]BING!L10)</f>
        <v>0</v>
      </c>
      <c r="M10" s="135">
        <f>IF([37]BING!M10="","",[37]BING!M10)</f>
        <v>0</v>
      </c>
      <c r="N10" s="135">
        <f>IF([37]BING!N10="","",[37]BING!N10)</f>
        <v>0</v>
      </c>
      <c r="O10" s="135">
        <f>IF([37]BING!O10="","",[37]BING!O10)</f>
        <v>80</v>
      </c>
      <c r="P10" s="135">
        <f>IF([37]BING!P10="","",[37]BING!P10)</f>
        <v>99</v>
      </c>
      <c r="Q10" s="135">
        <f>IF([37]BING!Q10="","",[37]BING!Q10)</f>
        <v>80.2</v>
      </c>
      <c r="R10" s="135">
        <f>IF([37]BING!R10="","",[37]BING!R10)</f>
        <v>100</v>
      </c>
      <c r="S10" s="135">
        <f>IF([37]BING!S10="","",[37]BING!S10)</f>
        <v>82</v>
      </c>
      <c r="T10" s="135">
        <f>IF([37]BING!T10="","",[37]BING!T10)</f>
        <v>0</v>
      </c>
      <c r="U10" s="135">
        <f>IF([37]BING!U10="","",[37]BING!U10)</f>
        <v>0</v>
      </c>
      <c r="V10" s="350">
        <f>IF([37]BING!V10="","",[37]BING!V10)</f>
        <v>0</v>
      </c>
      <c r="W10" s="375">
        <f>IF([37]BING!W10="","",[37]BING!W10)</f>
        <v>90</v>
      </c>
      <c r="X10" s="375">
        <f>IF([37]BING!X10="","",[37]BING!X10)</f>
        <v>88.24</v>
      </c>
      <c r="Y10" s="351">
        <f>IF([37]BING!Y10="","",[37]BING!Y10)</f>
        <v>81</v>
      </c>
      <c r="Z10" s="302">
        <f t="shared" si="1"/>
        <v>86</v>
      </c>
      <c r="AA10" s="201">
        <f t="shared" ref="AA10" si="3">MAX(G10:N10)</f>
        <v>100</v>
      </c>
      <c r="AB10" s="201">
        <f t="shared" ref="AB10" si="4">MIN(G10:N10)</f>
        <v>0</v>
      </c>
      <c r="AC10" s="201">
        <f t="shared" ref="AC10" si="5">MATCH(AA10,G10:N10,0)</f>
        <v>3</v>
      </c>
      <c r="AD10" s="201">
        <f t="shared" ref="AD10" si="6">MATCH(AB10,G10:N10,0)</f>
        <v>4</v>
      </c>
      <c r="AE10" s="221" t="str">
        <f>IFERROR("Menunjukkan penguasaan"&amp; " dalam "&amp;(VLOOKUP(AC10,$G$67:$I$74,3)),"")</f>
        <v>Menunjukkan penguasaan dalam memahami maupun mengaplikasikan procedure text, imperative sentence, part of house, preposition of place.</v>
      </c>
      <c r="AF10" s="226" t="str">
        <f>IFERROR("Perlu bantuan dalam "&amp;(VLOOKUP(AD10,$G$67:$I$74,3)),"")</f>
        <v>Perlu bantuan dalam 0</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73"/>
      <c r="B11" s="134">
        <f t="shared" ref="B11:B54" si="7">IF(E11="","",B10+1)</f>
        <v>3</v>
      </c>
      <c r="C11" s="135">
        <f>IF(Data!F7="","",Data!F7)</f>
        <v>2085</v>
      </c>
      <c r="D11" s="135" t="str">
        <f>IF(Data!G7="","",Data!G7)</f>
        <v>0093911821</v>
      </c>
      <c r="E11" s="152" t="str">
        <f>IF(Data!H7="","",Data!H7)</f>
        <v>ALVINO EWALDO</v>
      </c>
      <c r="F11" s="135" t="str">
        <f>IF(Data!I7="","",Data!I7)</f>
        <v>L</v>
      </c>
      <c r="G11" s="135">
        <f>IF([37]BING!G11="","",[37]BING!G11)</f>
        <v>85</v>
      </c>
      <c r="H11" s="135">
        <f>IF([37]BING!H11="","",[37]BING!H11)</f>
        <v>100</v>
      </c>
      <c r="I11" s="135">
        <f>IF([37]BING!I11="","",[37]BING!I11)</f>
        <v>99</v>
      </c>
      <c r="J11" s="135">
        <f>IF([37]BING!J11="","",[37]BING!J11)</f>
        <v>0</v>
      </c>
      <c r="K11" s="135">
        <f>IF([37]BING!K11="","",[37]BING!K11)</f>
        <v>0</v>
      </c>
      <c r="L11" s="135">
        <f>IF([37]BING!L11="","",[37]BING!L11)</f>
        <v>0</v>
      </c>
      <c r="M11" s="135">
        <f>IF([37]BING!M11="","",[37]BING!M11)</f>
        <v>0</v>
      </c>
      <c r="N11" s="135">
        <f>IF([37]BING!N11="","",[37]BING!N11)</f>
        <v>0</v>
      </c>
      <c r="O11" s="135">
        <f>IF([37]BING!O11="","",[37]BING!O11)</f>
        <v>100</v>
      </c>
      <c r="P11" s="135">
        <f>IF([37]BING!P11="","",[37]BING!P11)</f>
        <v>98</v>
      </c>
      <c r="Q11" s="135">
        <f>IF([37]BING!Q11="","",[37]BING!Q11)</f>
        <v>99.7</v>
      </c>
      <c r="R11" s="135">
        <f>IF([37]BING!R11="","",[37]BING!R11)</f>
        <v>99</v>
      </c>
      <c r="S11" s="135">
        <f>IF([37]BING!S11="","",[37]BING!S11)</f>
        <v>85</v>
      </c>
      <c r="T11" s="135">
        <f>IF([37]BING!T11="","",[37]BING!T11)</f>
        <v>0</v>
      </c>
      <c r="U11" s="135">
        <f>IF([37]BING!U11="","",[37]BING!U11)</f>
        <v>0</v>
      </c>
      <c r="V11" s="350">
        <f>IF([37]BING!V11="","",[37]BING!V11)</f>
        <v>0</v>
      </c>
      <c r="W11" s="375">
        <f>IF([37]BING!W11="","",[37]BING!W11)</f>
        <v>94.666666666666671</v>
      </c>
      <c r="X11" s="375">
        <f>IF([37]BING!X11="","",[37]BING!X11)</f>
        <v>96.34</v>
      </c>
      <c r="Y11" s="351">
        <f>IF([37]BING!Y11="","",[37]BING!Y11)</f>
        <v>88</v>
      </c>
      <c r="Z11" s="302">
        <f t="shared" ref="Z11:Z54" si="8">IFERROR(IF(OR(X11="",Y11=""),"",ROUND(((W11*$W$8)+(X11*$X$8)+(Y11*$Y$8))/$Y$6,0)),"")</f>
        <v>93</v>
      </c>
      <c r="AA11" s="201">
        <f t="shared" ref="AA11:AA54" si="9">MAX(G11:N11)</f>
        <v>100</v>
      </c>
      <c r="AB11" s="201">
        <f t="shared" ref="AB11:AB54" si="10">MIN(G11:N11)</f>
        <v>0</v>
      </c>
      <c r="AC11" s="201">
        <f t="shared" ref="AC11:AC54" si="11">MATCH(AA11,G11:N11,0)</f>
        <v>2</v>
      </c>
      <c r="AD11" s="201">
        <f t="shared" ref="AD11:AD54" si="12">MATCH(AB11,G11:N11,0)</f>
        <v>4</v>
      </c>
      <c r="AE11" s="221" t="str">
        <f t="shared" ref="AE11:AE54" si="13">IFERROR("Menunjukkan penguasaan"&amp; " dalam "&amp;(VLOOKUP(AC11,$G$67:$I$74,3)),"")</f>
        <v>Menunjukkan penguasaan dalam memahami maupun mengaplikasikan simple present tense, descriptive text, describe the food, article.</v>
      </c>
      <c r="AF11" s="226" t="str">
        <f t="shared" ref="AF11:AF54" si="14">IFERROR("Perlu bantuan dalam "&amp;(VLOOKUP(AD11,$G$67:$I$74,3)),"")</f>
        <v>Perlu bantuan dalam 0</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73"/>
      <c r="B12" s="134">
        <f t="shared" si="7"/>
        <v>4</v>
      </c>
      <c r="C12" s="135">
        <f>IF(Data!F8="","",Data!F8)</f>
        <v>2075</v>
      </c>
      <c r="D12" s="135" t="str">
        <f>IF(Data!G8="","",Data!G8)</f>
        <v>0098772064</v>
      </c>
      <c r="E12" s="152" t="str">
        <f>IF(Data!H8="","",Data!H8)</f>
        <v>AURA SUCI RAMADHANI</v>
      </c>
      <c r="F12" s="135" t="str">
        <f>IF(Data!I8="","",Data!I8)</f>
        <v>P</v>
      </c>
      <c r="G12" s="135">
        <f>IF([37]BING!G12="","",[37]BING!G12)</f>
        <v>90</v>
      </c>
      <c r="H12" s="135">
        <f>IF([37]BING!H12="","",[37]BING!H12)</f>
        <v>100</v>
      </c>
      <c r="I12" s="135">
        <f>IF([37]BING!I12="","",[37]BING!I12)</f>
        <v>80</v>
      </c>
      <c r="J12" s="135">
        <f>IF([37]BING!J12="","",[37]BING!J12)</f>
        <v>0</v>
      </c>
      <c r="K12" s="135">
        <f>IF([37]BING!K12="","",[37]BING!K12)</f>
        <v>0</v>
      </c>
      <c r="L12" s="135">
        <f>IF([37]BING!L12="","",[37]BING!L12)</f>
        <v>0</v>
      </c>
      <c r="M12" s="135">
        <f>IF([37]BING!M12="","",[37]BING!M12)</f>
        <v>0</v>
      </c>
      <c r="N12" s="135">
        <f>IF([37]BING!N12="","",[37]BING!N12)</f>
        <v>0</v>
      </c>
      <c r="O12" s="135">
        <f>IF([37]BING!O12="","",[37]BING!O12)</f>
        <v>76</v>
      </c>
      <c r="P12" s="135">
        <f>IF([37]BING!P12="","",[37]BING!P12)</f>
        <v>98</v>
      </c>
      <c r="Q12" s="135">
        <f>IF([37]BING!Q12="","",[37]BING!Q12)</f>
        <v>99.9</v>
      </c>
      <c r="R12" s="135">
        <f>IF([37]BING!R12="","",[37]BING!R12)</f>
        <v>99</v>
      </c>
      <c r="S12" s="135">
        <f>IF([37]BING!S12="","",[37]BING!S12)</f>
        <v>85</v>
      </c>
      <c r="T12" s="135">
        <f>IF([37]BING!T12="","",[37]BING!T12)</f>
        <v>0</v>
      </c>
      <c r="U12" s="135">
        <f>IF([37]BING!U12="","",[37]BING!U12)</f>
        <v>0</v>
      </c>
      <c r="V12" s="350">
        <f>IF([37]BING!V12="","",[37]BING!V12)</f>
        <v>0</v>
      </c>
      <c r="W12" s="375">
        <f>IF([37]BING!W12="","",[37]BING!W12)</f>
        <v>90</v>
      </c>
      <c r="X12" s="375">
        <f>IF([37]BING!X12="","",[37]BING!X12)</f>
        <v>91.58</v>
      </c>
      <c r="Y12" s="351">
        <f>IF([37]BING!Y12="","",[37]BING!Y12)</f>
        <v>77</v>
      </c>
      <c r="Z12" s="302">
        <f t="shared" si="8"/>
        <v>86</v>
      </c>
      <c r="AA12" s="201">
        <f t="shared" si="9"/>
        <v>100</v>
      </c>
      <c r="AB12" s="201">
        <f t="shared" si="10"/>
        <v>0</v>
      </c>
      <c r="AC12" s="201">
        <f t="shared" si="11"/>
        <v>2</v>
      </c>
      <c r="AD12" s="201">
        <f t="shared" si="12"/>
        <v>4</v>
      </c>
      <c r="AE12" s="221" t="str">
        <f t="shared" si="13"/>
        <v>Menunjukkan penguasaan dalam memahami maupun mengaplikasikan simple present tense, descriptive text, describe the food, article.</v>
      </c>
      <c r="AF12" s="226" t="str">
        <f t="shared" si="14"/>
        <v>Perlu bantuan dalam 0</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73"/>
      <c r="B13" s="134">
        <f t="shared" si="7"/>
        <v>5</v>
      </c>
      <c r="C13" s="135">
        <f>IF(Data!F9="","",Data!F9)</f>
        <v>2086</v>
      </c>
      <c r="D13" s="135" t="str">
        <f>IF(Data!G9="","",Data!G9)</f>
        <v>0103867888</v>
      </c>
      <c r="E13" s="152" t="str">
        <f>IF(Data!H9="","",Data!H9)</f>
        <v>AYU SAFNA</v>
      </c>
      <c r="F13" s="135" t="str">
        <f>IF(Data!I9="","",Data!I9)</f>
        <v>P</v>
      </c>
      <c r="G13" s="135">
        <f>IF([37]BING!G13="","",[37]BING!G13)</f>
        <v>80</v>
      </c>
      <c r="H13" s="135">
        <f>IF([37]BING!H13="","",[37]BING!H13)</f>
        <v>100</v>
      </c>
      <c r="I13" s="135">
        <f>IF([37]BING!I13="","",[37]BING!I13)</f>
        <v>99</v>
      </c>
      <c r="J13" s="135">
        <f>IF([37]BING!J13="","",[37]BING!J13)</f>
        <v>0</v>
      </c>
      <c r="K13" s="135">
        <f>IF([37]BING!K13="","",[37]BING!K13)</f>
        <v>0</v>
      </c>
      <c r="L13" s="135">
        <f>IF([37]BING!L13="","",[37]BING!L13)</f>
        <v>0</v>
      </c>
      <c r="M13" s="135">
        <f>IF([37]BING!M13="","",[37]BING!M13)</f>
        <v>0</v>
      </c>
      <c r="N13" s="135">
        <f>IF([37]BING!N13="","",[37]BING!N13)</f>
        <v>0</v>
      </c>
      <c r="O13" s="135">
        <f>IF([37]BING!O13="","",[37]BING!O13)</f>
        <v>98</v>
      </c>
      <c r="P13" s="135">
        <f>IF([37]BING!P13="","",[37]BING!P13)</f>
        <v>99</v>
      </c>
      <c r="Q13" s="135">
        <f>IF([37]BING!Q13="","",[37]BING!Q13)</f>
        <v>99.8</v>
      </c>
      <c r="R13" s="135">
        <f>IF([37]BING!R13="","",[37]BING!R13)</f>
        <v>97</v>
      </c>
      <c r="S13" s="135">
        <f>IF([37]BING!S13="","",[37]BING!S13)</f>
        <v>90</v>
      </c>
      <c r="T13" s="135">
        <f>IF([37]BING!T13="","",[37]BING!T13)</f>
        <v>0</v>
      </c>
      <c r="U13" s="135">
        <f>IF([37]BING!U13="","",[37]BING!U13)</f>
        <v>0</v>
      </c>
      <c r="V13" s="350">
        <f>IF([37]BING!V13="","",[37]BING!V13)</f>
        <v>0</v>
      </c>
      <c r="W13" s="375">
        <f>IF([37]BING!W13="","",[37]BING!W13)</f>
        <v>93</v>
      </c>
      <c r="X13" s="375">
        <f>IF([37]BING!X13="","",[37]BING!X13)</f>
        <v>96.76</v>
      </c>
      <c r="Y13" s="351">
        <f>IF([37]BING!Y13="","",[37]BING!Y13)</f>
        <v>79</v>
      </c>
      <c r="Z13" s="302">
        <f t="shared" si="8"/>
        <v>90</v>
      </c>
      <c r="AA13" s="201">
        <f t="shared" si="9"/>
        <v>100</v>
      </c>
      <c r="AB13" s="201">
        <f t="shared" si="10"/>
        <v>0</v>
      </c>
      <c r="AC13" s="201">
        <f t="shared" si="11"/>
        <v>2</v>
      </c>
      <c r="AD13" s="201">
        <f t="shared" si="12"/>
        <v>4</v>
      </c>
      <c r="AE13" s="221" t="str">
        <f t="shared" si="13"/>
        <v>Menunjukkan penguasaan dalam memahami maupun mengaplikasikan simple present tense, descriptive text, describe the food, article.</v>
      </c>
      <c r="AF13" s="226" t="str">
        <f t="shared" si="14"/>
        <v>Perlu bantuan dalam 0</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73"/>
      <c r="B14" s="134">
        <f t="shared" si="7"/>
        <v>6</v>
      </c>
      <c r="C14" s="135">
        <f>IF(Data!F10="","",Data!F10)</f>
        <v>2089</v>
      </c>
      <c r="D14" s="135" t="str">
        <f>IF(Data!G10="","",Data!G10)</f>
        <v>3098656100</v>
      </c>
      <c r="E14" s="152" t="str">
        <f>IF(Data!H10="","",Data!H10)</f>
        <v>DEWI AYU NURHALIZA</v>
      </c>
      <c r="F14" s="135" t="str">
        <f>IF(Data!I10="","",Data!I10)</f>
        <v>P</v>
      </c>
      <c r="G14" s="135">
        <f>IF([37]BING!G14="","",[37]BING!G14)</f>
        <v>85</v>
      </c>
      <c r="H14" s="135">
        <f>IF([37]BING!H14="","",[37]BING!H14)</f>
        <v>100</v>
      </c>
      <c r="I14" s="135">
        <f>IF([37]BING!I14="","",[37]BING!I14)</f>
        <v>99</v>
      </c>
      <c r="J14" s="135">
        <f>IF([37]BING!J14="","",[37]BING!J14)</f>
        <v>0</v>
      </c>
      <c r="K14" s="135">
        <f>IF([37]BING!K14="","",[37]BING!K14)</f>
        <v>0</v>
      </c>
      <c r="L14" s="135">
        <f>IF([37]BING!L14="","",[37]BING!L14)</f>
        <v>0</v>
      </c>
      <c r="M14" s="135">
        <f>IF([37]BING!M14="","",[37]BING!M14)</f>
        <v>0</v>
      </c>
      <c r="N14" s="135">
        <f>IF([37]BING!N14="","",[37]BING!N14)</f>
        <v>0</v>
      </c>
      <c r="O14" s="135">
        <f>IF([37]BING!O14="","",[37]BING!O14)</f>
        <v>76</v>
      </c>
      <c r="P14" s="135">
        <f>IF([37]BING!P14="","",[37]BING!P14)</f>
        <v>98</v>
      </c>
      <c r="Q14" s="135">
        <f>IF([37]BING!Q14="","",[37]BING!Q14)</f>
        <v>99.9</v>
      </c>
      <c r="R14" s="135">
        <f>IF([37]BING!R14="","",[37]BING!R14)</f>
        <v>99</v>
      </c>
      <c r="S14" s="135">
        <f>IF([37]BING!S14="","",[37]BING!S14)</f>
        <v>81</v>
      </c>
      <c r="T14" s="135">
        <f>IF([37]BING!T14="","",[37]BING!T14)</f>
        <v>0</v>
      </c>
      <c r="U14" s="135">
        <f>IF([37]BING!U14="","",[37]BING!U14)</f>
        <v>0</v>
      </c>
      <c r="V14" s="350">
        <f>IF([37]BING!V14="","",[37]BING!V14)</f>
        <v>0</v>
      </c>
      <c r="W14" s="375">
        <f>IF([37]BING!W14="","",[37]BING!W14)</f>
        <v>94.666666666666671</v>
      </c>
      <c r="X14" s="375">
        <f>IF([37]BING!X14="","",[37]BING!X14)</f>
        <v>90.78</v>
      </c>
      <c r="Y14" s="351">
        <f>IF([37]BING!Y14="","",[37]BING!Y14)</f>
        <v>80</v>
      </c>
      <c r="Z14" s="302">
        <f t="shared" si="8"/>
        <v>88</v>
      </c>
      <c r="AA14" s="201">
        <f t="shared" si="9"/>
        <v>100</v>
      </c>
      <c r="AB14" s="201">
        <f t="shared" si="10"/>
        <v>0</v>
      </c>
      <c r="AC14" s="201">
        <f t="shared" si="11"/>
        <v>2</v>
      </c>
      <c r="AD14" s="201">
        <f t="shared" si="12"/>
        <v>4</v>
      </c>
      <c r="AE14" s="221" t="str">
        <f t="shared" si="13"/>
        <v>Menunjukkan penguasaan dalam memahami maupun mengaplikasikan simple present tense, descriptive text, describe the food, article.</v>
      </c>
      <c r="AF14" s="226" t="str">
        <f t="shared" si="14"/>
        <v>Perlu bantuan dalam 0</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73"/>
      <c r="B15" s="134">
        <f t="shared" si="7"/>
        <v>7</v>
      </c>
      <c r="C15" s="135">
        <f>IF(Data!F11="","",Data!F11)</f>
        <v>2115</v>
      </c>
      <c r="D15" s="135" t="str">
        <f>IF(Data!G11="","",Data!G11)</f>
        <v>0105966564</v>
      </c>
      <c r="E15" s="152" t="str">
        <f>IF(Data!H11="","",Data!H11)</f>
        <v xml:space="preserve">FADLY ARYA PUTRA </v>
      </c>
      <c r="F15" s="135" t="str">
        <f>IF(Data!I11="","",Data!I11)</f>
        <v>L</v>
      </c>
      <c r="G15" s="135">
        <f>IF([37]BING!G15="","",[37]BING!G15)</f>
        <v>76</v>
      </c>
      <c r="H15" s="135">
        <f>IF([37]BING!H15="","",[37]BING!H15)</f>
        <v>77</v>
      </c>
      <c r="I15" s="135">
        <f>IF([37]BING!I15="","",[37]BING!I15)</f>
        <v>100</v>
      </c>
      <c r="J15" s="135">
        <f>IF([37]BING!J15="","",[37]BING!J15)</f>
        <v>0</v>
      </c>
      <c r="K15" s="135">
        <f>IF([37]BING!K15="","",[37]BING!K15)</f>
        <v>0</v>
      </c>
      <c r="L15" s="135">
        <f>IF([37]BING!L15="","",[37]BING!L15)</f>
        <v>0</v>
      </c>
      <c r="M15" s="135">
        <f>IF([37]BING!M15="","",[37]BING!M15)</f>
        <v>0</v>
      </c>
      <c r="N15" s="135">
        <f>IF([37]BING!N15="","",[37]BING!N15)</f>
        <v>0</v>
      </c>
      <c r="O15" s="135">
        <f>IF([37]BING!O15="","",[37]BING!O15)</f>
        <v>99</v>
      </c>
      <c r="P15" s="135">
        <f>IF([37]BING!P15="","",[37]BING!P15)</f>
        <v>76</v>
      </c>
      <c r="Q15" s="135">
        <f>IF([37]BING!Q15="","",[37]BING!Q15)</f>
        <v>81</v>
      </c>
      <c r="R15" s="135">
        <f>IF([37]BING!R15="","",[37]BING!R15)</f>
        <v>100</v>
      </c>
      <c r="S15" s="135">
        <f>IF([37]BING!S15="","",[37]BING!S15)</f>
        <v>88</v>
      </c>
      <c r="T15" s="135">
        <f>IF([37]BING!T15="","",[37]BING!T15)</f>
        <v>0</v>
      </c>
      <c r="U15" s="135">
        <f>IF([37]BING!U15="","",[37]BING!U15)</f>
        <v>0</v>
      </c>
      <c r="V15" s="350">
        <f>IF([37]BING!V15="","",[37]BING!V15)</f>
        <v>0</v>
      </c>
      <c r="W15" s="375">
        <f>IF([37]BING!W15="","",[37]BING!W15)</f>
        <v>84.333333333333329</v>
      </c>
      <c r="X15" s="375">
        <f>IF([37]BING!X15="","",[37]BING!X15)</f>
        <v>88.8</v>
      </c>
      <c r="Y15" s="351">
        <f>IF([37]BING!Y15="","",[37]BING!Y15)</f>
        <v>80</v>
      </c>
      <c r="Z15" s="302">
        <f t="shared" si="8"/>
        <v>84</v>
      </c>
      <c r="AA15" s="201">
        <f t="shared" si="9"/>
        <v>100</v>
      </c>
      <c r="AB15" s="201">
        <f t="shared" si="10"/>
        <v>0</v>
      </c>
      <c r="AC15" s="201">
        <f t="shared" si="11"/>
        <v>3</v>
      </c>
      <c r="AD15" s="201">
        <f t="shared" si="12"/>
        <v>4</v>
      </c>
      <c r="AE15" s="221" t="str">
        <f t="shared" si="13"/>
        <v>Menunjukkan penguasaan dalam memahami maupun mengaplikasikan procedure text, imperative sentence, part of house, preposition of place.</v>
      </c>
      <c r="AF15" s="226" t="str">
        <f t="shared" si="14"/>
        <v>Perlu bantuan dalam 0</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73"/>
      <c r="B16" s="134">
        <f t="shared" si="7"/>
        <v>8</v>
      </c>
      <c r="C16" s="135">
        <f>IF(Data!F12="","",Data!F12)</f>
        <v>2082</v>
      </c>
      <c r="D16" s="135" t="str">
        <f>IF(Data!G12="","",Data!G12)</f>
        <v>3092203012</v>
      </c>
      <c r="E16" s="152" t="str">
        <f>IF(Data!H12="","",Data!H12)</f>
        <v>ILHAM MAULANA</v>
      </c>
      <c r="F16" s="135" t="str">
        <f>IF(Data!I12="","",Data!I12)</f>
        <v>L</v>
      </c>
      <c r="G16" s="135">
        <f>IF([37]BING!G16="","",[37]BING!G16)</f>
        <v>76</v>
      </c>
      <c r="H16" s="135">
        <f>IF([37]BING!H16="","",[37]BING!H16)</f>
        <v>100</v>
      </c>
      <c r="I16" s="135">
        <f>IF([37]BING!I16="","",[37]BING!I16)</f>
        <v>77</v>
      </c>
      <c r="J16" s="135">
        <f>IF([37]BING!J16="","",[37]BING!J16)</f>
        <v>0</v>
      </c>
      <c r="K16" s="135">
        <f>IF([37]BING!K16="","",[37]BING!K16)</f>
        <v>0</v>
      </c>
      <c r="L16" s="135">
        <f>IF([37]BING!L16="","",[37]BING!L16)</f>
        <v>0</v>
      </c>
      <c r="M16" s="135">
        <f>IF([37]BING!M16="","",[37]BING!M16)</f>
        <v>0</v>
      </c>
      <c r="N16" s="135">
        <f>IF([37]BING!N16="","",[37]BING!N16)</f>
        <v>0</v>
      </c>
      <c r="O16" s="135">
        <f>IF([37]BING!O16="","",[37]BING!O16)</f>
        <v>83</v>
      </c>
      <c r="P16" s="135">
        <f>IF([37]BING!P16="","",[37]BING!P16)</f>
        <v>82</v>
      </c>
      <c r="Q16" s="135">
        <f>IF([37]BING!Q16="","",[37]BING!Q16)</f>
        <v>80.3</v>
      </c>
      <c r="R16" s="135">
        <f>IF([37]BING!R16="","",[37]BING!R16)</f>
        <v>85</v>
      </c>
      <c r="S16" s="135">
        <f>IF([37]BING!S16="","",[37]BING!S16)</f>
        <v>80</v>
      </c>
      <c r="T16" s="135">
        <f>IF([37]BING!T16="","",[37]BING!T16)</f>
        <v>0</v>
      </c>
      <c r="U16" s="135">
        <f>IF([37]BING!U16="","",[37]BING!U16)</f>
        <v>0</v>
      </c>
      <c r="V16" s="350">
        <f>IF([37]BING!V16="","",[37]BING!V16)</f>
        <v>0</v>
      </c>
      <c r="W16" s="375">
        <f>IF([37]BING!W16="","",[37]BING!W16)</f>
        <v>84.333333333333329</v>
      </c>
      <c r="X16" s="375">
        <f>IF([37]BING!X16="","",[37]BING!X16)</f>
        <v>82.06</v>
      </c>
      <c r="Y16" s="351">
        <f>IF([37]BING!Y16="","",[37]BING!Y16)</f>
        <v>81</v>
      </c>
      <c r="Z16" s="302">
        <f t="shared" si="8"/>
        <v>82</v>
      </c>
      <c r="AA16" s="201">
        <f t="shared" si="9"/>
        <v>100</v>
      </c>
      <c r="AB16" s="201">
        <f t="shared" si="10"/>
        <v>0</v>
      </c>
      <c r="AC16" s="201">
        <f t="shared" si="11"/>
        <v>2</v>
      </c>
      <c r="AD16" s="201">
        <f t="shared" si="12"/>
        <v>4</v>
      </c>
      <c r="AE16" s="221" t="str">
        <f t="shared" si="13"/>
        <v>Menunjukkan penguasaan dalam memahami maupun mengaplikasikan simple present tense, descriptive text, describe the food, article.</v>
      </c>
      <c r="AF16" s="226" t="str">
        <f t="shared" si="14"/>
        <v>Perlu bantuan dalam 0</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73"/>
      <c r="B17" s="134">
        <f t="shared" si="7"/>
        <v>9</v>
      </c>
      <c r="C17" s="135">
        <f>IF(Data!F13="","",Data!F13)</f>
        <v>2088</v>
      </c>
      <c r="D17" s="135" t="str">
        <f>IF(Data!G13="","",Data!G13)</f>
        <v>3106632526</v>
      </c>
      <c r="E17" s="152" t="str">
        <f>IF(Data!H13="","",Data!H13)</f>
        <v>INDAH VIOLAFITRA</v>
      </c>
      <c r="F17" s="135" t="str">
        <f>IF(Data!I13="","",Data!I13)</f>
        <v>P</v>
      </c>
      <c r="G17" s="135">
        <f>IF([37]BING!G17="","",[37]BING!G17)</f>
        <v>85</v>
      </c>
      <c r="H17" s="135">
        <f>IF([37]BING!H17="","",[37]BING!H17)</f>
        <v>100</v>
      </c>
      <c r="I17" s="135">
        <f>IF([37]BING!I17="","",[37]BING!I17)</f>
        <v>80</v>
      </c>
      <c r="J17" s="135">
        <f>IF([37]BING!J17="","",[37]BING!J17)</f>
        <v>0</v>
      </c>
      <c r="K17" s="135">
        <f>IF([37]BING!K17="","",[37]BING!K17)</f>
        <v>0</v>
      </c>
      <c r="L17" s="135">
        <f>IF([37]BING!L17="","",[37]BING!L17)</f>
        <v>0</v>
      </c>
      <c r="M17" s="135">
        <f>IF([37]BING!M17="","",[37]BING!M17)</f>
        <v>0</v>
      </c>
      <c r="N17" s="135">
        <f>IF([37]BING!N17="","",[37]BING!N17)</f>
        <v>0</v>
      </c>
      <c r="O17" s="135">
        <f>IF([37]BING!O17="","",[37]BING!O17)</f>
        <v>85</v>
      </c>
      <c r="P17" s="135">
        <f>IF([37]BING!P17="","",[37]BING!P17)</f>
        <v>81</v>
      </c>
      <c r="Q17" s="135">
        <f>IF([37]BING!Q17="","",[37]BING!Q17)</f>
        <v>80.2</v>
      </c>
      <c r="R17" s="135">
        <f>IF([37]BING!R17="","",[37]BING!R17)</f>
        <v>82</v>
      </c>
      <c r="S17" s="135">
        <f>IF([37]BING!S17="","",[37]BING!S17)</f>
        <v>86</v>
      </c>
      <c r="T17" s="135">
        <f>IF([37]BING!T17="","",[37]BING!T17)</f>
        <v>0</v>
      </c>
      <c r="U17" s="135">
        <f>IF([37]BING!U17="","",[37]BING!U17)</f>
        <v>0</v>
      </c>
      <c r="V17" s="350">
        <f>IF([37]BING!V17="","",[37]BING!V17)</f>
        <v>0</v>
      </c>
      <c r="W17" s="375">
        <f>IF([37]BING!W17="","",[37]BING!W17)</f>
        <v>88.333333333333329</v>
      </c>
      <c r="X17" s="375">
        <f>IF([37]BING!X17="","",[37]BING!X17)</f>
        <v>82.84</v>
      </c>
      <c r="Y17" s="351">
        <f>IF([37]BING!Y17="","",[37]BING!Y17)</f>
        <v>80</v>
      </c>
      <c r="Z17" s="302">
        <f t="shared" si="8"/>
        <v>84</v>
      </c>
      <c r="AA17" s="201">
        <f t="shared" si="9"/>
        <v>100</v>
      </c>
      <c r="AB17" s="201">
        <f t="shared" si="10"/>
        <v>0</v>
      </c>
      <c r="AC17" s="201">
        <f t="shared" si="11"/>
        <v>2</v>
      </c>
      <c r="AD17" s="201">
        <f t="shared" si="12"/>
        <v>4</v>
      </c>
      <c r="AE17" s="221" t="str">
        <f t="shared" si="13"/>
        <v>Menunjukkan penguasaan dalam memahami maupun mengaplikasikan simple present tense, descriptive text, describe the food, article.</v>
      </c>
      <c r="AF17" s="226" t="str">
        <f t="shared" si="14"/>
        <v>Perlu bantuan dalam 0</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73"/>
      <c r="B18" s="134">
        <f t="shared" si="7"/>
        <v>10</v>
      </c>
      <c r="C18" s="135">
        <f>IF(Data!F14="","",Data!F14)</f>
        <v>2109</v>
      </c>
      <c r="D18" s="135" t="str">
        <f>IF(Data!G14="","",Data!G14)</f>
        <v>3092608052</v>
      </c>
      <c r="E18" s="152" t="str">
        <f>IF(Data!H14="","",Data!H14)</f>
        <v>KEVIN FAHREZI</v>
      </c>
      <c r="F18" s="135" t="str">
        <f>IF(Data!I14="","",Data!I14)</f>
        <v>L</v>
      </c>
      <c r="G18" s="135">
        <f>IF([37]BING!G18="","",[37]BING!G18)</f>
        <v>76</v>
      </c>
      <c r="H18" s="135">
        <f>IF([37]BING!H18="","",[37]BING!H18)</f>
        <v>90</v>
      </c>
      <c r="I18" s="135">
        <f>IF([37]BING!I18="","",[37]BING!I18)</f>
        <v>77</v>
      </c>
      <c r="J18" s="135">
        <f>IF([37]BING!J18="","",[37]BING!J18)</f>
        <v>0</v>
      </c>
      <c r="K18" s="135">
        <f>IF([37]BING!K18="","",[37]BING!K18)</f>
        <v>0</v>
      </c>
      <c r="L18" s="135">
        <f>IF([37]BING!L18="","",[37]BING!L18)</f>
        <v>0</v>
      </c>
      <c r="M18" s="135">
        <f>IF([37]BING!M18="","",[37]BING!M18)</f>
        <v>0</v>
      </c>
      <c r="N18" s="135">
        <f>IF([37]BING!N18="","",[37]BING!N18)</f>
        <v>0</v>
      </c>
      <c r="O18" s="135">
        <f>IF([37]BING!O18="","",[37]BING!O18)</f>
        <v>76</v>
      </c>
      <c r="P18" s="135">
        <f>IF([37]BING!P18="","",[37]BING!P18)</f>
        <v>79</v>
      </c>
      <c r="Q18" s="135">
        <f>IF([37]BING!Q18="","",[37]BING!Q18)</f>
        <v>81</v>
      </c>
      <c r="R18" s="135">
        <f>IF([37]BING!R18="","",[37]BING!R18)</f>
        <v>78</v>
      </c>
      <c r="S18" s="135">
        <f>IF([37]BING!S18="","",[37]BING!S18)</f>
        <v>80</v>
      </c>
      <c r="T18" s="135">
        <f>IF([37]BING!T18="","",[37]BING!T18)</f>
        <v>0</v>
      </c>
      <c r="U18" s="135">
        <f>IF([37]BING!U18="","",[37]BING!U18)</f>
        <v>0</v>
      </c>
      <c r="V18" s="350">
        <f>IF([37]BING!V18="","",[37]BING!V18)</f>
        <v>0</v>
      </c>
      <c r="W18" s="375">
        <f>IF([37]BING!W18="","",[37]BING!W18)</f>
        <v>81</v>
      </c>
      <c r="X18" s="375">
        <f>IF([37]BING!X18="","",[37]BING!X18)</f>
        <v>78.8</v>
      </c>
      <c r="Y18" s="351">
        <f>IF([37]BING!Y18="","",[37]BING!Y18)</f>
        <v>77</v>
      </c>
      <c r="Z18" s="302">
        <f t="shared" si="8"/>
        <v>79</v>
      </c>
      <c r="AA18" s="201">
        <f t="shared" si="9"/>
        <v>90</v>
      </c>
      <c r="AB18" s="201">
        <f t="shared" si="10"/>
        <v>0</v>
      </c>
      <c r="AC18" s="201">
        <f t="shared" si="11"/>
        <v>2</v>
      </c>
      <c r="AD18" s="201">
        <f t="shared" si="12"/>
        <v>4</v>
      </c>
      <c r="AE18" s="221" t="str">
        <f t="shared" si="13"/>
        <v>Menunjukkan penguasaan dalam memahami maupun mengaplikasikan simple present tense, descriptive text, describe the food, article.</v>
      </c>
      <c r="AF18" s="226" t="str">
        <f t="shared" si="14"/>
        <v>Perlu bantuan dalam 0</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73"/>
      <c r="B19" s="134">
        <f t="shared" si="7"/>
        <v>11</v>
      </c>
      <c r="C19" s="135">
        <f>IF(Data!F15="","",Data!F15)</f>
        <v>2096</v>
      </c>
      <c r="D19" s="135" t="str">
        <f>IF(Data!G15="","",Data!G15)</f>
        <v>0107523037</v>
      </c>
      <c r="E19" s="152" t="str">
        <f>IF(Data!H15="","",Data!H15)</f>
        <v>M. IZAM AZMI</v>
      </c>
      <c r="F19" s="135" t="str">
        <f>IF(Data!I15="","",Data!I15)</f>
        <v>L</v>
      </c>
      <c r="G19" s="135">
        <f>IF([37]BING!G19="","",[37]BING!G19)</f>
        <v>80</v>
      </c>
      <c r="H19" s="135">
        <f>IF([37]BING!H19="","",[37]BING!H19)</f>
        <v>76</v>
      </c>
      <c r="I19" s="135">
        <f>IF([37]BING!I19="","",[37]BING!I19)</f>
        <v>81</v>
      </c>
      <c r="J19" s="135">
        <f>IF([37]BING!J19="","",[37]BING!J19)</f>
        <v>0</v>
      </c>
      <c r="K19" s="135">
        <f>IF([37]BING!K19="","",[37]BING!K19)</f>
        <v>0</v>
      </c>
      <c r="L19" s="135">
        <f>IF([37]BING!L19="","",[37]BING!L19)</f>
        <v>0</v>
      </c>
      <c r="M19" s="135">
        <f>IF([37]BING!M19="","",[37]BING!M19)</f>
        <v>0</v>
      </c>
      <c r="N19" s="135">
        <f>IF([37]BING!N19="","",[37]BING!N19)</f>
        <v>0</v>
      </c>
      <c r="O19" s="135">
        <f>IF([37]BING!O19="","",[37]BING!O19)</f>
        <v>82</v>
      </c>
      <c r="P19" s="135">
        <f>IF([37]BING!P19="","",[37]BING!P19)</f>
        <v>80</v>
      </c>
      <c r="Q19" s="135">
        <f>IF([37]BING!Q19="","",[37]BING!Q19)</f>
        <v>85</v>
      </c>
      <c r="R19" s="135">
        <f>IF([37]BING!R19="","",[37]BING!R19)</f>
        <v>86</v>
      </c>
      <c r="S19" s="135">
        <f>IF([37]BING!S19="","",[37]BING!S19)</f>
        <v>81</v>
      </c>
      <c r="T19" s="135">
        <f>IF([37]BING!T19="","",[37]BING!T19)</f>
        <v>0</v>
      </c>
      <c r="U19" s="135">
        <f>IF([37]BING!U19="","",[37]BING!U19)</f>
        <v>0</v>
      </c>
      <c r="V19" s="350">
        <f>IF([37]BING!V19="","",[37]BING!V19)</f>
        <v>0</v>
      </c>
      <c r="W19" s="375">
        <f>IF([37]BING!W19="","",[37]BING!W19)</f>
        <v>79</v>
      </c>
      <c r="X19" s="375">
        <f>IF([37]BING!X19="","",[37]BING!X19)</f>
        <v>82.8</v>
      </c>
      <c r="Y19" s="351">
        <f>IF([37]BING!Y19="","",[37]BING!Y19)</f>
        <v>76</v>
      </c>
      <c r="Z19" s="302">
        <f t="shared" si="8"/>
        <v>79</v>
      </c>
      <c r="AA19" s="201">
        <f t="shared" si="9"/>
        <v>81</v>
      </c>
      <c r="AB19" s="201">
        <f t="shared" si="10"/>
        <v>0</v>
      </c>
      <c r="AC19" s="201">
        <f t="shared" si="11"/>
        <v>3</v>
      </c>
      <c r="AD19" s="201">
        <f t="shared" si="12"/>
        <v>4</v>
      </c>
      <c r="AE19" s="221" t="str">
        <f t="shared" si="13"/>
        <v>Menunjukkan penguasaan dalam memahami maupun mengaplikasikan procedure text, imperative sentence, part of house, preposition of place.</v>
      </c>
      <c r="AF19" s="226" t="str">
        <f t="shared" si="14"/>
        <v>Perlu bantuan dalam 0</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73"/>
      <c r="B20" s="134">
        <f t="shared" si="7"/>
        <v>12</v>
      </c>
      <c r="C20" s="135">
        <f>IF(Data!F16="","",Data!F16)</f>
        <v>2102</v>
      </c>
      <c r="D20" s="135" t="str">
        <f>IF(Data!G16="","",Data!G16)</f>
        <v>0104675982</v>
      </c>
      <c r="E20" s="152" t="str">
        <f>IF(Data!H16="","",Data!H16)</f>
        <v>M. RAFFY MAULA DANNY</v>
      </c>
      <c r="F20" s="135" t="str">
        <f>IF(Data!I16="","",Data!I16)</f>
        <v>L</v>
      </c>
      <c r="G20" s="135">
        <f>IF([37]BING!G20="","",[37]BING!G20)</f>
        <v>80</v>
      </c>
      <c r="H20" s="135">
        <f>IF([37]BING!H20="","",[37]BING!H20)</f>
        <v>100</v>
      </c>
      <c r="I20" s="135">
        <f>IF([37]BING!I20="","",[37]BING!I20)</f>
        <v>99</v>
      </c>
      <c r="J20" s="135">
        <f>IF([37]BING!J20="","",[37]BING!J20)</f>
        <v>0</v>
      </c>
      <c r="K20" s="135">
        <f>IF([37]BING!K20="","",[37]BING!K20)</f>
        <v>0</v>
      </c>
      <c r="L20" s="135">
        <f>IF([37]BING!L20="","",[37]BING!L20)</f>
        <v>0</v>
      </c>
      <c r="M20" s="135">
        <f>IF([37]BING!M20="","",[37]BING!M20)</f>
        <v>0</v>
      </c>
      <c r="N20" s="135">
        <f>IF([37]BING!N20="","",[37]BING!N20)</f>
        <v>0</v>
      </c>
      <c r="O20" s="135">
        <f>IF([37]BING!O20="","",[37]BING!O20)</f>
        <v>81</v>
      </c>
      <c r="P20" s="135">
        <f>IF([37]BING!P20="","",[37]BING!P20)</f>
        <v>80</v>
      </c>
      <c r="Q20" s="135">
        <f>IF([37]BING!Q20="","",[37]BING!Q20)</f>
        <v>85</v>
      </c>
      <c r="R20" s="135">
        <f>IF([37]BING!R20="","",[37]BING!R20)</f>
        <v>83</v>
      </c>
      <c r="S20" s="135">
        <f>IF([37]BING!S20="","",[37]BING!S20)</f>
        <v>90</v>
      </c>
      <c r="T20" s="135">
        <f>IF([37]BING!T20="","",[37]BING!T20)</f>
        <v>0</v>
      </c>
      <c r="U20" s="135">
        <f>IF([37]BING!U20="","",[37]BING!U20)</f>
        <v>0</v>
      </c>
      <c r="V20" s="350">
        <f>IF([37]BING!V20="","",[37]BING!V20)</f>
        <v>0</v>
      </c>
      <c r="W20" s="375">
        <f>IF([37]BING!W20="","",[37]BING!W20)</f>
        <v>93</v>
      </c>
      <c r="X20" s="375">
        <f>IF([37]BING!X20="","",[37]BING!X20)</f>
        <v>83.8</v>
      </c>
      <c r="Y20" s="351">
        <f>IF([37]BING!Y20="","",[37]BING!Y20)</f>
        <v>82</v>
      </c>
      <c r="Z20" s="302">
        <f t="shared" si="8"/>
        <v>86</v>
      </c>
      <c r="AA20" s="201">
        <f t="shared" si="9"/>
        <v>100</v>
      </c>
      <c r="AB20" s="201">
        <f t="shared" si="10"/>
        <v>0</v>
      </c>
      <c r="AC20" s="201">
        <f t="shared" si="11"/>
        <v>2</v>
      </c>
      <c r="AD20" s="201">
        <f t="shared" si="12"/>
        <v>4</v>
      </c>
      <c r="AE20" s="221" t="str">
        <f t="shared" si="13"/>
        <v>Menunjukkan penguasaan dalam memahami maupun mengaplikasikan simple present tense, descriptive text, describe the food, article.</v>
      </c>
      <c r="AF20" s="226" t="str">
        <f t="shared" si="14"/>
        <v>Perlu bantuan dalam 0</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73"/>
      <c r="B21" s="134">
        <f t="shared" si="7"/>
        <v>13</v>
      </c>
      <c r="C21" s="135">
        <f>IF(Data!F17="","",Data!F17)</f>
        <v>2090</v>
      </c>
      <c r="D21" s="135" t="str">
        <f>IF(Data!G17="","",Data!G17)</f>
        <v>3090477421</v>
      </c>
      <c r="E21" s="152" t="str">
        <f>IF(Data!H17="","",Data!H17)</f>
        <v>MARWAH RIANA</v>
      </c>
      <c r="F21" s="135" t="str">
        <f>IF(Data!I17="","",Data!I17)</f>
        <v>P</v>
      </c>
      <c r="G21" s="135">
        <f>IF([37]BING!G21="","",[37]BING!G21)</f>
        <v>76</v>
      </c>
      <c r="H21" s="135">
        <f>IF([37]BING!H21="","",[37]BING!H21)</f>
        <v>100</v>
      </c>
      <c r="I21" s="135">
        <f>IF([37]BING!I21="","",[37]BING!I21)</f>
        <v>99</v>
      </c>
      <c r="J21" s="135">
        <f>IF([37]BING!J21="","",[37]BING!J21)</f>
        <v>0</v>
      </c>
      <c r="K21" s="135">
        <f>IF([37]BING!K21="","",[37]BING!K21)</f>
        <v>0</v>
      </c>
      <c r="L21" s="135">
        <f>IF([37]BING!L21="","",[37]BING!L21)</f>
        <v>0</v>
      </c>
      <c r="M21" s="135">
        <f>IF([37]BING!M21="","",[37]BING!M21)</f>
        <v>0</v>
      </c>
      <c r="N21" s="135">
        <f>IF([37]BING!N21="","",[37]BING!N21)</f>
        <v>0</v>
      </c>
      <c r="O21" s="135">
        <f>IF([37]BING!O21="","",[37]BING!O21)</f>
        <v>98</v>
      </c>
      <c r="P21" s="135">
        <f>IF([37]BING!P21="","",[37]BING!P21)</f>
        <v>100</v>
      </c>
      <c r="Q21" s="135">
        <f>IF([37]BING!Q21="","",[37]BING!Q21)</f>
        <v>99.8</v>
      </c>
      <c r="R21" s="135">
        <f>IF([37]BING!R21="","",[37]BING!R21)</f>
        <v>99</v>
      </c>
      <c r="S21" s="135">
        <f>IF([37]BING!S21="","",[37]BING!S21)</f>
        <v>90</v>
      </c>
      <c r="T21" s="135">
        <f>IF([37]BING!T21="","",[37]BING!T21)</f>
        <v>0</v>
      </c>
      <c r="U21" s="135">
        <f>IF([37]BING!U21="","",[37]BING!U21)</f>
        <v>0</v>
      </c>
      <c r="V21" s="350">
        <f>IF([37]BING!V21="","",[37]BING!V21)</f>
        <v>0</v>
      </c>
      <c r="W21" s="375">
        <f>IF([37]BING!W21="","",[37]BING!W21)</f>
        <v>91.666666666666671</v>
      </c>
      <c r="X21" s="375">
        <f>IF([37]BING!X21="","",[37]BING!X21)</f>
        <v>97.36</v>
      </c>
      <c r="Y21" s="351">
        <f>IF([37]BING!Y21="","",[37]BING!Y21)</f>
        <v>76</v>
      </c>
      <c r="Z21" s="302">
        <f t="shared" si="8"/>
        <v>88</v>
      </c>
      <c r="AA21" s="201">
        <f t="shared" si="9"/>
        <v>100</v>
      </c>
      <c r="AB21" s="201">
        <f t="shared" si="10"/>
        <v>0</v>
      </c>
      <c r="AC21" s="201">
        <f t="shared" si="11"/>
        <v>2</v>
      </c>
      <c r="AD21" s="201">
        <f t="shared" si="12"/>
        <v>4</v>
      </c>
      <c r="AE21" s="221" t="str">
        <f t="shared" si="13"/>
        <v>Menunjukkan penguasaan dalam memahami maupun mengaplikasikan simple present tense, descriptive text, describe the food, article.</v>
      </c>
      <c r="AF21" s="226" t="str">
        <f t="shared" si="14"/>
        <v>Perlu bantuan dalam 0</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73"/>
      <c r="B22" s="134">
        <f t="shared" si="7"/>
        <v>14</v>
      </c>
      <c r="C22" s="135">
        <f>IF(Data!F18="","",Data!F18)</f>
        <v>2105</v>
      </c>
      <c r="D22" s="135" t="str">
        <f>IF(Data!G18="","",Data!G18)</f>
        <v>3086284599</v>
      </c>
      <c r="E22" s="152" t="str">
        <f>IF(Data!H18="","",Data!H18)</f>
        <v>MUH. SYIFA' BAYU AJI</v>
      </c>
      <c r="F22" s="135" t="str">
        <f>IF(Data!I18="","",Data!I18)</f>
        <v>L</v>
      </c>
      <c r="G22" s="135">
        <f>IF([37]BING!G22="","",[37]BING!G22)</f>
        <v>76</v>
      </c>
      <c r="H22" s="135">
        <f>IF([37]BING!H22="","",[37]BING!H22)</f>
        <v>100</v>
      </c>
      <c r="I22" s="135">
        <f>IF([37]BING!I22="","",[37]BING!I22)</f>
        <v>77</v>
      </c>
      <c r="J22" s="135">
        <f>IF([37]BING!J22="","",[37]BING!J22)</f>
        <v>0</v>
      </c>
      <c r="K22" s="135">
        <f>IF([37]BING!K22="","",[37]BING!K22)</f>
        <v>0</v>
      </c>
      <c r="L22" s="135">
        <f>IF([37]BING!L22="","",[37]BING!L22)</f>
        <v>0</v>
      </c>
      <c r="M22" s="135">
        <f>IF([37]BING!M22="","",[37]BING!M22)</f>
        <v>0</v>
      </c>
      <c r="N22" s="135">
        <f>IF([37]BING!N22="","",[37]BING!N22)</f>
        <v>0</v>
      </c>
      <c r="O22" s="135">
        <f>IF([37]BING!O22="","",[37]BING!O22)</f>
        <v>100</v>
      </c>
      <c r="P22" s="135">
        <f>IF([37]BING!P22="","",[37]BING!P22)</f>
        <v>76</v>
      </c>
      <c r="Q22" s="135">
        <f>IF([37]BING!Q22="","",[37]BING!Q22)</f>
        <v>99.9</v>
      </c>
      <c r="R22" s="135">
        <f>IF([37]BING!R22="","",[37]BING!R22)</f>
        <v>80</v>
      </c>
      <c r="S22" s="135">
        <f>IF([37]BING!S22="","",[37]BING!S22)</f>
        <v>90</v>
      </c>
      <c r="T22" s="135">
        <f>IF([37]BING!T22="","",[37]BING!T22)</f>
        <v>0</v>
      </c>
      <c r="U22" s="135">
        <f>IF([37]BING!U22="","",[37]BING!U22)</f>
        <v>0</v>
      </c>
      <c r="V22" s="350">
        <f>IF([37]BING!V22="","",[37]BING!V22)</f>
        <v>0</v>
      </c>
      <c r="W22" s="375">
        <f>IF([37]BING!W22="","",[37]BING!W22)</f>
        <v>84.333333333333329</v>
      </c>
      <c r="X22" s="375">
        <f>IF([37]BING!X22="","",[37]BING!X22)</f>
        <v>89.179999999999993</v>
      </c>
      <c r="Y22" s="351">
        <f>IF([37]BING!Y22="","",[37]BING!Y22)</f>
        <v>77</v>
      </c>
      <c r="Z22" s="302">
        <f t="shared" si="8"/>
        <v>84</v>
      </c>
      <c r="AA22" s="201">
        <f t="shared" si="9"/>
        <v>100</v>
      </c>
      <c r="AB22" s="201">
        <f t="shared" si="10"/>
        <v>0</v>
      </c>
      <c r="AC22" s="201">
        <f t="shared" si="11"/>
        <v>2</v>
      </c>
      <c r="AD22" s="201">
        <f t="shared" si="12"/>
        <v>4</v>
      </c>
      <c r="AE22" s="221" t="str">
        <f t="shared" si="13"/>
        <v>Menunjukkan penguasaan dalam memahami maupun mengaplikasikan simple present tense, descriptive text, describe the food, article.</v>
      </c>
      <c r="AF22" s="226" t="str">
        <f t="shared" si="14"/>
        <v>Perlu bantuan dalam 0</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73"/>
      <c r="B23" s="134">
        <f t="shared" si="7"/>
        <v>15</v>
      </c>
      <c r="C23" s="135">
        <f>IF(Data!F19="","",Data!F19)</f>
        <v>2079</v>
      </c>
      <c r="D23" s="135" t="str">
        <f>IF(Data!G19="","",Data!G19)</f>
        <v>0102646736</v>
      </c>
      <c r="E23" s="152" t="str">
        <f>IF(Data!H19="","",Data!H19)</f>
        <v>MUHAMMAD FATIKHUL ILMI</v>
      </c>
      <c r="F23" s="135" t="str">
        <f>IF(Data!I19="","",Data!I19)</f>
        <v>L</v>
      </c>
      <c r="G23" s="135">
        <f>IF([37]BING!G23="","",[37]BING!G23)</f>
        <v>76</v>
      </c>
      <c r="H23" s="135">
        <f>IF([37]BING!H23="","",[37]BING!H23)</f>
        <v>100</v>
      </c>
      <c r="I23" s="135">
        <f>IF([37]BING!I23="","",[37]BING!I23)</f>
        <v>99</v>
      </c>
      <c r="J23" s="135">
        <f>IF([37]BING!J23="","",[37]BING!J23)</f>
        <v>0</v>
      </c>
      <c r="K23" s="135">
        <f>IF([37]BING!K23="","",[37]BING!K23)</f>
        <v>0</v>
      </c>
      <c r="L23" s="135">
        <f>IF([37]BING!L23="","",[37]BING!L23)</f>
        <v>0</v>
      </c>
      <c r="M23" s="135">
        <f>IF([37]BING!M23="","",[37]BING!M23)</f>
        <v>0</v>
      </c>
      <c r="N23" s="135">
        <f>IF([37]BING!N23="","",[37]BING!N23)</f>
        <v>0</v>
      </c>
      <c r="O23" s="135">
        <f>IF([37]BING!O23="","",[37]BING!O23)</f>
        <v>100</v>
      </c>
      <c r="P23" s="135">
        <f>IF([37]BING!P23="","",[37]BING!P23)</f>
        <v>98</v>
      </c>
      <c r="Q23" s="135">
        <f>IF([37]BING!Q23="","",[37]BING!Q23)</f>
        <v>99.8</v>
      </c>
      <c r="R23" s="135">
        <f>IF([37]BING!R23="","",[37]BING!R23)</f>
        <v>99</v>
      </c>
      <c r="S23" s="135">
        <f>IF([37]BING!S23="","",[37]BING!S23)</f>
        <v>85</v>
      </c>
      <c r="T23" s="135">
        <f>IF([37]BING!T23="","",[37]BING!T23)</f>
        <v>0</v>
      </c>
      <c r="U23" s="135">
        <f>IF([37]BING!U23="","",[37]BING!U23)</f>
        <v>0</v>
      </c>
      <c r="V23" s="350">
        <f>IF([37]BING!V23="","",[37]BING!V23)</f>
        <v>0</v>
      </c>
      <c r="W23" s="375">
        <f>IF([37]BING!W23="","",[37]BING!W23)</f>
        <v>91.666666666666671</v>
      </c>
      <c r="X23" s="375">
        <f>IF([37]BING!X23="","",[37]BING!X23)</f>
        <v>96.36</v>
      </c>
      <c r="Y23" s="351">
        <f>IF([37]BING!Y23="","",[37]BING!Y23)</f>
        <v>80</v>
      </c>
      <c r="Z23" s="302">
        <f t="shared" si="8"/>
        <v>89</v>
      </c>
      <c r="AA23" s="201">
        <f t="shared" si="9"/>
        <v>100</v>
      </c>
      <c r="AB23" s="201">
        <f t="shared" si="10"/>
        <v>0</v>
      </c>
      <c r="AC23" s="201">
        <f t="shared" si="11"/>
        <v>2</v>
      </c>
      <c r="AD23" s="201">
        <f t="shared" si="12"/>
        <v>4</v>
      </c>
      <c r="AE23" s="221" t="str">
        <f t="shared" si="13"/>
        <v>Menunjukkan penguasaan dalam memahami maupun mengaplikasikan simple present tense, descriptive text, describe the food, article.</v>
      </c>
      <c r="AF23" s="226" t="str">
        <f t="shared" si="14"/>
        <v>Perlu bantuan dalam 0</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73"/>
      <c r="B24" s="134">
        <f t="shared" si="7"/>
        <v>16</v>
      </c>
      <c r="C24" s="135">
        <f>IF(Data!F20="","",Data!F20)</f>
        <v>2106</v>
      </c>
      <c r="D24" s="135" t="str">
        <f>IF(Data!G20="","",Data!G20)</f>
        <v>3117077014</v>
      </c>
      <c r="E24" s="152" t="str">
        <f>IF(Data!H20="","",Data!H20)</f>
        <v>MUHAMMAD RAZIF KASYAFANI</v>
      </c>
      <c r="F24" s="135" t="str">
        <f>IF(Data!I20="","",Data!I20)</f>
        <v>L</v>
      </c>
      <c r="G24" s="135">
        <f>IF([37]BING!G24="","",[37]BING!G24)</f>
        <v>76</v>
      </c>
      <c r="H24" s="135">
        <f>IF([37]BING!H24="","",[37]BING!H24)</f>
        <v>90</v>
      </c>
      <c r="I24" s="135">
        <f>IF([37]BING!I24="","",[37]BING!I24)</f>
        <v>100</v>
      </c>
      <c r="J24" s="135">
        <f>IF([37]BING!J24="","",[37]BING!J24)</f>
        <v>0</v>
      </c>
      <c r="K24" s="135">
        <f>IF([37]BING!K24="","",[37]BING!K24)</f>
        <v>0</v>
      </c>
      <c r="L24" s="135">
        <f>IF([37]BING!L24="","",[37]BING!L24)</f>
        <v>0</v>
      </c>
      <c r="M24" s="135">
        <f>IF([37]BING!M24="","",[37]BING!M24)</f>
        <v>0</v>
      </c>
      <c r="N24" s="135">
        <f>IF([37]BING!N24="","",[37]BING!N24)</f>
        <v>0</v>
      </c>
      <c r="O24" s="135">
        <f>IF([37]BING!O24="","",[37]BING!O24)</f>
        <v>76</v>
      </c>
      <c r="P24" s="135">
        <f>IF([37]BING!P24="","",[37]BING!P24)</f>
        <v>80</v>
      </c>
      <c r="Q24" s="135">
        <f>IF([37]BING!Q24="","",[37]BING!Q24)</f>
        <v>80.2</v>
      </c>
      <c r="R24" s="135">
        <f>IF([37]BING!R24="","",[37]BING!R24)</f>
        <v>100</v>
      </c>
      <c r="S24" s="135">
        <f>IF([37]BING!S24="","",[37]BING!S24)</f>
        <v>79</v>
      </c>
      <c r="T24" s="135">
        <f>IF([37]BING!T24="","",[37]BING!T24)</f>
        <v>0</v>
      </c>
      <c r="U24" s="135">
        <f>IF([37]BING!U24="","",[37]BING!U24)</f>
        <v>0</v>
      </c>
      <c r="V24" s="350">
        <f>IF([37]BING!V24="","",[37]BING!V24)</f>
        <v>0</v>
      </c>
      <c r="W24" s="375">
        <f>IF([37]BING!W24="","",[37]BING!W24)</f>
        <v>88.666666666666671</v>
      </c>
      <c r="X24" s="375">
        <f>IF([37]BING!X24="","",[37]BING!X24)</f>
        <v>83.039999999999992</v>
      </c>
      <c r="Y24" s="351">
        <f>IF([37]BING!Y24="","",[37]BING!Y24)</f>
        <v>77</v>
      </c>
      <c r="Z24" s="302">
        <f t="shared" si="8"/>
        <v>83</v>
      </c>
      <c r="AA24" s="201">
        <f t="shared" si="9"/>
        <v>100</v>
      </c>
      <c r="AB24" s="201">
        <f t="shared" si="10"/>
        <v>0</v>
      </c>
      <c r="AC24" s="201">
        <f t="shared" si="11"/>
        <v>3</v>
      </c>
      <c r="AD24" s="201">
        <f t="shared" si="12"/>
        <v>4</v>
      </c>
      <c r="AE24" s="221" t="str">
        <f t="shared" si="13"/>
        <v>Menunjukkan penguasaan dalam memahami maupun mengaplikasikan procedure text, imperative sentence, part of house, preposition of place.</v>
      </c>
      <c r="AF24" s="226" t="str">
        <f t="shared" si="14"/>
        <v>Perlu bantuan dalam 0</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73"/>
      <c r="B25" s="134">
        <f t="shared" si="7"/>
        <v>17</v>
      </c>
      <c r="C25" s="135">
        <f>IF(Data!F21="","",Data!F21)</f>
        <v>2092</v>
      </c>
      <c r="D25" s="135" t="str">
        <f>IF(Data!G21="","",Data!G21)</f>
        <v>3098715690</v>
      </c>
      <c r="E25" s="152" t="str">
        <f>IF(Data!H21="","",Data!H21)</f>
        <v>NAZILATUN NIKMAH</v>
      </c>
      <c r="F25" s="135" t="str">
        <f>IF(Data!I21="","",Data!I21)</f>
        <v>P</v>
      </c>
      <c r="G25" s="135">
        <f>IF([37]BING!G25="","",[37]BING!G25)</f>
        <v>90</v>
      </c>
      <c r="H25" s="135">
        <f>IF([37]BING!H25="","",[37]BING!H25)</f>
        <v>80</v>
      </c>
      <c r="I25" s="135">
        <f>IF([37]BING!I25="","",[37]BING!I25)</f>
        <v>91</v>
      </c>
      <c r="J25" s="135">
        <f>IF([37]BING!J25="","",[37]BING!J25)</f>
        <v>0</v>
      </c>
      <c r="K25" s="135">
        <f>IF([37]BING!K25="","",[37]BING!K25)</f>
        <v>0</v>
      </c>
      <c r="L25" s="135">
        <f>IF([37]BING!L25="","",[37]BING!L25)</f>
        <v>0</v>
      </c>
      <c r="M25" s="135">
        <f>IF([37]BING!M25="","",[37]BING!M25)</f>
        <v>0</v>
      </c>
      <c r="N25" s="135">
        <f>IF([37]BING!N25="","",[37]BING!N25)</f>
        <v>0</v>
      </c>
      <c r="O25" s="135">
        <f>IF([37]BING!O25="","",[37]BING!O25)</f>
        <v>84</v>
      </c>
      <c r="P25" s="135">
        <f>IF([37]BING!P25="","",[37]BING!P25)</f>
        <v>100</v>
      </c>
      <c r="Q25" s="135">
        <f>IF([37]BING!Q25="","",[37]BING!Q25)</f>
        <v>82</v>
      </c>
      <c r="R25" s="135">
        <f>IF([37]BING!R25="","",[37]BING!R25)</f>
        <v>90</v>
      </c>
      <c r="S25" s="135">
        <f>IF([37]BING!S25="","",[37]BING!S25)</f>
        <v>87</v>
      </c>
      <c r="T25" s="135">
        <f>IF([37]BING!T25="","",[37]BING!T25)</f>
        <v>0</v>
      </c>
      <c r="U25" s="135">
        <f>IF([37]BING!U25="","",[37]BING!U25)</f>
        <v>0</v>
      </c>
      <c r="V25" s="350">
        <f>IF([37]BING!V25="","",[37]BING!V25)</f>
        <v>0</v>
      </c>
      <c r="W25" s="375">
        <f>IF([37]BING!W25="","",[37]BING!W25)</f>
        <v>87</v>
      </c>
      <c r="X25" s="375">
        <f>IF([37]BING!X25="","",[37]BING!X25)</f>
        <v>88.6</v>
      </c>
      <c r="Y25" s="351">
        <f>IF([37]BING!Y25="","",[37]BING!Y25)</f>
        <v>95</v>
      </c>
      <c r="Z25" s="302">
        <f t="shared" si="8"/>
        <v>90</v>
      </c>
      <c r="AA25" s="201">
        <f t="shared" si="9"/>
        <v>91</v>
      </c>
      <c r="AB25" s="201">
        <f t="shared" si="10"/>
        <v>0</v>
      </c>
      <c r="AC25" s="201">
        <f t="shared" si="11"/>
        <v>3</v>
      </c>
      <c r="AD25" s="201">
        <f t="shared" si="12"/>
        <v>4</v>
      </c>
      <c r="AE25" s="221" t="str">
        <f t="shared" si="13"/>
        <v>Menunjukkan penguasaan dalam memahami maupun mengaplikasikan procedure text, imperative sentence, part of house, preposition of place.</v>
      </c>
      <c r="AF25" s="226" t="str">
        <f t="shared" si="14"/>
        <v>Perlu bantuan dalam 0</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73"/>
      <c r="B26" s="134">
        <f t="shared" si="7"/>
        <v>18</v>
      </c>
      <c r="C26" s="135">
        <f>IF(Data!F22="","",Data!F22)</f>
        <v>2114</v>
      </c>
      <c r="D26" s="135" t="str">
        <f>IF(Data!G22="","",Data!G22)</f>
        <v>0095372418</v>
      </c>
      <c r="E26" s="152" t="str">
        <f>IF(Data!H22="","",Data!H22)</f>
        <v>NIRMALA MAHARANI</v>
      </c>
      <c r="F26" s="135" t="str">
        <f>IF(Data!I22="","",Data!I22)</f>
        <v>P</v>
      </c>
      <c r="G26" s="135">
        <f>IF([37]BING!G26="","",[37]BING!G26)</f>
        <v>90</v>
      </c>
      <c r="H26" s="135">
        <f>IF([37]BING!H26="","",[37]BING!H26)</f>
        <v>80</v>
      </c>
      <c r="I26" s="135">
        <f>IF([37]BING!I26="","",[37]BING!I26)</f>
        <v>76</v>
      </c>
      <c r="J26" s="135">
        <f>IF([37]BING!J26="","",[37]BING!J26)</f>
        <v>0</v>
      </c>
      <c r="K26" s="135">
        <f>IF([37]BING!K26="","",[37]BING!K26)</f>
        <v>0</v>
      </c>
      <c r="L26" s="135">
        <f>IF([37]BING!L26="","",[37]BING!L26)</f>
        <v>0</v>
      </c>
      <c r="M26" s="135">
        <f>IF([37]BING!M26="","",[37]BING!M26)</f>
        <v>0</v>
      </c>
      <c r="N26" s="135">
        <f>IF([37]BING!N26="","",[37]BING!N26)</f>
        <v>0</v>
      </c>
      <c r="O26" s="135">
        <f>IF([37]BING!O26="","",[37]BING!O26)</f>
        <v>81</v>
      </c>
      <c r="P26" s="135">
        <f>IF([37]BING!P26="","",[37]BING!P26)</f>
        <v>100</v>
      </c>
      <c r="Q26" s="135">
        <f>IF([37]BING!Q26="","",[37]BING!Q26)</f>
        <v>99.8</v>
      </c>
      <c r="R26" s="135">
        <f>IF([37]BING!R26="","",[37]BING!R26)</f>
        <v>76</v>
      </c>
      <c r="S26" s="135">
        <f>IF([37]BING!S26="","",[37]BING!S26)</f>
        <v>80</v>
      </c>
      <c r="T26" s="135">
        <f>IF([37]BING!T26="","",[37]BING!T26)</f>
        <v>0</v>
      </c>
      <c r="U26" s="135">
        <f>IF([37]BING!U26="","",[37]BING!U26)</f>
        <v>0</v>
      </c>
      <c r="V26" s="350">
        <f>IF([37]BING!V26="","",[37]BING!V26)</f>
        <v>0</v>
      </c>
      <c r="W26" s="375">
        <f>IF([37]BING!W26="","",[37]BING!W26)</f>
        <v>82</v>
      </c>
      <c r="X26" s="375">
        <f>IF([37]BING!X26="","",[37]BING!X26)</f>
        <v>87.36</v>
      </c>
      <c r="Y26" s="351">
        <f>IF([37]BING!Y26="","",[37]BING!Y26)</f>
        <v>77</v>
      </c>
      <c r="Z26" s="302">
        <f t="shared" si="8"/>
        <v>82</v>
      </c>
      <c r="AA26" s="201">
        <f t="shared" si="9"/>
        <v>90</v>
      </c>
      <c r="AB26" s="201">
        <f t="shared" si="10"/>
        <v>0</v>
      </c>
      <c r="AC26" s="201">
        <f t="shared" si="11"/>
        <v>1</v>
      </c>
      <c r="AD26" s="201">
        <f t="shared" si="12"/>
        <v>4</v>
      </c>
      <c r="AE26" s="221" t="str">
        <f t="shared" si="13"/>
        <v>Menunjukkan penguasaan dalam memahami maupun mengaplikasikan greetings, introduce ourself, hobbies, pronoun.</v>
      </c>
      <c r="AF26" s="226" t="str">
        <f t="shared" si="14"/>
        <v>Perlu bantuan dalam 0</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73"/>
      <c r="B27" s="134">
        <f t="shared" si="7"/>
        <v>19</v>
      </c>
      <c r="C27" s="135">
        <f>IF(Data!F23="","",Data!F23)</f>
        <v>2149</v>
      </c>
      <c r="D27" s="135" t="str">
        <f>IF(Data!G23="","",Data!G23)</f>
        <v>3100029460</v>
      </c>
      <c r="E27" s="152" t="str">
        <f>IF(Data!H23="","",Data!H23)</f>
        <v>NOR ALIA SILFA</v>
      </c>
      <c r="F27" s="135" t="str">
        <f>IF(Data!I23="","",Data!I23)</f>
        <v>P</v>
      </c>
      <c r="G27" s="135">
        <f>IF([37]BING!G27="","",[37]BING!G27)</f>
        <v>85</v>
      </c>
      <c r="H27" s="135">
        <f>IF([37]BING!H27="","",[37]BING!H27)</f>
        <v>100</v>
      </c>
      <c r="I27" s="135">
        <f>IF([37]BING!I27="","",[37]BING!I27)</f>
        <v>80</v>
      </c>
      <c r="J27" s="135">
        <f>IF([37]BING!J27="","",[37]BING!J27)</f>
        <v>0</v>
      </c>
      <c r="K27" s="135">
        <f>IF([37]BING!K27="","",[37]BING!K27)</f>
        <v>0</v>
      </c>
      <c r="L27" s="135">
        <f>IF([37]BING!L27="","",[37]BING!L27)</f>
        <v>0</v>
      </c>
      <c r="M27" s="135">
        <f>IF([37]BING!M27="","",[37]BING!M27)</f>
        <v>0</v>
      </c>
      <c r="N27" s="135">
        <f>IF([37]BING!N27="","",[37]BING!N27)</f>
        <v>0</v>
      </c>
      <c r="O27" s="135">
        <f>IF([37]BING!O27="","",[37]BING!O27)</f>
        <v>76</v>
      </c>
      <c r="P27" s="135">
        <f>IF([37]BING!P27="","",[37]BING!P27)</f>
        <v>100</v>
      </c>
      <c r="Q27" s="135">
        <f>IF([37]BING!Q27="","",[37]BING!Q27)</f>
        <v>99.8</v>
      </c>
      <c r="R27" s="135">
        <f>IF([37]BING!R27="","",[37]BING!R27)</f>
        <v>80</v>
      </c>
      <c r="S27" s="135">
        <f>IF([37]BING!S27="","",[37]BING!S27)</f>
        <v>81</v>
      </c>
      <c r="T27" s="135">
        <f>IF([37]BING!T27="","",[37]BING!T27)</f>
        <v>0</v>
      </c>
      <c r="U27" s="135">
        <f>IF([37]BING!U27="","",[37]BING!U27)</f>
        <v>0</v>
      </c>
      <c r="V27" s="350">
        <f>IF([37]BING!V27="","",[37]BING!V27)</f>
        <v>0</v>
      </c>
      <c r="W27" s="375">
        <f>IF([37]BING!W27="","",[37]BING!W27)</f>
        <v>88.333333333333329</v>
      </c>
      <c r="X27" s="375">
        <f>IF([37]BING!X27="","",[37]BING!X27)</f>
        <v>87.36</v>
      </c>
      <c r="Y27" s="351">
        <f>IF([37]BING!Y27="","",[37]BING!Y27)</f>
        <v>90</v>
      </c>
      <c r="Z27" s="302">
        <f t="shared" si="8"/>
        <v>89</v>
      </c>
      <c r="AA27" s="201">
        <f t="shared" si="9"/>
        <v>100</v>
      </c>
      <c r="AB27" s="201">
        <f t="shared" si="10"/>
        <v>0</v>
      </c>
      <c r="AC27" s="201">
        <f t="shared" si="11"/>
        <v>2</v>
      </c>
      <c r="AD27" s="201">
        <f t="shared" si="12"/>
        <v>4</v>
      </c>
      <c r="AE27" s="221" t="str">
        <f t="shared" si="13"/>
        <v>Menunjukkan penguasaan dalam memahami maupun mengaplikasikan simple present tense, descriptive text, describe the food, article.</v>
      </c>
      <c r="AF27" s="226" t="str">
        <f t="shared" si="14"/>
        <v>Perlu bantuan dalam 0</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73"/>
      <c r="B28" s="134">
        <f t="shared" si="7"/>
        <v>20</v>
      </c>
      <c r="C28" s="135">
        <f>IF(Data!F24="","",Data!F24)</f>
        <v>2110</v>
      </c>
      <c r="D28" s="135" t="str">
        <f>IF(Data!G24="","",Data!G24)</f>
        <v>0098467142</v>
      </c>
      <c r="E28" s="152" t="str">
        <f>IF(Data!H24="","",Data!H24)</f>
        <v>NUR MUTIA</v>
      </c>
      <c r="F28" s="135" t="str">
        <f>IF(Data!I24="","",Data!I24)</f>
        <v>P</v>
      </c>
      <c r="G28" s="135">
        <f>IF([37]BING!G28="","",[37]BING!G28)</f>
        <v>85</v>
      </c>
      <c r="H28" s="135">
        <f>IF([37]BING!H28="","",[37]BING!H28)</f>
        <v>100</v>
      </c>
      <c r="I28" s="135">
        <f>IF([37]BING!I28="","",[37]BING!I28)</f>
        <v>76</v>
      </c>
      <c r="J28" s="135">
        <f>IF([37]BING!J28="","",[37]BING!J28)</f>
        <v>0</v>
      </c>
      <c r="K28" s="135">
        <f>IF([37]BING!K28="","",[37]BING!K28)</f>
        <v>0</v>
      </c>
      <c r="L28" s="135">
        <f>IF([37]BING!L28="","",[37]BING!L28)</f>
        <v>0</v>
      </c>
      <c r="M28" s="135">
        <f>IF([37]BING!M28="","",[37]BING!M28)</f>
        <v>0</v>
      </c>
      <c r="N28" s="135">
        <f>IF([37]BING!N28="","",[37]BING!N28)</f>
        <v>0</v>
      </c>
      <c r="O28" s="135">
        <f>IF([37]BING!O28="","",[37]BING!O28)</f>
        <v>99</v>
      </c>
      <c r="P28" s="135">
        <f>IF([37]BING!P28="","",[37]BING!P28)</f>
        <v>100</v>
      </c>
      <c r="Q28" s="135">
        <f>IF([37]BING!Q28="","",[37]BING!Q28)</f>
        <v>99.8</v>
      </c>
      <c r="R28" s="135">
        <f>IF([37]BING!R28="","",[37]BING!R28)</f>
        <v>76</v>
      </c>
      <c r="S28" s="135">
        <f>IF([37]BING!S28="","",[37]BING!S28)</f>
        <v>86</v>
      </c>
      <c r="T28" s="135">
        <f>IF([37]BING!T28="","",[37]BING!T28)</f>
        <v>0</v>
      </c>
      <c r="U28" s="135">
        <f>IF([37]BING!U28="","",[37]BING!U28)</f>
        <v>0</v>
      </c>
      <c r="V28" s="350">
        <f>IF([37]BING!V28="","",[37]BING!V28)</f>
        <v>0</v>
      </c>
      <c r="W28" s="375">
        <f>IF([37]BING!W28="","",[37]BING!W28)</f>
        <v>87</v>
      </c>
      <c r="X28" s="375">
        <f>IF([37]BING!X28="","",[37]BING!X28)</f>
        <v>92.16</v>
      </c>
      <c r="Y28" s="351">
        <f>IF([37]BING!Y28="","",[37]BING!Y28)</f>
        <v>85</v>
      </c>
      <c r="Z28" s="302">
        <f t="shared" si="8"/>
        <v>88</v>
      </c>
      <c r="AA28" s="201">
        <f t="shared" si="9"/>
        <v>100</v>
      </c>
      <c r="AB28" s="201">
        <f t="shared" si="10"/>
        <v>0</v>
      </c>
      <c r="AC28" s="201">
        <f t="shared" si="11"/>
        <v>2</v>
      </c>
      <c r="AD28" s="201">
        <f t="shared" si="12"/>
        <v>4</v>
      </c>
      <c r="AE28" s="221" t="str">
        <f t="shared" si="13"/>
        <v>Menunjukkan penguasaan dalam memahami maupun mengaplikasikan simple present tense, descriptive text, describe the food, article.</v>
      </c>
      <c r="AF28" s="226" t="str">
        <f t="shared" si="14"/>
        <v>Perlu bantuan dalam 0</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73"/>
      <c r="B29" s="134">
        <f t="shared" si="7"/>
        <v>21</v>
      </c>
      <c r="C29" s="135">
        <f>IF(Data!F25="","",Data!F25)</f>
        <v>2098</v>
      </c>
      <c r="D29" s="135" t="str">
        <f>IF(Data!G25="","",Data!G25)</f>
        <v>3101119122</v>
      </c>
      <c r="E29" s="152" t="str">
        <f>IF(Data!H25="","",Data!H25)</f>
        <v>ROHMAT HIDAYAT</v>
      </c>
      <c r="F29" s="135" t="str">
        <f>IF(Data!I25="","",Data!I25)</f>
        <v>L</v>
      </c>
      <c r="G29" s="135">
        <f>IF([37]BING!G29="","",[37]BING!G29)</f>
        <v>76</v>
      </c>
      <c r="H29" s="135">
        <f>IF([37]BING!H29="","",[37]BING!H29)</f>
        <v>100</v>
      </c>
      <c r="I29" s="135">
        <f>IF([37]BING!I29="","",[37]BING!I29)</f>
        <v>77</v>
      </c>
      <c r="J29" s="135">
        <f>IF([37]BING!J29="","",[37]BING!J29)</f>
        <v>0</v>
      </c>
      <c r="K29" s="135">
        <f>IF([37]BING!K29="","",[37]BING!K29)</f>
        <v>0</v>
      </c>
      <c r="L29" s="135">
        <f>IF([37]BING!L29="","",[37]BING!L29)</f>
        <v>0</v>
      </c>
      <c r="M29" s="135">
        <f>IF([37]BING!M29="","",[37]BING!M29)</f>
        <v>0</v>
      </c>
      <c r="N29" s="135">
        <f>IF([37]BING!N29="","",[37]BING!N29)</f>
        <v>0</v>
      </c>
      <c r="O29" s="135">
        <f>IF([37]BING!O29="","",[37]BING!O29)</f>
        <v>83</v>
      </c>
      <c r="P29" s="135">
        <f>IF([37]BING!P29="","",[37]BING!P29)</f>
        <v>82</v>
      </c>
      <c r="Q29" s="135">
        <f>IF([37]BING!Q29="","",[37]BING!Q29)</f>
        <v>80</v>
      </c>
      <c r="R29" s="135">
        <f>IF([37]BING!R29="","",[37]BING!R29)</f>
        <v>81</v>
      </c>
      <c r="S29" s="135">
        <f>IF([37]BING!S29="","",[37]BING!S29)</f>
        <v>90</v>
      </c>
      <c r="T29" s="135">
        <f>IF([37]BING!T29="","",[37]BING!T29)</f>
        <v>0</v>
      </c>
      <c r="U29" s="135">
        <f>IF([37]BING!U29="","",[37]BING!U29)</f>
        <v>0</v>
      </c>
      <c r="V29" s="350">
        <f>IF([37]BING!V29="","",[37]BING!V29)</f>
        <v>0</v>
      </c>
      <c r="W29" s="375">
        <f>IF([37]BING!W29="","",[37]BING!W29)</f>
        <v>84.333333333333329</v>
      </c>
      <c r="X29" s="375">
        <f>IF([37]BING!X29="","",[37]BING!X29)</f>
        <v>83.2</v>
      </c>
      <c r="Y29" s="351">
        <f>IF([37]BING!Y29="","",[37]BING!Y29)</f>
        <v>80</v>
      </c>
      <c r="Z29" s="302">
        <f t="shared" si="8"/>
        <v>83</v>
      </c>
      <c r="AA29" s="201">
        <f t="shared" si="9"/>
        <v>100</v>
      </c>
      <c r="AB29" s="201">
        <f t="shared" si="10"/>
        <v>0</v>
      </c>
      <c r="AC29" s="201">
        <f t="shared" si="11"/>
        <v>2</v>
      </c>
      <c r="AD29" s="201">
        <f t="shared" si="12"/>
        <v>4</v>
      </c>
      <c r="AE29" s="221" t="str">
        <f t="shared" si="13"/>
        <v>Menunjukkan penguasaan dalam memahami maupun mengaplikasikan simple present tense, descriptive text, describe the food, article.</v>
      </c>
      <c r="AF29" s="226" t="str">
        <f t="shared" si="14"/>
        <v>Perlu bantuan dalam 0</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73"/>
      <c r="B30" s="134">
        <f t="shared" si="7"/>
        <v>22</v>
      </c>
      <c r="C30" s="135">
        <f>IF(Data!F26="","",Data!F26)</f>
        <v>2080</v>
      </c>
      <c r="D30" s="135" t="str">
        <f>IF(Data!G26="","",Data!G26)</f>
        <v>0091657289</v>
      </c>
      <c r="E30" s="152" t="str">
        <f>IF(Data!H26="","",Data!H26)</f>
        <v>SABRINA OKTAVIANI</v>
      </c>
      <c r="F30" s="135" t="str">
        <f>IF(Data!I26="","",Data!I26)</f>
        <v>P</v>
      </c>
      <c r="G30" s="135">
        <f>IF([37]BING!G30="","",[37]BING!G30)</f>
        <v>85</v>
      </c>
      <c r="H30" s="135">
        <f>IF([37]BING!H30="","",[37]BING!H30)</f>
        <v>76</v>
      </c>
      <c r="I30" s="135">
        <f>IF([37]BING!I30="","",[37]BING!I30)</f>
        <v>100</v>
      </c>
      <c r="J30" s="135">
        <f>IF([37]BING!J30="","",[37]BING!J30)</f>
        <v>0</v>
      </c>
      <c r="K30" s="135">
        <f>IF([37]BING!K30="","",[37]BING!K30)</f>
        <v>0</v>
      </c>
      <c r="L30" s="135">
        <f>IF([37]BING!L30="","",[37]BING!L30)</f>
        <v>0</v>
      </c>
      <c r="M30" s="135">
        <f>IF([37]BING!M30="","",[37]BING!M30)</f>
        <v>0</v>
      </c>
      <c r="N30" s="135">
        <f>IF([37]BING!N30="","",[37]BING!N30)</f>
        <v>0</v>
      </c>
      <c r="O30" s="135">
        <f>IF([37]BING!O30="","",[37]BING!O30)</f>
        <v>76</v>
      </c>
      <c r="P30" s="135">
        <f>IF([37]BING!P30="","",[37]BING!P30)</f>
        <v>80</v>
      </c>
      <c r="Q30" s="135">
        <f>IF([37]BING!Q30="","",[37]BING!Q30)</f>
        <v>76.3</v>
      </c>
      <c r="R30" s="135">
        <f>IF([37]BING!R30="","",[37]BING!R30)</f>
        <v>100</v>
      </c>
      <c r="S30" s="135">
        <f>IF([37]BING!S30="","",[37]BING!S30)</f>
        <v>77</v>
      </c>
      <c r="T30" s="135">
        <f>IF([37]BING!T30="","",[37]BING!T30)</f>
        <v>0</v>
      </c>
      <c r="U30" s="135">
        <f>IF([37]BING!U30="","",[37]BING!U30)</f>
        <v>0</v>
      </c>
      <c r="V30" s="350">
        <f>IF([37]BING!V30="","",[37]BING!V30)</f>
        <v>0</v>
      </c>
      <c r="W30" s="375">
        <f>IF([37]BING!W30="","",[37]BING!W30)</f>
        <v>87</v>
      </c>
      <c r="X30" s="375">
        <f>IF([37]BING!X30="","",[37]BING!X30)</f>
        <v>81.86</v>
      </c>
      <c r="Y30" s="351">
        <f>IF([37]BING!Y30="","",[37]BING!Y30)</f>
        <v>78</v>
      </c>
      <c r="Z30" s="302">
        <f t="shared" si="8"/>
        <v>82</v>
      </c>
      <c r="AA30" s="201">
        <f t="shared" si="9"/>
        <v>100</v>
      </c>
      <c r="AB30" s="201">
        <f t="shared" si="10"/>
        <v>0</v>
      </c>
      <c r="AC30" s="201">
        <f t="shared" si="11"/>
        <v>3</v>
      </c>
      <c r="AD30" s="201">
        <f t="shared" si="12"/>
        <v>4</v>
      </c>
      <c r="AE30" s="221" t="str">
        <f t="shared" si="13"/>
        <v>Menunjukkan penguasaan dalam memahami maupun mengaplikasikan procedure text, imperative sentence, part of house, preposition of place.</v>
      </c>
      <c r="AF30" s="226" t="str">
        <f t="shared" si="14"/>
        <v>Perlu bantuan dalam 0</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73"/>
      <c r="B31" s="134">
        <f t="shared" si="7"/>
        <v>23</v>
      </c>
      <c r="C31" s="135">
        <f>IF(Data!F27="","",Data!F27)</f>
        <v>2101</v>
      </c>
      <c r="D31" s="135" t="str">
        <f>IF(Data!G27="","",Data!G27)</f>
        <v>0072355816</v>
      </c>
      <c r="E31" s="152" t="str">
        <f>IF(Data!H27="","",Data!H27)</f>
        <v>TRI MULIA SAPUTRA</v>
      </c>
      <c r="F31" s="135" t="str">
        <f>IF(Data!I27="","",Data!I27)</f>
        <v>L</v>
      </c>
      <c r="G31" s="135">
        <f>IF([37]BING!G31="","",[37]BING!G31)</f>
        <v>90</v>
      </c>
      <c r="H31" s="135">
        <f>IF([37]BING!H31="","",[37]BING!H31)</f>
        <v>80</v>
      </c>
      <c r="I31" s="135">
        <f>IF([37]BING!I31="","",[37]BING!I31)</f>
        <v>76</v>
      </c>
      <c r="J31" s="135">
        <f>IF([37]BING!J31="","",[37]BING!J31)</f>
        <v>0</v>
      </c>
      <c r="K31" s="135">
        <f>IF([37]BING!K31="","",[37]BING!K31)</f>
        <v>0</v>
      </c>
      <c r="L31" s="135">
        <f>IF([37]BING!L31="","",[37]BING!L31)</f>
        <v>0</v>
      </c>
      <c r="M31" s="135">
        <f>IF([37]BING!M31="","",[37]BING!M31)</f>
        <v>0</v>
      </c>
      <c r="N31" s="135">
        <f>IF([37]BING!N31="","",[37]BING!N31)</f>
        <v>0</v>
      </c>
      <c r="O31" s="135">
        <f>IF([37]BING!O31="","",[37]BING!O31)</f>
        <v>77</v>
      </c>
      <c r="P31" s="135">
        <f>IF([37]BING!P31="","",[37]BING!P31)</f>
        <v>99</v>
      </c>
      <c r="Q31" s="135">
        <f>IF([37]BING!Q31="","",[37]BING!Q31)</f>
        <v>100</v>
      </c>
      <c r="R31" s="135">
        <f>IF([37]BING!R31="","",[37]BING!R31)</f>
        <v>76</v>
      </c>
      <c r="S31" s="135">
        <f>IF([37]BING!S31="","",[37]BING!S31)</f>
        <v>80</v>
      </c>
      <c r="T31" s="135">
        <f>IF([37]BING!T31="","",[37]BING!T31)</f>
        <v>0</v>
      </c>
      <c r="U31" s="135">
        <f>IF([37]BING!U31="","",[37]BING!U31)</f>
        <v>0</v>
      </c>
      <c r="V31" s="350">
        <f>IF([37]BING!V31="","",[37]BING!V31)</f>
        <v>0</v>
      </c>
      <c r="W31" s="375">
        <f>IF([37]BING!W31="","",[37]BING!W31)</f>
        <v>82</v>
      </c>
      <c r="X31" s="375">
        <f>IF([37]BING!X31="","",[37]BING!X31)</f>
        <v>86.4</v>
      </c>
      <c r="Y31" s="351">
        <f>IF([37]BING!Y31="","",[37]BING!Y31)</f>
        <v>82</v>
      </c>
      <c r="Z31" s="302">
        <f t="shared" si="8"/>
        <v>83</v>
      </c>
      <c r="AA31" s="201">
        <f t="shared" si="9"/>
        <v>90</v>
      </c>
      <c r="AB31" s="201">
        <f t="shared" si="10"/>
        <v>0</v>
      </c>
      <c r="AC31" s="201">
        <f t="shared" si="11"/>
        <v>1</v>
      </c>
      <c r="AD31" s="201">
        <f t="shared" si="12"/>
        <v>4</v>
      </c>
      <c r="AE31" s="221" t="str">
        <f t="shared" si="13"/>
        <v>Menunjukkan penguasaan dalam memahami maupun mengaplikasikan greetings, introduce ourself, hobbies, pronoun.</v>
      </c>
      <c r="AF31" s="226" t="str">
        <f t="shared" si="14"/>
        <v>Perlu bantuan dalam 0</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73"/>
      <c r="B32" s="134" t="str">
        <f t="shared" si="7"/>
        <v/>
      </c>
      <c r="C32" s="135" t="str">
        <f>IF(Data!F28="","",Data!F28)</f>
        <v/>
      </c>
      <c r="D32" s="135" t="str">
        <f>IF(Data!G28="","",Data!G28)</f>
        <v/>
      </c>
      <c r="E32" s="152" t="str">
        <f>IF(Data!H28="","",Data!H28)</f>
        <v/>
      </c>
      <c r="F32" s="135" t="str">
        <f>IF(Data!I28="","",Data!I28)</f>
        <v/>
      </c>
      <c r="G32" s="135">
        <f>IF([37]BING!G32="","",[37]BING!G32)</f>
        <v>85</v>
      </c>
      <c r="H32" s="135">
        <f>IF([37]BING!H32="","",[37]BING!H32)</f>
        <v>100</v>
      </c>
      <c r="I32" s="135">
        <f>IF([37]BING!I32="","",[37]BING!I32)</f>
        <v>90</v>
      </c>
      <c r="J32" s="135">
        <f>IF([37]BING!J32="","",[37]BING!J32)</f>
        <v>0</v>
      </c>
      <c r="K32" s="135">
        <f>IF([37]BING!K32="","",[37]BING!K32)</f>
        <v>0</v>
      </c>
      <c r="L32" s="135">
        <f>IF([37]BING!L32="","",[37]BING!L32)</f>
        <v>0</v>
      </c>
      <c r="M32" s="135">
        <f>IF([37]BING!M32="","",[37]BING!M32)</f>
        <v>0</v>
      </c>
      <c r="N32" s="135">
        <f>IF([37]BING!N32="","",[37]BING!N32)</f>
        <v>0</v>
      </c>
      <c r="O32" s="135">
        <f>IF([37]BING!O32="","",[37]BING!O32)</f>
        <v>100</v>
      </c>
      <c r="P32" s="135">
        <f>IF([37]BING!P32="","",[37]BING!P32)</f>
        <v>80</v>
      </c>
      <c r="Q32" s="135">
        <f>IF([37]BING!Q32="","",[37]BING!Q32)</f>
        <v>99.9</v>
      </c>
      <c r="R32" s="135">
        <f>IF([37]BING!R32="","",[37]BING!R32)</f>
        <v>76</v>
      </c>
      <c r="S32" s="135">
        <f>IF([37]BING!S32="","",[37]BING!S32)</f>
        <v>85</v>
      </c>
      <c r="T32" s="135">
        <f>IF([37]BING!T32="","",[37]BING!T32)</f>
        <v>0</v>
      </c>
      <c r="U32" s="135">
        <f>IF([37]BING!U32="","",[37]BING!U32)</f>
        <v>0</v>
      </c>
      <c r="V32" s="350">
        <f>IF([37]BING!V32="","",[37]BING!V32)</f>
        <v>0</v>
      </c>
      <c r="W32" s="375">
        <f>IF([37]BING!W32="","",[37]BING!W32)</f>
        <v>91.666666666666671</v>
      </c>
      <c r="X32" s="375">
        <f>IF([37]BING!X32="","",[37]BING!X32)</f>
        <v>88.179999999999993</v>
      </c>
      <c r="Y32" s="351">
        <f>IF([37]BING!Y32="","",[37]BING!Y32)</f>
        <v>79</v>
      </c>
      <c r="Z32" s="302">
        <f t="shared" si="8"/>
        <v>86</v>
      </c>
      <c r="AA32" s="201">
        <f t="shared" si="9"/>
        <v>100</v>
      </c>
      <c r="AB32" s="201">
        <f t="shared" si="10"/>
        <v>0</v>
      </c>
      <c r="AC32" s="201">
        <f t="shared" si="11"/>
        <v>2</v>
      </c>
      <c r="AD32" s="201">
        <f t="shared" si="12"/>
        <v>4</v>
      </c>
      <c r="AE32" s="221" t="str">
        <f t="shared" si="13"/>
        <v>Menunjukkan penguasaan dalam memahami maupun mengaplikasikan simple present tense, descriptive text, describe the food, article.</v>
      </c>
      <c r="AF32" s="226" t="str">
        <f t="shared" si="14"/>
        <v>Perlu bantuan dalam 0</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73"/>
      <c r="B33" s="134" t="str">
        <f t="shared" si="7"/>
        <v/>
      </c>
      <c r="C33" s="135" t="str">
        <f>IF(Data!F29="","",Data!F29)</f>
        <v/>
      </c>
      <c r="D33" s="135" t="str">
        <f>IF(Data!G29="","",Data!G29)</f>
        <v/>
      </c>
      <c r="E33" s="152" t="str">
        <f>IF(Data!H29="","",Data!H29)</f>
        <v/>
      </c>
      <c r="F33" s="135" t="str">
        <f>IF(Data!I29="","",Data!I29)</f>
        <v/>
      </c>
      <c r="G33" s="135">
        <f>IF([37]BING!G33="","",[37]BING!G33)</f>
        <v>85</v>
      </c>
      <c r="H33" s="135">
        <f>IF([37]BING!H33="","",[37]BING!H33)</f>
        <v>100</v>
      </c>
      <c r="I33" s="135">
        <f>IF([37]BING!I33="","",[37]BING!I33)</f>
        <v>80</v>
      </c>
      <c r="J33" s="135">
        <f>IF([37]BING!J33="","",[37]BING!J33)</f>
        <v>0</v>
      </c>
      <c r="K33" s="135">
        <f>IF([37]BING!K33="","",[37]BING!K33)</f>
        <v>0</v>
      </c>
      <c r="L33" s="135">
        <f>IF([37]BING!L33="","",[37]BING!L33)</f>
        <v>0</v>
      </c>
      <c r="M33" s="135">
        <f>IF([37]BING!M33="","",[37]BING!M33)</f>
        <v>0</v>
      </c>
      <c r="N33" s="135">
        <f>IF([37]BING!N33="","",[37]BING!N33)</f>
        <v>0</v>
      </c>
      <c r="O33" s="135">
        <f>IF([37]BING!O33="","",[37]BING!O33)</f>
        <v>81</v>
      </c>
      <c r="P33" s="135">
        <f>IF([37]BING!P33="","",[37]BING!P33)</f>
        <v>100</v>
      </c>
      <c r="Q33" s="135">
        <f>IF([37]BING!Q33="","",[37]BING!Q33)</f>
        <v>99.9</v>
      </c>
      <c r="R33" s="135">
        <f>IF([37]BING!R33="","",[37]BING!R33)</f>
        <v>76</v>
      </c>
      <c r="S33" s="135">
        <f>IF([37]BING!S33="","",[37]BING!S33)</f>
        <v>85</v>
      </c>
      <c r="T33" s="135">
        <f>IF([37]BING!T33="","",[37]BING!T33)</f>
        <v>0</v>
      </c>
      <c r="U33" s="135">
        <f>IF([37]BING!U33="","",[37]BING!U33)</f>
        <v>0</v>
      </c>
      <c r="V33" s="350">
        <f>IF([37]BING!V33="","",[37]BING!V33)</f>
        <v>0</v>
      </c>
      <c r="W33" s="375">
        <f>IF([37]BING!W33="","",[37]BING!W33)</f>
        <v>88.333333333333329</v>
      </c>
      <c r="X33" s="375">
        <f>IF([37]BING!X33="","",[37]BING!X33)</f>
        <v>88.38</v>
      </c>
      <c r="Y33" s="351">
        <f>IF([37]BING!Y33="","",[37]BING!Y33)</f>
        <v>82</v>
      </c>
      <c r="Z33" s="302">
        <f t="shared" si="8"/>
        <v>86</v>
      </c>
      <c r="AA33" s="201">
        <f t="shared" si="9"/>
        <v>100</v>
      </c>
      <c r="AB33" s="201">
        <f t="shared" si="10"/>
        <v>0</v>
      </c>
      <c r="AC33" s="201">
        <f t="shared" si="11"/>
        <v>2</v>
      </c>
      <c r="AD33" s="201">
        <f t="shared" si="12"/>
        <v>4</v>
      </c>
      <c r="AE33" s="221" t="str">
        <f t="shared" si="13"/>
        <v>Menunjukkan penguasaan dalam memahami maupun mengaplikasikan simple present tense, descriptive text, describe the food, article.</v>
      </c>
      <c r="AF33" s="226" t="str">
        <f t="shared" si="14"/>
        <v>Perlu bantuan dalam 0</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73"/>
      <c r="B34" s="134" t="str">
        <f t="shared" si="7"/>
        <v/>
      </c>
      <c r="C34" s="135" t="str">
        <f>IF(Data!F30="","",Data!F30)</f>
        <v/>
      </c>
      <c r="D34" s="135" t="str">
        <f>IF(Data!G30="","",Data!G30)</f>
        <v/>
      </c>
      <c r="E34" s="152" t="str">
        <f>IF(Data!H30="","",Data!H30)</f>
        <v/>
      </c>
      <c r="F34" s="135" t="str">
        <f>IF(Data!I30="","",Data!I30)</f>
        <v/>
      </c>
      <c r="G34" s="135">
        <f>IF([37]BING!G34="","",[37]BING!G34)</f>
        <v>85</v>
      </c>
      <c r="H34" s="135">
        <f>IF([37]BING!H34="","",[37]BING!H34)</f>
        <v>100</v>
      </c>
      <c r="I34" s="135">
        <f>IF([37]BING!I34="","",[37]BING!I34)</f>
        <v>80</v>
      </c>
      <c r="J34" s="135">
        <f>IF([37]BING!J34="","",[37]BING!J34)</f>
        <v>0</v>
      </c>
      <c r="K34" s="135">
        <f>IF([37]BING!K34="","",[37]BING!K34)</f>
        <v>0</v>
      </c>
      <c r="L34" s="135">
        <f>IF([37]BING!L34="","",[37]BING!L34)</f>
        <v>0</v>
      </c>
      <c r="M34" s="135">
        <f>IF([37]BING!M34="","",[37]BING!M34)</f>
        <v>0</v>
      </c>
      <c r="N34" s="135">
        <f>IF([37]BING!N34="","",[37]BING!N34)</f>
        <v>0</v>
      </c>
      <c r="O34" s="135">
        <f>IF([37]BING!O34="","",[37]BING!O34)</f>
        <v>100</v>
      </c>
      <c r="P34" s="135">
        <f>IF([37]BING!P34="","",[37]BING!P34)</f>
        <v>80</v>
      </c>
      <c r="Q34" s="135">
        <f>IF([37]BING!Q34="","",[37]BING!Q34)</f>
        <v>81</v>
      </c>
      <c r="R34" s="135">
        <f>IF([37]BING!R34="","",[37]BING!R34)</f>
        <v>76</v>
      </c>
      <c r="S34" s="135">
        <f>IF([37]BING!S34="","",[37]BING!S34)</f>
        <v>85</v>
      </c>
      <c r="T34" s="135">
        <f>IF([37]BING!T34="","",[37]BING!T34)</f>
        <v>0</v>
      </c>
      <c r="U34" s="135">
        <f>IF([37]BING!U34="","",[37]BING!U34)</f>
        <v>0</v>
      </c>
      <c r="V34" s="350">
        <f>IF([37]BING!V34="","",[37]BING!V34)</f>
        <v>0</v>
      </c>
      <c r="W34" s="375">
        <f>IF([37]BING!W34="","",[37]BING!W34)</f>
        <v>88.333333333333329</v>
      </c>
      <c r="X34" s="375">
        <f>IF([37]BING!X34="","",[37]BING!X34)</f>
        <v>84.4</v>
      </c>
      <c r="Y34" s="351">
        <f>IF([37]BING!Y34="","",[37]BING!Y34)</f>
        <v>82</v>
      </c>
      <c r="Z34" s="302">
        <f t="shared" si="8"/>
        <v>85</v>
      </c>
      <c r="AA34" s="201">
        <f t="shared" si="9"/>
        <v>100</v>
      </c>
      <c r="AB34" s="201">
        <f t="shared" si="10"/>
        <v>0</v>
      </c>
      <c r="AC34" s="201">
        <f t="shared" si="11"/>
        <v>2</v>
      </c>
      <c r="AD34" s="201">
        <f t="shared" si="12"/>
        <v>4</v>
      </c>
      <c r="AE34" s="221" t="str">
        <f t="shared" si="13"/>
        <v>Menunjukkan penguasaan dalam memahami maupun mengaplikasikan simple present tense, descriptive text, describe the food, article.</v>
      </c>
      <c r="AF34" s="226" t="str">
        <f t="shared" si="14"/>
        <v>Perlu bantuan dalam 0</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73"/>
      <c r="B35" s="134" t="str">
        <f t="shared" si="7"/>
        <v/>
      </c>
      <c r="C35" s="135" t="str">
        <f>IF(Data!F31="","",Data!F31)</f>
        <v/>
      </c>
      <c r="D35" s="135" t="str">
        <f>IF(Data!G31="","",Data!G31)</f>
        <v/>
      </c>
      <c r="E35" s="152" t="str">
        <f>IF(Data!H31="","",Data!H31)</f>
        <v/>
      </c>
      <c r="F35" s="135" t="str">
        <f>IF(Data!I31="","",Data!I31)</f>
        <v/>
      </c>
      <c r="G35" s="135">
        <f>IF([37]BING!G35="","",[37]BING!G35)</f>
        <v>80</v>
      </c>
      <c r="H35" s="135">
        <f>IF([37]BING!H35="","",[37]BING!H35)</f>
        <v>90</v>
      </c>
      <c r="I35" s="135">
        <f>IF([37]BING!I35="","",[37]BING!I35)</f>
        <v>76</v>
      </c>
      <c r="J35" s="135">
        <f>IF([37]BING!J35="","",[37]BING!J35)</f>
        <v>0</v>
      </c>
      <c r="K35" s="135">
        <f>IF([37]BING!K35="","",[37]BING!K35)</f>
        <v>0</v>
      </c>
      <c r="L35" s="135">
        <f>IF([37]BING!L35="","",[37]BING!L35)</f>
        <v>0</v>
      </c>
      <c r="M35" s="135">
        <f>IF([37]BING!M35="","",[37]BING!M35)</f>
        <v>0</v>
      </c>
      <c r="N35" s="135">
        <f>IF([37]BING!N35="","",[37]BING!N35)</f>
        <v>0</v>
      </c>
      <c r="O35" s="135">
        <f>IF([37]BING!O35="","",[37]BING!O35)</f>
        <v>80</v>
      </c>
      <c r="P35" s="135">
        <f>IF([37]BING!P35="","",[37]BING!P35)</f>
        <v>100</v>
      </c>
      <c r="Q35" s="135">
        <f>IF([37]BING!Q35="","",[37]BING!Q35)</f>
        <v>80.099999999999994</v>
      </c>
      <c r="R35" s="135">
        <f>IF([37]BING!R35="","",[37]BING!R35)</f>
        <v>76</v>
      </c>
      <c r="S35" s="135">
        <f>IF([37]BING!S35="","",[37]BING!S35)</f>
        <v>81</v>
      </c>
      <c r="T35" s="135">
        <f>IF([37]BING!T35="","",[37]BING!T35)</f>
        <v>0</v>
      </c>
      <c r="U35" s="135">
        <f>IF([37]BING!U35="","",[37]BING!U35)</f>
        <v>0</v>
      </c>
      <c r="V35" s="350">
        <f>IF([37]BING!V35="","",[37]BING!V35)</f>
        <v>0</v>
      </c>
      <c r="W35" s="375">
        <f>IF([37]BING!W35="","",[37]BING!W35)</f>
        <v>82</v>
      </c>
      <c r="X35" s="375">
        <f>IF([37]BING!X35="","",[37]BING!X35)</f>
        <v>83.42</v>
      </c>
      <c r="Y35" s="351">
        <f>IF([37]BING!Y35="","",[37]BING!Y35)</f>
        <v>85</v>
      </c>
      <c r="Z35" s="302">
        <f t="shared" si="8"/>
        <v>83</v>
      </c>
      <c r="AA35" s="201">
        <f t="shared" si="9"/>
        <v>90</v>
      </c>
      <c r="AB35" s="201">
        <f t="shared" si="10"/>
        <v>0</v>
      </c>
      <c r="AC35" s="201">
        <f t="shared" si="11"/>
        <v>2</v>
      </c>
      <c r="AD35" s="201">
        <f t="shared" si="12"/>
        <v>4</v>
      </c>
      <c r="AE35" s="221" t="str">
        <f t="shared" si="13"/>
        <v>Menunjukkan penguasaan dalam memahami maupun mengaplikasikan simple present tense, descriptive text, describe the food, article.</v>
      </c>
      <c r="AF35" s="226" t="str">
        <f t="shared" si="14"/>
        <v>Perlu bantuan dalam 0</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73"/>
      <c r="B36" s="134" t="str">
        <f t="shared" si="7"/>
        <v/>
      </c>
      <c r="C36" s="135" t="str">
        <f>IF(Data!F32="","",Data!F32)</f>
        <v/>
      </c>
      <c r="D36" s="135" t="str">
        <f>IF(Data!G32="","",Data!G32)</f>
        <v/>
      </c>
      <c r="E36" s="152" t="str">
        <f>IF(Data!H32="","",Data!H32)</f>
        <v/>
      </c>
      <c r="F36" s="135" t="str">
        <f>IF(Data!I32="","",Data!I32)</f>
        <v/>
      </c>
      <c r="G36" s="135">
        <f>IF([37]BING!G36="","",[37]BING!G36)</f>
        <v>0</v>
      </c>
      <c r="H36" s="135">
        <f>IF([37]BING!H36="","",[37]BING!H36)</f>
        <v>0</v>
      </c>
      <c r="I36" s="135">
        <f>IF([37]BING!I36="","",[37]BING!I36)</f>
        <v>0</v>
      </c>
      <c r="J36" s="135">
        <f>IF([37]BING!J36="","",[37]BING!J36)</f>
        <v>0</v>
      </c>
      <c r="K36" s="135">
        <f>IF([37]BING!K36="","",[37]BING!K36)</f>
        <v>0</v>
      </c>
      <c r="L36" s="135">
        <f>IF([37]BING!L36="","",[37]BING!L36)</f>
        <v>0</v>
      </c>
      <c r="M36" s="135">
        <f>IF([37]BING!M36="","",[37]BING!M36)</f>
        <v>0</v>
      </c>
      <c r="N36" s="135">
        <f>IF([37]BING!N36="","",[37]BING!N36)</f>
        <v>0</v>
      </c>
      <c r="O36" s="135">
        <f>IF([37]BING!O36="","",[37]BING!O36)</f>
        <v>0</v>
      </c>
      <c r="P36" s="135">
        <f>IF([37]BING!P36="","",[37]BING!P36)</f>
        <v>0</v>
      </c>
      <c r="Q36" s="135">
        <f>IF([37]BING!Q36="","",[37]BING!Q36)</f>
        <v>0</v>
      </c>
      <c r="R36" s="135">
        <f>IF([37]BING!R36="","",[37]BING!R36)</f>
        <v>0</v>
      </c>
      <c r="S36" s="135">
        <f>IF([37]BING!S36="","",[37]BING!S36)</f>
        <v>0</v>
      </c>
      <c r="T36" s="135">
        <f>IF([37]BING!T36="","",[37]BING!T36)</f>
        <v>0</v>
      </c>
      <c r="U36" s="135">
        <f>IF([37]BING!U36="","",[37]BING!U36)</f>
        <v>0</v>
      </c>
      <c r="V36" s="350">
        <f>IF([37]BING!V36="","",[37]BING!V36)</f>
        <v>0</v>
      </c>
      <c r="W36" s="375" t="e">
        <f>IF([37]BING!W36="","",[37]BING!W36)</f>
        <v>#DIV/0!</v>
      </c>
      <c r="X36" s="375" t="e">
        <f>IF([37]BING!X36="","",[37]BING!X36)</f>
        <v>#DIV/0!</v>
      </c>
      <c r="Y36" s="351">
        <f>IF([37]BING!Y36="","",[37]BING!Y36)</f>
        <v>0</v>
      </c>
      <c r="Z36" s="302" t="str">
        <f t="shared" si="8"/>
        <v/>
      </c>
      <c r="AA36" s="201">
        <f t="shared" si="9"/>
        <v>0</v>
      </c>
      <c r="AB36" s="201">
        <f t="shared" si="10"/>
        <v>0</v>
      </c>
      <c r="AC36" s="201">
        <f t="shared" si="11"/>
        <v>1</v>
      </c>
      <c r="AD36" s="201">
        <f t="shared" si="12"/>
        <v>1</v>
      </c>
      <c r="AE36" s="221" t="str">
        <f t="shared" si="13"/>
        <v>Menunjukkan penguasaan dalam memahami maupun mengaplikasikan greetings, introduce ourself, hobbies, pronoun.</v>
      </c>
      <c r="AF36" s="226" t="str">
        <f t="shared" si="14"/>
        <v>Perlu bantuan dalam memahami maupun mengaplikasikan greetings, introduce ourself, hobbies, pronoun.</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73"/>
      <c r="B37" s="134" t="str">
        <f t="shared" si="7"/>
        <v/>
      </c>
      <c r="C37" s="135" t="str">
        <f>IF(Data!F33="","",Data!F33)</f>
        <v/>
      </c>
      <c r="D37" s="135" t="str">
        <f>IF(Data!G33="","",Data!G33)</f>
        <v/>
      </c>
      <c r="E37" s="152" t="str">
        <f>IF(Data!H33="","",Data!H33)</f>
        <v/>
      </c>
      <c r="F37" s="135" t="str">
        <f>IF(Data!I33="","",Data!I33)</f>
        <v/>
      </c>
      <c r="G37" s="135">
        <f>IF([37]BING!G37="","",[37]BING!G37)</f>
        <v>0</v>
      </c>
      <c r="H37" s="135">
        <f>IF([37]BING!H37="","",[37]BING!H37)</f>
        <v>0</v>
      </c>
      <c r="I37" s="135">
        <f>IF([37]BING!I37="","",[37]BING!I37)</f>
        <v>0</v>
      </c>
      <c r="J37" s="135">
        <f>IF([37]BING!J37="","",[37]BING!J37)</f>
        <v>0</v>
      </c>
      <c r="K37" s="135">
        <f>IF([37]BING!K37="","",[37]BING!K37)</f>
        <v>0</v>
      </c>
      <c r="L37" s="135">
        <f>IF([37]BING!L37="","",[37]BING!L37)</f>
        <v>0</v>
      </c>
      <c r="M37" s="135">
        <f>IF([37]BING!M37="","",[37]BING!M37)</f>
        <v>0</v>
      </c>
      <c r="N37" s="135">
        <f>IF([37]BING!N37="","",[37]BING!N37)</f>
        <v>0</v>
      </c>
      <c r="O37" s="135">
        <f>IF([37]BING!O37="","",[37]BING!O37)</f>
        <v>0</v>
      </c>
      <c r="P37" s="135">
        <f>IF([37]BING!P37="","",[37]BING!P37)</f>
        <v>0</v>
      </c>
      <c r="Q37" s="135">
        <f>IF([37]BING!Q37="","",[37]BING!Q37)</f>
        <v>0</v>
      </c>
      <c r="R37" s="135">
        <f>IF([37]BING!R37="","",[37]BING!R37)</f>
        <v>0</v>
      </c>
      <c r="S37" s="135">
        <f>IF([37]BING!S37="","",[37]BING!S37)</f>
        <v>0</v>
      </c>
      <c r="T37" s="135">
        <f>IF([37]BING!T37="","",[37]BING!T37)</f>
        <v>0</v>
      </c>
      <c r="U37" s="135">
        <f>IF([37]BING!U37="","",[37]BING!U37)</f>
        <v>0</v>
      </c>
      <c r="V37" s="350">
        <f>IF([37]BING!V37="","",[37]BING!V37)</f>
        <v>0</v>
      </c>
      <c r="W37" s="375" t="e">
        <f>IF([37]BING!W37="","",[37]BING!W37)</f>
        <v>#DIV/0!</v>
      </c>
      <c r="X37" s="375" t="e">
        <f>IF([37]BING!X37="","",[37]BING!X37)</f>
        <v>#DIV/0!</v>
      </c>
      <c r="Y37" s="351">
        <f>IF([37]BING!Y37="","",[37]BING!Y37)</f>
        <v>0</v>
      </c>
      <c r="Z37" s="302" t="str">
        <f t="shared" si="8"/>
        <v/>
      </c>
      <c r="AA37" s="201">
        <f t="shared" si="9"/>
        <v>0</v>
      </c>
      <c r="AB37" s="201">
        <f t="shared" si="10"/>
        <v>0</v>
      </c>
      <c r="AC37" s="201">
        <f t="shared" si="11"/>
        <v>1</v>
      </c>
      <c r="AD37" s="201">
        <f t="shared" si="12"/>
        <v>1</v>
      </c>
      <c r="AE37" s="221" t="str">
        <f t="shared" si="13"/>
        <v>Menunjukkan penguasaan dalam memahami maupun mengaplikasikan greetings, introduce ourself, hobbies, pronoun.</v>
      </c>
      <c r="AF37" s="226" t="str">
        <f t="shared" si="14"/>
        <v>Perlu bantuan dalam memahami maupun mengaplikasikan greetings, introduce ourself, hobbies, pronoun.</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73"/>
      <c r="B38" s="134" t="str">
        <f t="shared" si="7"/>
        <v/>
      </c>
      <c r="C38" s="135" t="str">
        <f>IF(Data!F34="","",Data!F34)</f>
        <v/>
      </c>
      <c r="D38" s="135" t="str">
        <f>IF(Data!G34="","",Data!G34)</f>
        <v/>
      </c>
      <c r="E38" s="152" t="str">
        <f>IF(Data!H34="","",Data!H34)</f>
        <v/>
      </c>
      <c r="F38" s="135" t="str">
        <f>IF(Data!I34="","",Data!I34)</f>
        <v/>
      </c>
      <c r="G38" s="135">
        <f>IF([37]BING!G38="","",[37]BING!G38)</f>
        <v>0</v>
      </c>
      <c r="H38" s="135">
        <f>IF([37]BING!H38="","",[37]BING!H38)</f>
        <v>0</v>
      </c>
      <c r="I38" s="135">
        <f>IF([37]BING!I38="","",[37]BING!I38)</f>
        <v>0</v>
      </c>
      <c r="J38" s="135">
        <f>IF([37]BING!J38="","",[37]BING!J38)</f>
        <v>0</v>
      </c>
      <c r="K38" s="135">
        <f>IF([37]BING!K38="","",[37]BING!K38)</f>
        <v>0</v>
      </c>
      <c r="L38" s="135">
        <f>IF([37]BING!L38="","",[37]BING!L38)</f>
        <v>0</v>
      </c>
      <c r="M38" s="135">
        <f>IF([37]BING!M38="","",[37]BING!M38)</f>
        <v>0</v>
      </c>
      <c r="N38" s="135">
        <f>IF([37]BING!N38="","",[37]BING!N38)</f>
        <v>0</v>
      </c>
      <c r="O38" s="135">
        <f>IF([37]BING!O38="","",[37]BING!O38)</f>
        <v>0</v>
      </c>
      <c r="P38" s="135">
        <f>IF([37]BING!P38="","",[37]BING!P38)</f>
        <v>0</v>
      </c>
      <c r="Q38" s="135">
        <f>IF([37]BING!Q38="","",[37]BING!Q38)</f>
        <v>0</v>
      </c>
      <c r="R38" s="135">
        <f>IF([37]BING!R38="","",[37]BING!R38)</f>
        <v>0</v>
      </c>
      <c r="S38" s="135">
        <f>IF([37]BING!S38="","",[37]BING!S38)</f>
        <v>0</v>
      </c>
      <c r="T38" s="135">
        <f>IF([37]BING!T38="","",[37]BING!T38)</f>
        <v>0</v>
      </c>
      <c r="U38" s="135">
        <f>IF([37]BING!U38="","",[37]BING!U38)</f>
        <v>0</v>
      </c>
      <c r="V38" s="350">
        <f>IF([37]BING!V38="","",[37]BING!V38)</f>
        <v>0</v>
      </c>
      <c r="W38" s="375" t="e">
        <f>IF([37]BING!W38="","",[37]BING!W38)</f>
        <v>#DIV/0!</v>
      </c>
      <c r="X38" s="375" t="e">
        <f>IF([37]BING!X38="","",[37]BING!X38)</f>
        <v>#DIV/0!</v>
      </c>
      <c r="Y38" s="351">
        <f>IF([37]BING!Y38="","",[37]BING!Y38)</f>
        <v>0</v>
      </c>
      <c r="Z38" s="302" t="str">
        <f t="shared" si="8"/>
        <v/>
      </c>
      <c r="AA38" s="201">
        <f t="shared" si="9"/>
        <v>0</v>
      </c>
      <c r="AB38" s="201">
        <f t="shared" si="10"/>
        <v>0</v>
      </c>
      <c r="AC38" s="201">
        <f t="shared" si="11"/>
        <v>1</v>
      </c>
      <c r="AD38" s="201">
        <f t="shared" si="12"/>
        <v>1</v>
      </c>
      <c r="AE38" s="221" t="str">
        <f t="shared" si="13"/>
        <v>Menunjukkan penguasaan dalam memahami maupun mengaplikasikan greetings, introduce ourself, hobbies, pronoun.</v>
      </c>
      <c r="AF38" s="226" t="str">
        <f t="shared" si="14"/>
        <v>Perlu bantuan dalam memahami maupun mengaplikasikan greetings, introduce ourself, hobbies, pronoun.</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73"/>
      <c r="B39" s="134" t="str">
        <f t="shared" si="7"/>
        <v/>
      </c>
      <c r="C39" s="135" t="str">
        <f>IF(Data!F35="","",Data!F35)</f>
        <v/>
      </c>
      <c r="D39" s="135" t="str">
        <f>IF(Data!G35="","",Data!G35)</f>
        <v/>
      </c>
      <c r="E39" s="152" t="str">
        <f>IF(Data!H35="","",Data!H35)</f>
        <v/>
      </c>
      <c r="F39" s="135" t="str">
        <f>IF(Data!I35="","",Data!I35)</f>
        <v/>
      </c>
      <c r="G39" s="135">
        <f>IF([37]BING!G39="","",[37]BING!G39)</f>
        <v>0</v>
      </c>
      <c r="H39" s="135">
        <f>IF([37]BING!H39="","",[37]BING!H39)</f>
        <v>0</v>
      </c>
      <c r="I39" s="135">
        <f>IF([37]BING!I39="","",[37]BING!I39)</f>
        <v>0</v>
      </c>
      <c r="J39" s="135">
        <f>IF([37]BING!J39="","",[37]BING!J39)</f>
        <v>0</v>
      </c>
      <c r="K39" s="135">
        <f>IF([37]BING!K39="","",[37]BING!K39)</f>
        <v>0</v>
      </c>
      <c r="L39" s="135">
        <f>IF([37]BING!L39="","",[37]BING!L39)</f>
        <v>0</v>
      </c>
      <c r="M39" s="135">
        <f>IF([37]BING!M39="","",[37]BING!M39)</f>
        <v>0</v>
      </c>
      <c r="N39" s="135">
        <f>IF([37]BING!N39="","",[37]BING!N39)</f>
        <v>0</v>
      </c>
      <c r="O39" s="135">
        <f>IF([37]BING!O39="","",[37]BING!O39)</f>
        <v>0</v>
      </c>
      <c r="P39" s="135">
        <f>IF([37]BING!P39="","",[37]BING!P39)</f>
        <v>0</v>
      </c>
      <c r="Q39" s="135">
        <f>IF([37]BING!Q39="","",[37]BING!Q39)</f>
        <v>0</v>
      </c>
      <c r="R39" s="135">
        <f>IF([37]BING!R39="","",[37]BING!R39)</f>
        <v>0</v>
      </c>
      <c r="S39" s="135">
        <f>IF([37]BING!S39="","",[37]BING!S39)</f>
        <v>0</v>
      </c>
      <c r="T39" s="135">
        <f>IF([37]BING!T39="","",[37]BING!T39)</f>
        <v>0</v>
      </c>
      <c r="U39" s="135">
        <f>IF([37]BING!U39="","",[37]BING!U39)</f>
        <v>0</v>
      </c>
      <c r="V39" s="350">
        <f>IF([37]BING!V39="","",[37]BING!V39)</f>
        <v>0</v>
      </c>
      <c r="W39" s="375" t="e">
        <f>IF([37]BING!W39="","",[37]BING!W39)</f>
        <v>#DIV/0!</v>
      </c>
      <c r="X39" s="375" t="e">
        <f>IF([37]BING!X39="","",[37]BING!X39)</f>
        <v>#DIV/0!</v>
      </c>
      <c r="Y39" s="351">
        <f>IF([37]BING!Y39="","",[37]BING!Y39)</f>
        <v>0</v>
      </c>
      <c r="Z39" s="302" t="str">
        <f t="shared" si="8"/>
        <v/>
      </c>
      <c r="AA39" s="201">
        <f t="shared" si="9"/>
        <v>0</v>
      </c>
      <c r="AB39" s="201">
        <f t="shared" si="10"/>
        <v>0</v>
      </c>
      <c r="AC39" s="201">
        <f t="shared" si="11"/>
        <v>1</v>
      </c>
      <c r="AD39" s="201">
        <f t="shared" si="12"/>
        <v>1</v>
      </c>
      <c r="AE39" s="221" t="str">
        <f t="shared" si="13"/>
        <v>Menunjukkan penguasaan dalam memahami maupun mengaplikasikan greetings, introduce ourself, hobbies, pronoun.</v>
      </c>
      <c r="AF39" s="226" t="str">
        <f t="shared" si="14"/>
        <v>Perlu bantuan dalam memahami maupun mengaplikasikan greetings, introduce ourself, hobbies, pronoun.</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73"/>
      <c r="B40" s="134" t="str">
        <f t="shared" si="7"/>
        <v/>
      </c>
      <c r="C40" s="135" t="str">
        <f>IF(Data!F36="","",Data!F36)</f>
        <v/>
      </c>
      <c r="D40" s="135" t="str">
        <f>IF(Data!G36="","",Data!G36)</f>
        <v/>
      </c>
      <c r="E40" s="152" t="str">
        <f>IF(Data!H36="","",Data!H36)</f>
        <v/>
      </c>
      <c r="F40" s="135" t="str">
        <f>IF(Data!I36="","",Data!I36)</f>
        <v/>
      </c>
      <c r="G40" s="135">
        <f>IF([37]BING!G40="","",[37]BING!G40)</f>
        <v>0</v>
      </c>
      <c r="H40" s="135">
        <f>IF([37]BING!H40="","",[37]BING!H40)</f>
        <v>0</v>
      </c>
      <c r="I40" s="135">
        <f>IF([37]BING!I40="","",[37]BING!I40)</f>
        <v>0</v>
      </c>
      <c r="J40" s="135">
        <f>IF([37]BING!J40="","",[37]BING!J40)</f>
        <v>0</v>
      </c>
      <c r="K40" s="135">
        <f>IF([37]BING!K40="","",[37]BING!K40)</f>
        <v>0</v>
      </c>
      <c r="L40" s="135">
        <f>IF([37]BING!L40="","",[37]BING!L40)</f>
        <v>0</v>
      </c>
      <c r="M40" s="135">
        <f>IF([37]BING!M40="","",[37]BING!M40)</f>
        <v>0</v>
      </c>
      <c r="N40" s="135">
        <f>IF([37]BING!N40="","",[37]BING!N40)</f>
        <v>0</v>
      </c>
      <c r="O40" s="135">
        <f>IF([37]BING!O40="","",[37]BING!O40)</f>
        <v>0</v>
      </c>
      <c r="P40" s="135">
        <f>IF([37]BING!P40="","",[37]BING!P40)</f>
        <v>0</v>
      </c>
      <c r="Q40" s="135">
        <f>IF([37]BING!Q40="","",[37]BING!Q40)</f>
        <v>0</v>
      </c>
      <c r="R40" s="135">
        <f>IF([37]BING!R40="","",[37]BING!R40)</f>
        <v>0</v>
      </c>
      <c r="S40" s="135">
        <f>IF([37]BING!S40="","",[37]BING!S40)</f>
        <v>0</v>
      </c>
      <c r="T40" s="135">
        <f>IF([37]BING!T40="","",[37]BING!T40)</f>
        <v>0</v>
      </c>
      <c r="U40" s="135">
        <f>IF([37]BING!U40="","",[37]BING!U40)</f>
        <v>0</v>
      </c>
      <c r="V40" s="350">
        <f>IF([37]BING!V40="","",[37]BING!V40)</f>
        <v>0</v>
      </c>
      <c r="W40" s="375" t="e">
        <f>IF([37]BING!W40="","",[37]BING!W40)</f>
        <v>#DIV/0!</v>
      </c>
      <c r="X40" s="375" t="e">
        <f>IF([37]BING!X40="","",[37]BING!X40)</f>
        <v>#DIV/0!</v>
      </c>
      <c r="Y40" s="351">
        <f>IF([37]BING!Y40="","",[37]BING!Y40)</f>
        <v>0</v>
      </c>
      <c r="Z40" s="302" t="str">
        <f t="shared" si="8"/>
        <v/>
      </c>
      <c r="AA40" s="201">
        <f t="shared" si="9"/>
        <v>0</v>
      </c>
      <c r="AB40" s="201">
        <f t="shared" si="10"/>
        <v>0</v>
      </c>
      <c r="AC40" s="201">
        <f t="shared" si="11"/>
        <v>1</v>
      </c>
      <c r="AD40" s="201">
        <f t="shared" si="12"/>
        <v>1</v>
      </c>
      <c r="AE40" s="221" t="str">
        <f t="shared" si="13"/>
        <v>Menunjukkan penguasaan dalam memahami maupun mengaplikasikan greetings, introduce ourself, hobbies, pronoun.</v>
      </c>
      <c r="AF40" s="226" t="str">
        <f t="shared" si="14"/>
        <v>Perlu bantuan dalam memahami maupun mengaplikasikan greetings, introduce ourself, hobbies, pronoun.</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73"/>
      <c r="B41" s="134" t="str">
        <f t="shared" si="7"/>
        <v/>
      </c>
      <c r="C41" s="135" t="str">
        <f>IF(Data!F37="","",Data!F37)</f>
        <v/>
      </c>
      <c r="D41" s="135" t="str">
        <f>IF(Data!G37="","",Data!G37)</f>
        <v/>
      </c>
      <c r="E41" s="152" t="str">
        <f>IF(Data!H37="","",Data!H37)</f>
        <v/>
      </c>
      <c r="F41" s="135" t="str">
        <f>IF(Data!I37="","",Data!I37)</f>
        <v/>
      </c>
      <c r="G41" s="135">
        <f>IF([37]BING!G41="","",[37]BING!G41)</f>
        <v>0</v>
      </c>
      <c r="H41" s="135">
        <f>IF([37]BING!H41="","",[37]BING!H41)</f>
        <v>0</v>
      </c>
      <c r="I41" s="135">
        <f>IF([37]BING!I41="","",[37]BING!I41)</f>
        <v>0</v>
      </c>
      <c r="J41" s="135">
        <f>IF([37]BING!J41="","",[37]BING!J41)</f>
        <v>0</v>
      </c>
      <c r="K41" s="135">
        <f>IF([37]BING!K41="","",[37]BING!K41)</f>
        <v>0</v>
      </c>
      <c r="L41" s="135">
        <f>IF([37]BING!L41="","",[37]BING!L41)</f>
        <v>0</v>
      </c>
      <c r="M41" s="135">
        <f>IF([37]BING!M41="","",[37]BING!M41)</f>
        <v>0</v>
      </c>
      <c r="N41" s="135">
        <f>IF([37]BING!N41="","",[37]BING!N41)</f>
        <v>0</v>
      </c>
      <c r="O41" s="135">
        <f>IF([37]BING!O41="","",[37]BING!O41)</f>
        <v>0</v>
      </c>
      <c r="P41" s="135">
        <f>IF([37]BING!P41="","",[37]BING!P41)</f>
        <v>0</v>
      </c>
      <c r="Q41" s="135">
        <f>IF([37]BING!Q41="","",[37]BING!Q41)</f>
        <v>0</v>
      </c>
      <c r="R41" s="135">
        <f>IF([37]BING!R41="","",[37]BING!R41)</f>
        <v>0</v>
      </c>
      <c r="S41" s="135">
        <f>IF([37]BING!S41="","",[37]BING!S41)</f>
        <v>0</v>
      </c>
      <c r="T41" s="135">
        <f>IF([37]BING!T41="","",[37]BING!T41)</f>
        <v>0</v>
      </c>
      <c r="U41" s="135">
        <f>IF([37]BING!U41="","",[37]BING!U41)</f>
        <v>0</v>
      </c>
      <c r="V41" s="350">
        <f>IF([37]BING!V41="","",[37]BING!V41)</f>
        <v>0</v>
      </c>
      <c r="W41" s="375" t="e">
        <f>IF([37]BING!W41="","",[37]BING!W41)</f>
        <v>#DIV/0!</v>
      </c>
      <c r="X41" s="375" t="e">
        <f>IF([37]BING!X41="","",[37]BING!X41)</f>
        <v>#DIV/0!</v>
      </c>
      <c r="Y41" s="351">
        <f>IF([37]BING!Y41="","",[37]BING!Y41)</f>
        <v>0</v>
      </c>
      <c r="Z41" s="302" t="str">
        <f t="shared" si="8"/>
        <v/>
      </c>
      <c r="AA41" s="201">
        <f t="shared" si="9"/>
        <v>0</v>
      </c>
      <c r="AB41" s="201">
        <f t="shared" si="10"/>
        <v>0</v>
      </c>
      <c r="AC41" s="201">
        <f t="shared" si="11"/>
        <v>1</v>
      </c>
      <c r="AD41" s="201">
        <f t="shared" si="12"/>
        <v>1</v>
      </c>
      <c r="AE41" s="221" t="str">
        <f t="shared" si="13"/>
        <v>Menunjukkan penguasaan dalam memahami maupun mengaplikasikan greetings, introduce ourself, hobbies, pronoun.</v>
      </c>
      <c r="AF41" s="226" t="str">
        <f t="shared" si="14"/>
        <v>Perlu bantuan dalam memahami maupun mengaplikasikan greetings, introduce ourself, hobbies, pronoun.</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73"/>
      <c r="B42" s="134" t="str">
        <f t="shared" si="7"/>
        <v/>
      </c>
      <c r="C42" s="135" t="str">
        <f>IF(Data!F38="","",Data!F38)</f>
        <v/>
      </c>
      <c r="D42" s="135" t="str">
        <f>IF(Data!G38="","",Data!G38)</f>
        <v/>
      </c>
      <c r="E42" s="152" t="str">
        <f>IF(Data!H38="","",Data!H38)</f>
        <v/>
      </c>
      <c r="F42" s="135" t="str">
        <f>IF(Data!I38="","",Data!I38)</f>
        <v/>
      </c>
      <c r="G42" s="135">
        <f>IF([37]BING!G42="","",[37]BING!G42)</f>
        <v>0</v>
      </c>
      <c r="H42" s="135">
        <f>IF([37]BING!H42="","",[37]BING!H42)</f>
        <v>0</v>
      </c>
      <c r="I42" s="135">
        <f>IF([37]BING!I42="","",[37]BING!I42)</f>
        <v>0</v>
      </c>
      <c r="J42" s="135">
        <f>IF([37]BING!J42="","",[37]BING!J42)</f>
        <v>0</v>
      </c>
      <c r="K42" s="135">
        <f>IF([37]BING!K42="","",[37]BING!K42)</f>
        <v>0</v>
      </c>
      <c r="L42" s="135">
        <f>IF([37]BING!L42="","",[37]BING!L42)</f>
        <v>0</v>
      </c>
      <c r="M42" s="135">
        <f>IF([37]BING!M42="","",[37]BING!M42)</f>
        <v>0</v>
      </c>
      <c r="N42" s="135">
        <f>IF([37]BING!N42="","",[37]BING!N42)</f>
        <v>0</v>
      </c>
      <c r="O42" s="135">
        <f>IF([37]BING!O42="","",[37]BING!O42)</f>
        <v>0</v>
      </c>
      <c r="P42" s="135">
        <f>IF([37]BING!P42="","",[37]BING!P42)</f>
        <v>0</v>
      </c>
      <c r="Q42" s="135">
        <f>IF([37]BING!Q42="","",[37]BING!Q42)</f>
        <v>0</v>
      </c>
      <c r="R42" s="135">
        <f>IF([37]BING!R42="","",[37]BING!R42)</f>
        <v>0</v>
      </c>
      <c r="S42" s="135">
        <f>IF([37]BING!S42="","",[37]BING!S42)</f>
        <v>0</v>
      </c>
      <c r="T42" s="135">
        <f>IF([37]BING!T42="","",[37]BING!T42)</f>
        <v>0</v>
      </c>
      <c r="U42" s="135">
        <f>IF([37]BING!U42="","",[37]BING!U42)</f>
        <v>0</v>
      </c>
      <c r="V42" s="350">
        <f>IF([37]BING!V42="","",[37]BING!V42)</f>
        <v>0</v>
      </c>
      <c r="W42" s="375" t="e">
        <f>IF([37]BING!W42="","",[37]BING!W42)</f>
        <v>#DIV/0!</v>
      </c>
      <c r="X42" s="375" t="e">
        <f>IF([37]BING!X42="","",[37]BING!X42)</f>
        <v>#DIV/0!</v>
      </c>
      <c r="Y42" s="351">
        <f>IF([37]BING!Y42="","",[37]BING!Y42)</f>
        <v>0</v>
      </c>
      <c r="Z42" s="302" t="str">
        <f t="shared" si="8"/>
        <v/>
      </c>
      <c r="AA42" s="201">
        <f t="shared" si="9"/>
        <v>0</v>
      </c>
      <c r="AB42" s="201">
        <f t="shared" si="10"/>
        <v>0</v>
      </c>
      <c r="AC42" s="201">
        <f t="shared" si="11"/>
        <v>1</v>
      </c>
      <c r="AD42" s="201">
        <f t="shared" si="12"/>
        <v>1</v>
      </c>
      <c r="AE42" s="221" t="str">
        <f t="shared" si="13"/>
        <v>Menunjukkan penguasaan dalam memahami maupun mengaplikasikan greetings, introduce ourself, hobbies, pronoun.</v>
      </c>
      <c r="AF42" s="226" t="str">
        <f t="shared" si="14"/>
        <v>Perlu bantuan dalam memahami maupun mengaplikasikan greetings, introduce ourself, hobbies, pronoun.</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73"/>
      <c r="B43" s="134" t="str">
        <f t="shared" si="7"/>
        <v/>
      </c>
      <c r="C43" s="135" t="str">
        <f>IF(Data!F39="","",Data!F39)</f>
        <v/>
      </c>
      <c r="D43" s="135" t="str">
        <f>IF(Data!G39="","",Data!G39)</f>
        <v/>
      </c>
      <c r="E43" s="152" t="str">
        <f>IF(Data!H39="","",Data!H39)</f>
        <v/>
      </c>
      <c r="F43" s="135" t="str">
        <f>IF(Data!I39="","",Data!I39)</f>
        <v/>
      </c>
      <c r="G43" s="135">
        <f>IF([37]BING!G43="","",[37]BING!G43)</f>
        <v>0</v>
      </c>
      <c r="H43" s="135">
        <f>IF([37]BING!H43="","",[37]BING!H43)</f>
        <v>0</v>
      </c>
      <c r="I43" s="135">
        <f>IF([37]BING!I43="","",[37]BING!I43)</f>
        <v>0</v>
      </c>
      <c r="J43" s="135">
        <f>IF([37]BING!J43="","",[37]BING!J43)</f>
        <v>0</v>
      </c>
      <c r="K43" s="135">
        <f>IF([37]BING!K43="","",[37]BING!K43)</f>
        <v>0</v>
      </c>
      <c r="L43" s="135">
        <f>IF([37]BING!L43="","",[37]BING!L43)</f>
        <v>0</v>
      </c>
      <c r="M43" s="135">
        <f>IF([37]BING!M43="","",[37]BING!M43)</f>
        <v>0</v>
      </c>
      <c r="N43" s="135">
        <f>IF([37]BING!N43="","",[37]BING!N43)</f>
        <v>0</v>
      </c>
      <c r="O43" s="135">
        <f>IF([37]BING!O43="","",[37]BING!O43)</f>
        <v>0</v>
      </c>
      <c r="P43" s="135">
        <f>IF([37]BING!P43="","",[37]BING!P43)</f>
        <v>0</v>
      </c>
      <c r="Q43" s="135">
        <f>IF([37]BING!Q43="","",[37]BING!Q43)</f>
        <v>0</v>
      </c>
      <c r="R43" s="135">
        <f>IF([37]BING!R43="","",[37]BING!R43)</f>
        <v>0</v>
      </c>
      <c r="S43" s="135">
        <f>IF([37]BING!S43="","",[37]BING!S43)</f>
        <v>0</v>
      </c>
      <c r="T43" s="135">
        <f>IF([37]BING!T43="","",[37]BING!T43)</f>
        <v>0</v>
      </c>
      <c r="U43" s="135">
        <f>IF([37]BING!U43="","",[37]BING!U43)</f>
        <v>0</v>
      </c>
      <c r="V43" s="350">
        <f>IF([37]BING!V43="","",[37]BING!V43)</f>
        <v>0</v>
      </c>
      <c r="W43" s="375" t="e">
        <f>IF([37]BING!W43="","",[37]BING!W43)</f>
        <v>#DIV/0!</v>
      </c>
      <c r="X43" s="375" t="e">
        <f>IF([37]BING!X43="","",[37]BING!X43)</f>
        <v>#DIV/0!</v>
      </c>
      <c r="Y43" s="351">
        <f>IF([37]BING!Y43="","",[37]BING!Y43)</f>
        <v>0</v>
      </c>
      <c r="Z43" s="302" t="str">
        <f t="shared" si="8"/>
        <v/>
      </c>
      <c r="AA43" s="201">
        <f t="shared" si="9"/>
        <v>0</v>
      </c>
      <c r="AB43" s="201">
        <f t="shared" si="10"/>
        <v>0</v>
      </c>
      <c r="AC43" s="201">
        <f t="shared" si="11"/>
        <v>1</v>
      </c>
      <c r="AD43" s="201">
        <f t="shared" si="12"/>
        <v>1</v>
      </c>
      <c r="AE43" s="221" t="str">
        <f t="shared" si="13"/>
        <v>Menunjukkan penguasaan dalam memahami maupun mengaplikasikan greetings, introduce ourself, hobbies, pronoun.</v>
      </c>
      <c r="AF43" s="226" t="str">
        <f t="shared" si="14"/>
        <v>Perlu bantuan dalam memahami maupun mengaplikasikan greetings, introduce ourself, hobbies, pronoun.</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73"/>
      <c r="B44" s="134" t="str">
        <f t="shared" si="7"/>
        <v/>
      </c>
      <c r="C44" s="135" t="str">
        <f>IF(Data!F40="","",Data!F40)</f>
        <v/>
      </c>
      <c r="D44" s="135" t="str">
        <f>IF(Data!G40="","",Data!G40)</f>
        <v/>
      </c>
      <c r="E44" s="152" t="str">
        <f>IF(Data!H40="","",Data!H40)</f>
        <v/>
      </c>
      <c r="F44" s="135" t="str">
        <f>IF(Data!I40="","",Data!I40)</f>
        <v/>
      </c>
      <c r="G44" s="135">
        <f>IF([37]BING!G44="","",[37]BING!G44)</f>
        <v>0</v>
      </c>
      <c r="H44" s="135">
        <f>IF([37]BING!H44="","",[37]BING!H44)</f>
        <v>0</v>
      </c>
      <c r="I44" s="135">
        <f>IF([37]BING!I44="","",[37]BING!I44)</f>
        <v>0</v>
      </c>
      <c r="J44" s="135">
        <f>IF([37]BING!J44="","",[37]BING!J44)</f>
        <v>0</v>
      </c>
      <c r="K44" s="135">
        <f>IF([37]BING!K44="","",[37]BING!K44)</f>
        <v>0</v>
      </c>
      <c r="L44" s="135">
        <f>IF([37]BING!L44="","",[37]BING!L44)</f>
        <v>0</v>
      </c>
      <c r="M44" s="135">
        <f>IF([37]BING!M44="","",[37]BING!M44)</f>
        <v>0</v>
      </c>
      <c r="N44" s="135">
        <f>IF([37]BING!N44="","",[37]BING!N44)</f>
        <v>0</v>
      </c>
      <c r="O44" s="135">
        <f>IF([37]BING!O44="","",[37]BING!O44)</f>
        <v>0</v>
      </c>
      <c r="P44" s="135">
        <f>IF([37]BING!P44="","",[37]BING!P44)</f>
        <v>0</v>
      </c>
      <c r="Q44" s="135">
        <f>IF([37]BING!Q44="","",[37]BING!Q44)</f>
        <v>0</v>
      </c>
      <c r="R44" s="135">
        <f>IF([37]BING!R44="","",[37]BING!R44)</f>
        <v>0</v>
      </c>
      <c r="S44" s="135">
        <f>IF([37]BING!S44="","",[37]BING!S44)</f>
        <v>0</v>
      </c>
      <c r="T44" s="135">
        <f>IF([37]BING!T44="","",[37]BING!T44)</f>
        <v>0</v>
      </c>
      <c r="U44" s="135">
        <f>IF([37]BING!U44="","",[37]BING!U44)</f>
        <v>0</v>
      </c>
      <c r="V44" s="350">
        <f>IF([37]BING!V44="","",[37]BING!V44)</f>
        <v>0</v>
      </c>
      <c r="W44" s="375" t="e">
        <f>IF([37]BING!W44="","",[37]BING!W44)</f>
        <v>#DIV/0!</v>
      </c>
      <c r="X44" s="375" t="e">
        <f>IF([37]BING!X44="","",[37]BING!X44)</f>
        <v>#DIV/0!</v>
      </c>
      <c r="Y44" s="351">
        <f>IF([37]BING!Y44="","",[37]BING!Y44)</f>
        <v>0</v>
      </c>
      <c r="Z44" s="302" t="str">
        <f t="shared" si="8"/>
        <v/>
      </c>
      <c r="AA44" s="201">
        <f t="shared" si="9"/>
        <v>0</v>
      </c>
      <c r="AB44" s="201">
        <f t="shared" si="10"/>
        <v>0</v>
      </c>
      <c r="AC44" s="201">
        <f t="shared" si="11"/>
        <v>1</v>
      </c>
      <c r="AD44" s="201">
        <f t="shared" si="12"/>
        <v>1</v>
      </c>
      <c r="AE44" s="221" t="str">
        <f t="shared" si="13"/>
        <v>Menunjukkan penguasaan dalam memahami maupun mengaplikasikan greetings, introduce ourself, hobbies, pronoun.</v>
      </c>
      <c r="AF44" s="226" t="str">
        <f t="shared" si="14"/>
        <v>Perlu bantuan dalam memahami maupun mengaplikasikan greetings, introduce ourself, hobbies, pronoun.</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73"/>
      <c r="B45" s="134" t="str">
        <f t="shared" si="7"/>
        <v/>
      </c>
      <c r="C45" s="135" t="str">
        <f>IF(Data!F41="","",Data!F41)</f>
        <v/>
      </c>
      <c r="D45" s="135" t="str">
        <f>IF(Data!G41="","",Data!G41)</f>
        <v/>
      </c>
      <c r="E45" s="152" t="str">
        <f>IF(Data!H41="","",Data!H41)</f>
        <v/>
      </c>
      <c r="F45" s="135" t="str">
        <f>IF(Data!I41="","",Data!I41)</f>
        <v/>
      </c>
      <c r="G45" s="135">
        <f>IF([37]BING!G45="","",[37]BING!G45)</f>
        <v>0</v>
      </c>
      <c r="H45" s="135">
        <f>IF([37]BING!H45="","",[37]BING!H45)</f>
        <v>0</v>
      </c>
      <c r="I45" s="135">
        <f>IF([37]BING!I45="","",[37]BING!I45)</f>
        <v>0</v>
      </c>
      <c r="J45" s="135">
        <f>IF([37]BING!J45="","",[37]BING!J45)</f>
        <v>0</v>
      </c>
      <c r="K45" s="135">
        <f>IF([37]BING!K45="","",[37]BING!K45)</f>
        <v>0</v>
      </c>
      <c r="L45" s="135">
        <f>IF([37]BING!L45="","",[37]BING!L45)</f>
        <v>0</v>
      </c>
      <c r="M45" s="135">
        <f>IF([37]BING!M45="","",[37]BING!M45)</f>
        <v>0</v>
      </c>
      <c r="N45" s="135">
        <f>IF([37]BING!N45="","",[37]BING!N45)</f>
        <v>0</v>
      </c>
      <c r="O45" s="135">
        <f>IF([37]BING!O45="","",[37]BING!O45)</f>
        <v>0</v>
      </c>
      <c r="P45" s="135">
        <f>IF([37]BING!P45="","",[37]BING!P45)</f>
        <v>0</v>
      </c>
      <c r="Q45" s="135">
        <f>IF([37]BING!Q45="","",[37]BING!Q45)</f>
        <v>0</v>
      </c>
      <c r="R45" s="135">
        <f>IF([37]BING!R45="","",[37]BING!R45)</f>
        <v>0</v>
      </c>
      <c r="S45" s="135">
        <f>IF([37]BING!S45="","",[37]BING!S45)</f>
        <v>0</v>
      </c>
      <c r="T45" s="135">
        <f>IF([37]BING!T45="","",[37]BING!T45)</f>
        <v>0</v>
      </c>
      <c r="U45" s="135">
        <f>IF([37]BING!U45="","",[37]BING!U45)</f>
        <v>0</v>
      </c>
      <c r="V45" s="350">
        <f>IF([37]BING!V45="","",[37]BING!V45)</f>
        <v>0</v>
      </c>
      <c r="W45" s="375" t="e">
        <f>IF([37]BING!W45="","",[37]BING!W45)</f>
        <v>#DIV/0!</v>
      </c>
      <c r="X45" s="375" t="e">
        <f>IF([37]BING!X45="","",[37]BING!X45)</f>
        <v>#DIV/0!</v>
      </c>
      <c r="Y45" s="351">
        <f>IF([37]BING!Y45="","",[37]BING!Y45)</f>
        <v>0</v>
      </c>
      <c r="Z45" s="302" t="str">
        <f t="shared" si="8"/>
        <v/>
      </c>
      <c r="AA45" s="201">
        <f t="shared" si="9"/>
        <v>0</v>
      </c>
      <c r="AB45" s="201">
        <f t="shared" si="10"/>
        <v>0</v>
      </c>
      <c r="AC45" s="201">
        <f t="shared" si="11"/>
        <v>1</v>
      </c>
      <c r="AD45" s="201">
        <f t="shared" si="12"/>
        <v>1</v>
      </c>
      <c r="AE45" s="221" t="str">
        <f t="shared" si="13"/>
        <v>Menunjukkan penguasaan dalam memahami maupun mengaplikasikan greetings, introduce ourself, hobbies, pronoun.</v>
      </c>
      <c r="AF45" s="226" t="str">
        <f t="shared" si="14"/>
        <v>Perlu bantuan dalam memahami maupun mengaplikasikan greetings, introduce ourself, hobbies, pronoun.</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73"/>
      <c r="B46" s="134" t="str">
        <f t="shared" si="7"/>
        <v/>
      </c>
      <c r="C46" s="135" t="str">
        <f>IF(Data!F42="","",Data!F42)</f>
        <v/>
      </c>
      <c r="D46" s="135" t="str">
        <f>IF(Data!G42="","",Data!G42)</f>
        <v/>
      </c>
      <c r="E46" s="152" t="str">
        <f>IF(Data!H42="","",Data!H42)</f>
        <v/>
      </c>
      <c r="F46" s="135" t="str">
        <f>IF(Data!I42="","",Data!I42)</f>
        <v/>
      </c>
      <c r="G46" s="135">
        <f>IF([37]BING!G46="","",[37]BING!G46)</f>
        <v>0</v>
      </c>
      <c r="H46" s="135">
        <f>IF([37]BING!H46="","",[37]BING!H46)</f>
        <v>0</v>
      </c>
      <c r="I46" s="135">
        <f>IF([37]BING!I46="","",[37]BING!I46)</f>
        <v>0</v>
      </c>
      <c r="J46" s="135">
        <f>IF([37]BING!J46="","",[37]BING!J46)</f>
        <v>0</v>
      </c>
      <c r="K46" s="135">
        <f>IF([37]BING!K46="","",[37]BING!K46)</f>
        <v>0</v>
      </c>
      <c r="L46" s="135">
        <f>IF([37]BING!L46="","",[37]BING!L46)</f>
        <v>0</v>
      </c>
      <c r="M46" s="135">
        <f>IF([37]BING!M46="","",[37]BING!M46)</f>
        <v>0</v>
      </c>
      <c r="N46" s="135">
        <f>IF([37]BING!N46="","",[37]BING!N46)</f>
        <v>0</v>
      </c>
      <c r="O46" s="135">
        <f>IF([37]BING!O46="","",[37]BING!O46)</f>
        <v>0</v>
      </c>
      <c r="P46" s="135">
        <f>IF([37]BING!P46="","",[37]BING!P46)</f>
        <v>0</v>
      </c>
      <c r="Q46" s="135">
        <f>IF([37]BING!Q46="","",[37]BING!Q46)</f>
        <v>0</v>
      </c>
      <c r="R46" s="135">
        <f>IF([37]BING!R46="","",[37]BING!R46)</f>
        <v>0</v>
      </c>
      <c r="S46" s="135">
        <f>IF([37]BING!S46="","",[37]BING!S46)</f>
        <v>0</v>
      </c>
      <c r="T46" s="135">
        <f>IF([37]BING!T46="","",[37]BING!T46)</f>
        <v>0</v>
      </c>
      <c r="U46" s="135">
        <f>IF([37]BING!U46="","",[37]BING!U46)</f>
        <v>0</v>
      </c>
      <c r="V46" s="350">
        <f>IF([37]BING!V46="","",[37]BING!V46)</f>
        <v>0</v>
      </c>
      <c r="W46" s="375" t="e">
        <f>IF([37]BING!W46="","",[37]BING!W46)</f>
        <v>#DIV/0!</v>
      </c>
      <c r="X46" s="375" t="e">
        <f>IF([37]BING!X46="","",[37]BING!X46)</f>
        <v>#DIV/0!</v>
      </c>
      <c r="Y46" s="351">
        <f>IF([37]BING!Y46="","",[37]BING!Y46)</f>
        <v>0</v>
      </c>
      <c r="Z46" s="302" t="str">
        <f t="shared" si="8"/>
        <v/>
      </c>
      <c r="AA46" s="201">
        <f t="shared" si="9"/>
        <v>0</v>
      </c>
      <c r="AB46" s="201">
        <f t="shared" si="10"/>
        <v>0</v>
      </c>
      <c r="AC46" s="201">
        <f t="shared" si="11"/>
        <v>1</v>
      </c>
      <c r="AD46" s="201">
        <f t="shared" si="12"/>
        <v>1</v>
      </c>
      <c r="AE46" s="221" t="str">
        <f t="shared" si="13"/>
        <v>Menunjukkan penguasaan dalam memahami maupun mengaplikasikan greetings, introduce ourself, hobbies, pronoun.</v>
      </c>
      <c r="AF46" s="226" t="str">
        <f t="shared" si="14"/>
        <v>Perlu bantuan dalam memahami maupun mengaplikasikan greetings, introduce ourself, hobbies, pronoun.</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73"/>
      <c r="B47" s="134" t="str">
        <f t="shared" si="7"/>
        <v/>
      </c>
      <c r="C47" s="135" t="str">
        <f>IF(Data!F43="","",Data!F43)</f>
        <v/>
      </c>
      <c r="D47" s="135" t="str">
        <f>IF(Data!G43="","",Data!G43)</f>
        <v/>
      </c>
      <c r="E47" s="152" t="str">
        <f>IF(Data!H43="","",Data!H43)</f>
        <v/>
      </c>
      <c r="F47" s="135" t="str">
        <f>IF(Data!I43="","",Data!I43)</f>
        <v/>
      </c>
      <c r="G47" s="135">
        <f>IF([37]BING!G47="","",[37]BING!G47)</f>
        <v>0</v>
      </c>
      <c r="H47" s="135">
        <f>IF([37]BING!H47="","",[37]BING!H47)</f>
        <v>0</v>
      </c>
      <c r="I47" s="135">
        <f>IF([37]BING!I47="","",[37]BING!I47)</f>
        <v>0</v>
      </c>
      <c r="J47" s="135">
        <f>IF([37]BING!J47="","",[37]BING!J47)</f>
        <v>0</v>
      </c>
      <c r="K47" s="135">
        <f>IF([37]BING!K47="","",[37]BING!K47)</f>
        <v>0</v>
      </c>
      <c r="L47" s="135">
        <f>IF([37]BING!L47="","",[37]BING!L47)</f>
        <v>0</v>
      </c>
      <c r="M47" s="135">
        <f>IF([37]BING!M47="","",[37]BING!M47)</f>
        <v>0</v>
      </c>
      <c r="N47" s="135">
        <f>IF([37]BING!N47="","",[37]BING!N47)</f>
        <v>0</v>
      </c>
      <c r="O47" s="135">
        <f>IF([37]BING!O47="","",[37]BING!O47)</f>
        <v>0</v>
      </c>
      <c r="P47" s="135">
        <f>IF([37]BING!P47="","",[37]BING!P47)</f>
        <v>0</v>
      </c>
      <c r="Q47" s="135">
        <f>IF([37]BING!Q47="","",[37]BING!Q47)</f>
        <v>0</v>
      </c>
      <c r="R47" s="135">
        <f>IF([37]BING!R47="","",[37]BING!R47)</f>
        <v>0</v>
      </c>
      <c r="S47" s="135">
        <f>IF([37]BING!S47="","",[37]BING!S47)</f>
        <v>0</v>
      </c>
      <c r="T47" s="135">
        <f>IF([37]BING!T47="","",[37]BING!T47)</f>
        <v>0</v>
      </c>
      <c r="U47" s="135">
        <f>IF([37]BING!U47="","",[37]BING!U47)</f>
        <v>0</v>
      </c>
      <c r="V47" s="350">
        <f>IF([37]BING!V47="","",[37]BING!V47)</f>
        <v>0</v>
      </c>
      <c r="W47" s="375" t="e">
        <f>IF([37]BING!W47="","",[37]BING!W47)</f>
        <v>#DIV/0!</v>
      </c>
      <c r="X47" s="375" t="e">
        <f>IF([37]BING!X47="","",[37]BING!X47)</f>
        <v>#DIV/0!</v>
      </c>
      <c r="Y47" s="351">
        <f>IF([37]BING!Y47="","",[37]BING!Y47)</f>
        <v>0</v>
      </c>
      <c r="Z47" s="302" t="str">
        <f t="shared" si="8"/>
        <v/>
      </c>
      <c r="AA47" s="201">
        <f t="shared" si="9"/>
        <v>0</v>
      </c>
      <c r="AB47" s="201">
        <f t="shared" si="10"/>
        <v>0</v>
      </c>
      <c r="AC47" s="201">
        <f t="shared" si="11"/>
        <v>1</v>
      </c>
      <c r="AD47" s="201">
        <f t="shared" si="12"/>
        <v>1</v>
      </c>
      <c r="AE47" s="221" t="str">
        <f t="shared" si="13"/>
        <v>Menunjukkan penguasaan dalam memahami maupun mengaplikasikan greetings, introduce ourself, hobbies, pronoun.</v>
      </c>
      <c r="AF47" s="226" t="str">
        <f t="shared" si="14"/>
        <v>Perlu bantuan dalam memahami maupun mengaplikasikan greetings, introduce ourself, hobbies, pronoun.</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73"/>
      <c r="B48" s="134" t="str">
        <f t="shared" si="7"/>
        <v/>
      </c>
      <c r="C48" s="135" t="str">
        <f>IF(Data!F44="","",Data!F44)</f>
        <v/>
      </c>
      <c r="D48" s="135" t="str">
        <f>IF(Data!G44="","",Data!G44)</f>
        <v/>
      </c>
      <c r="E48" s="152" t="str">
        <f>IF(Data!H44="","",Data!H44)</f>
        <v/>
      </c>
      <c r="F48" s="135" t="str">
        <f>IF(Data!I44="","",Data!I44)</f>
        <v/>
      </c>
      <c r="G48" s="135">
        <f>IF([37]BING!G48="","",[37]BING!G48)</f>
        <v>0</v>
      </c>
      <c r="H48" s="135">
        <f>IF([37]BING!H48="","",[37]BING!H48)</f>
        <v>0</v>
      </c>
      <c r="I48" s="135">
        <f>IF([37]BING!I48="","",[37]BING!I48)</f>
        <v>0</v>
      </c>
      <c r="J48" s="135">
        <f>IF([37]BING!J48="","",[37]BING!J48)</f>
        <v>0</v>
      </c>
      <c r="K48" s="135">
        <f>IF([37]BING!K48="","",[37]BING!K48)</f>
        <v>0</v>
      </c>
      <c r="L48" s="135">
        <f>IF([37]BING!L48="","",[37]BING!L48)</f>
        <v>0</v>
      </c>
      <c r="M48" s="135">
        <f>IF([37]BING!M48="","",[37]BING!M48)</f>
        <v>0</v>
      </c>
      <c r="N48" s="135">
        <f>IF([37]BING!N48="","",[37]BING!N48)</f>
        <v>0</v>
      </c>
      <c r="O48" s="135">
        <f>IF([37]BING!O48="","",[37]BING!O48)</f>
        <v>0</v>
      </c>
      <c r="P48" s="135">
        <f>IF([37]BING!P48="","",[37]BING!P48)</f>
        <v>0</v>
      </c>
      <c r="Q48" s="135">
        <f>IF([37]BING!Q48="","",[37]BING!Q48)</f>
        <v>0</v>
      </c>
      <c r="R48" s="135">
        <f>IF([37]BING!R48="","",[37]BING!R48)</f>
        <v>0</v>
      </c>
      <c r="S48" s="135">
        <f>IF([37]BING!S48="","",[37]BING!S48)</f>
        <v>0</v>
      </c>
      <c r="T48" s="135">
        <f>IF([37]BING!T48="","",[37]BING!T48)</f>
        <v>0</v>
      </c>
      <c r="U48" s="135">
        <f>IF([37]BING!U48="","",[37]BING!U48)</f>
        <v>0</v>
      </c>
      <c r="V48" s="350">
        <f>IF([37]BING!V48="","",[37]BING!V48)</f>
        <v>0</v>
      </c>
      <c r="W48" s="375" t="e">
        <f>IF([37]BING!W48="","",[37]BING!W48)</f>
        <v>#DIV/0!</v>
      </c>
      <c r="X48" s="375" t="e">
        <f>IF([37]BING!X48="","",[37]BING!X48)</f>
        <v>#DIV/0!</v>
      </c>
      <c r="Y48" s="351">
        <f>IF([37]BING!Y48="","",[37]BING!Y48)</f>
        <v>0</v>
      </c>
      <c r="Z48" s="302" t="str">
        <f t="shared" si="8"/>
        <v/>
      </c>
      <c r="AA48" s="201">
        <f t="shared" si="9"/>
        <v>0</v>
      </c>
      <c r="AB48" s="201">
        <f t="shared" si="10"/>
        <v>0</v>
      </c>
      <c r="AC48" s="201">
        <f t="shared" si="11"/>
        <v>1</v>
      </c>
      <c r="AD48" s="201">
        <f t="shared" si="12"/>
        <v>1</v>
      </c>
      <c r="AE48" s="221" t="str">
        <f t="shared" si="13"/>
        <v>Menunjukkan penguasaan dalam memahami maupun mengaplikasikan greetings, introduce ourself, hobbies, pronoun.</v>
      </c>
      <c r="AF48" s="226" t="str">
        <f t="shared" si="14"/>
        <v>Perlu bantuan dalam memahami maupun mengaplikasikan greetings, introduce ourself, hobbies, pronoun.</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73"/>
      <c r="B49" s="134" t="str">
        <f t="shared" si="7"/>
        <v/>
      </c>
      <c r="C49" s="135" t="str">
        <f>IF(Data!F45="","",Data!F45)</f>
        <v/>
      </c>
      <c r="D49" s="135" t="str">
        <f>IF(Data!G45="","",Data!G45)</f>
        <v/>
      </c>
      <c r="E49" s="152" t="str">
        <f>IF(Data!H45="","",Data!H45)</f>
        <v/>
      </c>
      <c r="F49" s="135" t="str">
        <f>IF(Data!I45="","",Data!I45)</f>
        <v/>
      </c>
      <c r="G49" s="135">
        <f>IF([37]BING!G49="","",[37]BING!G49)</f>
        <v>0</v>
      </c>
      <c r="H49" s="135">
        <f>IF([37]BING!H49="","",[37]BING!H49)</f>
        <v>0</v>
      </c>
      <c r="I49" s="135">
        <f>IF([37]BING!I49="","",[37]BING!I49)</f>
        <v>0</v>
      </c>
      <c r="J49" s="135">
        <f>IF([37]BING!J49="","",[37]BING!J49)</f>
        <v>0</v>
      </c>
      <c r="K49" s="135">
        <f>IF([37]BING!K49="","",[37]BING!K49)</f>
        <v>0</v>
      </c>
      <c r="L49" s="135">
        <f>IF([37]BING!L49="","",[37]BING!L49)</f>
        <v>0</v>
      </c>
      <c r="M49" s="135">
        <f>IF([37]BING!M49="","",[37]BING!M49)</f>
        <v>0</v>
      </c>
      <c r="N49" s="135">
        <f>IF([37]BING!N49="","",[37]BING!N49)</f>
        <v>0</v>
      </c>
      <c r="O49" s="135">
        <f>IF([37]BING!O49="","",[37]BING!O49)</f>
        <v>0</v>
      </c>
      <c r="P49" s="135">
        <f>IF([37]BING!P49="","",[37]BING!P49)</f>
        <v>0</v>
      </c>
      <c r="Q49" s="135">
        <f>IF([37]BING!Q49="","",[37]BING!Q49)</f>
        <v>0</v>
      </c>
      <c r="R49" s="135">
        <f>IF([37]BING!R49="","",[37]BING!R49)</f>
        <v>0</v>
      </c>
      <c r="S49" s="135">
        <f>IF([37]BING!S49="","",[37]BING!S49)</f>
        <v>0</v>
      </c>
      <c r="T49" s="135">
        <f>IF([37]BING!T49="","",[37]BING!T49)</f>
        <v>0</v>
      </c>
      <c r="U49" s="135">
        <f>IF([37]BING!U49="","",[37]BING!U49)</f>
        <v>0</v>
      </c>
      <c r="V49" s="350">
        <f>IF([37]BING!V49="","",[37]BING!V49)</f>
        <v>0</v>
      </c>
      <c r="W49" s="375" t="e">
        <f>IF([37]BING!W49="","",[37]BING!W49)</f>
        <v>#DIV/0!</v>
      </c>
      <c r="X49" s="375" t="e">
        <f>IF([37]BING!X49="","",[37]BING!X49)</f>
        <v>#DIV/0!</v>
      </c>
      <c r="Y49" s="351">
        <f>IF([37]BING!Y49="","",[37]BING!Y49)</f>
        <v>0</v>
      </c>
      <c r="Z49" s="302" t="str">
        <f t="shared" si="8"/>
        <v/>
      </c>
      <c r="AA49" s="201">
        <f t="shared" si="9"/>
        <v>0</v>
      </c>
      <c r="AB49" s="201">
        <f t="shared" si="10"/>
        <v>0</v>
      </c>
      <c r="AC49" s="201">
        <f t="shared" si="11"/>
        <v>1</v>
      </c>
      <c r="AD49" s="201">
        <f t="shared" si="12"/>
        <v>1</v>
      </c>
      <c r="AE49" s="221" t="str">
        <f t="shared" si="13"/>
        <v>Menunjukkan penguasaan dalam memahami maupun mengaplikasikan greetings, introduce ourself, hobbies, pronoun.</v>
      </c>
      <c r="AF49" s="226" t="str">
        <f t="shared" si="14"/>
        <v>Perlu bantuan dalam memahami maupun mengaplikasikan greetings, introduce ourself, hobbies, pronoun.</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73"/>
      <c r="B50" s="134" t="str">
        <f t="shared" si="7"/>
        <v/>
      </c>
      <c r="C50" s="135" t="str">
        <f>IF(Data!F46="","",Data!F46)</f>
        <v/>
      </c>
      <c r="D50" s="135" t="str">
        <f>IF(Data!G46="","",Data!G46)</f>
        <v/>
      </c>
      <c r="E50" s="152" t="str">
        <f>IF(Data!H46="","",Data!H46)</f>
        <v/>
      </c>
      <c r="F50" s="135" t="str">
        <f>IF(Data!I46="","",Data!I46)</f>
        <v/>
      </c>
      <c r="G50" s="135">
        <f>IF([37]BING!G50="","",[37]BING!G50)</f>
        <v>0</v>
      </c>
      <c r="H50" s="135">
        <f>IF([37]BING!H50="","",[37]BING!H50)</f>
        <v>0</v>
      </c>
      <c r="I50" s="135">
        <f>IF([37]BING!I50="","",[37]BING!I50)</f>
        <v>0</v>
      </c>
      <c r="J50" s="135">
        <f>IF([37]BING!J50="","",[37]BING!J50)</f>
        <v>0</v>
      </c>
      <c r="K50" s="135">
        <f>IF([37]BING!K50="","",[37]BING!K50)</f>
        <v>0</v>
      </c>
      <c r="L50" s="135">
        <f>IF([37]BING!L50="","",[37]BING!L50)</f>
        <v>0</v>
      </c>
      <c r="M50" s="135">
        <f>IF([37]BING!M50="","",[37]BING!M50)</f>
        <v>0</v>
      </c>
      <c r="N50" s="135">
        <f>IF([37]BING!N50="","",[37]BING!N50)</f>
        <v>0</v>
      </c>
      <c r="O50" s="135">
        <f>IF([37]BING!O50="","",[37]BING!O50)</f>
        <v>0</v>
      </c>
      <c r="P50" s="135">
        <f>IF([37]BING!P50="","",[37]BING!P50)</f>
        <v>0</v>
      </c>
      <c r="Q50" s="135">
        <f>IF([37]BING!Q50="","",[37]BING!Q50)</f>
        <v>0</v>
      </c>
      <c r="R50" s="135">
        <f>IF([37]BING!R50="","",[37]BING!R50)</f>
        <v>0</v>
      </c>
      <c r="S50" s="135">
        <f>IF([37]BING!S50="","",[37]BING!S50)</f>
        <v>0</v>
      </c>
      <c r="T50" s="135">
        <f>IF([37]BING!T50="","",[37]BING!T50)</f>
        <v>0</v>
      </c>
      <c r="U50" s="135">
        <f>IF([37]BING!U50="","",[37]BING!U50)</f>
        <v>0</v>
      </c>
      <c r="V50" s="350">
        <f>IF([37]BING!V50="","",[37]BING!V50)</f>
        <v>0</v>
      </c>
      <c r="W50" s="375" t="e">
        <f>IF([37]BING!W50="","",[37]BING!W50)</f>
        <v>#DIV/0!</v>
      </c>
      <c r="X50" s="375" t="e">
        <f>IF([37]BING!X50="","",[37]BING!X50)</f>
        <v>#DIV/0!</v>
      </c>
      <c r="Y50" s="351">
        <f>IF([37]BING!Y50="","",[37]BING!Y50)</f>
        <v>0</v>
      </c>
      <c r="Z50" s="302" t="str">
        <f t="shared" si="8"/>
        <v/>
      </c>
      <c r="AA50" s="201">
        <f t="shared" si="9"/>
        <v>0</v>
      </c>
      <c r="AB50" s="201">
        <f t="shared" si="10"/>
        <v>0</v>
      </c>
      <c r="AC50" s="201">
        <f t="shared" si="11"/>
        <v>1</v>
      </c>
      <c r="AD50" s="201">
        <f t="shared" si="12"/>
        <v>1</v>
      </c>
      <c r="AE50" s="221" t="str">
        <f t="shared" si="13"/>
        <v>Menunjukkan penguasaan dalam memahami maupun mengaplikasikan greetings, introduce ourself, hobbies, pronoun.</v>
      </c>
      <c r="AF50" s="226" t="str">
        <f t="shared" si="14"/>
        <v>Perlu bantuan dalam memahami maupun mengaplikasikan greetings, introduce ourself, hobbies, pronoun.</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73"/>
      <c r="B51" s="134" t="str">
        <f t="shared" si="7"/>
        <v/>
      </c>
      <c r="C51" s="135" t="str">
        <f>IF(Data!F47="","",Data!F47)</f>
        <v/>
      </c>
      <c r="D51" s="135" t="str">
        <f>IF(Data!G47="","",Data!G47)</f>
        <v/>
      </c>
      <c r="E51" s="152" t="str">
        <f>IF(Data!H47="","",Data!H47)</f>
        <v/>
      </c>
      <c r="F51" s="135" t="str">
        <f>IF(Data!I47="","",Data!I47)</f>
        <v/>
      </c>
      <c r="G51" s="135">
        <f>IF([37]BING!G51="","",[37]BING!G51)</f>
        <v>0</v>
      </c>
      <c r="H51" s="135">
        <f>IF([37]BING!H51="","",[37]BING!H51)</f>
        <v>0</v>
      </c>
      <c r="I51" s="135">
        <f>IF([37]BING!I51="","",[37]BING!I51)</f>
        <v>0</v>
      </c>
      <c r="J51" s="135">
        <f>IF([37]BING!J51="","",[37]BING!J51)</f>
        <v>0</v>
      </c>
      <c r="K51" s="135">
        <f>IF([37]BING!K51="","",[37]BING!K51)</f>
        <v>0</v>
      </c>
      <c r="L51" s="135">
        <f>IF([37]BING!L51="","",[37]BING!L51)</f>
        <v>0</v>
      </c>
      <c r="M51" s="135">
        <f>IF([37]BING!M51="","",[37]BING!M51)</f>
        <v>0</v>
      </c>
      <c r="N51" s="135">
        <f>IF([37]BING!N51="","",[37]BING!N51)</f>
        <v>0</v>
      </c>
      <c r="O51" s="135">
        <f>IF([37]BING!O51="","",[37]BING!O51)</f>
        <v>0</v>
      </c>
      <c r="P51" s="135">
        <f>IF([37]BING!P51="","",[37]BING!P51)</f>
        <v>0</v>
      </c>
      <c r="Q51" s="135">
        <f>IF([37]BING!Q51="","",[37]BING!Q51)</f>
        <v>0</v>
      </c>
      <c r="R51" s="135">
        <f>IF([37]BING!R51="","",[37]BING!R51)</f>
        <v>0</v>
      </c>
      <c r="S51" s="135">
        <f>IF([37]BING!S51="","",[37]BING!S51)</f>
        <v>0</v>
      </c>
      <c r="T51" s="135">
        <f>IF([37]BING!T51="","",[37]BING!T51)</f>
        <v>0</v>
      </c>
      <c r="U51" s="135">
        <f>IF([37]BING!U51="","",[37]BING!U51)</f>
        <v>0</v>
      </c>
      <c r="V51" s="350">
        <f>IF([37]BING!V51="","",[37]BING!V51)</f>
        <v>0</v>
      </c>
      <c r="W51" s="301">
        <f t="shared" ref="W51:W54" si="15">IF(COUNT(G51:N51)&lt;2,"",ROUND(SUM(G51:N51)/$W$6,0))</f>
        <v>0</v>
      </c>
      <c r="X51" s="301">
        <f t="shared" ref="X51:X54" si="16">IF(COUNT(O51:V51)&lt;2,"",ROUND(SUM(O51:V51)/$X$6,0))</f>
        <v>0</v>
      </c>
      <c r="Y51" s="351">
        <f>IF([37]BING!Y51="","",[37]BING!Y51)</f>
        <v>0</v>
      </c>
      <c r="Z51" s="302">
        <f t="shared" si="8"/>
        <v>0</v>
      </c>
      <c r="AA51" s="201">
        <f t="shared" si="9"/>
        <v>0</v>
      </c>
      <c r="AB51" s="201">
        <f t="shared" si="10"/>
        <v>0</v>
      </c>
      <c r="AC51" s="201">
        <f t="shared" si="11"/>
        <v>1</v>
      </c>
      <c r="AD51" s="201">
        <f t="shared" si="12"/>
        <v>1</v>
      </c>
      <c r="AE51" s="221" t="str">
        <f t="shared" si="13"/>
        <v>Menunjukkan penguasaan dalam memahami maupun mengaplikasikan greetings, introduce ourself, hobbies, pronoun.</v>
      </c>
      <c r="AF51" s="226" t="str">
        <f t="shared" si="14"/>
        <v>Perlu bantuan dalam memahami maupun mengaplikasikan greetings, introduce ourself, hobbies, pronoun.</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73"/>
      <c r="B52" s="134" t="str">
        <f t="shared" si="7"/>
        <v/>
      </c>
      <c r="C52" s="135" t="str">
        <f>IF(Data!F48="","",Data!F48)</f>
        <v/>
      </c>
      <c r="D52" s="135" t="str">
        <f>IF(Data!G48="","",Data!G48)</f>
        <v/>
      </c>
      <c r="E52" s="152" t="str">
        <f>IF(Data!H48="","",Data!H48)</f>
        <v/>
      </c>
      <c r="F52" s="135" t="str">
        <f>IF(Data!I48="","",Data!I48)</f>
        <v/>
      </c>
      <c r="G52" s="135">
        <f>IF([37]BING!G52="","",[37]BING!G52)</f>
        <v>0</v>
      </c>
      <c r="H52" s="135">
        <f>IF([37]BING!H52="","",[37]BING!H52)</f>
        <v>0</v>
      </c>
      <c r="I52" s="135">
        <f>IF([37]BING!I52="","",[37]BING!I52)</f>
        <v>0</v>
      </c>
      <c r="J52" s="135">
        <f>IF([37]BING!J52="","",[37]BING!J52)</f>
        <v>0</v>
      </c>
      <c r="K52" s="135">
        <f>IF([37]BING!K52="","",[37]BING!K52)</f>
        <v>0</v>
      </c>
      <c r="L52" s="135">
        <f>IF([37]BING!L52="","",[37]BING!L52)</f>
        <v>0</v>
      </c>
      <c r="M52" s="135">
        <f>IF([37]BING!M52="","",[37]BING!M52)</f>
        <v>0</v>
      </c>
      <c r="N52" s="135">
        <f>IF([37]BING!N52="","",[37]BING!N52)</f>
        <v>0</v>
      </c>
      <c r="O52" s="135">
        <f>IF([37]BING!O52="","",[37]BING!O52)</f>
        <v>0</v>
      </c>
      <c r="P52" s="135">
        <f>IF([37]BING!P52="","",[37]BING!P52)</f>
        <v>0</v>
      </c>
      <c r="Q52" s="135">
        <f>IF([37]BING!Q52="","",[37]BING!Q52)</f>
        <v>0</v>
      </c>
      <c r="R52" s="135">
        <f>IF([37]BING!R52="","",[37]BING!R52)</f>
        <v>0</v>
      </c>
      <c r="S52" s="135">
        <f>IF([37]BING!S52="","",[37]BING!S52)</f>
        <v>0</v>
      </c>
      <c r="T52" s="135">
        <f>IF([37]BING!T52="","",[37]BING!T52)</f>
        <v>0</v>
      </c>
      <c r="U52" s="135">
        <f>IF([37]BING!U52="","",[37]BING!U52)</f>
        <v>0</v>
      </c>
      <c r="V52" s="350">
        <f>IF([37]BING!V52="","",[37]BING!V52)</f>
        <v>0</v>
      </c>
      <c r="W52" s="301">
        <f t="shared" si="15"/>
        <v>0</v>
      </c>
      <c r="X52" s="301">
        <f t="shared" si="16"/>
        <v>0</v>
      </c>
      <c r="Y52" s="351">
        <f>IF([37]BING!Y52="","",[37]BING!Y52)</f>
        <v>0</v>
      </c>
      <c r="Z52" s="302">
        <f t="shared" si="8"/>
        <v>0</v>
      </c>
      <c r="AA52" s="201">
        <f t="shared" si="9"/>
        <v>0</v>
      </c>
      <c r="AB52" s="201">
        <f t="shared" si="10"/>
        <v>0</v>
      </c>
      <c r="AC52" s="201">
        <f t="shared" si="11"/>
        <v>1</v>
      </c>
      <c r="AD52" s="201">
        <f t="shared" si="12"/>
        <v>1</v>
      </c>
      <c r="AE52" s="221" t="str">
        <f t="shared" si="13"/>
        <v>Menunjukkan penguasaan dalam memahami maupun mengaplikasikan greetings, introduce ourself, hobbies, pronoun.</v>
      </c>
      <c r="AF52" s="226" t="str">
        <f t="shared" si="14"/>
        <v>Perlu bantuan dalam memahami maupun mengaplikasikan greetings, introduce ourself, hobbies, pronoun.</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73"/>
      <c r="B53" s="134" t="str">
        <f t="shared" si="7"/>
        <v/>
      </c>
      <c r="C53" s="135" t="str">
        <f>IF(Data!F49="","",Data!F49)</f>
        <v/>
      </c>
      <c r="D53" s="135" t="str">
        <f>IF(Data!G49="","",Data!G49)</f>
        <v/>
      </c>
      <c r="E53" s="152" t="str">
        <f>IF(Data!H49="","",Data!H49)</f>
        <v/>
      </c>
      <c r="F53" s="135" t="str">
        <f>IF(Data!I49="","",Data!I49)</f>
        <v/>
      </c>
      <c r="G53" s="135">
        <f>IF([37]BING!G53="","",[37]BING!G53)</f>
        <v>0</v>
      </c>
      <c r="H53" s="135">
        <f>IF([37]BING!H53="","",[37]BING!H53)</f>
        <v>0</v>
      </c>
      <c r="I53" s="135">
        <f>IF([37]BING!I53="","",[37]BING!I53)</f>
        <v>0</v>
      </c>
      <c r="J53" s="135">
        <f>IF([37]BING!J53="","",[37]BING!J53)</f>
        <v>0</v>
      </c>
      <c r="K53" s="135">
        <f>IF([37]BING!K53="","",[37]BING!K53)</f>
        <v>0</v>
      </c>
      <c r="L53" s="135">
        <f>IF([37]BING!L53="","",[37]BING!L53)</f>
        <v>0</v>
      </c>
      <c r="M53" s="135">
        <f>IF([37]BING!M53="","",[37]BING!M53)</f>
        <v>0</v>
      </c>
      <c r="N53" s="135">
        <f>IF([37]BING!N53="","",[37]BING!N53)</f>
        <v>0</v>
      </c>
      <c r="O53" s="135">
        <f>IF([37]BING!O53="","",[37]BING!O53)</f>
        <v>0</v>
      </c>
      <c r="P53" s="135">
        <f>IF([37]BING!P53="","",[37]BING!P53)</f>
        <v>0</v>
      </c>
      <c r="Q53" s="135">
        <f>IF([37]BING!Q53="","",[37]BING!Q53)</f>
        <v>0</v>
      </c>
      <c r="R53" s="135">
        <f>IF([37]BING!R53="","",[37]BING!R53)</f>
        <v>0</v>
      </c>
      <c r="S53" s="135">
        <f>IF([37]BING!S53="","",[37]BING!S53)</f>
        <v>0</v>
      </c>
      <c r="T53" s="135">
        <f>IF([37]BING!T53="","",[37]BING!T53)</f>
        <v>0</v>
      </c>
      <c r="U53" s="135">
        <f>IF([37]BING!U53="","",[37]BING!U53)</f>
        <v>0</v>
      </c>
      <c r="V53" s="350">
        <f>IF([37]BING!V53="","",[37]BING!V53)</f>
        <v>0</v>
      </c>
      <c r="W53" s="301">
        <f t="shared" si="15"/>
        <v>0</v>
      </c>
      <c r="X53" s="301">
        <f t="shared" si="16"/>
        <v>0</v>
      </c>
      <c r="Y53" s="351">
        <f>IF([37]BING!Y53="","",[37]BING!Y53)</f>
        <v>0</v>
      </c>
      <c r="Z53" s="302">
        <f t="shared" si="8"/>
        <v>0</v>
      </c>
      <c r="AA53" s="201">
        <f t="shared" si="9"/>
        <v>0</v>
      </c>
      <c r="AB53" s="201">
        <f t="shared" si="10"/>
        <v>0</v>
      </c>
      <c r="AC53" s="201">
        <f t="shared" si="11"/>
        <v>1</v>
      </c>
      <c r="AD53" s="201">
        <f t="shared" si="12"/>
        <v>1</v>
      </c>
      <c r="AE53" s="221" t="str">
        <f t="shared" si="13"/>
        <v>Menunjukkan penguasaan dalam memahami maupun mengaplikasikan greetings, introduce ourself, hobbies, pronoun.</v>
      </c>
      <c r="AF53" s="226" t="str">
        <f t="shared" si="14"/>
        <v>Perlu bantuan dalam memahami maupun mengaplikasikan greetings, introduce ourself, hobbies, pronoun.</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x14ac:dyDescent="0.25">
      <c r="A54" s="173"/>
      <c r="B54" s="134" t="e">
        <f t="shared" si="7"/>
        <v>#VALUE!</v>
      </c>
      <c r="C54" s="135">
        <f>IF(Data!F50="","",Data!F50)</f>
        <v>2</v>
      </c>
      <c r="D54" s="135">
        <f>IF(Data!G50="","",Data!G50)</f>
        <v>3</v>
      </c>
      <c r="E54" s="152">
        <f>IF(Data!H50="","",Data!H50)</f>
        <v>4</v>
      </c>
      <c r="F54" s="135">
        <f>IF(Data!I50="","",Data!I50)</f>
        <v>5</v>
      </c>
      <c r="G54" s="135">
        <f>IF([37]BING!G54="","",[37]BING!G54)</f>
        <v>0</v>
      </c>
      <c r="H54" s="135">
        <f>IF([37]BING!H54="","",[37]BING!H54)</f>
        <v>0</v>
      </c>
      <c r="I54" s="135">
        <f>IF([37]BING!I54="","",[37]BING!I54)</f>
        <v>0</v>
      </c>
      <c r="J54" s="135">
        <f>IF([37]BING!J54="","",[37]BING!J54)</f>
        <v>0</v>
      </c>
      <c r="K54" s="135">
        <f>IF([37]BING!K54="","",[37]BING!K54)</f>
        <v>0</v>
      </c>
      <c r="L54" s="135">
        <f>IF([37]BING!L54="","",[37]BING!L54)</f>
        <v>0</v>
      </c>
      <c r="M54" s="135">
        <f>IF([37]BING!M54="","",[37]BING!M54)</f>
        <v>0</v>
      </c>
      <c r="N54" s="135">
        <f>IF([37]BING!N54="","",[37]BING!N54)</f>
        <v>0</v>
      </c>
      <c r="O54" s="135">
        <f>IF([37]BING!O54="","",[37]BING!O54)</f>
        <v>0</v>
      </c>
      <c r="P54" s="135">
        <f>IF([37]BING!P54="","",[37]BING!P54)</f>
        <v>0</v>
      </c>
      <c r="Q54" s="135">
        <f>IF([37]BING!Q54="","",[37]BING!Q54)</f>
        <v>0</v>
      </c>
      <c r="R54" s="135">
        <f>IF([37]BING!R54="","",[37]BING!R54)</f>
        <v>0</v>
      </c>
      <c r="S54" s="135">
        <f>IF([37]BING!S54="","",[37]BING!S54)</f>
        <v>0</v>
      </c>
      <c r="T54" s="135">
        <f>IF([37]BING!T54="","",[37]BING!T54)</f>
        <v>0</v>
      </c>
      <c r="U54" s="135" t="str">
        <f>IF([37]BING!U54="","",[37]BING!U54)</f>
        <v>Pegandon,        Desember  2023</v>
      </c>
      <c r="V54" s="350">
        <f>IF([37]BING!V54="","",[37]BING!V54)</f>
        <v>0</v>
      </c>
      <c r="W54" s="301">
        <f t="shared" si="15"/>
        <v>0</v>
      </c>
      <c r="X54" s="301">
        <f t="shared" si="16"/>
        <v>0</v>
      </c>
      <c r="Y54" s="351">
        <f>IF([37]BING!Y54="","",[37]BING!Y54)</f>
        <v>0</v>
      </c>
      <c r="Z54" s="302">
        <f t="shared" si="8"/>
        <v>0</v>
      </c>
      <c r="AA54" s="201">
        <f t="shared" si="9"/>
        <v>0</v>
      </c>
      <c r="AB54" s="201">
        <f t="shared" si="10"/>
        <v>0</v>
      </c>
      <c r="AC54" s="201">
        <f t="shared" si="11"/>
        <v>1</v>
      </c>
      <c r="AD54" s="201">
        <f t="shared" si="12"/>
        <v>1</v>
      </c>
      <c r="AE54" s="221" t="str">
        <f t="shared" si="13"/>
        <v>Menunjukkan penguasaan dalam memahami maupun mengaplikasikan greetings, introduce ourself, hobbies, pronoun.</v>
      </c>
      <c r="AF54" s="226" t="str">
        <f t="shared" si="14"/>
        <v>Perlu bantuan dalam memahami maupun mengaplikasikan greetings, introduce ourself, hobbies, pronoun.</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x14ac:dyDescent="0.25">
      <c r="A55" s="173"/>
      <c r="B55" s="184">
        <v>1</v>
      </c>
      <c r="C55" s="184">
        <v>2</v>
      </c>
      <c r="D55" s="184">
        <v>3</v>
      </c>
      <c r="E55" s="184">
        <v>4</v>
      </c>
      <c r="F55" s="184">
        <v>5</v>
      </c>
      <c r="G55" s="353">
        <f>IF([37]BING!G46="","",[37]BING!G46)</f>
        <v>0</v>
      </c>
      <c r="H55" s="354">
        <f>IF([37]BING!H46="","",[37]BING!H46)</f>
        <v>0</v>
      </c>
      <c r="I55" s="354">
        <f>IF([37]BING!I46="","",[37]BING!I46)</f>
        <v>0</v>
      </c>
      <c r="J55" s="354">
        <f>IF([37]BING!J46="","",[37]BING!J46)</f>
        <v>0</v>
      </c>
      <c r="K55" s="354">
        <f>IF([37]BING!K46="","",[37]BING!K46)</f>
        <v>0</v>
      </c>
      <c r="L55" s="354">
        <f>IF([37]BING!L46="","",[37]BING!L46)</f>
        <v>0</v>
      </c>
      <c r="M55" s="354">
        <f>IF([37]BING!M46="","",[37]BING!M46)</f>
        <v>0</v>
      </c>
      <c r="N55" s="355">
        <f>IF([37]BING!N46="","",[37]BING!N46)</f>
        <v>0</v>
      </c>
      <c r="O55" s="135">
        <f>IF([37]BING!O46="","",[37]BING!O46)</f>
        <v>0</v>
      </c>
      <c r="P55" s="135">
        <f>IF([37]BING!P46="","",[37]BING!P46)</f>
        <v>0</v>
      </c>
      <c r="Q55" s="135">
        <f>IF([37]BING!Q46="","",[37]BING!Q46)</f>
        <v>0</v>
      </c>
      <c r="R55" s="135">
        <f>IF([37]BING!R46="","",[37]BING!R46)</f>
        <v>0</v>
      </c>
      <c r="S55" s="135">
        <f>IF([37]BING!S46="","",[37]BING!S46)</f>
        <v>0</v>
      </c>
      <c r="T55" s="135">
        <f>IF([37]BING!T46="","",[37]BING!T46)</f>
        <v>0</v>
      </c>
      <c r="U55" s="135">
        <f>IF([37]BING!U46="","",[37]BING!U46)</f>
        <v>0</v>
      </c>
      <c r="V55" s="350">
        <f>IF([37]BING!V46="","",[37]BING!V46)</f>
        <v>0</v>
      </c>
      <c r="W55" s="184">
        <v>22</v>
      </c>
      <c r="X55" s="184">
        <v>23</v>
      </c>
      <c r="Y55" s="184">
        <v>24</v>
      </c>
      <c r="Z55" s="184">
        <v>25</v>
      </c>
      <c r="AA55" s="184">
        <v>27</v>
      </c>
      <c r="AB55" s="184">
        <v>28</v>
      </c>
      <c r="AC55" s="184">
        <v>31</v>
      </c>
      <c r="AD55" s="184">
        <v>32</v>
      </c>
      <c r="AE55" s="184">
        <v>33</v>
      </c>
      <c r="AF55" s="184">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73"/>
      <c r="B56" s="184"/>
      <c r="C56" s="184"/>
      <c r="D56" s="184"/>
      <c r="E56" s="184"/>
      <c r="F56" s="184"/>
      <c r="G56" s="353">
        <f>IF([37]BING!G47="","",[37]BING!G47)</f>
        <v>0</v>
      </c>
      <c r="H56" s="354">
        <f>IF([37]BING!H47="","",[37]BING!H47)</f>
        <v>0</v>
      </c>
      <c r="I56" s="354">
        <f>IF([37]BING!I47="","",[37]BING!I47)</f>
        <v>0</v>
      </c>
      <c r="J56" s="354">
        <f>IF([37]BING!J47="","",[37]BING!J47)</f>
        <v>0</v>
      </c>
      <c r="K56" s="354">
        <f>IF([37]BING!K47="","",[37]BING!K47)</f>
        <v>0</v>
      </c>
      <c r="L56" s="354">
        <f>IF([37]BING!L47="","",[37]BING!L47)</f>
        <v>0</v>
      </c>
      <c r="M56" s="354">
        <f>IF([37]BING!M47="","",[37]BING!M47)</f>
        <v>0</v>
      </c>
      <c r="N56" s="355">
        <f>IF([37]BING!N47="","",[37]BING!N47)</f>
        <v>0</v>
      </c>
      <c r="O56" s="135">
        <f>IF([37]BING!O47="","",[37]BING!O47)</f>
        <v>0</v>
      </c>
      <c r="P56" s="135">
        <f>IF([37]BING!P47="","",[37]BING!P47)</f>
        <v>0</v>
      </c>
      <c r="Q56" s="135">
        <f>IF([37]BING!Q47="","",[37]BING!Q47)</f>
        <v>0</v>
      </c>
      <c r="R56" s="135">
        <f>IF([37]BING!R47="","",[37]BING!R47)</f>
        <v>0</v>
      </c>
      <c r="S56" s="135">
        <f>IF([37]BING!S47="","",[37]BING!S47)</f>
        <v>0</v>
      </c>
      <c r="T56" s="135">
        <f>IF([37]BING!T47="","",[37]BING!T47)</f>
        <v>0</v>
      </c>
      <c r="U56" s="135">
        <f>IF([37]BING!U47="","",[37]BING!U47)</f>
        <v>0</v>
      </c>
      <c r="V56" s="350">
        <f>IF([37]BING!V47="","",[37]BING!V47)</f>
        <v>0</v>
      </c>
      <c r="W56" s="184"/>
      <c r="X56" s="184"/>
      <c r="Y56" s="184"/>
      <c r="Z56" s="184"/>
      <c r="AA56" s="184"/>
      <c r="AB56" s="184"/>
      <c r="AC56" s="184"/>
      <c r="AD56" s="184"/>
      <c r="AE56" s="184"/>
      <c r="AF56" s="184"/>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c r="AC57" s="247"/>
      <c r="AD57" s="247"/>
      <c r="AE57" s="247"/>
      <c r="AF57" s="247"/>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47"/>
      <c r="C58" s="247"/>
      <c r="D58" s="247"/>
      <c r="E58" s="247"/>
      <c r="F58" s="247"/>
      <c r="G58" s="247"/>
      <c r="H58" s="247"/>
      <c r="I58" s="247"/>
      <c r="J58" s="247"/>
      <c r="K58" s="247"/>
      <c r="L58" s="247"/>
      <c r="M58" s="247"/>
      <c r="N58" s="247"/>
      <c r="O58" s="247"/>
      <c r="P58" s="247"/>
      <c r="Q58" s="247"/>
      <c r="R58" s="247"/>
      <c r="S58" s="247"/>
      <c r="T58" s="247"/>
      <c r="U58" s="249" t="s">
        <v>297</v>
      </c>
      <c r="V58" s="247"/>
      <c r="W58" s="247"/>
      <c r="X58" s="247"/>
      <c r="Y58" s="247"/>
      <c r="Z58" s="247"/>
      <c r="AA58" s="247"/>
      <c r="AB58" s="247"/>
      <c r="AC58" s="247"/>
      <c r="AD58" s="247"/>
      <c r="AE58" s="247"/>
      <c r="AF58" s="247"/>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47"/>
      <c r="C59" s="247"/>
      <c r="D59" s="247"/>
      <c r="E59" s="247"/>
      <c r="F59" s="247"/>
      <c r="G59" s="247"/>
      <c r="H59" s="247"/>
      <c r="I59" s="247"/>
      <c r="J59" s="247"/>
      <c r="K59" s="247"/>
      <c r="L59" s="247"/>
      <c r="M59" s="247"/>
      <c r="N59" s="247"/>
      <c r="O59" s="247"/>
      <c r="P59" s="247"/>
      <c r="Q59" s="247"/>
      <c r="R59" s="247"/>
      <c r="S59" s="247"/>
      <c r="T59" s="247"/>
      <c r="U59" s="249" t="s">
        <v>116</v>
      </c>
      <c r="V59" s="247"/>
      <c r="W59" s="247"/>
      <c r="X59" s="247"/>
      <c r="Y59" s="247"/>
      <c r="Z59" s="247"/>
      <c r="AA59" s="247"/>
      <c r="AB59" s="247"/>
      <c r="AC59" s="247"/>
      <c r="AD59" s="247"/>
      <c r="AE59" s="247"/>
      <c r="AF59" s="247"/>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47"/>
      <c r="C60" s="247"/>
      <c r="D60" s="247"/>
      <c r="E60" s="247"/>
      <c r="F60" s="247"/>
      <c r="G60" s="247"/>
      <c r="H60" s="247"/>
      <c r="I60" s="247"/>
      <c r="J60" s="247"/>
      <c r="K60" s="247"/>
      <c r="L60" s="247"/>
      <c r="M60" s="247"/>
      <c r="N60" s="247"/>
      <c r="O60" s="247"/>
      <c r="P60" s="247"/>
      <c r="Q60" s="247"/>
      <c r="R60" s="247"/>
      <c r="S60" s="247"/>
      <c r="T60" s="247"/>
      <c r="U60" s="247"/>
      <c r="V60" s="247"/>
      <c r="W60" s="247"/>
      <c r="X60" s="247"/>
      <c r="Y60" s="247"/>
      <c r="Z60" s="247"/>
      <c r="AA60" s="247"/>
      <c r="AB60" s="247"/>
      <c r="AC60" s="247"/>
      <c r="AD60" s="247"/>
      <c r="AE60" s="247"/>
      <c r="AF60" s="247"/>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c r="AC61" s="247"/>
      <c r="AD61" s="247"/>
      <c r="AE61" s="247"/>
      <c r="AF61" s="247"/>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47"/>
      <c r="C62" s="247"/>
      <c r="D62" s="247"/>
      <c r="E62" s="247"/>
      <c r="F62" s="247"/>
      <c r="G62" s="247"/>
      <c r="H62" s="247"/>
      <c r="I62" s="247"/>
      <c r="J62" s="247"/>
      <c r="K62" s="247"/>
      <c r="L62" s="247"/>
      <c r="M62" s="247"/>
      <c r="N62" s="247"/>
      <c r="O62" s="247"/>
      <c r="P62" s="247"/>
      <c r="Q62" s="247"/>
      <c r="R62" s="247"/>
      <c r="S62" s="247"/>
      <c r="T62" s="247"/>
      <c r="U62" s="247"/>
      <c r="V62" s="247"/>
      <c r="W62" s="247"/>
      <c r="X62" s="247"/>
      <c r="Y62" s="247"/>
      <c r="Z62" s="247"/>
      <c r="AA62" s="247"/>
      <c r="AB62" s="247"/>
      <c r="AC62" s="247"/>
      <c r="AD62" s="247"/>
      <c r="AE62" s="247"/>
      <c r="AF62" s="247"/>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47"/>
      <c r="C63" s="247"/>
      <c r="D63" s="247"/>
      <c r="E63" s="247"/>
      <c r="F63" s="247"/>
      <c r="G63" s="247"/>
      <c r="H63" s="247"/>
      <c r="I63" s="247"/>
      <c r="J63" s="247"/>
      <c r="K63" s="247"/>
      <c r="L63" s="247"/>
      <c r="M63" s="247"/>
      <c r="N63" s="247"/>
      <c r="O63" s="247"/>
      <c r="P63" s="247"/>
      <c r="Q63" s="247"/>
      <c r="R63" s="247"/>
      <c r="S63" s="247"/>
      <c r="T63" s="247"/>
      <c r="U63" s="259"/>
      <c r="V63" s="250"/>
      <c r="W63" s="250"/>
      <c r="X63" s="250"/>
      <c r="Y63" s="247"/>
      <c r="Z63" s="247"/>
      <c r="AA63" s="247"/>
      <c r="AB63" s="247"/>
      <c r="AC63" s="247"/>
      <c r="AD63" s="247"/>
      <c r="AE63" s="247"/>
      <c r="AF63" s="247"/>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47"/>
      <c r="C64" s="247"/>
      <c r="D64" s="247"/>
      <c r="E64" s="247"/>
      <c r="F64" s="247"/>
      <c r="G64" s="247"/>
      <c r="H64" s="247"/>
      <c r="I64" s="247"/>
      <c r="J64" s="247"/>
      <c r="K64" s="247"/>
      <c r="L64" s="247"/>
      <c r="M64" s="247"/>
      <c r="N64" s="247"/>
      <c r="O64" s="247"/>
      <c r="P64" s="247"/>
      <c r="Q64" s="247"/>
      <c r="R64" s="247"/>
      <c r="S64" s="247"/>
      <c r="T64" s="247"/>
      <c r="U64" s="248" t="s">
        <v>161</v>
      </c>
      <c r="V64" s="247"/>
      <c r="W64" s="247"/>
      <c r="X64" s="247"/>
      <c r="Y64" s="247"/>
      <c r="Z64" s="247"/>
      <c r="AA64" s="247"/>
      <c r="AB64" s="247"/>
      <c r="AC64" s="247"/>
      <c r="AD64" s="247"/>
      <c r="AE64" s="247"/>
      <c r="AF64" s="247"/>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47"/>
      <c r="C65" s="247"/>
      <c r="D65" s="247"/>
      <c r="E65" s="247"/>
      <c r="F65" s="247"/>
      <c r="G65" s="247"/>
      <c r="H65" s="247"/>
      <c r="I65" s="247"/>
      <c r="J65" s="247"/>
      <c r="K65" s="247"/>
      <c r="L65" s="247"/>
      <c r="M65" s="247"/>
      <c r="N65" s="247"/>
      <c r="O65" s="247"/>
      <c r="P65" s="247"/>
      <c r="Q65" s="247"/>
      <c r="R65" s="247"/>
      <c r="S65" s="247"/>
      <c r="T65" s="247"/>
      <c r="U65" s="247"/>
      <c r="V65" s="247"/>
      <c r="W65" s="247"/>
      <c r="X65" s="247"/>
      <c r="Y65" s="247"/>
      <c r="Z65" s="247"/>
      <c r="AA65" s="247"/>
      <c r="AB65" s="247"/>
      <c r="AC65" s="247"/>
      <c r="AD65" s="247"/>
      <c r="AE65" s="247"/>
      <c r="AF65" s="247"/>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73"/>
      <c r="B66" s="32"/>
      <c r="C66" s="33"/>
      <c r="D66" s="33"/>
      <c r="E66" s="32"/>
      <c r="F66" s="32"/>
      <c r="G66" s="239" t="s">
        <v>18</v>
      </c>
      <c r="H66" s="240" t="s">
        <v>118</v>
      </c>
      <c r="I66" s="637" t="s">
        <v>240</v>
      </c>
      <c r="J66" s="638"/>
      <c r="K66" s="638"/>
      <c r="L66" s="638"/>
      <c r="M66" s="638"/>
      <c r="N66" s="638"/>
      <c r="O66" s="638"/>
      <c r="P66" s="638"/>
      <c r="Q66" s="638"/>
      <c r="R66" s="638"/>
      <c r="S66" s="638"/>
      <c r="T66" s="638"/>
      <c r="U66" s="638"/>
      <c r="V66" s="639"/>
      <c r="W66" s="32"/>
      <c r="X66" s="32"/>
      <c r="Y66" s="32"/>
      <c r="Z66" s="33"/>
      <c r="AA66" s="32"/>
      <c r="AB66" s="32"/>
      <c r="AC66" s="32"/>
      <c r="AD66" s="32"/>
      <c r="AE66" s="32"/>
      <c r="AF66" s="32"/>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73"/>
      <c r="B67" s="32"/>
      <c r="C67" s="185" t="s">
        <v>139</v>
      </c>
      <c r="D67" s="33"/>
      <c r="E67" s="32"/>
      <c r="F67" s="640" t="s">
        <v>134</v>
      </c>
      <c r="G67" s="231">
        <v>1</v>
      </c>
      <c r="H67" s="356" t="s">
        <v>119</v>
      </c>
      <c r="I67" s="643" t="str">
        <f>IF([37]BING!I63="","",[37]BING!I63)</f>
        <v>memahami maupun mengaplikasikan greetings, introduce ourself, hobbies, pronoun.</v>
      </c>
      <c r="J67" s="644"/>
      <c r="K67" s="644"/>
      <c r="L67" s="644"/>
      <c r="M67" s="644"/>
      <c r="N67" s="644"/>
      <c r="O67" s="644"/>
      <c r="P67" s="644"/>
      <c r="Q67" s="644"/>
      <c r="R67" s="644"/>
      <c r="S67" s="644"/>
      <c r="T67" s="644"/>
      <c r="U67" s="644"/>
      <c r="V67" s="645"/>
      <c r="W67" s="32"/>
      <c r="X67" s="32"/>
      <c r="Y67" s="32"/>
      <c r="Z67" s="33"/>
      <c r="AA67" s="32"/>
      <c r="AB67" s="32"/>
      <c r="AC67" s="32"/>
      <c r="AD67" s="32"/>
      <c r="AE67" s="32"/>
      <c r="AF67" s="32"/>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73"/>
      <c r="B68" s="32"/>
      <c r="C68" s="187" t="s">
        <v>146</v>
      </c>
      <c r="D68" s="187"/>
      <c r="E68" s="32"/>
      <c r="F68" s="641"/>
      <c r="G68" s="232">
        <v>2</v>
      </c>
      <c r="H68" s="357" t="s">
        <v>120</v>
      </c>
      <c r="I68" s="643" t="str">
        <f>IF([37]BING!I64="","",[37]BING!I64)</f>
        <v>memahami maupun mengaplikasikan simple present tense, descriptive text, describe the food, article.</v>
      </c>
      <c r="J68" s="644"/>
      <c r="K68" s="644"/>
      <c r="L68" s="644"/>
      <c r="M68" s="644"/>
      <c r="N68" s="644"/>
      <c r="O68" s="644"/>
      <c r="P68" s="644"/>
      <c r="Q68" s="644"/>
      <c r="R68" s="644"/>
      <c r="S68" s="644"/>
      <c r="T68" s="644"/>
      <c r="U68" s="644"/>
      <c r="V68" s="645"/>
      <c r="W68" s="32"/>
      <c r="X68" s="32"/>
      <c r="Y68" s="32"/>
      <c r="Z68" s="33"/>
      <c r="AA68" s="32"/>
      <c r="AB68" s="32"/>
      <c r="AC68" s="32"/>
      <c r="AD68" s="32"/>
      <c r="AE68" s="32"/>
      <c r="AF68" s="32"/>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73"/>
      <c r="B69" s="32"/>
      <c r="C69" s="187" t="s">
        <v>147</v>
      </c>
      <c r="D69" s="187"/>
      <c r="E69" s="32"/>
      <c r="F69" s="641"/>
      <c r="G69" s="232">
        <v>3</v>
      </c>
      <c r="H69" s="358" t="s">
        <v>121</v>
      </c>
      <c r="I69" s="643" t="str">
        <f>IF([37]BING!I65="","",[37]BING!I65)</f>
        <v>memahami maupun mengaplikasikan procedure text, imperative sentence, part of house, preposition of place.</v>
      </c>
      <c r="J69" s="644"/>
      <c r="K69" s="644"/>
      <c r="L69" s="644"/>
      <c r="M69" s="644"/>
      <c r="N69" s="644"/>
      <c r="O69" s="644"/>
      <c r="P69" s="644"/>
      <c r="Q69" s="644"/>
      <c r="R69" s="644"/>
      <c r="S69" s="644"/>
      <c r="T69" s="644"/>
      <c r="U69" s="644"/>
      <c r="V69" s="645"/>
      <c r="W69" s="32"/>
      <c r="X69" s="32"/>
      <c r="Y69" s="32"/>
      <c r="Z69" s="33"/>
      <c r="AA69" s="32"/>
      <c r="AB69" s="32"/>
      <c r="AC69" s="32"/>
      <c r="AD69" s="32"/>
      <c r="AE69" s="32"/>
      <c r="AF69" s="32"/>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73"/>
      <c r="B70" s="32"/>
      <c r="C70" s="215" t="s">
        <v>115</v>
      </c>
      <c r="D70" s="187"/>
      <c r="E70" s="32"/>
      <c r="F70" s="641"/>
      <c r="G70" s="232">
        <v>4</v>
      </c>
      <c r="H70" s="357" t="s">
        <v>122</v>
      </c>
      <c r="I70" s="643">
        <f>IF([37]BING!I66="","",[37]BING!I66)</f>
        <v>0</v>
      </c>
      <c r="J70" s="644"/>
      <c r="K70" s="644"/>
      <c r="L70" s="644"/>
      <c r="M70" s="644"/>
      <c r="N70" s="644"/>
      <c r="O70" s="644"/>
      <c r="P70" s="644"/>
      <c r="Q70" s="644"/>
      <c r="R70" s="644"/>
      <c r="S70" s="644"/>
      <c r="T70" s="644"/>
      <c r="U70" s="644"/>
      <c r="V70" s="645"/>
      <c r="W70" s="32"/>
      <c r="X70" s="32"/>
      <c r="Y70" s="32"/>
      <c r="Z70" s="33"/>
      <c r="AA70" s="32"/>
      <c r="AB70" s="32"/>
      <c r="AC70" s="32"/>
      <c r="AD70" s="32"/>
      <c r="AE70" s="32"/>
      <c r="AF70" s="32"/>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73"/>
      <c r="B71" s="32"/>
      <c r="C71" s="32"/>
      <c r="D71" s="32"/>
      <c r="E71" s="32"/>
      <c r="F71" s="641"/>
      <c r="G71" s="232">
        <v>5</v>
      </c>
      <c r="H71" s="358" t="s">
        <v>123</v>
      </c>
      <c r="I71" s="643">
        <f>IF([37]BING!I67="","",[37]BING!I67)</f>
        <v>0</v>
      </c>
      <c r="J71" s="644"/>
      <c r="K71" s="644"/>
      <c r="L71" s="644"/>
      <c r="M71" s="644"/>
      <c r="N71" s="644"/>
      <c r="O71" s="644"/>
      <c r="P71" s="644"/>
      <c r="Q71" s="644"/>
      <c r="R71" s="644"/>
      <c r="S71" s="644"/>
      <c r="T71" s="644"/>
      <c r="U71" s="644"/>
      <c r="V71" s="645"/>
      <c r="W71" s="32"/>
      <c r="X71" s="32"/>
      <c r="Y71" s="32"/>
      <c r="Z71" s="33"/>
      <c r="AA71" s="32"/>
      <c r="AB71" s="32"/>
      <c r="AC71" s="32"/>
      <c r="AD71" s="32"/>
      <c r="AE71" s="32"/>
      <c r="AF71" s="32"/>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73"/>
      <c r="B72" s="32"/>
      <c r="C72" s="32"/>
      <c r="D72" s="32"/>
      <c r="E72" s="32"/>
      <c r="F72" s="641"/>
      <c r="G72" s="232">
        <v>6</v>
      </c>
      <c r="H72" s="357" t="s">
        <v>124</v>
      </c>
      <c r="I72" s="643">
        <f>IF([37]BING!I68="","",[37]BING!I68)</f>
        <v>0</v>
      </c>
      <c r="J72" s="644"/>
      <c r="K72" s="644"/>
      <c r="L72" s="644"/>
      <c r="M72" s="644"/>
      <c r="N72" s="644"/>
      <c r="O72" s="644"/>
      <c r="P72" s="644"/>
      <c r="Q72" s="644"/>
      <c r="R72" s="644"/>
      <c r="S72" s="644"/>
      <c r="T72" s="644"/>
      <c r="U72" s="644"/>
      <c r="V72" s="645"/>
      <c r="W72" s="32"/>
      <c r="X72" s="32"/>
      <c r="Y72" s="32"/>
      <c r="Z72" s="33"/>
      <c r="AA72" s="32"/>
      <c r="AB72" s="32"/>
      <c r="AC72" s="32"/>
      <c r="AD72" s="32"/>
      <c r="AE72" s="32"/>
      <c r="AF72" s="32"/>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73"/>
      <c r="B73" s="32"/>
      <c r="C73" s="32"/>
      <c r="D73" s="32"/>
      <c r="E73" s="32"/>
      <c r="F73" s="641"/>
      <c r="G73" s="232">
        <v>7</v>
      </c>
      <c r="H73" s="358" t="s">
        <v>125</v>
      </c>
      <c r="I73" s="643">
        <f>IF([37]BING!I69="","",[37]BING!I69)</f>
        <v>0</v>
      </c>
      <c r="J73" s="644"/>
      <c r="K73" s="644"/>
      <c r="L73" s="644"/>
      <c r="M73" s="644"/>
      <c r="N73" s="644"/>
      <c r="O73" s="644"/>
      <c r="P73" s="644"/>
      <c r="Q73" s="644"/>
      <c r="R73" s="644"/>
      <c r="S73" s="644"/>
      <c r="T73" s="644"/>
      <c r="U73" s="644"/>
      <c r="V73" s="645"/>
      <c r="W73" s="32"/>
      <c r="X73" s="32"/>
      <c r="Y73" s="32"/>
      <c r="Z73" s="33"/>
      <c r="AA73" s="32"/>
      <c r="AB73" s="32"/>
      <c r="AC73" s="32"/>
      <c r="AD73" s="32"/>
      <c r="AE73" s="32"/>
      <c r="AF73" s="32"/>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73"/>
      <c r="B74" s="32"/>
      <c r="C74" s="32"/>
      <c r="D74" s="32"/>
      <c r="E74" s="32"/>
      <c r="F74" s="642"/>
      <c r="G74" s="233">
        <v>8</v>
      </c>
      <c r="H74" s="359" t="s">
        <v>126</v>
      </c>
      <c r="I74" s="643">
        <f>IF([37]BING!I70="","",[37]BING!I70)</f>
        <v>0</v>
      </c>
      <c r="J74" s="644"/>
      <c r="K74" s="644"/>
      <c r="L74" s="644"/>
      <c r="M74" s="644"/>
      <c r="N74" s="644"/>
      <c r="O74" s="644"/>
      <c r="P74" s="644"/>
      <c r="Q74" s="644"/>
      <c r="R74" s="644"/>
      <c r="S74" s="644"/>
      <c r="T74" s="644"/>
      <c r="U74" s="644"/>
      <c r="V74" s="645"/>
      <c r="W74" s="32"/>
      <c r="X74" s="32"/>
      <c r="Y74" s="32"/>
      <c r="Z74" s="33"/>
      <c r="AA74" s="32"/>
      <c r="AB74" s="32"/>
      <c r="AC74" s="32"/>
      <c r="AD74" s="32"/>
      <c r="AE74" s="32"/>
      <c r="AF74" s="32"/>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73"/>
      <c r="B75" s="33"/>
      <c r="C75" s="188"/>
      <c r="D75" s="188"/>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73"/>
      <c r="B76" s="33"/>
      <c r="C76" s="188"/>
      <c r="D76" s="188"/>
      <c r="E76" s="186"/>
      <c r="F76" s="186"/>
      <c r="G76" s="186"/>
      <c r="H76" s="186"/>
      <c r="I76" s="186"/>
      <c r="J76" s="186"/>
      <c r="K76" s="186"/>
      <c r="L76" s="186"/>
      <c r="M76" s="186"/>
      <c r="N76" s="186"/>
      <c r="O76" s="186"/>
      <c r="P76" s="186"/>
      <c r="Q76" s="186"/>
      <c r="R76" s="186"/>
      <c r="S76" s="186"/>
      <c r="T76" s="186"/>
      <c r="U76" s="186"/>
      <c r="V76" s="186"/>
      <c r="W76" s="186"/>
      <c r="X76" s="186"/>
      <c r="Y76" s="186"/>
      <c r="Z76" s="186"/>
      <c r="AA76" s="186"/>
      <c r="AB76" s="186"/>
      <c r="AC76" s="186"/>
      <c r="AD76" s="186"/>
      <c r="AE76" s="186"/>
      <c r="AF76" s="186"/>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73"/>
      <c r="B77" s="185"/>
      <c r="C77" s="33"/>
      <c r="D77" s="33"/>
      <c r="E77" s="32"/>
      <c r="F77" s="32"/>
      <c r="G77" s="32"/>
      <c r="H77" s="32"/>
      <c r="I77" s="32"/>
      <c r="J77" s="32"/>
      <c r="K77" s="32"/>
      <c r="L77" s="32"/>
      <c r="M77" s="32"/>
      <c r="N77" s="32"/>
      <c r="O77" s="32"/>
      <c r="P77" s="32"/>
      <c r="Q77" s="32"/>
      <c r="R77" s="32"/>
      <c r="S77" s="32"/>
      <c r="T77" s="32"/>
      <c r="U77" s="32"/>
      <c r="V77" s="32"/>
      <c r="W77" s="32"/>
      <c r="X77" s="32"/>
      <c r="Y77" s="32"/>
      <c r="Z77" s="33"/>
      <c r="AA77" s="32"/>
      <c r="AB77" s="32"/>
      <c r="AC77" s="32"/>
      <c r="AD77" s="32"/>
      <c r="AE77" s="32"/>
      <c r="AF77" s="32"/>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73"/>
      <c r="B78" s="32"/>
      <c r="C78" s="187"/>
      <c r="D78" s="187"/>
      <c r="E78" s="189"/>
      <c r="F78" s="32"/>
      <c r="G78" s="646" t="s">
        <v>131</v>
      </c>
      <c r="H78" s="646"/>
      <c r="I78" s="646"/>
      <c r="J78" s="646"/>
      <c r="K78" s="646"/>
      <c r="L78" s="646"/>
      <c r="M78" s="646"/>
      <c r="N78" s="646"/>
      <c r="O78" s="646"/>
      <c r="P78" s="646"/>
      <c r="Q78" s="646"/>
      <c r="R78" s="646"/>
      <c r="S78" s="646"/>
      <c r="T78" s="646"/>
      <c r="U78" s="646"/>
      <c r="V78" s="646"/>
      <c r="W78" s="646"/>
      <c r="X78" s="32"/>
      <c r="Y78" s="32"/>
      <c r="Z78" s="32"/>
      <c r="AA78" s="190"/>
      <c r="AB78" s="190"/>
      <c r="AC78" s="190"/>
      <c r="AD78" s="190"/>
      <c r="AE78" s="190"/>
      <c r="AF78" s="190"/>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73"/>
      <c r="B79" s="32"/>
      <c r="C79" s="187"/>
      <c r="D79" s="187"/>
      <c r="E79" s="32"/>
      <c r="F79" s="32"/>
      <c r="G79" s="647" t="s">
        <v>132</v>
      </c>
      <c r="H79" s="647"/>
      <c r="I79" s="647"/>
      <c r="J79" s="648" t="s">
        <v>133</v>
      </c>
      <c r="K79" s="648"/>
      <c r="L79" s="648"/>
      <c r="M79" s="648"/>
      <c r="N79" s="648"/>
      <c r="O79" s="648"/>
      <c r="P79" s="648"/>
      <c r="Q79" s="648"/>
      <c r="R79" s="648"/>
      <c r="S79" s="648"/>
      <c r="T79" s="648"/>
      <c r="U79" s="648"/>
      <c r="V79" s="648"/>
      <c r="W79" s="648"/>
      <c r="X79" s="32"/>
      <c r="Y79" s="32"/>
      <c r="Z79" s="33"/>
      <c r="AA79" s="191"/>
      <c r="AB79" s="191"/>
      <c r="AC79" s="191"/>
      <c r="AD79" s="191"/>
      <c r="AE79" s="191"/>
      <c r="AF79" s="191"/>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73"/>
      <c r="B80" s="32"/>
      <c r="C80" s="187"/>
      <c r="D80" s="187"/>
      <c r="E80" s="32"/>
      <c r="F80" s="32"/>
      <c r="G80" s="211" t="e">
        <f>I81+1</f>
        <v>#REF!</v>
      </c>
      <c r="H80" s="212" t="s">
        <v>2</v>
      </c>
      <c r="I80" s="211">
        <v>100</v>
      </c>
      <c r="J80" s="636" t="s">
        <v>140</v>
      </c>
      <c r="K80" s="636"/>
      <c r="L80" s="636"/>
      <c r="M80" s="636"/>
      <c r="N80" s="636"/>
      <c r="O80" s="636"/>
      <c r="P80" s="636"/>
      <c r="Q80" s="636"/>
      <c r="R80" s="636"/>
      <c r="S80" s="636"/>
      <c r="T80" s="636"/>
      <c r="U80" s="636"/>
      <c r="V80" s="636"/>
      <c r="W80" s="636"/>
      <c r="X80" s="32"/>
      <c r="Y80" s="192"/>
      <c r="Z80" s="193"/>
      <c r="AA80" s="194"/>
      <c r="AB80" s="194"/>
      <c r="AC80" s="194"/>
      <c r="AD80" s="194"/>
      <c r="AE80" s="194"/>
      <c r="AF80" s="194"/>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73"/>
      <c r="B81" s="32"/>
      <c r="C81" s="187"/>
      <c r="D81" s="187"/>
      <c r="E81" s="32"/>
      <c r="F81" s="32"/>
      <c r="G81" s="211" t="e">
        <f>I82+1</f>
        <v>#REF!</v>
      </c>
      <c r="H81" s="212" t="s">
        <v>2</v>
      </c>
      <c r="I81" s="211" t="e">
        <f>ROUNDDOWN(G81+($I$80-G81)/2,0)</f>
        <v>#REF!</v>
      </c>
      <c r="J81" s="636" t="s">
        <v>141</v>
      </c>
      <c r="K81" s="636"/>
      <c r="L81" s="636"/>
      <c r="M81" s="636"/>
      <c r="N81" s="636"/>
      <c r="O81" s="636"/>
      <c r="P81" s="636"/>
      <c r="Q81" s="636"/>
      <c r="R81" s="636"/>
      <c r="S81" s="636"/>
      <c r="T81" s="636"/>
      <c r="U81" s="636"/>
      <c r="V81" s="636"/>
      <c r="W81" s="636"/>
      <c r="X81" s="32"/>
      <c r="Y81" s="192"/>
      <c r="Z81" s="193"/>
      <c r="AA81" s="194"/>
      <c r="AB81" s="194"/>
      <c r="AC81" s="194"/>
      <c r="AD81" s="194"/>
      <c r="AE81" s="194"/>
      <c r="AF81" s="194"/>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73"/>
      <c r="B82" s="32"/>
      <c r="C82" s="195"/>
      <c r="D82" s="195"/>
      <c r="E82" s="32"/>
      <c r="F82" s="32"/>
      <c r="G82" s="214" t="e">
        <f>#REF!</f>
        <v>#REF!</v>
      </c>
      <c r="H82" s="212" t="s">
        <v>2</v>
      </c>
      <c r="I82" s="211" t="e">
        <f>ROUNDDOWN(G82+($I$80-G82)/3,0)</f>
        <v>#REF!</v>
      </c>
      <c r="J82" s="636" t="s">
        <v>142</v>
      </c>
      <c r="K82" s="636"/>
      <c r="L82" s="636"/>
      <c r="M82" s="636"/>
      <c r="N82" s="636"/>
      <c r="O82" s="636"/>
      <c r="P82" s="636"/>
      <c r="Q82" s="636"/>
      <c r="R82" s="636"/>
      <c r="S82" s="636"/>
      <c r="T82" s="636"/>
      <c r="U82" s="636"/>
      <c r="V82" s="636"/>
      <c r="W82" s="636"/>
      <c r="X82" s="32"/>
      <c r="Y82" s="196"/>
      <c r="Z82" s="193"/>
      <c r="AA82" s="194"/>
      <c r="AB82" s="194"/>
      <c r="AC82" s="194"/>
      <c r="AD82" s="194"/>
      <c r="AE82" s="194"/>
      <c r="AF82" s="194"/>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73"/>
      <c r="B83" s="32"/>
      <c r="C83" s="33"/>
      <c r="D83" s="33"/>
      <c r="E83" s="32"/>
      <c r="F83" s="32"/>
      <c r="G83" s="211">
        <v>0</v>
      </c>
      <c r="H83" s="212" t="s">
        <v>2</v>
      </c>
      <c r="I83" s="211" t="e">
        <f>G82-1</f>
        <v>#REF!</v>
      </c>
      <c r="J83" s="636" t="s">
        <v>143</v>
      </c>
      <c r="K83" s="636"/>
      <c r="L83" s="636"/>
      <c r="M83" s="636"/>
      <c r="N83" s="636"/>
      <c r="O83" s="636"/>
      <c r="P83" s="636"/>
      <c r="Q83" s="636"/>
      <c r="R83" s="636"/>
      <c r="S83" s="636"/>
      <c r="T83" s="636"/>
      <c r="U83" s="636"/>
      <c r="V83" s="636"/>
      <c r="W83" s="636"/>
      <c r="X83" s="32"/>
      <c r="Y83" s="192"/>
      <c r="Z83" s="193"/>
      <c r="AA83" s="192"/>
      <c r="AB83" s="192"/>
      <c r="AC83" s="192"/>
      <c r="AD83" s="192"/>
      <c r="AE83" s="192"/>
      <c r="AF83" s="192"/>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73"/>
      <c r="B84" s="32"/>
      <c r="C84" s="33"/>
      <c r="D84" s="33"/>
      <c r="E84" s="32"/>
      <c r="F84" s="32"/>
      <c r="G84" s="647"/>
      <c r="H84" s="647"/>
      <c r="I84" s="647"/>
      <c r="J84" s="648"/>
      <c r="K84" s="648"/>
      <c r="L84" s="648"/>
      <c r="M84" s="648"/>
      <c r="N84" s="648"/>
      <c r="O84" s="648"/>
      <c r="P84" s="648"/>
      <c r="Q84" s="648"/>
      <c r="R84" s="648"/>
      <c r="S84" s="648"/>
      <c r="T84" s="648"/>
      <c r="U84" s="648"/>
      <c r="V84" s="648"/>
      <c r="W84" s="648"/>
      <c r="X84" s="32"/>
      <c r="Y84" s="32"/>
      <c r="Z84" s="33"/>
      <c r="AA84" s="32"/>
      <c r="AB84" s="32"/>
      <c r="AC84" s="32"/>
      <c r="AD84" s="32"/>
      <c r="AE84" s="32"/>
      <c r="AF84" s="32"/>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646" t="s">
        <v>131</v>
      </c>
      <c r="H85" s="646"/>
      <c r="I85" s="646"/>
      <c r="J85" s="646"/>
      <c r="K85" s="646"/>
      <c r="L85" s="646"/>
      <c r="M85" s="646"/>
      <c r="N85" s="646"/>
      <c r="O85" s="646"/>
      <c r="P85" s="646"/>
      <c r="Q85" s="646"/>
      <c r="R85" s="646"/>
      <c r="S85" s="646"/>
      <c r="T85" s="646"/>
      <c r="U85" s="646"/>
      <c r="V85" s="646"/>
      <c r="W85" s="646"/>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647" t="s">
        <v>132</v>
      </c>
      <c r="H86" s="647"/>
      <c r="I86" s="647"/>
      <c r="J86" s="648" t="s">
        <v>133</v>
      </c>
      <c r="K86" s="648"/>
      <c r="L86" s="648"/>
      <c r="M86" s="648"/>
      <c r="N86" s="648"/>
      <c r="O86" s="648"/>
      <c r="P86" s="648"/>
      <c r="Q86" s="648"/>
      <c r="R86" s="648"/>
      <c r="S86" s="648"/>
      <c r="T86" s="648"/>
      <c r="U86" s="648"/>
      <c r="V86" s="648"/>
      <c r="W86" s="648"/>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197" t="e">
        <f>G80</f>
        <v>#REF!</v>
      </c>
      <c r="H87" s="198" t="s">
        <v>2</v>
      </c>
      <c r="I87" s="197">
        <f>I80</f>
        <v>100</v>
      </c>
      <c r="J87" s="636" t="s">
        <v>140</v>
      </c>
      <c r="K87" s="636"/>
      <c r="L87" s="636"/>
      <c r="M87" s="636"/>
      <c r="N87" s="636"/>
      <c r="O87" s="636"/>
      <c r="P87" s="636"/>
      <c r="Q87" s="636"/>
      <c r="R87" s="636"/>
      <c r="S87" s="636"/>
      <c r="T87" s="636"/>
      <c r="U87" s="636"/>
      <c r="V87" s="636"/>
      <c r="W87" s="636"/>
      <c r="Z87" s="4"/>
    </row>
    <row r="88" spans="1:98" ht="15" hidden="1" customHeight="1" x14ac:dyDescent="0.25">
      <c r="C88" s="4"/>
      <c r="D88" s="4"/>
      <c r="G88" s="197" t="e">
        <f t="shared" ref="G88:G90" si="17">G81</f>
        <v>#REF!</v>
      </c>
      <c r="H88" s="198" t="s">
        <v>2</v>
      </c>
      <c r="I88" s="197" t="e">
        <f t="shared" ref="I88:I90" si="18">I81</f>
        <v>#REF!</v>
      </c>
      <c r="J88" s="636" t="s">
        <v>141</v>
      </c>
      <c r="K88" s="636"/>
      <c r="L88" s="636"/>
      <c r="M88" s="636"/>
      <c r="N88" s="636"/>
      <c r="O88" s="636"/>
      <c r="P88" s="636"/>
      <c r="Q88" s="636"/>
      <c r="R88" s="636"/>
      <c r="S88" s="636"/>
      <c r="T88" s="636"/>
      <c r="U88" s="636"/>
      <c r="V88" s="636"/>
      <c r="W88" s="636"/>
    </row>
    <row r="89" spans="1:98" ht="15" hidden="1" customHeight="1" x14ac:dyDescent="0.25">
      <c r="C89" s="4"/>
      <c r="D89" s="4"/>
      <c r="G89" s="197" t="e">
        <f t="shared" si="17"/>
        <v>#REF!</v>
      </c>
      <c r="H89" s="198" t="s">
        <v>2</v>
      </c>
      <c r="I89" s="197" t="e">
        <f t="shared" si="18"/>
        <v>#REF!</v>
      </c>
      <c r="J89" s="636" t="s">
        <v>142</v>
      </c>
      <c r="K89" s="636"/>
      <c r="L89" s="636"/>
      <c r="M89" s="636"/>
      <c r="N89" s="636"/>
      <c r="O89" s="636"/>
      <c r="P89" s="636"/>
      <c r="Q89" s="636"/>
      <c r="R89" s="636"/>
      <c r="S89" s="636"/>
      <c r="T89" s="636"/>
      <c r="U89" s="636"/>
      <c r="V89" s="636"/>
      <c r="W89" s="636"/>
    </row>
    <row r="90" spans="1:98" ht="15" hidden="1" customHeight="1" x14ac:dyDescent="0.25">
      <c r="C90" s="4"/>
      <c r="D90" s="4"/>
      <c r="G90" s="197">
        <f t="shared" si="17"/>
        <v>0</v>
      </c>
      <c r="H90" s="198" t="s">
        <v>2</v>
      </c>
      <c r="I90" s="197" t="e">
        <f t="shared" si="18"/>
        <v>#REF!</v>
      </c>
      <c r="J90" s="636" t="s">
        <v>143</v>
      </c>
      <c r="K90" s="636"/>
      <c r="L90" s="636"/>
      <c r="M90" s="636"/>
      <c r="N90" s="636"/>
      <c r="O90" s="636"/>
      <c r="P90" s="636"/>
      <c r="Q90" s="636"/>
      <c r="R90" s="636"/>
      <c r="S90" s="636"/>
      <c r="T90" s="636"/>
      <c r="U90" s="636"/>
      <c r="V90" s="636"/>
      <c r="W90" s="636"/>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J87:W87"/>
    <mergeCell ref="J88:W88"/>
    <mergeCell ref="J89:W89"/>
    <mergeCell ref="J90:W90"/>
    <mergeCell ref="J83:W83"/>
    <mergeCell ref="G84:I84"/>
    <mergeCell ref="J84:W84"/>
    <mergeCell ref="G85:W85"/>
    <mergeCell ref="G86:I86"/>
    <mergeCell ref="J86:W86"/>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7:N7"/>
    <mergeCell ref="O7:V7"/>
    <mergeCell ref="Z7:Z8"/>
    <mergeCell ref="AE7:AE8"/>
    <mergeCell ref="AF7:AF8"/>
    <mergeCell ref="AC8:AD8"/>
    <mergeCell ref="G2:V2"/>
    <mergeCell ref="E4:F4"/>
    <mergeCell ref="G4:V4"/>
    <mergeCell ref="B5:C5"/>
    <mergeCell ref="G5:V5"/>
    <mergeCell ref="G3:V3"/>
    <mergeCell ref="B7:B8"/>
    <mergeCell ref="C7:C8"/>
    <mergeCell ref="D7:D8"/>
    <mergeCell ref="E7:E8"/>
    <mergeCell ref="F7:F8"/>
  </mergeCells>
  <conditionalFormatting sqref="O55:V56 B51:Y54 Z9:AF54 B9:V50 Y10:Y50">
    <cfRule type="expression" dxfId="394" priority="79">
      <formula>AND($B9&lt;&gt;"",$B10="")</formula>
    </cfRule>
    <cfRule type="expression" dxfId="393" priority="80">
      <formula>$B9=""</formula>
    </cfRule>
  </conditionalFormatting>
  <conditionalFormatting sqref="Y82 G78 G85">
    <cfRule type="expression" dxfId="392" priority="71">
      <formula>$G$77="kkm tunggal"</formula>
    </cfRule>
  </conditionalFormatting>
  <conditionalFormatting sqref="G8:V8">
    <cfRule type="expression" dxfId="391" priority="56">
      <formula>COUNTA(G$9:G$54)&gt;0</formula>
    </cfRule>
  </conditionalFormatting>
  <conditionalFormatting sqref="Y9">
    <cfRule type="expression" dxfId="390" priority="7">
      <formula>AND($B9&lt;&gt;"",$B10="")</formula>
    </cfRule>
    <cfRule type="expression" dxfId="389" priority="8">
      <formula>$B9=""</formula>
    </cfRule>
  </conditionalFormatting>
  <conditionalFormatting sqref="G55:N56">
    <cfRule type="expression" dxfId="388" priority="32">
      <formula>AND($B55&lt;&gt;"",$B56="")</formula>
    </cfRule>
    <cfRule type="expression" dxfId="387" priority="33">
      <formula>$B55=""</formula>
    </cfRule>
  </conditionalFormatting>
  <conditionalFormatting sqref="G55:N56">
    <cfRule type="expression" dxfId="386" priority="27">
      <formula>COUNTIF($G55:$N55,G55)&gt;1</formula>
    </cfRule>
  </conditionalFormatting>
  <conditionalFormatting sqref="AE10:AE54">
    <cfRule type="expression" dxfId="385" priority="21">
      <formula>AND($B9&lt;&gt;"",$B10="")</formula>
    </cfRule>
    <cfRule type="expression" dxfId="384" priority="22">
      <formula>$B9=""</formula>
    </cfRule>
  </conditionalFormatting>
  <conditionalFormatting sqref="W9:X50">
    <cfRule type="expression" dxfId="383" priority="1">
      <formula>AND($B9&lt;&gt;"",$B10="")</formula>
    </cfRule>
    <cfRule type="expression" dxfId="382" priority="2">
      <formula>$B9=""</formula>
    </cfRule>
  </conditionalFormatting>
  <dataValidations count="9">
    <dataValidation allowBlank="1" showInputMessage="1" showErrorMessage="1" prompt="Mohon diisi Bobot Nilai. Jika tidak Melakukan penilaian Sumatif silahkan tulis Bobot Nilai 0" sqref="X8" xr:uid="{00000000-0002-0000-0E00-000000000000}"/>
    <dataValidation allowBlank="1" showInputMessage="1" showErrorMessage="1" prompt="Mohon diisi Bobot Nilai" sqref="W8 Y8" xr:uid="{00000000-0002-0000-0E00-000001000000}"/>
    <dataValidation allowBlank="1" showInputMessage="1" showErrorMessage="1" prompt="Bobot Nilai" sqref="W6:Y6" xr:uid="{00000000-0002-0000-0E00-000002000000}"/>
    <dataValidation allowBlank="1" showInputMessage="1" showErrorMessage="1" prompt="Rata-rata Harian" sqref="W7" xr:uid="{00000000-0002-0000-0E00-000003000000}"/>
    <dataValidation type="textLength" operator="lessThanOrEqual" allowBlank="1" showInputMessage="1" showErrorMessage="1" sqref="I67:V74" xr:uid="{00000000-0002-0000-0E00-000004000000}">
      <formula1>100</formula1>
    </dataValidation>
    <dataValidation type="textLength" operator="lessThanOrEqual" allowBlank="1" showInputMessage="1" showErrorMessage="1" errorTitle="Petunjuk" error="Tulis ringkasan KD maksimal 65 huruf" sqref="W68:AF74" xr:uid="{00000000-0002-0000-0E00-000005000000}">
      <formula1>65</formula1>
    </dataValidation>
    <dataValidation allowBlank="1" showInputMessage="1" showErrorMessage="1" prompt="KKM" sqref="I81:I82" xr:uid="{00000000-0002-0000-0E00-000006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4 W9:X50" xr:uid="{00000000-0002-0000-0E00-000007000000}">
      <formula1>AND(G9&gt;0,G9&lt;=101,COUNTIF($G9:$N9,G9)=1)</formula1>
    </dataValidation>
    <dataValidation type="custom" allowBlank="1" showInputMessage="1" showErrorMessage="1" error="Ada nilai yang sama Bro!" prompt="JIKA ADA NILAI SUMATIF YANG SAMA, MAKA NILAI SUMATIF YG LAIN DITAMBAH angka 1-4 dibelakang koma. Misalnya 82 dan 82,2" sqref="O9:V56" xr:uid="{00000000-0002-0000-0E00-000008000000}">
      <formula1>AND(O9&gt;0,O9&lt;=101,COUNTIF($O9:$V9,O9)=1)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1">
    <tabColor rgb="FF0000FF"/>
  </sheetPr>
  <dimension ref="A1:CV97"/>
  <sheetViews>
    <sheetView showGridLines="0" topLeftCell="A2" zoomScale="85" zoomScaleNormal="85" zoomScaleSheetLayoutView="80" workbookViewId="0">
      <pane xSplit="6" ySplit="7" topLeftCell="G9" activePane="bottomRight" state="frozen"/>
      <selection activeCell="W9" sqref="W9:X50"/>
      <selection pane="topRight" activeCell="W9" sqref="W9:X50"/>
      <selection pane="bottomLeft" activeCell="W9" sqref="W9:X50"/>
      <selection pane="bottomRight" activeCell="W9" sqref="W9:X5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73"/>
      <c r="B1" s="174"/>
      <c r="C1" s="174"/>
      <c r="D1" s="174"/>
      <c r="E1" s="174"/>
      <c r="F1" s="174"/>
      <c r="G1" s="174"/>
      <c r="H1" s="174"/>
      <c r="I1" s="174"/>
      <c r="J1" s="174"/>
      <c r="K1" s="174"/>
      <c r="L1" s="174"/>
      <c r="M1" s="174"/>
      <c r="N1" s="174"/>
      <c r="O1" s="174"/>
      <c r="P1" s="174"/>
      <c r="Q1" s="174"/>
      <c r="R1" s="174"/>
      <c r="S1" s="174"/>
      <c r="T1" s="174"/>
      <c r="U1" s="174"/>
      <c r="V1" s="174"/>
      <c r="W1" s="174"/>
      <c r="X1" s="174"/>
      <c r="Y1" s="174"/>
      <c r="Z1" s="174"/>
      <c r="AA1" s="174"/>
      <c r="AB1" s="174"/>
      <c r="AC1" s="174"/>
      <c r="AD1" s="174"/>
      <c r="AE1" s="174"/>
      <c r="AF1" s="174"/>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73"/>
      <c r="B2" s="260"/>
      <c r="C2" s="261"/>
      <c r="D2" s="261"/>
      <c r="E2" s="237" t="s">
        <v>128</v>
      </c>
      <c r="F2" s="238"/>
      <c r="G2" s="619" t="str">
        <f>Data!C4</f>
        <v>SMP ISLAM PEGANDON</v>
      </c>
      <c r="H2" s="619"/>
      <c r="I2" s="619"/>
      <c r="J2" s="619"/>
      <c r="K2" s="619"/>
      <c r="L2" s="619"/>
      <c r="M2" s="619"/>
      <c r="N2" s="619"/>
      <c r="O2" s="619"/>
      <c r="P2" s="619"/>
      <c r="Q2" s="619"/>
      <c r="R2" s="619"/>
      <c r="S2" s="619"/>
      <c r="T2" s="619"/>
      <c r="U2" s="619"/>
      <c r="V2" s="619"/>
      <c r="W2" s="207"/>
      <c r="X2" s="207"/>
      <c r="Y2" s="207"/>
      <c r="Z2" s="207"/>
      <c r="AA2" s="207"/>
      <c r="AB2" s="207"/>
      <c r="AC2" s="207"/>
      <c r="AD2" s="207"/>
      <c r="AE2" s="207"/>
      <c r="AF2" s="207"/>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73"/>
      <c r="B3" s="260"/>
      <c r="C3" s="261"/>
      <c r="D3" s="261"/>
      <c r="E3" s="371"/>
      <c r="F3" s="372"/>
      <c r="G3" s="622" t="str">
        <f>"TAHUN PELAJARAN "&amp;Data!$C$20</f>
        <v>TAHUN PELAJARAN 2024 / 2025</v>
      </c>
      <c r="H3" s="622"/>
      <c r="I3" s="622"/>
      <c r="J3" s="622"/>
      <c r="K3" s="622"/>
      <c r="L3" s="622"/>
      <c r="M3" s="622"/>
      <c r="N3" s="622"/>
      <c r="O3" s="622"/>
      <c r="P3" s="622"/>
      <c r="Q3" s="622"/>
      <c r="R3" s="622"/>
      <c r="S3" s="622"/>
      <c r="T3" s="622"/>
      <c r="U3" s="622"/>
      <c r="V3" s="622"/>
      <c r="W3" s="207"/>
      <c r="X3" s="207"/>
      <c r="Y3" s="207"/>
      <c r="Z3" s="207"/>
      <c r="AA3" s="207"/>
      <c r="AB3" s="207"/>
      <c r="AC3" s="207"/>
      <c r="AD3" s="207"/>
      <c r="AE3" s="207"/>
      <c r="AF3" s="207"/>
      <c r="BY3" s="4"/>
      <c r="BZ3" s="4"/>
      <c r="CA3" s="4"/>
      <c r="CB3" s="4"/>
      <c r="CC3" s="4"/>
      <c r="CD3" s="4"/>
      <c r="CE3" s="4"/>
      <c r="CF3" s="4"/>
      <c r="CG3" s="4"/>
      <c r="CH3" s="4"/>
      <c r="CI3" s="4"/>
      <c r="CJ3" s="4"/>
      <c r="CK3" s="4"/>
      <c r="CL3" s="4"/>
      <c r="CM3" s="4"/>
      <c r="CN3" s="4"/>
      <c r="CO3" s="4"/>
      <c r="CP3" s="4"/>
      <c r="CQ3" s="4"/>
      <c r="CR3" s="4"/>
      <c r="CS3" s="4"/>
      <c r="CT3" s="4"/>
    </row>
    <row r="4" spans="1:98" s="176" customFormat="1" ht="27.75" customHeight="1" x14ac:dyDescent="0.25">
      <c r="A4" s="175"/>
      <c r="B4" s="262"/>
      <c r="C4" s="263"/>
      <c r="D4" s="263"/>
      <c r="E4" s="620" t="s">
        <v>159</v>
      </c>
      <c r="F4" s="621"/>
      <c r="G4" s="622" t="str">
        <f>Menu!B11</f>
        <v>Pendidikan Jasmani Olahraga dan Kesehatan</v>
      </c>
      <c r="H4" s="622"/>
      <c r="I4" s="622"/>
      <c r="J4" s="622"/>
      <c r="K4" s="622"/>
      <c r="L4" s="622"/>
      <c r="M4" s="622"/>
      <c r="N4" s="622"/>
      <c r="O4" s="622"/>
      <c r="P4" s="622"/>
      <c r="Q4" s="622"/>
      <c r="R4" s="622"/>
      <c r="S4" s="622"/>
      <c r="T4" s="622"/>
      <c r="U4" s="622"/>
      <c r="V4" s="622"/>
      <c r="W4" s="207"/>
      <c r="X4" s="207"/>
      <c r="Y4" s="207"/>
      <c r="Z4" s="207"/>
      <c r="AA4" s="207"/>
      <c r="AB4" s="207"/>
      <c r="AC4" s="207"/>
      <c r="AD4" s="207"/>
      <c r="AE4" s="207"/>
      <c r="AF4" s="207"/>
    </row>
    <row r="5" spans="1:98" s="7" customFormat="1" ht="35.25" customHeight="1" thickBot="1" x14ac:dyDescent="0.3">
      <c r="A5" s="173"/>
      <c r="B5" s="623"/>
      <c r="C5" s="623"/>
      <c r="D5" s="347"/>
      <c r="E5" s="235"/>
      <c r="F5" s="236"/>
      <c r="G5" s="624" t="str">
        <f>'AQIDAH - AKHLAK'!G5</f>
        <v>Perolehan Hasil Assesmen Peserta Didik Kelas IX B Semester II ( Genap )</v>
      </c>
      <c r="H5" s="625"/>
      <c r="I5" s="625"/>
      <c r="J5" s="625"/>
      <c r="K5" s="625"/>
      <c r="L5" s="625"/>
      <c r="M5" s="625"/>
      <c r="N5" s="625"/>
      <c r="O5" s="625"/>
      <c r="P5" s="625"/>
      <c r="Q5" s="625"/>
      <c r="R5" s="625"/>
      <c r="S5" s="625"/>
      <c r="T5" s="625"/>
      <c r="U5" s="625"/>
      <c r="V5" s="625"/>
      <c r="W5" s="207"/>
      <c r="X5" s="207"/>
      <c r="Y5" s="207"/>
      <c r="Z5" s="207"/>
      <c r="AA5" s="207"/>
      <c r="AB5" s="207"/>
      <c r="AC5" s="207"/>
      <c r="AD5" s="207"/>
      <c r="AE5" s="207"/>
      <c r="AF5" s="207"/>
      <c r="BY5" s="4"/>
      <c r="BZ5" s="4"/>
      <c r="CA5" s="4"/>
      <c r="CB5" s="4"/>
      <c r="CC5" s="4"/>
      <c r="CD5" s="4"/>
      <c r="CE5" s="4"/>
      <c r="CF5" s="4"/>
      <c r="CG5" s="4"/>
      <c r="CH5" s="4"/>
      <c r="CI5" s="4"/>
      <c r="CJ5" s="4"/>
      <c r="CK5" s="4"/>
      <c r="CL5" s="4"/>
      <c r="CM5" s="4"/>
      <c r="CN5" s="4"/>
      <c r="CO5" s="4"/>
      <c r="CP5" s="4"/>
      <c r="CQ5" s="4"/>
      <c r="CR5" s="4"/>
      <c r="CS5" s="4"/>
      <c r="CT5" s="4"/>
    </row>
    <row r="6" spans="1:98" s="179" customFormat="1" ht="25.5" hidden="1" customHeight="1" thickBot="1" x14ac:dyDescent="0.3">
      <c r="A6" s="177"/>
      <c r="B6" s="178"/>
      <c r="C6" s="178"/>
      <c r="D6" s="178"/>
      <c r="E6" s="178"/>
      <c r="F6" s="178"/>
      <c r="G6" s="209">
        <f t="shared" ref="G6:V6" si="0">IF(COUNT(G9:G54)&gt;0,1,"")</f>
        <v>1</v>
      </c>
      <c r="H6" s="209">
        <f t="shared" si="0"/>
        <v>1</v>
      </c>
      <c r="I6" s="209">
        <f t="shared" si="0"/>
        <v>1</v>
      </c>
      <c r="J6" s="209">
        <f t="shared" si="0"/>
        <v>1</v>
      </c>
      <c r="K6" s="209">
        <f t="shared" si="0"/>
        <v>1</v>
      </c>
      <c r="L6" s="209">
        <f t="shared" si="0"/>
        <v>1</v>
      </c>
      <c r="M6" s="209">
        <f t="shared" si="0"/>
        <v>1</v>
      </c>
      <c r="N6" s="209">
        <f t="shared" si="0"/>
        <v>1</v>
      </c>
      <c r="O6" s="209">
        <f t="shared" si="0"/>
        <v>1</v>
      </c>
      <c r="P6" s="209">
        <f t="shared" si="0"/>
        <v>1</v>
      </c>
      <c r="Q6" s="209">
        <f t="shared" si="0"/>
        <v>1</v>
      </c>
      <c r="R6" s="209">
        <f t="shared" si="0"/>
        <v>1</v>
      </c>
      <c r="S6" s="209">
        <f t="shared" si="0"/>
        <v>1</v>
      </c>
      <c r="T6" s="209">
        <f t="shared" si="0"/>
        <v>1</v>
      </c>
      <c r="U6" s="209">
        <f t="shared" si="0"/>
        <v>1</v>
      </c>
      <c r="V6" s="209">
        <f t="shared" si="0"/>
        <v>1</v>
      </c>
      <c r="W6" s="210">
        <f>SUM(G6:N6)</f>
        <v>8</v>
      </c>
      <c r="X6" s="210">
        <f>SUM(O6:V6)</f>
        <v>8</v>
      </c>
      <c r="Y6" s="210">
        <f>SUM(W8:Y8)</f>
        <v>3</v>
      </c>
      <c r="Z6" s="208"/>
      <c r="AA6" s="208"/>
      <c r="AB6" s="208"/>
      <c r="AC6" s="208"/>
      <c r="AD6" s="208"/>
      <c r="AE6" s="208"/>
      <c r="AF6" s="208"/>
    </row>
    <row r="7" spans="1:98" s="7" customFormat="1" ht="39.75" customHeight="1" thickBot="1" x14ac:dyDescent="0.3">
      <c r="A7" s="173"/>
      <c r="B7" s="656" t="s">
        <v>0</v>
      </c>
      <c r="C7" s="652" t="s">
        <v>68</v>
      </c>
      <c r="D7" s="652" t="s">
        <v>69</v>
      </c>
      <c r="E7" s="652" t="s">
        <v>1</v>
      </c>
      <c r="F7" s="657" t="s">
        <v>14</v>
      </c>
      <c r="G7" s="658" t="s">
        <v>134</v>
      </c>
      <c r="H7" s="659"/>
      <c r="I7" s="659"/>
      <c r="J7" s="659"/>
      <c r="K7" s="659"/>
      <c r="L7" s="659"/>
      <c r="M7" s="659"/>
      <c r="N7" s="660"/>
      <c r="O7" s="649" t="s">
        <v>135</v>
      </c>
      <c r="P7" s="650"/>
      <c r="Q7" s="650"/>
      <c r="R7" s="650"/>
      <c r="S7" s="650"/>
      <c r="T7" s="650"/>
      <c r="U7" s="650"/>
      <c r="V7" s="651"/>
      <c r="W7" s="241" t="s">
        <v>136</v>
      </c>
      <c r="X7" s="241" t="s">
        <v>138</v>
      </c>
      <c r="Y7" s="241" t="s">
        <v>137</v>
      </c>
      <c r="Z7" s="662" t="s">
        <v>80</v>
      </c>
      <c r="AA7" s="203"/>
      <c r="AB7" s="203"/>
      <c r="AC7" s="203"/>
      <c r="AD7" s="203"/>
      <c r="AE7" s="654" t="s">
        <v>144</v>
      </c>
      <c r="AF7" s="653"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73"/>
      <c r="B8" s="614"/>
      <c r="C8" s="616"/>
      <c r="D8" s="616"/>
      <c r="E8" s="616"/>
      <c r="F8" s="618"/>
      <c r="G8" s="169" t="str">
        <f>H67</f>
        <v>TP-1</v>
      </c>
      <c r="H8" s="170" t="str">
        <f>H68</f>
        <v>TP-2</v>
      </c>
      <c r="I8" s="170" t="str">
        <f>H69</f>
        <v>TP-3</v>
      </c>
      <c r="J8" s="170" t="str">
        <f>H70</f>
        <v>TP-4</v>
      </c>
      <c r="K8" s="170" t="str">
        <f>H71</f>
        <v>TP-5</v>
      </c>
      <c r="L8" s="170" t="str">
        <f>H72</f>
        <v>TP-6</v>
      </c>
      <c r="M8" s="170" t="str">
        <f>H73</f>
        <v>TP-7</v>
      </c>
      <c r="N8" s="171" t="str">
        <f>H74</f>
        <v>TP-8</v>
      </c>
      <c r="O8" s="169" t="s">
        <v>148</v>
      </c>
      <c r="P8" s="170" t="s">
        <v>149</v>
      </c>
      <c r="Q8" s="170" t="s">
        <v>150</v>
      </c>
      <c r="R8" s="170" t="s">
        <v>151</v>
      </c>
      <c r="S8" s="170" t="s">
        <v>152</v>
      </c>
      <c r="T8" s="170" t="s">
        <v>153</v>
      </c>
      <c r="U8" s="170" t="s">
        <v>154</v>
      </c>
      <c r="V8" s="171" t="s">
        <v>155</v>
      </c>
      <c r="W8" s="352">
        <v>1</v>
      </c>
      <c r="X8" s="352">
        <v>1</v>
      </c>
      <c r="Y8" s="352">
        <v>1</v>
      </c>
      <c r="Z8" s="662"/>
      <c r="AA8" s="205" t="s">
        <v>129</v>
      </c>
      <c r="AB8" s="205" t="s">
        <v>130</v>
      </c>
      <c r="AC8" s="655" t="s">
        <v>3</v>
      </c>
      <c r="AD8" s="655"/>
      <c r="AE8" s="654"/>
      <c r="AF8" s="653"/>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73"/>
      <c r="B9" s="134">
        <v>1</v>
      </c>
      <c r="C9" s="135">
        <f>IF(Data!F5="","",Data!F5)</f>
        <v>2111</v>
      </c>
      <c r="D9" s="135" t="str">
        <f>IF(Data!G5="","",Data!G5)</f>
        <v>3109336136</v>
      </c>
      <c r="E9" s="152" t="str">
        <f>IF(Data!H5="","",Data!H5)</f>
        <v>AGA ALBANI ZAMIR</v>
      </c>
      <c r="F9" s="135" t="str">
        <f>IF(Data!I5="","",Data!I5)</f>
        <v>L</v>
      </c>
      <c r="G9" s="135">
        <f>IF([38]PJOK!G9="","",[38]PJOK!G9)</f>
        <v>80</v>
      </c>
      <c r="H9" s="135">
        <f>IF([38]PJOK!H9="","",[38]PJOK!H9)</f>
        <v>82</v>
      </c>
      <c r="I9" s="135">
        <f>IF([38]PJOK!I9="","",[38]PJOK!I9)</f>
        <v>83</v>
      </c>
      <c r="J9" s="135">
        <f>IF([38]PJOK!J9="","",[38]PJOK!J9)</f>
        <v>0</v>
      </c>
      <c r="K9" s="135">
        <f>IF([38]PJOK!K9="","",[38]PJOK!K9)</f>
        <v>0</v>
      </c>
      <c r="L9" s="135">
        <f>IF([38]PJOK!L9="","",[38]PJOK!L9)</f>
        <v>0</v>
      </c>
      <c r="M9" s="135">
        <f>IF([38]PJOK!M9="","",[38]PJOK!M9)</f>
        <v>0</v>
      </c>
      <c r="N9" s="135">
        <f>IF([38]PJOK!N9="","",[38]PJOK!N9)</f>
        <v>0</v>
      </c>
      <c r="O9" s="135">
        <f>IF([38]PJOK!O9="","",[38]PJOK!O9)</f>
        <v>84</v>
      </c>
      <c r="P9" s="135">
        <f>IF([38]PJOK!P9="","",[38]PJOK!P9)</f>
        <v>81</v>
      </c>
      <c r="Q9" s="135">
        <f>IF([38]PJOK!Q9="","",[38]PJOK!Q9)</f>
        <v>84</v>
      </c>
      <c r="R9" s="135">
        <f>IF([38]PJOK!R9="","",[38]PJOK!R9)</f>
        <v>75</v>
      </c>
      <c r="S9" s="135">
        <f>IF([38]PJOK!S9="","",[38]PJOK!S9)</f>
        <v>0</v>
      </c>
      <c r="T9" s="135">
        <f>IF([38]PJOK!T9="","",[38]PJOK!T9)</f>
        <v>0</v>
      </c>
      <c r="U9" s="135">
        <f>IF([38]PJOK!U9="","",[38]PJOK!U9)</f>
        <v>0</v>
      </c>
      <c r="V9" s="135">
        <f>IF([38]PJOK!V9="","",[38]PJOK!V9)</f>
        <v>0</v>
      </c>
      <c r="W9" s="375">
        <f>IF([38]PJOK!W9="","",[38]PJOK!W9)</f>
        <v>81.666666666666671</v>
      </c>
      <c r="X9" s="375">
        <f>IF([38]PJOK!X9="","",[38]PJOK!X9)</f>
        <v>81</v>
      </c>
      <c r="Y9" s="351">
        <f>IF([38]PJOK!Y9="","",[38]PJOK!Y9)</f>
        <v>88</v>
      </c>
      <c r="Z9" s="376">
        <f t="shared" ref="Z9:Z10" si="1">IFERROR(IF(OR(X9="",Y9=""),"",ROUND(((W9*$W$8)+(X9*$X$8)+(Y9*$Y$8))/$Y$6,0)),"")</f>
        <v>84</v>
      </c>
      <c r="AA9" s="377">
        <f>MAX(G9:N9)</f>
        <v>83</v>
      </c>
      <c r="AB9" s="377">
        <f>MIN(G9:N9)</f>
        <v>0</v>
      </c>
      <c r="AC9" s="377">
        <f>MATCH(AA9,G9:N9,0)</f>
        <v>3</v>
      </c>
      <c r="AD9" s="377">
        <f>MATCH(AB9,G9:N9,0)</f>
        <v>4</v>
      </c>
      <c r="AE9" s="378" t="str">
        <f>IFERROR("Menunjukkan penguasaan"&amp; " dalam "&amp;(VLOOKUP(AC9,$G$67:$I$74,3)),"")</f>
        <v>Menunjukkan penguasaan dalam menghargai perbedaan karakteristik individual dalam melakukan berbagai aktivitas fisik</v>
      </c>
      <c r="AF9" s="379" t="str">
        <f>IFERROR("Perlu bantuan dalam "&amp;(VLOOKUP(AD9,$G$67:$I$74,3)),"")</f>
        <v>Perlu bantuan dalam kerjasama dalam melakukan berbagai aktivitas fisik</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73"/>
      <c r="B10" s="134">
        <f t="shared" ref="B10" si="2">IF(E10="","",B9+1)</f>
        <v>2</v>
      </c>
      <c r="C10" s="135">
        <f>IF(Data!F6="","",Data!F6)</f>
        <v>2100</v>
      </c>
      <c r="D10" s="135" t="str">
        <f>IF(Data!G6="","",Data!G6)</f>
        <v>0108954708</v>
      </c>
      <c r="E10" s="152" t="str">
        <f>IF(Data!H6="","",Data!H6)</f>
        <v>AKBAR FIRLY MAULANA</v>
      </c>
      <c r="F10" s="135" t="str">
        <f>IF(Data!I6="","",Data!I6)</f>
        <v>L</v>
      </c>
      <c r="G10" s="135">
        <f>IF([38]PJOK!G10="","",[38]PJOK!G10)</f>
        <v>85</v>
      </c>
      <c r="H10" s="135">
        <f>IF([38]PJOK!H10="","",[38]PJOK!H10)</f>
        <v>86</v>
      </c>
      <c r="I10" s="135">
        <f>IF([38]PJOK!I10="","",[38]PJOK!I10)</f>
        <v>87</v>
      </c>
      <c r="J10" s="135">
        <f>IF([38]PJOK!J10="","",[38]PJOK!J10)</f>
        <v>0</v>
      </c>
      <c r="K10" s="135">
        <f>IF([38]PJOK!K10="","",[38]PJOK!K10)</f>
        <v>0</v>
      </c>
      <c r="L10" s="135">
        <f>IF([38]PJOK!L10="","",[38]PJOK!L10)</f>
        <v>0</v>
      </c>
      <c r="M10" s="135">
        <f>IF([38]PJOK!M10="","",[38]PJOK!M10)</f>
        <v>0</v>
      </c>
      <c r="N10" s="135">
        <f>IF([38]PJOK!N10="","",[38]PJOK!N10)</f>
        <v>0</v>
      </c>
      <c r="O10" s="135">
        <f>IF([38]PJOK!O10="","",[38]PJOK!O10)</f>
        <v>91</v>
      </c>
      <c r="P10" s="135">
        <f>IF([38]PJOK!P10="","",[38]PJOK!P10)</f>
        <v>88</v>
      </c>
      <c r="Q10" s="135">
        <f>IF([38]PJOK!Q10="","",[38]PJOK!Q10)</f>
        <v>91</v>
      </c>
      <c r="R10" s="135">
        <f>IF([38]PJOK!R10="","",[38]PJOK!R10)</f>
        <v>80</v>
      </c>
      <c r="S10" s="135">
        <f>IF([38]PJOK!S10="","",[38]PJOK!S10)</f>
        <v>0</v>
      </c>
      <c r="T10" s="135">
        <f>IF([38]PJOK!T10="","",[38]PJOK!T10)</f>
        <v>0</v>
      </c>
      <c r="U10" s="135">
        <f>IF([38]PJOK!U10="","",[38]PJOK!U10)</f>
        <v>0</v>
      </c>
      <c r="V10" s="135">
        <f>IF([38]PJOK!V10="","",[38]PJOK!V10)</f>
        <v>0</v>
      </c>
      <c r="W10" s="375">
        <f>IF([38]PJOK!W10="","",[38]PJOK!W10)</f>
        <v>86</v>
      </c>
      <c r="X10" s="375">
        <f>IF([38]PJOK!X10="","",[38]PJOK!X10)</f>
        <v>87.5</v>
      </c>
      <c r="Y10" s="351">
        <f>IF([38]PJOK!Y10="","",[38]PJOK!Y10)</f>
        <v>88</v>
      </c>
      <c r="Z10" s="302">
        <f t="shared" si="1"/>
        <v>87</v>
      </c>
      <c r="AA10" s="201">
        <f t="shared" ref="AA10" si="3">MAX(G10:N10)</f>
        <v>87</v>
      </c>
      <c r="AB10" s="201">
        <f t="shared" ref="AB10" si="4">MIN(G10:N10)</f>
        <v>0</v>
      </c>
      <c r="AC10" s="201">
        <f t="shared" ref="AC10" si="5">MATCH(AA10,G10:N10,0)</f>
        <v>3</v>
      </c>
      <c r="AD10" s="201">
        <f t="shared" ref="AD10" si="6">MATCH(AB10,G10:N10,0)</f>
        <v>4</v>
      </c>
      <c r="AE10" s="221" t="str">
        <f>IFERROR("Menunjukkan penguasaan"&amp; " dalam "&amp;(VLOOKUP(AC10,$G$67:$I$74,3)),"")</f>
        <v>Menunjukkan penguasaan dalam menghargai perbedaan karakteristik individual dalam melakukan berbagai aktivitas fisik</v>
      </c>
      <c r="AF10" s="226" t="str">
        <f>IFERROR("Perlu bantuan dalam "&amp;(VLOOKUP(AD10,$G$67:$I$74,3)),"")</f>
        <v>Perlu bantuan dalam kerjasama dalam melakukan berbagai aktivitas fisik</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73"/>
      <c r="B11" s="134">
        <f t="shared" ref="B11:B54" si="7">IF(E11="","",B10+1)</f>
        <v>3</v>
      </c>
      <c r="C11" s="135">
        <f>IF(Data!F7="","",Data!F7)</f>
        <v>2085</v>
      </c>
      <c r="D11" s="135" t="str">
        <f>IF(Data!G7="","",Data!G7)</f>
        <v>0093911821</v>
      </c>
      <c r="E11" s="152" t="str">
        <f>IF(Data!H7="","",Data!H7)</f>
        <v>ALVINO EWALDO</v>
      </c>
      <c r="F11" s="135" t="str">
        <f>IF(Data!I7="","",Data!I7)</f>
        <v>L</v>
      </c>
      <c r="G11" s="135">
        <f>IF([38]PJOK!G11="","",[38]PJOK!G11)</f>
        <v>85</v>
      </c>
      <c r="H11" s="135">
        <f>IF([38]PJOK!H11="","",[38]PJOK!H11)</f>
        <v>86</v>
      </c>
      <c r="I11" s="135">
        <f>IF([38]PJOK!I11="","",[38]PJOK!I11)</f>
        <v>87</v>
      </c>
      <c r="J11" s="135">
        <f>IF([38]PJOK!J11="","",[38]PJOK!J11)</f>
        <v>0</v>
      </c>
      <c r="K11" s="135">
        <f>IF([38]PJOK!K11="","",[38]PJOK!K11)</f>
        <v>0</v>
      </c>
      <c r="L11" s="135">
        <f>IF([38]PJOK!L11="","",[38]PJOK!L11)</f>
        <v>0</v>
      </c>
      <c r="M11" s="135">
        <f>IF([38]PJOK!M11="","",[38]PJOK!M11)</f>
        <v>0</v>
      </c>
      <c r="N11" s="135">
        <f>IF([38]PJOK!N11="","",[38]PJOK!N11)</f>
        <v>0</v>
      </c>
      <c r="O11" s="135">
        <f>IF([38]PJOK!O11="","",[38]PJOK!O11)</f>
        <v>87</v>
      </c>
      <c r="P11" s="135">
        <f>IF([38]PJOK!P11="","",[38]PJOK!P11)</f>
        <v>84</v>
      </c>
      <c r="Q11" s="135">
        <f>IF([38]PJOK!Q11="","",[38]PJOK!Q11)</f>
        <v>87</v>
      </c>
      <c r="R11" s="135">
        <f>IF([38]PJOK!R11="","",[38]PJOK!R11)</f>
        <v>75</v>
      </c>
      <c r="S11" s="135">
        <f>IF([38]PJOK!S11="","",[38]PJOK!S11)</f>
        <v>0</v>
      </c>
      <c r="T11" s="135">
        <f>IF([38]PJOK!T11="","",[38]PJOK!T11)</f>
        <v>0</v>
      </c>
      <c r="U11" s="135">
        <f>IF([38]PJOK!U11="","",[38]PJOK!U11)</f>
        <v>0</v>
      </c>
      <c r="V11" s="135">
        <f>IF([38]PJOK!V11="","",[38]PJOK!V11)</f>
        <v>0</v>
      </c>
      <c r="W11" s="375">
        <f>IF([38]PJOK!W11="","",[38]PJOK!W11)</f>
        <v>86</v>
      </c>
      <c r="X11" s="375">
        <f>IF([38]PJOK!X11="","",[38]PJOK!X11)</f>
        <v>83.25</v>
      </c>
      <c r="Y11" s="351">
        <f>IF([38]PJOK!Y11="","",[38]PJOK!Y11)</f>
        <v>86</v>
      </c>
      <c r="Z11" s="302">
        <f t="shared" ref="Z11:Z54" si="8">IFERROR(IF(OR(X11="",Y11=""),"",ROUND(((W11*$W$8)+(X11*$X$8)+(Y11*$Y$8))/$Y$6,0)),"")</f>
        <v>85</v>
      </c>
      <c r="AA11" s="201">
        <f t="shared" ref="AA11:AA54" si="9">MAX(G11:N11)</f>
        <v>87</v>
      </c>
      <c r="AB11" s="201">
        <f t="shared" ref="AB11:AB54" si="10">MIN(G11:N11)</f>
        <v>0</v>
      </c>
      <c r="AC11" s="201">
        <f t="shared" ref="AC11:AC54" si="11">MATCH(AA11,G11:N11,0)</f>
        <v>3</v>
      </c>
      <c r="AD11" s="201">
        <f t="shared" ref="AD11:AD54" si="12">MATCH(AB11,G11:N11,0)</f>
        <v>4</v>
      </c>
      <c r="AE11" s="221" t="str">
        <f t="shared" ref="AE11:AE54" si="13">IFERROR("Menunjukkan penguasaan"&amp; " dalam "&amp;(VLOOKUP(AC11,$G$67:$I$74,3)),"")</f>
        <v>Menunjukkan penguasaan dalam menghargai perbedaan karakteristik individual dalam melakukan berbagai aktivitas fisik</v>
      </c>
      <c r="AF11" s="226" t="str">
        <f t="shared" ref="AF11:AF54" si="14">IFERROR("Perlu bantuan dalam "&amp;(VLOOKUP(AD11,$G$67:$I$74,3)),"")</f>
        <v>Perlu bantuan dalam kerjasama dalam melakukan berbagai aktivitas fisik</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73"/>
      <c r="B12" s="134">
        <f t="shared" si="7"/>
        <v>4</v>
      </c>
      <c r="C12" s="135">
        <f>IF(Data!F8="","",Data!F8)</f>
        <v>2075</v>
      </c>
      <c r="D12" s="135" t="str">
        <f>IF(Data!G8="","",Data!G8)</f>
        <v>0098772064</v>
      </c>
      <c r="E12" s="152" t="str">
        <f>IF(Data!H8="","",Data!H8)</f>
        <v>AURA SUCI RAMADHANI</v>
      </c>
      <c r="F12" s="135" t="str">
        <f>IF(Data!I8="","",Data!I8)</f>
        <v>P</v>
      </c>
      <c r="G12" s="135">
        <f>IF([38]PJOK!G12="","",[38]PJOK!G12)</f>
        <v>80</v>
      </c>
      <c r="H12" s="135">
        <f>IF([38]PJOK!H12="","",[38]PJOK!H12)</f>
        <v>84</v>
      </c>
      <c r="I12" s="135">
        <f>IF([38]PJOK!I12="","",[38]PJOK!I12)</f>
        <v>85</v>
      </c>
      <c r="J12" s="135">
        <f>IF([38]PJOK!J12="","",[38]PJOK!J12)</f>
        <v>0</v>
      </c>
      <c r="K12" s="135">
        <f>IF([38]PJOK!K12="","",[38]PJOK!K12)</f>
        <v>0</v>
      </c>
      <c r="L12" s="135">
        <f>IF([38]PJOK!L12="","",[38]PJOK!L12)</f>
        <v>0</v>
      </c>
      <c r="M12" s="135">
        <f>IF([38]PJOK!M12="","",[38]PJOK!M12)</f>
        <v>0</v>
      </c>
      <c r="N12" s="135">
        <f>IF([38]PJOK!N12="","",[38]PJOK!N12)</f>
        <v>0</v>
      </c>
      <c r="O12" s="135">
        <f>IF([38]PJOK!O12="","",[38]PJOK!O12)</f>
        <v>84</v>
      </c>
      <c r="P12" s="135">
        <f>IF([38]PJOK!P12="","",[38]PJOK!P12)</f>
        <v>81</v>
      </c>
      <c r="Q12" s="135">
        <f>IF([38]PJOK!Q12="","",[38]PJOK!Q12)</f>
        <v>84</v>
      </c>
      <c r="R12" s="135">
        <f>IF([38]PJOK!R12="","",[38]PJOK!R12)</f>
        <v>75</v>
      </c>
      <c r="S12" s="135">
        <f>IF([38]PJOK!S12="","",[38]PJOK!S12)</f>
        <v>0</v>
      </c>
      <c r="T12" s="135">
        <f>IF([38]PJOK!T12="","",[38]PJOK!T12)</f>
        <v>0</v>
      </c>
      <c r="U12" s="135">
        <f>IF([38]PJOK!U12="","",[38]PJOK!U12)</f>
        <v>0</v>
      </c>
      <c r="V12" s="135">
        <f>IF([38]PJOK!V12="","",[38]PJOK!V12)</f>
        <v>0</v>
      </c>
      <c r="W12" s="375">
        <f>IF([38]PJOK!W12="","",[38]PJOK!W12)</f>
        <v>83</v>
      </c>
      <c r="X12" s="375">
        <f>IF([38]PJOK!X12="","",[38]PJOK!X12)</f>
        <v>81</v>
      </c>
      <c r="Y12" s="351">
        <f>IF([38]PJOK!Y12="","",[38]PJOK!Y12)</f>
        <v>90</v>
      </c>
      <c r="Z12" s="302">
        <f t="shared" si="8"/>
        <v>85</v>
      </c>
      <c r="AA12" s="201">
        <f t="shared" si="9"/>
        <v>85</v>
      </c>
      <c r="AB12" s="201">
        <f t="shared" si="10"/>
        <v>0</v>
      </c>
      <c r="AC12" s="201">
        <f t="shared" si="11"/>
        <v>3</v>
      </c>
      <c r="AD12" s="201">
        <f t="shared" si="12"/>
        <v>4</v>
      </c>
      <c r="AE12" s="221" t="str">
        <f t="shared" si="13"/>
        <v>Menunjukkan penguasaan dalam menghargai perbedaan karakteristik individual dalam melakukan berbagai aktivitas fisik</v>
      </c>
      <c r="AF12" s="226" t="str">
        <f t="shared" si="14"/>
        <v>Perlu bantuan dalam kerjasama dalam melakukan berbagai aktivitas fisik</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73"/>
      <c r="B13" s="134">
        <f t="shared" si="7"/>
        <v>5</v>
      </c>
      <c r="C13" s="135">
        <f>IF(Data!F9="","",Data!F9)</f>
        <v>2086</v>
      </c>
      <c r="D13" s="135" t="str">
        <f>IF(Data!G9="","",Data!G9)</f>
        <v>0103867888</v>
      </c>
      <c r="E13" s="152" t="str">
        <f>IF(Data!H9="","",Data!H9)</f>
        <v>AYU SAFNA</v>
      </c>
      <c r="F13" s="135" t="str">
        <f>IF(Data!I9="","",Data!I9)</f>
        <v>P</v>
      </c>
      <c r="G13" s="135">
        <f>IF([38]PJOK!G13="","",[38]PJOK!G13)</f>
        <v>85</v>
      </c>
      <c r="H13" s="135">
        <f>IF([38]PJOK!H13="","",[38]PJOK!H13)</f>
        <v>82</v>
      </c>
      <c r="I13" s="135">
        <f>IF([38]PJOK!I13="","",[38]PJOK!I13)</f>
        <v>83</v>
      </c>
      <c r="J13" s="135">
        <f>IF([38]PJOK!J13="","",[38]PJOK!J13)</f>
        <v>0</v>
      </c>
      <c r="K13" s="135">
        <f>IF([38]PJOK!K13="","",[38]PJOK!K13)</f>
        <v>0</v>
      </c>
      <c r="L13" s="135">
        <f>IF([38]PJOK!L13="","",[38]PJOK!L13)</f>
        <v>0</v>
      </c>
      <c r="M13" s="135">
        <f>IF([38]PJOK!M13="","",[38]PJOK!M13)</f>
        <v>0</v>
      </c>
      <c r="N13" s="135">
        <f>IF([38]PJOK!N13="","",[38]PJOK!N13)</f>
        <v>0</v>
      </c>
      <c r="O13" s="135">
        <f>IF([38]PJOK!O13="","",[38]PJOK!O13)</f>
        <v>83</v>
      </c>
      <c r="P13" s="135">
        <f>IF([38]PJOK!P13="","",[38]PJOK!P13)</f>
        <v>80</v>
      </c>
      <c r="Q13" s="135">
        <f>IF([38]PJOK!Q13="","",[38]PJOK!Q13)</f>
        <v>83</v>
      </c>
      <c r="R13" s="135">
        <f>IF([38]PJOK!R13="","",[38]PJOK!R13)</f>
        <v>80</v>
      </c>
      <c r="S13" s="135">
        <f>IF([38]PJOK!S13="","",[38]PJOK!S13)</f>
        <v>0</v>
      </c>
      <c r="T13" s="135">
        <f>IF([38]PJOK!T13="","",[38]PJOK!T13)</f>
        <v>0</v>
      </c>
      <c r="U13" s="135">
        <f>IF([38]PJOK!U13="","",[38]PJOK!U13)</f>
        <v>0</v>
      </c>
      <c r="V13" s="135">
        <f>IF([38]PJOK!V13="","",[38]PJOK!V13)</f>
        <v>0</v>
      </c>
      <c r="W13" s="375">
        <f>IF([38]PJOK!W13="","",[38]PJOK!W13)</f>
        <v>83.333333333333329</v>
      </c>
      <c r="X13" s="375">
        <f>IF([38]PJOK!X13="","",[38]PJOK!X13)</f>
        <v>81.5</v>
      </c>
      <c r="Y13" s="351">
        <f>IF([38]PJOK!Y13="","",[38]PJOK!Y13)</f>
        <v>88</v>
      </c>
      <c r="Z13" s="302">
        <f t="shared" si="8"/>
        <v>84</v>
      </c>
      <c r="AA13" s="201">
        <f t="shared" si="9"/>
        <v>85</v>
      </c>
      <c r="AB13" s="201">
        <f t="shared" si="10"/>
        <v>0</v>
      </c>
      <c r="AC13" s="201">
        <f t="shared" si="11"/>
        <v>1</v>
      </c>
      <c r="AD13" s="201">
        <f t="shared" si="12"/>
        <v>4</v>
      </c>
      <c r="AE13" s="221" t="str">
        <f t="shared" si="13"/>
        <v>Menunjukkan penguasaan dalam perilaku sportif dalam bermain</v>
      </c>
      <c r="AF13" s="226" t="str">
        <f t="shared" si="14"/>
        <v>Perlu bantuan dalam kerjasama dalam melakukan berbagai aktivitas fisik</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73"/>
      <c r="B14" s="134">
        <f t="shared" si="7"/>
        <v>6</v>
      </c>
      <c r="C14" s="135">
        <f>IF(Data!F10="","",Data!F10)</f>
        <v>2089</v>
      </c>
      <c r="D14" s="135" t="str">
        <f>IF(Data!G10="","",Data!G10)</f>
        <v>3098656100</v>
      </c>
      <c r="E14" s="152" t="str">
        <f>IF(Data!H10="","",Data!H10)</f>
        <v>DEWI AYU NURHALIZA</v>
      </c>
      <c r="F14" s="135" t="str">
        <f>IF(Data!I10="","",Data!I10)</f>
        <v>P</v>
      </c>
      <c r="G14" s="135">
        <f>IF([38]PJOK!G14="","",[38]PJOK!G14)</f>
        <v>80</v>
      </c>
      <c r="H14" s="135">
        <f>IF([38]PJOK!H14="","",[38]PJOK!H14)</f>
        <v>82</v>
      </c>
      <c r="I14" s="135">
        <f>IF([38]PJOK!I14="","",[38]PJOK!I14)</f>
        <v>83</v>
      </c>
      <c r="J14" s="135">
        <f>IF([38]PJOK!J14="","",[38]PJOK!J14)</f>
        <v>0</v>
      </c>
      <c r="K14" s="135">
        <f>IF([38]PJOK!K14="","",[38]PJOK!K14)</f>
        <v>0</v>
      </c>
      <c r="L14" s="135">
        <f>IF([38]PJOK!L14="","",[38]PJOK!L14)</f>
        <v>0</v>
      </c>
      <c r="M14" s="135">
        <f>IF([38]PJOK!M14="","",[38]PJOK!M14)</f>
        <v>0</v>
      </c>
      <c r="N14" s="135">
        <f>IF([38]PJOK!N14="","",[38]PJOK!N14)</f>
        <v>0</v>
      </c>
      <c r="O14" s="135">
        <f>IF([38]PJOK!O14="","",[38]PJOK!O14)</f>
        <v>83</v>
      </c>
      <c r="P14" s="135">
        <f>IF([38]PJOK!P14="","",[38]PJOK!P14)</f>
        <v>80</v>
      </c>
      <c r="Q14" s="135">
        <f>IF([38]PJOK!Q14="","",[38]PJOK!Q14)</f>
        <v>83</v>
      </c>
      <c r="R14" s="135">
        <f>IF([38]PJOK!R14="","",[38]PJOK!R14)</f>
        <v>75</v>
      </c>
      <c r="S14" s="135">
        <f>IF([38]PJOK!S14="","",[38]PJOK!S14)</f>
        <v>0</v>
      </c>
      <c r="T14" s="135">
        <f>IF([38]PJOK!T14="","",[38]PJOK!T14)</f>
        <v>0</v>
      </c>
      <c r="U14" s="135">
        <f>IF([38]PJOK!U14="","",[38]PJOK!U14)</f>
        <v>0</v>
      </c>
      <c r="V14" s="135">
        <f>IF([38]PJOK!V14="","",[38]PJOK!V14)</f>
        <v>0</v>
      </c>
      <c r="W14" s="375">
        <f>IF([38]PJOK!W14="","",[38]PJOK!W14)</f>
        <v>81.666666666666671</v>
      </c>
      <c r="X14" s="375">
        <f>IF([38]PJOK!X14="","",[38]PJOK!X14)</f>
        <v>80.25</v>
      </c>
      <c r="Y14" s="351">
        <f>IF([38]PJOK!Y14="","",[38]PJOK!Y14)</f>
        <v>86</v>
      </c>
      <c r="Z14" s="302">
        <f t="shared" si="8"/>
        <v>83</v>
      </c>
      <c r="AA14" s="201">
        <f t="shared" si="9"/>
        <v>83</v>
      </c>
      <c r="AB14" s="201">
        <f t="shared" si="10"/>
        <v>0</v>
      </c>
      <c r="AC14" s="201">
        <f t="shared" si="11"/>
        <v>3</v>
      </c>
      <c r="AD14" s="201">
        <f t="shared" si="12"/>
        <v>4</v>
      </c>
      <c r="AE14" s="221" t="str">
        <f t="shared" si="13"/>
        <v>Menunjukkan penguasaan dalam menghargai perbedaan karakteristik individual dalam melakukan berbagai aktivitas fisik</v>
      </c>
      <c r="AF14" s="226" t="str">
        <f t="shared" si="14"/>
        <v>Perlu bantuan dalam kerjasama dalam melakukan berbagai aktivitas fisik</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73"/>
      <c r="B15" s="134">
        <f t="shared" si="7"/>
        <v>7</v>
      </c>
      <c r="C15" s="135">
        <f>IF(Data!F11="","",Data!F11)</f>
        <v>2115</v>
      </c>
      <c r="D15" s="135" t="str">
        <f>IF(Data!G11="","",Data!G11)</f>
        <v>0105966564</v>
      </c>
      <c r="E15" s="152" t="str">
        <f>IF(Data!H11="","",Data!H11)</f>
        <v xml:space="preserve">FADLY ARYA PUTRA </v>
      </c>
      <c r="F15" s="135" t="str">
        <f>IF(Data!I11="","",Data!I11)</f>
        <v>L</v>
      </c>
      <c r="G15" s="135">
        <f>IF([38]PJOK!G15="","",[38]PJOK!G15)</f>
        <v>90</v>
      </c>
      <c r="H15" s="135">
        <f>IF([38]PJOK!H15="","",[38]PJOK!H15)</f>
        <v>84</v>
      </c>
      <c r="I15" s="135">
        <f>IF([38]PJOK!I15="","",[38]PJOK!I15)</f>
        <v>85</v>
      </c>
      <c r="J15" s="135">
        <f>IF([38]PJOK!J15="","",[38]PJOK!J15)</f>
        <v>0</v>
      </c>
      <c r="K15" s="135">
        <f>IF([38]PJOK!K15="","",[38]PJOK!K15)</f>
        <v>0</v>
      </c>
      <c r="L15" s="135">
        <f>IF([38]PJOK!L15="","",[38]PJOK!L15)</f>
        <v>0</v>
      </c>
      <c r="M15" s="135">
        <f>IF([38]PJOK!M15="","",[38]PJOK!M15)</f>
        <v>0</v>
      </c>
      <c r="N15" s="135">
        <f>IF([38]PJOK!N15="","",[38]PJOK!N15)</f>
        <v>0</v>
      </c>
      <c r="O15" s="135">
        <f>IF([38]PJOK!O15="","",[38]PJOK!O15)</f>
        <v>86</v>
      </c>
      <c r="P15" s="135">
        <f>IF([38]PJOK!P15="","",[38]PJOK!P15)</f>
        <v>83</v>
      </c>
      <c r="Q15" s="135">
        <f>IF([38]PJOK!Q15="","",[38]PJOK!Q15)</f>
        <v>86</v>
      </c>
      <c r="R15" s="135">
        <f>IF([38]PJOK!R15="","",[38]PJOK!R15)</f>
        <v>85</v>
      </c>
      <c r="S15" s="135">
        <f>IF([38]PJOK!S15="","",[38]PJOK!S15)</f>
        <v>0</v>
      </c>
      <c r="T15" s="135">
        <f>IF([38]PJOK!T15="","",[38]PJOK!T15)</f>
        <v>0</v>
      </c>
      <c r="U15" s="135">
        <f>IF([38]PJOK!U15="","",[38]PJOK!U15)</f>
        <v>0</v>
      </c>
      <c r="V15" s="135">
        <f>IF([38]PJOK!V15="","",[38]PJOK!V15)</f>
        <v>0</v>
      </c>
      <c r="W15" s="375">
        <f>IF([38]PJOK!W15="","",[38]PJOK!W15)</f>
        <v>86.333333333333329</v>
      </c>
      <c r="X15" s="375">
        <f>IF([38]PJOK!X15="","",[38]PJOK!X15)</f>
        <v>85</v>
      </c>
      <c r="Y15" s="351">
        <f>IF([38]PJOK!Y15="","",[38]PJOK!Y15)</f>
        <v>90</v>
      </c>
      <c r="Z15" s="302">
        <f t="shared" si="8"/>
        <v>87</v>
      </c>
      <c r="AA15" s="201">
        <f t="shared" si="9"/>
        <v>90</v>
      </c>
      <c r="AB15" s="201">
        <f t="shared" si="10"/>
        <v>0</v>
      </c>
      <c r="AC15" s="201">
        <f t="shared" si="11"/>
        <v>1</v>
      </c>
      <c r="AD15" s="201">
        <f t="shared" si="12"/>
        <v>4</v>
      </c>
      <c r="AE15" s="221" t="str">
        <f t="shared" si="13"/>
        <v>Menunjukkan penguasaan dalam perilaku sportif dalam bermain</v>
      </c>
      <c r="AF15" s="226" t="str">
        <f t="shared" si="14"/>
        <v>Perlu bantuan dalam kerjasama dalam melakukan berbagai aktivitas fisik</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73"/>
      <c r="B16" s="134">
        <f t="shared" si="7"/>
        <v>8</v>
      </c>
      <c r="C16" s="135">
        <f>IF(Data!F12="","",Data!F12)</f>
        <v>2082</v>
      </c>
      <c r="D16" s="135" t="str">
        <f>IF(Data!G12="","",Data!G12)</f>
        <v>3092203012</v>
      </c>
      <c r="E16" s="152" t="str">
        <f>IF(Data!H12="","",Data!H12)</f>
        <v>ILHAM MAULANA</v>
      </c>
      <c r="F16" s="135" t="str">
        <f>IF(Data!I12="","",Data!I12)</f>
        <v>L</v>
      </c>
      <c r="G16" s="135">
        <f>IF([38]PJOK!G16="","",[38]PJOK!G16)</f>
        <v>80</v>
      </c>
      <c r="H16" s="135">
        <f>IF([38]PJOK!H16="","",[38]PJOK!H16)</f>
        <v>84</v>
      </c>
      <c r="I16" s="135">
        <f>IF([38]PJOK!I16="","",[38]PJOK!I16)</f>
        <v>85</v>
      </c>
      <c r="J16" s="135">
        <f>IF([38]PJOK!J16="","",[38]PJOK!J16)</f>
        <v>0</v>
      </c>
      <c r="K16" s="135">
        <f>IF([38]PJOK!K16="","",[38]PJOK!K16)</f>
        <v>0</v>
      </c>
      <c r="L16" s="135">
        <f>IF([38]PJOK!L16="","",[38]PJOK!L16)</f>
        <v>0</v>
      </c>
      <c r="M16" s="135">
        <f>IF([38]PJOK!M16="","",[38]PJOK!M16)</f>
        <v>0</v>
      </c>
      <c r="N16" s="135">
        <f>IF([38]PJOK!N16="","",[38]PJOK!N16)</f>
        <v>0</v>
      </c>
      <c r="O16" s="135">
        <f>IF([38]PJOK!O16="","",[38]PJOK!O16)</f>
        <v>84</v>
      </c>
      <c r="P16" s="135">
        <f>IF([38]PJOK!P16="","",[38]PJOK!P16)</f>
        <v>81</v>
      </c>
      <c r="Q16" s="135">
        <f>IF([38]PJOK!Q16="","",[38]PJOK!Q16)</f>
        <v>84</v>
      </c>
      <c r="R16" s="135">
        <f>IF([38]PJOK!R16="","",[38]PJOK!R16)</f>
        <v>85</v>
      </c>
      <c r="S16" s="135">
        <f>IF([38]PJOK!S16="","",[38]PJOK!S16)</f>
        <v>0</v>
      </c>
      <c r="T16" s="135">
        <f>IF([38]PJOK!T16="","",[38]PJOK!T16)</f>
        <v>0</v>
      </c>
      <c r="U16" s="135">
        <f>IF([38]PJOK!U16="","",[38]PJOK!U16)</f>
        <v>0</v>
      </c>
      <c r="V16" s="135">
        <f>IF([38]PJOK!V16="","",[38]PJOK!V16)</f>
        <v>0</v>
      </c>
      <c r="W16" s="375">
        <f>IF([38]PJOK!W16="","",[38]PJOK!W16)</f>
        <v>83</v>
      </c>
      <c r="X16" s="375">
        <f>IF([38]PJOK!X16="","",[38]PJOK!X16)</f>
        <v>83.5</v>
      </c>
      <c r="Y16" s="351">
        <f>IF([38]PJOK!Y16="","",[38]PJOK!Y16)</f>
        <v>86</v>
      </c>
      <c r="Z16" s="302">
        <f t="shared" si="8"/>
        <v>84</v>
      </c>
      <c r="AA16" s="201">
        <f t="shared" si="9"/>
        <v>85</v>
      </c>
      <c r="AB16" s="201">
        <f t="shared" si="10"/>
        <v>0</v>
      </c>
      <c r="AC16" s="201">
        <f t="shared" si="11"/>
        <v>3</v>
      </c>
      <c r="AD16" s="201">
        <f t="shared" si="12"/>
        <v>4</v>
      </c>
      <c r="AE16" s="221" t="str">
        <f t="shared" si="13"/>
        <v>Menunjukkan penguasaan dalam menghargai perbedaan karakteristik individual dalam melakukan berbagai aktivitas fisik</v>
      </c>
      <c r="AF16" s="226" t="str">
        <f t="shared" si="14"/>
        <v>Perlu bantuan dalam kerjasama dalam melakukan berbagai aktivitas fisik</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73"/>
      <c r="B17" s="134">
        <f t="shared" si="7"/>
        <v>9</v>
      </c>
      <c r="C17" s="135">
        <f>IF(Data!F13="","",Data!F13)</f>
        <v>2088</v>
      </c>
      <c r="D17" s="135" t="str">
        <f>IF(Data!G13="","",Data!G13)</f>
        <v>3106632526</v>
      </c>
      <c r="E17" s="152" t="str">
        <f>IF(Data!H13="","",Data!H13)</f>
        <v>INDAH VIOLAFITRA</v>
      </c>
      <c r="F17" s="135" t="str">
        <f>IF(Data!I13="","",Data!I13)</f>
        <v>P</v>
      </c>
      <c r="G17" s="135">
        <f>IF([38]PJOK!G17="","",[38]PJOK!G17)</f>
        <v>82</v>
      </c>
      <c r="H17" s="135">
        <f>IF([38]PJOK!H17="","",[38]PJOK!H17)</f>
        <v>84</v>
      </c>
      <c r="I17" s="135">
        <f>IF([38]PJOK!I17="","",[38]PJOK!I17)</f>
        <v>85</v>
      </c>
      <c r="J17" s="135">
        <f>IF([38]PJOK!J17="","",[38]PJOK!J17)</f>
        <v>0</v>
      </c>
      <c r="K17" s="135">
        <f>IF([38]PJOK!K17="","",[38]PJOK!K17)</f>
        <v>0</v>
      </c>
      <c r="L17" s="135">
        <f>IF([38]PJOK!L17="","",[38]PJOK!L17)</f>
        <v>0</v>
      </c>
      <c r="M17" s="135">
        <f>IF([38]PJOK!M17="","",[38]PJOK!M17)</f>
        <v>0</v>
      </c>
      <c r="N17" s="135">
        <f>IF([38]PJOK!N17="","",[38]PJOK!N17)</f>
        <v>0</v>
      </c>
      <c r="O17" s="135">
        <f>IF([38]PJOK!O17="","",[38]PJOK!O17)</f>
        <v>83</v>
      </c>
      <c r="P17" s="135">
        <f>IF([38]PJOK!P17="","",[38]PJOK!P17)</f>
        <v>80</v>
      </c>
      <c r="Q17" s="135">
        <f>IF([38]PJOK!Q17="","",[38]PJOK!Q17)</f>
        <v>83</v>
      </c>
      <c r="R17" s="135">
        <f>IF([38]PJOK!R17="","",[38]PJOK!R17)</f>
        <v>75</v>
      </c>
      <c r="S17" s="135">
        <f>IF([38]PJOK!S17="","",[38]PJOK!S17)</f>
        <v>0</v>
      </c>
      <c r="T17" s="135">
        <f>IF([38]PJOK!T17="","",[38]PJOK!T17)</f>
        <v>0</v>
      </c>
      <c r="U17" s="135">
        <f>IF([38]PJOK!U17="","",[38]PJOK!U17)</f>
        <v>0</v>
      </c>
      <c r="V17" s="135">
        <f>IF([38]PJOK!V17="","",[38]PJOK!V17)</f>
        <v>0</v>
      </c>
      <c r="W17" s="375">
        <f>IF([38]PJOK!W17="","",[38]PJOK!W17)</f>
        <v>83.666666666666671</v>
      </c>
      <c r="X17" s="375">
        <f>IF([38]PJOK!X17="","",[38]PJOK!X17)</f>
        <v>80.25</v>
      </c>
      <c r="Y17" s="351">
        <f>IF([38]PJOK!Y17="","",[38]PJOK!Y17)</f>
        <v>86</v>
      </c>
      <c r="Z17" s="302">
        <f t="shared" si="8"/>
        <v>83</v>
      </c>
      <c r="AA17" s="201">
        <f t="shared" si="9"/>
        <v>85</v>
      </c>
      <c r="AB17" s="201">
        <f t="shared" si="10"/>
        <v>0</v>
      </c>
      <c r="AC17" s="201">
        <f t="shared" si="11"/>
        <v>3</v>
      </c>
      <c r="AD17" s="201">
        <f t="shared" si="12"/>
        <v>4</v>
      </c>
      <c r="AE17" s="221" t="str">
        <f t="shared" si="13"/>
        <v>Menunjukkan penguasaan dalam menghargai perbedaan karakteristik individual dalam melakukan berbagai aktivitas fisik</v>
      </c>
      <c r="AF17" s="226" t="str">
        <f t="shared" si="14"/>
        <v>Perlu bantuan dalam kerjasama dalam melakukan berbagai aktivitas fisik</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73"/>
      <c r="B18" s="134">
        <f t="shared" si="7"/>
        <v>10</v>
      </c>
      <c r="C18" s="135">
        <f>IF(Data!F14="","",Data!F14)</f>
        <v>2109</v>
      </c>
      <c r="D18" s="135" t="str">
        <f>IF(Data!G14="","",Data!G14)</f>
        <v>3092608052</v>
      </c>
      <c r="E18" s="152" t="str">
        <f>IF(Data!H14="","",Data!H14)</f>
        <v>KEVIN FAHREZI</v>
      </c>
      <c r="F18" s="135" t="str">
        <f>IF(Data!I14="","",Data!I14)</f>
        <v>L</v>
      </c>
      <c r="G18" s="135">
        <f>IF([38]PJOK!G18="","",[38]PJOK!G18)</f>
        <v>75</v>
      </c>
      <c r="H18" s="135">
        <f>IF([38]PJOK!H18="","",[38]PJOK!H18)</f>
        <v>76</v>
      </c>
      <c r="I18" s="135">
        <f>IF([38]PJOK!I18="","",[38]PJOK!I18)</f>
        <v>76.099999999999994</v>
      </c>
      <c r="J18" s="135">
        <f>IF([38]PJOK!J18="","",[38]PJOK!J18)</f>
        <v>0</v>
      </c>
      <c r="K18" s="135">
        <f>IF([38]PJOK!K18="","",[38]PJOK!K18)</f>
        <v>0</v>
      </c>
      <c r="L18" s="135">
        <f>IF([38]PJOK!L18="","",[38]PJOK!L18)</f>
        <v>0</v>
      </c>
      <c r="M18" s="135">
        <f>IF([38]PJOK!M18="","",[38]PJOK!M18)</f>
        <v>0</v>
      </c>
      <c r="N18" s="135">
        <f>IF([38]PJOK!N18="","",[38]PJOK!N18)</f>
        <v>0</v>
      </c>
      <c r="O18" s="135">
        <f>IF([38]PJOK!O18="","",[38]PJOK!O18)</f>
        <v>78</v>
      </c>
      <c r="P18" s="135">
        <f>IF([38]PJOK!P18="","",[38]PJOK!P18)</f>
        <v>75</v>
      </c>
      <c r="Q18" s="135">
        <f>IF([38]PJOK!Q18="","",[38]PJOK!Q18)</f>
        <v>78</v>
      </c>
      <c r="R18" s="135">
        <f>IF([38]PJOK!R18="","",[38]PJOK!R18)</f>
        <v>75</v>
      </c>
      <c r="S18" s="135">
        <f>IF([38]PJOK!S18="","",[38]PJOK!S18)</f>
        <v>0</v>
      </c>
      <c r="T18" s="135">
        <f>IF([38]PJOK!T18="","",[38]PJOK!T18)</f>
        <v>0</v>
      </c>
      <c r="U18" s="135">
        <f>IF([38]PJOK!U18="","",[38]PJOK!U18)</f>
        <v>0</v>
      </c>
      <c r="V18" s="135">
        <f>IF([38]PJOK!V18="","",[38]PJOK!V18)</f>
        <v>0</v>
      </c>
      <c r="W18" s="375">
        <f>IF([38]PJOK!W18="","",[38]PJOK!W18)</f>
        <v>75.7</v>
      </c>
      <c r="X18" s="375">
        <f>IF([38]PJOK!X18="","",[38]PJOK!X18)</f>
        <v>76.5</v>
      </c>
      <c r="Y18" s="351">
        <f>IF([38]PJOK!Y18="","",[38]PJOK!Y18)</f>
        <v>76</v>
      </c>
      <c r="Z18" s="302">
        <f t="shared" si="8"/>
        <v>76</v>
      </c>
      <c r="AA18" s="201">
        <f t="shared" si="9"/>
        <v>76.099999999999994</v>
      </c>
      <c r="AB18" s="201">
        <f t="shared" si="10"/>
        <v>0</v>
      </c>
      <c r="AC18" s="201">
        <f t="shared" si="11"/>
        <v>3</v>
      </c>
      <c r="AD18" s="201">
        <f t="shared" si="12"/>
        <v>4</v>
      </c>
      <c r="AE18" s="221" t="str">
        <f t="shared" si="13"/>
        <v>Menunjukkan penguasaan dalam menghargai perbedaan karakteristik individual dalam melakukan berbagai aktivitas fisik</v>
      </c>
      <c r="AF18" s="226" t="str">
        <f t="shared" si="14"/>
        <v>Perlu bantuan dalam kerjasama dalam melakukan berbagai aktivitas fisik</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73"/>
      <c r="B19" s="134">
        <f t="shared" si="7"/>
        <v>11</v>
      </c>
      <c r="C19" s="135">
        <f>IF(Data!F15="","",Data!F15)</f>
        <v>2096</v>
      </c>
      <c r="D19" s="135" t="str">
        <f>IF(Data!G15="","",Data!G15)</f>
        <v>0107523037</v>
      </c>
      <c r="E19" s="152" t="str">
        <f>IF(Data!H15="","",Data!H15)</f>
        <v>M. IZAM AZMI</v>
      </c>
      <c r="F19" s="135" t="str">
        <f>IF(Data!I15="","",Data!I15)</f>
        <v>L</v>
      </c>
      <c r="G19" s="135">
        <f>IF([38]PJOK!G19="","",[38]PJOK!G19)</f>
        <v>80</v>
      </c>
      <c r="H19" s="135">
        <f>IF([38]PJOK!H19="","",[38]PJOK!H19)</f>
        <v>86</v>
      </c>
      <c r="I19" s="135">
        <f>IF([38]PJOK!I19="","",[38]PJOK!I19)</f>
        <v>87</v>
      </c>
      <c r="J19" s="135">
        <f>IF([38]PJOK!J19="","",[38]PJOK!J19)</f>
        <v>0</v>
      </c>
      <c r="K19" s="135">
        <f>IF([38]PJOK!K19="","",[38]PJOK!K19)</f>
        <v>0</v>
      </c>
      <c r="L19" s="135">
        <f>IF([38]PJOK!L19="","",[38]PJOK!L19)</f>
        <v>0</v>
      </c>
      <c r="M19" s="135">
        <f>IF([38]PJOK!M19="","",[38]PJOK!M19)</f>
        <v>0</v>
      </c>
      <c r="N19" s="135">
        <f>IF([38]PJOK!N19="","",[38]PJOK!N19)</f>
        <v>0</v>
      </c>
      <c r="O19" s="135">
        <f>IF([38]PJOK!O19="","",[38]PJOK!O19)</f>
        <v>89</v>
      </c>
      <c r="P19" s="135">
        <f>IF([38]PJOK!P19="","",[38]PJOK!P19)</f>
        <v>86</v>
      </c>
      <c r="Q19" s="135">
        <f>IF([38]PJOK!Q19="","",[38]PJOK!Q19)</f>
        <v>89</v>
      </c>
      <c r="R19" s="135">
        <f>IF([38]PJOK!R19="","",[38]PJOK!R19)</f>
        <v>80</v>
      </c>
      <c r="S19" s="135">
        <f>IF([38]PJOK!S19="","",[38]PJOK!S19)</f>
        <v>0</v>
      </c>
      <c r="T19" s="135">
        <f>IF([38]PJOK!T19="","",[38]PJOK!T19)</f>
        <v>0</v>
      </c>
      <c r="U19" s="135">
        <f>IF([38]PJOK!U19="","",[38]PJOK!U19)</f>
        <v>0</v>
      </c>
      <c r="V19" s="135">
        <f>IF([38]PJOK!V19="","",[38]PJOK!V19)</f>
        <v>0</v>
      </c>
      <c r="W19" s="375">
        <f>IF([38]PJOK!W19="","",[38]PJOK!W19)</f>
        <v>84.333333333333329</v>
      </c>
      <c r="X19" s="375">
        <f>IF([38]PJOK!X19="","",[38]PJOK!X19)</f>
        <v>86</v>
      </c>
      <c r="Y19" s="351">
        <f>IF([38]PJOK!Y19="","",[38]PJOK!Y19)</f>
        <v>90</v>
      </c>
      <c r="Z19" s="302">
        <f t="shared" si="8"/>
        <v>87</v>
      </c>
      <c r="AA19" s="201">
        <f t="shared" si="9"/>
        <v>87</v>
      </c>
      <c r="AB19" s="201">
        <f t="shared" si="10"/>
        <v>0</v>
      </c>
      <c r="AC19" s="201">
        <f t="shared" si="11"/>
        <v>3</v>
      </c>
      <c r="AD19" s="201">
        <f t="shared" si="12"/>
        <v>4</v>
      </c>
      <c r="AE19" s="221" t="str">
        <f t="shared" si="13"/>
        <v>Menunjukkan penguasaan dalam menghargai perbedaan karakteristik individual dalam melakukan berbagai aktivitas fisik</v>
      </c>
      <c r="AF19" s="226" t="str">
        <f t="shared" si="14"/>
        <v>Perlu bantuan dalam kerjasama dalam melakukan berbagai aktivitas fisik</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73"/>
      <c r="B20" s="134">
        <f t="shared" si="7"/>
        <v>12</v>
      </c>
      <c r="C20" s="135">
        <f>IF(Data!F16="","",Data!F16)</f>
        <v>2102</v>
      </c>
      <c r="D20" s="135" t="str">
        <f>IF(Data!G16="","",Data!G16)</f>
        <v>0104675982</v>
      </c>
      <c r="E20" s="152" t="str">
        <f>IF(Data!H16="","",Data!H16)</f>
        <v>M. RAFFY MAULA DANNY</v>
      </c>
      <c r="F20" s="135" t="str">
        <f>IF(Data!I16="","",Data!I16)</f>
        <v>L</v>
      </c>
      <c r="G20" s="135">
        <f>IF([38]PJOK!G20="","",[38]PJOK!G20)</f>
        <v>82</v>
      </c>
      <c r="H20" s="135">
        <f>IF([38]PJOK!H20="","",[38]PJOK!H20)</f>
        <v>81</v>
      </c>
      <c r="I20" s="135">
        <f>IF([38]PJOK!I20="","",[38]PJOK!I20)</f>
        <v>81.099999999999994</v>
      </c>
      <c r="J20" s="135">
        <f>IF([38]PJOK!J20="","",[38]PJOK!J20)</f>
        <v>0</v>
      </c>
      <c r="K20" s="135">
        <f>IF([38]PJOK!K20="","",[38]PJOK!K20)</f>
        <v>0</v>
      </c>
      <c r="L20" s="135">
        <f>IF([38]PJOK!L20="","",[38]PJOK!L20)</f>
        <v>0</v>
      </c>
      <c r="M20" s="135">
        <f>IF([38]PJOK!M20="","",[38]PJOK!M20)</f>
        <v>0</v>
      </c>
      <c r="N20" s="135">
        <f>IF([38]PJOK!N20="","",[38]PJOK!N20)</f>
        <v>0</v>
      </c>
      <c r="O20" s="135">
        <f>IF([38]PJOK!O20="","",[38]PJOK!O20)</f>
        <v>87</v>
      </c>
      <c r="P20" s="135">
        <f>IF([38]PJOK!P20="","",[38]PJOK!P20)</f>
        <v>84</v>
      </c>
      <c r="Q20" s="135">
        <f>IF([38]PJOK!Q20="","",[38]PJOK!Q20)</f>
        <v>87</v>
      </c>
      <c r="R20" s="135">
        <f>IF([38]PJOK!R20="","",[38]PJOK!R20)</f>
        <v>80</v>
      </c>
      <c r="S20" s="135">
        <f>IF([38]PJOK!S20="","",[38]PJOK!S20)</f>
        <v>0</v>
      </c>
      <c r="T20" s="135">
        <f>IF([38]PJOK!T20="","",[38]PJOK!T20)</f>
        <v>0</v>
      </c>
      <c r="U20" s="135">
        <f>IF([38]PJOK!U20="","",[38]PJOK!U20)</f>
        <v>0</v>
      </c>
      <c r="V20" s="135">
        <f>IF([38]PJOK!V20="","",[38]PJOK!V20)</f>
        <v>0</v>
      </c>
      <c r="W20" s="375">
        <f>IF([38]PJOK!W20="","",[38]PJOK!W20)</f>
        <v>81.36666666666666</v>
      </c>
      <c r="X20" s="375">
        <f>IF([38]PJOK!X20="","",[38]PJOK!X20)</f>
        <v>84.5</v>
      </c>
      <c r="Y20" s="351">
        <f>IF([38]PJOK!Y20="","",[38]PJOK!Y20)</f>
        <v>88</v>
      </c>
      <c r="Z20" s="302">
        <f t="shared" si="8"/>
        <v>85</v>
      </c>
      <c r="AA20" s="201">
        <f t="shared" si="9"/>
        <v>82</v>
      </c>
      <c r="AB20" s="201">
        <f t="shared" si="10"/>
        <v>0</v>
      </c>
      <c r="AC20" s="201">
        <f t="shared" si="11"/>
        <v>1</v>
      </c>
      <c r="AD20" s="201">
        <f t="shared" si="12"/>
        <v>4</v>
      </c>
      <c r="AE20" s="221" t="str">
        <f t="shared" si="13"/>
        <v>Menunjukkan penguasaan dalam perilaku sportif dalam bermain</v>
      </c>
      <c r="AF20" s="226" t="str">
        <f t="shared" si="14"/>
        <v>Perlu bantuan dalam kerjasama dalam melakukan berbagai aktivitas fisik</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73"/>
      <c r="B21" s="134">
        <f t="shared" si="7"/>
        <v>13</v>
      </c>
      <c r="C21" s="135">
        <f>IF(Data!F17="","",Data!F17)</f>
        <v>2090</v>
      </c>
      <c r="D21" s="135" t="str">
        <f>IF(Data!G17="","",Data!G17)</f>
        <v>3090477421</v>
      </c>
      <c r="E21" s="152" t="str">
        <f>IF(Data!H17="","",Data!H17)</f>
        <v>MARWAH RIANA</v>
      </c>
      <c r="F21" s="135" t="str">
        <f>IF(Data!I17="","",Data!I17)</f>
        <v>P</v>
      </c>
      <c r="G21" s="135">
        <f>IF([38]PJOK!G21="","",[38]PJOK!G21)</f>
        <v>80</v>
      </c>
      <c r="H21" s="135">
        <f>IF([38]PJOK!H21="","",[38]PJOK!H21)</f>
        <v>86</v>
      </c>
      <c r="I21" s="135">
        <f>IF([38]PJOK!I21="","",[38]PJOK!I21)</f>
        <v>87</v>
      </c>
      <c r="J21" s="135">
        <f>IF([38]PJOK!J21="","",[38]PJOK!J21)</f>
        <v>0</v>
      </c>
      <c r="K21" s="135">
        <f>IF([38]PJOK!K21="","",[38]PJOK!K21)</f>
        <v>0</v>
      </c>
      <c r="L21" s="135">
        <f>IF([38]PJOK!L21="","",[38]PJOK!L21)</f>
        <v>0</v>
      </c>
      <c r="M21" s="135">
        <f>IF([38]PJOK!M21="","",[38]PJOK!M21)</f>
        <v>0</v>
      </c>
      <c r="N21" s="135">
        <f>IF([38]PJOK!N21="","",[38]PJOK!N21)</f>
        <v>0</v>
      </c>
      <c r="O21" s="135">
        <f>IF([38]PJOK!O21="","",[38]PJOK!O21)</f>
        <v>88</v>
      </c>
      <c r="P21" s="135">
        <f>IF([38]PJOK!P21="","",[38]PJOK!P21)</f>
        <v>85</v>
      </c>
      <c r="Q21" s="135">
        <f>IF([38]PJOK!Q21="","",[38]PJOK!Q21)</f>
        <v>88</v>
      </c>
      <c r="R21" s="135">
        <f>IF([38]PJOK!R21="","",[38]PJOK!R21)</f>
        <v>75</v>
      </c>
      <c r="S21" s="135">
        <f>IF([38]PJOK!S21="","",[38]PJOK!S21)</f>
        <v>0</v>
      </c>
      <c r="T21" s="135">
        <f>IF([38]PJOK!T21="","",[38]PJOK!T21)</f>
        <v>0</v>
      </c>
      <c r="U21" s="135">
        <f>IF([38]PJOK!U21="","",[38]PJOK!U21)</f>
        <v>0</v>
      </c>
      <c r="V21" s="135">
        <f>IF([38]PJOK!V21="","",[38]PJOK!V21)</f>
        <v>0</v>
      </c>
      <c r="W21" s="375">
        <f>IF([38]PJOK!W21="","",[38]PJOK!W21)</f>
        <v>84.333333333333329</v>
      </c>
      <c r="X21" s="375">
        <f>IF([38]PJOK!X21="","",[38]PJOK!X21)</f>
        <v>84</v>
      </c>
      <c r="Y21" s="351">
        <f>IF([38]PJOK!Y21="","",[38]PJOK!Y21)</f>
        <v>90</v>
      </c>
      <c r="Z21" s="302">
        <f t="shared" si="8"/>
        <v>86</v>
      </c>
      <c r="AA21" s="201">
        <f t="shared" si="9"/>
        <v>87</v>
      </c>
      <c r="AB21" s="201">
        <f t="shared" si="10"/>
        <v>0</v>
      </c>
      <c r="AC21" s="201">
        <f t="shared" si="11"/>
        <v>3</v>
      </c>
      <c r="AD21" s="201">
        <f t="shared" si="12"/>
        <v>4</v>
      </c>
      <c r="AE21" s="221" t="str">
        <f t="shared" si="13"/>
        <v>Menunjukkan penguasaan dalam menghargai perbedaan karakteristik individual dalam melakukan berbagai aktivitas fisik</v>
      </c>
      <c r="AF21" s="226" t="str">
        <f t="shared" si="14"/>
        <v>Perlu bantuan dalam kerjasama dalam melakukan berbagai aktivitas fisik</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73"/>
      <c r="B22" s="134">
        <f t="shared" si="7"/>
        <v>14</v>
      </c>
      <c r="C22" s="135">
        <f>IF(Data!F18="","",Data!F18)</f>
        <v>2105</v>
      </c>
      <c r="D22" s="135" t="str">
        <f>IF(Data!G18="","",Data!G18)</f>
        <v>3086284599</v>
      </c>
      <c r="E22" s="152" t="str">
        <f>IF(Data!H18="","",Data!H18)</f>
        <v>MUH. SYIFA' BAYU AJI</v>
      </c>
      <c r="F22" s="135" t="str">
        <f>IF(Data!I18="","",Data!I18)</f>
        <v>L</v>
      </c>
      <c r="G22" s="135">
        <f>IF([38]PJOK!G22="","",[38]PJOK!G22)</f>
        <v>85</v>
      </c>
      <c r="H22" s="135">
        <f>IF([38]PJOK!H22="","",[38]PJOK!H22)</f>
        <v>86</v>
      </c>
      <c r="I22" s="135">
        <f>IF([38]PJOK!I22="","",[38]PJOK!I22)</f>
        <v>87</v>
      </c>
      <c r="J22" s="135">
        <f>IF([38]PJOK!J22="","",[38]PJOK!J22)</f>
        <v>0</v>
      </c>
      <c r="K22" s="135">
        <f>IF([38]PJOK!K22="","",[38]PJOK!K22)</f>
        <v>0</v>
      </c>
      <c r="L22" s="135">
        <f>IF([38]PJOK!L22="","",[38]PJOK!L22)</f>
        <v>0</v>
      </c>
      <c r="M22" s="135">
        <f>IF([38]PJOK!M22="","",[38]PJOK!M22)</f>
        <v>0</v>
      </c>
      <c r="N22" s="135">
        <f>IF([38]PJOK!N22="","",[38]PJOK!N22)</f>
        <v>0</v>
      </c>
      <c r="O22" s="135">
        <f>IF([38]PJOK!O22="","",[38]PJOK!O22)</f>
        <v>86</v>
      </c>
      <c r="P22" s="135">
        <f>IF([38]PJOK!P22="","",[38]PJOK!P22)</f>
        <v>83</v>
      </c>
      <c r="Q22" s="135">
        <f>IF([38]PJOK!Q22="","",[38]PJOK!Q22)</f>
        <v>86</v>
      </c>
      <c r="R22" s="135">
        <f>IF([38]PJOK!R22="","",[38]PJOK!R22)</f>
        <v>95</v>
      </c>
      <c r="S22" s="135">
        <f>IF([38]PJOK!S22="","",[38]PJOK!S22)</f>
        <v>0</v>
      </c>
      <c r="T22" s="135">
        <f>IF([38]PJOK!T22="","",[38]PJOK!T22)</f>
        <v>0</v>
      </c>
      <c r="U22" s="135">
        <f>IF([38]PJOK!U22="","",[38]PJOK!U22)</f>
        <v>0</v>
      </c>
      <c r="V22" s="135">
        <f>IF([38]PJOK!V22="","",[38]PJOK!V22)</f>
        <v>0</v>
      </c>
      <c r="W22" s="375">
        <f>IF([38]PJOK!W22="","",[38]PJOK!W22)</f>
        <v>86</v>
      </c>
      <c r="X22" s="375">
        <f>IF([38]PJOK!X22="","",[38]PJOK!X22)</f>
        <v>87.5</v>
      </c>
      <c r="Y22" s="351">
        <f>IF([38]PJOK!Y22="","",[38]PJOK!Y22)</f>
        <v>90</v>
      </c>
      <c r="Z22" s="302">
        <f t="shared" si="8"/>
        <v>88</v>
      </c>
      <c r="AA22" s="201">
        <f t="shared" si="9"/>
        <v>87</v>
      </c>
      <c r="AB22" s="201">
        <f t="shared" si="10"/>
        <v>0</v>
      </c>
      <c r="AC22" s="201">
        <f t="shared" si="11"/>
        <v>3</v>
      </c>
      <c r="AD22" s="201">
        <f t="shared" si="12"/>
        <v>4</v>
      </c>
      <c r="AE22" s="221" t="str">
        <f t="shared" si="13"/>
        <v>Menunjukkan penguasaan dalam menghargai perbedaan karakteristik individual dalam melakukan berbagai aktivitas fisik</v>
      </c>
      <c r="AF22" s="226" t="str">
        <f t="shared" si="14"/>
        <v>Perlu bantuan dalam kerjasama dalam melakukan berbagai aktivitas fisik</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73"/>
      <c r="B23" s="134">
        <f t="shared" si="7"/>
        <v>15</v>
      </c>
      <c r="C23" s="135">
        <f>IF(Data!F19="","",Data!F19)</f>
        <v>2079</v>
      </c>
      <c r="D23" s="135" t="str">
        <f>IF(Data!G19="","",Data!G19)</f>
        <v>0102646736</v>
      </c>
      <c r="E23" s="152" t="str">
        <f>IF(Data!H19="","",Data!H19)</f>
        <v>MUHAMMAD FATIKHUL ILMI</v>
      </c>
      <c r="F23" s="135" t="str">
        <f>IF(Data!I19="","",Data!I19)</f>
        <v>L</v>
      </c>
      <c r="G23" s="135">
        <f>IF([38]PJOK!G23="","",[38]PJOK!G23)</f>
        <v>80</v>
      </c>
      <c r="H23" s="135">
        <f>IF([38]PJOK!H23="","",[38]PJOK!H23)</f>
        <v>86</v>
      </c>
      <c r="I23" s="135">
        <f>IF([38]PJOK!I23="","",[38]PJOK!I23)</f>
        <v>87</v>
      </c>
      <c r="J23" s="135">
        <f>IF([38]PJOK!J23="","",[38]PJOK!J23)</f>
        <v>0</v>
      </c>
      <c r="K23" s="135">
        <f>IF([38]PJOK!K23="","",[38]PJOK!K23)</f>
        <v>0</v>
      </c>
      <c r="L23" s="135">
        <f>IF([38]PJOK!L23="","",[38]PJOK!L23)</f>
        <v>0</v>
      </c>
      <c r="M23" s="135">
        <f>IF([38]PJOK!M23="","",[38]PJOK!M23)</f>
        <v>0</v>
      </c>
      <c r="N23" s="135">
        <f>IF([38]PJOK!N23="","",[38]PJOK!N23)</f>
        <v>0</v>
      </c>
      <c r="O23" s="135">
        <f>IF([38]PJOK!O23="","",[38]PJOK!O23)</f>
        <v>84</v>
      </c>
      <c r="P23" s="135">
        <f>IF([38]PJOK!P23="","",[38]PJOK!P23)</f>
        <v>81</v>
      </c>
      <c r="Q23" s="135">
        <f>IF([38]PJOK!Q23="","",[38]PJOK!Q23)</f>
        <v>84</v>
      </c>
      <c r="R23" s="135">
        <f>IF([38]PJOK!R23="","",[38]PJOK!R23)</f>
        <v>75</v>
      </c>
      <c r="S23" s="135">
        <f>IF([38]PJOK!S23="","",[38]PJOK!S23)</f>
        <v>0</v>
      </c>
      <c r="T23" s="135">
        <f>IF([38]PJOK!T23="","",[38]PJOK!T23)</f>
        <v>0</v>
      </c>
      <c r="U23" s="135">
        <f>IF([38]PJOK!U23="","",[38]PJOK!U23)</f>
        <v>0</v>
      </c>
      <c r="V23" s="135">
        <f>IF([38]PJOK!V23="","",[38]PJOK!V23)</f>
        <v>0</v>
      </c>
      <c r="W23" s="375">
        <f>IF([38]PJOK!W23="","",[38]PJOK!W23)</f>
        <v>84.333333333333329</v>
      </c>
      <c r="X23" s="375">
        <f>IF([38]PJOK!X23="","",[38]PJOK!X23)</f>
        <v>81</v>
      </c>
      <c r="Y23" s="351">
        <f>IF([38]PJOK!Y23="","",[38]PJOK!Y23)</f>
        <v>88</v>
      </c>
      <c r="Z23" s="302">
        <f t="shared" si="8"/>
        <v>84</v>
      </c>
      <c r="AA23" s="201">
        <f t="shared" si="9"/>
        <v>87</v>
      </c>
      <c r="AB23" s="201">
        <f t="shared" si="10"/>
        <v>0</v>
      </c>
      <c r="AC23" s="201">
        <f t="shared" si="11"/>
        <v>3</v>
      </c>
      <c r="AD23" s="201">
        <f t="shared" si="12"/>
        <v>4</v>
      </c>
      <c r="AE23" s="221" t="str">
        <f t="shared" si="13"/>
        <v>Menunjukkan penguasaan dalam menghargai perbedaan karakteristik individual dalam melakukan berbagai aktivitas fisik</v>
      </c>
      <c r="AF23" s="226" t="str">
        <f t="shared" si="14"/>
        <v>Perlu bantuan dalam kerjasama dalam melakukan berbagai aktivitas fisik</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73"/>
      <c r="B24" s="134">
        <f t="shared" si="7"/>
        <v>16</v>
      </c>
      <c r="C24" s="135">
        <f>IF(Data!F20="","",Data!F20)</f>
        <v>2106</v>
      </c>
      <c r="D24" s="135" t="str">
        <f>IF(Data!G20="","",Data!G20)</f>
        <v>3117077014</v>
      </c>
      <c r="E24" s="152" t="str">
        <f>IF(Data!H20="","",Data!H20)</f>
        <v>MUHAMMAD RAZIF KASYAFANI</v>
      </c>
      <c r="F24" s="135" t="str">
        <f>IF(Data!I20="","",Data!I20)</f>
        <v>L</v>
      </c>
      <c r="G24" s="135">
        <f>IF([38]PJOK!G24="","",[38]PJOK!G24)</f>
        <v>75</v>
      </c>
      <c r="H24" s="135">
        <f>IF([38]PJOK!H24="","",[38]PJOK!H24)</f>
        <v>80</v>
      </c>
      <c r="I24" s="135">
        <f>IF([38]PJOK!I24="","",[38]PJOK!I24)</f>
        <v>81</v>
      </c>
      <c r="J24" s="135">
        <f>IF([38]PJOK!J24="","",[38]PJOK!J24)</f>
        <v>0</v>
      </c>
      <c r="K24" s="135">
        <f>IF([38]PJOK!K24="","",[38]PJOK!K24)</f>
        <v>0</v>
      </c>
      <c r="L24" s="135">
        <f>IF([38]PJOK!L24="","",[38]PJOK!L24)</f>
        <v>0</v>
      </c>
      <c r="M24" s="135">
        <f>IF([38]PJOK!M24="","",[38]PJOK!M24)</f>
        <v>0</v>
      </c>
      <c r="N24" s="135">
        <f>IF([38]PJOK!N24="","",[38]PJOK!N24)</f>
        <v>0</v>
      </c>
      <c r="O24" s="135">
        <f>IF([38]PJOK!O24="","",[38]PJOK!O24)</f>
        <v>83</v>
      </c>
      <c r="P24" s="135">
        <f>IF([38]PJOK!P24="","",[38]PJOK!P24)</f>
        <v>80</v>
      </c>
      <c r="Q24" s="135">
        <f>IF([38]PJOK!Q24="","",[38]PJOK!Q24)</f>
        <v>83</v>
      </c>
      <c r="R24" s="135">
        <f>IF([38]PJOK!R24="","",[38]PJOK!R24)</f>
        <v>75</v>
      </c>
      <c r="S24" s="135">
        <f>IF([38]PJOK!S24="","",[38]PJOK!S24)</f>
        <v>0</v>
      </c>
      <c r="T24" s="135">
        <f>IF([38]PJOK!T24="","",[38]PJOK!T24)</f>
        <v>0</v>
      </c>
      <c r="U24" s="135">
        <f>IF([38]PJOK!U24="","",[38]PJOK!U24)</f>
        <v>0</v>
      </c>
      <c r="V24" s="135">
        <f>IF([38]PJOK!V24="","",[38]PJOK!V24)</f>
        <v>0</v>
      </c>
      <c r="W24" s="375">
        <f>IF([38]PJOK!W24="","",[38]PJOK!W24)</f>
        <v>78.666666666666671</v>
      </c>
      <c r="X24" s="375">
        <f>IF([38]PJOK!X24="","",[38]PJOK!X24)</f>
        <v>80.25</v>
      </c>
      <c r="Y24" s="351">
        <f>IF([38]PJOK!Y24="","",[38]PJOK!Y24)</f>
        <v>86</v>
      </c>
      <c r="Z24" s="302">
        <f t="shared" si="8"/>
        <v>82</v>
      </c>
      <c r="AA24" s="201">
        <f t="shared" si="9"/>
        <v>81</v>
      </c>
      <c r="AB24" s="201">
        <f t="shared" si="10"/>
        <v>0</v>
      </c>
      <c r="AC24" s="201">
        <f t="shared" si="11"/>
        <v>3</v>
      </c>
      <c r="AD24" s="201">
        <f t="shared" si="12"/>
        <v>4</v>
      </c>
      <c r="AE24" s="221" t="str">
        <f t="shared" si="13"/>
        <v>Menunjukkan penguasaan dalam menghargai perbedaan karakteristik individual dalam melakukan berbagai aktivitas fisik</v>
      </c>
      <c r="AF24" s="226" t="str">
        <f t="shared" si="14"/>
        <v>Perlu bantuan dalam kerjasama dalam melakukan berbagai aktivitas fisik</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73"/>
      <c r="B25" s="134">
        <f t="shared" si="7"/>
        <v>17</v>
      </c>
      <c r="C25" s="135">
        <f>IF(Data!F21="","",Data!F21)</f>
        <v>2092</v>
      </c>
      <c r="D25" s="135" t="str">
        <f>IF(Data!G21="","",Data!G21)</f>
        <v>3098715690</v>
      </c>
      <c r="E25" s="152" t="str">
        <f>IF(Data!H21="","",Data!H21)</f>
        <v>NAZILATUN NIKMAH</v>
      </c>
      <c r="F25" s="135" t="str">
        <f>IF(Data!I21="","",Data!I21)</f>
        <v>P</v>
      </c>
      <c r="G25" s="135">
        <f>IF([38]PJOK!G25="","",[38]PJOK!G25)</f>
        <v>80</v>
      </c>
      <c r="H25" s="135">
        <f>IF([38]PJOK!H25="","",[38]PJOK!H25)</f>
        <v>84</v>
      </c>
      <c r="I25" s="135">
        <f>IF([38]PJOK!I25="","",[38]PJOK!I25)</f>
        <v>85</v>
      </c>
      <c r="J25" s="135">
        <f>IF([38]PJOK!J25="","",[38]PJOK!J25)</f>
        <v>0</v>
      </c>
      <c r="K25" s="135">
        <f>IF([38]PJOK!K25="","",[38]PJOK!K25)</f>
        <v>0</v>
      </c>
      <c r="L25" s="135">
        <f>IF([38]PJOK!L25="","",[38]PJOK!L25)</f>
        <v>0</v>
      </c>
      <c r="M25" s="135">
        <f>IF([38]PJOK!M25="","",[38]PJOK!M25)</f>
        <v>0</v>
      </c>
      <c r="N25" s="135">
        <f>IF([38]PJOK!N25="","",[38]PJOK!N25)</f>
        <v>0</v>
      </c>
      <c r="O25" s="135">
        <f>IF([38]PJOK!O25="","",[38]PJOK!O25)</f>
        <v>88</v>
      </c>
      <c r="P25" s="135">
        <f>IF([38]PJOK!P25="","",[38]PJOK!P25)</f>
        <v>85</v>
      </c>
      <c r="Q25" s="135">
        <f>IF([38]PJOK!Q25="","",[38]PJOK!Q25)</f>
        <v>88</v>
      </c>
      <c r="R25" s="135">
        <f>IF([38]PJOK!R25="","",[38]PJOK!R25)</f>
        <v>75</v>
      </c>
      <c r="S25" s="135">
        <f>IF([38]PJOK!S25="","",[38]PJOK!S25)</f>
        <v>0</v>
      </c>
      <c r="T25" s="135">
        <f>IF([38]PJOK!T25="","",[38]PJOK!T25)</f>
        <v>0</v>
      </c>
      <c r="U25" s="135">
        <f>IF([38]PJOK!U25="","",[38]PJOK!U25)</f>
        <v>0</v>
      </c>
      <c r="V25" s="135">
        <f>IF([38]PJOK!V25="","",[38]PJOK!V25)</f>
        <v>0</v>
      </c>
      <c r="W25" s="375">
        <f>IF([38]PJOK!W25="","",[38]PJOK!W25)</f>
        <v>83</v>
      </c>
      <c r="X25" s="375">
        <f>IF([38]PJOK!X25="","",[38]PJOK!X25)</f>
        <v>84</v>
      </c>
      <c r="Y25" s="351">
        <f>IF([38]PJOK!Y25="","",[38]PJOK!Y25)</f>
        <v>90</v>
      </c>
      <c r="Z25" s="302">
        <f t="shared" si="8"/>
        <v>86</v>
      </c>
      <c r="AA25" s="201">
        <f t="shared" si="9"/>
        <v>85</v>
      </c>
      <c r="AB25" s="201">
        <f t="shared" si="10"/>
        <v>0</v>
      </c>
      <c r="AC25" s="201">
        <f t="shared" si="11"/>
        <v>3</v>
      </c>
      <c r="AD25" s="201">
        <f t="shared" si="12"/>
        <v>4</v>
      </c>
      <c r="AE25" s="221" t="str">
        <f t="shared" si="13"/>
        <v>Menunjukkan penguasaan dalam menghargai perbedaan karakteristik individual dalam melakukan berbagai aktivitas fisik</v>
      </c>
      <c r="AF25" s="226" t="str">
        <f t="shared" si="14"/>
        <v>Perlu bantuan dalam kerjasama dalam melakukan berbagai aktivitas fisik</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73"/>
      <c r="B26" s="134">
        <f t="shared" si="7"/>
        <v>18</v>
      </c>
      <c r="C26" s="135">
        <f>IF(Data!F22="","",Data!F22)</f>
        <v>2114</v>
      </c>
      <c r="D26" s="135" t="str">
        <f>IF(Data!G22="","",Data!G22)</f>
        <v>0095372418</v>
      </c>
      <c r="E26" s="152" t="str">
        <f>IF(Data!H22="","",Data!H22)</f>
        <v>NIRMALA MAHARANI</v>
      </c>
      <c r="F26" s="135" t="str">
        <f>IF(Data!I22="","",Data!I22)</f>
        <v>P</v>
      </c>
      <c r="G26" s="135">
        <f>IF([38]PJOK!G26="","",[38]PJOK!G26)</f>
        <v>80</v>
      </c>
      <c r="H26" s="135">
        <f>IF([38]PJOK!H26="","",[38]PJOK!H26)</f>
        <v>83</v>
      </c>
      <c r="I26" s="135">
        <f>IF([38]PJOK!I26="","",[38]PJOK!I26)</f>
        <v>84</v>
      </c>
      <c r="J26" s="135">
        <f>IF([38]PJOK!J26="","",[38]PJOK!J26)</f>
        <v>0</v>
      </c>
      <c r="K26" s="135">
        <f>IF([38]PJOK!K26="","",[38]PJOK!K26)</f>
        <v>0</v>
      </c>
      <c r="L26" s="135">
        <f>IF([38]PJOK!L26="","",[38]PJOK!L26)</f>
        <v>0</v>
      </c>
      <c r="M26" s="135">
        <f>IF([38]PJOK!M26="","",[38]PJOK!M26)</f>
        <v>0</v>
      </c>
      <c r="N26" s="135">
        <f>IF([38]PJOK!N26="","",[38]PJOK!N26)</f>
        <v>0</v>
      </c>
      <c r="O26" s="135">
        <f>IF([38]PJOK!O26="","",[38]PJOK!O26)</f>
        <v>94</v>
      </c>
      <c r="P26" s="135">
        <f>IF([38]PJOK!P26="","",[38]PJOK!P26)</f>
        <v>91</v>
      </c>
      <c r="Q26" s="135">
        <f>IF([38]PJOK!Q26="","",[38]PJOK!Q26)</f>
        <v>94</v>
      </c>
      <c r="R26" s="135">
        <f>IF([38]PJOK!R26="","",[38]PJOK!R26)</f>
        <v>75</v>
      </c>
      <c r="S26" s="135">
        <f>IF([38]PJOK!S26="","",[38]PJOK!S26)</f>
        <v>0</v>
      </c>
      <c r="T26" s="135">
        <f>IF([38]PJOK!T26="","",[38]PJOK!T26)</f>
        <v>0</v>
      </c>
      <c r="U26" s="135">
        <f>IF([38]PJOK!U26="","",[38]PJOK!U26)</f>
        <v>0</v>
      </c>
      <c r="V26" s="135">
        <f>IF([38]PJOK!V26="","",[38]PJOK!V26)</f>
        <v>0</v>
      </c>
      <c r="W26" s="375">
        <f>IF([38]PJOK!W26="","",[38]PJOK!W26)</f>
        <v>82.333333333333329</v>
      </c>
      <c r="X26" s="375">
        <f>IF([38]PJOK!X26="","",[38]PJOK!X26)</f>
        <v>88.5</v>
      </c>
      <c r="Y26" s="351">
        <f>IF([38]PJOK!Y26="","",[38]PJOK!Y26)</f>
        <v>92</v>
      </c>
      <c r="Z26" s="302">
        <f t="shared" si="8"/>
        <v>88</v>
      </c>
      <c r="AA26" s="201">
        <f t="shared" si="9"/>
        <v>84</v>
      </c>
      <c r="AB26" s="201">
        <f t="shared" si="10"/>
        <v>0</v>
      </c>
      <c r="AC26" s="201">
        <f t="shared" si="11"/>
        <v>3</v>
      </c>
      <c r="AD26" s="201">
        <f t="shared" si="12"/>
        <v>4</v>
      </c>
      <c r="AE26" s="221" t="str">
        <f t="shared" si="13"/>
        <v>Menunjukkan penguasaan dalam menghargai perbedaan karakteristik individual dalam melakukan berbagai aktivitas fisik</v>
      </c>
      <c r="AF26" s="226" t="str">
        <f t="shared" si="14"/>
        <v>Perlu bantuan dalam kerjasama dalam melakukan berbagai aktivitas fisik</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73"/>
      <c r="B27" s="134">
        <f t="shared" si="7"/>
        <v>19</v>
      </c>
      <c r="C27" s="135">
        <f>IF(Data!F23="","",Data!F23)</f>
        <v>2149</v>
      </c>
      <c r="D27" s="135" t="str">
        <f>IF(Data!G23="","",Data!G23)</f>
        <v>3100029460</v>
      </c>
      <c r="E27" s="152" t="str">
        <f>IF(Data!H23="","",Data!H23)</f>
        <v>NOR ALIA SILFA</v>
      </c>
      <c r="F27" s="135" t="str">
        <f>IF(Data!I23="","",Data!I23)</f>
        <v>P</v>
      </c>
      <c r="G27" s="135">
        <f>IF([38]PJOK!G27="","",[38]PJOK!G27)</f>
        <v>86</v>
      </c>
      <c r="H27" s="135">
        <f>IF([38]PJOK!H27="","",[38]PJOK!H27)</f>
        <v>82</v>
      </c>
      <c r="I27" s="135">
        <f>IF([38]PJOK!I27="","",[38]PJOK!I27)</f>
        <v>83</v>
      </c>
      <c r="J27" s="135">
        <f>IF([38]PJOK!J27="","",[38]PJOK!J27)</f>
        <v>0</v>
      </c>
      <c r="K27" s="135">
        <f>IF([38]PJOK!K27="","",[38]PJOK!K27)</f>
        <v>0</v>
      </c>
      <c r="L27" s="135">
        <f>IF([38]PJOK!L27="","",[38]PJOK!L27)</f>
        <v>0</v>
      </c>
      <c r="M27" s="135">
        <f>IF([38]PJOK!M27="","",[38]PJOK!M27)</f>
        <v>0</v>
      </c>
      <c r="N27" s="135">
        <f>IF([38]PJOK!N27="","",[38]PJOK!N27)</f>
        <v>0</v>
      </c>
      <c r="O27" s="135">
        <f>IF([38]PJOK!O27="","",[38]PJOK!O27)</f>
        <v>83</v>
      </c>
      <c r="P27" s="135">
        <f>IF([38]PJOK!P27="","",[38]PJOK!P27)</f>
        <v>80</v>
      </c>
      <c r="Q27" s="135">
        <f>IF([38]PJOK!Q27="","",[38]PJOK!Q27)</f>
        <v>83</v>
      </c>
      <c r="R27" s="135">
        <f>IF([38]PJOK!R27="","",[38]PJOK!R27)</f>
        <v>75</v>
      </c>
      <c r="S27" s="135">
        <f>IF([38]PJOK!S27="","",[38]PJOK!S27)</f>
        <v>0</v>
      </c>
      <c r="T27" s="135">
        <f>IF([38]PJOK!T27="","",[38]PJOK!T27)</f>
        <v>0</v>
      </c>
      <c r="U27" s="135">
        <f>IF([38]PJOK!U27="","",[38]PJOK!U27)</f>
        <v>0</v>
      </c>
      <c r="V27" s="135">
        <f>IF([38]PJOK!V27="","",[38]PJOK!V27)</f>
        <v>0</v>
      </c>
      <c r="W27" s="375">
        <f>IF([38]PJOK!W27="","",[38]PJOK!W27)</f>
        <v>83.666666666666671</v>
      </c>
      <c r="X27" s="375">
        <f>IF([38]PJOK!X27="","",[38]PJOK!X27)</f>
        <v>80.25</v>
      </c>
      <c r="Y27" s="351">
        <f>IF([38]PJOK!Y27="","",[38]PJOK!Y27)</f>
        <v>90</v>
      </c>
      <c r="Z27" s="302">
        <f t="shared" si="8"/>
        <v>85</v>
      </c>
      <c r="AA27" s="201">
        <f t="shared" si="9"/>
        <v>86</v>
      </c>
      <c r="AB27" s="201">
        <f t="shared" si="10"/>
        <v>0</v>
      </c>
      <c r="AC27" s="201">
        <f t="shared" si="11"/>
        <v>1</v>
      </c>
      <c r="AD27" s="201">
        <f t="shared" si="12"/>
        <v>4</v>
      </c>
      <c r="AE27" s="221" t="str">
        <f t="shared" si="13"/>
        <v>Menunjukkan penguasaan dalam perilaku sportif dalam bermain</v>
      </c>
      <c r="AF27" s="226" t="str">
        <f t="shared" si="14"/>
        <v>Perlu bantuan dalam kerjasama dalam melakukan berbagai aktivitas fisik</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73"/>
      <c r="B28" s="134">
        <f t="shared" si="7"/>
        <v>20</v>
      </c>
      <c r="C28" s="135">
        <f>IF(Data!F24="","",Data!F24)</f>
        <v>2110</v>
      </c>
      <c r="D28" s="135" t="str">
        <f>IF(Data!G24="","",Data!G24)</f>
        <v>0098467142</v>
      </c>
      <c r="E28" s="152" t="str">
        <f>IF(Data!H24="","",Data!H24)</f>
        <v>NUR MUTIA</v>
      </c>
      <c r="F28" s="135" t="str">
        <f>IF(Data!I24="","",Data!I24)</f>
        <v>P</v>
      </c>
      <c r="G28" s="135">
        <f>IF([38]PJOK!G28="","",[38]PJOK!G28)</f>
        <v>88</v>
      </c>
      <c r="H28" s="135">
        <f>IF([38]PJOK!H28="","",[38]PJOK!H28)</f>
        <v>84</v>
      </c>
      <c r="I28" s="135">
        <f>IF([38]PJOK!I28="","",[38]PJOK!I28)</f>
        <v>85</v>
      </c>
      <c r="J28" s="135">
        <f>IF([38]PJOK!J28="","",[38]PJOK!J28)</f>
        <v>0</v>
      </c>
      <c r="K28" s="135">
        <f>IF([38]PJOK!K28="","",[38]PJOK!K28)</f>
        <v>0</v>
      </c>
      <c r="L28" s="135">
        <f>IF([38]PJOK!L28="","",[38]PJOK!L28)</f>
        <v>0</v>
      </c>
      <c r="M28" s="135">
        <f>IF([38]PJOK!M28="","",[38]PJOK!M28)</f>
        <v>0</v>
      </c>
      <c r="N28" s="135">
        <f>IF([38]PJOK!N28="","",[38]PJOK!N28)</f>
        <v>0</v>
      </c>
      <c r="O28" s="135">
        <f>IF([38]PJOK!O28="","",[38]PJOK!O28)</f>
        <v>87</v>
      </c>
      <c r="P28" s="135">
        <f>IF([38]PJOK!P28="","",[38]PJOK!P28)</f>
        <v>84</v>
      </c>
      <c r="Q28" s="135">
        <f>IF([38]PJOK!Q28="","",[38]PJOK!Q28)</f>
        <v>87</v>
      </c>
      <c r="R28" s="135">
        <f>IF([38]PJOK!R28="","",[38]PJOK!R28)</f>
        <v>75</v>
      </c>
      <c r="S28" s="135">
        <f>IF([38]PJOK!S28="","",[38]PJOK!S28)</f>
        <v>0</v>
      </c>
      <c r="T28" s="135">
        <f>IF([38]PJOK!T28="","",[38]PJOK!T28)</f>
        <v>0</v>
      </c>
      <c r="U28" s="135">
        <f>IF([38]PJOK!U28="","",[38]PJOK!U28)</f>
        <v>0</v>
      </c>
      <c r="V28" s="135">
        <f>IF([38]PJOK!V28="","",[38]PJOK!V28)</f>
        <v>0</v>
      </c>
      <c r="W28" s="375">
        <f>IF([38]PJOK!W28="","",[38]PJOK!W28)</f>
        <v>85.666666666666671</v>
      </c>
      <c r="X28" s="375">
        <f>IF([38]PJOK!X28="","",[38]PJOK!X28)</f>
        <v>83.25</v>
      </c>
      <c r="Y28" s="351">
        <f>IF([38]PJOK!Y28="","",[38]PJOK!Y28)</f>
        <v>88</v>
      </c>
      <c r="Z28" s="302">
        <f t="shared" si="8"/>
        <v>86</v>
      </c>
      <c r="AA28" s="201">
        <f t="shared" si="9"/>
        <v>88</v>
      </c>
      <c r="AB28" s="201">
        <f t="shared" si="10"/>
        <v>0</v>
      </c>
      <c r="AC28" s="201">
        <f t="shared" si="11"/>
        <v>1</v>
      </c>
      <c r="AD28" s="201">
        <f t="shared" si="12"/>
        <v>4</v>
      </c>
      <c r="AE28" s="221" t="str">
        <f t="shared" si="13"/>
        <v>Menunjukkan penguasaan dalam perilaku sportif dalam bermain</v>
      </c>
      <c r="AF28" s="226" t="str">
        <f t="shared" si="14"/>
        <v>Perlu bantuan dalam kerjasama dalam melakukan berbagai aktivitas fisik</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73"/>
      <c r="B29" s="134">
        <f t="shared" si="7"/>
        <v>21</v>
      </c>
      <c r="C29" s="135">
        <f>IF(Data!F25="","",Data!F25)</f>
        <v>2098</v>
      </c>
      <c r="D29" s="135" t="str">
        <f>IF(Data!G25="","",Data!G25)</f>
        <v>3101119122</v>
      </c>
      <c r="E29" s="152" t="str">
        <f>IF(Data!H25="","",Data!H25)</f>
        <v>ROHMAT HIDAYAT</v>
      </c>
      <c r="F29" s="135" t="str">
        <f>IF(Data!I25="","",Data!I25)</f>
        <v>L</v>
      </c>
      <c r="G29" s="135">
        <f>IF([38]PJOK!G29="","",[38]PJOK!G29)</f>
        <v>85</v>
      </c>
      <c r="H29" s="135">
        <f>IF([38]PJOK!H29="","",[38]PJOK!H29)</f>
        <v>94</v>
      </c>
      <c r="I29" s="135">
        <f>IF([38]PJOK!I29="","",[38]PJOK!I29)</f>
        <v>96</v>
      </c>
      <c r="J29" s="135">
        <f>IF([38]PJOK!J29="","",[38]PJOK!J29)</f>
        <v>0</v>
      </c>
      <c r="K29" s="135">
        <f>IF([38]PJOK!K29="","",[38]PJOK!K29)</f>
        <v>0</v>
      </c>
      <c r="L29" s="135">
        <f>IF([38]PJOK!L29="","",[38]PJOK!L29)</f>
        <v>0</v>
      </c>
      <c r="M29" s="135">
        <f>IF([38]PJOK!M29="","",[38]PJOK!M29)</f>
        <v>0</v>
      </c>
      <c r="N29" s="135">
        <f>IF([38]PJOK!N29="","",[38]PJOK!N29)</f>
        <v>0</v>
      </c>
      <c r="O29" s="135">
        <f>IF([38]PJOK!O29="","",[38]PJOK!O29)</f>
        <v>94</v>
      </c>
      <c r="P29" s="135">
        <f>IF([38]PJOK!P29="","",[38]PJOK!P29)</f>
        <v>91</v>
      </c>
      <c r="Q29" s="135">
        <f>IF([38]PJOK!Q29="","",[38]PJOK!Q29)</f>
        <v>94</v>
      </c>
      <c r="R29" s="135">
        <f>IF([38]PJOK!R29="","",[38]PJOK!R29)</f>
        <v>90</v>
      </c>
      <c r="S29" s="135">
        <f>IF([38]PJOK!S29="","",[38]PJOK!S29)</f>
        <v>0</v>
      </c>
      <c r="T29" s="135">
        <f>IF([38]PJOK!T29="","",[38]PJOK!T29)</f>
        <v>0</v>
      </c>
      <c r="U29" s="135">
        <f>IF([38]PJOK!U29="","",[38]PJOK!U29)</f>
        <v>0</v>
      </c>
      <c r="V29" s="135">
        <f>IF([38]PJOK!V29="","",[38]PJOK!V29)</f>
        <v>0</v>
      </c>
      <c r="W29" s="375">
        <f>IF([38]PJOK!W29="","",[38]PJOK!W29)</f>
        <v>91.666666666666671</v>
      </c>
      <c r="X29" s="375">
        <f>IF([38]PJOK!X29="","",[38]PJOK!X29)</f>
        <v>92.25</v>
      </c>
      <c r="Y29" s="351">
        <f>IF([38]PJOK!Y29="","",[38]PJOK!Y29)</f>
        <v>94</v>
      </c>
      <c r="Z29" s="302">
        <f t="shared" si="8"/>
        <v>93</v>
      </c>
      <c r="AA29" s="201">
        <f t="shared" si="9"/>
        <v>96</v>
      </c>
      <c r="AB29" s="201">
        <f t="shared" si="10"/>
        <v>0</v>
      </c>
      <c r="AC29" s="201">
        <f t="shared" si="11"/>
        <v>3</v>
      </c>
      <c r="AD29" s="201">
        <f t="shared" si="12"/>
        <v>4</v>
      </c>
      <c r="AE29" s="221" t="str">
        <f t="shared" si="13"/>
        <v>Menunjukkan penguasaan dalam menghargai perbedaan karakteristik individual dalam melakukan berbagai aktivitas fisik</v>
      </c>
      <c r="AF29" s="226" t="str">
        <f t="shared" si="14"/>
        <v>Perlu bantuan dalam kerjasama dalam melakukan berbagai aktivitas fisik</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73"/>
      <c r="B30" s="134">
        <f t="shared" si="7"/>
        <v>22</v>
      </c>
      <c r="C30" s="135">
        <f>IF(Data!F26="","",Data!F26)</f>
        <v>2080</v>
      </c>
      <c r="D30" s="135" t="str">
        <f>IF(Data!G26="","",Data!G26)</f>
        <v>0091657289</v>
      </c>
      <c r="E30" s="152" t="str">
        <f>IF(Data!H26="","",Data!H26)</f>
        <v>SABRINA OKTAVIANI</v>
      </c>
      <c r="F30" s="135" t="str">
        <f>IF(Data!I26="","",Data!I26)</f>
        <v>P</v>
      </c>
      <c r="G30" s="135">
        <f>IF([38]PJOK!G30="","",[38]PJOK!G30)</f>
        <v>79</v>
      </c>
      <c r="H30" s="135">
        <f>IF([38]PJOK!H30="","",[38]PJOK!H30)</f>
        <v>84</v>
      </c>
      <c r="I30" s="135">
        <f>IF([38]PJOK!I30="","",[38]PJOK!I30)</f>
        <v>85</v>
      </c>
      <c r="J30" s="135">
        <f>IF([38]PJOK!J30="","",[38]PJOK!J30)</f>
        <v>0</v>
      </c>
      <c r="K30" s="135">
        <f>IF([38]PJOK!K30="","",[38]PJOK!K30)</f>
        <v>0</v>
      </c>
      <c r="L30" s="135">
        <f>IF([38]PJOK!L30="","",[38]PJOK!L30)</f>
        <v>0</v>
      </c>
      <c r="M30" s="135">
        <f>IF([38]PJOK!M30="","",[38]PJOK!M30)</f>
        <v>0</v>
      </c>
      <c r="N30" s="135">
        <f>IF([38]PJOK!N30="","",[38]PJOK!N30)</f>
        <v>0</v>
      </c>
      <c r="O30" s="135">
        <f>IF([38]PJOK!O30="","",[38]PJOK!O30)</f>
        <v>84</v>
      </c>
      <c r="P30" s="135">
        <f>IF([38]PJOK!P30="","",[38]PJOK!P30)</f>
        <v>81</v>
      </c>
      <c r="Q30" s="135">
        <f>IF([38]PJOK!Q30="","",[38]PJOK!Q30)</f>
        <v>84</v>
      </c>
      <c r="R30" s="135">
        <f>IF([38]PJOK!R30="","",[38]PJOK!R30)</f>
        <v>75</v>
      </c>
      <c r="S30" s="135">
        <f>IF([38]PJOK!S30="","",[38]PJOK!S30)</f>
        <v>0</v>
      </c>
      <c r="T30" s="135">
        <f>IF([38]PJOK!T30="","",[38]PJOK!T30)</f>
        <v>0</v>
      </c>
      <c r="U30" s="135">
        <f>IF([38]PJOK!U30="","",[38]PJOK!U30)</f>
        <v>0</v>
      </c>
      <c r="V30" s="135">
        <f>IF([38]PJOK!V30="","",[38]PJOK!V30)</f>
        <v>0</v>
      </c>
      <c r="W30" s="375">
        <f>IF([38]PJOK!W30="","",[38]PJOK!W30)</f>
        <v>82.666666666666671</v>
      </c>
      <c r="X30" s="375">
        <f>IF([38]PJOK!X30="","",[38]PJOK!X30)</f>
        <v>81</v>
      </c>
      <c r="Y30" s="351">
        <f>IF([38]PJOK!Y30="","",[38]PJOK!Y30)</f>
        <v>86</v>
      </c>
      <c r="Z30" s="302">
        <f t="shared" si="8"/>
        <v>83</v>
      </c>
      <c r="AA30" s="201">
        <f t="shared" si="9"/>
        <v>85</v>
      </c>
      <c r="AB30" s="201">
        <f t="shared" si="10"/>
        <v>0</v>
      </c>
      <c r="AC30" s="201">
        <f t="shared" si="11"/>
        <v>3</v>
      </c>
      <c r="AD30" s="201">
        <f t="shared" si="12"/>
        <v>4</v>
      </c>
      <c r="AE30" s="221" t="str">
        <f t="shared" si="13"/>
        <v>Menunjukkan penguasaan dalam menghargai perbedaan karakteristik individual dalam melakukan berbagai aktivitas fisik</v>
      </c>
      <c r="AF30" s="226" t="str">
        <f t="shared" si="14"/>
        <v>Perlu bantuan dalam kerjasama dalam melakukan berbagai aktivitas fisik</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73"/>
      <c r="B31" s="134">
        <f t="shared" si="7"/>
        <v>23</v>
      </c>
      <c r="C31" s="135">
        <f>IF(Data!F27="","",Data!F27)</f>
        <v>2101</v>
      </c>
      <c r="D31" s="135" t="str">
        <f>IF(Data!G27="","",Data!G27)</f>
        <v>0072355816</v>
      </c>
      <c r="E31" s="152" t="str">
        <f>IF(Data!H27="","",Data!H27)</f>
        <v>TRI MULIA SAPUTRA</v>
      </c>
      <c r="F31" s="135" t="str">
        <f>IF(Data!I27="","",Data!I27)</f>
        <v>L</v>
      </c>
      <c r="G31" s="135">
        <f>IF([38]PJOK!G31="","",[38]PJOK!G31)</f>
        <v>80</v>
      </c>
      <c r="H31" s="135">
        <f>IF([38]PJOK!H31="","",[38]PJOK!H31)</f>
        <v>84</v>
      </c>
      <c r="I31" s="135">
        <f>IF([38]PJOK!I31="","",[38]PJOK!I31)</f>
        <v>85</v>
      </c>
      <c r="J31" s="135">
        <f>IF([38]PJOK!J31="","",[38]PJOK!J31)</f>
        <v>0</v>
      </c>
      <c r="K31" s="135">
        <f>IF([38]PJOK!K31="","",[38]PJOK!K31)</f>
        <v>0</v>
      </c>
      <c r="L31" s="135">
        <f>IF([38]PJOK!L31="","",[38]PJOK!L31)</f>
        <v>0</v>
      </c>
      <c r="M31" s="135">
        <f>IF([38]PJOK!M31="","",[38]PJOK!M31)</f>
        <v>0</v>
      </c>
      <c r="N31" s="135">
        <f>IF([38]PJOK!N31="","",[38]PJOK!N31)</f>
        <v>0</v>
      </c>
      <c r="O31" s="135">
        <f>IF([38]PJOK!O31="","",[38]PJOK!O31)</f>
        <v>89</v>
      </c>
      <c r="P31" s="135">
        <f>IF([38]PJOK!P31="","",[38]PJOK!P31)</f>
        <v>86</v>
      </c>
      <c r="Q31" s="135">
        <f>IF([38]PJOK!Q31="","",[38]PJOK!Q31)</f>
        <v>89</v>
      </c>
      <c r="R31" s="135">
        <f>IF([38]PJOK!R31="","",[38]PJOK!R31)</f>
        <v>75</v>
      </c>
      <c r="S31" s="135">
        <f>IF([38]PJOK!S31="","",[38]PJOK!S31)</f>
        <v>0</v>
      </c>
      <c r="T31" s="135">
        <f>IF([38]PJOK!T31="","",[38]PJOK!T31)</f>
        <v>0</v>
      </c>
      <c r="U31" s="135">
        <f>IF([38]PJOK!U31="","",[38]PJOK!U31)</f>
        <v>0</v>
      </c>
      <c r="V31" s="135">
        <f>IF([38]PJOK!V31="","",[38]PJOK!V31)</f>
        <v>0</v>
      </c>
      <c r="W31" s="375">
        <f>IF([38]PJOK!W31="","",[38]PJOK!W31)</f>
        <v>83</v>
      </c>
      <c r="X31" s="375">
        <f>IF([38]PJOK!X31="","",[38]PJOK!X31)</f>
        <v>84.75</v>
      </c>
      <c r="Y31" s="351">
        <f>IF([38]PJOK!Y31="","",[38]PJOK!Y31)</f>
        <v>84</v>
      </c>
      <c r="Z31" s="302">
        <f t="shared" si="8"/>
        <v>84</v>
      </c>
      <c r="AA31" s="201">
        <f t="shared" si="9"/>
        <v>85</v>
      </c>
      <c r="AB31" s="201">
        <f t="shared" si="10"/>
        <v>0</v>
      </c>
      <c r="AC31" s="201">
        <f t="shared" si="11"/>
        <v>3</v>
      </c>
      <c r="AD31" s="201">
        <f t="shared" si="12"/>
        <v>4</v>
      </c>
      <c r="AE31" s="221" t="str">
        <f t="shared" si="13"/>
        <v>Menunjukkan penguasaan dalam menghargai perbedaan karakteristik individual dalam melakukan berbagai aktivitas fisik</v>
      </c>
      <c r="AF31" s="226" t="str">
        <f t="shared" si="14"/>
        <v>Perlu bantuan dalam kerjasama dalam melakukan berbagai aktivitas fisik</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73"/>
      <c r="B32" s="134" t="str">
        <f t="shared" si="7"/>
        <v/>
      </c>
      <c r="C32" s="135" t="str">
        <f>IF(Data!F28="","",Data!F28)</f>
        <v/>
      </c>
      <c r="D32" s="135" t="str">
        <f>IF(Data!G28="","",Data!G28)</f>
        <v/>
      </c>
      <c r="E32" s="152" t="str">
        <f>IF(Data!H28="","",Data!H28)</f>
        <v/>
      </c>
      <c r="F32" s="135" t="str">
        <f>IF(Data!I28="","",Data!I28)</f>
        <v/>
      </c>
      <c r="G32" s="135">
        <f>IF([38]PJOK!G32="","",[38]PJOK!G32)</f>
        <v>80</v>
      </c>
      <c r="H32" s="135">
        <f>IF([38]PJOK!H32="","",[38]PJOK!H32)</f>
        <v>86</v>
      </c>
      <c r="I32" s="135">
        <f>IF([38]PJOK!I32="","",[38]PJOK!I32)</f>
        <v>87</v>
      </c>
      <c r="J32" s="135">
        <f>IF([38]PJOK!J32="","",[38]PJOK!J32)</f>
        <v>0</v>
      </c>
      <c r="K32" s="135">
        <f>IF([38]PJOK!K32="","",[38]PJOK!K32)</f>
        <v>0</v>
      </c>
      <c r="L32" s="135">
        <f>IF([38]PJOK!L32="","",[38]PJOK!L32)</f>
        <v>0</v>
      </c>
      <c r="M32" s="135">
        <f>IF([38]PJOK!M32="","",[38]PJOK!M32)</f>
        <v>0</v>
      </c>
      <c r="N32" s="135">
        <f>IF([38]PJOK!N32="","",[38]PJOK!N32)</f>
        <v>0</v>
      </c>
      <c r="O32" s="135">
        <f>IF([38]PJOK!O32="","",[38]PJOK!O32)</f>
        <v>91</v>
      </c>
      <c r="P32" s="135">
        <f>IF([38]PJOK!P32="","",[38]PJOK!P32)</f>
        <v>88</v>
      </c>
      <c r="Q32" s="135">
        <f>IF([38]PJOK!Q32="","",[38]PJOK!Q32)</f>
        <v>91</v>
      </c>
      <c r="R32" s="135">
        <f>IF([38]PJOK!R32="","",[38]PJOK!R32)</f>
        <v>75</v>
      </c>
      <c r="S32" s="135">
        <f>IF([38]PJOK!S32="","",[38]PJOK!S32)</f>
        <v>0</v>
      </c>
      <c r="T32" s="135">
        <f>IF([38]PJOK!T32="","",[38]PJOK!T32)</f>
        <v>0</v>
      </c>
      <c r="U32" s="135">
        <f>IF([38]PJOK!U32="","",[38]PJOK!U32)</f>
        <v>0</v>
      </c>
      <c r="V32" s="135">
        <f>IF([38]PJOK!V32="","",[38]PJOK!V32)</f>
        <v>0</v>
      </c>
      <c r="W32" s="375">
        <f>IF([38]PJOK!W32="","",[38]PJOK!W32)</f>
        <v>84.333333333333329</v>
      </c>
      <c r="X32" s="375">
        <f>IF([38]PJOK!X32="","",[38]PJOK!X32)</f>
        <v>86.25</v>
      </c>
      <c r="Y32" s="351">
        <f>IF([38]PJOK!Y32="","",[38]PJOK!Y32)</f>
        <v>88</v>
      </c>
      <c r="Z32" s="302">
        <f t="shared" si="8"/>
        <v>86</v>
      </c>
      <c r="AA32" s="201">
        <f t="shared" si="9"/>
        <v>87</v>
      </c>
      <c r="AB32" s="201">
        <f t="shared" si="10"/>
        <v>0</v>
      </c>
      <c r="AC32" s="201">
        <f t="shared" si="11"/>
        <v>3</v>
      </c>
      <c r="AD32" s="201">
        <f t="shared" si="12"/>
        <v>4</v>
      </c>
      <c r="AE32" s="221" t="str">
        <f t="shared" si="13"/>
        <v>Menunjukkan penguasaan dalam menghargai perbedaan karakteristik individual dalam melakukan berbagai aktivitas fisik</v>
      </c>
      <c r="AF32" s="226" t="str">
        <f t="shared" si="14"/>
        <v>Perlu bantuan dalam kerjasama dalam melakukan berbagai aktivitas fisik</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73"/>
      <c r="B33" s="134" t="str">
        <f t="shared" si="7"/>
        <v/>
      </c>
      <c r="C33" s="135" t="str">
        <f>IF(Data!F29="","",Data!F29)</f>
        <v/>
      </c>
      <c r="D33" s="135" t="str">
        <f>IF(Data!G29="","",Data!G29)</f>
        <v/>
      </c>
      <c r="E33" s="152" t="str">
        <f>IF(Data!H29="","",Data!H29)</f>
        <v/>
      </c>
      <c r="F33" s="135" t="str">
        <f>IF(Data!I29="","",Data!I29)</f>
        <v/>
      </c>
      <c r="G33" s="135">
        <f>IF([38]PJOK!G33="","",[38]PJOK!G33)</f>
        <v>80</v>
      </c>
      <c r="H33" s="135">
        <f>IF([38]PJOK!H33="","",[38]PJOK!H33)</f>
        <v>86</v>
      </c>
      <c r="I33" s="135">
        <f>IF([38]PJOK!I33="","",[38]PJOK!I33)</f>
        <v>87</v>
      </c>
      <c r="J33" s="135">
        <f>IF([38]PJOK!J33="","",[38]PJOK!J33)</f>
        <v>0</v>
      </c>
      <c r="K33" s="135">
        <f>IF([38]PJOK!K33="","",[38]PJOK!K33)</f>
        <v>0</v>
      </c>
      <c r="L33" s="135">
        <f>IF([38]PJOK!L33="","",[38]PJOK!L33)</f>
        <v>0</v>
      </c>
      <c r="M33" s="135">
        <f>IF([38]PJOK!M33="","",[38]PJOK!M33)</f>
        <v>0</v>
      </c>
      <c r="N33" s="135">
        <f>IF([38]PJOK!N33="","",[38]PJOK!N33)</f>
        <v>0</v>
      </c>
      <c r="O33" s="135">
        <f>IF([38]PJOK!O33="","",[38]PJOK!O33)</f>
        <v>94</v>
      </c>
      <c r="P33" s="135">
        <f>IF([38]PJOK!P33="","",[38]PJOK!P33)</f>
        <v>93</v>
      </c>
      <c r="Q33" s="135">
        <f>IF([38]PJOK!Q33="","",[38]PJOK!Q33)</f>
        <v>86</v>
      </c>
      <c r="R33" s="135">
        <f>IF([38]PJOK!R33="","",[38]PJOK!R33)</f>
        <v>75</v>
      </c>
      <c r="S33" s="135">
        <f>IF([38]PJOK!S33="","",[38]PJOK!S33)</f>
        <v>0</v>
      </c>
      <c r="T33" s="135">
        <f>IF([38]PJOK!T33="","",[38]PJOK!T33)</f>
        <v>0</v>
      </c>
      <c r="U33" s="135">
        <f>IF([38]PJOK!U33="","",[38]PJOK!U33)</f>
        <v>0</v>
      </c>
      <c r="V33" s="135">
        <f>IF([38]PJOK!V33="","",[38]PJOK!V33)</f>
        <v>0</v>
      </c>
      <c r="W33" s="375">
        <f>IF([38]PJOK!W33="","",[38]PJOK!W33)</f>
        <v>84.333333333333329</v>
      </c>
      <c r="X33" s="375">
        <f>IF([38]PJOK!X33="","",[38]PJOK!X33)</f>
        <v>87</v>
      </c>
      <c r="Y33" s="351">
        <f>IF([38]PJOK!Y33="","",[38]PJOK!Y33)</f>
        <v>86</v>
      </c>
      <c r="Z33" s="302">
        <f t="shared" si="8"/>
        <v>86</v>
      </c>
      <c r="AA33" s="201">
        <f t="shared" si="9"/>
        <v>87</v>
      </c>
      <c r="AB33" s="201">
        <f t="shared" si="10"/>
        <v>0</v>
      </c>
      <c r="AC33" s="201">
        <f t="shared" si="11"/>
        <v>3</v>
      </c>
      <c r="AD33" s="201">
        <f t="shared" si="12"/>
        <v>4</v>
      </c>
      <c r="AE33" s="221" t="str">
        <f t="shared" si="13"/>
        <v>Menunjukkan penguasaan dalam menghargai perbedaan karakteristik individual dalam melakukan berbagai aktivitas fisik</v>
      </c>
      <c r="AF33" s="226" t="str">
        <f t="shared" si="14"/>
        <v>Perlu bantuan dalam kerjasama dalam melakukan berbagai aktivitas fisik</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73"/>
      <c r="B34" s="134" t="str">
        <f t="shared" si="7"/>
        <v/>
      </c>
      <c r="C34" s="135" t="str">
        <f>IF(Data!F30="","",Data!F30)</f>
        <v/>
      </c>
      <c r="D34" s="135" t="str">
        <f>IF(Data!G30="","",Data!G30)</f>
        <v/>
      </c>
      <c r="E34" s="152" t="str">
        <f>IF(Data!H30="","",Data!H30)</f>
        <v/>
      </c>
      <c r="F34" s="135" t="str">
        <f>IF(Data!I30="","",Data!I30)</f>
        <v/>
      </c>
      <c r="G34" s="135">
        <f>IF([38]PJOK!G34="","",[38]PJOK!G34)</f>
        <v>80</v>
      </c>
      <c r="H34" s="135">
        <f>IF([38]PJOK!H34="","",[38]PJOK!H34)</f>
        <v>90</v>
      </c>
      <c r="I34" s="135">
        <f>IF([38]PJOK!I34="","",[38]PJOK!I34)</f>
        <v>91</v>
      </c>
      <c r="J34" s="135">
        <f>IF([38]PJOK!J34="","",[38]PJOK!J34)</f>
        <v>0</v>
      </c>
      <c r="K34" s="135">
        <f>IF([38]PJOK!K34="","",[38]PJOK!K34)</f>
        <v>0</v>
      </c>
      <c r="L34" s="135">
        <f>IF([38]PJOK!L34="","",[38]PJOK!L34)</f>
        <v>0</v>
      </c>
      <c r="M34" s="135">
        <f>IF([38]PJOK!M34="","",[38]PJOK!M34)</f>
        <v>0</v>
      </c>
      <c r="N34" s="135">
        <f>IF([38]PJOK!N34="","",[38]PJOK!N34)</f>
        <v>0</v>
      </c>
      <c r="O34" s="135">
        <f>IF([38]PJOK!O34="","",[38]PJOK!O34)</f>
        <v>89</v>
      </c>
      <c r="P34" s="135">
        <f>IF([38]PJOK!P34="","",[38]PJOK!P34)</f>
        <v>92</v>
      </c>
      <c r="Q34" s="135">
        <f>IF([38]PJOK!Q34="","",[38]PJOK!Q34)</f>
        <v>94</v>
      </c>
      <c r="R34" s="135">
        <f>IF([38]PJOK!R34="","",[38]PJOK!R34)</f>
        <v>75</v>
      </c>
      <c r="S34" s="135">
        <f>IF([38]PJOK!S34="","",[38]PJOK!S34)</f>
        <v>0</v>
      </c>
      <c r="T34" s="135">
        <f>IF([38]PJOK!T34="","",[38]PJOK!T34)</f>
        <v>0</v>
      </c>
      <c r="U34" s="135">
        <f>IF([38]PJOK!U34="","",[38]PJOK!U34)</f>
        <v>0</v>
      </c>
      <c r="V34" s="135">
        <f>IF([38]PJOK!V34="","",[38]PJOK!V34)</f>
        <v>0</v>
      </c>
      <c r="W34" s="375">
        <f>IF([38]PJOK!W34="","",[38]PJOK!W34)</f>
        <v>87</v>
      </c>
      <c r="X34" s="375">
        <f>IF([38]PJOK!X34="","",[38]PJOK!X34)</f>
        <v>87.5</v>
      </c>
      <c r="Y34" s="351">
        <f>IF([38]PJOK!Y34="","",[38]PJOK!Y34)</f>
        <v>90</v>
      </c>
      <c r="Z34" s="302">
        <f t="shared" si="8"/>
        <v>88</v>
      </c>
      <c r="AA34" s="201">
        <f t="shared" si="9"/>
        <v>91</v>
      </c>
      <c r="AB34" s="201">
        <f t="shared" si="10"/>
        <v>0</v>
      </c>
      <c r="AC34" s="201">
        <f t="shared" si="11"/>
        <v>3</v>
      </c>
      <c r="AD34" s="201">
        <f t="shared" si="12"/>
        <v>4</v>
      </c>
      <c r="AE34" s="221" t="str">
        <f t="shared" si="13"/>
        <v>Menunjukkan penguasaan dalam menghargai perbedaan karakteristik individual dalam melakukan berbagai aktivitas fisik</v>
      </c>
      <c r="AF34" s="226" t="str">
        <f t="shared" si="14"/>
        <v>Perlu bantuan dalam kerjasama dalam melakukan berbagai aktivitas fisik</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73"/>
      <c r="B35" s="134" t="str">
        <f t="shared" si="7"/>
        <v/>
      </c>
      <c r="C35" s="135" t="str">
        <f>IF(Data!F31="","",Data!F31)</f>
        <v/>
      </c>
      <c r="D35" s="135" t="str">
        <f>IF(Data!G31="","",Data!G31)</f>
        <v/>
      </c>
      <c r="E35" s="152" t="str">
        <f>IF(Data!H31="","",Data!H31)</f>
        <v/>
      </c>
      <c r="F35" s="135" t="str">
        <f>IF(Data!I31="","",Data!I31)</f>
        <v/>
      </c>
      <c r="G35" s="135">
        <f>IF([38]PJOK!G35="","",[38]PJOK!G35)</f>
        <v>80</v>
      </c>
      <c r="H35" s="135">
        <f>IF([38]PJOK!H35="","",[38]PJOK!H35)</f>
        <v>89</v>
      </c>
      <c r="I35" s="135">
        <f>IF([38]PJOK!I35="","",[38]PJOK!I35)</f>
        <v>92</v>
      </c>
      <c r="J35" s="135">
        <f>IF([38]PJOK!J35="","",[38]PJOK!J35)</f>
        <v>0</v>
      </c>
      <c r="K35" s="135">
        <f>IF([38]PJOK!K35="","",[38]PJOK!K35)</f>
        <v>0</v>
      </c>
      <c r="L35" s="135">
        <f>IF([38]PJOK!L35="","",[38]PJOK!L35)</f>
        <v>0</v>
      </c>
      <c r="M35" s="135">
        <f>IF([38]PJOK!M35="","",[38]PJOK!M35)</f>
        <v>0</v>
      </c>
      <c r="N35" s="135">
        <f>IF([38]PJOK!N35="","",[38]PJOK!N35)</f>
        <v>0</v>
      </c>
      <c r="O35" s="135">
        <f>IF([38]PJOK!O35="","",[38]PJOK!O35)</f>
        <v>91</v>
      </c>
      <c r="P35" s="135">
        <f>IF([38]PJOK!P35="","",[38]PJOK!P35)</f>
        <v>89</v>
      </c>
      <c r="Q35" s="135">
        <f>IF([38]PJOK!Q35="","",[38]PJOK!Q35)</f>
        <v>91</v>
      </c>
      <c r="R35" s="135">
        <f>IF([38]PJOK!R35="","",[38]PJOK!R35)</f>
        <v>75</v>
      </c>
      <c r="S35" s="135">
        <f>IF([38]PJOK!S35="","",[38]PJOK!S35)</f>
        <v>0</v>
      </c>
      <c r="T35" s="135">
        <f>IF([38]PJOK!T35="","",[38]PJOK!T35)</f>
        <v>0</v>
      </c>
      <c r="U35" s="135">
        <f>IF([38]PJOK!U35="","",[38]PJOK!U35)</f>
        <v>0</v>
      </c>
      <c r="V35" s="135">
        <f>IF([38]PJOK!V35="","",[38]PJOK!V35)</f>
        <v>0</v>
      </c>
      <c r="W35" s="375">
        <f>IF([38]PJOK!W35="","",[38]PJOK!W35)</f>
        <v>87</v>
      </c>
      <c r="X35" s="375">
        <f>IF([38]PJOK!X35="","",[38]PJOK!X35)</f>
        <v>86.5</v>
      </c>
      <c r="Y35" s="351">
        <f>IF([38]PJOK!Y35="","",[38]PJOK!Y35)</f>
        <v>92</v>
      </c>
      <c r="Z35" s="302">
        <f t="shared" si="8"/>
        <v>89</v>
      </c>
      <c r="AA35" s="201">
        <f t="shared" si="9"/>
        <v>92</v>
      </c>
      <c r="AB35" s="201">
        <f t="shared" si="10"/>
        <v>0</v>
      </c>
      <c r="AC35" s="201">
        <f t="shared" si="11"/>
        <v>3</v>
      </c>
      <c r="AD35" s="201">
        <f t="shared" si="12"/>
        <v>4</v>
      </c>
      <c r="AE35" s="221" t="str">
        <f t="shared" si="13"/>
        <v>Menunjukkan penguasaan dalam menghargai perbedaan karakteristik individual dalam melakukan berbagai aktivitas fisik</v>
      </c>
      <c r="AF35" s="226" t="str">
        <f t="shared" si="14"/>
        <v>Perlu bantuan dalam kerjasama dalam melakukan berbagai aktivitas fisik</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73"/>
      <c r="B36" s="134" t="str">
        <f t="shared" si="7"/>
        <v/>
      </c>
      <c r="C36" s="135" t="str">
        <f>IF(Data!F32="","",Data!F32)</f>
        <v/>
      </c>
      <c r="D36" s="135" t="str">
        <f>IF(Data!G32="","",Data!G32)</f>
        <v/>
      </c>
      <c r="E36" s="152" t="str">
        <f>IF(Data!H32="","",Data!H32)</f>
        <v/>
      </c>
      <c r="F36" s="135" t="str">
        <f>IF(Data!I32="","",Data!I32)</f>
        <v/>
      </c>
      <c r="G36" s="135">
        <f>IF([38]PJOK!G36="","",[38]PJOK!G36)</f>
        <v>0</v>
      </c>
      <c r="H36" s="135">
        <f>IF([38]PJOK!H36="","",[38]PJOK!H36)</f>
        <v>0</v>
      </c>
      <c r="I36" s="135">
        <f>IF([38]PJOK!I36="","",[38]PJOK!I36)</f>
        <v>0</v>
      </c>
      <c r="J36" s="135">
        <f>IF([38]PJOK!J36="","",[38]PJOK!J36)</f>
        <v>0</v>
      </c>
      <c r="K36" s="135">
        <f>IF([38]PJOK!K36="","",[38]PJOK!K36)</f>
        <v>0</v>
      </c>
      <c r="L36" s="135">
        <f>IF([38]PJOK!L36="","",[38]PJOK!L36)</f>
        <v>0</v>
      </c>
      <c r="M36" s="135">
        <f>IF([38]PJOK!M36="","",[38]PJOK!M36)</f>
        <v>0</v>
      </c>
      <c r="N36" s="135">
        <f>IF([38]PJOK!N36="","",[38]PJOK!N36)</f>
        <v>0</v>
      </c>
      <c r="O36" s="135">
        <f>IF([38]PJOK!O36="","",[38]PJOK!O36)</f>
        <v>0</v>
      </c>
      <c r="P36" s="135">
        <f>IF([38]PJOK!P36="","",[38]PJOK!P36)</f>
        <v>0</v>
      </c>
      <c r="Q36" s="135">
        <f>IF([38]PJOK!Q36="","",[38]PJOK!Q36)</f>
        <v>0</v>
      </c>
      <c r="R36" s="135">
        <f>IF([38]PJOK!R36="","",[38]PJOK!R36)</f>
        <v>0</v>
      </c>
      <c r="S36" s="135">
        <f>IF([38]PJOK!S36="","",[38]PJOK!S36)</f>
        <v>0</v>
      </c>
      <c r="T36" s="135">
        <f>IF([38]PJOK!T36="","",[38]PJOK!T36)</f>
        <v>0</v>
      </c>
      <c r="U36" s="135">
        <f>IF([38]PJOK!U36="","",[38]PJOK!U36)</f>
        <v>0</v>
      </c>
      <c r="V36" s="135">
        <f>IF([38]PJOK!V36="","",[38]PJOK!V36)</f>
        <v>0</v>
      </c>
      <c r="W36" s="375" t="e">
        <f>IF([38]PJOK!W36="","",[38]PJOK!W36)</f>
        <v>#DIV/0!</v>
      </c>
      <c r="X36" s="375" t="e">
        <f>IF([38]PJOK!X36="","",[38]PJOK!X36)</f>
        <v>#DIV/0!</v>
      </c>
      <c r="Y36" s="351">
        <f>IF([38]PJOK!Y36="","",[38]PJOK!Y36)</f>
        <v>0</v>
      </c>
      <c r="Z36" s="302" t="str">
        <f t="shared" si="8"/>
        <v/>
      </c>
      <c r="AA36" s="201">
        <f t="shared" si="9"/>
        <v>0</v>
      </c>
      <c r="AB36" s="201">
        <f t="shared" si="10"/>
        <v>0</v>
      </c>
      <c r="AC36" s="201">
        <f t="shared" si="11"/>
        <v>1</v>
      </c>
      <c r="AD36" s="201">
        <f t="shared" si="12"/>
        <v>1</v>
      </c>
      <c r="AE36" s="221" t="str">
        <f t="shared" si="13"/>
        <v>Menunjukkan penguasaan dalam perilaku sportif dalam bermain</v>
      </c>
      <c r="AF36" s="226" t="str">
        <f t="shared" si="14"/>
        <v>Perlu bantuan dalam perilaku sportif dalam bermain</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73"/>
      <c r="B37" s="134" t="str">
        <f t="shared" si="7"/>
        <v/>
      </c>
      <c r="C37" s="135" t="str">
        <f>IF(Data!F33="","",Data!F33)</f>
        <v/>
      </c>
      <c r="D37" s="135" t="str">
        <f>IF(Data!G33="","",Data!G33)</f>
        <v/>
      </c>
      <c r="E37" s="152" t="str">
        <f>IF(Data!H33="","",Data!H33)</f>
        <v/>
      </c>
      <c r="F37" s="135" t="str">
        <f>IF(Data!I33="","",Data!I33)</f>
        <v/>
      </c>
      <c r="G37" s="135">
        <f>IF([38]PJOK!G37="","",[38]PJOK!G37)</f>
        <v>0</v>
      </c>
      <c r="H37" s="135">
        <f>IF([38]PJOK!H37="","",[38]PJOK!H37)</f>
        <v>0</v>
      </c>
      <c r="I37" s="135">
        <f>IF([38]PJOK!I37="","",[38]PJOK!I37)</f>
        <v>0</v>
      </c>
      <c r="J37" s="135">
        <f>IF([38]PJOK!J37="","",[38]PJOK!J37)</f>
        <v>0</v>
      </c>
      <c r="K37" s="135">
        <f>IF([38]PJOK!K37="","",[38]PJOK!K37)</f>
        <v>0</v>
      </c>
      <c r="L37" s="135">
        <f>IF([38]PJOK!L37="","",[38]PJOK!L37)</f>
        <v>0</v>
      </c>
      <c r="M37" s="135">
        <f>IF([38]PJOK!M37="","",[38]PJOK!M37)</f>
        <v>0</v>
      </c>
      <c r="N37" s="135">
        <f>IF([38]PJOK!N37="","",[38]PJOK!N37)</f>
        <v>0</v>
      </c>
      <c r="O37" s="135">
        <f>IF([38]PJOK!O37="","",[38]PJOK!O37)</f>
        <v>0</v>
      </c>
      <c r="P37" s="135">
        <f>IF([38]PJOK!P37="","",[38]PJOK!P37)</f>
        <v>0</v>
      </c>
      <c r="Q37" s="135">
        <f>IF([38]PJOK!Q37="","",[38]PJOK!Q37)</f>
        <v>0</v>
      </c>
      <c r="R37" s="135">
        <f>IF([38]PJOK!R37="","",[38]PJOK!R37)</f>
        <v>0</v>
      </c>
      <c r="S37" s="135">
        <f>IF([38]PJOK!S37="","",[38]PJOK!S37)</f>
        <v>0</v>
      </c>
      <c r="T37" s="135">
        <f>IF([38]PJOK!T37="","",[38]PJOK!T37)</f>
        <v>0</v>
      </c>
      <c r="U37" s="135">
        <f>IF([38]PJOK!U37="","",[38]PJOK!U37)</f>
        <v>0</v>
      </c>
      <c r="V37" s="135">
        <f>IF([38]PJOK!V37="","",[38]PJOK!V37)</f>
        <v>0</v>
      </c>
      <c r="W37" s="375" t="e">
        <f>IF([38]PJOK!W37="","",[38]PJOK!W37)</f>
        <v>#DIV/0!</v>
      </c>
      <c r="X37" s="375" t="e">
        <f>IF([38]PJOK!X37="","",[38]PJOK!X37)</f>
        <v>#DIV/0!</v>
      </c>
      <c r="Y37" s="351">
        <f>IF([38]PJOK!Y37="","",[38]PJOK!Y37)</f>
        <v>0</v>
      </c>
      <c r="Z37" s="302" t="str">
        <f t="shared" si="8"/>
        <v/>
      </c>
      <c r="AA37" s="201">
        <f t="shared" si="9"/>
        <v>0</v>
      </c>
      <c r="AB37" s="201">
        <f t="shared" si="10"/>
        <v>0</v>
      </c>
      <c r="AC37" s="201">
        <f t="shared" si="11"/>
        <v>1</v>
      </c>
      <c r="AD37" s="201">
        <f t="shared" si="12"/>
        <v>1</v>
      </c>
      <c r="AE37" s="221" t="str">
        <f t="shared" si="13"/>
        <v>Menunjukkan penguasaan dalam perilaku sportif dalam bermain</v>
      </c>
      <c r="AF37" s="226" t="str">
        <f t="shared" si="14"/>
        <v>Perlu bantuan dalam perilaku sportif dalam bermain</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73"/>
      <c r="B38" s="134" t="str">
        <f t="shared" si="7"/>
        <v/>
      </c>
      <c r="C38" s="135" t="str">
        <f>IF(Data!F34="","",Data!F34)</f>
        <v/>
      </c>
      <c r="D38" s="135" t="str">
        <f>IF(Data!G34="","",Data!G34)</f>
        <v/>
      </c>
      <c r="E38" s="152" t="str">
        <f>IF(Data!H34="","",Data!H34)</f>
        <v/>
      </c>
      <c r="F38" s="135" t="str">
        <f>IF(Data!I34="","",Data!I34)</f>
        <v/>
      </c>
      <c r="G38" s="135">
        <f>IF([38]PJOK!G38="","",[38]PJOK!G38)</f>
        <v>0</v>
      </c>
      <c r="H38" s="135">
        <f>IF([38]PJOK!H38="","",[38]PJOK!H38)</f>
        <v>0</v>
      </c>
      <c r="I38" s="135">
        <f>IF([38]PJOK!I38="","",[38]PJOK!I38)</f>
        <v>0</v>
      </c>
      <c r="J38" s="135">
        <f>IF([38]PJOK!J38="","",[38]PJOK!J38)</f>
        <v>0</v>
      </c>
      <c r="K38" s="135">
        <f>IF([38]PJOK!K38="","",[38]PJOK!K38)</f>
        <v>0</v>
      </c>
      <c r="L38" s="135">
        <f>IF([38]PJOK!L38="","",[38]PJOK!L38)</f>
        <v>0</v>
      </c>
      <c r="M38" s="135">
        <f>IF([38]PJOK!M38="","",[38]PJOK!M38)</f>
        <v>0</v>
      </c>
      <c r="N38" s="135">
        <f>IF([38]PJOK!N38="","",[38]PJOK!N38)</f>
        <v>0</v>
      </c>
      <c r="O38" s="135">
        <f>IF([38]PJOK!O38="","",[38]PJOK!O38)</f>
        <v>0</v>
      </c>
      <c r="P38" s="135">
        <f>IF([38]PJOK!P38="","",[38]PJOK!P38)</f>
        <v>0</v>
      </c>
      <c r="Q38" s="135">
        <f>IF([38]PJOK!Q38="","",[38]PJOK!Q38)</f>
        <v>0</v>
      </c>
      <c r="R38" s="135">
        <f>IF([38]PJOK!R38="","",[38]PJOK!R38)</f>
        <v>0</v>
      </c>
      <c r="S38" s="135">
        <f>IF([38]PJOK!S38="","",[38]PJOK!S38)</f>
        <v>0</v>
      </c>
      <c r="T38" s="135">
        <f>IF([38]PJOK!T38="","",[38]PJOK!T38)</f>
        <v>0</v>
      </c>
      <c r="U38" s="135">
        <f>IF([38]PJOK!U38="","",[38]PJOK!U38)</f>
        <v>0</v>
      </c>
      <c r="V38" s="135">
        <f>IF([38]PJOK!V38="","",[38]PJOK!V38)</f>
        <v>0</v>
      </c>
      <c r="W38" s="375" t="e">
        <f>IF([38]PJOK!W38="","",[38]PJOK!W38)</f>
        <v>#DIV/0!</v>
      </c>
      <c r="X38" s="375" t="e">
        <f>IF([38]PJOK!X38="","",[38]PJOK!X38)</f>
        <v>#DIV/0!</v>
      </c>
      <c r="Y38" s="351">
        <f>IF([38]PJOK!Y38="","",[38]PJOK!Y38)</f>
        <v>0</v>
      </c>
      <c r="Z38" s="302" t="str">
        <f t="shared" si="8"/>
        <v/>
      </c>
      <c r="AA38" s="201">
        <f t="shared" si="9"/>
        <v>0</v>
      </c>
      <c r="AB38" s="201">
        <f t="shared" si="10"/>
        <v>0</v>
      </c>
      <c r="AC38" s="201">
        <f t="shared" si="11"/>
        <v>1</v>
      </c>
      <c r="AD38" s="201">
        <f t="shared" si="12"/>
        <v>1</v>
      </c>
      <c r="AE38" s="221" t="str">
        <f t="shared" si="13"/>
        <v>Menunjukkan penguasaan dalam perilaku sportif dalam bermain</v>
      </c>
      <c r="AF38" s="226" t="str">
        <f t="shared" si="14"/>
        <v>Perlu bantuan dalam perilaku sportif dalam bermain</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73"/>
      <c r="B39" s="134" t="str">
        <f t="shared" si="7"/>
        <v/>
      </c>
      <c r="C39" s="135" t="str">
        <f>IF(Data!F35="","",Data!F35)</f>
        <v/>
      </c>
      <c r="D39" s="135" t="str">
        <f>IF(Data!G35="","",Data!G35)</f>
        <v/>
      </c>
      <c r="E39" s="152" t="str">
        <f>IF(Data!H35="","",Data!H35)</f>
        <v/>
      </c>
      <c r="F39" s="135" t="str">
        <f>IF(Data!I35="","",Data!I35)</f>
        <v/>
      </c>
      <c r="G39" s="135">
        <f>IF([38]PJOK!G39="","",[38]PJOK!G39)</f>
        <v>0</v>
      </c>
      <c r="H39" s="135">
        <f>IF([38]PJOK!H39="","",[38]PJOK!H39)</f>
        <v>0</v>
      </c>
      <c r="I39" s="135">
        <f>IF([38]PJOK!I39="","",[38]PJOK!I39)</f>
        <v>0</v>
      </c>
      <c r="J39" s="135">
        <f>IF([38]PJOK!J39="","",[38]PJOK!J39)</f>
        <v>0</v>
      </c>
      <c r="K39" s="135">
        <f>IF([38]PJOK!K39="","",[38]PJOK!K39)</f>
        <v>0</v>
      </c>
      <c r="L39" s="135">
        <f>IF([38]PJOK!L39="","",[38]PJOK!L39)</f>
        <v>0</v>
      </c>
      <c r="M39" s="135">
        <f>IF([38]PJOK!M39="","",[38]PJOK!M39)</f>
        <v>0</v>
      </c>
      <c r="N39" s="135">
        <f>IF([38]PJOK!N39="","",[38]PJOK!N39)</f>
        <v>0</v>
      </c>
      <c r="O39" s="135">
        <f>IF([38]PJOK!O39="","",[38]PJOK!O39)</f>
        <v>0</v>
      </c>
      <c r="P39" s="135">
        <f>IF([38]PJOK!P39="","",[38]PJOK!P39)</f>
        <v>0</v>
      </c>
      <c r="Q39" s="135">
        <f>IF([38]PJOK!Q39="","",[38]PJOK!Q39)</f>
        <v>0</v>
      </c>
      <c r="R39" s="135">
        <f>IF([38]PJOK!R39="","",[38]PJOK!R39)</f>
        <v>0</v>
      </c>
      <c r="S39" s="135">
        <f>IF([38]PJOK!S39="","",[38]PJOK!S39)</f>
        <v>0</v>
      </c>
      <c r="T39" s="135">
        <f>IF([38]PJOK!T39="","",[38]PJOK!T39)</f>
        <v>0</v>
      </c>
      <c r="U39" s="135">
        <f>IF([38]PJOK!U39="","",[38]PJOK!U39)</f>
        <v>0</v>
      </c>
      <c r="V39" s="135">
        <f>IF([38]PJOK!V39="","",[38]PJOK!V39)</f>
        <v>0</v>
      </c>
      <c r="W39" s="375" t="e">
        <f>IF([38]PJOK!W39="","",[38]PJOK!W39)</f>
        <v>#DIV/0!</v>
      </c>
      <c r="X39" s="375" t="e">
        <f>IF([38]PJOK!X39="","",[38]PJOK!X39)</f>
        <v>#DIV/0!</v>
      </c>
      <c r="Y39" s="351">
        <f>IF([38]PJOK!Y39="","",[38]PJOK!Y39)</f>
        <v>0</v>
      </c>
      <c r="Z39" s="302" t="str">
        <f t="shared" si="8"/>
        <v/>
      </c>
      <c r="AA39" s="201">
        <f t="shared" si="9"/>
        <v>0</v>
      </c>
      <c r="AB39" s="201">
        <f t="shared" si="10"/>
        <v>0</v>
      </c>
      <c r="AC39" s="201">
        <f t="shared" si="11"/>
        <v>1</v>
      </c>
      <c r="AD39" s="201">
        <f t="shared" si="12"/>
        <v>1</v>
      </c>
      <c r="AE39" s="221" t="str">
        <f t="shared" si="13"/>
        <v>Menunjukkan penguasaan dalam perilaku sportif dalam bermain</v>
      </c>
      <c r="AF39" s="226" t="str">
        <f t="shared" si="14"/>
        <v>Perlu bantuan dalam perilaku sportif dalam bermain</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73"/>
      <c r="B40" s="134" t="str">
        <f t="shared" si="7"/>
        <v/>
      </c>
      <c r="C40" s="135" t="str">
        <f>IF(Data!F36="","",Data!F36)</f>
        <v/>
      </c>
      <c r="D40" s="135" t="str">
        <f>IF(Data!G36="","",Data!G36)</f>
        <v/>
      </c>
      <c r="E40" s="152" t="str">
        <f>IF(Data!H36="","",Data!H36)</f>
        <v/>
      </c>
      <c r="F40" s="135" t="str">
        <f>IF(Data!I36="","",Data!I36)</f>
        <v/>
      </c>
      <c r="G40" s="135">
        <f>IF([38]PJOK!G40="","",[38]PJOK!G40)</f>
        <v>0</v>
      </c>
      <c r="H40" s="135">
        <f>IF([38]PJOK!H40="","",[38]PJOK!H40)</f>
        <v>0</v>
      </c>
      <c r="I40" s="135">
        <f>IF([38]PJOK!I40="","",[38]PJOK!I40)</f>
        <v>0</v>
      </c>
      <c r="J40" s="135">
        <f>IF([38]PJOK!J40="","",[38]PJOK!J40)</f>
        <v>0</v>
      </c>
      <c r="K40" s="135">
        <f>IF([38]PJOK!K40="","",[38]PJOK!K40)</f>
        <v>0</v>
      </c>
      <c r="L40" s="135">
        <f>IF([38]PJOK!L40="","",[38]PJOK!L40)</f>
        <v>0</v>
      </c>
      <c r="M40" s="135">
        <f>IF([38]PJOK!M40="","",[38]PJOK!M40)</f>
        <v>0</v>
      </c>
      <c r="N40" s="135">
        <f>IF([38]PJOK!N40="","",[38]PJOK!N40)</f>
        <v>0</v>
      </c>
      <c r="O40" s="135">
        <f>IF([38]PJOK!O40="","",[38]PJOK!O40)</f>
        <v>0</v>
      </c>
      <c r="P40" s="135">
        <f>IF([38]PJOK!P40="","",[38]PJOK!P40)</f>
        <v>0</v>
      </c>
      <c r="Q40" s="135">
        <f>IF([38]PJOK!Q40="","",[38]PJOK!Q40)</f>
        <v>0</v>
      </c>
      <c r="R40" s="135">
        <f>IF([38]PJOK!R40="","",[38]PJOK!R40)</f>
        <v>0</v>
      </c>
      <c r="S40" s="135">
        <f>IF([38]PJOK!S40="","",[38]PJOK!S40)</f>
        <v>0</v>
      </c>
      <c r="T40" s="135">
        <f>IF([38]PJOK!T40="","",[38]PJOK!T40)</f>
        <v>0</v>
      </c>
      <c r="U40" s="135">
        <f>IF([38]PJOK!U40="","",[38]PJOK!U40)</f>
        <v>0</v>
      </c>
      <c r="V40" s="135">
        <f>IF([38]PJOK!V40="","",[38]PJOK!V40)</f>
        <v>0</v>
      </c>
      <c r="W40" s="375" t="e">
        <f>IF([38]PJOK!W40="","",[38]PJOK!W40)</f>
        <v>#DIV/0!</v>
      </c>
      <c r="X40" s="375" t="e">
        <f>IF([38]PJOK!X40="","",[38]PJOK!X40)</f>
        <v>#DIV/0!</v>
      </c>
      <c r="Y40" s="351">
        <f>IF([38]PJOK!Y40="","",[38]PJOK!Y40)</f>
        <v>0</v>
      </c>
      <c r="Z40" s="302" t="str">
        <f t="shared" si="8"/>
        <v/>
      </c>
      <c r="AA40" s="201">
        <f t="shared" si="9"/>
        <v>0</v>
      </c>
      <c r="AB40" s="201">
        <f t="shared" si="10"/>
        <v>0</v>
      </c>
      <c r="AC40" s="201">
        <f t="shared" si="11"/>
        <v>1</v>
      </c>
      <c r="AD40" s="201">
        <f t="shared" si="12"/>
        <v>1</v>
      </c>
      <c r="AE40" s="221" t="str">
        <f t="shared" si="13"/>
        <v>Menunjukkan penguasaan dalam perilaku sportif dalam bermain</v>
      </c>
      <c r="AF40" s="226" t="str">
        <f t="shared" si="14"/>
        <v>Perlu bantuan dalam perilaku sportif dalam bermain</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73"/>
      <c r="B41" s="134" t="str">
        <f t="shared" si="7"/>
        <v/>
      </c>
      <c r="C41" s="135" t="str">
        <f>IF(Data!F37="","",Data!F37)</f>
        <v/>
      </c>
      <c r="D41" s="135" t="str">
        <f>IF(Data!G37="","",Data!G37)</f>
        <v/>
      </c>
      <c r="E41" s="152" t="str">
        <f>IF(Data!H37="","",Data!H37)</f>
        <v/>
      </c>
      <c r="F41" s="135" t="str">
        <f>IF(Data!I37="","",Data!I37)</f>
        <v/>
      </c>
      <c r="G41" s="135">
        <f>IF([38]PJOK!G41="","",[38]PJOK!G41)</f>
        <v>0</v>
      </c>
      <c r="H41" s="135">
        <f>IF([38]PJOK!H41="","",[38]PJOK!H41)</f>
        <v>0</v>
      </c>
      <c r="I41" s="135">
        <f>IF([38]PJOK!I41="","",[38]PJOK!I41)</f>
        <v>0</v>
      </c>
      <c r="J41" s="135">
        <f>IF([38]PJOK!J41="","",[38]PJOK!J41)</f>
        <v>0</v>
      </c>
      <c r="K41" s="135">
        <f>IF([38]PJOK!K41="","",[38]PJOK!K41)</f>
        <v>0</v>
      </c>
      <c r="L41" s="135">
        <f>IF([38]PJOK!L41="","",[38]PJOK!L41)</f>
        <v>0</v>
      </c>
      <c r="M41" s="135">
        <f>IF([38]PJOK!M41="","",[38]PJOK!M41)</f>
        <v>0</v>
      </c>
      <c r="N41" s="135">
        <f>IF([38]PJOK!N41="","",[38]PJOK!N41)</f>
        <v>0</v>
      </c>
      <c r="O41" s="135">
        <f>IF([38]PJOK!O41="","",[38]PJOK!O41)</f>
        <v>0</v>
      </c>
      <c r="P41" s="135">
        <f>IF([38]PJOK!P41="","",[38]PJOK!P41)</f>
        <v>0</v>
      </c>
      <c r="Q41" s="135">
        <f>IF([38]PJOK!Q41="","",[38]PJOK!Q41)</f>
        <v>0</v>
      </c>
      <c r="R41" s="135">
        <f>IF([38]PJOK!R41="","",[38]PJOK!R41)</f>
        <v>0</v>
      </c>
      <c r="S41" s="135">
        <f>IF([38]PJOK!S41="","",[38]PJOK!S41)</f>
        <v>0</v>
      </c>
      <c r="T41" s="135">
        <f>IF([38]PJOK!T41="","",[38]PJOK!T41)</f>
        <v>0</v>
      </c>
      <c r="U41" s="135">
        <f>IF([38]PJOK!U41="","",[38]PJOK!U41)</f>
        <v>0</v>
      </c>
      <c r="V41" s="135">
        <f>IF([38]PJOK!V41="","",[38]PJOK!V41)</f>
        <v>0</v>
      </c>
      <c r="W41" s="375" t="e">
        <f>IF([38]PJOK!W41="","",[38]PJOK!W41)</f>
        <v>#DIV/0!</v>
      </c>
      <c r="X41" s="375" t="e">
        <f>IF([38]PJOK!X41="","",[38]PJOK!X41)</f>
        <v>#DIV/0!</v>
      </c>
      <c r="Y41" s="351">
        <f>IF([38]PJOK!Y41="","",[38]PJOK!Y41)</f>
        <v>0</v>
      </c>
      <c r="Z41" s="302" t="str">
        <f t="shared" si="8"/>
        <v/>
      </c>
      <c r="AA41" s="201">
        <f t="shared" si="9"/>
        <v>0</v>
      </c>
      <c r="AB41" s="201">
        <f t="shared" si="10"/>
        <v>0</v>
      </c>
      <c r="AC41" s="201">
        <f t="shared" si="11"/>
        <v>1</v>
      </c>
      <c r="AD41" s="201">
        <f t="shared" si="12"/>
        <v>1</v>
      </c>
      <c r="AE41" s="221" t="str">
        <f t="shared" si="13"/>
        <v>Menunjukkan penguasaan dalam perilaku sportif dalam bermain</v>
      </c>
      <c r="AF41" s="226" t="str">
        <f t="shared" si="14"/>
        <v>Perlu bantuan dalam perilaku sportif dalam bermain</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73"/>
      <c r="B42" s="134" t="str">
        <f t="shared" si="7"/>
        <v/>
      </c>
      <c r="C42" s="135" t="str">
        <f>IF(Data!F38="","",Data!F38)</f>
        <v/>
      </c>
      <c r="D42" s="135" t="str">
        <f>IF(Data!G38="","",Data!G38)</f>
        <v/>
      </c>
      <c r="E42" s="152" t="str">
        <f>IF(Data!H38="","",Data!H38)</f>
        <v/>
      </c>
      <c r="F42" s="135" t="str">
        <f>IF(Data!I38="","",Data!I38)</f>
        <v/>
      </c>
      <c r="G42" s="135">
        <f>IF([38]PJOK!G42="","",[38]PJOK!G42)</f>
        <v>0</v>
      </c>
      <c r="H42" s="135">
        <f>IF([38]PJOK!H42="","",[38]PJOK!H42)</f>
        <v>0</v>
      </c>
      <c r="I42" s="135">
        <f>IF([38]PJOK!I42="","",[38]PJOK!I42)</f>
        <v>0</v>
      </c>
      <c r="J42" s="135">
        <f>IF([38]PJOK!J42="","",[38]PJOK!J42)</f>
        <v>0</v>
      </c>
      <c r="K42" s="135">
        <f>IF([38]PJOK!K42="","",[38]PJOK!K42)</f>
        <v>0</v>
      </c>
      <c r="L42" s="135">
        <f>IF([38]PJOK!L42="","",[38]PJOK!L42)</f>
        <v>0</v>
      </c>
      <c r="M42" s="135">
        <f>IF([38]PJOK!M42="","",[38]PJOK!M42)</f>
        <v>0</v>
      </c>
      <c r="N42" s="135">
        <f>IF([38]PJOK!N42="","",[38]PJOK!N42)</f>
        <v>0</v>
      </c>
      <c r="O42" s="135">
        <f>IF([38]PJOK!O42="","",[38]PJOK!O42)</f>
        <v>0</v>
      </c>
      <c r="P42" s="135">
        <f>IF([38]PJOK!P42="","",[38]PJOK!P42)</f>
        <v>0</v>
      </c>
      <c r="Q42" s="135">
        <f>IF([38]PJOK!Q42="","",[38]PJOK!Q42)</f>
        <v>0</v>
      </c>
      <c r="R42" s="135">
        <f>IF([38]PJOK!R42="","",[38]PJOK!R42)</f>
        <v>0</v>
      </c>
      <c r="S42" s="135">
        <f>IF([38]PJOK!S42="","",[38]PJOK!S42)</f>
        <v>0</v>
      </c>
      <c r="T42" s="135">
        <f>IF([38]PJOK!T42="","",[38]PJOK!T42)</f>
        <v>0</v>
      </c>
      <c r="U42" s="135">
        <f>IF([38]PJOK!U42="","",[38]PJOK!U42)</f>
        <v>0</v>
      </c>
      <c r="V42" s="135">
        <f>IF([38]PJOK!V42="","",[38]PJOK!V42)</f>
        <v>0</v>
      </c>
      <c r="W42" s="375" t="e">
        <f>IF([38]PJOK!W42="","",[38]PJOK!W42)</f>
        <v>#DIV/0!</v>
      </c>
      <c r="X42" s="375" t="e">
        <f>IF([38]PJOK!X42="","",[38]PJOK!X42)</f>
        <v>#DIV/0!</v>
      </c>
      <c r="Y42" s="351">
        <f>IF([38]PJOK!Y42="","",[38]PJOK!Y42)</f>
        <v>0</v>
      </c>
      <c r="Z42" s="302" t="str">
        <f t="shared" si="8"/>
        <v/>
      </c>
      <c r="AA42" s="201">
        <f t="shared" si="9"/>
        <v>0</v>
      </c>
      <c r="AB42" s="201">
        <f t="shared" si="10"/>
        <v>0</v>
      </c>
      <c r="AC42" s="201">
        <f t="shared" si="11"/>
        <v>1</v>
      </c>
      <c r="AD42" s="201">
        <f t="shared" si="12"/>
        <v>1</v>
      </c>
      <c r="AE42" s="221" t="str">
        <f t="shared" si="13"/>
        <v>Menunjukkan penguasaan dalam perilaku sportif dalam bermain</v>
      </c>
      <c r="AF42" s="226" t="str">
        <f t="shared" si="14"/>
        <v>Perlu bantuan dalam perilaku sportif dalam bermain</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73"/>
      <c r="B43" s="134" t="str">
        <f t="shared" si="7"/>
        <v/>
      </c>
      <c r="C43" s="135" t="str">
        <f>IF(Data!F39="","",Data!F39)</f>
        <v/>
      </c>
      <c r="D43" s="135" t="str">
        <f>IF(Data!G39="","",Data!G39)</f>
        <v/>
      </c>
      <c r="E43" s="152" t="str">
        <f>IF(Data!H39="","",Data!H39)</f>
        <v/>
      </c>
      <c r="F43" s="135" t="str">
        <f>IF(Data!I39="","",Data!I39)</f>
        <v/>
      </c>
      <c r="G43" s="135">
        <f>IF([38]PJOK!G43="","",[38]PJOK!G43)</f>
        <v>0</v>
      </c>
      <c r="H43" s="135">
        <f>IF([38]PJOK!H43="","",[38]PJOK!H43)</f>
        <v>0</v>
      </c>
      <c r="I43" s="135">
        <f>IF([38]PJOK!I43="","",[38]PJOK!I43)</f>
        <v>0</v>
      </c>
      <c r="J43" s="135">
        <f>IF([38]PJOK!J43="","",[38]PJOK!J43)</f>
        <v>0</v>
      </c>
      <c r="K43" s="135">
        <f>IF([38]PJOK!K43="","",[38]PJOK!K43)</f>
        <v>0</v>
      </c>
      <c r="L43" s="135">
        <f>IF([38]PJOK!L43="","",[38]PJOK!L43)</f>
        <v>0</v>
      </c>
      <c r="M43" s="135">
        <f>IF([38]PJOK!M43="","",[38]PJOK!M43)</f>
        <v>0</v>
      </c>
      <c r="N43" s="135">
        <f>IF([38]PJOK!N43="","",[38]PJOK!N43)</f>
        <v>0</v>
      </c>
      <c r="O43" s="135">
        <f>IF([38]PJOK!O43="","",[38]PJOK!O43)</f>
        <v>0</v>
      </c>
      <c r="P43" s="135">
        <f>IF([38]PJOK!P43="","",[38]PJOK!P43)</f>
        <v>0</v>
      </c>
      <c r="Q43" s="135">
        <f>IF([38]PJOK!Q43="","",[38]PJOK!Q43)</f>
        <v>0</v>
      </c>
      <c r="R43" s="135">
        <f>IF([38]PJOK!R43="","",[38]PJOK!R43)</f>
        <v>0</v>
      </c>
      <c r="S43" s="135">
        <f>IF([38]PJOK!S43="","",[38]PJOK!S43)</f>
        <v>0</v>
      </c>
      <c r="T43" s="135">
        <f>IF([38]PJOK!T43="","",[38]PJOK!T43)</f>
        <v>0</v>
      </c>
      <c r="U43" s="135">
        <f>IF([38]PJOK!U43="","",[38]PJOK!U43)</f>
        <v>0</v>
      </c>
      <c r="V43" s="135">
        <f>IF([38]PJOK!V43="","",[38]PJOK!V43)</f>
        <v>0</v>
      </c>
      <c r="W43" s="375" t="e">
        <f>IF([38]PJOK!W43="","",[38]PJOK!W43)</f>
        <v>#DIV/0!</v>
      </c>
      <c r="X43" s="375" t="e">
        <f>IF([38]PJOK!X43="","",[38]PJOK!X43)</f>
        <v>#DIV/0!</v>
      </c>
      <c r="Y43" s="351">
        <f>IF([38]PJOK!Y43="","",[38]PJOK!Y43)</f>
        <v>0</v>
      </c>
      <c r="Z43" s="302" t="str">
        <f t="shared" si="8"/>
        <v/>
      </c>
      <c r="AA43" s="201">
        <f t="shared" si="9"/>
        <v>0</v>
      </c>
      <c r="AB43" s="201">
        <f t="shared" si="10"/>
        <v>0</v>
      </c>
      <c r="AC43" s="201">
        <f t="shared" si="11"/>
        <v>1</v>
      </c>
      <c r="AD43" s="201">
        <f t="shared" si="12"/>
        <v>1</v>
      </c>
      <c r="AE43" s="221" t="str">
        <f t="shared" si="13"/>
        <v>Menunjukkan penguasaan dalam perilaku sportif dalam bermain</v>
      </c>
      <c r="AF43" s="226" t="str">
        <f t="shared" si="14"/>
        <v>Perlu bantuan dalam perilaku sportif dalam bermain</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73"/>
      <c r="B44" s="134" t="str">
        <f t="shared" si="7"/>
        <v/>
      </c>
      <c r="C44" s="135" t="str">
        <f>IF(Data!F40="","",Data!F40)</f>
        <v/>
      </c>
      <c r="D44" s="135" t="str">
        <f>IF(Data!G40="","",Data!G40)</f>
        <v/>
      </c>
      <c r="E44" s="152" t="str">
        <f>IF(Data!H40="","",Data!H40)</f>
        <v/>
      </c>
      <c r="F44" s="135" t="str">
        <f>IF(Data!I40="","",Data!I40)</f>
        <v/>
      </c>
      <c r="G44" s="135">
        <f>IF([38]PJOK!G44="","",[38]PJOK!G44)</f>
        <v>0</v>
      </c>
      <c r="H44" s="135">
        <f>IF([38]PJOK!H44="","",[38]PJOK!H44)</f>
        <v>0</v>
      </c>
      <c r="I44" s="135">
        <f>IF([38]PJOK!I44="","",[38]PJOK!I44)</f>
        <v>0</v>
      </c>
      <c r="J44" s="135">
        <f>IF([38]PJOK!J44="","",[38]PJOK!J44)</f>
        <v>0</v>
      </c>
      <c r="K44" s="135">
        <f>IF([38]PJOK!K44="","",[38]PJOK!K44)</f>
        <v>0</v>
      </c>
      <c r="L44" s="135">
        <f>IF([38]PJOK!L44="","",[38]PJOK!L44)</f>
        <v>0</v>
      </c>
      <c r="M44" s="135">
        <f>IF([38]PJOK!M44="","",[38]PJOK!M44)</f>
        <v>0</v>
      </c>
      <c r="N44" s="135">
        <f>IF([38]PJOK!N44="","",[38]PJOK!N44)</f>
        <v>0</v>
      </c>
      <c r="O44" s="135">
        <f>IF([38]PJOK!O44="","",[38]PJOK!O44)</f>
        <v>0</v>
      </c>
      <c r="P44" s="135">
        <f>IF([38]PJOK!P44="","",[38]PJOK!P44)</f>
        <v>0</v>
      </c>
      <c r="Q44" s="135">
        <f>IF([38]PJOK!Q44="","",[38]PJOK!Q44)</f>
        <v>0</v>
      </c>
      <c r="R44" s="135">
        <f>IF([38]PJOK!R44="","",[38]PJOK!R44)</f>
        <v>0</v>
      </c>
      <c r="S44" s="135">
        <f>IF([38]PJOK!S44="","",[38]PJOK!S44)</f>
        <v>0</v>
      </c>
      <c r="T44" s="135">
        <f>IF([38]PJOK!T44="","",[38]PJOK!T44)</f>
        <v>0</v>
      </c>
      <c r="U44" s="135">
        <f>IF([38]PJOK!U44="","",[38]PJOK!U44)</f>
        <v>0</v>
      </c>
      <c r="V44" s="135">
        <f>IF([38]PJOK!V44="","",[38]PJOK!V44)</f>
        <v>0</v>
      </c>
      <c r="W44" s="375" t="e">
        <f>IF([38]PJOK!W44="","",[38]PJOK!W44)</f>
        <v>#DIV/0!</v>
      </c>
      <c r="X44" s="375" t="e">
        <f>IF([38]PJOK!X44="","",[38]PJOK!X44)</f>
        <v>#DIV/0!</v>
      </c>
      <c r="Y44" s="351">
        <f>IF([38]PJOK!Y44="","",[38]PJOK!Y44)</f>
        <v>0</v>
      </c>
      <c r="Z44" s="302" t="str">
        <f t="shared" si="8"/>
        <v/>
      </c>
      <c r="AA44" s="201">
        <f t="shared" si="9"/>
        <v>0</v>
      </c>
      <c r="AB44" s="201">
        <f t="shared" si="10"/>
        <v>0</v>
      </c>
      <c r="AC44" s="201">
        <f t="shared" si="11"/>
        <v>1</v>
      </c>
      <c r="AD44" s="201">
        <f t="shared" si="12"/>
        <v>1</v>
      </c>
      <c r="AE44" s="221" t="str">
        <f t="shared" si="13"/>
        <v>Menunjukkan penguasaan dalam perilaku sportif dalam bermain</v>
      </c>
      <c r="AF44" s="226" t="str">
        <f t="shared" si="14"/>
        <v>Perlu bantuan dalam perilaku sportif dalam bermain</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73"/>
      <c r="B45" s="134" t="str">
        <f t="shared" si="7"/>
        <v/>
      </c>
      <c r="C45" s="135" t="str">
        <f>IF(Data!F41="","",Data!F41)</f>
        <v/>
      </c>
      <c r="D45" s="135" t="str">
        <f>IF(Data!G41="","",Data!G41)</f>
        <v/>
      </c>
      <c r="E45" s="152" t="str">
        <f>IF(Data!H41="","",Data!H41)</f>
        <v/>
      </c>
      <c r="F45" s="135" t="str">
        <f>IF(Data!I41="","",Data!I41)</f>
        <v/>
      </c>
      <c r="G45" s="135">
        <f>IF([38]PJOK!G45="","",[38]PJOK!G45)</f>
        <v>0</v>
      </c>
      <c r="H45" s="135">
        <f>IF([38]PJOK!H45="","",[38]PJOK!H45)</f>
        <v>0</v>
      </c>
      <c r="I45" s="135">
        <f>IF([38]PJOK!I45="","",[38]PJOK!I45)</f>
        <v>0</v>
      </c>
      <c r="J45" s="135">
        <f>IF([38]PJOK!J45="","",[38]PJOK!J45)</f>
        <v>0</v>
      </c>
      <c r="K45" s="135">
        <f>IF([38]PJOK!K45="","",[38]PJOK!K45)</f>
        <v>0</v>
      </c>
      <c r="L45" s="135">
        <f>IF([38]PJOK!L45="","",[38]PJOK!L45)</f>
        <v>0</v>
      </c>
      <c r="M45" s="135">
        <f>IF([38]PJOK!M45="","",[38]PJOK!M45)</f>
        <v>0</v>
      </c>
      <c r="N45" s="135">
        <f>IF([38]PJOK!N45="","",[38]PJOK!N45)</f>
        <v>0</v>
      </c>
      <c r="O45" s="135">
        <f>IF([38]PJOK!O45="","",[38]PJOK!O45)</f>
        <v>0</v>
      </c>
      <c r="P45" s="135">
        <f>IF([38]PJOK!P45="","",[38]PJOK!P45)</f>
        <v>0</v>
      </c>
      <c r="Q45" s="135">
        <f>IF([38]PJOK!Q45="","",[38]PJOK!Q45)</f>
        <v>0</v>
      </c>
      <c r="R45" s="135">
        <f>IF([38]PJOK!R45="","",[38]PJOK!R45)</f>
        <v>0</v>
      </c>
      <c r="S45" s="135">
        <f>IF([38]PJOK!S45="","",[38]PJOK!S45)</f>
        <v>0</v>
      </c>
      <c r="T45" s="135">
        <f>IF([38]PJOK!T45="","",[38]PJOK!T45)</f>
        <v>0</v>
      </c>
      <c r="U45" s="135">
        <f>IF([38]PJOK!U45="","",[38]PJOK!U45)</f>
        <v>0</v>
      </c>
      <c r="V45" s="135">
        <f>IF([38]PJOK!V45="","",[38]PJOK!V45)</f>
        <v>0</v>
      </c>
      <c r="W45" s="375" t="e">
        <f>IF([38]PJOK!W45="","",[38]PJOK!W45)</f>
        <v>#DIV/0!</v>
      </c>
      <c r="X45" s="375" t="e">
        <f>IF([38]PJOK!X45="","",[38]PJOK!X45)</f>
        <v>#DIV/0!</v>
      </c>
      <c r="Y45" s="351">
        <f>IF([38]PJOK!Y45="","",[38]PJOK!Y45)</f>
        <v>0</v>
      </c>
      <c r="Z45" s="302" t="str">
        <f t="shared" si="8"/>
        <v/>
      </c>
      <c r="AA45" s="201">
        <f t="shared" si="9"/>
        <v>0</v>
      </c>
      <c r="AB45" s="201">
        <f t="shared" si="10"/>
        <v>0</v>
      </c>
      <c r="AC45" s="201">
        <f t="shared" si="11"/>
        <v>1</v>
      </c>
      <c r="AD45" s="201">
        <f t="shared" si="12"/>
        <v>1</v>
      </c>
      <c r="AE45" s="221" t="str">
        <f t="shared" si="13"/>
        <v>Menunjukkan penguasaan dalam perilaku sportif dalam bermain</v>
      </c>
      <c r="AF45" s="226" t="str">
        <f t="shared" si="14"/>
        <v>Perlu bantuan dalam perilaku sportif dalam bermain</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73"/>
      <c r="B46" s="134" t="str">
        <f t="shared" si="7"/>
        <v/>
      </c>
      <c r="C46" s="135" t="str">
        <f>IF(Data!F42="","",Data!F42)</f>
        <v/>
      </c>
      <c r="D46" s="135" t="str">
        <f>IF(Data!G42="","",Data!G42)</f>
        <v/>
      </c>
      <c r="E46" s="152" t="str">
        <f>IF(Data!H42="","",Data!H42)</f>
        <v/>
      </c>
      <c r="F46" s="135" t="str">
        <f>IF(Data!I42="","",Data!I42)</f>
        <v/>
      </c>
      <c r="G46" s="135">
        <f>IF([38]PJOK!G46="","",[38]PJOK!G46)</f>
        <v>0</v>
      </c>
      <c r="H46" s="135">
        <f>IF([38]PJOK!H46="","",[38]PJOK!H46)</f>
        <v>0</v>
      </c>
      <c r="I46" s="135">
        <f>IF([38]PJOK!I46="","",[38]PJOK!I46)</f>
        <v>0</v>
      </c>
      <c r="J46" s="135">
        <f>IF([38]PJOK!J46="","",[38]PJOK!J46)</f>
        <v>0</v>
      </c>
      <c r="K46" s="135">
        <f>IF([38]PJOK!K46="","",[38]PJOK!K46)</f>
        <v>0</v>
      </c>
      <c r="L46" s="135">
        <f>IF([38]PJOK!L46="","",[38]PJOK!L46)</f>
        <v>0</v>
      </c>
      <c r="M46" s="135">
        <f>IF([38]PJOK!M46="","",[38]PJOK!M46)</f>
        <v>0</v>
      </c>
      <c r="N46" s="135">
        <f>IF([38]PJOK!N46="","",[38]PJOK!N46)</f>
        <v>0</v>
      </c>
      <c r="O46" s="135">
        <f>IF([38]PJOK!O46="","",[38]PJOK!O46)</f>
        <v>0</v>
      </c>
      <c r="P46" s="135">
        <f>IF([38]PJOK!P46="","",[38]PJOK!P46)</f>
        <v>0</v>
      </c>
      <c r="Q46" s="135">
        <f>IF([38]PJOK!Q46="","",[38]PJOK!Q46)</f>
        <v>0</v>
      </c>
      <c r="R46" s="135">
        <f>IF([38]PJOK!R46="","",[38]PJOK!R46)</f>
        <v>0</v>
      </c>
      <c r="S46" s="135">
        <f>IF([38]PJOK!S46="","",[38]PJOK!S46)</f>
        <v>0</v>
      </c>
      <c r="T46" s="135">
        <f>IF([38]PJOK!T46="","",[38]PJOK!T46)</f>
        <v>0</v>
      </c>
      <c r="U46" s="135">
        <f>IF([38]PJOK!U46="","",[38]PJOK!U46)</f>
        <v>0</v>
      </c>
      <c r="V46" s="135">
        <f>IF([38]PJOK!V46="","",[38]PJOK!V46)</f>
        <v>0</v>
      </c>
      <c r="W46" s="375" t="e">
        <f>IF([38]PJOK!W46="","",[38]PJOK!W46)</f>
        <v>#DIV/0!</v>
      </c>
      <c r="X46" s="375" t="e">
        <f>IF([38]PJOK!X46="","",[38]PJOK!X46)</f>
        <v>#DIV/0!</v>
      </c>
      <c r="Y46" s="351">
        <f>IF([38]PJOK!Y46="","",[38]PJOK!Y46)</f>
        <v>0</v>
      </c>
      <c r="Z46" s="302" t="str">
        <f t="shared" si="8"/>
        <v/>
      </c>
      <c r="AA46" s="201">
        <f t="shared" si="9"/>
        <v>0</v>
      </c>
      <c r="AB46" s="201">
        <f t="shared" si="10"/>
        <v>0</v>
      </c>
      <c r="AC46" s="201">
        <f t="shared" si="11"/>
        <v>1</v>
      </c>
      <c r="AD46" s="201">
        <f t="shared" si="12"/>
        <v>1</v>
      </c>
      <c r="AE46" s="221" t="str">
        <f t="shared" si="13"/>
        <v>Menunjukkan penguasaan dalam perilaku sportif dalam bermain</v>
      </c>
      <c r="AF46" s="226" t="str">
        <f t="shared" si="14"/>
        <v>Perlu bantuan dalam perilaku sportif dalam bermain</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73"/>
      <c r="B47" s="134" t="str">
        <f t="shared" si="7"/>
        <v/>
      </c>
      <c r="C47" s="135" t="str">
        <f>IF(Data!F43="","",Data!F43)</f>
        <v/>
      </c>
      <c r="D47" s="135" t="str">
        <f>IF(Data!G43="","",Data!G43)</f>
        <v/>
      </c>
      <c r="E47" s="152" t="str">
        <f>IF(Data!H43="","",Data!H43)</f>
        <v/>
      </c>
      <c r="F47" s="135" t="str">
        <f>IF(Data!I43="","",Data!I43)</f>
        <v/>
      </c>
      <c r="G47" s="135">
        <f>IF([38]PJOK!G47="","",[38]PJOK!G47)</f>
        <v>0</v>
      </c>
      <c r="H47" s="135">
        <f>IF([38]PJOK!H47="","",[38]PJOK!H47)</f>
        <v>0</v>
      </c>
      <c r="I47" s="135">
        <f>IF([38]PJOK!I47="","",[38]PJOK!I47)</f>
        <v>0</v>
      </c>
      <c r="J47" s="135">
        <f>IF([38]PJOK!J47="","",[38]PJOK!J47)</f>
        <v>0</v>
      </c>
      <c r="K47" s="135">
        <f>IF([38]PJOK!K47="","",[38]PJOK!K47)</f>
        <v>0</v>
      </c>
      <c r="L47" s="135">
        <f>IF([38]PJOK!L47="","",[38]PJOK!L47)</f>
        <v>0</v>
      </c>
      <c r="M47" s="135">
        <f>IF([38]PJOK!M47="","",[38]PJOK!M47)</f>
        <v>0</v>
      </c>
      <c r="N47" s="135">
        <f>IF([38]PJOK!N47="","",[38]PJOK!N47)</f>
        <v>0</v>
      </c>
      <c r="O47" s="135">
        <f>IF([38]PJOK!O47="","",[38]PJOK!O47)</f>
        <v>0</v>
      </c>
      <c r="P47" s="135">
        <f>IF([38]PJOK!P47="","",[38]PJOK!P47)</f>
        <v>0</v>
      </c>
      <c r="Q47" s="135">
        <f>IF([38]PJOK!Q47="","",[38]PJOK!Q47)</f>
        <v>0</v>
      </c>
      <c r="R47" s="135">
        <f>IF([38]PJOK!R47="","",[38]PJOK!R47)</f>
        <v>0</v>
      </c>
      <c r="S47" s="135">
        <f>IF([38]PJOK!S47="","",[38]PJOK!S47)</f>
        <v>0</v>
      </c>
      <c r="T47" s="135">
        <f>IF([38]PJOK!T47="","",[38]PJOK!T47)</f>
        <v>0</v>
      </c>
      <c r="U47" s="135">
        <f>IF([38]PJOK!U47="","",[38]PJOK!U47)</f>
        <v>0</v>
      </c>
      <c r="V47" s="135">
        <f>IF([38]PJOK!V47="","",[38]PJOK!V47)</f>
        <v>0</v>
      </c>
      <c r="W47" s="375" t="e">
        <f>IF([38]PJOK!W47="","",[38]PJOK!W47)</f>
        <v>#DIV/0!</v>
      </c>
      <c r="X47" s="375" t="e">
        <f>IF([38]PJOK!X47="","",[38]PJOK!X47)</f>
        <v>#DIV/0!</v>
      </c>
      <c r="Y47" s="351">
        <f>IF([38]PJOK!Y47="","",[38]PJOK!Y47)</f>
        <v>0</v>
      </c>
      <c r="Z47" s="302" t="str">
        <f t="shared" si="8"/>
        <v/>
      </c>
      <c r="AA47" s="201">
        <f t="shared" si="9"/>
        <v>0</v>
      </c>
      <c r="AB47" s="201">
        <f t="shared" si="10"/>
        <v>0</v>
      </c>
      <c r="AC47" s="201">
        <f t="shared" si="11"/>
        <v>1</v>
      </c>
      <c r="AD47" s="201">
        <f t="shared" si="12"/>
        <v>1</v>
      </c>
      <c r="AE47" s="221" t="str">
        <f t="shared" si="13"/>
        <v>Menunjukkan penguasaan dalam perilaku sportif dalam bermain</v>
      </c>
      <c r="AF47" s="226" t="str">
        <f t="shared" si="14"/>
        <v>Perlu bantuan dalam perilaku sportif dalam bermain</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73"/>
      <c r="B48" s="134" t="str">
        <f t="shared" si="7"/>
        <v/>
      </c>
      <c r="C48" s="135" t="str">
        <f>IF(Data!F44="","",Data!F44)</f>
        <v/>
      </c>
      <c r="D48" s="135" t="str">
        <f>IF(Data!G44="","",Data!G44)</f>
        <v/>
      </c>
      <c r="E48" s="152" t="str">
        <f>IF(Data!H44="","",Data!H44)</f>
        <v/>
      </c>
      <c r="F48" s="135" t="str">
        <f>IF(Data!I44="","",Data!I44)</f>
        <v/>
      </c>
      <c r="G48" s="135">
        <f>IF([38]PJOK!G48="","",[38]PJOK!G48)</f>
        <v>0</v>
      </c>
      <c r="H48" s="135">
        <f>IF([38]PJOK!H48="","",[38]PJOK!H48)</f>
        <v>0</v>
      </c>
      <c r="I48" s="135">
        <f>IF([38]PJOK!I48="","",[38]PJOK!I48)</f>
        <v>0</v>
      </c>
      <c r="J48" s="135">
        <f>IF([38]PJOK!J48="","",[38]PJOK!J48)</f>
        <v>0</v>
      </c>
      <c r="K48" s="135">
        <f>IF([38]PJOK!K48="","",[38]PJOK!K48)</f>
        <v>0</v>
      </c>
      <c r="L48" s="135">
        <f>IF([38]PJOK!L48="","",[38]PJOK!L48)</f>
        <v>0</v>
      </c>
      <c r="M48" s="135">
        <f>IF([38]PJOK!M48="","",[38]PJOK!M48)</f>
        <v>0</v>
      </c>
      <c r="N48" s="135">
        <f>IF([38]PJOK!N48="","",[38]PJOK!N48)</f>
        <v>0</v>
      </c>
      <c r="O48" s="135">
        <f>IF([38]PJOK!O48="","",[38]PJOK!O48)</f>
        <v>0</v>
      </c>
      <c r="P48" s="135">
        <f>IF([38]PJOK!P48="","",[38]PJOK!P48)</f>
        <v>0</v>
      </c>
      <c r="Q48" s="135">
        <f>IF([38]PJOK!Q48="","",[38]PJOK!Q48)</f>
        <v>0</v>
      </c>
      <c r="R48" s="135">
        <f>IF([38]PJOK!R48="","",[38]PJOK!R48)</f>
        <v>0</v>
      </c>
      <c r="S48" s="135">
        <f>IF([38]PJOK!S48="","",[38]PJOK!S48)</f>
        <v>0</v>
      </c>
      <c r="T48" s="135">
        <f>IF([38]PJOK!T48="","",[38]PJOK!T48)</f>
        <v>0</v>
      </c>
      <c r="U48" s="135">
        <f>IF([38]PJOK!U48="","",[38]PJOK!U48)</f>
        <v>0</v>
      </c>
      <c r="V48" s="135">
        <f>IF([38]PJOK!V48="","",[38]PJOK!V48)</f>
        <v>0</v>
      </c>
      <c r="W48" s="375" t="e">
        <f>IF([38]PJOK!W48="","",[38]PJOK!W48)</f>
        <v>#DIV/0!</v>
      </c>
      <c r="X48" s="375" t="e">
        <f>IF([38]PJOK!X48="","",[38]PJOK!X48)</f>
        <v>#DIV/0!</v>
      </c>
      <c r="Y48" s="351">
        <f>IF([38]PJOK!Y48="","",[38]PJOK!Y48)</f>
        <v>0</v>
      </c>
      <c r="Z48" s="302" t="str">
        <f t="shared" si="8"/>
        <v/>
      </c>
      <c r="AA48" s="201">
        <f t="shared" si="9"/>
        <v>0</v>
      </c>
      <c r="AB48" s="201">
        <f t="shared" si="10"/>
        <v>0</v>
      </c>
      <c r="AC48" s="201">
        <f t="shared" si="11"/>
        <v>1</v>
      </c>
      <c r="AD48" s="201">
        <f t="shared" si="12"/>
        <v>1</v>
      </c>
      <c r="AE48" s="221" t="str">
        <f t="shared" si="13"/>
        <v>Menunjukkan penguasaan dalam perilaku sportif dalam bermain</v>
      </c>
      <c r="AF48" s="226" t="str">
        <f t="shared" si="14"/>
        <v>Perlu bantuan dalam perilaku sportif dalam bermain</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73"/>
      <c r="B49" s="134" t="str">
        <f t="shared" si="7"/>
        <v/>
      </c>
      <c r="C49" s="135" t="str">
        <f>IF(Data!F45="","",Data!F45)</f>
        <v/>
      </c>
      <c r="D49" s="135" t="str">
        <f>IF(Data!G45="","",Data!G45)</f>
        <v/>
      </c>
      <c r="E49" s="152" t="str">
        <f>IF(Data!H45="","",Data!H45)</f>
        <v/>
      </c>
      <c r="F49" s="135" t="str">
        <f>IF(Data!I45="","",Data!I45)</f>
        <v/>
      </c>
      <c r="G49" s="135">
        <f>IF([38]PJOK!G49="","",[38]PJOK!G49)</f>
        <v>0</v>
      </c>
      <c r="H49" s="135">
        <f>IF([38]PJOK!H49="","",[38]PJOK!H49)</f>
        <v>0</v>
      </c>
      <c r="I49" s="135">
        <f>IF([38]PJOK!I49="","",[38]PJOK!I49)</f>
        <v>0</v>
      </c>
      <c r="J49" s="135">
        <f>IF([38]PJOK!J49="","",[38]PJOK!J49)</f>
        <v>0</v>
      </c>
      <c r="K49" s="135">
        <f>IF([38]PJOK!K49="","",[38]PJOK!K49)</f>
        <v>0</v>
      </c>
      <c r="L49" s="135">
        <f>IF([38]PJOK!L49="","",[38]PJOK!L49)</f>
        <v>0</v>
      </c>
      <c r="M49" s="135">
        <f>IF([38]PJOK!M49="","",[38]PJOK!M49)</f>
        <v>0</v>
      </c>
      <c r="N49" s="135">
        <f>IF([38]PJOK!N49="","",[38]PJOK!N49)</f>
        <v>0</v>
      </c>
      <c r="O49" s="135">
        <f>IF([38]PJOK!O49="","",[38]PJOK!O49)</f>
        <v>0</v>
      </c>
      <c r="P49" s="135">
        <f>IF([38]PJOK!P49="","",[38]PJOK!P49)</f>
        <v>0</v>
      </c>
      <c r="Q49" s="135">
        <f>IF([38]PJOK!Q49="","",[38]PJOK!Q49)</f>
        <v>0</v>
      </c>
      <c r="R49" s="135">
        <f>IF([38]PJOK!R49="","",[38]PJOK!R49)</f>
        <v>0</v>
      </c>
      <c r="S49" s="135">
        <f>IF([38]PJOK!S49="","",[38]PJOK!S49)</f>
        <v>0</v>
      </c>
      <c r="T49" s="135">
        <f>IF([38]PJOK!T49="","",[38]PJOK!T49)</f>
        <v>0</v>
      </c>
      <c r="U49" s="135">
        <f>IF([38]PJOK!U49="","",[38]PJOK!U49)</f>
        <v>0</v>
      </c>
      <c r="V49" s="135">
        <f>IF([38]PJOK!V49="","",[38]PJOK!V49)</f>
        <v>0</v>
      </c>
      <c r="W49" s="375" t="e">
        <f>IF([38]PJOK!W49="","",[38]PJOK!W49)</f>
        <v>#DIV/0!</v>
      </c>
      <c r="X49" s="375" t="e">
        <f>IF([38]PJOK!X49="","",[38]PJOK!X49)</f>
        <v>#DIV/0!</v>
      </c>
      <c r="Y49" s="351">
        <f>IF([38]PJOK!Y49="","",[38]PJOK!Y49)</f>
        <v>0</v>
      </c>
      <c r="Z49" s="302" t="str">
        <f t="shared" si="8"/>
        <v/>
      </c>
      <c r="AA49" s="201">
        <f t="shared" si="9"/>
        <v>0</v>
      </c>
      <c r="AB49" s="201">
        <f t="shared" si="10"/>
        <v>0</v>
      </c>
      <c r="AC49" s="201">
        <f t="shared" si="11"/>
        <v>1</v>
      </c>
      <c r="AD49" s="201">
        <f t="shared" si="12"/>
        <v>1</v>
      </c>
      <c r="AE49" s="221" t="str">
        <f t="shared" si="13"/>
        <v>Menunjukkan penguasaan dalam perilaku sportif dalam bermain</v>
      </c>
      <c r="AF49" s="226" t="str">
        <f t="shared" si="14"/>
        <v>Perlu bantuan dalam perilaku sportif dalam bermain</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73"/>
      <c r="B50" s="134" t="str">
        <f t="shared" si="7"/>
        <v/>
      </c>
      <c r="C50" s="135" t="str">
        <f>IF(Data!F46="","",Data!F46)</f>
        <v/>
      </c>
      <c r="D50" s="135" t="str">
        <f>IF(Data!G46="","",Data!G46)</f>
        <v/>
      </c>
      <c r="E50" s="152" t="str">
        <f>IF(Data!H46="","",Data!H46)</f>
        <v/>
      </c>
      <c r="F50" s="135" t="str">
        <f>IF(Data!I46="","",Data!I46)</f>
        <v/>
      </c>
      <c r="G50" s="135">
        <f>IF([38]PJOK!G50="","",[38]PJOK!G50)</f>
        <v>0</v>
      </c>
      <c r="H50" s="135">
        <f>IF([38]PJOK!H50="","",[38]PJOK!H50)</f>
        <v>0</v>
      </c>
      <c r="I50" s="135">
        <f>IF([38]PJOK!I50="","",[38]PJOK!I50)</f>
        <v>0</v>
      </c>
      <c r="J50" s="135">
        <f>IF([38]PJOK!J50="","",[38]PJOK!J50)</f>
        <v>0</v>
      </c>
      <c r="K50" s="135">
        <f>IF([38]PJOK!K50="","",[38]PJOK!K50)</f>
        <v>0</v>
      </c>
      <c r="L50" s="135">
        <f>IF([38]PJOK!L50="","",[38]PJOK!L50)</f>
        <v>0</v>
      </c>
      <c r="M50" s="135">
        <f>IF([38]PJOK!M50="","",[38]PJOK!M50)</f>
        <v>0</v>
      </c>
      <c r="N50" s="135">
        <f>IF([38]PJOK!N50="","",[38]PJOK!N50)</f>
        <v>0</v>
      </c>
      <c r="O50" s="135">
        <f>IF([38]PJOK!O50="","",[38]PJOK!O50)</f>
        <v>0</v>
      </c>
      <c r="P50" s="135">
        <f>IF([38]PJOK!P50="","",[38]PJOK!P50)</f>
        <v>0</v>
      </c>
      <c r="Q50" s="135">
        <f>IF([38]PJOK!Q50="","",[38]PJOK!Q50)</f>
        <v>0</v>
      </c>
      <c r="R50" s="135">
        <f>IF([38]PJOK!R50="","",[38]PJOK!R50)</f>
        <v>0</v>
      </c>
      <c r="S50" s="135">
        <f>IF([38]PJOK!S50="","",[38]PJOK!S50)</f>
        <v>0</v>
      </c>
      <c r="T50" s="135">
        <f>IF([38]PJOK!T50="","",[38]PJOK!T50)</f>
        <v>0</v>
      </c>
      <c r="U50" s="135">
        <f>IF([38]PJOK!U50="","",[38]PJOK!U50)</f>
        <v>0</v>
      </c>
      <c r="V50" s="135">
        <f>IF([38]PJOK!V50="","",[38]PJOK!V50)</f>
        <v>0</v>
      </c>
      <c r="W50" s="375" t="e">
        <f>IF([38]PJOK!W50="","",[38]PJOK!W50)</f>
        <v>#DIV/0!</v>
      </c>
      <c r="X50" s="375" t="e">
        <f>IF([38]PJOK!X50="","",[38]PJOK!X50)</f>
        <v>#DIV/0!</v>
      </c>
      <c r="Y50" s="351">
        <f>IF([38]PJOK!Y50="","",[38]PJOK!Y50)</f>
        <v>0</v>
      </c>
      <c r="Z50" s="302" t="str">
        <f t="shared" si="8"/>
        <v/>
      </c>
      <c r="AA50" s="201">
        <f t="shared" si="9"/>
        <v>0</v>
      </c>
      <c r="AB50" s="201">
        <f t="shared" si="10"/>
        <v>0</v>
      </c>
      <c r="AC50" s="201">
        <f t="shared" si="11"/>
        <v>1</v>
      </c>
      <c r="AD50" s="201">
        <f t="shared" si="12"/>
        <v>1</v>
      </c>
      <c r="AE50" s="221" t="str">
        <f t="shared" si="13"/>
        <v>Menunjukkan penguasaan dalam perilaku sportif dalam bermain</v>
      </c>
      <c r="AF50" s="226" t="str">
        <f t="shared" si="14"/>
        <v>Perlu bantuan dalam perilaku sportif dalam bermain</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73"/>
      <c r="B51" s="134" t="str">
        <f t="shared" si="7"/>
        <v/>
      </c>
      <c r="C51" s="135" t="str">
        <f>IF(Data!F47="","",Data!F47)</f>
        <v/>
      </c>
      <c r="D51" s="135" t="str">
        <f>IF(Data!G47="","",Data!G47)</f>
        <v/>
      </c>
      <c r="E51" s="152" t="str">
        <f>IF(Data!H47="","",Data!H47)</f>
        <v/>
      </c>
      <c r="F51" s="135" t="str">
        <f>IF(Data!I47="","",Data!I47)</f>
        <v/>
      </c>
      <c r="G51" s="135">
        <f>IF([38]PJOK!G51="","",[38]PJOK!G51)</f>
        <v>0</v>
      </c>
      <c r="H51" s="135">
        <f>IF([38]PJOK!H51="","",[38]PJOK!H51)</f>
        <v>0</v>
      </c>
      <c r="I51" s="135">
        <f>IF([38]PJOK!I51="","",[38]PJOK!I51)</f>
        <v>0</v>
      </c>
      <c r="J51" s="135">
        <f>IF([38]PJOK!J51="","",[38]PJOK!J51)</f>
        <v>0</v>
      </c>
      <c r="K51" s="135">
        <f>IF([38]PJOK!K51="","",[38]PJOK!K51)</f>
        <v>0</v>
      </c>
      <c r="L51" s="135">
        <f>IF([38]PJOK!L51="","",[38]PJOK!L51)</f>
        <v>0</v>
      </c>
      <c r="M51" s="135">
        <f>IF([38]PJOK!M51="","",[38]PJOK!M51)</f>
        <v>0</v>
      </c>
      <c r="N51" s="135">
        <f>IF([38]PJOK!N51="","",[38]PJOK!N51)</f>
        <v>0</v>
      </c>
      <c r="O51" s="135">
        <f>IF([38]PJOK!O51="","",[38]PJOK!O51)</f>
        <v>0</v>
      </c>
      <c r="P51" s="135">
        <f>IF([38]PJOK!P51="","",[38]PJOK!P51)</f>
        <v>0</v>
      </c>
      <c r="Q51" s="135">
        <f>IF([38]PJOK!Q51="","",[38]PJOK!Q51)</f>
        <v>0</v>
      </c>
      <c r="R51" s="135">
        <f>IF([38]PJOK!R51="","",[38]PJOK!R51)</f>
        <v>0</v>
      </c>
      <c r="S51" s="135">
        <f>IF([38]PJOK!S51="","",[38]PJOK!S51)</f>
        <v>0</v>
      </c>
      <c r="T51" s="135">
        <f>IF([38]PJOK!T51="","",[38]PJOK!T51)</f>
        <v>0</v>
      </c>
      <c r="U51" s="135">
        <f>IF([38]PJOK!U51="","",[38]PJOK!U51)</f>
        <v>0</v>
      </c>
      <c r="V51" s="135">
        <f>IF([38]PJOK!V51="","",[38]PJOK!V51)</f>
        <v>0</v>
      </c>
      <c r="W51" s="301">
        <f t="shared" ref="W51:W54" si="15">IF(COUNT(G51:N51)&lt;2,"",ROUND(SUM(G51:N51)/$W$6,0))</f>
        <v>0</v>
      </c>
      <c r="X51" s="301">
        <f t="shared" ref="X51:X54" si="16">IF(COUNT(O51:V51)&lt;2,"",ROUND(SUM(O51:V51)/$X$6,0))</f>
        <v>0</v>
      </c>
      <c r="Y51" s="351">
        <f>IF([38]PJOK!Y51="","",[38]PJOK!Y51)</f>
        <v>0</v>
      </c>
      <c r="Z51" s="302">
        <f t="shared" si="8"/>
        <v>0</v>
      </c>
      <c r="AA51" s="201">
        <f t="shared" si="9"/>
        <v>0</v>
      </c>
      <c r="AB51" s="201">
        <f t="shared" si="10"/>
        <v>0</v>
      </c>
      <c r="AC51" s="201">
        <f t="shared" si="11"/>
        <v>1</v>
      </c>
      <c r="AD51" s="201">
        <f t="shared" si="12"/>
        <v>1</v>
      </c>
      <c r="AE51" s="221" t="str">
        <f t="shared" si="13"/>
        <v>Menunjukkan penguasaan dalam perilaku sportif dalam bermain</v>
      </c>
      <c r="AF51" s="226" t="str">
        <f t="shared" si="14"/>
        <v>Perlu bantuan dalam perilaku sportif dalam bermain</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73"/>
      <c r="B52" s="134" t="str">
        <f t="shared" si="7"/>
        <v/>
      </c>
      <c r="C52" s="135" t="str">
        <f>IF(Data!F48="","",Data!F48)</f>
        <v/>
      </c>
      <c r="D52" s="135" t="str">
        <f>IF(Data!G48="","",Data!G48)</f>
        <v/>
      </c>
      <c r="E52" s="152" t="str">
        <f>IF(Data!H48="","",Data!H48)</f>
        <v/>
      </c>
      <c r="F52" s="135" t="str">
        <f>IF(Data!I48="","",Data!I48)</f>
        <v/>
      </c>
      <c r="G52" s="135">
        <f>IF([38]PJOK!G52="","",[38]PJOK!G52)</f>
        <v>0</v>
      </c>
      <c r="H52" s="135">
        <f>IF([38]PJOK!H52="","",[38]PJOK!H52)</f>
        <v>0</v>
      </c>
      <c r="I52" s="135">
        <f>IF([38]PJOK!I52="","",[38]PJOK!I52)</f>
        <v>0</v>
      </c>
      <c r="J52" s="135">
        <f>IF([38]PJOK!J52="","",[38]PJOK!J52)</f>
        <v>0</v>
      </c>
      <c r="K52" s="135">
        <f>IF([38]PJOK!K52="","",[38]PJOK!K52)</f>
        <v>0</v>
      </c>
      <c r="L52" s="135">
        <f>IF([38]PJOK!L52="","",[38]PJOK!L52)</f>
        <v>0</v>
      </c>
      <c r="M52" s="135">
        <f>IF([38]PJOK!M52="","",[38]PJOK!M52)</f>
        <v>0</v>
      </c>
      <c r="N52" s="135">
        <f>IF([38]PJOK!N52="","",[38]PJOK!N52)</f>
        <v>0</v>
      </c>
      <c r="O52" s="135">
        <f>IF([38]PJOK!O52="","",[38]PJOK!O52)</f>
        <v>0</v>
      </c>
      <c r="P52" s="135">
        <f>IF([38]PJOK!P52="","",[38]PJOK!P52)</f>
        <v>0</v>
      </c>
      <c r="Q52" s="135">
        <f>IF([38]PJOK!Q52="","",[38]PJOK!Q52)</f>
        <v>0</v>
      </c>
      <c r="R52" s="135">
        <f>IF([38]PJOK!R52="","",[38]PJOK!R52)</f>
        <v>0</v>
      </c>
      <c r="S52" s="135">
        <f>IF([38]PJOK!S52="","",[38]PJOK!S52)</f>
        <v>0</v>
      </c>
      <c r="T52" s="135">
        <f>IF([38]PJOK!T52="","",[38]PJOK!T52)</f>
        <v>0</v>
      </c>
      <c r="U52" s="135">
        <f>IF([38]PJOK!U52="","",[38]PJOK!U52)</f>
        <v>0</v>
      </c>
      <c r="V52" s="135">
        <f>IF([38]PJOK!V52="","",[38]PJOK!V52)</f>
        <v>0</v>
      </c>
      <c r="W52" s="301">
        <f t="shared" si="15"/>
        <v>0</v>
      </c>
      <c r="X52" s="301">
        <f t="shared" si="16"/>
        <v>0</v>
      </c>
      <c r="Y52" s="351">
        <f>IF([38]PJOK!Y52="","",[38]PJOK!Y52)</f>
        <v>0</v>
      </c>
      <c r="Z52" s="302">
        <f t="shared" si="8"/>
        <v>0</v>
      </c>
      <c r="AA52" s="201">
        <f t="shared" si="9"/>
        <v>0</v>
      </c>
      <c r="AB52" s="201">
        <f t="shared" si="10"/>
        <v>0</v>
      </c>
      <c r="AC52" s="201">
        <f t="shared" si="11"/>
        <v>1</v>
      </c>
      <c r="AD52" s="201">
        <f t="shared" si="12"/>
        <v>1</v>
      </c>
      <c r="AE52" s="221" t="str">
        <f t="shared" si="13"/>
        <v>Menunjukkan penguasaan dalam perilaku sportif dalam bermain</v>
      </c>
      <c r="AF52" s="226" t="str">
        <f t="shared" si="14"/>
        <v>Perlu bantuan dalam perilaku sportif dalam bermain</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73"/>
      <c r="B53" s="134" t="str">
        <f t="shared" si="7"/>
        <v/>
      </c>
      <c r="C53" s="135" t="str">
        <f>IF(Data!F49="","",Data!F49)</f>
        <v/>
      </c>
      <c r="D53" s="135" t="str">
        <f>IF(Data!G49="","",Data!G49)</f>
        <v/>
      </c>
      <c r="E53" s="152" t="str">
        <f>IF(Data!H49="","",Data!H49)</f>
        <v/>
      </c>
      <c r="F53" s="135" t="str">
        <f>IF(Data!I49="","",Data!I49)</f>
        <v/>
      </c>
      <c r="G53" s="135">
        <f>IF([38]PJOK!G53="","",[38]PJOK!G53)</f>
        <v>0</v>
      </c>
      <c r="H53" s="135">
        <f>IF([38]PJOK!H53="","",[38]PJOK!H53)</f>
        <v>0</v>
      </c>
      <c r="I53" s="135">
        <f>IF([38]PJOK!I53="","",[38]PJOK!I53)</f>
        <v>0</v>
      </c>
      <c r="J53" s="135">
        <f>IF([38]PJOK!J53="","",[38]PJOK!J53)</f>
        <v>0</v>
      </c>
      <c r="K53" s="135">
        <f>IF([38]PJOK!K53="","",[38]PJOK!K53)</f>
        <v>0</v>
      </c>
      <c r="L53" s="135">
        <f>IF([38]PJOK!L53="","",[38]PJOK!L53)</f>
        <v>0</v>
      </c>
      <c r="M53" s="135">
        <f>IF([38]PJOK!M53="","",[38]PJOK!M53)</f>
        <v>0</v>
      </c>
      <c r="N53" s="135">
        <f>IF([38]PJOK!N53="","",[38]PJOK!N53)</f>
        <v>0</v>
      </c>
      <c r="O53" s="135">
        <f>IF([38]PJOK!O53="","",[38]PJOK!O53)</f>
        <v>0</v>
      </c>
      <c r="P53" s="135">
        <f>IF([38]PJOK!P53="","",[38]PJOK!P53)</f>
        <v>0</v>
      </c>
      <c r="Q53" s="135">
        <f>IF([38]PJOK!Q53="","",[38]PJOK!Q53)</f>
        <v>0</v>
      </c>
      <c r="R53" s="135">
        <f>IF([38]PJOK!R53="","",[38]PJOK!R53)</f>
        <v>0</v>
      </c>
      <c r="S53" s="135">
        <f>IF([38]PJOK!S53="","",[38]PJOK!S53)</f>
        <v>0</v>
      </c>
      <c r="T53" s="135">
        <f>IF([38]PJOK!T53="","",[38]PJOK!T53)</f>
        <v>0</v>
      </c>
      <c r="U53" s="135">
        <f>IF([38]PJOK!U53="","",[38]PJOK!U53)</f>
        <v>0</v>
      </c>
      <c r="V53" s="135">
        <f>IF([38]PJOK!V53="","",[38]PJOK!V53)</f>
        <v>0</v>
      </c>
      <c r="W53" s="301">
        <f t="shared" si="15"/>
        <v>0</v>
      </c>
      <c r="X53" s="301">
        <f t="shared" si="16"/>
        <v>0</v>
      </c>
      <c r="Y53" s="351">
        <f>IF([38]PJOK!Y53="","",[38]PJOK!Y53)</f>
        <v>0</v>
      </c>
      <c r="Z53" s="302">
        <f t="shared" si="8"/>
        <v>0</v>
      </c>
      <c r="AA53" s="201">
        <f t="shared" si="9"/>
        <v>0</v>
      </c>
      <c r="AB53" s="201">
        <f t="shared" si="10"/>
        <v>0</v>
      </c>
      <c r="AC53" s="201">
        <f t="shared" si="11"/>
        <v>1</v>
      </c>
      <c r="AD53" s="201">
        <f t="shared" si="12"/>
        <v>1</v>
      </c>
      <c r="AE53" s="221" t="str">
        <f t="shared" si="13"/>
        <v>Menunjukkan penguasaan dalam perilaku sportif dalam bermain</v>
      </c>
      <c r="AF53" s="226" t="str">
        <f t="shared" si="14"/>
        <v>Perlu bantuan dalam perilaku sportif dalam bermain</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x14ac:dyDescent="0.25">
      <c r="A54" s="173"/>
      <c r="B54" s="134" t="e">
        <f t="shared" si="7"/>
        <v>#VALUE!</v>
      </c>
      <c r="C54" s="135">
        <f>IF(Data!F50="","",Data!F50)</f>
        <v>2</v>
      </c>
      <c r="D54" s="135">
        <f>IF(Data!G50="","",Data!G50)</f>
        <v>3</v>
      </c>
      <c r="E54" s="152">
        <f>IF(Data!H50="","",Data!H50)</f>
        <v>4</v>
      </c>
      <c r="F54" s="135">
        <f>IF(Data!I50="","",Data!I50)</f>
        <v>5</v>
      </c>
      <c r="G54" s="135">
        <f>IF([38]PJOK!G54="","",[38]PJOK!G54)</f>
        <v>0</v>
      </c>
      <c r="H54" s="135">
        <f>IF([38]PJOK!H54="","",[38]PJOK!H54)</f>
        <v>0</v>
      </c>
      <c r="I54" s="135">
        <f>IF([38]PJOK!I54="","",[38]PJOK!I54)</f>
        <v>0</v>
      </c>
      <c r="J54" s="135">
        <f>IF([38]PJOK!J54="","",[38]PJOK!J54)</f>
        <v>0</v>
      </c>
      <c r="K54" s="135">
        <f>IF([38]PJOK!K54="","",[38]PJOK!K54)</f>
        <v>0</v>
      </c>
      <c r="L54" s="135">
        <f>IF([38]PJOK!L54="","",[38]PJOK!L54)</f>
        <v>0</v>
      </c>
      <c r="M54" s="135">
        <f>IF([38]PJOK!M54="","",[38]PJOK!M54)</f>
        <v>0</v>
      </c>
      <c r="N54" s="135">
        <f>IF([38]PJOK!N54="","",[38]PJOK!N54)</f>
        <v>0</v>
      </c>
      <c r="O54" s="135">
        <f>IF([38]PJOK!O54="","",[38]PJOK!O54)</f>
        <v>0</v>
      </c>
      <c r="P54" s="135">
        <f>IF([38]PJOK!P54="","",[38]PJOK!P54)</f>
        <v>0</v>
      </c>
      <c r="Q54" s="135">
        <f>IF([38]PJOK!Q54="","",[38]PJOK!Q54)</f>
        <v>0</v>
      </c>
      <c r="R54" s="135">
        <f>IF([38]PJOK!R54="","",[38]PJOK!R54)</f>
        <v>0</v>
      </c>
      <c r="S54" s="135">
        <f>IF([38]PJOK!S54="","",[38]PJOK!S54)</f>
        <v>0</v>
      </c>
      <c r="T54" s="135">
        <f>IF([38]PJOK!T54="","",[38]PJOK!T54)</f>
        <v>0</v>
      </c>
      <c r="U54" s="135" t="str">
        <f>IF([38]PJOK!U54="","",[38]PJOK!U54)</f>
        <v>Pegandon,        Desember  2023</v>
      </c>
      <c r="V54" s="135">
        <f>IF([38]PJOK!V54="","",[38]PJOK!V54)</f>
        <v>0</v>
      </c>
      <c r="W54" s="301">
        <f t="shared" si="15"/>
        <v>0</v>
      </c>
      <c r="X54" s="301">
        <f t="shared" si="16"/>
        <v>0</v>
      </c>
      <c r="Y54" s="351">
        <f>IF([38]PJOK!Y54="","",[38]PJOK!Y54)</f>
        <v>0</v>
      </c>
      <c r="Z54" s="302">
        <f t="shared" si="8"/>
        <v>0</v>
      </c>
      <c r="AA54" s="201">
        <f t="shared" si="9"/>
        <v>0</v>
      </c>
      <c r="AB54" s="201">
        <f t="shared" si="10"/>
        <v>0</v>
      </c>
      <c r="AC54" s="201">
        <f t="shared" si="11"/>
        <v>1</v>
      </c>
      <c r="AD54" s="201">
        <f t="shared" si="12"/>
        <v>1</v>
      </c>
      <c r="AE54" s="221" t="str">
        <f t="shared" si="13"/>
        <v>Menunjukkan penguasaan dalam perilaku sportif dalam bermain</v>
      </c>
      <c r="AF54" s="226" t="str">
        <f t="shared" si="14"/>
        <v>Perlu bantuan dalam perilaku sportif dalam bermain</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x14ac:dyDescent="0.25">
      <c r="A55" s="173"/>
      <c r="B55" s="184">
        <v>1</v>
      </c>
      <c r="C55" s="184">
        <v>2</v>
      </c>
      <c r="D55" s="184">
        <v>3</v>
      </c>
      <c r="E55" s="184">
        <v>4</v>
      </c>
      <c r="F55" s="184">
        <v>5</v>
      </c>
      <c r="G55" s="353" t="e">
        <f>IF(#REF!="","",#REF!)</f>
        <v>#REF!</v>
      </c>
      <c r="H55" s="354" t="e">
        <f>IF(#REF!="","",#REF!)</f>
        <v>#REF!</v>
      </c>
      <c r="I55" s="354" t="e">
        <f>IF(#REF!="","",#REF!)</f>
        <v>#REF!</v>
      </c>
      <c r="J55" s="354" t="e">
        <f>IF(#REF!="","",#REF!)</f>
        <v>#REF!</v>
      </c>
      <c r="K55" s="354" t="e">
        <f>IF(#REF!="","",#REF!)</f>
        <v>#REF!</v>
      </c>
      <c r="L55" s="354" t="e">
        <f>IF(#REF!="","",#REF!)</f>
        <v>#REF!</v>
      </c>
      <c r="M55" s="354" t="e">
        <f>IF(#REF!="","",#REF!)</f>
        <v>#REF!</v>
      </c>
      <c r="N55" s="355" t="e">
        <f>IF(#REF!="","",#REF!)</f>
        <v>#REF!</v>
      </c>
      <c r="O55" s="135" t="e">
        <f>IF(#REF!="","",#REF!)</f>
        <v>#REF!</v>
      </c>
      <c r="P55" s="135" t="e">
        <f>IF(#REF!="","",#REF!)</f>
        <v>#REF!</v>
      </c>
      <c r="Q55" s="135" t="e">
        <f>IF(#REF!="","",#REF!)</f>
        <v>#REF!</v>
      </c>
      <c r="R55" s="135" t="e">
        <f>IF(#REF!="","",#REF!)</f>
        <v>#REF!</v>
      </c>
      <c r="S55" s="135" t="e">
        <f>IF(#REF!="","",#REF!)</f>
        <v>#REF!</v>
      </c>
      <c r="T55" s="135" t="e">
        <f>IF(#REF!="","",#REF!)</f>
        <v>#REF!</v>
      </c>
      <c r="U55" s="135" t="e">
        <f>IF(#REF!="","",#REF!)</f>
        <v>#REF!</v>
      </c>
      <c r="V55" s="350" t="e">
        <f>IF(#REF!="","",#REF!)</f>
        <v>#REF!</v>
      </c>
      <c r="W55" s="184">
        <v>22</v>
      </c>
      <c r="X55" s="184">
        <v>23</v>
      </c>
      <c r="Y55" s="184">
        <v>24</v>
      </c>
      <c r="Z55" s="184">
        <v>25</v>
      </c>
      <c r="AA55" s="184">
        <v>27</v>
      </c>
      <c r="AB55" s="184">
        <v>28</v>
      </c>
      <c r="AC55" s="184">
        <v>31</v>
      </c>
      <c r="AD55" s="184">
        <v>32</v>
      </c>
      <c r="AE55" s="184">
        <v>33</v>
      </c>
      <c r="AF55" s="184">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73"/>
      <c r="B56" s="184"/>
      <c r="C56" s="184"/>
      <c r="D56" s="184"/>
      <c r="E56" s="184"/>
      <c r="F56" s="184"/>
      <c r="G56" s="353" t="e">
        <f>IF(#REF!="","",#REF!)</f>
        <v>#REF!</v>
      </c>
      <c r="H56" s="354" t="e">
        <f>IF(#REF!="","",#REF!)</f>
        <v>#REF!</v>
      </c>
      <c r="I56" s="354" t="e">
        <f>IF(#REF!="","",#REF!)</f>
        <v>#REF!</v>
      </c>
      <c r="J56" s="354" t="e">
        <f>IF(#REF!="","",#REF!)</f>
        <v>#REF!</v>
      </c>
      <c r="K56" s="354" t="e">
        <f>IF(#REF!="","",#REF!)</f>
        <v>#REF!</v>
      </c>
      <c r="L56" s="354" t="e">
        <f>IF(#REF!="","",#REF!)</f>
        <v>#REF!</v>
      </c>
      <c r="M56" s="354" t="e">
        <f>IF(#REF!="","",#REF!)</f>
        <v>#REF!</v>
      </c>
      <c r="N56" s="355" t="e">
        <f>IF(#REF!="","",#REF!)</f>
        <v>#REF!</v>
      </c>
      <c r="O56" s="135" t="e">
        <f>IF(#REF!="","",#REF!)</f>
        <v>#REF!</v>
      </c>
      <c r="P56" s="135" t="e">
        <f>IF(#REF!="","",#REF!)</f>
        <v>#REF!</v>
      </c>
      <c r="Q56" s="135" t="e">
        <f>IF(#REF!="","",#REF!)</f>
        <v>#REF!</v>
      </c>
      <c r="R56" s="135" t="e">
        <f>IF(#REF!="","",#REF!)</f>
        <v>#REF!</v>
      </c>
      <c r="S56" s="135" t="e">
        <f>IF(#REF!="","",#REF!)</f>
        <v>#REF!</v>
      </c>
      <c r="T56" s="135" t="e">
        <f>IF(#REF!="","",#REF!)</f>
        <v>#REF!</v>
      </c>
      <c r="U56" s="135" t="e">
        <f>IF(#REF!="","",#REF!)</f>
        <v>#REF!</v>
      </c>
      <c r="V56" s="350" t="e">
        <f>IF(#REF!="","",#REF!)</f>
        <v>#REF!</v>
      </c>
      <c r="W56" s="184"/>
      <c r="X56" s="184"/>
      <c r="Y56" s="184"/>
      <c r="Z56" s="184"/>
      <c r="AA56" s="184"/>
      <c r="AB56" s="184"/>
      <c r="AC56" s="184"/>
      <c r="AD56" s="184"/>
      <c r="AE56" s="184"/>
      <c r="AF56" s="184"/>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c r="AC57" s="247"/>
      <c r="AD57" s="247"/>
      <c r="AE57" s="247"/>
      <c r="AF57" s="247"/>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47"/>
      <c r="C58" s="247"/>
      <c r="D58" s="247"/>
      <c r="E58" s="247"/>
      <c r="F58" s="247"/>
      <c r="G58" s="247"/>
      <c r="H58" s="247"/>
      <c r="I58" s="247"/>
      <c r="J58" s="247"/>
      <c r="K58" s="247"/>
      <c r="L58" s="247"/>
      <c r="M58" s="247"/>
      <c r="N58" s="247"/>
      <c r="O58" s="247"/>
      <c r="P58" s="247"/>
      <c r="Q58" s="247"/>
      <c r="R58" s="247"/>
      <c r="S58" s="247"/>
      <c r="T58" s="247"/>
      <c r="U58" s="249" t="s">
        <v>297</v>
      </c>
      <c r="V58" s="247"/>
      <c r="W58" s="247"/>
      <c r="X58" s="247"/>
      <c r="Y58" s="247"/>
      <c r="Z58" s="247"/>
      <c r="AA58" s="247"/>
      <c r="AB58" s="247"/>
      <c r="AC58" s="247"/>
      <c r="AD58" s="247"/>
      <c r="AE58" s="247"/>
      <c r="AF58" s="247"/>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47"/>
      <c r="C59" s="247"/>
      <c r="D59" s="247"/>
      <c r="E59" s="247"/>
      <c r="F59" s="247"/>
      <c r="G59" s="247"/>
      <c r="H59" s="247"/>
      <c r="I59" s="247"/>
      <c r="J59" s="247"/>
      <c r="K59" s="247"/>
      <c r="L59" s="247"/>
      <c r="M59" s="247"/>
      <c r="N59" s="247"/>
      <c r="O59" s="247"/>
      <c r="P59" s="247"/>
      <c r="Q59" s="247"/>
      <c r="R59" s="247"/>
      <c r="S59" s="247"/>
      <c r="T59" s="247"/>
      <c r="U59" s="249" t="s">
        <v>116</v>
      </c>
      <c r="V59" s="247"/>
      <c r="W59" s="247"/>
      <c r="X59" s="247"/>
      <c r="Y59" s="247"/>
      <c r="Z59" s="247"/>
      <c r="AA59" s="247"/>
      <c r="AB59" s="247"/>
      <c r="AC59" s="247"/>
      <c r="AD59" s="247"/>
      <c r="AE59" s="247"/>
      <c r="AF59" s="247"/>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47"/>
      <c r="C60" s="247"/>
      <c r="D60" s="247"/>
      <c r="E60" s="247"/>
      <c r="F60" s="247"/>
      <c r="G60" s="247"/>
      <c r="H60" s="247"/>
      <c r="I60" s="247"/>
      <c r="J60" s="247"/>
      <c r="K60" s="247"/>
      <c r="L60" s="247"/>
      <c r="M60" s="247"/>
      <c r="N60" s="247"/>
      <c r="O60" s="247"/>
      <c r="P60" s="247"/>
      <c r="Q60" s="247"/>
      <c r="R60" s="247"/>
      <c r="S60" s="247"/>
      <c r="T60" s="247"/>
      <c r="U60" s="247"/>
      <c r="V60" s="247"/>
      <c r="W60" s="247"/>
      <c r="X60" s="247"/>
      <c r="Y60" s="247"/>
      <c r="Z60" s="247"/>
      <c r="AA60" s="247"/>
      <c r="AB60" s="247"/>
      <c r="AC60" s="247"/>
      <c r="AD60" s="247"/>
      <c r="AE60" s="247"/>
      <c r="AF60" s="247"/>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c r="AC61" s="247"/>
      <c r="AD61" s="247"/>
      <c r="AE61" s="247"/>
      <c r="AF61" s="247"/>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47"/>
      <c r="C62" s="247"/>
      <c r="D62" s="247"/>
      <c r="E62" s="247"/>
      <c r="F62" s="247"/>
      <c r="G62" s="247"/>
      <c r="H62" s="247"/>
      <c r="I62" s="247"/>
      <c r="J62" s="247"/>
      <c r="K62" s="247"/>
      <c r="L62" s="247"/>
      <c r="M62" s="247"/>
      <c r="N62" s="247"/>
      <c r="O62" s="247"/>
      <c r="P62" s="247"/>
      <c r="Q62" s="247"/>
      <c r="R62" s="247"/>
      <c r="S62" s="247"/>
      <c r="T62" s="247"/>
      <c r="U62" s="247"/>
      <c r="V62" s="247"/>
      <c r="W62" s="247"/>
      <c r="X62" s="247"/>
      <c r="Y62" s="247"/>
      <c r="Z62" s="247"/>
      <c r="AA62" s="247"/>
      <c r="AB62" s="247"/>
      <c r="AC62" s="247"/>
      <c r="AD62" s="247"/>
      <c r="AE62" s="247"/>
      <c r="AF62" s="247"/>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47"/>
      <c r="C63" s="247"/>
      <c r="D63" s="247"/>
      <c r="E63" s="247"/>
      <c r="F63" s="247"/>
      <c r="G63" s="247"/>
      <c r="H63" s="247"/>
      <c r="I63" s="247"/>
      <c r="J63" s="247"/>
      <c r="K63" s="247"/>
      <c r="L63" s="247"/>
      <c r="M63" s="247"/>
      <c r="N63" s="247"/>
      <c r="O63" s="247"/>
      <c r="P63" s="247"/>
      <c r="Q63" s="247"/>
      <c r="R63" s="247"/>
      <c r="S63" s="247"/>
      <c r="T63" s="247"/>
      <c r="U63" s="259"/>
      <c r="V63" s="250"/>
      <c r="W63" s="250"/>
      <c r="X63" s="250"/>
      <c r="Y63" s="247"/>
      <c r="Z63" s="247"/>
      <c r="AA63" s="247"/>
      <c r="AB63" s="247"/>
      <c r="AC63" s="247"/>
      <c r="AD63" s="247"/>
      <c r="AE63" s="247"/>
      <c r="AF63" s="247"/>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47"/>
      <c r="C64" s="247"/>
      <c r="D64" s="247"/>
      <c r="E64" s="247"/>
      <c r="F64" s="247"/>
      <c r="G64" s="247"/>
      <c r="H64" s="247"/>
      <c r="I64" s="247"/>
      <c r="J64" s="247"/>
      <c r="K64" s="247"/>
      <c r="L64" s="247"/>
      <c r="M64" s="247"/>
      <c r="N64" s="247"/>
      <c r="O64" s="247"/>
      <c r="P64" s="247"/>
      <c r="Q64" s="247"/>
      <c r="R64" s="247"/>
      <c r="S64" s="247"/>
      <c r="T64" s="247"/>
      <c r="U64" s="248" t="s">
        <v>161</v>
      </c>
      <c r="V64" s="247"/>
      <c r="W64" s="247"/>
      <c r="X64" s="247"/>
      <c r="Y64" s="247"/>
      <c r="Z64" s="247"/>
      <c r="AA64" s="247"/>
      <c r="AB64" s="247"/>
      <c r="AC64" s="247"/>
      <c r="AD64" s="247"/>
      <c r="AE64" s="247"/>
      <c r="AF64" s="247"/>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47"/>
      <c r="C65" s="247"/>
      <c r="D65" s="247"/>
      <c r="E65" s="247"/>
      <c r="F65" s="247"/>
      <c r="G65" s="247"/>
      <c r="H65" s="247"/>
      <c r="I65" s="247"/>
      <c r="J65" s="247"/>
      <c r="K65" s="247"/>
      <c r="L65" s="247"/>
      <c r="M65" s="247"/>
      <c r="N65" s="247"/>
      <c r="O65" s="247"/>
      <c r="P65" s="247"/>
      <c r="Q65" s="247"/>
      <c r="R65" s="247"/>
      <c r="S65" s="247"/>
      <c r="T65" s="247"/>
      <c r="U65" s="247"/>
      <c r="V65" s="247"/>
      <c r="W65" s="247"/>
      <c r="X65" s="247"/>
      <c r="Y65" s="247"/>
      <c r="Z65" s="247"/>
      <c r="AA65" s="247"/>
      <c r="AB65" s="247"/>
      <c r="AC65" s="247"/>
      <c r="AD65" s="247"/>
      <c r="AE65" s="247"/>
      <c r="AF65" s="247"/>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73"/>
      <c r="B66" s="32"/>
      <c r="C66" s="33"/>
      <c r="D66" s="33"/>
      <c r="E66" s="32"/>
      <c r="F66" s="32"/>
      <c r="G66" s="239" t="s">
        <v>18</v>
      </c>
      <c r="H66" s="240" t="s">
        <v>118</v>
      </c>
      <c r="I66" s="637" t="s">
        <v>240</v>
      </c>
      <c r="J66" s="638"/>
      <c r="K66" s="638"/>
      <c r="L66" s="638"/>
      <c r="M66" s="638"/>
      <c r="N66" s="638"/>
      <c r="O66" s="638"/>
      <c r="P66" s="638"/>
      <c r="Q66" s="638"/>
      <c r="R66" s="638"/>
      <c r="S66" s="638"/>
      <c r="T66" s="638"/>
      <c r="U66" s="638"/>
      <c r="V66" s="639"/>
      <c r="W66" s="32"/>
      <c r="X66" s="32"/>
      <c r="Y66" s="32"/>
      <c r="Z66" s="33"/>
      <c r="AA66" s="32"/>
      <c r="AB66" s="32"/>
      <c r="AC66" s="32"/>
      <c r="AD66" s="32"/>
      <c r="AE66" s="32"/>
      <c r="AF66" s="32"/>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73"/>
      <c r="B67" s="32"/>
      <c r="C67" s="185" t="s">
        <v>139</v>
      </c>
      <c r="D67" s="33"/>
      <c r="E67" s="32"/>
      <c r="F67" s="640" t="s">
        <v>134</v>
      </c>
      <c r="G67" s="231">
        <v>1</v>
      </c>
      <c r="H67" s="356" t="s">
        <v>119</v>
      </c>
      <c r="I67" s="643" t="str">
        <f>IF([38]PJOK!I63="","",[38]PJOK!I63)</f>
        <v>perilaku sportif dalam bermain</v>
      </c>
      <c r="J67" s="644"/>
      <c r="K67" s="644"/>
      <c r="L67" s="644"/>
      <c r="M67" s="644"/>
      <c r="N67" s="644"/>
      <c r="O67" s="644"/>
      <c r="P67" s="644"/>
      <c r="Q67" s="644"/>
      <c r="R67" s="644"/>
      <c r="S67" s="644"/>
      <c r="T67" s="644"/>
      <c r="U67" s="644"/>
      <c r="V67" s="645"/>
      <c r="W67" s="32"/>
      <c r="X67" s="32"/>
      <c r="Y67" s="32"/>
      <c r="Z67" s="33"/>
      <c r="AA67" s="32"/>
      <c r="AB67" s="32"/>
      <c r="AC67" s="32"/>
      <c r="AD67" s="32"/>
      <c r="AE67" s="32"/>
      <c r="AF67" s="32"/>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73"/>
      <c r="B68" s="32"/>
      <c r="C68" s="187" t="s">
        <v>146</v>
      </c>
      <c r="D68" s="187"/>
      <c r="E68" s="32"/>
      <c r="F68" s="641"/>
      <c r="G68" s="232">
        <v>2</v>
      </c>
      <c r="H68" s="357" t="s">
        <v>120</v>
      </c>
      <c r="I68" s="643" t="str">
        <f>IF([38]PJOK!I64="","",[38]PJOK!I64)</f>
        <v>tanggung jawab dalam penggunaan sarana dan prasarana pembelajaran serta menjaga keselamatan diri sendir &amp; orang lain</v>
      </c>
      <c r="J68" s="644"/>
      <c r="K68" s="644"/>
      <c r="L68" s="644"/>
      <c r="M68" s="644"/>
      <c r="N68" s="644"/>
      <c r="O68" s="644"/>
      <c r="P68" s="644"/>
      <c r="Q68" s="644"/>
      <c r="R68" s="644"/>
      <c r="S68" s="644"/>
      <c r="T68" s="644"/>
      <c r="U68" s="644"/>
      <c r="V68" s="645"/>
      <c r="W68" s="32"/>
      <c r="X68" s="32"/>
      <c r="Y68" s="32"/>
      <c r="Z68" s="33"/>
      <c r="AA68" s="32"/>
      <c r="AB68" s="32"/>
      <c r="AC68" s="32"/>
      <c r="AD68" s="32"/>
      <c r="AE68" s="32"/>
      <c r="AF68" s="32"/>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73"/>
      <c r="B69" s="32"/>
      <c r="C69" s="187" t="s">
        <v>147</v>
      </c>
      <c r="D69" s="187"/>
      <c r="E69" s="32"/>
      <c r="F69" s="641"/>
      <c r="G69" s="232">
        <v>3</v>
      </c>
      <c r="H69" s="358" t="s">
        <v>121</v>
      </c>
      <c r="I69" s="643" t="str">
        <f>IF([38]PJOK!I65="","",[38]PJOK!I65)</f>
        <v>menghargai perbedaan karakteristik individual dalam melakukan berbagai aktivitas fisik</v>
      </c>
      <c r="J69" s="644"/>
      <c r="K69" s="644"/>
      <c r="L69" s="644"/>
      <c r="M69" s="644"/>
      <c r="N69" s="644"/>
      <c r="O69" s="644"/>
      <c r="P69" s="644"/>
      <c r="Q69" s="644"/>
      <c r="R69" s="644"/>
      <c r="S69" s="644"/>
      <c r="T69" s="644"/>
      <c r="U69" s="644"/>
      <c r="V69" s="645"/>
      <c r="W69" s="32"/>
      <c r="X69" s="32"/>
      <c r="Y69" s="32"/>
      <c r="Z69" s="33"/>
      <c r="AA69" s="32"/>
      <c r="AB69" s="32"/>
      <c r="AC69" s="32"/>
      <c r="AD69" s="32"/>
      <c r="AE69" s="32"/>
      <c r="AF69" s="32"/>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73"/>
      <c r="B70" s="32"/>
      <c r="C70" s="215" t="s">
        <v>115</v>
      </c>
      <c r="D70" s="187"/>
      <c r="E70" s="32"/>
      <c r="F70" s="641"/>
      <c r="G70" s="232">
        <v>4</v>
      </c>
      <c r="H70" s="357" t="s">
        <v>122</v>
      </c>
      <c r="I70" s="643" t="str">
        <f>IF([38]PJOK!I66="","",[38]PJOK!I66)</f>
        <v>kerjasama dalam melakukan berbagai aktivitas fisik</v>
      </c>
      <c r="J70" s="644"/>
      <c r="K70" s="644"/>
      <c r="L70" s="644"/>
      <c r="M70" s="644"/>
      <c r="N70" s="644"/>
      <c r="O70" s="644"/>
      <c r="P70" s="644"/>
      <c r="Q70" s="644"/>
      <c r="R70" s="644"/>
      <c r="S70" s="644"/>
      <c r="T70" s="644"/>
      <c r="U70" s="644"/>
      <c r="V70" s="645"/>
      <c r="W70" s="32"/>
      <c r="X70" s="32"/>
      <c r="Y70" s="32"/>
      <c r="Z70" s="33"/>
      <c r="AA70" s="32"/>
      <c r="AB70" s="32"/>
      <c r="AC70" s="32"/>
      <c r="AD70" s="32"/>
      <c r="AE70" s="32"/>
      <c r="AF70" s="32"/>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73"/>
      <c r="B71" s="32"/>
      <c r="C71" s="32"/>
      <c r="D71" s="32"/>
      <c r="E71" s="32"/>
      <c r="F71" s="641"/>
      <c r="G71" s="232">
        <v>5</v>
      </c>
      <c r="H71" s="358" t="s">
        <v>123</v>
      </c>
      <c r="I71" s="643">
        <f>IF([38]PJOK!I67="","",[38]PJOK!I67)</f>
        <v>0</v>
      </c>
      <c r="J71" s="644"/>
      <c r="K71" s="644"/>
      <c r="L71" s="644"/>
      <c r="M71" s="644"/>
      <c r="N71" s="644"/>
      <c r="O71" s="644"/>
      <c r="P71" s="644"/>
      <c r="Q71" s="644"/>
      <c r="R71" s="644"/>
      <c r="S71" s="644"/>
      <c r="T71" s="644"/>
      <c r="U71" s="644"/>
      <c r="V71" s="645"/>
      <c r="W71" s="32"/>
      <c r="X71" s="32"/>
      <c r="Y71" s="32"/>
      <c r="Z71" s="33"/>
      <c r="AA71" s="32"/>
      <c r="AB71" s="32"/>
      <c r="AC71" s="32"/>
      <c r="AD71" s="32"/>
      <c r="AE71" s="32"/>
      <c r="AF71" s="32"/>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73"/>
      <c r="B72" s="32"/>
      <c r="C72" s="32"/>
      <c r="D72" s="32"/>
      <c r="E72" s="32"/>
      <c r="F72" s="641"/>
      <c r="G72" s="232">
        <v>6</v>
      </c>
      <c r="H72" s="357" t="s">
        <v>124</v>
      </c>
      <c r="I72" s="643">
        <f>IF([38]PJOK!I68="","",[38]PJOK!I68)</f>
        <v>0</v>
      </c>
      <c r="J72" s="644"/>
      <c r="K72" s="644"/>
      <c r="L72" s="644"/>
      <c r="M72" s="644"/>
      <c r="N72" s="644"/>
      <c r="O72" s="644"/>
      <c r="P72" s="644"/>
      <c r="Q72" s="644"/>
      <c r="R72" s="644"/>
      <c r="S72" s="644"/>
      <c r="T72" s="644"/>
      <c r="U72" s="644"/>
      <c r="V72" s="645"/>
      <c r="W72" s="32"/>
      <c r="X72" s="32"/>
      <c r="Y72" s="32"/>
      <c r="Z72" s="33"/>
      <c r="AA72" s="32"/>
      <c r="AB72" s="32"/>
      <c r="AC72" s="32"/>
      <c r="AD72" s="32"/>
      <c r="AE72" s="32"/>
      <c r="AF72" s="32"/>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73"/>
      <c r="B73" s="32"/>
      <c r="C73" s="32"/>
      <c r="D73" s="32"/>
      <c r="E73" s="32"/>
      <c r="F73" s="641"/>
      <c r="G73" s="232">
        <v>7</v>
      </c>
      <c r="H73" s="358" t="s">
        <v>125</v>
      </c>
      <c r="I73" s="643">
        <f>IF([38]PJOK!I69="","",[38]PJOK!I69)</f>
        <v>0</v>
      </c>
      <c r="J73" s="644"/>
      <c r="K73" s="644"/>
      <c r="L73" s="644"/>
      <c r="M73" s="644"/>
      <c r="N73" s="644"/>
      <c r="O73" s="644"/>
      <c r="P73" s="644"/>
      <c r="Q73" s="644"/>
      <c r="R73" s="644"/>
      <c r="S73" s="644"/>
      <c r="T73" s="644"/>
      <c r="U73" s="644"/>
      <c r="V73" s="645"/>
      <c r="W73" s="32"/>
      <c r="X73" s="32"/>
      <c r="Y73" s="32"/>
      <c r="Z73" s="33"/>
      <c r="AA73" s="32"/>
      <c r="AB73" s="32"/>
      <c r="AC73" s="32"/>
      <c r="AD73" s="32"/>
      <c r="AE73" s="32"/>
      <c r="AF73" s="32"/>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73"/>
      <c r="B74" s="32"/>
      <c r="C74" s="32"/>
      <c r="D74" s="32"/>
      <c r="E74" s="32"/>
      <c r="F74" s="642"/>
      <c r="G74" s="233">
        <v>8</v>
      </c>
      <c r="H74" s="359" t="s">
        <v>126</v>
      </c>
      <c r="I74" s="643">
        <f>IF([38]PJOK!I70="","",[38]PJOK!I70)</f>
        <v>0</v>
      </c>
      <c r="J74" s="644"/>
      <c r="K74" s="644"/>
      <c r="L74" s="644"/>
      <c r="M74" s="644"/>
      <c r="N74" s="644"/>
      <c r="O74" s="644"/>
      <c r="P74" s="644"/>
      <c r="Q74" s="644"/>
      <c r="R74" s="644"/>
      <c r="S74" s="644"/>
      <c r="T74" s="644"/>
      <c r="U74" s="644"/>
      <c r="V74" s="645"/>
      <c r="W74" s="32"/>
      <c r="X74" s="32"/>
      <c r="Y74" s="32"/>
      <c r="Z74" s="33"/>
      <c r="AA74" s="32"/>
      <c r="AB74" s="32"/>
      <c r="AC74" s="32"/>
      <c r="AD74" s="32"/>
      <c r="AE74" s="32"/>
      <c r="AF74" s="32"/>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73"/>
      <c r="B75" s="33"/>
      <c r="C75" s="188"/>
      <c r="D75" s="188"/>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73"/>
      <c r="B76" s="33"/>
      <c r="C76" s="188"/>
      <c r="D76" s="188"/>
      <c r="E76" s="186"/>
      <c r="F76" s="186"/>
      <c r="G76" s="186"/>
      <c r="H76" s="186"/>
      <c r="I76" s="186"/>
      <c r="J76" s="186"/>
      <c r="K76" s="186"/>
      <c r="L76" s="186"/>
      <c r="M76" s="186"/>
      <c r="N76" s="186"/>
      <c r="O76" s="186"/>
      <c r="P76" s="186"/>
      <c r="Q76" s="186"/>
      <c r="R76" s="186"/>
      <c r="S76" s="186"/>
      <c r="T76" s="186"/>
      <c r="U76" s="186"/>
      <c r="V76" s="186"/>
      <c r="W76" s="186"/>
      <c r="X76" s="186"/>
      <c r="Y76" s="186"/>
      <c r="Z76" s="186"/>
      <c r="AA76" s="186"/>
      <c r="AB76" s="186"/>
      <c r="AC76" s="186"/>
      <c r="AD76" s="186"/>
      <c r="AE76" s="186"/>
      <c r="AF76" s="186"/>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73"/>
      <c r="B77" s="185"/>
      <c r="C77" s="33"/>
      <c r="D77" s="33"/>
      <c r="E77" s="32"/>
      <c r="F77" s="32"/>
      <c r="G77" s="32"/>
      <c r="H77" s="32"/>
      <c r="I77" s="32"/>
      <c r="J77" s="32"/>
      <c r="K77" s="32"/>
      <c r="L77" s="32"/>
      <c r="M77" s="32"/>
      <c r="N77" s="32"/>
      <c r="O77" s="32"/>
      <c r="P77" s="32"/>
      <c r="Q77" s="32"/>
      <c r="R77" s="32"/>
      <c r="S77" s="32"/>
      <c r="T77" s="32"/>
      <c r="U77" s="32"/>
      <c r="V77" s="32"/>
      <c r="W77" s="32"/>
      <c r="X77" s="32"/>
      <c r="Y77" s="32"/>
      <c r="Z77" s="33"/>
      <c r="AA77" s="32"/>
      <c r="AB77" s="32"/>
      <c r="AC77" s="32"/>
      <c r="AD77" s="32"/>
      <c r="AE77" s="32"/>
      <c r="AF77" s="32"/>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73"/>
      <c r="B78" s="32"/>
      <c r="C78" s="187"/>
      <c r="D78" s="187"/>
      <c r="E78" s="189"/>
      <c r="F78" s="32"/>
      <c r="G78" s="646" t="s">
        <v>131</v>
      </c>
      <c r="H78" s="646"/>
      <c r="I78" s="646"/>
      <c r="J78" s="646"/>
      <c r="K78" s="646"/>
      <c r="L78" s="646"/>
      <c r="M78" s="646"/>
      <c r="N78" s="646"/>
      <c r="O78" s="646"/>
      <c r="P78" s="646"/>
      <c r="Q78" s="646"/>
      <c r="R78" s="646"/>
      <c r="S78" s="646"/>
      <c r="T78" s="646"/>
      <c r="U78" s="646"/>
      <c r="V78" s="646"/>
      <c r="W78" s="646"/>
      <c r="X78" s="32"/>
      <c r="Y78" s="32"/>
      <c r="Z78" s="32"/>
      <c r="AA78" s="190"/>
      <c r="AB78" s="190"/>
      <c r="AC78" s="190"/>
      <c r="AD78" s="190"/>
      <c r="AE78" s="190"/>
      <c r="AF78" s="190"/>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73"/>
      <c r="B79" s="32"/>
      <c r="C79" s="187"/>
      <c r="D79" s="187"/>
      <c r="E79" s="32"/>
      <c r="F79" s="32"/>
      <c r="G79" s="647" t="s">
        <v>132</v>
      </c>
      <c r="H79" s="647"/>
      <c r="I79" s="647"/>
      <c r="J79" s="648" t="s">
        <v>133</v>
      </c>
      <c r="K79" s="648"/>
      <c r="L79" s="648"/>
      <c r="M79" s="648"/>
      <c r="N79" s="648"/>
      <c r="O79" s="648"/>
      <c r="P79" s="648"/>
      <c r="Q79" s="648"/>
      <c r="R79" s="648"/>
      <c r="S79" s="648"/>
      <c r="T79" s="648"/>
      <c r="U79" s="648"/>
      <c r="V79" s="648"/>
      <c r="W79" s="648"/>
      <c r="X79" s="32"/>
      <c r="Y79" s="32"/>
      <c r="Z79" s="33"/>
      <c r="AA79" s="191"/>
      <c r="AB79" s="191"/>
      <c r="AC79" s="191"/>
      <c r="AD79" s="191"/>
      <c r="AE79" s="191"/>
      <c r="AF79" s="191"/>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73"/>
      <c r="B80" s="32"/>
      <c r="C80" s="187"/>
      <c r="D80" s="187"/>
      <c r="E80" s="32"/>
      <c r="F80" s="32"/>
      <c r="G80" s="211" t="e">
        <f>I81+1</f>
        <v>#REF!</v>
      </c>
      <c r="H80" s="212" t="s">
        <v>2</v>
      </c>
      <c r="I80" s="211">
        <v>100</v>
      </c>
      <c r="J80" s="636" t="s">
        <v>140</v>
      </c>
      <c r="K80" s="636"/>
      <c r="L80" s="636"/>
      <c r="M80" s="636"/>
      <c r="N80" s="636"/>
      <c r="O80" s="636"/>
      <c r="P80" s="636"/>
      <c r="Q80" s="636"/>
      <c r="R80" s="636"/>
      <c r="S80" s="636"/>
      <c r="T80" s="636"/>
      <c r="U80" s="636"/>
      <c r="V80" s="636"/>
      <c r="W80" s="636"/>
      <c r="X80" s="32"/>
      <c r="Y80" s="192"/>
      <c r="Z80" s="193"/>
      <c r="AA80" s="194"/>
      <c r="AB80" s="194"/>
      <c r="AC80" s="194"/>
      <c r="AD80" s="194"/>
      <c r="AE80" s="194"/>
      <c r="AF80" s="194"/>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73"/>
      <c r="B81" s="32"/>
      <c r="C81" s="187"/>
      <c r="D81" s="187"/>
      <c r="E81" s="32"/>
      <c r="F81" s="32"/>
      <c r="G81" s="211" t="e">
        <f>I82+1</f>
        <v>#REF!</v>
      </c>
      <c r="H81" s="212" t="s">
        <v>2</v>
      </c>
      <c r="I81" s="211" t="e">
        <f>ROUNDDOWN(G81+($I$80-G81)/2,0)</f>
        <v>#REF!</v>
      </c>
      <c r="J81" s="636" t="s">
        <v>141</v>
      </c>
      <c r="K81" s="636"/>
      <c r="L81" s="636"/>
      <c r="M81" s="636"/>
      <c r="N81" s="636"/>
      <c r="O81" s="636"/>
      <c r="P81" s="636"/>
      <c r="Q81" s="636"/>
      <c r="R81" s="636"/>
      <c r="S81" s="636"/>
      <c r="T81" s="636"/>
      <c r="U81" s="636"/>
      <c r="V81" s="636"/>
      <c r="W81" s="636"/>
      <c r="X81" s="32"/>
      <c r="Y81" s="192"/>
      <c r="Z81" s="193"/>
      <c r="AA81" s="194"/>
      <c r="AB81" s="194"/>
      <c r="AC81" s="194"/>
      <c r="AD81" s="194"/>
      <c r="AE81" s="194"/>
      <c r="AF81" s="194"/>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73"/>
      <c r="B82" s="32"/>
      <c r="C82" s="195"/>
      <c r="D82" s="195"/>
      <c r="E82" s="32"/>
      <c r="F82" s="32"/>
      <c r="G82" s="214" t="e">
        <f>#REF!</f>
        <v>#REF!</v>
      </c>
      <c r="H82" s="212" t="s">
        <v>2</v>
      </c>
      <c r="I82" s="211" t="e">
        <f>ROUNDDOWN(G82+($I$80-G82)/3,0)</f>
        <v>#REF!</v>
      </c>
      <c r="J82" s="636" t="s">
        <v>142</v>
      </c>
      <c r="K82" s="636"/>
      <c r="L82" s="636"/>
      <c r="M82" s="636"/>
      <c r="N82" s="636"/>
      <c r="O82" s="636"/>
      <c r="P82" s="636"/>
      <c r="Q82" s="636"/>
      <c r="R82" s="636"/>
      <c r="S82" s="636"/>
      <c r="T82" s="636"/>
      <c r="U82" s="636"/>
      <c r="V82" s="636"/>
      <c r="W82" s="636"/>
      <c r="X82" s="32"/>
      <c r="Y82" s="196"/>
      <c r="Z82" s="193"/>
      <c r="AA82" s="194"/>
      <c r="AB82" s="194"/>
      <c r="AC82" s="194"/>
      <c r="AD82" s="194"/>
      <c r="AE82" s="194"/>
      <c r="AF82" s="194"/>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73"/>
      <c r="B83" s="32"/>
      <c r="C83" s="33"/>
      <c r="D83" s="33"/>
      <c r="E83" s="32"/>
      <c r="F83" s="32"/>
      <c r="G83" s="211">
        <v>0</v>
      </c>
      <c r="H83" s="212" t="s">
        <v>2</v>
      </c>
      <c r="I83" s="211" t="e">
        <f>G82-1</f>
        <v>#REF!</v>
      </c>
      <c r="J83" s="636" t="s">
        <v>143</v>
      </c>
      <c r="K83" s="636"/>
      <c r="L83" s="636"/>
      <c r="M83" s="636"/>
      <c r="N83" s="636"/>
      <c r="O83" s="636"/>
      <c r="P83" s="636"/>
      <c r="Q83" s="636"/>
      <c r="R83" s="636"/>
      <c r="S83" s="636"/>
      <c r="T83" s="636"/>
      <c r="U83" s="636"/>
      <c r="V83" s="636"/>
      <c r="W83" s="636"/>
      <c r="X83" s="32"/>
      <c r="Y83" s="192"/>
      <c r="Z83" s="193"/>
      <c r="AA83" s="192"/>
      <c r="AB83" s="192"/>
      <c r="AC83" s="192"/>
      <c r="AD83" s="192"/>
      <c r="AE83" s="192"/>
      <c r="AF83" s="192"/>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73"/>
      <c r="B84" s="32"/>
      <c r="C84" s="33"/>
      <c r="D84" s="33"/>
      <c r="E84" s="32"/>
      <c r="F84" s="32"/>
      <c r="G84" s="647"/>
      <c r="H84" s="647"/>
      <c r="I84" s="647"/>
      <c r="J84" s="648"/>
      <c r="K84" s="648"/>
      <c r="L84" s="648"/>
      <c r="M84" s="648"/>
      <c r="N84" s="648"/>
      <c r="O84" s="648"/>
      <c r="P84" s="648"/>
      <c r="Q84" s="648"/>
      <c r="R84" s="648"/>
      <c r="S84" s="648"/>
      <c r="T84" s="648"/>
      <c r="U84" s="648"/>
      <c r="V84" s="648"/>
      <c r="W84" s="648"/>
      <c r="X84" s="32"/>
      <c r="Y84" s="32"/>
      <c r="Z84" s="33"/>
      <c r="AA84" s="32"/>
      <c r="AB84" s="32"/>
      <c r="AC84" s="32"/>
      <c r="AD84" s="32"/>
      <c r="AE84" s="32"/>
      <c r="AF84" s="32"/>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646" t="s">
        <v>131</v>
      </c>
      <c r="H85" s="646"/>
      <c r="I85" s="646"/>
      <c r="J85" s="646"/>
      <c r="K85" s="646"/>
      <c r="L85" s="646"/>
      <c r="M85" s="646"/>
      <c r="N85" s="646"/>
      <c r="O85" s="646"/>
      <c r="P85" s="646"/>
      <c r="Q85" s="646"/>
      <c r="R85" s="646"/>
      <c r="S85" s="646"/>
      <c r="T85" s="646"/>
      <c r="U85" s="646"/>
      <c r="V85" s="646"/>
      <c r="W85" s="646"/>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647" t="s">
        <v>132</v>
      </c>
      <c r="H86" s="647"/>
      <c r="I86" s="647"/>
      <c r="J86" s="648" t="s">
        <v>133</v>
      </c>
      <c r="K86" s="648"/>
      <c r="L86" s="648"/>
      <c r="M86" s="648"/>
      <c r="N86" s="648"/>
      <c r="O86" s="648"/>
      <c r="P86" s="648"/>
      <c r="Q86" s="648"/>
      <c r="R86" s="648"/>
      <c r="S86" s="648"/>
      <c r="T86" s="648"/>
      <c r="U86" s="648"/>
      <c r="V86" s="648"/>
      <c r="W86" s="648"/>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197" t="e">
        <f>G80</f>
        <v>#REF!</v>
      </c>
      <c r="H87" s="198" t="s">
        <v>2</v>
      </c>
      <c r="I87" s="197">
        <f>I80</f>
        <v>100</v>
      </c>
      <c r="J87" s="636" t="s">
        <v>140</v>
      </c>
      <c r="K87" s="636"/>
      <c r="L87" s="636"/>
      <c r="M87" s="636"/>
      <c r="N87" s="636"/>
      <c r="O87" s="636"/>
      <c r="P87" s="636"/>
      <c r="Q87" s="636"/>
      <c r="R87" s="636"/>
      <c r="S87" s="636"/>
      <c r="T87" s="636"/>
      <c r="U87" s="636"/>
      <c r="V87" s="636"/>
      <c r="W87" s="636"/>
      <c r="Z87" s="4"/>
    </row>
    <row r="88" spans="1:98" ht="15" hidden="1" customHeight="1" x14ac:dyDescent="0.25">
      <c r="C88" s="4"/>
      <c r="D88" s="4"/>
      <c r="G88" s="197" t="e">
        <f t="shared" ref="G88:G90" si="17">G81</f>
        <v>#REF!</v>
      </c>
      <c r="H88" s="198" t="s">
        <v>2</v>
      </c>
      <c r="I88" s="197" t="e">
        <f t="shared" ref="I88:I89" si="18">I81</f>
        <v>#REF!</v>
      </c>
      <c r="J88" s="636" t="s">
        <v>141</v>
      </c>
      <c r="K88" s="636"/>
      <c r="L88" s="636"/>
      <c r="M88" s="636"/>
      <c r="N88" s="636"/>
      <c r="O88" s="636"/>
      <c r="P88" s="636"/>
      <c r="Q88" s="636"/>
      <c r="R88" s="636"/>
      <c r="S88" s="636"/>
      <c r="T88" s="636"/>
      <c r="U88" s="636"/>
      <c r="V88" s="636"/>
      <c r="W88" s="636"/>
    </row>
    <row r="89" spans="1:98" ht="15" hidden="1" customHeight="1" x14ac:dyDescent="0.25">
      <c r="C89" s="4"/>
      <c r="D89" s="4"/>
      <c r="G89" s="197" t="e">
        <f t="shared" si="17"/>
        <v>#REF!</v>
      </c>
      <c r="H89" s="198" t="s">
        <v>2</v>
      </c>
      <c r="I89" s="197" t="e">
        <f t="shared" si="18"/>
        <v>#REF!</v>
      </c>
      <c r="J89" s="636" t="s">
        <v>142</v>
      </c>
      <c r="K89" s="636"/>
      <c r="L89" s="636"/>
      <c r="M89" s="636"/>
      <c r="N89" s="636"/>
      <c r="O89" s="636"/>
      <c r="P89" s="636"/>
      <c r="Q89" s="636"/>
      <c r="R89" s="636"/>
      <c r="S89" s="636"/>
      <c r="T89" s="636"/>
      <c r="U89" s="636"/>
      <c r="V89" s="636"/>
      <c r="W89" s="636"/>
    </row>
    <row r="90" spans="1:98" ht="15" hidden="1" customHeight="1" x14ac:dyDescent="0.25">
      <c r="C90" s="4"/>
      <c r="D90" s="4"/>
      <c r="G90" s="197">
        <f t="shared" si="17"/>
        <v>0</v>
      </c>
      <c r="H90" s="198" t="s">
        <v>2</v>
      </c>
      <c r="I90" s="197" t="s">
        <v>275</v>
      </c>
      <c r="J90" s="636" t="s">
        <v>143</v>
      </c>
      <c r="K90" s="636"/>
      <c r="L90" s="636"/>
      <c r="M90" s="636"/>
      <c r="N90" s="636"/>
      <c r="O90" s="636"/>
      <c r="P90" s="636"/>
      <c r="Q90" s="636"/>
      <c r="R90" s="636"/>
      <c r="S90" s="636"/>
      <c r="T90" s="636"/>
      <c r="U90" s="636"/>
      <c r="V90" s="636"/>
      <c r="W90" s="636"/>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J87:W87"/>
    <mergeCell ref="J88:W88"/>
    <mergeCell ref="J89:W89"/>
    <mergeCell ref="J90:W90"/>
    <mergeCell ref="J83:W83"/>
    <mergeCell ref="G84:I84"/>
    <mergeCell ref="J84:W84"/>
    <mergeCell ref="G85:W85"/>
    <mergeCell ref="G86:I86"/>
    <mergeCell ref="J86:W86"/>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7:N7"/>
    <mergeCell ref="O7:V7"/>
    <mergeCell ref="Z7:Z8"/>
    <mergeCell ref="AE7:AE8"/>
    <mergeCell ref="AF7:AF8"/>
    <mergeCell ref="AC8:AD8"/>
    <mergeCell ref="G2:V2"/>
    <mergeCell ref="E4:F4"/>
    <mergeCell ref="G4:V4"/>
    <mergeCell ref="B5:C5"/>
    <mergeCell ref="G5:V5"/>
    <mergeCell ref="G3:V3"/>
    <mergeCell ref="B7:B8"/>
    <mergeCell ref="C7:C8"/>
    <mergeCell ref="D7:D8"/>
    <mergeCell ref="E7:E8"/>
    <mergeCell ref="F7:F8"/>
  </mergeCells>
  <conditionalFormatting sqref="O55:V56 B9:AF54">
    <cfRule type="expression" dxfId="381" priority="77">
      <formula>AND($B9&lt;&gt;"",$B10="")</formula>
    </cfRule>
    <cfRule type="expression" dxfId="380" priority="78">
      <formula>$B9=""</formula>
    </cfRule>
  </conditionalFormatting>
  <conditionalFormatting sqref="Y82 G78 G85">
    <cfRule type="expression" dxfId="379" priority="69">
      <formula>$G$77="kkm tunggal"</formula>
    </cfRule>
  </conditionalFormatting>
  <conditionalFormatting sqref="G8:V8">
    <cfRule type="expression" dxfId="378" priority="54">
      <formula>COUNTA(G$9:G$54)&gt;0</formula>
    </cfRule>
  </conditionalFormatting>
  <conditionalFormatting sqref="G55:N56">
    <cfRule type="expression" dxfId="377" priority="30">
      <formula>AND($B55&lt;&gt;"",$B56="")</formula>
    </cfRule>
    <cfRule type="expression" dxfId="376" priority="31">
      <formula>$B55=""</formula>
    </cfRule>
  </conditionalFormatting>
  <conditionalFormatting sqref="G55:N56">
    <cfRule type="expression" dxfId="375" priority="25">
      <formula>COUNTIF($G55:$N55,G55)&gt;1</formula>
    </cfRule>
  </conditionalFormatting>
  <conditionalFormatting sqref="AE10:AE54">
    <cfRule type="expression" dxfId="374" priority="19">
      <formula>AND($B9&lt;&gt;"",$B10="")</formula>
    </cfRule>
    <cfRule type="expression" dxfId="373" priority="20">
      <formula>$B9=""</formula>
    </cfRule>
  </conditionalFormatting>
  <dataValidations count="9">
    <dataValidation allowBlank="1" showInputMessage="1" showErrorMessage="1" prompt="Mohon diisi Bobot Nilai. Jika tidak Melakukan penilaian Sumatif silahkan tulis Bobot Nilai 0" sqref="X8" xr:uid="{00000000-0002-0000-0F00-000000000000}"/>
    <dataValidation allowBlank="1" showInputMessage="1" showErrorMessage="1" prompt="Mohon diisi Bobot Nilai" sqref="W8 Y8" xr:uid="{00000000-0002-0000-0F00-000001000000}"/>
    <dataValidation allowBlank="1" showInputMessage="1" showErrorMessage="1" prompt="Bobot Nilai" sqref="W6:Y6" xr:uid="{00000000-0002-0000-0F00-000002000000}"/>
    <dataValidation allowBlank="1" showInputMessage="1" showErrorMessage="1" prompt="Rata-rata Harian" sqref="W7" xr:uid="{00000000-0002-0000-0F00-000003000000}"/>
    <dataValidation type="textLength" operator="lessThanOrEqual" allowBlank="1" showInputMessage="1" showErrorMessage="1" sqref="I67:V74" xr:uid="{00000000-0002-0000-0F00-000004000000}">
      <formula1>100</formula1>
    </dataValidation>
    <dataValidation type="textLength" operator="lessThanOrEqual" allowBlank="1" showInputMessage="1" showErrorMessage="1" errorTitle="Petunjuk" error="Tulis ringkasan KD maksimal 65 huruf" sqref="W68:AF74" xr:uid="{00000000-0002-0000-0F00-000005000000}">
      <formula1>65</formula1>
    </dataValidation>
    <dataValidation allowBlank="1" showInputMessage="1" showErrorMessage="1" prompt="KKM" sqref="I81:I82" xr:uid="{00000000-0002-0000-0F00-000006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H55:N56 Y9:Y54 G9:G56 H9:V54" xr:uid="{00000000-0002-0000-0F00-000007000000}">
      <formula1>AND(G9&gt;0,G9&lt;=101,COUNTIF($G9:$N9,G9)=1)</formula1>
    </dataValidation>
    <dataValidation type="custom" allowBlank="1" showInputMessage="1" showErrorMessage="1" error="Ada nilai yang sama Bro!" prompt="JIKA ADA NILAI SUMATIF YANG SAMA, MAKA NILAI SUMATIF YG LAIN DITAMBAH angka 1-4 dibelakang koma. Misalnya 82 dan 82,2" sqref="O55:V56" xr:uid="{00000000-0002-0000-0F00-000008000000}">
      <formula1>AND(O55&gt;0,O55&lt;=101,COUNTIF($O55:$V55,O55)=1)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tabColor rgb="FF0000FF"/>
  </sheetPr>
  <dimension ref="A1:CV97"/>
  <sheetViews>
    <sheetView showGridLines="0" topLeftCell="A2" zoomScale="81" zoomScaleNormal="81" zoomScaleSheetLayoutView="80" workbookViewId="0">
      <pane xSplit="6" ySplit="7" topLeftCell="G9" activePane="bottomRight" state="frozen"/>
      <selection activeCell="W9" sqref="W9:X50"/>
      <selection pane="topRight" activeCell="W9" sqref="W9:X50"/>
      <selection pane="bottomLeft" activeCell="W9" sqref="W9:X50"/>
      <selection pane="bottomRight" activeCell="W9" sqref="W9:X5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73"/>
      <c r="B1" s="174"/>
      <c r="C1" s="174"/>
      <c r="D1" s="174"/>
      <c r="E1" s="174"/>
      <c r="F1" s="174"/>
      <c r="G1" s="174"/>
      <c r="H1" s="174"/>
      <c r="I1" s="174"/>
      <c r="J1" s="174"/>
      <c r="K1" s="174"/>
      <c r="L1" s="174"/>
      <c r="M1" s="174"/>
      <c r="N1" s="174"/>
      <c r="O1" s="174"/>
      <c r="P1" s="174"/>
      <c r="Q1" s="174"/>
      <c r="R1" s="174"/>
      <c r="S1" s="174"/>
      <c r="T1" s="174"/>
      <c r="U1" s="174"/>
      <c r="V1" s="174"/>
      <c r="W1" s="174"/>
      <c r="X1" s="174"/>
      <c r="Y1" s="174"/>
      <c r="Z1" s="174"/>
      <c r="AA1" s="174"/>
      <c r="AB1" s="174"/>
      <c r="AC1" s="174"/>
      <c r="AD1" s="174"/>
      <c r="AE1" s="174"/>
      <c r="AF1" s="174"/>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73"/>
      <c r="B2" s="260"/>
      <c r="C2" s="261"/>
      <c r="D2" s="261"/>
      <c r="E2" s="237" t="s">
        <v>128</v>
      </c>
      <c r="F2" s="238"/>
      <c r="G2" s="619" t="str">
        <f>Data!C4</f>
        <v>SMP ISLAM PEGANDON</v>
      </c>
      <c r="H2" s="619"/>
      <c r="I2" s="619"/>
      <c r="J2" s="619"/>
      <c r="K2" s="619"/>
      <c r="L2" s="619"/>
      <c r="M2" s="619"/>
      <c r="N2" s="619"/>
      <c r="O2" s="619"/>
      <c r="P2" s="619"/>
      <c r="Q2" s="619"/>
      <c r="R2" s="619"/>
      <c r="S2" s="619"/>
      <c r="T2" s="619"/>
      <c r="U2" s="619"/>
      <c r="V2" s="619"/>
      <c r="W2" s="207"/>
      <c r="X2" s="207"/>
      <c r="Y2" s="207"/>
      <c r="Z2" s="207"/>
      <c r="AA2" s="207"/>
      <c r="AB2" s="207"/>
      <c r="AC2" s="207"/>
      <c r="AD2" s="207"/>
      <c r="AE2" s="207"/>
      <c r="AF2" s="207"/>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73"/>
      <c r="B3" s="260"/>
      <c r="C3" s="261"/>
      <c r="D3" s="261"/>
      <c r="E3" s="371"/>
      <c r="F3" s="372"/>
      <c r="G3" s="622" t="str">
        <f>"TAHUN PELAJARAN "&amp;Data!$C$20</f>
        <v>TAHUN PELAJARAN 2024 / 2025</v>
      </c>
      <c r="H3" s="622"/>
      <c r="I3" s="622"/>
      <c r="J3" s="622"/>
      <c r="K3" s="622"/>
      <c r="L3" s="622"/>
      <c r="M3" s="622"/>
      <c r="N3" s="622"/>
      <c r="O3" s="622"/>
      <c r="P3" s="622"/>
      <c r="Q3" s="622"/>
      <c r="R3" s="622"/>
      <c r="S3" s="622"/>
      <c r="T3" s="622"/>
      <c r="U3" s="622"/>
      <c r="V3" s="622"/>
      <c r="W3" s="207"/>
      <c r="X3" s="207"/>
      <c r="Y3" s="207"/>
      <c r="Z3" s="207"/>
      <c r="AA3" s="207"/>
      <c r="AB3" s="207"/>
      <c r="AC3" s="207"/>
      <c r="AD3" s="207"/>
      <c r="AE3" s="207"/>
      <c r="AF3" s="207"/>
      <c r="BY3" s="4"/>
      <c r="BZ3" s="4"/>
      <c r="CA3" s="4"/>
      <c r="CB3" s="4"/>
      <c r="CC3" s="4"/>
      <c r="CD3" s="4"/>
      <c r="CE3" s="4"/>
      <c r="CF3" s="4"/>
      <c r="CG3" s="4"/>
      <c r="CH3" s="4"/>
      <c r="CI3" s="4"/>
      <c r="CJ3" s="4"/>
      <c r="CK3" s="4"/>
      <c r="CL3" s="4"/>
      <c r="CM3" s="4"/>
      <c r="CN3" s="4"/>
      <c r="CO3" s="4"/>
      <c r="CP3" s="4"/>
      <c r="CQ3" s="4"/>
      <c r="CR3" s="4"/>
      <c r="CS3" s="4"/>
      <c r="CT3" s="4"/>
    </row>
    <row r="4" spans="1:98" s="176" customFormat="1" ht="27.75" customHeight="1" x14ac:dyDescent="0.25">
      <c r="A4" s="175"/>
      <c r="B4" s="262"/>
      <c r="C4" s="263"/>
      <c r="D4" s="263"/>
      <c r="E4" s="620" t="s">
        <v>159</v>
      </c>
      <c r="F4" s="621"/>
      <c r="G4" s="622" t="str">
        <f>Menu!B12</f>
        <v>Informatika</v>
      </c>
      <c r="H4" s="622"/>
      <c r="I4" s="622"/>
      <c r="J4" s="622"/>
      <c r="K4" s="622"/>
      <c r="L4" s="622"/>
      <c r="M4" s="622"/>
      <c r="N4" s="622"/>
      <c r="O4" s="622"/>
      <c r="P4" s="622"/>
      <c r="Q4" s="622"/>
      <c r="R4" s="622"/>
      <c r="S4" s="622"/>
      <c r="T4" s="622"/>
      <c r="U4" s="622"/>
      <c r="V4" s="622"/>
      <c r="W4" s="207"/>
      <c r="X4" s="207"/>
      <c r="Y4" s="207"/>
      <c r="Z4" s="207"/>
      <c r="AA4" s="207"/>
      <c r="AB4" s="207"/>
      <c r="AC4" s="207"/>
      <c r="AD4" s="207"/>
      <c r="AE4" s="207"/>
      <c r="AF4" s="207"/>
    </row>
    <row r="5" spans="1:98" s="7" customFormat="1" ht="35.25" customHeight="1" thickBot="1" x14ac:dyDescent="0.3">
      <c r="A5" s="173"/>
      <c r="B5" s="623"/>
      <c r="C5" s="623"/>
      <c r="D5" s="347"/>
      <c r="E5" s="235"/>
      <c r="F5" s="236"/>
      <c r="G5" s="624" t="str">
        <f>'AQIDAH - AKHLAK'!G5</f>
        <v>Perolehan Hasil Assesmen Peserta Didik Kelas IX B Semester II ( Genap )</v>
      </c>
      <c r="H5" s="625"/>
      <c r="I5" s="625"/>
      <c r="J5" s="625"/>
      <c r="K5" s="625"/>
      <c r="L5" s="625"/>
      <c r="M5" s="625"/>
      <c r="N5" s="625"/>
      <c r="O5" s="625"/>
      <c r="P5" s="625"/>
      <c r="Q5" s="625"/>
      <c r="R5" s="625"/>
      <c r="S5" s="625"/>
      <c r="T5" s="625"/>
      <c r="U5" s="625"/>
      <c r="V5" s="625"/>
      <c r="W5" s="207"/>
      <c r="X5" s="207"/>
      <c r="Y5" s="207"/>
      <c r="Z5" s="207"/>
      <c r="AA5" s="207"/>
      <c r="AB5" s="207"/>
      <c r="AC5" s="207"/>
      <c r="AD5" s="207"/>
      <c r="AE5" s="207"/>
      <c r="AF5" s="207"/>
      <c r="BY5" s="4"/>
      <c r="BZ5" s="4"/>
      <c r="CA5" s="4"/>
      <c r="CB5" s="4"/>
      <c r="CC5" s="4"/>
      <c r="CD5" s="4"/>
      <c r="CE5" s="4"/>
      <c r="CF5" s="4"/>
      <c r="CG5" s="4"/>
      <c r="CH5" s="4"/>
      <c r="CI5" s="4"/>
      <c r="CJ5" s="4"/>
      <c r="CK5" s="4"/>
      <c r="CL5" s="4"/>
      <c r="CM5" s="4"/>
      <c r="CN5" s="4"/>
      <c r="CO5" s="4"/>
      <c r="CP5" s="4"/>
      <c r="CQ5" s="4"/>
      <c r="CR5" s="4"/>
      <c r="CS5" s="4"/>
      <c r="CT5" s="4"/>
    </row>
    <row r="6" spans="1:98" s="179" customFormat="1" ht="25.5" hidden="1" customHeight="1" thickBot="1" x14ac:dyDescent="0.3">
      <c r="A6" s="177"/>
      <c r="B6" s="178"/>
      <c r="C6" s="178"/>
      <c r="D6" s="178"/>
      <c r="E6" s="178"/>
      <c r="F6" s="178"/>
      <c r="G6" s="209">
        <f t="shared" ref="G6:V6" si="0">IF(COUNT(G9:G54)&gt;0,1,"")</f>
        <v>1</v>
      </c>
      <c r="H6" s="209">
        <f t="shared" si="0"/>
        <v>1</v>
      </c>
      <c r="I6" s="209">
        <f t="shared" si="0"/>
        <v>1</v>
      </c>
      <c r="J6" s="209">
        <f t="shared" si="0"/>
        <v>1</v>
      </c>
      <c r="K6" s="209">
        <f t="shared" si="0"/>
        <v>1</v>
      </c>
      <c r="L6" s="209">
        <f t="shared" si="0"/>
        <v>1</v>
      </c>
      <c r="M6" s="209">
        <f t="shared" si="0"/>
        <v>1</v>
      </c>
      <c r="N6" s="209">
        <f t="shared" si="0"/>
        <v>1</v>
      </c>
      <c r="O6" s="209">
        <f t="shared" si="0"/>
        <v>1</v>
      </c>
      <c r="P6" s="209">
        <f t="shared" si="0"/>
        <v>1</v>
      </c>
      <c r="Q6" s="209">
        <f t="shared" si="0"/>
        <v>1</v>
      </c>
      <c r="R6" s="209">
        <f t="shared" si="0"/>
        <v>1</v>
      </c>
      <c r="S6" s="209">
        <f t="shared" si="0"/>
        <v>1</v>
      </c>
      <c r="T6" s="209">
        <f t="shared" si="0"/>
        <v>1</v>
      </c>
      <c r="U6" s="209">
        <f t="shared" si="0"/>
        <v>1</v>
      </c>
      <c r="V6" s="209">
        <f t="shared" si="0"/>
        <v>1</v>
      </c>
      <c r="W6" s="210">
        <f>SUM(G6:N6)</f>
        <v>8</v>
      </c>
      <c r="X6" s="210">
        <f>SUM(O6:V6)</f>
        <v>8</v>
      </c>
      <c r="Y6" s="210">
        <f>SUM(W8:Y8)</f>
        <v>3</v>
      </c>
      <c r="Z6" s="208"/>
      <c r="AA6" s="208"/>
      <c r="AB6" s="208"/>
      <c r="AC6" s="208"/>
      <c r="AD6" s="208"/>
      <c r="AE6" s="208"/>
      <c r="AF6" s="208"/>
    </row>
    <row r="7" spans="1:98" s="7" customFormat="1" ht="39.75" customHeight="1" thickBot="1" x14ac:dyDescent="0.3">
      <c r="A7" s="173"/>
      <c r="B7" s="656" t="s">
        <v>0</v>
      </c>
      <c r="C7" s="652" t="s">
        <v>68</v>
      </c>
      <c r="D7" s="652" t="s">
        <v>69</v>
      </c>
      <c r="E7" s="652" t="s">
        <v>1</v>
      </c>
      <c r="F7" s="657" t="s">
        <v>14</v>
      </c>
      <c r="G7" s="658" t="s">
        <v>134</v>
      </c>
      <c r="H7" s="659"/>
      <c r="I7" s="659"/>
      <c r="J7" s="659"/>
      <c r="K7" s="659"/>
      <c r="L7" s="659"/>
      <c r="M7" s="659"/>
      <c r="N7" s="660"/>
      <c r="O7" s="649" t="s">
        <v>135</v>
      </c>
      <c r="P7" s="650"/>
      <c r="Q7" s="650"/>
      <c r="R7" s="650"/>
      <c r="S7" s="650"/>
      <c r="T7" s="650"/>
      <c r="U7" s="650"/>
      <c r="V7" s="651"/>
      <c r="W7" s="241" t="s">
        <v>136</v>
      </c>
      <c r="X7" s="241" t="s">
        <v>138</v>
      </c>
      <c r="Y7" s="241" t="s">
        <v>137</v>
      </c>
      <c r="Z7" s="662" t="s">
        <v>80</v>
      </c>
      <c r="AA7" s="203"/>
      <c r="AB7" s="203"/>
      <c r="AC7" s="203"/>
      <c r="AD7" s="203"/>
      <c r="AE7" s="654" t="s">
        <v>144</v>
      </c>
      <c r="AF7" s="653"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73"/>
      <c r="B8" s="614"/>
      <c r="C8" s="616"/>
      <c r="D8" s="616"/>
      <c r="E8" s="616"/>
      <c r="F8" s="618"/>
      <c r="G8" s="169" t="str">
        <f>H67</f>
        <v>TP-1</v>
      </c>
      <c r="H8" s="170" t="str">
        <f>H68</f>
        <v>TP-2</v>
      </c>
      <c r="I8" s="170" t="str">
        <f>H69</f>
        <v>TP-3</v>
      </c>
      <c r="J8" s="170" t="str">
        <f>H70</f>
        <v>TP-4</v>
      </c>
      <c r="K8" s="170" t="str">
        <f>H71</f>
        <v>TP-5</v>
      </c>
      <c r="L8" s="170" t="str">
        <f>H72</f>
        <v>TP-6</v>
      </c>
      <c r="M8" s="170" t="str">
        <f>H73</f>
        <v>TP-7</v>
      </c>
      <c r="N8" s="171" t="str">
        <f>H74</f>
        <v>TP-8</v>
      </c>
      <c r="O8" s="169" t="s">
        <v>148</v>
      </c>
      <c r="P8" s="170" t="s">
        <v>149</v>
      </c>
      <c r="Q8" s="170" t="s">
        <v>150</v>
      </c>
      <c r="R8" s="170" t="s">
        <v>151</v>
      </c>
      <c r="S8" s="170" t="s">
        <v>152</v>
      </c>
      <c r="T8" s="170" t="s">
        <v>153</v>
      </c>
      <c r="U8" s="170" t="s">
        <v>154</v>
      </c>
      <c r="V8" s="171" t="s">
        <v>155</v>
      </c>
      <c r="W8" s="352">
        <v>1</v>
      </c>
      <c r="X8" s="352">
        <v>1</v>
      </c>
      <c r="Y8" s="352">
        <v>1</v>
      </c>
      <c r="Z8" s="662"/>
      <c r="AA8" s="205" t="s">
        <v>129</v>
      </c>
      <c r="AB8" s="205" t="s">
        <v>130</v>
      </c>
      <c r="AC8" s="655" t="s">
        <v>3</v>
      </c>
      <c r="AD8" s="655"/>
      <c r="AE8" s="654"/>
      <c r="AF8" s="653"/>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73"/>
      <c r="B9" s="134">
        <v>1</v>
      </c>
      <c r="C9" s="135">
        <f>IF(Data!F5="","",Data!F5)</f>
        <v>2111</v>
      </c>
      <c r="D9" s="135" t="str">
        <f>IF(Data!G5="","",Data!G5)</f>
        <v>3109336136</v>
      </c>
      <c r="E9" s="152" t="str">
        <f>IF(Data!H5="","",Data!H5)</f>
        <v>AGA ALBANI ZAMIR</v>
      </c>
      <c r="F9" s="135" t="str">
        <f>IF(Data!I5="","",Data!I5)</f>
        <v>L</v>
      </c>
      <c r="G9" s="351">
        <f>IF([39]INFO!G9="","",[39]INFO!G9)</f>
        <v>75</v>
      </c>
      <c r="H9" s="351">
        <f>IF([39]INFO!H9="","",[39]INFO!H9)</f>
        <v>76</v>
      </c>
      <c r="I9" s="351">
        <f>IF([39]INFO!I9="","",[39]INFO!I9)</f>
        <v>0</v>
      </c>
      <c r="J9" s="351">
        <f>IF([39]INFO!J9="","",[39]INFO!J9)</f>
        <v>0</v>
      </c>
      <c r="K9" s="351">
        <f>IF([39]INFO!K9="","",[39]INFO!K9)</f>
        <v>0</v>
      </c>
      <c r="L9" s="351">
        <f>IF([39]INFO!L9="","",[39]INFO!L9)</f>
        <v>0</v>
      </c>
      <c r="M9" s="351">
        <f>IF([39]INFO!M9="","",[39]INFO!M9)</f>
        <v>0</v>
      </c>
      <c r="N9" s="351">
        <f>IF([39]INFO!N9="","",[39]INFO!N9)</f>
        <v>0</v>
      </c>
      <c r="O9" s="351">
        <f>IF([39]INFO!O9="","",[39]INFO!O9)</f>
        <v>75</v>
      </c>
      <c r="P9" s="351">
        <f>IF([39]INFO!P9="","",[39]INFO!P9)</f>
        <v>0</v>
      </c>
      <c r="Q9" s="351">
        <f>IF([39]INFO!Q9="","",[39]INFO!Q9)</f>
        <v>0</v>
      </c>
      <c r="R9" s="351">
        <f>IF([39]INFO!R9="","",[39]INFO!R9)</f>
        <v>0</v>
      </c>
      <c r="S9" s="351">
        <f>IF([39]INFO!S9="","",[39]INFO!S9)</f>
        <v>0</v>
      </c>
      <c r="T9" s="351">
        <f>IF([39]INFO!T9="","",[39]INFO!T9)</f>
        <v>0</v>
      </c>
      <c r="U9" s="351">
        <f>IF([39]INFO!U9="","",[39]INFO!U9)</f>
        <v>0</v>
      </c>
      <c r="V9" s="351">
        <f>IF([39]INFO!V9="","",[39]INFO!V9)</f>
        <v>0</v>
      </c>
      <c r="W9" s="375">
        <f>IF([39]INFO!W9="","",[39]INFO!W9)</f>
        <v>75.5</v>
      </c>
      <c r="X9" s="375">
        <f>IF([39]INFO!X9="","",[39]INFO!X9)</f>
        <v>75</v>
      </c>
      <c r="Y9" s="351">
        <f>IF([39]INFO!Y9="","",[39]INFO!Y9)</f>
        <v>70</v>
      </c>
      <c r="Z9" s="376">
        <f t="shared" ref="Z9:Z10" si="1">IFERROR(IF(OR(X9="",Y9=""),"",ROUND(((W9*$W$8)+(X9*$X$8)+(Y9*$Y$8))/$Y$6,0)),"")</f>
        <v>74</v>
      </c>
      <c r="AA9" s="377">
        <f>MAX(G9:N9)</f>
        <v>76</v>
      </c>
      <c r="AB9" s="377">
        <f>MIN(G9:N9)</f>
        <v>0</v>
      </c>
      <c r="AC9" s="377">
        <f>MATCH(AA9,G9:N9,0)</f>
        <v>2</v>
      </c>
      <c r="AD9" s="377">
        <f>MATCH(AB9,G9:N9,0)</f>
        <v>3</v>
      </c>
      <c r="AE9" s="378" t="str">
        <f>IFERROR("Menunjukkan penguasaan"&amp; " dalam "&amp;(VLOOKUP(AC9,$G$67:$I$74,3)),"")</f>
        <v xml:space="preserve">Menunjukkan penguasaan dalam perangkat lunak pengolah data angka </v>
      </c>
      <c r="AF9" s="379" t="str">
        <f>IFERROR("Perlu bantuan dalam "&amp;(VLOOKUP(AD9,$G$67:$I$74,3)),"")</f>
        <v>Perlu bantuan dalam 0</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73"/>
      <c r="B10" s="134">
        <f t="shared" ref="B10" si="2">IF(E10="","",B9+1)</f>
        <v>2</v>
      </c>
      <c r="C10" s="135">
        <f>IF(Data!F6="","",Data!F6)</f>
        <v>2100</v>
      </c>
      <c r="D10" s="135" t="str">
        <f>IF(Data!G6="","",Data!G6)</f>
        <v>0108954708</v>
      </c>
      <c r="E10" s="152" t="str">
        <f>IF(Data!H6="","",Data!H6)</f>
        <v>AKBAR FIRLY MAULANA</v>
      </c>
      <c r="F10" s="135" t="str">
        <f>IF(Data!I6="","",Data!I6)</f>
        <v>L</v>
      </c>
      <c r="G10" s="135">
        <f>IF([39]INFO!G10="","",[39]INFO!G10)</f>
        <v>75</v>
      </c>
      <c r="H10" s="135">
        <f>IF([39]INFO!H10="","",[39]INFO!H10)</f>
        <v>77</v>
      </c>
      <c r="I10" s="135">
        <f>IF([39]INFO!I10="","",[39]INFO!I10)</f>
        <v>0</v>
      </c>
      <c r="J10" s="135">
        <f>IF([39]INFO!J10="","",[39]INFO!J10)</f>
        <v>0</v>
      </c>
      <c r="K10" s="135">
        <f>IF([39]INFO!K10="","",[39]INFO!K10)</f>
        <v>0</v>
      </c>
      <c r="L10" s="135">
        <f>IF([39]INFO!L10="","",[39]INFO!L10)</f>
        <v>0</v>
      </c>
      <c r="M10" s="135">
        <f>IF([39]INFO!M10="","",[39]INFO!M10)</f>
        <v>0</v>
      </c>
      <c r="N10" s="135">
        <f>IF([39]INFO!N10="","",[39]INFO!N10)</f>
        <v>0</v>
      </c>
      <c r="O10" s="135">
        <f>IF([39]INFO!O10="","",[39]INFO!O10)</f>
        <v>74</v>
      </c>
      <c r="P10" s="135">
        <f>IF([39]INFO!P10="","",[39]INFO!P10)</f>
        <v>0</v>
      </c>
      <c r="Q10" s="135">
        <f>IF([39]INFO!Q10="","",[39]INFO!Q10)</f>
        <v>0</v>
      </c>
      <c r="R10" s="135">
        <f>IF([39]INFO!R10="","",[39]INFO!R10)</f>
        <v>0</v>
      </c>
      <c r="S10" s="135">
        <f>IF([39]INFO!S10="","",[39]INFO!S10)</f>
        <v>0</v>
      </c>
      <c r="T10" s="135">
        <f>IF([39]INFO!T10="","",[39]INFO!T10)</f>
        <v>0</v>
      </c>
      <c r="U10" s="135">
        <f>IF([39]INFO!U10="","",[39]INFO!U10)</f>
        <v>0</v>
      </c>
      <c r="V10" s="350">
        <f>IF([39]INFO!V10="","",[39]INFO!V10)</f>
        <v>0</v>
      </c>
      <c r="W10" s="375">
        <f>IF([39]INFO!W10="","",[39]INFO!W10)</f>
        <v>76</v>
      </c>
      <c r="X10" s="375">
        <f>IF([39]INFO!X10="","",[39]INFO!X10)</f>
        <v>74</v>
      </c>
      <c r="Y10" s="351">
        <f>IF([39]INFO!Y10="","",[39]INFO!Y10)</f>
        <v>71</v>
      </c>
      <c r="Z10" s="302">
        <f t="shared" si="1"/>
        <v>74</v>
      </c>
      <c r="AA10" s="201">
        <f t="shared" ref="AA10" si="3">MAX(G10:N10)</f>
        <v>77</v>
      </c>
      <c r="AB10" s="201">
        <f t="shared" ref="AB10" si="4">MIN(G10:N10)</f>
        <v>0</v>
      </c>
      <c r="AC10" s="201">
        <f t="shared" ref="AC10" si="5">MATCH(AA10,G10:N10,0)</f>
        <v>2</v>
      </c>
      <c r="AD10" s="201">
        <f t="shared" ref="AD10" si="6">MATCH(AB10,G10:N10,0)</f>
        <v>3</v>
      </c>
      <c r="AE10" s="221" t="str">
        <f>IFERROR("Menunjukkan penguasaan"&amp; " dalam "&amp;(VLOOKUP(AC10,$G$67:$I$74,3)),"")</f>
        <v xml:space="preserve">Menunjukkan penguasaan dalam perangkat lunak pengolah data angka </v>
      </c>
      <c r="AF10" s="226" t="str">
        <f>IFERROR("Perlu bantuan dalam "&amp;(VLOOKUP(AD10,$G$67:$I$74,3)),"")</f>
        <v>Perlu bantuan dalam 0</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73"/>
      <c r="B11" s="134">
        <f t="shared" ref="B11:B56" si="7">IF(E11="","",B10+1)</f>
        <v>3</v>
      </c>
      <c r="C11" s="135">
        <f>IF(Data!F7="","",Data!F7)</f>
        <v>2085</v>
      </c>
      <c r="D11" s="135" t="str">
        <f>IF(Data!G7="","",Data!G7)</f>
        <v>0093911821</v>
      </c>
      <c r="E11" s="152" t="str">
        <f>IF(Data!H7="","",Data!H7)</f>
        <v>ALVINO EWALDO</v>
      </c>
      <c r="F11" s="135" t="str">
        <f>IF(Data!I7="","",Data!I7)</f>
        <v>L</v>
      </c>
      <c r="G11" s="135">
        <f>IF([39]INFO!G11="","",[39]INFO!G11)</f>
        <v>76</v>
      </c>
      <c r="H11" s="135">
        <f>IF([39]INFO!H11="","",[39]INFO!H11)</f>
        <v>71</v>
      </c>
      <c r="I11" s="135">
        <f>IF([39]INFO!I11="","",[39]INFO!I11)</f>
        <v>0</v>
      </c>
      <c r="J11" s="135">
        <f>IF([39]INFO!J11="","",[39]INFO!J11)</f>
        <v>0</v>
      </c>
      <c r="K11" s="135">
        <f>IF([39]INFO!K11="","",[39]INFO!K11)</f>
        <v>0</v>
      </c>
      <c r="L11" s="135">
        <f>IF([39]INFO!L11="","",[39]INFO!L11)</f>
        <v>0</v>
      </c>
      <c r="M11" s="135">
        <f>IF([39]INFO!M11="","",[39]INFO!M11)</f>
        <v>0</v>
      </c>
      <c r="N11" s="135">
        <f>IF([39]INFO!N11="","",[39]INFO!N11)</f>
        <v>0</v>
      </c>
      <c r="O11" s="135">
        <f>IF([39]INFO!O11="","",[39]INFO!O11)</f>
        <v>75</v>
      </c>
      <c r="P11" s="135">
        <f>IF([39]INFO!P11="","",[39]INFO!P11)</f>
        <v>0</v>
      </c>
      <c r="Q11" s="135">
        <f>IF([39]INFO!Q11="","",[39]INFO!Q11)</f>
        <v>0</v>
      </c>
      <c r="R11" s="135">
        <f>IF([39]INFO!R11="","",[39]INFO!R11)</f>
        <v>0</v>
      </c>
      <c r="S11" s="135">
        <f>IF([39]INFO!S11="","",[39]INFO!S11)</f>
        <v>0</v>
      </c>
      <c r="T11" s="135">
        <f>IF([39]INFO!T11="","",[39]INFO!T11)</f>
        <v>0</v>
      </c>
      <c r="U11" s="135">
        <f>IF([39]INFO!U11="","",[39]INFO!U11)</f>
        <v>0</v>
      </c>
      <c r="V11" s="350">
        <f>IF([39]INFO!V11="","",[39]INFO!V11)</f>
        <v>0</v>
      </c>
      <c r="W11" s="375">
        <f>IF([39]INFO!W11="","",[39]INFO!W11)</f>
        <v>73.5</v>
      </c>
      <c r="X11" s="375">
        <f>IF([39]INFO!X11="","",[39]INFO!X11)</f>
        <v>75</v>
      </c>
      <c r="Y11" s="351">
        <f>IF([39]INFO!Y11="","",[39]INFO!Y11)</f>
        <v>72</v>
      </c>
      <c r="Z11" s="302">
        <f t="shared" ref="Z11:Z56" si="8">IFERROR(IF(OR(X11="",Y11=""),"",ROUND(((W11*$W$8)+(X11*$X$8)+(Y11*$Y$8))/$Y$6,0)),"")</f>
        <v>74</v>
      </c>
      <c r="AA11" s="201">
        <f t="shared" ref="AA11:AA56" si="9">MAX(G11:N11)</f>
        <v>76</v>
      </c>
      <c r="AB11" s="201">
        <f t="shared" ref="AB11:AB56" si="10">MIN(G11:N11)</f>
        <v>0</v>
      </c>
      <c r="AC11" s="201">
        <f t="shared" ref="AC11:AC56" si="11">MATCH(AA11,G11:N11,0)</f>
        <v>1</v>
      </c>
      <c r="AD11" s="201">
        <f t="shared" ref="AD11:AD56" si="12">MATCH(AB11,G11:N11,0)</f>
        <v>3</v>
      </c>
      <c r="AE11" s="221" t="str">
        <f t="shared" ref="AE11:AE56" si="13">IFERROR("Menunjukkan penguasaan"&amp; " dalam "&amp;(VLOOKUP(AC11,$G$67:$I$74,3)),"")</f>
        <v xml:space="preserve">Menunjukkan penguasaan dalam materi sistem komputer dan sistem operasi komputer </v>
      </c>
      <c r="AF11" s="226" t="str">
        <f t="shared" ref="AF11:AF56" si="14">IFERROR("Perlu bantuan dalam "&amp;(VLOOKUP(AD11,$G$67:$I$74,3)),"")</f>
        <v>Perlu bantuan dalam 0</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73"/>
      <c r="B12" s="134">
        <f t="shared" si="7"/>
        <v>4</v>
      </c>
      <c r="C12" s="135">
        <f>IF(Data!F8="","",Data!F8)</f>
        <v>2075</v>
      </c>
      <c r="D12" s="135" t="str">
        <f>IF(Data!G8="","",Data!G8)</f>
        <v>0098772064</v>
      </c>
      <c r="E12" s="152" t="str">
        <f>IF(Data!H8="","",Data!H8)</f>
        <v>AURA SUCI RAMADHANI</v>
      </c>
      <c r="F12" s="135" t="str">
        <f>IF(Data!I8="","",Data!I8)</f>
        <v>P</v>
      </c>
      <c r="G12" s="135">
        <f>IF([39]INFO!G12="","",[39]INFO!G12)</f>
        <v>75</v>
      </c>
      <c r="H12" s="135">
        <f>IF([39]INFO!H12="","",[39]INFO!H12)</f>
        <v>72</v>
      </c>
      <c r="I12" s="135">
        <f>IF([39]INFO!I12="","",[39]INFO!I12)</f>
        <v>0</v>
      </c>
      <c r="J12" s="135">
        <f>IF([39]INFO!J12="","",[39]INFO!J12)</f>
        <v>0</v>
      </c>
      <c r="K12" s="135">
        <f>IF([39]INFO!K12="","",[39]INFO!K12)</f>
        <v>0</v>
      </c>
      <c r="L12" s="135">
        <f>IF([39]INFO!L12="","",[39]INFO!L12)</f>
        <v>0</v>
      </c>
      <c r="M12" s="135">
        <f>IF([39]INFO!M12="","",[39]INFO!M12)</f>
        <v>0</v>
      </c>
      <c r="N12" s="135">
        <f>IF([39]INFO!N12="","",[39]INFO!N12)</f>
        <v>0</v>
      </c>
      <c r="O12" s="135">
        <f>IF([39]INFO!O12="","",[39]INFO!O12)</f>
        <v>73</v>
      </c>
      <c r="P12" s="135">
        <f>IF([39]INFO!P12="","",[39]INFO!P12)</f>
        <v>0</v>
      </c>
      <c r="Q12" s="135">
        <f>IF([39]INFO!Q12="","",[39]INFO!Q12)</f>
        <v>0</v>
      </c>
      <c r="R12" s="135">
        <f>IF([39]INFO!R12="","",[39]INFO!R12)</f>
        <v>0</v>
      </c>
      <c r="S12" s="135">
        <f>IF([39]INFO!S12="","",[39]INFO!S12)</f>
        <v>0</v>
      </c>
      <c r="T12" s="135">
        <f>IF([39]INFO!T12="","",[39]INFO!T12)</f>
        <v>0</v>
      </c>
      <c r="U12" s="135">
        <f>IF([39]INFO!U12="","",[39]INFO!U12)</f>
        <v>0</v>
      </c>
      <c r="V12" s="350">
        <f>IF([39]INFO!V12="","",[39]INFO!V12)</f>
        <v>0</v>
      </c>
      <c r="W12" s="375">
        <f>IF([39]INFO!W12="","",[39]INFO!W12)</f>
        <v>73.5</v>
      </c>
      <c r="X12" s="375">
        <f>IF([39]INFO!X12="","",[39]INFO!X12)</f>
        <v>73</v>
      </c>
      <c r="Y12" s="351">
        <f>IF([39]INFO!Y12="","",[39]INFO!Y12)</f>
        <v>75</v>
      </c>
      <c r="Z12" s="302">
        <f t="shared" si="8"/>
        <v>74</v>
      </c>
      <c r="AA12" s="201">
        <f t="shared" si="9"/>
        <v>75</v>
      </c>
      <c r="AB12" s="201">
        <f t="shared" si="10"/>
        <v>0</v>
      </c>
      <c r="AC12" s="201">
        <f t="shared" si="11"/>
        <v>1</v>
      </c>
      <c r="AD12" s="201">
        <f t="shared" si="12"/>
        <v>3</v>
      </c>
      <c r="AE12" s="221" t="str">
        <f t="shared" si="13"/>
        <v xml:space="preserve">Menunjukkan penguasaan dalam materi sistem komputer dan sistem operasi komputer </v>
      </c>
      <c r="AF12" s="226" t="str">
        <f t="shared" si="14"/>
        <v>Perlu bantuan dalam 0</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73"/>
      <c r="B13" s="134">
        <f t="shared" si="7"/>
        <v>5</v>
      </c>
      <c r="C13" s="135">
        <f>IF(Data!F9="","",Data!F9)</f>
        <v>2086</v>
      </c>
      <c r="D13" s="135" t="str">
        <f>IF(Data!G9="","",Data!G9)</f>
        <v>0103867888</v>
      </c>
      <c r="E13" s="152" t="str">
        <f>IF(Data!H9="","",Data!H9)</f>
        <v>AYU SAFNA</v>
      </c>
      <c r="F13" s="135" t="str">
        <f>IF(Data!I9="","",Data!I9)</f>
        <v>P</v>
      </c>
      <c r="G13" s="135">
        <f>IF([39]INFO!G13="","",[39]INFO!G13)</f>
        <v>78</v>
      </c>
      <c r="H13" s="135">
        <f>IF([39]INFO!H13="","",[39]INFO!H13)</f>
        <v>73</v>
      </c>
      <c r="I13" s="135">
        <f>IF([39]INFO!I13="","",[39]INFO!I13)</f>
        <v>0</v>
      </c>
      <c r="J13" s="135">
        <f>IF([39]INFO!J13="","",[39]INFO!J13)</f>
        <v>0</v>
      </c>
      <c r="K13" s="135">
        <f>IF([39]INFO!K13="","",[39]INFO!K13)</f>
        <v>0</v>
      </c>
      <c r="L13" s="135">
        <f>IF([39]INFO!L13="","",[39]INFO!L13)</f>
        <v>0</v>
      </c>
      <c r="M13" s="135">
        <f>IF([39]INFO!M13="","",[39]INFO!M13)</f>
        <v>0</v>
      </c>
      <c r="N13" s="135">
        <f>IF([39]INFO!N13="","",[39]INFO!N13)</f>
        <v>0</v>
      </c>
      <c r="O13" s="135">
        <f>IF([39]INFO!O13="","",[39]INFO!O13)</f>
        <v>74</v>
      </c>
      <c r="P13" s="135">
        <f>IF([39]INFO!P13="","",[39]INFO!P13)</f>
        <v>0</v>
      </c>
      <c r="Q13" s="135">
        <f>IF([39]INFO!Q13="","",[39]INFO!Q13)</f>
        <v>0</v>
      </c>
      <c r="R13" s="135">
        <f>IF([39]INFO!R13="","",[39]INFO!R13)</f>
        <v>0</v>
      </c>
      <c r="S13" s="135">
        <f>IF([39]INFO!S13="","",[39]INFO!S13)</f>
        <v>0</v>
      </c>
      <c r="T13" s="135">
        <f>IF([39]INFO!T13="","",[39]INFO!T13)</f>
        <v>0</v>
      </c>
      <c r="U13" s="135">
        <f>IF([39]INFO!U13="","",[39]INFO!U13)</f>
        <v>0</v>
      </c>
      <c r="V13" s="350">
        <f>IF([39]INFO!V13="","",[39]INFO!V13)</f>
        <v>0</v>
      </c>
      <c r="W13" s="375">
        <f>IF([39]INFO!W13="","",[39]INFO!W13)</f>
        <v>75.5</v>
      </c>
      <c r="X13" s="375">
        <f>IF([39]INFO!X13="","",[39]INFO!X13)</f>
        <v>74</v>
      </c>
      <c r="Y13" s="351">
        <f>IF([39]INFO!Y13="","",[39]INFO!Y13)</f>
        <v>78</v>
      </c>
      <c r="Z13" s="302">
        <f t="shared" si="8"/>
        <v>76</v>
      </c>
      <c r="AA13" s="201">
        <f t="shared" si="9"/>
        <v>78</v>
      </c>
      <c r="AB13" s="201">
        <f t="shared" si="10"/>
        <v>0</v>
      </c>
      <c r="AC13" s="201">
        <f t="shared" si="11"/>
        <v>1</v>
      </c>
      <c r="AD13" s="201">
        <f t="shared" si="12"/>
        <v>3</v>
      </c>
      <c r="AE13" s="221" t="str">
        <f t="shared" si="13"/>
        <v xml:space="preserve">Menunjukkan penguasaan dalam materi sistem komputer dan sistem operasi komputer </v>
      </c>
      <c r="AF13" s="226" t="str">
        <f t="shared" si="14"/>
        <v>Perlu bantuan dalam 0</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73"/>
      <c r="B14" s="134">
        <f t="shared" si="7"/>
        <v>6</v>
      </c>
      <c r="C14" s="135">
        <f>IF(Data!F10="","",Data!F10)</f>
        <v>2089</v>
      </c>
      <c r="D14" s="135" t="str">
        <f>IF(Data!G10="","",Data!G10)</f>
        <v>3098656100</v>
      </c>
      <c r="E14" s="152" t="str">
        <f>IF(Data!H10="","",Data!H10)</f>
        <v>DEWI AYU NURHALIZA</v>
      </c>
      <c r="F14" s="135" t="str">
        <f>IF(Data!I10="","",Data!I10)</f>
        <v>P</v>
      </c>
      <c r="G14" s="135">
        <f>IF([39]INFO!G14="","",[39]INFO!G14)</f>
        <v>73</v>
      </c>
      <c r="H14" s="135">
        <f>IF([39]INFO!H14="","",[39]INFO!H14)</f>
        <v>74</v>
      </c>
      <c r="I14" s="135">
        <f>IF([39]INFO!I14="","",[39]INFO!I14)</f>
        <v>0</v>
      </c>
      <c r="J14" s="135">
        <f>IF([39]INFO!J14="","",[39]INFO!J14)</f>
        <v>0</v>
      </c>
      <c r="K14" s="135">
        <f>IF([39]INFO!K14="","",[39]INFO!K14)</f>
        <v>0</v>
      </c>
      <c r="L14" s="135">
        <f>IF([39]INFO!L14="","",[39]INFO!L14)</f>
        <v>0</v>
      </c>
      <c r="M14" s="135">
        <f>IF([39]INFO!M14="","",[39]INFO!M14)</f>
        <v>0</v>
      </c>
      <c r="N14" s="135">
        <f>IF([39]INFO!N14="","",[39]INFO!N14)</f>
        <v>0</v>
      </c>
      <c r="O14" s="135">
        <f>IF([39]INFO!O14="","",[39]INFO!O14)</f>
        <v>74</v>
      </c>
      <c r="P14" s="135">
        <f>IF([39]INFO!P14="","",[39]INFO!P14)</f>
        <v>0</v>
      </c>
      <c r="Q14" s="135">
        <f>IF([39]INFO!Q14="","",[39]INFO!Q14)</f>
        <v>0</v>
      </c>
      <c r="R14" s="135">
        <f>IF([39]INFO!R14="","",[39]INFO!R14)</f>
        <v>0</v>
      </c>
      <c r="S14" s="135">
        <f>IF([39]INFO!S14="","",[39]INFO!S14)</f>
        <v>0</v>
      </c>
      <c r="T14" s="135">
        <f>IF([39]INFO!T14="","",[39]INFO!T14)</f>
        <v>0</v>
      </c>
      <c r="U14" s="135">
        <f>IF([39]INFO!U14="","",[39]INFO!U14)</f>
        <v>0</v>
      </c>
      <c r="V14" s="350">
        <f>IF([39]INFO!V14="","",[39]INFO!V14)</f>
        <v>0</v>
      </c>
      <c r="W14" s="375">
        <f>IF([39]INFO!W14="","",[39]INFO!W14)</f>
        <v>73.5</v>
      </c>
      <c r="X14" s="375">
        <f>IF([39]INFO!X14="","",[39]INFO!X14)</f>
        <v>74</v>
      </c>
      <c r="Y14" s="351">
        <f>IF([39]INFO!Y14="","",[39]INFO!Y14)</f>
        <v>78</v>
      </c>
      <c r="Z14" s="302">
        <f t="shared" si="8"/>
        <v>75</v>
      </c>
      <c r="AA14" s="201">
        <f t="shared" si="9"/>
        <v>74</v>
      </c>
      <c r="AB14" s="201">
        <f t="shared" si="10"/>
        <v>0</v>
      </c>
      <c r="AC14" s="201">
        <f t="shared" si="11"/>
        <v>2</v>
      </c>
      <c r="AD14" s="201">
        <f t="shared" si="12"/>
        <v>3</v>
      </c>
      <c r="AE14" s="221" t="str">
        <f t="shared" si="13"/>
        <v xml:space="preserve">Menunjukkan penguasaan dalam perangkat lunak pengolah data angka </v>
      </c>
      <c r="AF14" s="226" t="str">
        <f t="shared" si="14"/>
        <v>Perlu bantuan dalam 0</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73"/>
      <c r="B15" s="134">
        <f t="shared" si="7"/>
        <v>7</v>
      </c>
      <c r="C15" s="135">
        <f>IF(Data!F11="","",Data!F11)</f>
        <v>2115</v>
      </c>
      <c r="D15" s="135" t="str">
        <f>IF(Data!G11="","",Data!G11)</f>
        <v>0105966564</v>
      </c>
      <c r="E15" s="152" t="str">
        <f>IF(Data!H11="","",Data!H11)</f>
        <v xml:space="preserve">FADLY ARYA PUTRA </v>
      </c>
      <c r="F15" s="135" t="str">
        <f>IF(Data!I11="","",Data!I11)</f>
        <v>L</v>
      </c>
      <c r="G15" s="135">
        <f>IF([39]INFO!G15="","",[39]INFO!G15)</f>
        <v>75</v>
      </c>
      <c r="H15" s="135">
        <f>IF([39]INFO!H15="","",[39]INFO!H15)</f>
        <v>78</v>
      </c>
      <c r="I15" s="135">
        <f>IF([39]INFO!I15="","",[39]INFO!I15)</f>
        <v>0</v>
      </c>
      <c r="J15" s="135">
        <f>IF([39]INFO!J15="","",[39]INFO!J15)</f>
        <v>0</v>
      </c>
      <c r="K15" s="135">
        <f>IF([39]INFO!K15="","",[39]INFO!K15)</f>
        <v>0</v>
      </c>
      <c r="L15" s="135">
        <f>IF([39]INFO!L15="","",[39]INFO!L15)</f>
        <v>0</v>
      </c>
      <c r="M15" s="135">
        <f>IF([39]INFO!M15="","",[39]INFO!M15)</f>
        <v>0</v>
      </c>
      <c r="N15" s="135">
        <f>IF([39]INFO!N15="","",[39]INFO!N15)</f>
        <v>0</v>
      </c>
      <c r="O15" s="135">
        <f>IF([39]INFO!O15="","",[39]INFO!O15)</f>
        <v>75</v>
      </c>
      <c r="P15" s="135">
        <f>IF([39]INFO!P15="","",[39]INFO!P15)</f>
        <v>0</v>
      </c>
      <c r="Q15" s="135">
        <f>IF([39]INFO!Q15="","",[39]INFO!Q15)</f>
        <v>0</v>
      </c>
      <c r="R15" s="135">
        <f>IF([39]INFO!R15="","",[39]INFO!R15)</f>
        <v>0</v>
      </c>
      <c r="S15" s="135">
        <f>IF([39]INFO!S15="","",[39]INFO!S15)</f>
        <v>0</v>
      </c>
      <c r="T15" s="135">
        <f>IF([39]INFO!T15="","",[39]INFO!T15)</f>
        <v>0</v>
      </c>
      <c r="U15" s="135">
        <f>IF([39]INFO!U15="","",[39]INFO!U15)</f>
        <v>0</v>
      </c>
      <c r="V15" s="350">
        <f>IF([39]INFO!V15="","",[39]INFO!V15)</f>
        <v>0</v>
      </c>
      <c r="W15" s="375">
        <f>IF([39]INFO!W15="","",[39]INFO!W15)</f>
        <v>76.5</v>
      </c>
      <c r="X15" s="375">
        <f>IF([39]INFO!X15="","",[39]INFO!X15)</f>
        <v>75</v>
      </c>
      <c r="Y15" s="351">
        <f>IF([39]INFO!Y15="","",[39]INFO!Y15)</f>
        <v>75</v>
      </c>
      <c r="Z15" s="302">
        <f t="shared" si="8"/>
        <v>76</v>
      </c>
      <c r="AA15" s="201">
        <f t="shared" si="9"/>
        <v>78</v>
      </c>
      <c r="AB15" s="201">
        <f t="shared" si="10"/>
        <v>0</v>
      </c>
      <c r="AC15" s="201">
        <f t="shared" si="11"/>
        <v>2</v>
      </c>
      <c r="AD15" s="201">
        <f t="shared" si="12"/>
        <v>3</v>
      </c>
      <c r="AE15" s="221" t="str">
        <f t="shared" si="13"/>
        <v xml:space="preserve">Menunjukkan penguasaan dalam perangkat lunak pengolah data angka </v>
      </c>
      <c r="AF15" s="226" t="str">
        <f t="shared" si="14"/>
        <v>Perlu bantuan dalam 0</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73"/>
      <c r="B16" s="134">
        <f t="shared" si="7"/>
        <v>8</v>
      </c>
      <c r="C16" s="135">
        <f>IF(Data!F12="","",Data!F12)</f>
        <v>2082</v>
      </c>
      <c r="D16" s="135" t="str">
        <f>IF(Data!G12="","",Data!G12)</f>
        <v>3092203012</v>
      </c>
      <c r="E16" s="152" t="str">
        <f>IF(Data!H12="","",Data!H12)</f>
        <v>ILHAM MAULANA</v>
      </c>
      <c r="F16" s="135" t="str">
        <f>IF(Data!I12="","",Data!I12)</f>
        <v>L</v>
      </c>
      <c r="G16" s="135">
        <f>IF([39]INFO!G16="","",[39]INFO!G16)</f>
        <v>76</v>
      </c>
      <c r="H16" s="135">
        <f>IF([39]INFO!H16="","",[39]INFO!H16)</f>
        <v>79</v>
      </c>
      <c r="I16" s="135">
        <f>IF([39]INFO!I16="","",[39]INFO!I16)</f>
        <v>0</v>
      </c>
      <c r="J16" s="135">
        <f>IF([39]INFO!J16="","",[39]INFO!J16)</f>
        <v>0</v>
      </c>
      <c r="K16" s="135">
        <f>IF([39]INFO!K16="","",[39]INFO!K16)</f>
        <v>0</v>
      </c>
      <c r="L16" s="135">
        <f>IF([39]INFO!L16="","",[39]INFO!L16)</f>
        <v>0</v>
      </c>
      <c r="M16" s="135">
        <f>IF([39]INFO!M16="","",[39]INFO!M16)</f>
        <v>0</v>
      </c>
      <c r="N16" s="135">
        <f>IF([39]INFO!N16="","",[39]INFO!N16)</f>
        <v>0</v>
      </c>
      <c r="O16" s="135">
        <f>IF([39]INFO!O16="","",[39]INFO!O16)</f>
        <v>76</v>
      </c>
      <c r="P16" s="135">
        <f>IF([39]INFO!P16="","",[39]INFO!P16)</f>
        <v>0</v>
      </c>
      <c r="Q16" s="135">
        <f>IF([39]INFO!Q16="","",[39]INFO!Q16)</f>
        <v>0</v>
      </c>
      <c r="R16" s="135">
        <f>IF([39]INFO!R16="","",[39]INFO!R16)</f>
        <v>0</v>
      </c>
      <c r="S16" s="135">
        <f>IF([39]INFO!S16="","",[39]INFO!S16)</f>
        <v>0</v>
      </c>
      <c r="T16" s="135">
        <f>IF([39]INFO!T16="","",[39]INFO!T16)</f>
        <v>0</v>
      </c>
      <c r="U16" s="135">
        <f>IF([39]INFO!U16="","",[39]INFO!U16)</f>
        <v>0</v>
      </c>
      <c r="V16" s="350">
        <f>IF([39]INFO!V16="","",[39]INFO!V16)</f>
        <v>0</v>
      </c>
      <c r="W16" s="375">
        <f>IF([39]INFO!W16="","",[39]INFO!W16)</f>
        <v>77.5</v>
      </c>
      <c r="X16" s="375">
        <f>IF([39]INFO!X16="","",[39]INFO!X16)</f>
        <v>76</v>
      </c>
      <c r="Y16" s="351">
        <f>IF([39]INFO!Y16="","",[39]INFO!Y16)</f>
        <v>75</v>
      </c>
      <c r="Z16" s="302">
        <f t="shared" si="8"/>
        <v>76</v>
      </c>
      <c r="AA16" s="201">
        <f t="shared" si="9"/>
        <v>79</v>
      </c>
      <c r="AB16" s="201">
        <f t="shared" si="10"/>
        <v>0</v>
      </c>
      <c r="AC16" s="201">
        <f t="shared" si="11"/>
        <v>2</v>
      </c>
      <c r="AD16" s="201">
        <f t="shared" si="12"/>
        <v>3</v>
      </c>
      <c r="AE16" s="221" t="str">
        <f t="shared" si="13"/>
        <v xml:space="preserve">Menunjukkan penguasaan dalam perangkat lunak pengolah data angka </v>
      </c>
      <c r="AF16" s="226" t="str">
        <f t="shared" si="14"/>
        <v>Perlu bantuan dalam 0</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73"/>
      <c r="B17" s="134">
        <f t="shared" si="7"/>
        <v>9</v>
      </c>
      <c r="C17" s="135">
        <f>IF(Data!F13="","",Data!F13)</f>
        <v>2088</v>
      </c>
      <c r="D17" s="135" t="str">
        <f>IF(Data!G13="","",Data!G13)</f>
        <v>3106632526</v>
      </c>
      <c r="E17" s="152" t="str">
        <f>IF(Data!H13="","",Data!H13)</f>
        <v>INDAH VIOLAFITRA</v>
      </c>
      <c r="F17" s="135" t="str">
        <f>IF(Data!I13="","",Data!I13)</f>
        <v>P</v>
      </c>
      <c r="G17" s="135">
        <f>IF([39]INFO!G17="","",[39]INFO!G17)</f>
        <v>75</v>
      </c>
      <c r="H17" s="135">
        <f>IF([39]INFO!H17="","",[39]INFO!H17)</f>
        <v>74</v>
      </c>
      <c r="I17" s="135">
        <f>IF([39]INFO!I17="","",[39]INFO!I17)</f>
        <v>0</v>
      </c>
      <c r="J17" s="135">
        <f>IF([39]INFO!J17="","",[39]INFO!J17)</f>
        <v>0</v>
      </c>
      <c r="K17" s="135">
        <f>IF([39]INFO!K17="","",[39]INFO!K17)</f>
        <v>0</v>
      </c>
      <c r="L17" s="135">
        <f>IF([39]INFO!L17="","",[39]INFO!L17)</f>
        <v>0</v>
      </c>
      <c r="M17" s="135">
        <f>IF([39]INFO!M17="","",[39]INFO!M17)</f>
        <v>0</v>
      </c>
      <c r="N17" s="135">
        <f>IF([39]INFO!N17="","",[39]INFO!N17)</f>
        <v>0</v>
      </c>
      <c r="O17" s="135">
        <f>IF([39]INFO!O17="","",[39]INFO!O17)</f>
        <v>78</v>
      </c>
      <c r="P17" s="135">
        <f>IF([39]INFO!P17="","",[39]INFO!P17)</f>
        <v>0</v>
      </c>
      <c r="Q17" s="135">
        <f>IF([39]INFO!Q17="","",[39]INFO!Q17)</f>
        <v>0</v>
      </c>
      <c r="R17" s="135">
        <f>IF([39]INFO!R17="","",[39]INFO!R17)</f>
        <v>0</v>
      </c>
      <c r="S17" s="135">
        <f>IF([39]INFO!S17="","",[39]INFO!S17)</f>
        <v>0</v>
      </c>
      <c r="T17" s="135">
        <f>IF([39]INFO!T17="","",[39]INFO!T17)</f>
        <v>0</v>
      </c>
      <c r="U17" s="135">
        <f>IF([39]INFO!U17="","",[39]INFO!U17)</f>
        <v>0</v>
      </c>
      <c r="V17" s="350">
        <f>IF([39]INFO!V17="","",[39]INFO!V17)</f>
        <v>0</v>
      </c>
      <c r="W17" s="375">
        <f>IF([39]INFO!W17="","",[39]INFO!W17)</f>
        <v>74.5</v>
      </c>
      <c r="X17" s="375">
        <f>IF([39]INFO!X17="","",[39]INFO!X17)</f>
        <v>78</v>
      </c>
      <c r="Y17" s="351">
        <f>IF([39]INFO!Y17="","",[39]INFO!Y17)</f>
        <v>75</v>
      </c>
      <c r="Z17" s="302">
        <f t="shared" si="8"/>
        <v>76</v>
      </c>
      <c r="AA17" s="201">
        <f t="shared" si="9"/>
        <v>75</v>
      </c>
      <c r="AB17" s="201">
        <f t="shared" si="10"/>
        <v>0</v>
      </c>
      <c r="AC17" s="201">
        <f t="shared" si="11"/>
        <v>1</v>
      </c>
      <c r="AD17" s="201">
        <f t="shared" si="12"/>
        <v>3</v>
      </c>
      <c r="AE17" s="221" t="str">
        <f t="shared" si="13"/>
        <v xml:space="preserve">Menunjukkan penguasaan dalam materi sistem komputer dan sistem operasi komputer </v>
      </c>
      <c r="AF17" s="226" t="str">
        <f t="shared" si="14"/>
        <v>Perlu bantuan dalam 0</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73"/>
      <c r="B18" s="134">
        <f t="shared" si="7"/>
        <v>10</v>
      </c>
      <c r="C18" s="135">
        <f>IF(Data!F14="","",Data!F14)</f>
        <v>2109</v>
      </c>
      <c r="D18" s="135" t="str">
        <f>IF(Data!G14="","",Data!G14)</f>
        <v>3092608052</v>
      </c>
      <c r="E18" s="152" t="str">
        <f>IF(Data!H14="","",Data!H14)</f>
        <v>KEVIN FAHREZI</v>
      </c>
      <c r="F18" s="135" t="str">
        <f>IF(Data!I14="","",Data!I14)</f>
        <v>L</v>
      </c>
      <c r="G18" s="135">
        <f>IF([39]INFO!G18="","",[39]INFO!G18)</f>
        <v>75</v>
      </c>
      <c r="H18" s="135">
        <f>IF([39]INFO!H18="","",[39]INFO!H18)</f>
        <v>71</v>
      </c>
      <c r="I18" s="135">
        <f>IF([39]INFO!I18="","",[39]INFO!I18)</f>
        <v>0</v>
      </c>
      <c r="J18" s="135">
        <f>IF([39]INFO!J18="","",[39]INFO!J18)</f>
        <v>0</v>
      </c>
      <c r="K18" s="135">
        <f>IF([39]INFO!K18="","",[39]INFO!K18)</f>
        <v>0</v>
      </c>
      <c r="L18" s="135">
        <f>IF([39]INFO!L18="","",[39]INFO!L18)</f>
        <v>0</v>
      </c>
      <c r="M18" s="135">
        <f>IF([39]INFO!M18="","",[39]INFO!M18)</f>
        <v>0</v>
      </c>
      <c r="N18" s="135">
        <f>IF([39]INFO!N18="","",[39]INFO!N18)</f>
        <v>0</v>
      </c>
      <c r="O18" s="135">
        <f>IF([39]INFO!O18="","",[39]INFO!O18)</f>
        <v>79</v>
      </c>
      <c r="P18" s="135">
        <f>IF([39]INFO!P18="","",[39]INFO!P18)</f>
        <v>0</v>
      </c>
      <c r="Q18" s="135">
        <f>IF([39]INFO!Q18="","",[39]INFO!Q18)</f>
        <v>0</v>
      </c>
      <c r="R18" s="135">
        <f>IF([39]INFO!R18="","",[39]INFO!R18)</f>
        <v>0</v>
      </c>
      <c r="S18" s="135">
        <f>IF([39]INFO!S18="","",[39]INFO!S18)</f>
        <v>0</v>
      </c>
      <c r="T18" s="135">
        <f>IF([39]INFO!T18="","",[39]INFO!T18)</f>
        <v>0</v>
      </c>
      <c r="U18" s="135">
        <f>IF([39]INFO!U18="","",[39]INFO!U18)</f>
        <v>0</v>
      </c>
      <c r="V18" s="350">
        <f>IF([39]INFO!V18="","",[39]INFO!V18)</f>
        <v>0</v>
      </c>
      <c r="W18" s="375">
        <f>IF([39]INFO!W18="","",[39]INFO!W18)</f>
        <v>73</v>
      </c>
      <c r="X18" s="375">
        <f>IF([39]INFO!X18="","",[39]INFO!X18)</f>
        <v>79</v>
      </c>
      <c r="Y18" s="351">
        <f>IF([39]INFO!Y18="","",[39]INFO!Y18)</f>
        <v>76</v>
      </c>
      <c r="Z18" s="302">
        <f t="shared" si="8"/>
        <v>76</v>
      </c>
      <c r="AA18" s="201">
        <f t="shared" si="9"/>
        <v>75</v>
      </c>
      <c r="AB18" s="201">
        <f t="shared" si="10"/>
        <v>0</v>
      </c>
      <c r="AC18" s="201">
        <f t="shared" si="11"/>
        <v>1</v>
      </c>
      <c r="AD18" s="201">
        <f t="shared" si="12"/>
        <v>3</v>
      </c>
      <c r="AE18" s="221" t="str">
        <f t="shared" si="13"/>
        <v xml:space="preserve">Menunjukkan penguasaan dalam materi sistem komputer dan sistem operasi komputer </v>
      </c>
      <c r="AF18" s="226" t="str">
        <f t="shared" si="14"/>
        <v>Perlu bantuan dalam 0</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73"/>
      <c r="B19" s="134">
        <f t="shared" si="7"/>
        <v>11</v>
      </c>
      <c r="C19" s="135">
        <f>IF(Data!F15="","",Data!F15)</f>
        <v>2096</v>
      </c>
      <c r="D19" s="135" t="str">
        <f>IF(Data!G15="","",Data!G15)</f>
        <v>0107523037</v>
      </c>
      <c r="E19" s="152" t="str">
        <f>IF(Data!H15="","",Data!H15)</f>
        <v>M. IZAM AZMI</v>
      </c>
      <c r="F19" s="135" t="str">
        <f>IF(Data!I15="","",Data!I15)</f>
        <v>L</v>
      </c>
      <c r="G19" s="135">
        <f>IF([39]INFO!G19="","",[39]INFO!G19)</f>
        <v>74</v>
      </c>
      <c r="H19" s="135">
        <f>IF([39]INFO!H19="","",[39]INFO!H19)</f>
        <v>72</v>
      </c>
      <c r="I19" s="135">
        <f>IF([39]INFO!I19="","",[39]INFO!I19)</f>
        <v>0</v>
      </c>
      <c r="J19" s="135">
        <f>IF([39]INFO!J19="","",[39]INFO!J19)</f>
        <v>0</v>
      </c>
      <c r="K19" s="135">
        <f>IF([39]INFO!K19="","",[39]INFO!K19)</f>
        <v>0</v>
      </c>
      <c r="L19" s="135">
        <f>IF([39]INFO!L19="","",[39]INFO!L19)</f>
        <v>0</v>
      </c>
      <c r="M19" s="135">
        <f>IF([39]INFO!M19="","",[39]INFO!M19)</f>
        <v>0</v>
      </c>
      <c r="N19" s="135">
        <f>IF([39]INFO!N19="","",[39]INFO!N19)</f>
        <v>0</v>
      </c>
      <c r="O19" s="135">
        <f>IF([39]INFO!O19="","",[39]INFO!O19)</f>
        <v>78</v>
      </c>
      <c r="P19" s="135">
        <f>IF([39]INFO!P19="","",[39]INFO!P19)</f>
        <v>0</v>
      </c>
      <c r="Q19" s="135">
        <f>IF([39]INFO!Q19="","",[39]INFO!Q19)</f>
        <v>0</v>
      </c>
      <c r="R19" s="135">
        <f>IF([39]INFO!R19="","",[39]INFO!R19)</f>
        <v>0</v>
      </c>
      <c r="S19" s="135">
        <f>IF([39]INFO!S19="","",[39]INFO!S19)</f>
        <v>0</v>
      </c>
      <c r="T19" s="135">
        <f>IF([39]INFO!T19="","",[39]INFO!T19)</f>
        <v>0</v>
      </c>
      <c r="U19" s="135">
        <f>IF([39]INFO!U19="","",[39]INFO!U19)</f>
        <v>0</v>
      </c>
      <c r="V19" s="350">
        <f>IF([39]INFO!V19="","",[39]INFO!V19)</f>
        <v>0</v>
      </c>
      <c r="W19" s="375">
        <f>IF([39]INFO!W19="","",[39]INFO!W19)</f>
        <v>73</v>
      </c>
      <c r="X19" s="375">
        <f>IF([39]INFO!X19="","",[39]INFO!X19)</f>
        <v>78</v>
      </c>
      <c r="Y19" s="351">
        <f>IF([39]INFO!Y19="","",[39]INFO!Y19)</f>
        <v>71</v>
      </c>
      <c r="Z19" s="302">
        <f t="shared" si="8"/>
        <v>74</v>
      </c>
      <c r="AA19" s="201">
        <f t="shared" si="9"/>
        <v>74</v>
      </c>
      <c r="AB19" s="201">
        <f t="shared" si="10"/>
        <v>0</v>
      </c>
      <c r="AC19" s="201">
        <f t="shared" si="11"/>
        <v>1</v>
      </c>
      <c r="AD19" s="201">
        <f t="shared" si="12"/>
        <v>3</v>
      </c>
      <c r="AE19" s="221" t="str">
        <f t="shared" si="13"/>
        <v xml:space="preserve">Menunjukkan penguasaan dalam materi sistem komputer dan sistem operasi komputer </v>
      </c>
      <c r="AF19" s="226" t="str">
        <f t="shared" si="14"/>
        <v>Perlu bantuan dalam 0</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73"/>
      <c r="B20" s="134">
        <f t="shared" si="7"/>
        <v>12</v>
      </c>
      <c r="C20" s="135">
        <f>IF(Data!F16="","",Data!F16)</f>
        <v>2102</v>
      </c>
      <c r="D20" s="135" t="str">
        <f>IF(Data!G16="","",Data!G16)</f>
        <v>0104675982</v>
      </c>
      <c r="E20" s="152" t="str">
        <f>IF(Data!H16="","",Data!H16)</f>
        <v>M. RAFFY MAULA DANNY</v>
      </c>
      <c r="F20" s="135" t="str">
        <f>IF(Data!I16="","",Data!I16)</f>
        <v>L</v>
      </c>
      <c r="G20" s="135">
        <f>IF([39]INFO!G20="","",[39]INFO!G20)</f>
        <v>75</v>
      </c>
      <c r="H20" s="135">
        <f>IF([39]INFO!H20="","",[39]INFO!H20)</f>
        <v>73</v>
      </c>
      <c r="I20" s="135">
        <f>IF([39]INFO!I20="","",[39]INFO!I20)</f>
        <v>0</v>
      </c>
      <c r="J20" s="135">
        <f>IF([39]INFO!J20="","",[39]INFO!J20)</f>
        <v>0</v>
      </c>
      <c r="K20" s="135">
        <f>IF([39]INFO!K20="","",[39]INFO!K20)</f>
        <v>0</v>
      </c>
      <c r="L20" s="135">
        <f>IF([39]INFO!L20="","",[39]INFO!L20)</f>
        <v>0</v>
      </c>
      <c r="M20" s="135">
        <f>IF([39]INFO!M20="","",[39]INFO!M20)</f>
        <v>0</v>
      </c>
      <c r="N20" s="135">
        <f>IF([39]INFO!N20="","",[39]INFO!N20)</f>
        <v>0</v>
      </c>
      <c r="O20" s="135">
        <f>IF([39]INFO!O20="","",[39]INFO!O20)</f>
        <v>71</v>
      </c>
      <c r="P20" s="135">
        <f>IF([39]INFO!P20="","",[39]INFO!P20)</f>
        <v>0</v>
      </c>
      <c r="Q20" s="135">
        <f>IF([39]INFO!Q20="","",[39]INFO!Q20)</f>
        <v>0</v>
      </c>
      <c r="R20" s="135">
        <f>IF([39]INFO!R20="","",[39]INFO!R20)</f>
        <v>0</v>
      </c>
      <c r="S20" s="135">
        <f>IF([39]INFO!S20="","",[39]INFO!S20)</f>
        <v>0</v>
      </c>
      <c r="T20" s="135">
        <f>IF([39]INFO!T20="","",[39]INFO!T20)</f>
        <v>0</v>
      </c>
      <c r="U20" s="135">
        <f>IF([39]INFO!U20="","",[39]INFO!U20)</f>
        <v>0</v>
      </c>
      <c r="V20" s="350">
        <f>IF([39]INFO!V20="","",[39]INFO!V20)</f>
        <v>0</v>
      </c>
      <c r="W20" s="375">
        <f>IF([39]INFO!W20="","",[39]INFO!W20)</f>
        <v>74</v>
      </c>
      <c r="X20" s="375">
        <f>IF([39]INFO!X20="","",[39]INFO!X20)</f>
        <v>71</v>
      </c>
      <c r="Y20" s="351">
        <f>IF([39]INFO!Y20="","",[39]INFO!Y20)</f>
        <v>78</v>
      </c>
      <c r="Z20" s="302">
        <f t="shared" si="8"/>
        <v>74</v>
      </c>
      <c r="AA20" s="201">
        <f t="shared" si="9"/>
        <v>75</v>
      </c>
      <c r="AB20" s="201">
        <f t="shared" si="10"/>
        <v>0</v>
      </c>
      <c r="AC20" s="201">
        <f t="shared" si="11"/>
        <v>1</v>
      </c>
      <c r="AD20" s="201">
        <f t="shared" si="12"/>
        <v>3</v>
      </c>
      <c r="AE20" s="221" t="str">
        <f t="shared" si="13"/>
        <v xml:space="preserve">Menunjukkan penguasaan dalam materi sistem komputer dan sistem operasi komputer </v>
      </c>
      <c r="AF20" s="226" t="str">
        <f t="shared" si="14"/>
        <v>Perlu bantuan dalam 0</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73"/>
      <c r="B21" s="134">
        <f t="shared" si="7"/>
        <v>13</v>
      </c>
      <c r="C21" s="135">
        <f>IF(Data!F17="","",Data!F17)</f>
        <v>2090</v>
      </c>
      <c r="D21" s="135" t="str">
        <f>IF(Data!G17="","",Data!G17)</f>
        <v>3090477421</v>
      </c>
      <c r="E21" s="152" t="str">
        <f>IF(Data!H17="","",Data!H17)</f>
        <v>MARWAH RIANA</v>
      </c>
      <c r="F21" s="135" t="str">
        <f>IF(Data!I17="","",Data!I17)</f>
        <v>P</v>
      </c>
      <c r="G21" s="135">
        <f>IF([39]INFO!G21="","",[39]INFO!G21)</f>
        <v>75</v>
      </c>
      <c r="H21" s="135">
        <f>IF([39]INFO!H21="","",[39]INFO!H21)</f>
        <v>78</v>
      </c>
      <c r="I21" s="135">
        <f>IF([39]INFO!I21="","",[39]INFO!I21)</f>
        <v>0</v>
      </c>
      <c r="J21" s="135">
        <f>IF([39]INFO!J21="","",[39]INFO!J21)</f>
        <v>0</v>
      </c>
      <c r="K21" s="135">
        <f>IF([39]INFO!K21="","",[39]INFO!K21)</f>
        <v>0</v>
      </c>
      <c r="L21" s="135">
        <f>IF([39]INFO!L21="","",[39]INFO!L21)</f>
        <v>0</v>
      </c>
      <c r="M21" s="135">
        <f>IF([39]INFO!M21="","",[39]INFO!M21)</f>
        <v>0</v>
      </c>
      <c r="N21" s="135">
        <f>IF([39]INFO!N21="","",[39]INFO!N21)</f>
        <v>0</v>
      </c>
      <c r="O21" s="135">
        <f>IF([39]INFO!O21="","",[39]INFO!O21)</f>
        <v>72</v>
      </c>
      <c r="P21" s="135">
        <f>IF([39]INFO!P21="","",[39]INFO!P21)</f>
        <v>0</v>
      </c>
      <c r="Q21" s="135">
        <f>IF([39]INFO!Q21="","",[39]INFO!Q21)</f>
        <v>0</v>
      </c>
      <c r="R21" s="135">
        <f>IF([39]INFO!R21="","",[39]INFO!R21)</f>
        <v>0</v>
      </c>
      <c r="S21" s="135">
        <f>IF([39]INFO!S21="","",[39]INFO!S21)</f>
        <v>0</v>
      </c>
      <c r="T21" s="135">
        <f>IF([39]INFO!T21="","",[39]INFO!T21)</f>
        <v>0</v>
      </c>
      <c r="U21" s="135">
        <f>IF([39]INFO!U21="","",[39]INFO!U21)</f>
        <v>0</v>
      </c>
      <c r="V21" s="350">
        <f>IF([39]INFO!V21="","",[39]INFO!V21)</f>
        <v>0</v>
      </c>
      <c r="W21" s="375">
        <f>IF([39]INFO!W21="","",[39]INFO!W21)</f>
        <v>76.5</v>
      </c>
      <c r="X21" s="375">
        <f>IF([39]INFO!X21="","",[39]INFO!X21)</f>
        <v>72</v>
      </c>
      <c r="Y21" s="351">
        <f>IF([39]INFO!Y21="","",[39]INFO!Y21)</f>
        <v>79</v>
      </c>
      <c r="Z21" s="302">
        <f t="shared" si="8"/>
        <v>76</v>
      </c>
      <c r="AA21" s="201">
        <f t="shared" si="9"/>
        <v>78</v>
      </c>
      <c r="AB21" s="201">
        <f t="shared" si="10"/>
        <v>0</v>
      </c>
      <c r="AC21" s="201">
        <f t="shared" si="11"/>
        <v>2</v>
      </c>
      <c r="AD21" s="201">
        <f t="shared" si="12"/>
        <v>3</v>
      </c>
      <c r="AE21" s="221" t="str">
        <f t="shared" si="13"/>
        <v xml:space="preserve">Menunjukkan penguasaan dalam perangkat lunak pengolah data angka </v>
      </c>
      <c r="AF21" s="226" t="str">
        <f t="shared" si="14"/>
        <v>Perlu bantuan dalam 0</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73"/>
      <c r="B22" s="134">
        <f t="shared" si="7"/>
        <v>14</v>
      </c>
      <c r="C22" s="135">
        <f>IF(Data!F18="","",Data!F18)</f>
        <v>2105</v>
      </c>
      <c r="D22" s="135" t="str">
        <f>IF(Data!G18="","",Data!G18)</f>
        <v>3086284599</v>
      </c>
      <c r="E22" s="152" t="str">
        <f>IF(Data!H18="","",Data!H18)</f>
        <v>MUH. SYIFA' BAYU AJI</v>
      </c>
      <c r="F22" s="135" t="str">
        <f>IF(Data!I18="","",Data!I18)</f>
        <v>L</v>
      </c>
      <c r="G22" s="135">
        <f>IF([39]INFO!G22="","",[39]INFO!G22)</f>
        <v>76</v>
      </c>
      <c r="H22" s="135">
        <f>IF([39]INFO!H22="","",[39]INFO!H22)</f>
        <v>79</v>
      </c>
      <c r="I22" s="135">
        <f>IF([39]INFO!I22="","",[39]INFO!I22)</f>
        <v>0</v>
      </c>
      <c r="J22" s="135">
        <f>IF([39]INFO!J22="","",[39]INFO!J22)</f>
        <v>0</v>
      </c>
      <c r="K22" s="135">
        <f>IF([39]INFO!K22="","",[39]INFO!K22)</f>
        <v>0</v>
      </c>
      <c r="L22" s="135">
        <f>IF([39]INFO!L22="","",[39]INFO!L22)</f>
        <v>0</v>
      </c>
      <c r="M22" s="135">
        <f>IF([39]INFO!M22="","",[39]INFO!M22)</f>
        <v>0</v>
      </c>
      <c r="N22" s="135">
        <f>IF([39]INFO!N22="","",[39]INFO!N22)</f>
        <v>0</v>
      </c>
      <c r="O22" s="135">
        <f>IF([39]INFO!O22="","",[39]INFO!O22)</f>
        <v>72</v>
      </c>
      <c r="P22" s="135">
        <f>IF([39]INFO!P22="","",[39]INFO!P22)</f>
        <v>0</v>
      </c>
      <c r="Q22" s="135">
        <f>IF([39]INFO!Q22="","",[39]INFO!Q22)</f>
        <v>0</v>
      </c>
      <c r="R22" s="135">
        <f>IF([39]INFO!R22="","",[39]INFO!R22)</f>
        <v>0</v>
      </c>
      <c r="S22" s="135">
        <f>IF([39]INFO!S22="","",[39]INFO!S22)</f>
        <v>0</v>
      </c>
      <c r="T22" s="135">
        <f>IF([39]INFO!T22="","",[39]INFO!T22)</f>
        <v>0</v>
      </c>
      <c r="U22" s="135">
        <f>IF([39]INFO!U22="","",[39]INFO!U22)</f>
        <v>0</v>
      </c>
      <c r="V22" s="350">
        <f>IF([39]INFO!V22="","",[39]INFO!V22)</f>
        <v>0</v>
      </c>
      <c r="W22" s="375">
        <f>IF([39]INFO!W22="","",[39]INFO!W22)</f>
        <v>77.5</v>
      </c>
      <c r="X22" s="375">
        <f>IF([39]INFO!X22="","",[39]INFO!X22)</f>
        <v>72</v>
      </c>
      <c r="Y22" s="351">
        <f>IF([39]INFO!Y22="","",[39]INFO!Y22)</f>
        <v>72</v>
      </c>
      <c r="Z22" s="302">
        <f t="shared" si="8"/>
        <v>74</v>
      </c>
      <c r="AA22" s="201">
        <f t="shared" si="9"/>
        <v>79</v>
      </c>
      <c r="AB22" s="201">
        <f t="shared" si="10"/>
        <v>0</v>
      </c>
      <c r="AC22" s="201">
        <f t="shared" si="11"/>
        <v>2</v>
      </c>
      <c r="AD22" s="201">
        <f t="shared" si="12"/>
        <v>3</v>
      </c>
      <c r="AE22" s="221" t="str">
        <f t="shared" si="13"/>
        <v xml:space="preserve">Menunjukkan penguasaan dalam perangkat lunak pengolah data angka </v>
      </c>
      <c r="AF22" s="226" t="str">
        <f t="shared" si="14"/>
        <v>Perlu bantuan dalam 0</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73"/>
      <c r="B23" s="134">
        <f t="shared" si="7"/>
        <v>15</v>
      </c>
      <c r="C23" s="135">
        <f>IF(Data!F19="","",Data!F19)</f>
        <v>2079</v>
      </c>
      <c r="D23" s="135" t="str">
        <f>IF(Data!G19="","",Data!G19)</f>
        <v>0102646736</v>
      </c>
      <c r="E23" s="152" t="str">
        <f>IF(Data!H19="","",Data!H19)</f>
        <v>MUHAMMAD FATIKHUL ILMI</v>
      </c>
      <c r="F23" s="135" t="str">
        <f>IF(Data!I19="","",Data!I19)</f>
        <v>L</v>
      </c>
      <c r="G23" s="135">
        <f>IF([39]INFO!G23="","",[39]INFO!G23)</f>
        <v>75</v>
      </c>
      <c r="H23" s="135">
        <f>IF([39]INFO!H23="","",[39]INFO!H23)</f>
        <v>78</v>
      </c>
      <c r="I23" s="135">
        <f>IF([39]INFO!I23="","",[39]INFO!I23)</f>
        <v>0</v>
      </c>
      <c r="J23" s="135">
        <f>IF([39]INFO!J23="","",[39]INFO!J23)</f>
        <v>0</v>
      </c>
      <c r="K23" s="135">
        <f>IF([39]INFO!K23="","",[39]INFO!K23)</f>
        <v>0</v>
      </c>
      <c r="L23" s="135">
        <f>IF([39]INFO!L23="","",[39]INFO!L23)</f>
        <v>0</v>
      </c>
      <c r="M23" s="135">
        <f>IF([39]INFO!M23="","",[39]INFO!M23)</f>
        <v>0</v>
      </c>
      <c r="N23" s="135">
        <f>IF([39]INFO!N23="","",[39]INFO!N23)</f>
        <v>0</v>
      </c>
      <c r="O23" s="135">
        <f>IF([39]INFO!O23="","",[39]INFO!O23)</f>
        <v>73</v>
      </c>
      <c r="P23" s="135">
        <f>IF([39]INFO!P23="","",[39]INFO!P23)</f>
        <v>0</v>
      </c>
      <c r="Q23" s="135">
        <f>IF([39]INFO!Q23="","",[39]INFO!Q23)</f>
        <v>0</v>
      </c>
      <c r="R23" s="135">
        <f>IF([39]INFO!R23="","",[39]INFO!R23)</f>
        <v>0</v>
      </c>
      <c r="S23" s="135">
        <f>IF([39]INFO!S23="","",[39]INFO!S23)</f>
        <v>0</v>
      </c>
      <c r="T23" s="135">
        <f>IF([39]INFO!T23="","",[39]INFO!T23)</f>
        <v>0</v>
      </c>
      <c r="U23" s="135">
        <f>IF([39]INFO!U23="","",[39]INFO!U23)</f>
        <v>0</v>
      </c>
      <c r="V23" s="350">
        <f>IF([39]INFO!V23="","",[39]INFO!V23)</f>
        <v>0</v>
      </c>
      <c r="W23" s="375">
        <f>IF([39]INFO!W23="","",[39]INFO!W23)</f>
        <v>76.5</v>
      </c>
      <c r="X23" s="375">
        <f>IF([39]INFO!X23="","",[39]INFO!X23)</f>
        <v>73</v>
      </c>
      <c r="Y23" s="351">
        <f>IF([39]INFO!Y23="","",[39]INFO!Y23)</f>
        <v>73</v>
      </c>
      <c r="Z23" s="302">
        <f t="shared" si="8"/>
        <v>74</v>
      </c>
      <c r="AA23" s="201">
        <f t="shared" si="9"/>
        <v>78</v>
      </c>
      <c r="AB23" s="201">
        <f t="shared" si="10"/>
        <v>0</v>
      </c>
      <c r="AC23" s="201">
        <f t="shared" si="11"/>
        <v>2</v>
      </c>
      <c r="AD23" s="201">
        <f t="shared" si="12"/>
        <v>3</v>
      </c>
      <c r="AE23" s="221" t="str">
        <f t="shared" si="13"/>
        <v xml:space="preserve">Menunjukkan penguasaan dalam perangkat lunak pengolah data angka </v>
      </c>
      <c r="AF23" s="226" t="str">
        <f t="shared" si="14"/>
        <v>Perlu bantuan dalam 0</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73"/>
      <c r="B24" s="134">
        <f t="shared" si="7"/>
        <v>16</v>
      </c>
      <c r="C24" s="135">
        <f>IF(Data!F20="","",Data!F20)</f>
        <v>2106</v>
      </c>
      <c r="D24" s="135" t="str">
        <f>IF(Data!G20="","",Data!G20)</f>
        <v>3117077014</v>
      </c>
      <c r="E24" s="152" t="str">
        <f>IF(Data!H20="","",Data!H20)</f>
        <v>MUHAMMAD RAZIF KASYAFANI</v>
      </c>
      <c r="F24" s="135" t="str">
        <f>IF(Data!I20="","",Data!I20)</f>
        <v>L</v>
      </c>
      <c r="G24" s="135">
        <f>IF([39]INFO!G24="","",[39]INFO!G24)</f>
        <v>72</v>
      </c>
      <c r="H24" s="135">
        <f>IF([39]INFO!H24="","",[39]INFO!H24)</f>
        <v>74</v>
      </c>
      <c r="I24" s="135">
        <f>IF([39]INFO!I24="","",[39]INFO!I24)</f>
        <v>0</v>
      </c>
      <c r="J24" s="135">
        <f>IF([39]INFO!J24="","",[39]INFO!J24)</f>
        <v>0</v>
      </c>
      <c r="K24" s="135">
        <f>IF([39]INFO!K24="","",[39]INFO!K24)</f>
        <v>0</v>
      </c>
      <c r="L24" s="135">
        <f>IF([39]INFO!L24="","",[39]INFO!L24)</f>
        <v>0</v>
      </c>
      <c r="M24" s="135">
        <f>IF([39]INFO!M24="","",[39]INFO!M24)</f>
        <v>0</v>
      </c>
      <c r="N24" s="135">
        <f>IF([39]INFO!N24="","",[39]INFO!N24)</f>
        <v>0</v>
      </c>
      <c r="O24" s="135">
        <f>IF([39]INFO!O24="","",[39]INFO!O24)</f>
        <v>75</v>
      </c>
      <c r="P24" s="135">
        <f>IF([39]INFO!P24="","",[39]INFO!P24)</f>
        <v>0</v>
      </c>
      <c r="Q24" s="135">
        <f>IF([39]INFO!Q24="","",[39]INFO!Q24)</f>
        <v>0</v>
      </c>
      <c r="R24" s="135">
        <f>IF([39]INFO!R24="","",[39]INFO!R24)</f>
        <v>0</v>
      </c>
      <c r="S24" s="135">
        <f>IF([39]INFO!S24="","",[39]INFO!S24)</f>
        <v>0</v>
      </c>
      <c r="T24" s="135">
        <f>IF([39]INFO!T24="","",[39]INFO!T24)</f>
        <v>0</v>
      </c>
      <c r="U24" s="135">
        <f>IF([39]INFO!U24="","",[39]INFO!U24)</f>
        <v>0</v>
      </c>
      <c r="V24" s="350">
        <f>IF([39]INFO!V24="","",[39]INFO!V24)</f>
        <v>0</v>
      </c>
      <c r="W24" s="375">
        <f>IF([39]INFO!W24="","",[39]INFO!W24)</f>
        <v>73</v>
      </c>
      <c r="X24" s="375">
        <f>IF([39]INFO!X24="","",[39]INFO!X24)</f>
        <v>75</v>
      </c>
      <c r="Y24" s="351">
        <f>IF([39]INFO!Y24="","",[39]INFO!Y24)</f>
        <v>75</v>
      </c>
      <c r="Z24" s="302">
        <f t="shared" si="8"/>
        <v>74</v>
      </c>
      <c r="AA24" s="201">
        <f t="shared" si="9"/>
        <v>74</v>
      </c>
      <c r="AB24" s="201">
        <f t="shared" si="10"/>
        <v>0</v>
      </c>
      <c r="AC24" s="201">
        <f t="shared" si="11"/>
        <v>2</v>
      </c>
      <c r="AD24" s="201">
        <f t="shared" si="12"/>
        <v>3</v>
      </c>
      <c r="AE24" s="221" t="str">
        <f t="shared" si="13"/>
        <v xml:space="preserve">Menunjukkan penguasaan dalam perangkat lunak pengolah data angka </v>
      </c>
      <c r="AF24" s="226" t="str">
        <f t="shared" si="14"/>
        <v>Perlu bantuan dalam 0</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73"/>
      <c r="B25" s="134">
        <f t="shared" si="7"/>
        <v>17</v>
      </c>
      <c r="C25" s="135">
        <f>IF(Data!F21="","",Data!F21)</f>
        <v>2092</v>
      </c>
      <c r="D25" s="135" t="str">
        <f>IF(Data!G21="","",Data!G21)</f>
        <v>3098715690</v>
      </c>
      <c r="E25" s="152" t="str">
        <f>IF(Data!H21="","",Data!H21)</f>
        <v>NAZILATUN NIKMAH</v>
      </c>
      <c r="F25" s="135" t="str">
        <f>IF(Data!I21="","",Data!I21)</f>
        <v>P</v>
      </c>
      <c r="G25" s="135">
        <f>IF([39]INFO!G25="","",[39]INFO!G25)</f>
        <v>73</v>
      </c>
      <c r="H25" s="135">
        <f>IF([39]INFO!H25="","",[39]INFO!H25)</f>
        <v>76</v>
      </c>
      <c r="I25" s="135">
        <f>IF([39]INFO!I25="","",[39]INFO!I25)</f>
        <v>0</v>
      </c>
      <c r="J25" s="135">
        <f>IF([39]INFO!J25="","",[39]INFO!J25)</f>
        <v>0</v>
      </c>
      <c r="K25" s="135">
        <f>IF([39]INFO!K25="","",[39]INFO!K25)</f>
        <v>0</v>
      </c>
      <c r="L25" s="135">
        <f>IF([39]INFO!L25="","",[39]INFO!L25)</f>
        <v>0</v>
      </c>
      <c r="M25" s="135">
        <f>IF([39]INFO!M25="","",[39]INFO!M25)</f>
        <v>0</v>
      </c>
      <c r="N25" s="135">
        <f>IF([39]INFO!N25="","",[39]INFO!N25)</f>
        <v>0</v>
      </c>
      <c r="O25" s="135">
        <f>IF([39]INFO!O25="","",[39]INFO!O25)</f>
        <v>76</v>
      </c>
      <c r="P25" s="135">
        <f>IF([39]INFO!P25="","",[39]INFO!P25)</f>
        <v>0</v>
      </c>
      <c r="Q25" s="135">
        <f>IF([39]INFO!Q25="","",[39]INFO!Q25)</f>
        <v>0</v>
      </c>
      <c r="R25" s="135">
        <f>IF([39]INFO!R25="","",[39]INFO!R25)</f>
        <v>0</v>
      </c>
      <c r="S25" s="135">
        <f>IF([39]INFO!S25="","",[39]INFO!S25)</f>
        <v>0</v>
      </c>
      <c r="T25" s="135">
        <f>IF([39]INFO!T25="","",[39]INFO!T25)</f>
        <v>0</v>
      </c>
      <c r="U25" s="135">
        <f>IF([39]INFO!U25="","",[39]INFO!U25)</f>
        <v>0</v>
      </c>
      <c r="V25" s="350">
        <f>IF([39]INFO!V25="","",[39]INFO!V25)</f>
        <v>0</v>
      </c>
      <c r="W25" s="375">
        <f>IF([39]INFO!W25="","",[39]INFO!W25)</f>
        <v>74.5</v>
      </c>
      <c r="X25" s="375">
        <f>IF([39]INFO!X25="","",[39]INFO!X25)</f>
        <v>76</v>
      </c>
      <c r="Y25" s="351">
        <f>IF([39]INFO!Y25="","",[39]INFO!Y25)</f>
        <v>75</v>
      </c>
      <c r="Z25" s="302">
        <f t="shared" si="8"/>
        <v>75</v>
      </c>
      <c r="AA25" s="201">
        <f t="shared" si="9"/>
        <v>76</v>
      </c>
      <c r="AB25" s="201">
        <f t="shared" si="10"/>
        <v>0</v>
      </c>
      <c r="AC25" s="201">
        <f t="shared" si="11"/>
        <v>2</v>
      </c>
      <c r="AD25" s="201">
        <f t="shared" si="12"/>
        <v>3</v>
      </c>
      <c r="AE25" s="221" t="str">
        <f t="shared" si="13"/>
        <v xml:space="preserve">Menunjukkan penguasaan dalam perangkat lunak pengolah data angka </v>
      </c>
      <c r="AF25" s="226" t="str">
        <f t="shared" si="14"/>
        <v>Perlu bantuan dalam 0</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73"/>
      <c r="B26" s="134">
        <f t="shared" si="7"/>
        <v>18</v>
      </c>
      <c r="C26" s="135">
        <f>IF(Data!F22="","",Data!F22)</f>
        <v>2114</v>
      </c>
      <c r="D26" s="135" t="str">
        <f>IF(Data!G22="","",Data!G22)</f>
        <v>0095372418</v>
      </c>
      <c r="E26" s="152" t="str">
        <f>IF(Data!H22="","",Data!H22)</f>
        <v>NIRMALA MAHARANI</v>
      </c>
      <c r="F26" s="135" t="str">
        <f>IF(Data!I22="","",Data!I22)</f>
        <v>P</v>
      </c>
      <c r="G26" s="135">
        <f>IF([39]INFO!G26="","",[39]INFO!G26)</f>
        <v>75</v>
      </c>
      <c r="H26" s="135">
        <f>IF([39]INFO!H26="","",[39]INFO!H26)</f>
        <v>79</v>
      </c>
      <c r="I26" s="135">
        <f>IF([39]INFO!I26="","",[39]INFO!I26)</f>
        <v>0</v>
      </c>
      <c r="J26" s="135">
        <f>IF([39]INFO!J26="","",[39]INFO!J26)</f>
        <v>0</v>
      </c>
      <c r="K26" s="135">
        <f>IF([39]INFO!K26="","",[39]INFO!K26)</f>
        <v>0</v>
      </c>
      <c r="L26" s="135">
        <f>IF([39]INFO!L26="","",[39]INFO!L26)</f>
        <v>0</v>
      </c>
      <c r="M26" s="135">
        <f>IF([39]INFO!M26="","",[39]INFO!M26)</f>
        <v>0</v>
      </c>
      <c r="N26" s="135">
        <f>IF([39]INFO!N26="","",[39]INFO!N26)</f>
        <v>0</v>
      </c>
      <c r="O26" s="135">
        <f>IF([39]INFO!O26="","",[39]INFO!O26)</f>
        <v>77</v>
      </c>
      <c r="P26" s="135">
        <f>IF([39]INFO!P26="","",[39]INFO!P26)</f>
        <v>0</v>
      </c>
      <c r="Q26" s="135">
        <f>IF([39]INFO!Q26="","",[39]INFO!Q26)</f>
        <v>0</v>
      </c>
      <c r="R26" s="135">
        <f>IF([39]INFO!R26="","",[39]INFO!R26)</f>
        <v>0</v>
      </c>
      <c r="S26" s="135">
        <f>IF([39]INFO!S26="","",[39]INFO!S26)</f>
        <v>0</v>
      </c>
      <c r="T26" s="135">
        <f>IF([39]INFO!T26="","",[39]INFO!T26)</f>
        <v>0</v>
      </c>
      <c r="U26" s="135">
        <f>IF([39]INFO!U26="","",[39]INFO!U26)</f>
        <v>0</v>
      </c>
      <c r="V26" s="350">
        <f>IF([39]INFO!V26="","",[39]INFO!V26)</f>
        <v>0</v>
      </c>
      <c r="W26" s="375">
        <f>IF([39]INFO!W26="","",[39]INFO!W26)</f>
        <v>77</v>
      </c>
      <c r="X26" s="375">
        <f>IF([39]INFO!X26="","",[39]INFO!X26)</f>
        <v>77</v>
      </c>
      <c r="Y26" s="351">
        <f>IF([39]INFO!Y26="","",[39]INFO!Y26)</f>
        <v>76</v>
      </c>
      <c r="Z26" s="302">
        <f t="shared" si="8"/>
        <v>77</v>
      </c>
      <c r="AA26" s="201">
        <f t="shared" si="9"/>
        <v>79</v>
      </c>
      <c r="AB26" s="201">
        <f t="shared" si="10"/>
        <v>0</v>
      </c>
      <c r="AC26" s="201">
        <f t="shared" si="11"/>
        <v>2</v>
      </c>
      <c r="AD26" s="201">
        <f t="shared" si="12"/>
        <v>3</v>
      </c>
      <c r="AE26" s="221" t="str">
        <f t="shared" si="13"/>
        <v xml:space="preserve">Menunjukkan penguasaan dalam perangkat lunak pengolah data angka </v>
      </c>
      <c r="AF26" s="226" t="str">
        <f t="shared" si="14"/>
        <v>Perlu bantuan dalam 0</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73"/>
      <c r="B27" s="134">
        <f t="shared" si="7"/>
        <v>19</v>
      </c>
      <c r="C27" s="135">
        <f>IF(Data!F23="","",Data!F23)</f>
        <v>2149</v>
      </c>
      <c r="D27" s="135" t="str">
        <f>IF(Data!G23="","",Data!G23)</f>
        <v>3100029460</v>
      </c>
      <c r="E27" s="152" t="str">
        <f>IF(Data!H23="","",Data!H23)</f>
        <v>NOR ALIA SILFA</v>
      </c>
      <c r="F27" s="135" t="str">
        <f>IF(Data!I23="","",Data!I23)</f>
        <v>P</v>
      </c>
      <c r="G27" s="135">
        <f>IF([39]INFO!G27="","",[39]INFO!G27)</f>
        <v>76</v>
      </c>
      <c r="H27" s="135">
        <f>IF([39]INFO!H27="","",[39]INFO!H27)</f>
        <v>75</v>
      </c>
      <c r="I27" s="135">
        <f>IF([39]INFO!I27="","",[39]INFO!I27)</f>
        <v>0</v>
      </c>
      <c r="J27" s="135">
        <f>IF([39]INFO!J27="","",[39]INFO!J27)</f>
        <v>0</v>
      </c>
      <c r="K27" s="135">
        <f>IF([39]INFO!K27="","",[39]INFO!K27)</f>
        <v>0</v>
      </c>
      <c r="L27" s="135">
        <f>IF([39]INFO!L27="","",[39]INFO!L27)</f>
        <v>0</v>
      </c>
      <c r="M27" s="135">
        <f>IF([39]INFO!M27="","",[39]INFO!M27)</f>
        <v>0</v>
      </c>
      <c r="N27" s="135">
        <f>IF([39]INFO!N27="","",[39]INFO!N27)</f>
        <v>0</v>
      </c>
      <c r="O27" s="135">
        <f>IF([39]INFO!O27="","",[39]INFO!O27)</f>
        <v>79</v>
      </c>
      <c r="P27" s="135">
        <f>IF([39]INFO!P27="","",[39]INFO!P27)</f>
        <v>0</v>
      </c>
      <c r="Q27" s="135">
        <f>IF([39]INFO!Q27="","",[39]INFO!Q27)</f>
        <v>0</v>
      </c>
      <c r="R27" s="135">
        <f>IF([39]INFO!R27="","",[39]INFO!R27)</f>
        <v>0</v>
      </c>
      <c r="S27" s="135">
        <f>IF([39]INFO!S27="","",[39]INFO!S27)</f>
        <v>0</v>
      </c>
      <c r="T27" s="135">
        <f>IF([39]INFO!T27="","",[39]INFO!T27)</f>
        <v>0</v>
      </c>
      <c r="U27" s="135">
        <f>IF([39]INFO!U27="","",[39]INFO!U27)</f>
        <v>0</v>
      </c>
      <c r="V27" s="350">
        <f>IF([39]INFO!V27="","",[39]INFO!V27)</f>
        <v>0</v>
      </c>
      <c r="W27" s="375">
        <f>IF([39]INFO!W27="","",[39]INFO!W27)</f>
        <v>75.5</v>
      </c>
      <c r="X27" s="375">
        <f>IF([39]INFO!X27="","",[39]INFO!X27)</f>
        <v>79</v>
      </c>
      <c r="Y27" s="351">
        <f>IF([39]INFO!Y27="","",[39]INFO!Y27)</f>
        <v>78</v>
      </c>
      <c r="Z27" s="302">
        <f t="shared" si="8"/>
        <v>78</v>
      </c>
      <c r="AA27" s="201">
        <f t="shared" si="9"/>
        <v>76</v>
      </c>
      <c r="AB27" s="201">
        <f t="shared" si="10"/>
        <v>0</v>
      </c>
      <c r="AC27" s="201">
        <f t="shared" si="11"/>
        <v>1</v>
      </c>
      <c r="AD27" s="201">
        <f t="shared" si="12"/>
        <v>3</v>
      </c>
      <c r="AE27" s="221" t="str">
        <f t="shared" si="13"/>
        <v xml:space="preserve">Menunjukkan penguasaan dalam materi sistem komputer dan sistem operasi komputer </v>
      </c>
      <c r="AF27" s="226" t="str">
        <f t="shared" si="14"/>
        <v>Perlu bantuan dalam 0</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73"/>
      <c r="B28" s="134">
        <f t="shared" si="7"/>
        <v>20</v>
      </c>
      <c r="C28" s="135">
        <f>IF(Data!F24="","",Data!F24)</f>
        <v>2110</v>
      </c>
      <c r="D28" s="135" t="str">
        <f>IF(Data!G24="","",Data!G24)</f>
        <v>0098467142</v>
      </c>
      <c r="E28" s="152" t="str">
        <f>IF(Data!H24="","",Data!H24)</f>
        <v>NUR MUTIA</v>
      </c>
      <c r="F28" s="135" t="str">
        <f>IF(Data!I24="","",Data!I24)</f>
        <v>P</v>
      </c>
      <c r="G28" s="135">
        <f>IF([39]INFO!G28="","",[39]INFO!G28)</f>
        <v>78</v>
      </c>
      <c r="H28" s="135">
        <f>IF([39]INFO!H28="","",[39]INFO!H28)</f>
        <v>71</v>
      </c>
      <c r="I28" s="135">
        <f>IF([39]INFO!I28="","",[39]INFO!I28)</f>
        <v>0</v>
      </c>
      <c r="J28" s="135">
        <f>IF([39]INFO!J28="","",[39]INFO!J28)</f>
        <v>0</v>
      </c>
      <c r="K28" s="135">
        <f>IF([39]INFO!K28="","",[39]INFO!K28)</f>
        <v>0</v>
      </c>
      <c r="L28" s="135">
        <f>IF([39]INFO!L28="","",[39]INFO!L28)</f>
        <v>0</v>
      </c>
      <c r="M28" s="135">
        <f>IF([39]INFO!M28="","",[39]INFO!M28)</f>
        <v>0</v>
      </c>
      <c r="N28" s="135">
        <f>IF([39]INFO!N28="","",[39]INFO!N28)</f>
        <v>0</v>
      </c>
      <c r="O28" s="135">
        <f>IF([39]INFO!O28="","",[39]INFO!O28)</f>
        <v>78</v>
      </c>
      <c r="P28" s="135">
        <f>IF([39]INFO!P28="","",[39]INFO!P28)</f>
        <v>0</v>
      </c>
      <c r="Q28" s="135">
        <f>IF([39]INFO!Q28="","",[39]INFO!Q28)</f>
        <v>0</v>
      </c>
      <c r="R28" s="135">
        <f>IF([39]INFO!R28="","",[39]INFO!R28)</f>
        <v>0</v>
      </c>
      <c r="S28" s="135">
        <f>IF([39]INFO!S28="","",[39]INFO!S28)</f>
        <v>0</v>
      </c>
      <c r="T28" s="135">
        <f>IF([39]INFO!T28="","",[39]INFO!T28)</f>
        <v>0</v>
      </c>
      <c r="U28" s="135">
        <f>IF([39]INFO!U28="","",[39]INFO!U28)</f>
        <v>0</v>
      </c>
      <c r="V28" s="350">
        <f>IF([39]INFO!V28="","",[39]INFO!V28)</f>
        <v>0</v>
      </c>
      <c r="W28" s="375">
        <f>IF([39]INFO!W28="","",[39]INFO!W28)</f>
        <v>74.5</v>
      </c>
      <c r="X28" s="375">
        <f>IF([39]INFO!X28="","",[39]INFO!X28)</f>
        <v>78</v>
      </c>
      <c r="Y28" s="351">
        <f>IF([39]INFO!Y28="","",[39]INFO!Y28)</f>
        <v>79</v>
      </c>
      <c r="Z28" s="302">
        <f t="shared" si="8"/>
        <v>77</v>
      </c>
      <c r="AA28" s="201">
        <f t="shared" si="9"/>
        <v>78</v>
      </c>
      <c r="AB28" s="201">
        <f t="shared" si="10"/>
        <v>0</v>
      </c>
      <c r="AC28" s="201">
        <f t="shared" si="11"/>
        <v>1</v>
      </c>
      <c r="AD28" s="201">
        <f t="shared" si="12"/>
        <v>3</v>
      </c>
      <c r="AE28" s="221" t="str">
        <f t="shared" si="13"/>
        <v xml:space="preserve">Menunjukkan penguasaan dalam materi sistem komputer dan sistem operasi komputer </v>
      </c>
      <c r="AF28" s="226" t="str">
        <f t="shared" si="14"/>
        <v>Perlu bantuan dalam 0</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73"/>
      <c r="B29" s="134">
        <f t="shared" si="7"/>
        <v>21</v>
      </c>
      <c r="C29" s="135">
        <f>IF(Data!F25="","",Data!F25)</f>
        <v>2098</v>
      </c>
      <c r="D29" s="135" t="str">
        <f>IF(Data!G25="","",Data!G25)</f>
        <v>3101119122</v>
      </c>
      <c r="E29" s="152" t="str">
        <f>IF(Data!H25="","",Data!H25)</f>
        <v>ROHMAT HIDAYAT</v>
      </c>
      <c r="F29" s="135" t="str">
        <f>IF(Data!I25="","",Data!I25)</f>
        <v>L</v>
      </c>
      <c r="G29" s="135">
        <f>IF([39]INFO!G29="","",[39]INFO!G29)</f>
        <v>79</v>
      </c>
      <c r="H29" s="135">
        <f>IF([39]INFO!H29="","",[39]INFO!H29)</f>
        <v>72</v>
      </c>
      <c r="I29" s="135">
        <f>IF([39]INFO!I29="","",[39]INFO!I29)</f>
        <v>0</v>
      </c>
      <c r="J29" s="135">
        <f>IF([39]INFO!J29="","",[39]INFO!J29)</f>
        <v>0</v>
      </c>
      <c r="K29" s="135">
        <f>IF([39]INFO!K29="","",[39]INFO!K29)</f>
        <v>0</v>
      </c>
      <c r="L29" s="135">
        <f>IF([39]INFO!L29="","",[39]INFO!L29)</f>
        <v>0</v>
      </c>
      <c r="M29" s="135">
        <f>IF([39]INFO!M29="","",[39]INFO!M29)</f>
        <v>0</v>
      </c>
      <c r="N29" s="135">
        <f>IF([39]INFO!N29="","",[39]INFO!N29)</f>
        <v>0</v>
      </c>
      <c r="O29" s="135">
        <f>IF([39]INFO!O29="","",[39]INFO!O29)</f>
        <v>72</v>
      </c>
      <c r="P29" s="135">
        <f>IF([39]INFO!P29="","",[39]INFO!P29)</f>
        <v>0</v>
      </c>
      <c r="Q29" s="135">
        <f>IF([39]INFO!Q29="","",[39]INFO!Q29)</f>
        <v>0</v>
      </c>
      <c r="R29" s="135">
        <f>IF([39]INFO!R29="","",[39]INFO!R29)</f>
        <v>0</v>
      </c>
      <c r="S29" s="135">
        <f>IF([39]INFO!S29="","",[39]INFO!S29)</f>
        <v>0</v>
      </c>
      <c r="T29" s="135">
        <f>IF([39]INFO!T29="","",[39]INFO!T29)</f>
        <v>0</v>
      </c>
      <c r="U29" s="135">
        <f>IF([39]INFO!U29="","",[39]INFO!U29)</f>
        <v>0</v>
      </c>
      <c r="V29" s="350">
        <f>IF([39]INFO!V29="","",[39]INFO!V29)</f>
        <v>0</v>
      </c>
      <c r="W29" s="375">
        <f>IF([39]INFO!W29="","",[39]INFO!W29)</f>
        <v>75.5</v>
      </c>
      <c r="X29" s="375">
        <f>IF([39]INFO!X29="","",[39]INFO!X29)</f>
        <v>72</v>
      </c>
      <c r="Y29" s="351">
        <f>IF([39]INFO!Y29="","",[39]INFO!Y29)</f>
        <v>73</v>
      </c>
      <c r="Z29" s="302">
        <f t="shared" si="8"/>
        <v>74</v>
      </c>
      <c r="AA29" s="201">
        <f t="shared" si="9"/>
        <v>79</v>
      </c>
      <c r="AB29" s="201">
        <f t="shared" si="10"/>
        <v>0</v>
      </c>
      <c r="AC29" s="201">
        <f t="shared" si="11"/>
        <v>1</v>
      </c>
      <c r="AD29" s="201">
        <f t="shared" si="12"/>
        <v>3</v>
      </c>
      <c r="AE29" s="221" t="str">
        <f t="shared" si="13"/>
        <v xml:space="preserve">Menunjukkan penguasaan dalam materi sistem komputer dan sistem operasi komputer </v>
      </c>
      <c r="AF29" s="226" t="str">
        <f t="shared" si="14"/>
        <v>Perlu bantuan dalam 0</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73"/>
      <c r="B30" s="134">
        <f t="shared" si="7"/>
        <v>22</v>
      </c>
      <c r="C30" s="135">
        <f>IF(Data!F26="","",Data!F26)</f>
        <v>2080</v>
      </c>
      <c r="D30" s="135" t="str">
        <f>IF(Data!G26="","",Data!G26)</f>
        <v>0091657289</v>
      </c>
      <c r="E30" s="152" t="str">
        <f>IF(Data!H26="","",Data!H26)</f>
        <v>SABRINA OKTAVIANI</v>
      </c>
      <c r="F30" s="135" t="str">
        <f>IF(Data!I26="","",Data!I26)</f>
        <v>P</v>
      </c>
      <c r="G30" s="135">
        <f>IF([39]INFO!G30="","",[39]INFO!G30)</f>
        <v>75</v>
      </c>
      <c r="H30" s="135">
        <f>IF([39]INFO!H30="","",[39]INFO!H30)</f>
        <v>73</v>
      </c>
      <c r="I30" s="135">
        <f>IF([39]INFO!I30="","",[39]INFO!I30)</f>
        <v>0</v>
      </c>
      <c r="J30" s="135">
        <f>IF([39]INFO!J30="","",[39]INFO!J30)</f>
        <v>0</v>
      </c>
      <c r="K30" s="135">
        <f>IF([39]INFO!K30="","",[39]INFO!K30)</f>
        <v>0</v>
      </c>
      <c r="L30" s="135">
        <f>IF([39]INFO!L30="","",[39]INFO!L30)</f>
        <v>0</v>
      </c>
      <c r="M30" s="135">
        <f>IF([39]INFO!M30="","",[39]INFO!M30)</f>
        <v>0</v>
      </c>
      <c r="N30" s="135">
        <f>IF([39]INFO!N30="","",[39]INFO!N30)</f>
        <v>0</v>
      </c>
      <c r="O30" s="135">
        <f>IF([39]INFO!O30="","",[39]INFO!O30)</f>
        <v>72</v>
      </c>
      <c r="P30" s="135">
        <f>IF([39]INFO!P30="","",[39]INFO!P30)</f>
        <v>0</v>
      </c>
      <c r="Q30" s="135">
        <f>IF([39]INFO!Q30="","",[39]INFO!Q30)</f>
        <v>0</v>
      </c>
      <c r="R30" s="135">
        <f>IF([39]INFO!R30="","",[39]INFO!R30)</f>
        <v>0</v>
      </c>
      <c r="S30" s="135">
        <f>IF([39]INFO!S30="","",[39]INFO!S30)</f>
        <v>0</v>
      </c>
      <c r="T30" s="135">
        <f>IF([39]INFO!T30="","",[39]INFO!T30)</f>
        <v>0</v>
      </c>
      <c r="U30" s="135">
        <f>IF([39]INFO!U30="","",[39]INFO!U30)</f>
        <v>0</v>
      </c>
      <c r="V30" s="350">
        <f>IF([39]INFO!V30="","",[39]INFO!V30)</f>
        <v>0</v>
      </c>
      <c r="W30" s="375">
        <f>IF([39]INFO!W30="","",[39]INFO!W30)</f>
        <v>74</v>
      </c>
      <c r="X30" s="375">
        <f>IF([39]INFO!X30="","",[39]INFO!X30)</f>
        <v>72</v>
      </c>
      <c r="Y30" s="351">
        <f>IF([39]INFO!Y30="","",[39]INFO!Y30)</f>
        <v>75</v>
      </c>
      <c r="Z30" s="302">
        <f t="shared" si="8"/>
        <v>74</v>
      </c>
      <c r="AA30" s="201">
        <f t="shared" si="9"/>
        <v>75</v>
      </c>
      <c r="AB30" s="201">
        <f t="shared" si="10"/>
        <v>0</v>
      </c>
      <c r="AC30" s="201">
        <f t="shared" si="11"/>
        <v>1</v>
      </c>
      <c r="AD30" s="201">
        <f t="shared" si="12"/>
        <v>3</v>
      </c>
      <c r="AE30" s="221" t="str">
        <f t="shared" si="13"/>
        <v xml:space="preserve">Menunjukkan penguasaan dalam materi sistem komputer dan sistem operasi komputer </v>
      </c>
      <c r="AF30" s="226" t="str">
        <f t="shared" si="14"/>
        <v>Perlu bantuan dalam 0</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73"/>
      <c r="B31" s="134">
        <f t="shared" si="7"/>
        <v>23</v>
      </c>
      <c r="C31" s="135">
        <f>IF(Data!F27="","",Data!F27)</f>
        <v>2101</v>
      </c>
      <c r="D31" s="135" t="str">
        <f>IF(Data!G27="","",Data!G27)</f>
        <v>0072355816</v>
      </c>
      <c r="E31" s="152" t="str">
        <f>IF(Data!H27="","",Data!H27)</f>
        <v>TRI MULIA SAPUTRA</v>
      </c>
      <c r="F31" s="135" t="str">
        <f>IF(Data!I27="","",Data!I27)</f>
        <v>L</v>
      </c>
      <c r="G31" s="135">
        <f>IF([39]INFO!G31="","",[39]INFO!G31)</f>
        <v>75</v>
      </c>
      <c r="H31" s="135">
        <f>IF([39]INFO!H31="","",[39]INFO!H31)</f>
        <v>72</v>
      </c>
      <c r="I31" s="135">
        <f>IF([39]INFO!I31="","",[39]INFO!I31)</f>
        <v>0</v>
      </c>
      <c r="J31" s="135">
        <f>IF([39]INFO!J31="","",[39]INFO!J31)</f>
        <v>0</v>
      </c>
      <c r="K31" s="135">
        <f>IF([39]INFO!K31="","",[39]INFO!K31)</f>
        <v>0</v>
      </c>
      <c r="L31" s="135">
        <f>IF([39]INFO!L31="","",[39]INFO!L31)</f>
        <v>0</v>
      </c>
      <c r="M31" s="135">
        <f>IF([39]INFO!M31="","",[39]INFO!M31)</f>
        <v>0</v>
      </c>
      <c r="N31" s="135">
        <f>IF([39]INFO!N31="","",[39]INFO!N31)</f>
        <v>0</v>
      </c>
      <c r="O31" s="135">
        <f>IF([39]INFO!O31="","",[39]INFO!O31)</f>
        <v>71</v>
      </c>
      <c r="P31" s="135">
        <f>IF([39]INFO!P31="","",[39]INFO!P31)</f>
        <v>0</v>
      </c>
      <c r="Q31" s="135">
        <f>IF([39]INFO!Q31="","",[39]INFO!Q31)</f>
        <v>0</v>
      </c>
      <c r="R31" s="135">
        <f>IF([39]INFO!R31="","",[39]INFO!R31)</f>
        <v>0</v>
      </c>
      <c r="S31" s="135">
        <f>IF([39]INFO!S31="","",[39]INFO!S31)</f>
        <v>0</v>
      </c>
      <c r="T31" s="135">
        <f>IF([39]INFO!T31="","",[39]INFO!T31)</f>
        <v>0</v>
      </c>
      <c r="U31" s="135">
        <f>IF([39]INFO!U31="","",[39]INFO!U31)</f>
        <v>0</v>
      </c>
      <c r="V31" s="350">
        <f>IF([39]INFO!V31="","",[39]INFO!V31)</f>
        <v>0</v>
      </c>
      <c r="W31" s="375">
        <f>IF([39]INFO!W31="","",[39]INFO!W31)</f>
        <v>73.5</v>
      </c>
      <c r="X31" s="375">
        <f>IF([39]INFO!X31="","",[39]INFO!X31)</f>
        <v>71</v>
      </c>
      <c r="Y31" s="351">
        <f>IF([39]INFO!Y31="","",[39]INFO!Y31)</f>
        <v>76</v>
      </c>
      <c r="Z31" s="302">
        <f t="shared" si="8"/>
        <v>74</v>
      </c>
      <c r="AA31" s="201">
        <f t="shared" si="9"/>
        <v>75</v>
      </c>
      <c r="AB31" s="201">
        <f t="shared" si="10"/>
        <v>0</v>
      </c>
      <c r="AC31" s="201">
        <f t="shared" si="11"/>
        <v>1</v>
      </c>
      <c r="AD31" s="201">
        <f t="shared" si="12"/>
        <v>3</v>
      </c>
      <c r="AE31" s="221" t="str">
        <f t="shared" si="13"/>
        <v xml:space="preserve">Menunjukkan penguasaan dalam materi sistem komputer dan sistem operasi komputer </v>
      </c>
      <c r="AF31" s="226" t="str">
        <f t="shared" si="14"/>
        <v>Perlu bantuan dalam 0</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73"/>
      <c r="B32" s="134" t="str">
        <f t="shared" si="7"/>
        <v/>
      </c>
      <c r="C32" s="135" t="str">
        <f>IF(Data!F28="","",Data!F28)</f>
        <v/>
      </c>
      <c r="D32" s="135" t="str">
        <f>IF(Data!G28="","",Data!G28)</f>
        <v/>
      </c>
      <c r="E32" s="152" t="str">
        <f>IF(Data!H28="","",Data!H28)</f>
        <v/>
      </c>
      <c r="F32" s="135" t="str">
        <f>IF(Data!I28="","",Data!I28)</f>
        <v/>
      </c>
      <c r="G32" s="135">
        <f>IF([39]INFO!G32="","",[39]INFO!G32)</f>
        <v>74</v>
      </c>
      <c r="H32" s="135">
        <f>IF([39]INFO!H32="","",[39]INFO!H32)</f>
        <v>73</v>
      </c>
      <c r="I32" s="135">
        <f>IF([39]INFO!I32="","",[39]INFO!I32)</f>
        <v>0</v>
      </c>
      <c r="J32" s="135">
        <f>IF([39]INFO!J32="","",[39]INFO!J32)</f>
        <v>0</v>
      </c>
      <c r="K32" s="135">
        <f>IF([39]INFO!K32="","",[39]INFO!K32)</f>
        <v>0</v>
      </c>
      <c r="L32" s="135">
        <f>IF([39]INFO!L32="","",[39]INFO!L32)</f>
        <v>0</v>
      </c>
      <c r="M32" s="135">
        <f>IF([39]INFO!M32="","",[39]INFO!M32)</f>
        <v>0</v>
      </c>
      <c r="N32" s="135">
        <f>IF([39]INFO!N32="","",[39]INFO!N32)</f>
        <v>0</v>
      </c>
      <c r="O32" s="135">
        <f>IF([39]INFO!O32="","",[39]INFO!O32)</f>
        <v>73</v>
      </c>
      <c r="P32" s="135">
        <f>IF([39]INFO!P32="","",[39]INFO!P32)</f>
        <v>0</v>
      </c>
      <c r="Q32" s="135">
        <f>IF([39]INFO!Q32="","",[39]INFO!Q32)</f>
        <v>0</v>
      </c>
      <c r="R32" s="135">
        <f>IF([39]INFO!R32="","",[39]INFO!R32)</f>
        <v>0</v>
      </c>
      <c r="S32" s="135">
        <f>IF([39]INFO!S32="","",[39]INFO!S32)</f>
        <v>0</v>
      </c>
      <c r="T32" s="135">
        <f>IF([39]INFO!T32="","",[39]INFO!T32)</f>
        <v>0</v>
      </c>
      <c r="U32" s="135">
        <f>IF([39]INFO!U32="","",[39]INFO!U32)</f>
        <v>0</v>
      </c>
      <c r="V32" s="350">
        <f>IF([39]INFO!V32="","",[39]INFO!V32)</f>
        <v>0</v>
      </c>
      <c r="W32" s="375">
        <f>IF([39]INFO!W32="","",[39]INFO!W32)</f>
        <v>73.5</v>
      </c>
      <c r="X32" s="375">
        <f>IF([39]INFO!X32="","",[39]INFO!X32)</f>
        <v>73</v>
      </c>
      <c r="Y32" s="351">
        <f>IF([39]INFO!Y32="","",[39]INFO!Y32)</f>
        <v>75</v>
      </c>
      <c r="Z32" s="302">
        <f t="shared" si="8"/>
        <v>74</v>
      </c>
      <c r="AA32" s="201">
        <f t="shared" si="9"/>
        <v>74</v>
      </c>
      <c r="AB32" s="201">
        <f t="shared" si="10"/>
        <v>0</v>
      </c>
      <c r="AC32" s="201">
        <f t="shared" si="11"/>
        <v>1</v>
      </c>
      <c r="AD32" s="201">
        <f t="shared" si="12"/>
        <v>3</v>
      </c>
      <c r="AE32" s="221" t="str">
        <f t="shared" si="13"/>
        <v xml:space="preserve">Menunjukkan penguasaan dalam materi sistem komputer dan sistem operasi komputer </v>
      </c>
      <c r="AF32" s="226" t="str">
        <f t="shared" si="14"/>
        <v>Perlu bantuan dalam 0</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73"/>
      <c r="B33" s="134" t="str">
        <f t="shared" si="7"/>
        <v/>
      </c>
      <c r="C33" s="135" t="str">
        <f>IF(Data!F29="","",Data!F29)</f>
        <v/>
      </c>
      <c r="D33" s="135" t="str">
        <f>IF(Data!G29="","",Data!G29)</f>
        <v/>
      </c>
      <c r="E33" s="152" t="str">
        <f>IF(Data!H29="","",Data!H29)</f>
        <v/>
      </c>
      <c r="F33" s="135" t="str">
        <f>IF(Data!I29="","",Data!I29)</f>
        <v/>
      </c>
      <c r="G33" s="135">
        <f>IF([39]INFO!G33="","",[39]INFO!G33)</f>
        <v>74</v>
      </c>
      <c r="H33" s="135">
        <f>IF([39]INFO!H33="","",[39]INFO!H33)</f>
        <v>75</v>
      </c>
      <c r="I33" s="135">
        <f>IF([39]INFO!I33="","",[39]INFO!I33)</f>
        <v>0</v>
      </c>
      <c r="J33" s="135">
        <f>IF([39]INFO!J33="","",[39]INFO!J33)</f>
        <v>0</v>
      </c>
      <c r="K33" s="135">
        <f>IF([39]INFO!K33="","",[39]INFO!K33)</f>
        <v>0</v>
      </c>
      <c r="L33" s="135">
        <f>IF([39]INFO!L33="","",[39]INFO!L33)</f>
        <v>0</v>
      </c>
      <c r="M33" s="135">
        <f>IF([39]INFO!M33="","",[39]INFO!M33)</f>
        <v>0</v>
      </c>
      <c r="N33" s="135">
        <f>IF([39]INFO!N33="","",[39]INFO!N33)</f>
        <v>0</v>
      </c>
      <c r="O33" s="135">
        <f>IF([39]INFO!O33="","",[39]INFO!O33)</f>
        <v>72</v>
      </c>
      <c r="P33" s="135">
        <f>IF([39]INFO!P33="","",[39]INFO!P33)</f>
        <v>0</v>
      </c>
      <c r="Q33" s="135">
        <f>IF([39]INFO!Q33="","",[39]INFO!Q33)</f>
        <v>0</v>
      </c>
      <c r="R33" s="135">
        <f>IF([39]INFO!R33="","",[39]INFO!R33)</f>
        <v>0</v>
      </c>
      <c r="S33" s="135">
        <f>IF([39]INFO!S33="","",[39]INFO!S33)</f>
        <v>0</v>
      </c>
      <c r="T33" s="135">
        <f>IF([39]INFO!T33="","",[39]INFO!T33)</f>
        <v>0</v>
      </c>
      <c r="U33" s="135">
        <f>IF([39]INFO!U33="","",[39]INFO!U33)</f>
        <v>0</v>
      </c>
      <c r="V33" s="350">
        <f>IF([39]INFO!V33="","",[39]INFO!V33)</f>
        <v>0</v>
      </c>
      <c r="W33" s="375">
        <f>IF([39]INFO!W33="","",[39]INFO!W33)</f>
        <v>74.5</v>
      </c>
      <c r="X33" s="375">
        <f>IF([39]INFO!X33="","",[39]INFO!X33)</f>
        <v>72</v>
      </c>
      <c r="Y33" s="351">
        <f>IF([39]INFO!Y33="","",[39]INFO!Y33)</f>
        <v>75</v>
      </c>
      <c r="Z33" s="302">
        <f t="shared" si="8"/>
        <v>74</v>
      </c>
      <c r="AA33" s="201">
        <f t="shared" si="9"/>
        <v>75</v>
      </c>
      <c r="AB33" s="201">
        <f t="shared" si="10"/>
        <v>0</v>
      </c>
      <c r="AC33" s="201">
        <f t="shared" si="11"/>
        <v>2</v>
      </c>
      <c r="AD33" s="201">
        <f t="shared" si="12"/>
        <v>3</v>
      </c>
      <c r="AE33" s="221" t="str">
        <f t="shared" si="13"/>
        <v xml:space="preserve">Menunjukkan penguasaan dalam perangkat lunak pengolah data angka </v>
      </c>
      <c r="AF33" s="226" t="str">
        <f t="shared" si="14"/>
        <v>Perlu bantuan dalam 0</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73"/>
      <c r="B34" s="134" t="str">
        <f t="shared" si="7"/>
        <v/>
      </c>
      <c r="C34" s="135" t="str">
        <f>IF(Data!F30="","",Data!F30)</f>
        <v/>
      </c>
      <c r="D34" s="135" t="str">
        <f>IF(Data!G30="","",Data!G30)</f>
        <v/>
      </c>
      <c r="E34" s="152" t="str">
        <f>IF(Data!H30="","",Data!H30)</f>
        <v/>
      </c>
      <c r="F34" s="135" t="str">
        <f>IF(Data!I30="","",Data!I30)</f>
        <v/>
      </c>
      <c r="G34" s="135">
        <f>IF([39]INFO!G34="","",[39]INFO!G34)</f>
        <v>73</v>
      </c>
      <c r="H34" s="135">
        <f>IF([39]INFO!H34="","",[39]INFO!H34)</f>
        <v>74</v>
      </c>
      <c r="I34" s="135">
        <f>IF([39]INFO!I34="","",[39]INFO!I34)</f>
        <v>0</v>
      </c>
      <c r="J34" s="135">
        <f>IF([39]INFO!J34="","",[39]INFO!J34)</f>
        <v>0</v>
      </c>
      <c r="K34" s="135">
        <f>IF([39]INFO!K34="","",[39]INFO!K34)</f>
        <v>0</v>
      </c>
      <c r="L34" s="135">
        <f>IF([39]INFO!L34="","",[39]INFO!L34)</f>
        <v>0</v>
      </c>
      <c r="M34" s="135">
        <f>IF([39]INFO!M34="","",[39]INFO!M34)</f>
        <v>0</v>
      </c>
      <c r="N34" s="135">
        <f>IF([39]INFO!N34="","",[39]INFO!N34)</f>
        <v>0</v>
      </c>
      <c r="O34" s="135">
        <f>IF([39]INFO!O34="","",[39]INFO!O34)</f>
        <v>76</v>
      </c>
      <c r="P34" s="135">
        <f>IF([39]INFO!P34="","",[39]INFO!P34)</f>
        <v>0</v>
      </c>
      <c r="Q34" s="135">
        <f>IF([39]INFO!Q34="","",[39]INFO!Q34)</f>
        <v>0</v>
      </c>
      <c r="R34" s="135">
        <f>IF([39]INFO!R34="","",[39]INFO!R34)</f>
        <v>0</v>
      </c>
      <c r="S34" s="135">
        <f>IF([39]INFO!S34="","",[39]INFO!S34)</f>
        <v>0</v>
      </c>
      <c r="T34" s="135">
        <f>IF([39]INFO!T34="","",[39]INFO!T34)</f>
        <v>0</v>
      </c>
      <c r="U34" s="135">
        <f>IF([39]INFO!U34="","",[39]INFO!U34)</f>
        <v>0</v>
      </c>
      <c r="V34" s="350">
        <f>IF([39]INFO!V34="","",[39]INFO!V34)</f>
        <v>0</v>
      </c>
      <c r="W34" s="375">
        <f>IF([39]INFO!W34="","",[39]INFO!W34)</f>
        <v>73.5</v>
      </c>
      <c r="X34" s="375">
        <f>IF([39]INFO!X34="","",[39]INFO!X34)</f>
        <v>76</v>
      </c>
      <c r="Y34" s="351">
        <f>IF([39]INFO!Y34="","",[39]INFO!Y34)</f>
        <v>73</v>
      </c>
      <c r="Z34" s="302">
        <f t="shared" si="8"/>
        <v>74</v>
      </c>
      <c r="AA34" s="201">
        <f t="shared" si="9"/>
        <v>74</v>
      </c>
      <c r="AB34" s="201">
        <f t="shared" si="10"/>
        <v>0</v>
      </c>
      <c r="AC34" s="201">
        <f t="shared" si="11"/>
        <v>2</v>
      </c>
      <c r="AD34" s="201">
        <f t="shared" si="12"/>
        <v>3</v>
      </c>
      <c r="AE34" s="221" t="str">
        <f t="shared" si="13"/>
        <v xml:space="preserve">Menunjukkan penguasaan dalam perangkat lunak pengolah data angka </v>
      </c>
      <c r="AF34" s="226" t="str">
        <f t="shared" si="14"/>
        <v>Perlu bantuan dalam 0</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73"/>
      <c r="B35" s="134" t="str">
        <f t="shared" si="7"/>
        <v/>
      </c>
      <c r="C35" s="135" t="str">
        <f>IF(Data!F31="","",Data!F31)</f>
        <v/>
      </c>
      <c r="D35" s="135" t="str">
        <f>IF(Data!G31="","",Data!G31)</f>
        <v/>
      </c>
      <c r="E35" s="152" t="str">
        <f>IF(Data!H31="","",Data!H31)</f>
        <v/>
      </c>
      <c r="F35" s="135" t="str">
        <f>IF(Data!I31="","",Data!I31)</f>
        <v/>
      </c>
      <c r="G35" s="135">
        <f>IF([39]INFO!G35="","",[39]INFO!G35)</f>
        <v>74</v>
      </c>
      <c r="H35" s="135">
        <f>IF([39]INFO!H35="","",[39]INFO!H35)</f>
        <v>75</v>
      </c>
      <c r="I35" s="135">
        <f>IF([39]INFO!I35="","",[39]INFO!I35)</f>
        <v>0</v>
      </c>
      <c r="J35" s="135">
        <f>IF([39]INFO!J35="","",[39]INFO!J35)</f>
        <v>0</v>
      </c>
      <c r="K35" s="135">
        <f>IF([39]INFO!K35="","",[39]INFO!K35)</f>
        <v>0</v>
      </c>
      <c r="L35" s="135">
        <f>IF([39]INFO!L35="","",[39]INFO!L35)</f>
        <v>0</v>
      </c>
      <c r="M35" s="135">
        <f>IF([39]INFO!M35="","",[39]INFO!M35)</f>
        <v>0</v>
      </c>
      <c r="N35" s="135">
        <f>IF([39]INFO!N35="","",[39]INFO!N35)</f>
        <v>0</v>
      </c>
      <c r="O35" s="135">
        <f>IF([39]INFO!O35="","",[39]INFO!O35)</f>
        <v>78</v>
      </c>
      <c r="P35" s="135">
        <f>IF([39]INFO!P35="","",[39]INFO!P35)</f>
        <v>0</v>
      </c>
      <c r="Q35" s="135">
        <f>IF([39]INFO!Q35="","",[39]INFO!Q35)</f>
        <v>0</v>
      </c>
      <c r="R35" s="135">
        <f>IF([39]INFO!R35="","",[39]INFO!R35)</f>
        <v>0</v>
      </c>
      <c r="S35" s="135">
        <f>IF([39]INFO!S35="","",[39]INFO!S35)</f>
        <v>0</v>
      </c>
      <c r="T35" s="135">
        <f>IF([39]INFO!T35="","",[39]INFO!T35)</f>
        <v>0</v>
      </c>
      <c r="U35" s="135">
        <f>IF([39]INFO!U35="","",[39]INFO!U35)</f>
        <v>0</v>
      </c>
      <c r="V35" s="350">
        <f>IF([39]INFO!V35="","",[39]INFO!V35)</f>
        <v>0</v>
      </c>
      <c r="W35" s="375">
        <f>IF([39]INFO!W35="","",[39]INFO!W35)</f>
        <v>74.5</v>
      </c>
      <c r="X35" s="375">
        <f>IF([39]INFO!X35="","",[39]INFO!X35)</f>
        <v>78</v>
      </c>
      <c r="Y35" s="351">
        <f>IF([39]INFO!Y35="","",[39]INFO!Y35)</f>
        <v>72</v>
      </c>
      <c r="Z35" s="302">
        <f t="shared" si="8"/>
        <v>75</v>
      </c>
      <c r="AA35" s="201">
        <f t="shared" si="9"/>
        <v>75</v>
      </c>
      <c r="AB35" s="201">
        <f t="shared" si="10"/>
        <v>0</v>
      </c>
      <c r="AC35" s="201">
        <f t="shared" si="11"/>
        <v>2</v>
      </c>
      <c r="AD35" s="201">
        <f t="shared" si="12"/>
        <v>3</v>
      </c>
      <c r="AE35" s="221" t="str">
        <f t="shared" si="13"/>
        <v xml:space="preserve">Menunjukkan penguasaan dalam perangkat lunak pengolah data angka </v>
      </c>
      <c r="AF35" s="226" t="str">
        <f t="shared" si="14"/>
        <v>Perlu bantuan dalam 0</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73"/>
      <c r="B36" s="134" t="str">
        <f t="shared" si="7"/>
        <v/>
      </c>
      <c r="C36" s="135" t="str">
        <f>IF(Data!F32="","",Data!F32)</f>
        <v/>
      </c>
      <c r="D36" s="135" t="str">
        <f>IF(Data!G32="","",Data!G32)</f>
        <v/>
      </c>
      <c r="E36" s="152" t="str">
        <f>IF(Data!H32="","",Data!H32)</f>
        <v/>
      </c>
      <c r="F36" s="135" t="str">
        <f>IF(Data!I32="","",Data!I32)</f>
        <v/>
      </c>
      <c r="G36" s="135">
        <f>IF([39]INFO!G36="","",[39]INFO!G36)</f>
        <v>0</v>
      </c>
      <c r="H36" s="135">
        <f>IF([39]INFO!H36="","",[39]INFO!H36)</f>
        <v>0</v>
      </c>
      <c r="I36" s="135">
        <f>IF([39]INFO!I36="","",[39]INFO!I36)</f>
        <v>0</v>
      </c>
      <c r="J36" s="135">
        <f>IF([39]INFO!J36="","",[39]INFO!J36)</f>
        <v>0</v>
      </c>
      <c r="K36" s="135">
        <f>IF([39]INFO!K36="","",[39]INFO!K36)</f>
        <v>0</v>
      </c>
      <c r="L36" s="135">
        <f>IF([39]INFO!L36="","",[39]INFO!L36)</f>
        <v>0</v>
      </c>
      <c r="M36" s="135">
        <f>IF([39]INFO!M36="","",[39]INFO!M36)</f>
        <v>0</v>
      </c>
      <c r="N36" s="135">
        <f>IF([39]INFO!N36="","",[39]INFO!N36)</f>
        <v>0</v>
      </c>
      <c r="O36" s="135">
        <f>IF([39]INFO!O36="","",[39]INFO!O36)</f>
        <v>0</v>
      </c>
      <c r="P36" s="135">
        <f>IF([39]INFO!P36="","",[39]INFO!P36)</f>
        <v>0</v>
      </c>
      <c r="Q36" s="135">
        <f>IF([39]INFO!Q36="","",[39]INFO!Q36)</f>
        <v>0</v>
      </c>
      <c r="R36" s="135">
        <f>IF([39]INFO!R36="","",[39]INFO!R36)</f>
        <v>0</v>
      </c>
      <c r="S36" s="135">
        <f>IF([39]INFO!S36="","",[39]INFO!S36)</f>
        <v>0</v>
      </c>
      <c r="T36" s="135">
        <f>IF([39]INFO!T36="","",[39]INFO!T36)</f>
        <v>0</v>
      </c>
      <c r="U36" s="135">
        <f>IF([39]INFO!U36="","",[39]INFO!U36)</f>
        <v>0</v>
      </c>
      <c r="V36" s="350">
        <f>IF([39]INFO!V36="","",[39]INFO!V36)</f>
        <v>0</v>
      </c>
      <c r="W36" s="375" t="e">
        <f>IF([39]INFO!W36="","",[39]INFO!W36)</f>
        <v>#DIV/0!</v>
      </c>
      <c r="X36" s="375" t="e">
        <f>IF([39]INFO!X36="","",[39]INFO!X36)</f>
        <v>#DIV/0!</v>
      </c>
      <c r="Y36" s="351">
        <f>IF([39]INFO!Y36="","",[39]INFO!Y36)</f>
        <v>0</v>
      </c>
      <c r="Z36" s="302" t="str">
        <f t="shared" si="8"/>
        <v/>
      </c>
      <c r="AA36" s="201">
        <f t="shared" si="9"/>
        <v>0</v>
      </c>
      <c r="AB36" s="201">
        <f t="shared" si="10"/>
        <v>0</v>
      </c>
      <c r="AC36" s="201">
        <f t="shared" si="11"/>
        <v>1</v>
      </c>
      <c r="AD36" s="201">
        <f t="shared" si="12"/>
        <v>1</v>
      </c>
      <c r="AE36" s="221" t="str">
        <f t="shared" si="13"/>
        <v xml:space="preserve">Menunjukkan penguasaan dalam materi sistem komputer dan sistem operasi komputer </v>
      </c>
      <c r="AF36" s="226" t="str">
        <f t="shared" si="14"/>
        <v xml:space="preserve">Perlu bantuan dalam materi sistem komputer dan sistem operasi komputer </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73"/>
      <c r="B37" s="134" t="str">
        <f t="shared" si="7"/>
        <v/>
      </c>
      <c r="C37" s="135" t="str">
        <f>IF(Data!F33="","",Data!F33)</f>
        <v/>
      </c>
      <c r="D37" s="135" t="str">
        <f>IF(Data!G33="","",Data!G33)</f>
        <v/>
      </c>
      <c r="E37" s="152" t="str">
        <f>IF(Data!H33="","",Data!H33)</f>
        <v/>
      </c>
      <c r="F37" s="135" t="str">
        <f>IF(Data!I33="","",Data!I33)</f>
        <v/>
      </c>
      <c r="G37" s="135">
        <f>IF([39]INFO!G37="","",[39]INFO!G37)</f>
        <v>0</v>
      </c>
      <c r="H37" s="135">
        <f>IF([39]INFO!H37="","",[39]INFO!H37)</f>
        <v>0</v>
      </c>
      <c r="I37" s="135">
        <f>IF([39]INFO!I37="","",[39]INFO!I37)</f>
        <v>0</v>
      </c>
      <c r="J37" s="135">
        <f>IF([39]INFO!J37="","",[39]INFO!J37)</f>
        <v>0</v>
      </c>
      <c r="K37" s="135">
        <f>IF([39]INFO!K37="","",[39]INFO!K37)</f>
        <v>0</v>
      </c>
      <c r="L37" s="135">
        <f>IF([39]INFO!L37="","",[39]INFO!L37)</f>
        <v>0</v>
      </c>
      <c r="M37" s="135">
        <f>IF([39]INFO!M37="","",[39]INFO!M37)</f>
        <v>0</v>
      </c>
      <c r="N37" s="135">
        <f>IF([39]INFO!N37="","",[39]INFO!N37)</f>
        <v>0</v>
      </c>
      <c r="O37" s="135">
        <f>IF([39]INFO!O37="","",[39]INFO!O37)</f>
        <v>0</v>
      </c>
      <c r="P37" s="135">
        <f>IF([39]INFO!P37="","",[39]INFO!P37)</f>
        <v>0</v>
      </c>
      <c r="Q37" s="135">
        <f>IF([39]INFO!Q37="","",[39]INFO!Q37)</f>
        <v>0</v>
      </c>
      <c r="R37" s="135">
        <f>IF([39]INFO!R37="","",[39]INFO!R37)</f>
        <v>0</v>
      </c>
      <c r="S37" s="135">
        <f>IF([39]INFO!S37="","",[39]INFO!S37)</f>
        <v>0</v>
      </c>
      <c r="T37" s="135">
        <f>IF([39]INFO!T37="","",[39]INFO!T37)</f>
        <v>0</v>
      </c>
      <c r="U37" s="135">
        <f>IF([39]INFO!U37="","",[39]INFO!U37)</f>
        <v>0</v>
      </c>
      <c r="V37" s="350">
        <f>IF([39]INFO!V37="","",[39]INFO!V37)</f>
        <v>0</v>
      </c>
      <c r="W37" s="375" t="e">
        <f>IF([39]INFO!W37="","",[39]INFO!W37)</f>
        <v>#DIV/0!</v>
      </c>
      <c r="X37" s="375" t="e">
        <f>IF([39]INFO!X37="","",[39]INFO!X37)</f>
        <v>#DIV/0!</v>
      </c>
      <c r="Y37" s="351">
        <f>IF([39]INFO!Y37="","",[39]INFO!Y37)</f>
        <v>0</v>
      </c>
      <c r="Z37" s="302" t="str">
        <f t="shared" si="8"/>
        <v/>
      </c>
      <c r="AA37" s="201">
        <f t="shared" si="9"/>
        <v>0</v>
      </c>
      <c r="AB37" s="201">
        <f t="shared" si="10"/>
        <v>0</v>
      </c>
      <c r="AC37" s="201">
        <f t="shared" si="11"/>
        <v>1</v>
      </c>
      <c r="AD37" s="201">
        <f t="shared" si="12"/>
        <v>1</v>
      </c>
      <c r="AE37" s="221" t="str">
        <f t="shared" si="13"/>
        <v xml:space="preserve">Menunjukkan penguasaan dalam materi sistem komputer dan sistem operasi komputer </v>
      </c>
      <c r="AF37" s="226" t="str">
        <f t="shared" si="14"/>
        <v xml:space="preserve">Perlu bantuan dalam materi sistem komputer dan sistem operasi komputer </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73"/>
      <c r="B38" s="134" t="str">
        <f t="shared" si="7"/>
        <v/>
      </c>
      <c r="C38" s="135" t="str">
        <f>IF(Data!F34="","",Data!F34)</f>
        <v/>
      </c>
      <c r="D38" s="135" t="str">
        <f>IF(Data!G34="","",Data!G34)</f>
        <v/>
      </c>
      <c r="E38" s="152" t="str">
        <f>IF(Data!H34="","",Data!H34)</f>
        <v/>
      </c>
      <c r="F38" s="135" t="str">
        <f>IF(Data!I34="","",Data!I34)</f>
        <v/>
      </c>
      <c r="G38" s="135">
        <f>IF([39]INFO!G38="","",[39]INFO!G38)</f>
        <v>0</v>
      </c>
      <c r="H38" s="135">
        <f>IF([39]INFO!H38="","",[39]INFO!H38)</f>
        <v>0</v>
      </c>
      <c r="I38" s="135">
        <f>IF([39]INFO!I38="","",[39]INFO!I38)</f>
        <v>0</v>
      </c>
      <c r="J38" s="135">
        <f>IF([39]INFO!J38="","",[39]INFO!J38)</f>
        <v>0</v>
      </c>
      <c r="K38" s="135">
        <f>IF([39]INFO!K38="","",[39]INFO!K38)</f>
        <v>0</v>
      </c>
      <c r="L38" s="135">
        <f>IF([39]INFO!L38="","",[39]INFO!L38)</f>
        <v>0</v>
      </c>
      <c r="M38" s="135">
        <f>IF([39]INFO!M38="","",[39]INFO!M38)</f>
        <v>0</v>
      </c>
      <c r="N38" s="135">
        <f>IF([39]INFO!N38="","",[39]INFO!N38)</f>
        <v>0</v>
      </c>
      <c r="O38" s="135">
        <f>IF([39]INFO!O38="","",[39]INFO!O38)</f>
        <v>0</v>
      </c>
      <c r="P38" s="135">
        <f>IF([39]INFO!P38="","",[39]INFO!P38)</f>
        <v>0</v>
      </c>
      <c r="Q38" s="135">
        <f>IF([39]INFO!Q38="","",[39]INFO!Q38)</f>
        <v>0</v>
      </c>
      <c r="R38" s="135">
        <f>IF([39]INFO!R38="","",[39]INFO!R38)</f>
        <v>0</v>
      </c>
      <c r="S38" s="135">
        <f>IF([39]INFO!S38="","",[39]INFO!S38)</f>
        <v>0</v>
      </c>
      <c r="T38" s="135">
        <f>IF([39]INFO!T38="","",[39]INFO!T38)</f>
        <v>0</v>
      </c>
      <c r="U38" s="135">
        <f>IF([39]INFO!U38="","",[39]INFO!U38)</f>
        <v>0</v>
      </c>
      <c r="V38" s="350">
        <f>IF([39]INFO!V38="","",[39]INFO!V38)</f>
        <v>0</v>
      </c>
      <c r="W38" s="375" t="e">
        <f>IF([39]INFO!W38="","",[39]INFO!W38)</f>
        <v>#DIV/0!</v>
      </c>
      <c r="X38" s="375" t="e">
        <f>IF([39]INFO!X38="","",[39]INFO!X38)</f>
        <v>#DIV/0!</v>
      </c>
      <c r="Y38" s="351">
        <f>IF([39]INFO!Y38="","",[39]INFO!Y38)</f>
        <v>0</v>
      </c>
      <c r="Z38" s="302" t="str">
        <f t="shared" si="8"/>
        <v/>
      </c>
      <c r="AA38" s="201">
        <f t="shared" si="9"/>
        <v>0</v>
      </c>
      <c r="AB38" s="201">
        <f t="shared" si="10"/>
        <v>0</v>
      </c>
      <c r="AC38" s="201">
        <f t="shared" si="11"/>
        <v>1</v>
      </c>
      <c r="AD38" s="201">
        <f t="shared" si="12"/>
        <v>1</v>
      </c>
      <c r="AE38" s="221" t="str">
        <f t="shared" si="13"/>
        <v xml:space="preserve">Menunjukkan penguasaan dalam materi sistem komputer dan sistem operasi komputer </v>
      </c>
      <c r="AF38" s="226" t="str">
        <f t="shared" si="14"/>
        <v xml:space="preserve">Perlu bantuan dalam materi sistem komputer dan sistem operasi komputer </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73"/>
      <c r="B39" s="134" t="str">
        <f t="shared" si="7"/>
        <v/>
      </c>
      <c r="C39" s="135" t="str">
        <f>IF(Data!F35="","",Data!F35)</f>
        <v/>
      </c>
      <c r="D39" s="135" t="str">
        <f>IF(Data!G35="","",Data!G35)</f>
        <v/>
      </c>
      <c r="E39" s="152" t="str">
        <f>IF(Data!H35="","",Data!H35)</f>
        <v/>
      </c>
      <c r="F39" s="135" t="str">
        <f>IF(Data!I35="","",Data!I35)</f>
        <v/>
      </c>
      <c r="G39" s="135">
        <f>IF([39]INFO!G39="","",[39]INFO!G39)</f>
        <v>0</v>
      </c>
      <c r="H39" s="135">
        <f>IF([39]INFO!H39="","",[39]INFO!H39)</f>
        <v>0</v>
      </c>
      <c r="I39" s="135">
        <f>IF([39]INFO!I39="","",[39]INFO!I39)</f>
        <v>0</v>
      </c>
      <c r="J39" s="135">
        <f>IF([39]INFO!J39="","",[39]INFO!J39)</f>
        <v>0</v>
      </c>
      <c r="K39" s="135">
        <f>IF([39]INFO!K39="","",[39]INFO!K39)</f>
        <v>0</v>
      </c>
      <c r="L39" s="135">
        <f>IF([39]INFO!L39="","",[39]INFO!L39)</f>
        <v>0</v>
      </c>
      <c r="M39" s="135">
        <f>IF([39]INFO!M39="","",[39]INFO!M39)</f>
        <v>0</v>
      </c>
      <c r="N39" s="135">
        <f>IF([39]INFO!N39="","",[39]INFO!N39)</f>
        <v>0</v>
      </c>
      <c r="O39" s="135">
        <f>IF([39]INFO!O39="","",[39]INFO!O39)</f>
        <v>0</v>
      </c>
      <c r="P39" s="135">
        <f>IF([39]INFO!P39="","",[39]INFO!P39)</f>
        <v>0</v>
      </c>
      <c r="Q39" s="135">
        <f>IF([39]INFO!Q39="","",[39]INFO!Q39)</f>
        <v>0</v>
      </c>
      <c r="R39" s="135">
        <f>IF([39]INFO!R39="","",[39]INFO!R39)</f>
        <v>0</v>
      </c>
      <c r="S39" s="135">
        <f>IF([39]INFO!S39="","",[39]INFO!S39)</f>
        <v>0</v>
      </c>
      <c r="T39" s="135">
        <f>IF([39]INFO!T39="","",[39]INFO!T39)</f>
        <v>0</v>
      </c>
      <c r="U39" s="135">
        <f>IF([39]INFO!U39="","",[39]INFO!U39)</f>
        <v>0</v>
      </c>
      <c r="V39" s="350">
        <f>IF([39]INFO!V39="","",[39]INFO!V39)</f>
        <v>0</v>
      </c>
      <c r="W39" s="375" t="e">
        <f>IF([39]INFO!W39="","",[39]INFO!W39)</f>
        <v>#DIV/0!</v>
      </c>
      <c r="X39" s="375" t="e">
        <f>IF([39]INFO!X39="","",[39]INFO!X39)</f>
        <v>#DIV/0!</v>
      </c>
      <c r="Y39" s="351">
        <f>IF([39]INFO!Y39="","",[39]INFO!Y39)</f>
        <v>0</v>
      </c>
      <c r="Z39" s="302" t="str">
        <f t="shared" si="8"/>
        <v/>
      </c>
      <c r="AA39" s="201">
        <f t="shared" si="9"/>
        <v>0</v>
      </c>
      <c r="AB39" s="201">
        <f t="shared" si="10"/>
        <v>0</v>
      </c>
      <c r="AC39" s="201">
        <f t="shared" si="11"/>
        <v>1</v>
      </c>
      <c r="AD39" s="201">
        <f t="shared" si="12"/>
        <v>1</v>
      </c>
      <c r="AE39" s="221" t="str">
        <f t="shared" si="13"/>
        <v xml:space="preserve">Menunjukkan penguasaan dalam materi sistem komputer dan sistem operasi komputer </v>
      </c>
      <c r="AF39" s="226" t="str">
        <f t="shared" si="14"/>
        <v xml:space="preserve">Perlu bantuan dalam materi sistem komputer dan sistem operasi komputer </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73"/>
      <c r="B40" s="134" t="str">
        <f t="shared" si="7"/>
        <v/>
      </c>
      <c r="C40" s="135" t="str">
        <f>IF(Data!F36="","",Data!F36)</f>
        <v/>
      </c>
      <c r="D40" s="135" t="str">
        <f>IF(Data!G36="","",Data!G36)</f>
        <v/>
      </c>
      <c r="E40" s="152" t="str">
        <f>IF(Data!H36="","",Data!H36)</f>
        <v/>
      </c>
      <c r="F40" s="135" t="str">
        <f>IF(Data!I36="","",Data!I36)</f>
        <v/>
      </c>
      <c r="G40" s="135">
        <f>IF([39]INFO!G40="","",[39]INFO!G40)</f>
        <v>0</v>
      </c>
      <c r="H40" s="135">
        <f>IF([39]INFO!H40="","",[39]INFO!H40)</f>
        <v>0</v>
      </c>
      <c r="I40" s="135">
        <f>IF([39]INFO!I40="","",[39]INFO!I40)</f>
        <v>0</v>
      </c>
      <c r="J40" s="135">
        <f>IF([39]INFO!J40="","",[39]INFO!J40)</f>
        <v>0</v>
      </c>
      <c r="K40" s="135">
        <f>IF([39]INFO!K40="","",[39]INFO!K40)</f>
        <v>0</v>
      </c>
      <c r="L40" s="135">
        <f>IF([39]INFO!L40="","",[39]INFO!L40)</f>
        <v>0</v>
      </c>
      <c r="M40" s="135">
        <f>IF([39]INFO!M40="","",[39]INFO!M40)</f>
        <v>0</v>
      </c>
      <c r="N40" s="135">
        <f>IF([39]INFO!N40="","",[39]INFO!N40)</f>
        <v>0</v>
      </c>
      <c r="O40" s="135">
        <f>IF([39]INFO!O40="","",[39]INFO!O40)</f>
        <v>0</v>
      </c>
      <c r="P40" s="135">
        <f>IF([39]INFO!P40="","",[39]INFO!P40)</f>
        <v>0</v>
      </c>
      <c r="Q40" s="135">
        <f>IF([39]INFO!Q40="","",[39]INFO!Q40)</f>
        <v>0</v>
      </c>
      <c r="R40" s="135">
        <f>IF([39]INFO!R40="","",[39]INFO!R40)</f>
        <v>0</v>
      </c>
      <c r="S40" s="135">
        <f>IF([39]INFO!S40="","",[39]INFO!S40)</f>
        <v>0</v>
      </c>
      <c r="T40" s="135">
        <f>IF([39]INFO!T40="","",[39]INFO!T40)</f>
        <v>0</v>
      </c>
      <c r="U40" s="135">
        <f>IF([39]INFO!U40="","",[39]INFO!U40)</f>
        <v>0</v>
      </c>
      <c r="V40" s="350">
        <f>IF([39]INFO!V40="","",[39]INFO!V40)</f>
        <v>0</v>
      </c>
      <c r="W40" s="375" t="e">
        <f>IF([39]INFO!W40="","",[39]INFO!W40)</f>
        <v>#DIV/0!</v>
      </c>
      <c r="X40" s="375" t="e">
        <f>IF([39]INFO!X40="","",[39]INFO!X40)</f>
        <v>#DIV/0!</v>
      </c>
      <c r="Y40" s="351">
        <f>IF([39]INFO!Y40="","",[39]INFO!Y40)</f>
        <v>0</v>
      </c>
      <c r="Z40" s="302" t="str">
        <f t="shared" si="8"/>
        <v/>
      </c>
      <c r="AA40" s="201">
        <f t="shared" si="9"/>
        <v>0</v>
      </c>
      <c r="AB40" s="201">
        <f t="shared" si="10"/>
        <v>0</v>
      </c>
      <c r="AC40" s="201">
        <f t="shared" si="11"/>
        <v>1</v>
      </c>
      <c r="AD40" s="201">
        <f t="shared" si="12"/>
        <v>1</v>
      </c>
      <c r="AE40" s="221" t="str">
        <f t="shared" si="13"/>
        <v xml:space="preserve">Menunjukkan penguasaan dalam materi sistem komputer dan sistem operasi komputer </v>
      </c>
      <c r="AF40" s="226" t="str">
        <f t="shared" si="14"/>
        <v xml:space="preserve">Perlu bantuan dalam materi sistem komputer dan sistem operasi komputer </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73"/>
      <c r="B41" s="134" t="str">
        <f t="shared" si="7"/>
        <v/>
      </c>
      <c r="C41" s="135" t="str">
        <f>IF(Data!F37="","",Data!F37)</f>
        <v/>
      </c>
      <c r="D41" s="135" t="str">
        <f>IF(Data!G37="","",Data!G37)</f>
        <v/>
      </c>
      <c r="E41" s="152" t="str">
        <f>IF(Data!H37="","",Data!H37)</f>
        <v/>
      </c>
      <c r="F41" s="135" t="str">
        <f>IF(Data!I37="","",Data!I37)</f>
        <v/>
      </c>
      <c r="G41" s="135">
        <f>IF([39]INFO!G41="","",[39]INFO!G41)</f>
        <v>0</v>
      </c>
      <c r="H41" s="135">
        <f>IF([39]INFO!H41="","",[39]INFO!H41)</f>
        <v>0</v>
      </c>
      <c r="I41" s="135">
        <f>IF([39]INFO!I41="","",[39]INFO!I41)</f>
        <v>0</v>
      </c>
      <c r="J41" s="135">
        <f>IF([39]INFO!J41="","",[39]INFO!J41)</f>
        <v>0</v>
      </c>
      <c r="K41" s="135">
        <f>IF([39]INFO!K41="","",[39]INFO!K41)</f>
        <v>0</v>
      </c>
      <c r="L41" s="135">
        <f>IF([39]INFO!L41="","",[39]INFO!L41)</f>
        <v>0</v>
      </c>
      <c r="M41" s="135">
        <f>IF([39]INFO!M41="","",[39]INFO!M41)</f>
        <v>0</v>
      </c>
      <c r="N41" s="135">
        <f>IF([39]INFO!N41="","",[39]INFO!N41)</f>
        <v>0</v>
      </c>
      <c r="O41" s="135">
        <f>IF([39]INFO!O41="","",[39]INFO!O41)</f>
        <v>0</v>
      </c>
      <c r="P41" s="135">
        <f>IF([39]INFO!P41="","",[39]INFO!P41)</f>
        <v>0</v>
      </c>
      <c r="Q41" s="135">
        <f>IF([39]INFO!Q41="","",[39]INFO!Q41)</f>
        <v>0</v>
      </c>
      <c r="R41" s="135">
        <f>IF([39]INFO!R41="","",[39]INFO!R41)</f>
        <v>0</v>
      </c>
      <c r="S41" s="135">
        <f>IF([39]INFO!S41="","",[39]INFO!S41)</f>
        <v>0</v>
      </c>
      <c r="T41" s="135">
        <f>IF([39]INFO!T41="","",[39]INFO!T41)</f>
        <v>0</v>
      </c>
      <c r="U41" s="135">
        <f>IF([39]INFO!U41="","",[39]INFO!U41)</f>
        <v>0</v>
      </c>
      <c r="V41" s="350">
        <f>IF([39]INFO!V41="","",[39]INFO!V41)</f>
        <v>0</v>
      </c>
      <c r="W41" s="375" t="e">
        <f>IF([39]INFO!W41="","",[39]INFO!W41)</f>
        <v>#DIV/0!</v>
      </c>
      <c r="X41" s="375" t="e">
        <f>IF([39]INFO!X41="","",[39]INFO!X41)</f>
        <v>#DIV/0!</v>
      </c>
      <c r="Y41" s="351">
        <f>IF([39]INFO!Y41="","",[39]INFO!Y41)</f>
        <v>0</v>
      </c>
      <c r="Z41" s="302" t="str">
        <f t="shared" si="8"/>
        <v/>
      </c>
      <c r="AA41" s="201">
        <f t="shared" si="9"/>
        <v>0</v>
      </c>
      <c r="AB41" s="201">
        <f t="shared" si="10"/>
        <v>0</v>
      </c>
      <c r="AC41" s="201">
        <f t="shared" si="11"/>
        <v>1</v>
      </c>
      <c r="AD41" s="201">
        <f t="shared" si="12"/>
        <v>1</v>
      </c>
      <c r="AE41" s="221" t="str">
        <f t="shared" si="13"/>
        <v xml:space="preserve">Menunjukkan penguasaan dalam materi sistem komputer dan sistem operasi komputer </v>
      </c>
      <c r="AF41" s="226" t="str">
        <f t="shared" si="14"/>
        <v xml:space="preserve">Perlu bantuan dalam materi sistem komputer dan sistem operasi komputer </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73"/>
      <c r="B42" s="134" t="str">
        <f t="shared" si="7"/>
        <v/>
      </c>
      <c r="C42" s="135" t="str">
        <f>IF(Data!F38="","",Data!F38)</f>
        <v/>
      </c>
      <c r="D42" s="135" t="str">
        <f>IF(Data!G38="","",Data!G38)</f>
        <v/>
      </c>
      <c r="E42" s="152" t="str">
        <f>IF(Data!H38="","",Data!H38)</f>
        <v/>
      </c>
      <c r="F42" s="135" t="str">
        <f>IF(Data!I38="","",Data!I38)</f>
        <v/>
      </c>
      <c r="G42" s="135">
        <f>IF([39]INFO!G42="","",[39]INFO!G42)</f>
        <v>0</v>
      </c>
      <c r="H42" s="135">
        <f>IF([39]INFO!H42="","",[39]INFO!H42)</f>
        <v>0</v>
      </c>
      <c r="I42" s="135">
        <f>IF([39]INFO!I42="","",[39]INFO!I42)</f>
        <v>0</v>
      </c>
      <c r="J42" s="135">
        <f>IF([39]INFO!J42="","",[39]INFO!J42)</f>
        <v>0</v>
      </c>
      <c r="K42" s="135">
        <f>IF([39]INFO!K42="","",[39]INFO!K42)</f>
        <v>0</v>
      </c>
      <c r="L42" s="135">
        <f>IF([39]INFO!L42="","",[39]INFO!L42)</f>
        <v>0</v>
      </c>
      <c r="M42" s="135">
        <f>IF([39]INFO!M42="","",[39]INFO!M42)</f>
        <v>0</v>
      </c>
      <c r="N42" s="135">
        <f>IF([39]INFO!N42="","",[39]INFO!N42)</f>
        <v>0</v>
      </c>
      <c r="O42" s="135">
        <f>IF([39]INFO!O42="","",[39]INFO!O42)</f>
        <v>0</v>
      </c>
      <c r="P42" s="135">
        <f>IF([39]INFO!P42="","",[39]INFO!P42)</f>
        <v>0</v>
      </c>
      <c r="Q42" s="135">
        <f>IF([39]INFO!Q42="","",[39]INFO!Q42)</f>
        <v>0</v>
      </c>
      <c r="R42" s="135">
        <f>IF([39]INFO!R42="","",[39]INFO!R42)</f>
        <v>0</v>
      </c>
      <c r="S42" s="135">
        <f>IF([39]INFO!S42="","",[39]INFO!S42)</f>
        <v>0</v>
      </c>
      <c r="T42" s="135">
        <f>IF([39]INFO!T42="","",[39]INFO!T42)</f>
        <v>0</v>
      </c>
      <c r="U42" s="135">
        <f>IF([39]INFO!U42="","",[39]INFO!U42)</f>
        <v>0</v>
      </c>
      <c r="V42" s="350">
        <f>IF([39]INFO!V42="","",[39]INFO!V42)</f>
        <v>0</v>
      </c>
      <c r="W42" s="375" t="e">
        <f>IF([39]INFO!W42="","",[39]INFO!W42)</f>
        <v>#DIV/0!</v>
      </c>
      <c r="X42" s="375" t="e">
        <f>IF([39]INFO!X42="","",[39]INFO!X42)</f>
        <v>#DIV/0!</v>
      </c>
      <c r="Y42" s="351">
        <f>IF([39]INFO!Y42="","",[39]INFO!Y42)</f>
        <v>0</v>
      </c>
      <c r="Z42" s="302" t="str">
        <f t="shared" si="8"/>
        <v/>
      </c>
      <c r="AA42" s="201">
        <f t="shared" si="9"/>
        <v>0</v>
      </c>
      <c r="AB42" s="201">
        <f t="shared" si="10"/>
        <v>0</v>
      </c>
      <c r="AC42" s="201">
        <f t="shared" si="11"/>
        <v>1</v>
      </c>
      <c r="AD42" s="201">
        <f t="shared" si="12"/>
        <v>1</v>
      </c>
      <c r="AE42" s="221" t="str">
        <f t="shared" si="13"/>
        <v xml:space="preserve">Menunjukkan penguasaan dalam materi sistem komputer dan sistem operasi komputer </v>
      </c>
      <c r="AF42" s="226" t="str">
        <f t="shared" si="14"/>
        <v xml:space="preserve">Perlu bantuan dalam materi sistem komputer dan sistem operasi komputer </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73"/>
      <c r="B43" s="134" t="str">
        <f t="shared" si="7"/>
        <v/>
      </c>
      <c r="C43" s="135" t="str">
        <f>IF(Data!F39="","",Data!F39)</f>
        <v/>
      </c>
      <c r="D43" s="135" t="str">
        <f>IF(Data!G39="","",Data!G39)</f>
        <v/>
      </c>
      <c r="E43" s="152" t="str">
        <f>IF(Data!H39="","",Data!H39)</f>
        <v/>
      </c>
      <c r="F43" s="135" t="str">
        <f>IF(Data!I39="","",Data!I39)</f>
        <v/>
      </c>
      <c r="G43" s="135">
        <f>IF([39]INFO!G43="","",[39]INFO!G43)</f>
        <v>0</v>
      </c>
      <c r="H43" s="135">
        <f>IF([39]INFO!H43="","",[39]INFO!H43)</f>
        <v>0</v>
      </c>
      <c r="I43" s="135">
        <f>IF([39]INFO!I43="","",[39]INFO!I43)</f>
        <v>0</v>
      </c>
      <c r="J43" s="135">
        <f>IF([39]INFO!J43="","",[39]INFO!J43)</f>
        <v>0</v>
      </c>
      <c r="K43" s="135">
        <f>IF([39]INFO!K43="","",[39]INFO!K43)</f>
        <v>0</v>
      </c>
      <c r="L43" s="135">
        <f>IF([39]INFO!L43="","",[39]INFO!L43)</f>
        <v>0</v>
      </c>
      <c r="M43" s="135">
        <f>IF([39]INFO!M43="","",[39]INFO!M43)</f>
        <v>0</v>
      </c>
      <c r="N43" s="135">
        <f>IF([39]INFO!N43="","",[39]INFO!N43)</f>
        <v>0</v>
      </c>
      <c r="O43" s="135">
        <f>IF([39]INFO!O43="","",[39]INFO!O43)</f>
        <v>0</v>
      </c>
      <c r="P43" s="135">
        <f>IF([39]INFO!P43="","",[39]INFO!P43)</f>
        <v>0</v>
      </c>
      <c r="Q43" s="135">
        <f>IF([39]INFO!Q43="","",[39]INFO!Q43)</f>
        <v>0</v>
      </c>
      <c r="R43" s="135">
        <f>IF([39]INFO!R43="","",[39]INFO!R43)</f>
        <v>0</v>
      </c>
      <c r="S43" s="135">
        <f>IF([39]INFO!S43="","",[39]INFO!S43)</f>
        <v>0</v>
      </c>
      <c r="T43" s="135">
        <f>IF([39]INFO!T43="","",[39]INFO!T43)</f>
        <v>0</v>
      </c>
      <c r="U43" s="135">
        <f>IF([39]INFO!U43="","",[39]INFO!U43)</f>
        <v>0</v>
      </c>
      <c r="V43" s="350">
        <f>IF([39]INFO!V43="","",[39]INFO!V43)</f>
        <v>0</v>
      </c>
      <c r="W43" s="375" t="e">
        <f>IF([39]INFO!W43="","",[39]INFO!W43)</f>
        <v>#DIV/0!</v>
      </c>
      <c r="X43" s="375" t="e">
        <f>IF([39]INFO!X43="","",[39]INFO!X43)</f>
        <v>#DIV/0!</v>
      </c>
      <c r="Y43" s="351">
        <f>IF([39]INFO!Y43="","",[39]INFO!Y43)</f>
        <v>0</v>
      </c>
      <c r="Z43" s="302" t="str">
        <f t="shared" si="8"/>
        <v/>
      </c>
      <c r="AA43" s="201">
        <f t="shared" si="9"/>
        <v>0</v>
      </c>
      <c r="AB43" s="201">
        <f t="shared" si="10"/>
        <v>0</v>
      </c>
      <c r="AC43" s="201">
        <f t="shared" si="11"/>
        <v>1</v>
      </c>
      <c r="AD43" s="201">
        <f t="shared" si="12"/>
        <v>1</v>
      </c>
      <c r="AE43" s="221" t="str">
        <f t="shared" si="13"/>
        <v xml:space="preserve">Menunjukkan penguasaan dalam materi sistem komputer dan sistem operasi komputer </v>
      </c>
      <c r="AF43" s="226" t="str">
        <f t="shared" si="14"/>
        <v xml:space="preserve">Perlu bantuan dalam materi sistem komputer dan sistem operasi komputer </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73"/>
      <c r="B44" s="134" t="str">
        <f t="shared" si="7"/>
        <v/>
      </c>
      <c r="C44" s="135" t="str">
        <f>IF(Data!F40="","",Data!F40)</f>
        <v/>
      </c>
      <c r="D44" s="135" t="str">
        <f>IF(Data!G40="","",Data!G40)</f>
        <v/>
      </c>
      <c r="E44" s="152" t="str">
        <f>IF(Data!H40="","",Data!H40)</f>
        <v/>
      </c>
      <c r="F44" s="135" t="str">
        <f>IF(Data!I40="","",Data!I40)</f>
        <v/>
      </c>
      <c r="G44" s="135">
        <f>IF([39]INFO!G44="","",[39]INFO!G44)</f>
        <v>0</v>
      </c>
      <c r="H44" s="135">
        <f>IF([39]INFO!H44="","",[39]INFO!H44)</f>
        <v>0</v>
      </c>
      <c r="I44" s="135">
        <f>IF([39]INFO!I44="","",[39]INFO!I44)</f>
        <v>0</v>
      </c>
      <c r="J44" s="135">
        <f>IF([39]INFO!J44="","",[39]INFO!J44)</f>
        <v>0</v>
      </c>
      <c r="K44" s="135">
        <f>IF([39]INFO!K44="","",[39]INFO!K44)</f>
        <v>0</v>
      </c>
      <c r="L44" s="135">
        <f>IF([39]INFO!L44="","",[39]INFO!L44)</f>
        <v>0</v>
      </c>
      <c r="M44" s="135">
        <f>IF([39]INFO!M44="","",[39]INFO!M44)</f>
        <v>0</v>
      </c>
      <c r="N44" s="135">
        <f>IF([39]INFO!N44="","",[39]INFO!N44)</f>
        <v>0</v>
      </c>
      <c r="O44" s="135">
        <f>IF([39]INFO!O44="","",[39]INFO!O44)</f>
        <v>0</v>
      </c>
      <c r="P44" s="135">
        <f>IF([39]INFO!P44="","",[39]INFO!P44)</f>
        <v>0</v>
      </c>
      <c r="Q44" s="135">
        <f>IF([39]INFO!Q44="","",[39]INFO!Q44)</f>
        <v>0</v>
      </c>
      <c r="R44" s="135">
        <f>IF([39]INFO!R44="","",[39]INFO!R44)</f>
        <v>0</v>
      </c>
      <c r="S44" s="135">
        <f>IF([39]INFO!S44="","",[39]INFO!S44)</f>
        <v>0</v>
      </c>
      <c r="T44" s="135">
        <f>IF([39]INFO!T44="","",[39]INFO!T44)</f>
        <v>0</v>
      </c>
      <c r="U44" s="135">
        <f>IF([39]INFO!U44="","",[39]INFO!U44)</f>
        <v>0</v>
      </c>
      <c r="V44" s="350">
        <f>IF([39]INFO!V44="","",[39]INFO!V44)</f>
        <v>0</v>
      </c>
      <c r="W44" s="375" t="e">
        <f>IF([39]INFO!W44="","",[39]INFO!W44)</f>
        <v>#DIV/0!</v>
      </c>
      <c r="X44" s="375" t="e">
        <f>IF([39]INFO!X44="","",[39]INFO!X44)</f>
        <v>#DIV/0!</v>
      </c>
      <c r="Y44" s="351">
        <f>IF([39]INFO!Y44="","",[39]INFO!Y44)</f>
        <v>0</v>
      </c>
      <c r="Z44" s="302" t="str">
        <f t="shared" si="8"/>
        <v/>
      </c>
      <c r="AA44" s="201">
        <f t="shared" si="9"/>
        <v>0</v>
      </c>
      <c r="AB44" s="201">
        <f t="shared" si="10"/>
        <v>0</v>
      </c>
      <c r="AC44" s="201">
        <f t="shared" si="11"/>
        <v>1</v>
      </c>
      <c r="AD44" s="201">
        <f t="shared" si="12"/>
        <v>1</v>
      </c>
      <c r="AE44" s="221" t="str">
        <f t="shared" si="13"/>
        <v xml:space="preserve">Menunjukkan penguasaan dalam materi sistem komputer dan sistem operasi komputer </v>
      </c>
      <c r="AF44" s="226" t="str">
        <f t="shared" si="14"/>
        <v xml:space="preserve">Perlu bantuan dalam materi sistem komputer dan sistem operasi komputer </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73"/>
      <c r="B45" s="134" t="str">
        <f t="shared" si="7"/>
        <v/>
      </c>
      <c r="C45" s="135" t="str">
        <f>IF(Data!F41="","",Data!F41)</f>
        <v/>
      </c>
      <c r="D45" s="135" t="str">
        <f>IF(Data!G41="","",Data!G41)</f>
        <v/>
      </c>
      <c r="E45" s="152" t="str">
        <f>IF(Data!H41="","",Data!H41)</f>
        <v/>
      </c>
      <c r="F45" s="135" t="str">
        <f>IF(Data!I41="","",Data!I41)</f>
        <v/>
      </c>
      <c r="G45" s="135">
        <f>IF([39]INFO!G45="","",[39]INFO!G45)</f>
        <v>0</v>
      </c>
      <c r="H45" s="135">
        <f>IF([39]INFO!H45="","",[39]INFO!H45)</f>
        <v>0</v>
      </c>
      <c r="I45" s="135">
        <f>IF([39]INFO!I45="","",[39]INFO!I45)</f>
        <v>0</v>
      </c>
      <c r="J45" s="135">
        <f>IF([39]INFO!J45="","",[39]INFO!J45)</f>
        <v>0</v>
      </c>
      <c r="K45" s="135">
        <f>IF([39]INFO!K45="","",[39]INFO!K45)</f>
        <v>0</v>
      </c>
      <c r="L45" s="135">
        <f>IF([39]INFO!L45="","",[39]INFO!L45)</f>
        <v>0</v>
      </c>
      <c r="M45" s="135">
        <f>IF([39]INFO!M45="","",[39]INFO!M45)</f>
        <v>0</v>
      </c>
      <c r="N45" s="135">
        <f>IF([39]INFO!N45="","",[39]INFO!N45)</f>
        <v>0</v>
      </c>
      <c r="O45" s="135">
        <f>IF([39]INFO!O45="","",[39]INFO!O45)</f>
        <v>0</v>
      </c>
      <c r="P45" s="135">
        <f>IF([39]INFO!P45="","",[39]INFO!P45)</f>
        <v>0</v>
      </c>
      <c r="Q45" s="135">
        <f>IF([39]INFO!Q45="","",[39]INFO!Q45)</f>
        <v>0</v>
      </c>
      <c r="R45" s="135">
        <f>IF([39]INFO!R45="","",[39]INFO!R45)</f>
        <v>0</v>
      </c>
      <c r="S45" s="135">
        <f>IF([39]INFO!S45="","",[39]INFO!S45)</f>
        <v>0</v>
      </c>
      <c r="T45" s="135">
        <f>IF([39]INFO!T45="","",[39]INFO!T45)</f>
        <v>0</v>
      </c>
      <c r="U45" s="135">
        <f>IF([39]INFO!U45="","",[39]INFO!U45)</f>
        <v>0</v>
      </c>
      <c r="V45" s="350">
        <f>IF([39]INFO!V45="","",[39]INFO!V45)</f>
        <v>0</v>
      </c>
      <c r="W45" s="375" t="e">
        <f>IF([39]INFO!W45="","",[39]INFO!W45)</f>
        <v>#DIV/0!</v>
      </c>
      <c r="X45" s="375" t="e">
        <f>IF([39]INFO!X45="","",[39]INFO!X45)</f>
        <v>#DIV/0!</v>
      </c>
      <c r="Y45" s="351">
        <f>IF([39]INFO!Y45="","",[39]INFO!Y45)</f>
        <v>0</v>
      </c>
      <c r="Z45" s="302" t="str">
        <f t="shared" si="8"/>
        <v/>
      </c>
      <c r="AA45" s="201">
        <f t="shared" si="9"/>
        <v>0</v>
      </c>
      <c r="AB45" s="201">
        <f t="shared" si="10"/>
        <v>0</v>
      </c>
      <c r="AC45" s="201">
        <f t="shared" si="11"/>
        <v>1</v>
      </c>
      <c r="AD45" s="201">
        <f t="shared" si="12"/>
        <v>1</v>
      </c>
      <c r="AE45" s="221" t="str">
        <f t="shared" si="13"/>
        <v xml:space="preserve">Menunjukkan penguasaan dalam materi sistem komputer dan sistem operasi komputer </v>
      </c>
      <c r="AF45" s="226" t="str">
        <f t="shared" si="14"/>
        <v xml:space="preserve">Perlu bantuan dalam materi sistem komputer dan sistem operasi komputer </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73"/>
      <c r="B46" s="134" t="str">
        <f t="shared" si="7"/>
        <v/>
      </c>
      <c r="C46" s="135" t="str">
        <f>IF(Data!F42="","",Data!F42)</f>
        <v/>
      </c>
      <c r="D46" s="135" t="str">
        <f>IF(Data!G42="","",Data!G42)</f>
        <v/>
      </c>
      <c r="E46" s="152" t="str">
        <f>IF(Data!H42="","",Data!H42)</f>
        <v/>
      </c>
      <c r="F46" s="135" t="str">
        <f>IF(Data!I42="","",Data!I42)</f>
        <v/>
      </c>
      <c r="G46" s="135">
        <f>IF([39]INFO!G46="","",[39]INFO!G46)</f>
        <v>0</v>
      </c>
      <c r="H46" s="135">
        <f>IF([39]INFO!H46="","",[39]INFO!H46)</f>
        <v>0</v>
      </c>
      <c r="I46" s="135">
        <f>IF([39]INFO!I46="","",[39]INFO!I46)</f>
        <v>0</v>
      </c>
      <c r="J46" s="135">
        <f>IF([39]INFO!J46="","",[39]INFO!J46)</f>
        <v>0</v>
      </c>
      <c r="K46" s="135">
        <f>IF([39]INFO!K46="","",[39]INFO!K46)</f>
        <v>0</v>
      </c>
      <c r="L46" s="135">
        <f>IF([39]INFO!L46="","",[39]INFO!L46)</f>
        <v>0</v>
      </c>
      <c r="M46" s="135">
        <f>IF([39]INFO!M46="","",[39]INFO!M46)</f>
        <v>0</v>
      </c>
      <c r="N46" s="135">
        <f>IF([39]INFO!N46="","",[39]INFO!N46)</f>
        <v>0</v>
      </c>
      <c r="O46" s="135">
        <f>IF([39]INFO!O46="","",[39]INFO!O46)</f>
        <v>0</v>
      </c>
      <c r="P46" s="135">
        <f>IF([39]INFO!P46="","",[39]INFO!P46)</f>
        <v>0</v>
      </c>
      <c r="Q46" s="135">
        <f>IF([39]INFO!Q46="","",[39]INFO!Q46)</f>
        <v>0</v>
      </c>
      <c r="R46" s="135">
        <f>IF([39]INFO!R46="","",[39]INFO!R46)</f>
        <v>0</v>
      </c>
      <c r="S46" s="135">
        <f>IF([39]INFO!S46="","",[39]INFO!S46)</f>
        <v>0</v>
      </c>
      <c r="T46" s="135">
        <f>IF([39]INFO!T46="","",[39]INFO!T46)</f>
        <v>0</v>
      </c>
      <c r="U46" s="135">
        <f>IF([39]INFO!U46="","",[39]INFO!U46)</f>
        <v>0</v>
      </c>
      <c r="V46" s="350">
        <f>IF([39]INFO!V46="","",[39]INFO!V46)</f>
        <v>0</v>
      </c>
      <c r="W46" s="375" t="e">
        <f>IF([39]INFO!W46="","",[39]INFO!W46)</f>
        <v>#DIV/0!</v>
      </c>
      <c r="X46" s="375" t="e">
        <f>IF([39]INFO!X46="","",[39]INFO!X46)</f>
        <v>#DIV/0!</v>
      </c>
      <c r="Y46" s="351">
        <f>IF([39]INFO!Y46="","",[39]INFO!Y46)</f>
        <v>0</v>
      </c>
      <c r="Z46" s="302" t="str">
        <f t="shared" si="8"/>
        <v/>
      </c>
      <c r="AA46" s="201">
        <f t="shared" si="9"/>
        <v>0</v>
      </c>
      <c r="AB46" s="201">
        <f t="shared" si="10"/>
        <v>0</v>
      </c>
      <c r="AC46" s="201">
        <f t="shared" si="11"/>
        <v>1</v>
      </c>
      <c r="AD46" s="201">
        <f t="shared" si="12"/>
        <v>1</v>
      </c>
      <c r="AE46" s="221" t="str">
        <f t="shared" si="13"/>
        <v xml:space="preserve">Menunjukkan penguasaan dalam materi sistem komputer dan sistem operasi komputer </v>
      </c>
      <c r="AF46" s="226" t="str">
        <f t="shared" si="14"/>
        <v xml:space="preserve">Perlu bantuan dalam materi sistem komputer dan sistem operasi komputer </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73"/>
      <c r="B47" s="134" t="str">
        <f t="shared" si="7"/>
        <v/>
      </c>
      <c r="C47" s="135" t="str">
        <f>IF(Data!F43="","",Data!F43)</f>
        <v/>
      </c>
      <c r="D47" s="135" t="str">
        <f>IF(Data!G43="","",Data!G43)</f>
        <v/>
      </c>
      <c r="E47" s="152" t="str">
        <f>IF(Data!H43="","",Data!H43)</f>
        <v/>
      </c>
      <c r="F47" s="135" t="str">
        <f>IF(Data!I43="","",Data!I43)</f>
        <v/>
      </c>
      <c r="G47" s="135">
        <f>IF([39]INFO!G47="","",[39]INFO!G47)</f>
        <v>0</v>
      </c>
      <c r="H47" s="135">
        <f>IF([39]INFO!H47="","",[39]INFO!H47)</f>
        <v>0</v>
      </c>
      <c r="I47" s="135">
        <f>IF([39]INFO!I47="","",[39]INFO!I47)</f>
        <v>0</v>
      </c>
      <c r="J47" s="135">
        <f>IF([39]INFO!J47="","",[39]INFO!J47)</f>
        <v>0</v>
      </c>
      <c r="K47" s="135">
        <f>IF([39]INFO!K47="","",[39]INFO!K47)</f>
        <v>0</v>
      </c>
      <c r="L47" s="135">
        <f>IF([39]INFO!L47="","",[39]INFO!L47)</f>
        <v>0</v>
      </c>
      <c r="M47" s="135">
        <f>IF([39]INFO!M47="","",[39]INFO!M47)</f>
        <v>0</v>
      </c>
      <c r="N47" s="135">
        <f>IF([39]INFO!N47="","",[39]INFO!N47)</f>
        <v>0</v>
      </c>
      <c r="O47" s="135">
        <f>IF([39]INFO!O47="","",[39]INFO!O47)</f>
        <v>0</v>
      </c>
      <c r="P47" s="135">
        <f>IF([39]INFO!P47="","",[39]INFO!P47)</f>
        <v>0</v>
      </c>
      <c r="Q47" s="135">
        <f>IF([39]INFO!Q47="","",[39]INFO!Q47)</f>
        <v>0</v>
      </c>
      <c r="R47" s="135">
        <f>IF([39]INFO!R47="","",[39]INFO!R47)</f>
        <v>0</v>
      </c>
      <c r="S47" s="135">
        <f>IF([39]INFO!S47="","",[39]INFO!S47)</f>
        <v>0</v>
      </c>
      <c r="T47" s="135">
        <f>IF([39]INFO!T47="","",[39]INFO!T47)</f>
        <v>0</v>
      </c>
      <c r="U47" s="135">
        <f>IF([39]INFO!U47="","",[39]INFO!U47)</f>
        <v>0</v>
      </c>
      <c r="V47" s="350">
        <f>IF([39]INFO!V47="","",[39]INFO!V47)</f>
        <v>0</v>
      </c>
      <c r="W47" s="375" t="e">
        <f>IF([39]INFO!W47="","",[39]INFO!W47)</f>
        <v>#DIV/0!</v>
      </c>
      <c r="X47" s="375" t="e">
        <f>IF([39]INFO!X47="","",[39]INFO!X47)</f>
        <v>#DIV/0!</v>
      </c>
      <c r="Y47" s="351">
        <f>IF([39]INFO!Y47="","",[39]INFO!Y47)</f>
        <v>0</v>
      </c>
      <c r="Z47" s="302" t="str">
        <f t="shared" si="8"/>
        <v/>
      </c>
      <c r="AA47" s="201">
        <f t="shared" si="9"/>
        <v>0</v>
      </c>
      <c r="AB47" s="201">
        <f t="shared" si="10"/>
        <v>0</v>
      </c>
      <c r="AC47" s="201">
        <f t="shared" si="11"/>
        <v>1</v>
      </c>
      <c r="AD47" s="201">
        <f t="shared" si="12"/>
        <v>1</v>
      </c>
      <c r="AE47" s="221" t="str">
        <f t="shared" si="13"/>
        <v xml:space="preserve">Menunjukkan penguasaan dalam materi sistem komputer dan sistem operasi komputer </v>
      </c>
      <c r="AF47" s="226" t="str">
        <f t="shared" si="14"/>
        <v xml:space="preserve">Perlu bantuan dalam materi sistem komputer dan sistem operasi komputer </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73"/>
      <c r="B48" s="134" t="str">
        <f t="shared" si="7"/>
        <v/>
      </c>
      <c r="C48" s="135" t="str">
        <f>IF(Data!F44="","",Data!F44)</f>
        <v/>
      </c>
      <c r="D48" s="135" t="str">
        <f>IF(Data!G44="","",Data!G44)</f>
        <v/>
      </c>
      <c r="E48" s="152" t="str">
        <f>IF(Data!H44="","",Data!H44)</f>
        <v/>
      </c>
      <c r="F48" s="135" t="str">
        <f>IF(Data!I44="","",Data!I44)</f>
        <v/>
      </c>
      <c r="G48" s="135">
        <f>IF([39]INFO!G48="","",[39]INFO!G48)</f>
        <v>0</v>
      </c>
      <c r="H48" s="135">
        <f>IF([39]INFO!H48="","",[39]INFO!H48)</f>
        <v>0</v>
      </c>
      <c r="I48" s="135">
        <f>IF([39]INFO!I48="","",[39]INFO!I48)</f>
        <v>0</v>
      </c>
      <c r="J48" s="135">
        <f>IF([39]INFO!J48="","",[39]INFO!J48)</f>
        <v>0</v>
      </c>
      <c r="K48" s="135">
        <f>IF([39]INFO!K48="","",[39]INFO!K48)</f>
        <v>0</v>
      </c>
      <c r="L48" s="135">
        <f>IF([39]INFO!L48="","",[39]INFO!L48)</f>
        <v>0</v>
      </c>
      <c r="M48" s="135">
        <f>IF([39]INFO!M48="","",[39]INFO!M48)</f>
        <v>0</v>
      </c>
      <c r="N48" s="135">
        <f>IF([39]INFO!N48="","",[39]INFO!N48)</f>
        <v>0</v>
      </c>
      <c r="O48" s="135">
        <f>IF([39]INFO!O48="","",[39]INFO!O48)</f>
        <v>0</v>
      </c>
      <c r="P48" s="135">
        <f>IF([39]INFO!P48="","",[39]INFO!P48)</f>
        <v>0</v>
      </c>
      <c r="Q48" s="135">
        <f>IF([39]INFO!Q48="","",[39]INFO!Q48)</f>
        <v>0</v>
      </c>
      <c r="R48" s="135">
        <f>IF([39]INFO!R48="","",[39]INFO!R48)</f>
        <v>0</v>
      </c>
      <c r="S48" s="135">
        <f>IF([39]INFO!S48="","",[39]INFO!S48)</f>
        <v>0</v>
      </c>
      <c r="T48" s="135">
        <f>IF([39]INFO!T48="","",[39]INFO!T48)</f>
        <v>0</v>
      </c>
      <c r="U48" s="135">
        <f>IF([39]INFO!U48="","",[39]INFO!U48)</f>
        <v>0</v>
      </c>
      <c r="V48" s="350">
        <f>IF([39]INFO!V48="","",[39]INFO!V48)</f>
        <v>0</v>
      </c>
      <c r="W48" s="375" t="e">
        <f>IF([39]INFO!W48="","",[39]INFO!W48)</f>
        <v>#DIV/0!</v>
      </c>
      <c r="X48" s="375" t="e">
        <f>IF([39]INFO!X48="","",[39]INFO!X48)</f>
        <v>#DIV/0!</v>
      </c>
      <c r="Y48" s="351">
        <f>IF([39]INFO!Y48="","",[39]INFO!Y48)</f>
        <v>0</v>
      </c>
      <c r="Z48" s="302" t="str">
        <f t="shared" si="8"/>
        <v/>
      </c>
      <c r="AA48" s="201">
        <f t="shared" si="9"/>
        <v>0</v>
      </c>
      <c r="AB48" s="201">
        <f t="shared" si="10"/>
        <v>0</v>
      </c>
      <c r="AC48" s="201">
        <f t="shared" si="11"/>
        <v>1</v>
      </c>
      <c r="AD48" s="201">
        <f t="shared" si="12"/>
        <v>1</v>
      </c>
      <c r="AE48" s="221" t="str">
        <f t="shared" si="13"/>
        <v xml:space="preserve">Menunjukkan penguasaan dalam materi sistem komputer dan sistem operasi komputer </v>
      </c>
      <c r="AF48" s="226" t="str">
        <f t="shared" si="14"/>
        <v xml:space="preserve">Perlu bantuan dalam materi sistem komputer dan sistem operasi komputer </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73"/>
      <c r="B49" s="134" t="str">
        <f t="shared" si="7"/>
        <v/>
      </c>
      <c r="C49" s="135" t="str">
        <f>IF(Data!F45="","",Data!F45)</f>
        <v/>
      </c>
      <c r="D49" s="135" t="str">
        <f>IF(Data!G45="","",Data!G45)</f>
        <v/>
      </c>
      <c r="E49" s="152" t="str">
        <f>IF(Data!H45="","",Data!H45)</f>
        <v/>
      </c>
      <c r="F49" s="135" t="str">
        <f>IF(Data!I45="","",Data!I45)</f>
        <v/>
      </c>
      <c r="G49" s="135">
        <f>IF([39]INFO!G49="","",[39]INFO!G49)</f>
        <v>0</v>
      </c>
      <c r="H49" s="135">
        <f>IF([39]INFO!H49="","",[39]INFO!H49)</f>
        <v>0</v>
      </c>
      <c r="I49" s="135">
        <f>IF([39]INFO!I49="","",[39]INFO!I49)</f>
        <v>0</v>
      </c>
      <c r="J49" s="135">
        <f>IF([39]INFO!J49="","",[39]INFO!J49)</f>
        <v>0</v>
      </c>
      <c r="K49" s="135">
        <f>IF([39]INFO!K49="","",[39]INFO!K49)</f>
        <v>0</v>
      </c>
      <c r="L49" s="135">
        <f>IF([39]INFO!L49="","",[39]INFO!L49)</f>
        <v>0</v>
      </c>
      <c r="M49" s="135">
        <f>IF([39]INFO!M49="","",[39]INFO!M49)</f>
        <v>0</v>
      </c>
      <c r="N49" s="135">
        <f>IF([39]INFO!N49="","",[39]INFO!N49)</f>
        <v>0</v>
      </c>
      <c r="O49" s="135">
        <f>IF([39]INFO!O49="","",[39]INFO!O49)</f>
        <v>0</v>
      </c>
      <c r="P49" s="135">
        <f>IF([39]INFO!P49="","",[39]INFO!P49)</f>
        <v>0</v>
      </c>
      <c r="Q49" s="135">
        <f>IF([39]INFO!Q49="","",[39]INFO!Q49)</f>
        <v>0</v>
      </c>
      <c r="R49" s="135">
        <f>IF([39]INFO!R49="","",[39]INFO!R49)</f>
        <v>0</v>
      </c>
      <c r="S49" s="135">
        <f>IF([39]INFO!S49="","",[39]INFO!S49)</f>
        <v>0</v>
      </c>
      <c r="T49" s="135">
        <f>IF([39]INFO!T49="","",[39]INFO!T49)</f>
        <v>0</v>
      </c>
      <c r="U49" s="135">
        <f>IF([39]INFO!U49="","",[39]INFO!U49)</f>
        <v>0</v>
      </c>
      <c r="V49" s="350">
        <f>IF([39]INFO!V49="","",[39]INFO!V49)</f>
        <v>0</v>
      </c>
      <c r="W49" s="375" t="e">
        <f>IF([39]INFO!W49="","",[39]INFO!W49)</f>
        <v>#DIV/0!</v>
      </c>
      <c r="X49" s="375" t="e">
        <f>IF([39]INFO!X49="","",[39]INFO!X49)</f>
        <v>#DIV/0!</v>
      </c>
      <c r="Y49" s="351">
        <f>IF([39]INFO!Y49="","",[39]INFO!Y49)</f>
        <v>0</v>
      </c>
      <c r="Z49" s="302" t="str">
        <f t="shared" si="8"/>
        <v/>
      </c>
      <c r="AA49" s="201">
        <f t="shared" si="9"/>
        <v>0</v>
      </c>
      <c r="AB49" s="201">
        <f t="shared" si="10"/>
        <v>0</v>
      </c>
      <c r="AC49" s="201">
        <f t="shared" si="11"/>
        <v>1</v>
      </c>
      <c r="AD49" s="201">
        <f t="shared" si="12"/>
        <v>1</v>
      </c>
      <c r="AE49" s="221" t="str">
        <f t="shared" si="13"/>
        <v xml:space="preserve">Menunjukkan penguasaan dalam materi sistem komputer dan sistem operasi komputer </v>
      </c>
      <c r="AF49" s="226" t="str">
        <f t="shared" si="14"/>
        <v xml:space="preserve">Perlu bantuan dalam materi sistem komputer dan sistem operasi komputer </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73"/>
      <c r="B50" s="134" t="str">
        <f t="shared" si="7"/>
        <v/>
      </c>
      <c r="C50" s="135" t="str">
        <f>IF(Data!F46="","",Data!F46)</f>
        <v/>
      </c>
      <c r="D50" s="135" t="str">
        <f>IF(Data!G46="","",Data!G46)</f>
        <v/>
      </c>
      <c r="E50" s="152" t="str">
        <f>IF(Data!H46="","",Data!H46)</f>
        <v/>
      </c>
      <c r="F50" s="135" t="str">
        <f>IF(Data!I46="","",Data!I46)</f>
        <v/>
      </c>
      <c r="G50" s="135">
        <f>IF([39]INFO!G50="","",[39]INFO!G50)</f>
        <v>0</v>
      </c>
      <c r="H50" s="135">
        <f>IF([39]INFO!H50="","",[39]INFO!H50)</f>
        <v>0</v>
      </c>
      <c r="I50" s="135">
        <f>IF([39]INFO!I50="","",[39]INFO!I50)</f>
        <v>0</v>
      </c>
      <c r="J50" s="135">
        <f>IF([39]INFO!J50="","",[39]INFO!J50)</f>
        <v>0</v>
      </c>
      <c r="K50" s="135">
        <f>IF([39]INFO!K50="","",[39]INFO!K50)</f>
        <v>0</v>
      </c>
      <c r="L50" s="135">
        <f>IF([39]INFO!L50="","",[39]INFO!L50)</f>
        <v>0</v>
      </c>
      <c r="M50" s="135">
        <f>IF([39]INFO!M50="","",[39]INFO!M50)</f>
        <v>0</v>
      </c>
      <c r="N50" s="135">
        <f>IF([39]INFO!N50="","",[39]INFO!N50)</f>
        <v>0</v>
      </c>
      <c r="O50" s="135">
        <f>IF([39]INFO!O50="","",[39]INFO!O50)</f>
        <v>0</v>
      </c>
      <c r="P50" s="135">
        <f>IF([39]INFO!P50="","",[39]INFO!P50)</f>
        <v>0</v>
      </c>
      <c r="Q50" s="135">
        <f>IF([39]INFO!Q50="","",[39]INFO!Q50)</f>
        <v>0</v>
      </c>
      <c r="R50" s="135">
        <f>IF([39]INFO!R50="","",[39]INFO!R50)</f>
        <v>0</v>
      </c>
      <c r="S50" s="135">
        <f>IF([39]INFO!S50="","",[39]INFO!S50)</f>
        <v>0</v>
      </c>
      <c r="T50" s="135">
        <f>IF([39]INFO!T50="","",[39]INFO!T50)</f>
        <v>0</v>
      </c>
      <c r="U50" s="135">
        <f>IF([39]INFO!U50="","",[39]INFO!U50)</f>
        <v>0</v>
      </c>
      <c r="V50" s="350">
        <f>IF([39]INFO!V50="","",[39]INFO!V50)</f>
        <v>0</v>
      </c>
      <c r="W50" s="375" t="e">
        <f>IF([39]INFO!W50="","",[39]INFO!W50)</f>
        <v>#DIV/0!</v>
      </c>
      <c r="X50" s="375" t="e">
        <f>IF([39]INFO!X50="","",[39]INFO!X50)</f>
        <v>#DIV/0!</v>
      </c>
      <c r="Y50" s="351">
        <f>IF([39]INFO!Y50="","",[39]INFO!Y50)</f>
        <v>0</v>
      </c>
      <c r="Z50" s="302" t="str">
        <f t="shared" si="8"/>
        <v/>
      </c>
      <c r="AA50" s="201">
        <f t="shared" si="9"/>
        <v>0</v>
      </c>
      <c r="AB50" s="201">
        <f t="shared" si="10"/>
        <v>0</v>
      </c>
      <c r="AC50" s="201">
        <f t="shared" si="11"/>
        <v>1</v>
      </c>
      <c r="AD50" s="201">
        <f t="shared" si="12"/>
        <v>1</v>
      </c>
      <c r="AE50" s="221" t="str">
        <f t="shared" si="13"/>
        <v xml:space="preserve">Menunjukkan penguasaan dalam materi sistem komputer dan sistem operasi komputer </v>
      </c>
      <c r="AF50" s="226" t="str">
        <f t="shared" si="14"/>
        <v xml:space="preserve">Perlu bantuan dalam materi sistem komputer dan sistem operasi komputer </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73"/>
      <c r="B51" s="134" t="str">
        <f t="shared" si="7"/>
        <v/>
      </c>
      <c r="C51" s="135" t="str">
        <f>IF(Data!F47="","",Data!F47)</f>
        <v/>
      </c>
      <c r="D51" s="135" t="str">
        <f>IF(Data!G47="","",Data!G47)</f>
        <v/>
      </c>
      <c r="E51" s="152" t="str">
        <f>IF(Data!H47="","",Data!H47)</f>
        <v/>
      </c>
      <c r="F51" s="135" t="str">
        <f>IF(Data!I47="","",Data!I47)</f>
        <v/>
      </c>
      <c r="G51" s="135">
        <f>IF([39]INFO!G51="","",[39]INFO!G51)</f>
        <v>0</v>
      </c>
      <c r="H51" s="135">
        <f>IF([39]INFO!H51="","",[39]INFO!H51)</f>
        <v>0</v>
      </c>
      <c r="I51" s="135">
        <f>IF([39]INFO!I51="","",[39]INFO!I51)</f>
        <v>0</v>
      </c>
      <c r="J51" s="135">
        <f>IF([39]INFO!J51="","",[39]INFO!J51)</f>
        <v>0</v>
      </c>
      <c r="K51" s="135">
        <f>IF([39]INFO!K51="","",[39]INFO!K51)</f>
        <v>0</v>
      </c>
      <c r="L51" s="135">
        <f>IF([39]INFO!L51="","",[39]INFO!L51)</f>
        <v>0</v>
      </c>
      <c r="M51" s="135">
        <f>IF([39]INFO!M51="","",[39]INFO!M51)</f>
        <v>0</v>
      </c>
      <c r="N51" s="135">
        <f>IF([39]INFO!N51="","",[39]INFO!N51)</f>
        <v>0</v>
      </c>
      <c r="O51" s="135">
        <f>IF([39]INFO!O51="","",[39]INFO!O51)</f>
        <v>0</v>
      </c>
      <c r="P51" s="135">
        <f>IF([39]INFO!P51="","",[39]INFO!P51)</f>
        <v>0</v>
      </c>
      <c r="Q51" s="135">
        <f>IF([39]INFO!Q51="","",[39]INFO!Q51)</f>
        <v>0</v>
      </c>
      <c r="R51" s="135">
        <f>IF([39]INFO!R51="","",[39]INFO!R51)</f>
        <v>0</v>
      </c>
      <c r="S51" s="135">
        <f>IF([39]INFO!S51="","",[39]INFO!S51)</f>
        <v>0</v>
      </c>
      <c r="T51" s="135">
        <f>IF([39]INFO!T51="","",[39]INFO!T51)</f>
        <v>0</v>
      </c>
      <c r="U51" s="135">
        <f>IF([39]INFO!U51="","",[39]INFO!U51)</f>
        <v>0</v>
      </c>
      <c r="V51" s="350">
        <f>IF([39]INFO!V51="","",[39]INFO!V51)</f>
        <v>0</v>
      </c>
      <c r="W51" s="301">
        <f t="shared" ref="W51:W56" si="15">IF(COUNT(G51:N51)&lt;2,"",ROUND(SUM(G51:N51)/$W$6,0))</f>
        <v>0</v>
      </c>
      <c r="X51" s="301">
        <f t="shared" ref="X51:X56" si="16">IF(COUNT(O51:V51)&lt;2,"",ROUND(SUM(O51:V51)/$X$6,0))</f>
        <v>0</v>
      </c>
      <c r="Y51" s="351">
        <f>IF([39]INFO!Y51="","",[39]INFO!Y51)</f>
        <v>0</v>
      </c>
      <c r="Z51" s="302">
        <f t="shared" si="8"/>
        <v>0</v>
      </c>
      <c r="AA51" s="201">
        <f t="shared" si="9"/>
        <v>0</v>
      </c>
      <c r="AB51" s="201">
        <f t="shared" si="10"/>
        <v>0</v>
      </c>
      <c r="AC51" s="201">
        <f t="shared" si="11"/>
        <v>1</v>
      </c>
      <c r="AD51" s="201">
        <f t="shared" si="12"/>
        <v>1</v>
      </c>
      <c r="AE51" s="221" t="str">
        <f t="shared" si="13"/>
        <v xml:space="preserve">Menunjukkan penguasaan dalam materi sistem komputer dan sistem operasi komputer </v>
      </c>
      <c r="AF51" s="226" t="str">
        <f t="shared" si="14"/>
        <v xml:space="preserve">Perlu bantuan dalam materi sistem komputer dan sistem operasi komputer </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73"/>
      <c r="B52" s="134" t="str">
        <f t="shared" si="7"/>
        <v/>
      </c>
      <c r="C52" s="135" t="str">
        <f>IF(Data!F48="","",Data!F48)</f>
        <v/>
      </c>
      <c r="D52" s="135" t="str">
        <f>IF(Data!G48="","",Data!G48)</f>
        <v/>
      </c>
      <c r="E52" s="152" t="str">
        <f>IF(Data!H48="","",Data!H48)</f>
        <v/>
      </c>
      <c r="F52" s="135" t="str">
        <f>IF(Data!I48="","",Data!I48)</f>
        <v/>
      </c>
      <c r="G52" s="135">
        <f>IF([39]INFO!G52="","",[39]INFO!G52)</f>
        <v>0</v>
      </c>
      <c r="H52" s="135">
        <f>IF([39]INFO!H52="","",[39]INFO!H52)</f>
        <v>0</v>
      </c>
      <c r="I52" s="135">
        <f>IF([39]INFO!I52="","",[39]INFO!I52)</f>
        <v>0</v>
      </c>
      <c r="J52" s="135">
        <f>IF([39]INFO!J52="","",[39]INFO!J52)</f>
        <v>0</v>
      </c>
      <c r="K52" s="135">
        <f>IF([39]INFO!K52="","",[39]INFO!K52)</f>
        <v>0</v>
      </c>
      <c r="L52" s="135">
        <f>IF([39]INFO!L52="","",[39]INFO!L52)</f>
        <v>0</v>
      </c>
      <c r="M52" s="135">
        <f>IF([39]INFO!M52="","",[39]INFO!M52)</f>
        <v>0</v>
      </c>
      <c r="N52" s="135">
        <f>IF([39]INFO!N52="","",[39]INFO!N52)</f>
        <v>0</v>
      </c>
      <c r="O52" s="135">
        <f>IF([39]INFO!O52="","",[39]INFO!O52)</f>
        <v>0</v>
      </c>
      <c r="P52" s="135">
        <f>IF([39]INFO!P52="","",[39]INFO!P52)</f>
        <v>0</v>
      </c>
      <c r="Q52" s="135">
        <f>IF([39]INFO!Q52="","",[39]INFO!Q52)</f>
        <v>0</v>
      </c>
      <c r="R52" s="135">
        <f>IF([39]INFO!R52="","",[39]INFO!R52)</f>
        <v>0</v>
      </c>
      <c r="S52" s="135">
        <f>IF([39]INFO!S52="","",[39]INFO!S52)</f>
        <v>0</v>
      </c>
      <c r="T52" s="135">
        <f>IF([39]INFO!T52="","",[39]INFO!T52)</f>
        <v>0</v>
      </c>
      <c r="U52" s="135">
        <f>IF([39]INFO!U52="","",[39]INFO!U52)</f>
        <v>0</v>
      </c>
      <c r="V52" s="350">
        <f>IF([39]INFO!V52="","",[39]INFO!V52)</f>
        <v>0</v>
      </c>
      <c r="W52" s="301">
        <f t="shared" si="15"/>
        <v>0</v>
      </c>
      <c r="X52" s="301">
        <f t="shared" si="16"/>
        <v>0</v>
      </c>
      <c r="Y52" s="351">
        <f>IF([39]INFO!Y52="","",[39]INFO!Y52)</f>
        <v>0</v>
      </c>
      <c r="Z52" s="302">
        <f t="shared" si="8"/>
        <v>0</v>
      </c>
      <c r="AA52" s="201">
        <f t="shared" si="9"/>
        <v>0</v>
      </c>
      <c r="AB52" s="201">
        <f t="shared" si="10"/>
        <v>0</v>
      </c>
      <c r="AC52" s="201">
        <f t="shared" si="11"/>
        <v>1</v>
      </c>
      <c r="AD52" s="201">
        <f t="shared" si="12"/>
        <v>1</v>
      </c>
      <c r="AE52" s="221" t="str">
        <f t="shared" si="13"/>
        <v xml:space="preserve">Menunjukkan penguasaan dalam materi sistem komputer dan sistem operasi komputer </v>
      </c>
      <c r="AF52" s="226" t="str">
        <f t="shared" si="14"/>
        <v xml:space="preserve">Perlu bantuan dalam materi sistem komputer dan sistem operasi komputer </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73"/>
      <c r="B53" s="134" t="str">
        <f t="shared" si="7"/>
        <v/>
      </c>
      <c r="C53" s="135" t="str">
        <f>IF(Data!F49="","",Data!F49)</f>
        <v/>
      </c>
      <c r="D53" s="135" t="str">
        <f>IF(Data!G49="","",Data!G49)</f>
        <v/>
      </c>
      <c r="E53" s="152" t="str">
        <f>IF(Data!H49="","",Data!H49)</f>
        <v/>
      </c>
      <c r="F53" s="135" t="str">
        <f>IF(Data!I49="","",Data!I49)</f>
        <v/>
      </c>
      <c r="G53" s="135">
        <f>IF([39]INFO!G53="","",[39]INFO!G53)</f>
        <v>0</v>
      </c>
      <c r="H53" s="135">
        <f>IF([39]INFO!H53="","",[39]INFO!H53)</f>
        <v>0</v>
      </c>
      <c r="I53" s="135">
        <f>IF([39]INFO!I53="","",[39]INFO!I53)</f>
        <v>0</v>
      </c>
      <c r="J53" s="135">
        <f>IF([39]INFO!J53="","",[39]INFO!J53)</f>
        <v>0</v>
      </c>
      <c r="K53" s="135">
        <f>IF([39]INFO!K53="","",[39]INFO!K53)</f>
        <v>0</v>
      </c>
      <c r="L53" s="135">
        <f>IF([39]INFO!L53="","",[39]INFO!L53)</f>
        <v>0</v>
      </c>
      <c r="M53" s="135">
        <f>IF([39]INFO!M53="","",[39]INFO!M53)</f>
        <v>0</v>
      </c>
      <c r="N53" s="135">
        <f>IF([39]INFO!N53="","",[39]INFO!N53)</f>
        <v>0</v>
      </c>
      <c r="O53" s="135">
        <f>IF([39]INFO!O53="","",[39]INFO!O53)</f>
        <v>0</v>
      </c>
      <c r="P53" s="135">
        <f>IF([39]INFO!P53="","",[39]INFO!P53)</f>
        <v>0</v>
      </c>
      <c r="Q53" s="135">
        <f>IF([39]INFO!Q53="","",[39]INFO!Q53)</f>
        <v>0</v>
      </c>
      <c r="R53" s="135">
        <f>IF([39]INFO!R53="","",[39]INFO!R53)</f>
        <v>0</v>
      </c>
      <c r="S53" s="135">
        <f>IF([39]INFO!S53="","",[39]INFO!S53)</f>
        <v>0</v>
      </c>
      <c r="T53" s="135">
        <f>IF([39]INFO!T53="","",[39]INFO!T53)</f>
        <v>0</v>
      </c>
      <c r="U53" s="135">
        <f>IF([39]INFO!U53="","",[39]INFO!U53)</f>
        <v>0</v>
      </c>
      <c r="V53" s="350">
        <f>IF([39]INFO!V53="","",[39]INFO!V53)</f>
        <v>0</v>
      </c>
      <c r="W53" s="301">
        <f t="shared" si="15"/>
        <v>0</v>
      </c>
      <c r="X53" s="301">
        <f t="shared" si="16"/>
        <v>0</v>
      </c>
      <c r="Y53" s="351">
        <f>IF([39]INFO!Y53="","",[39]INFO!Y53)</f>
        <v>0</v>
      </c>
      <c r="Z53" s="302">
        <f t="shared" si="8"/>
        <v>0</v>
      </c>
      <c r="AA53" s="201">
        <f t="shared" si="9"/>
        <v>0</v>
      </c>
      <c r="AB53" s="201">
        <f t="shared" si="10"/>
        <v>0</v>
      </c>
      <c r="AC53" s="201">
        <f t="shared" si="11"/>
        <v>1</v>
      </c>
      <c r="AD53" s="201">
        <f t="shared" si="12"/>
        <v>1</v>
      </c>
      <c r="AE53" s="221" t="str">
        <f t="shared" si="13"/>
        <v xml:space="preserve">Menunjukkan penguasaan dalam materi sistem komputer dan sistem operasi komputer </v>
      </c>
      <c r="AF53" s="226" t="str">
        <f t="shared" si="14"/>
        <v xml:space="preserve">Perlu bantuan dalam materi sistem komputer dan sistem operasi komputer </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x14ac:dyDescent="0.25">
      <c r="A54" s="173"/>
      <c r="B54" s="134" t="e">
        <f t="shared" si="7"/>
        <v>#VALUE!</v>
      </c>
      <c r="C54" s="135">
        <f>IF(Data!F50="","",Data!F50)</f>
        <v>2</v>
      </c>
      <c r="D54" s="135">
        <f>IF(Data!G50="","",Data!G50)</f>
        <v>3</v>
      </c>
      <c r="E54" s="152">
        <f>IF(Data!H50="","",Data!H50)</f>
        <v>4</v>
      </c>
      <c r="F54" s="135">
        <f>IF(Data!I50="","",Data!I50)</f>
        <v>5</v>
      </c>
      <c r="G54" s="135">
        <f>IF([39]INFO!G54="","",[39]INFO!G54)</f>
        <v>0</v>
      </c>
      <c r="H54" s="135">
        <f>IF([39]INFO!H54="","",[39]INFO!H54)</f>
        <v>0</v>
      </c>
      <c r="I54" s="135">
        <f>IF([39]INFO!I54="","",[39]INFO!I54)</f>
        <v>0</v>
      </c>
      <c r="J54" s="135">
        <f>IF([39]INFO!J54="","",[39]INFO!J54)</f>
        <v>0</v>
      </c>
      <c r="K54" s="135">
        <f>IF([39]INFO!K54="","",[39]INFO!K54)</f>
        <v>0</v>
      </c>
      <c r="L54" s="135">
        <f>IF([39]INFO!L54="","",[39]INFO!L54)</f>
        <v>0</v>
      </c>
      <c r="M54" s="135">
        <f>IF([39]INFO!M54="","",[39]INFO!M54)</f>
        <v>0</v>
      </c>
      <c r="N54" s="135">
        <f>IF([39]INFO!N54="","",[39]INFO!N54)</f>
        <v>0</v>
      </c>
      <c r="O54" s="135">
        <f>IF([39]INFO!O54="","",[39]INFO!O54)</f>
        <v>0</v>
      </c>
      <c r="P54" s="135">
        <f>IF([39]INFO!P54="","",[39]INFO!P54)</f>
        <v>0</v>
      </c>
      <c r="Q54" s="135">
        <f>IF([39]INFO!Q54="","",[39]INFO!Q54)</f>
        <v>0</v>
      </c>
      <c r="R54" s="135">
        <f>IF([39]INFO!R54="","",[39]INFO!R54)</f>
        <v>0</v>
      </c>
      <c r="S54" s="135">
        <f>IF([39]INFO!S54="","",[39]INFO!S54)</f>
        <v>0</v>
      </c>
      <c r="T54" s="135">
        <f>IF([39]INFO!T54="","",[39]INFO!T54)</f>
        <v>0</v>
      </c>
      <c r="U54" s="135" t="str">
        <f>IF([39]INFO!U54="","",[39]INFO!U54)</f>
        <v>Pegandon,        Desember  2023</v>
      </c>
      <c r="V54" s="350">
        <f>IF([39]INFO!V54="","",[39]INFO!V54)</f>
        <v>0</v>
      </c>
      <c r="W54" s="301">
        <f t="shared" si="15"/>
        <v>0</v>
      </c>
      <c r="X54" s="301">
        <f t="shared" si="16"/>
        <v>0</v>
      </c>
      <c r="Y54" s="351">
        <f>IF([39]INFO!Y54="","",[39]INFO!Y54)</f>
        <v>0</v>
      </c>
      <c r="Z54" s="302">
        <f t="shared" si="8"/>
        <v>0</v>
      </c>
      <c r="AA54" s="201">
        <f t="shared" si="9"/>
        <v>0</v>
      </c>
      <c r="AB54" s="201">
        <f t="shared" si="10"/>
        <v>0</v>
      </c>
      <c r="AC54" s="201">
        <f t="shared" si="11"/>
        <v>1</v>
      </c>
      <c r="AD54" s="201">
        <f t="shared" si="12"/>
        <v>1</v>
      </c>
      <c r="AE54" s="221" t="str">
        <f t="shared" si="13"/>
        <v xml:space="preserve">Menunjukkan penguasaan dalam materi sistem komputer dan sistem operasi komputer </v>
      </c>
      <c r="AF54" s="226" t="str">
        <f t="shared" si="14"/>
        <v xml:space="preserve">Perlu bantuan dalam materi sistem komputer dan sistem operasi komputer </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x14ac:dyDescent="0.25">
      <c r="A55" s="173"/>
      <c r="B55" s="134" t="str">
        <f t="shared" si="7"/>
        <v/>
      </c>
      <c r="C55" s="135" t="str">
        <f>IF(Data!F51="","",Data!F51)</f>
        <v/>
      </c>
      <c r="D55" s="135" t="str">
        <f>IF(Data!G51="","",Data!G51)</f>
        <v/>
      </c>
      <c r="E55" s="152" t="str">
        <f>IF(Data!H51="","",Data!H51)</f>
        <v/>
      </c>
      <c r="F55" s="135" t="str">
        <f>IF(Data!I51="","",Data!I51)</f>
        <v/>
      </c>
      <c r="G55" s="135">
        <f>IF([39]INFO!G55="","",[39]INFO!G55)</f>
        <v>0</v>
      </c>
      <c r="H55" s="135">
        <f>IF([39]INFO!H55="","",[39]INFO!H55)</f>
        <v>0</v>
      </c>
      <c r="I55" s="135">
        <f>IF([39]INFO!I55="","",[39]INFO!I55)</f>
        <v>0</v>
      </c>
      <c r="J55" s="135">
        <f>IF([39]INFO!J55="","",[39]INFO!J55)</f>
        <v>0</v>
      </c>
      <c r="K55" s="135">
        <f>IF([39]INFO!K55="","",[39]INFO!K55)</f>
        <v>0</v>
      </c>
      <c r="L55" s="135">
        <f>IF([39]INFO!L55="","",[39]INFO!L55)</f>
        <v>0</v>
      </c>
      <c r="M55" s="135">
        <f>IF([39]INFO!M55="","",[39]INFO!M55)</f>
        <v>0</v>
      </c>
      <c r="N55" s="135">
        <f>IF([39]INFO!N55="","",[39]INFO!N55)</f>
        <v>0</v>
      </c>
      <c r="O55" s="135">
        <f>IF([39]INFO!O55="","",[39]INFO!O55)</f>
        <v>0</v>
      </c>
      <c r="P55" s="135">
        <f>IF([39]INFO!P55="","",[39]INFO!P55)</f>
        <v>0</v>
      </c>
      <c r="Q55" s="135">
        <f>IF([39]INFO!Q55="","",[39]INFO!Q55)</f>
        <v>0</v>
      </c>
      <c r="R55" s="135">
        <f>IF([39]INFO!R55="","",[39]INFO!R55)</f>
        <v>0</v>
      </c>
      <c r="S55" s="135">
        <f>IF([39]INFO!S55="","",[39]INFO!S55)</f>
        <v>0</v>
      </c>
      <c r="T55" s="135">
        <f>IF([39]INFO!T55="","",[39]INFO!T55)</f>
        <v>0</v>
      </c>
      <c r="U55" s="135" t="str">
        <f>IF([39]INFO!U55="","",[39]INFO!U55)</f>
        <v>Guru Mata Pelajaran</v>
      </c>
      <c r="V55" s="350">
        <f>IF([39]INFO!V55="","",[39]INFO!V55)</f>
        <v>0</v>
      </c>
      <c r="W55" s="301">
        <f t="shared" si="15"/>
        <v>0</v>
      </c>
      <c r="X55" s="301">
        <f t="shared" si="16"/>
        <v>0</v>
      </c>
      <c r="Y55" s="351">
        <f>IF([39]INFO!Y55="","",[39]INFO!Y55)</f>
        <v>0</v>
      </c>
      <c r="Z55" s="302">
        <f t="shared" si="8"/>
        <v>0</v>
      </c>
      <c r="AA55" s="201">
        <f t="shared" si="9"/>
        <v>0</v>
      </c>
      <c r="AB55" s="201">
        <f t="shared" si="10"/>
        <v>0</v>
      </c>
      <c r="AC55" s="201">
        <f t="shared" si="11"/>
        <v>1</v>
      </c>
      <c r="AD55" s="201">
        <f t="shared" si="12"/>
        <v>1</v>
      </c>
      <c r="AE55" s="221" t="str">
        <f t="shared" si="13"/>
        <v xml:space="preserve">Menunjukkan penguasaan dalam materi sistem komputer dan sistem operasi komputer </v>
      </c>
      <c r="AF55" s="226" t="str">
        <f t="shared" si="14"/>
        <v xml:space="preserve">Perlu bantuan dalam materi sistem komputer dan sistem operasi komputer </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73"/>
      <c r="B56" s="134" t="str">
        <f t="shared" si="7"/>
        <v/>
      </c>
      <c r="C56" s="135" t="str">
        <f>IF(Data!F52="","",Data!F52)</f>
        <v/>
      </c>
      <c r="D56" s="135" t="str">
        <f>IF(Data!G52="","",Data!G52)</f>
        <v/>
      </c>
      <c r="E56" s="152" t="str">
        <f>IF(Data!H52="","",Data!H52)</f>
        <v/>
      </c>
      <c r="F56" s="135" t="str">
        <f>IF(Data!I52="","",Data!I52)</f>
        <v/>
      </c>
      <c r="G56" s="135">
        <f>IF([39]INFO!G56="","",[39]INFO!G56)</f>
        <v>0</v>
      </c>
      <c r="H56" s="135">
        <f>IF([39]INFO!H56="","",[39]INFO!H56)</f>
        <v>0</v>
      </c>
      <c r="I56" s="135">
        <f>IF([39]INFO!I56="","",[39]INFO!I56)</f>
        <v>0</v>
      </c>
      <c r="J56" s="135">
        <f>IF([39]INFO!J56="","",[39]INFO!J56)</f>
        <v>0</v>
      </c>
      <c r="K56" s="135">
        <f>IF([39]INFO!K56="","",[39]INFO!K56)</f>
        <v>0</v>
      </c>
      <c r="L56" s="135">
        <f>IF([39]INFO!L56="","",[39]INFO!L56)</f>
        <v>0</v>
      </c>
      <c r="M56" s="135">
        <f>IF([39]INFO!M56="","",[39]INFO!M56)</f>
        <v>0</v>
      </c>
      <c r="N56" s="135">
        <f>IF([39]INFO!N56="","",[39]INFO!N56)</f>
        <v>0</v>
      </c>
      <c r="O56" s="135">
        <f>IF([39]INFO!O56="","",[39]INFO!O56)</f>
        <v>0</v>
      </c>
      <c r="P56" s="135">
        <f>IF([39]INFO!P56="","",[39]INFO!P56)</f>
        <v>0</v>
      </c>
      <c r="Q56" s="135">
        <f>IF([39]INFO!Q56="","",[39]INFO!Q56)</f>
        <v>0</v>
      </c>
      <c r="R56" s="135">
        <f>IF([39]INFO!R56="","",[39]INFO!R56)</f>
        <v>0</v>
      </c>
      <c r="S56" s="135">
        <f>IF([39]INFO!S56="","",[39]INFO!S56)</f>
        <v>0</v>
      </c>
      <c r="T56" s="135">
        <f>IF([39]INFO!T56="","",[39]INFO!T56)</f>
        <v>0</v>
      </c>
      <c r="U56" s="135">
        <f>IF([39]INFO!U56="","",[39]INFO!U56)</f>
        <v>0</v>
      </c>
      <c r="V56" s="350">
        <f>IF([39]INFO!V56="","",[39]INFO!V56)</f>
        <v>0</v>
      </c>
      <c r="W56" s="301">
        <f t="shared" si="15"/>
        <v>0</v>
      </c>
      <c r="X56" s="301">
        <f t="shared" si="16"/>
        <v>0</v>
      </c>
      <c r="Y56" s="351">
        <f>IF([39]INFO!Y56="","",[39]INFO!Y56)</f>
        <v>0</v>
      </c>
      <c r="Z56" s="302">
        <f t="shared" si="8"/>
        <v>0</v>
      </c>
      <c r="AA56" s="201">
        <f t="shared" si="9"/>
        <v>0</v>
      </c>
      <c r="AB56" s="201">
        <f t="shared" si="10"/>
        <v>0</v>
      </c>
      <c r="AC56" s="201">
        <f t="shared" si="11"/>
        <v>1</v>
      </c>
      <c r="AD56" s="201">
        <f t="shared" si="12"/>
        <v>1</v>
      </c>
      <c r="AE56" s="221" t="str">
        <f t="shared" si="13"/>
        <v xml:space="preserve">Menunjukkan penguasaan dalam materi sistem komputer dan sistem operasi komputer </v>
      </c>
      <c r="AF56" s="226" t="str">
        <f t="shared" si="14"/>
        <v xml:space="preserve">Perlu bantuan dalam materi sistem komputer dan sistem operasi komputer </v>
      </c>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c r="AC57" s="247"/>
      <c r="AD57" s="247"/>
      <c r="AE57" s="247"/>
      <c r="AF57" s="247"/>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47"/>
      <c r="C58" s="247"/>
      <c r="D58" s="247"/>
      <c r="E58" s="247"/>
      <c r="F58" s="247"/>
      <c r="G58" s="247"/>
      <c r="H58" s="247"/>
      <c r="I58" s="247"/>
      <c r="J58" s="247"/>
      <c r="K58" s="247"/>
      <c r="L58" s="247"/>
      <c r="M58" s="247"/>
      <c r="N58" s="247"/>
      <c r="O58" s="247"/>
      <c r="P58" s="247"/>
      <c r="Q58" s="247"/>
      <c r="R58" s="247"/>
      <c r="S58" s="247"/>
      <c r="T58" s="247"/>
      <c r="U58" s="249" t="s">
        <v>297</v>
      </c>
      <c r="V58" s="247"/>
      <c r="W58" s="247"/>
      <c r="X58" s="247"/>
      <c r="Y58" s="247"/>
      <c r="Z58" s="247"/>
      <c r="AA58" s="247"/>
      <c r="AB58" s="247"/>
      <c r="AC58" s="247"/>
      <c r="AD58" s="247"/>
      <c r="AE58" s="247"/>
      <c r="AF58" s="247"/>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47"/>
      <c r="C59" s="247"/>
      <c r="D59" s="247"/>
      <c r="E59" s="247"/>
      <c r="F59" s="247"/>
      <c r="G59" s="247"/>
      <c r="H59" s="247"/>
      <c r="I59" s="247"/>
      <c r="J59" s="247"/>
      <c r="K59" s="247"/>
      <c r="L59" s="247"/>
      <c r="M59" s="247"/>
      <c r="N59" s="247"/>
      <c r="O59" s="247"/>
      <c r="P59" s="247"/>
      <c r="Q59" s="247"/>
      <c r="R59" s="247"/>
      <c r="S59" s="247"/>
      <c r="T59" s="247"/>
      <c r="U59" s="249" t="s">
        <v>116</v>
      </c>
      <c r="V59" s="247"/>
      <c r="W59" s="247"/>
      <c r="X59" s="247"/>
      <c r="Y59" s="247"/>
      <c r="Z59" s="247"/>
      <c r="AA59" s="247"/>
      <c r="AB59" s="247"/>
      <c r="AC59" s="247"/>
      <c r="AD59" s="247"/>
      <c r="AE59" s="247"/>
      <c r="AF59" s="247"/>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47"/>
      <c r="C60" s="247"/>
      <c r="D60" s="247"/>
      <c r="E60" s="247"/>
      <c r="F60" s="247"/>
      <c r="G60" s="247"/>
      <c r="H60" s="247"/>
      <c r="I60" s="247"/>
      <c r="J60" s="247"/>
      <c r="K60" s="247"/>
      <c r="L60" s="247"/>
      <c r="M60" s="247"/>
      <c r="N60" s="247"/>
      <c r="O60" s="247"/>
      <c r="P60" s="247"/>
      <c r="Q60" s="247"/>
      <c r="R60" s="247"/>
      <c r="S60" s="247"/>
      <c r="T60" s="247"/>
      <c r="U60" s="247"/>
      <c r="V60" s="247"/>
      <c r="W60" s="247"/>
      <c r="X60" s="247"/>
      <c r="Y60" s="247"/>
      <c r="Z60" s="247"/>
      <c r="AA60" s="247"/>
      <c r="AB60" s="247"/>
      <c r="AC60" s="247"/>
      <c r="AD60" s="247"/>
      <c r="AE60" s="247"/>
      <c r="AF60" s="247"/>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c r="AC61" s="247"/>
      <c r="AD61" s="247"/>
      <c r="AE61" s="247"/>
      <c r="AF61" s="247"/>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47"/>
      <c r="C62" s="247"/>
      <c r="D62" s="247"/>
      <c r="E62" s="247"/>
      <c r="F62" s="247"/>
      <c r="G62" s="247"/>
      <c r="H62" s="247"/>
      <c r="I62" s="247"/>
      <c r="J62" s="247"/>
      <c r="K62" s="247"/>
      <c r="L62" s="247"/>
      <c r="M62" s="247"/>
      <c r="N62" s="247"/>
      <c r="O62" s="247"/>
      <c r="P62" s="247"/>
      <c r="Q62" s="247"/>
      <c r="R62" s="247"/>
      <c r="S62" s="247"/>
      <c r="T62" s="247"/>
      <c r="U62" s="247"/>
      <c r="V62" s="247"/>
      <c r="W62" s="247"/>
      <c r="X62" s="247"/>
      <c r="Y62" s="247"/>
      <c r="Z62" s="247"/>
      <c r="AA62" s="247"/>
      <c r="AB62" s="247"/>
      <c r="AC62" s="247"/>
      <c r="AD62" s="247"/>
      <c r="AE62" s="247"/>
      <c r="AF62" s="247"/>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47"/>
      <c r="C63" s="247"/>
      <c r="D63" s="247"/>
      <c r="E63" s="247"/>
      <c r="F63" s="247"/>
      <c r="G63" s="247"/>
      <c r="H63" s="247"/>
      <c r="I63" s="247"/>
      <c r="J63" s="247"/>
      <c r="K63" s="247"/>
      <c r="L63" s="247"/>
      <c r="M63" s="247"/>
      <c r="N63" s="247"/>
      <c r="O63" s="247"/>
      <c r="P63" s="247"/>
      <c r="Q63" s="247"/>
      <c r="R63" s="247"/>
      <c r="S63" s="247"/>
      <c r="T63" s="247"/>
      <c r="U63" s="259"/>
      <c r="V63" s="250"/>
      <c r="W63" s="250"/>
      <c r="X63" s="250"/>
      <c r="Y63" s="247"/>
      <c r="Z63" s="247"/>
      <c r="AA63" s="247"/>
      <c r="AB63" s="247"/>
      <c r="AC63" s="247"/>
      <c r="AD63" s="247"/>
      <c r="AE63" s="247"/>
      <c r="AF63" s="247"/>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47"/>
      <c r="C64" s="247"/>
      <c r="D64" s="247"/>
      <c r="E64" s="247"/>
      <c r="F64" s="247"/>
      <c r="G64" s="247"/>
      <c r="H64" s="247"/>
      <c r="I64" s="247"/>
      <c r="J64" s="247"/>
      <c r="K64" s="247"/>
      <c r="L64" s="247"/>
      <c r="M64" s="247"/>
      <c r="N64" s="247"/>
      <c r="O64" s="247"/>
      <c r="P64" s="247"/>
      <c r="Q64" s="247"/>
      <c r="R64" s="247"/>
      <c r="S64" s="247"/>
      <c r="T64" s="247"/>
      <c r="U64" s="248" t="s">
        <v>161</v>
      </c>
      <c r="V64" s="247"/>
      <c r="W64" s="247"/>
      <c r="X64" s="247"/>
      <c r="Y64" s="247"/>
      <c r="Z64" s="247"/>
      <c r="AA64" s="247"/>
      <c r="AB64" s="247"/>
      <c r="AC64" s="247"/>
      <c r="AD64" s="247"/>
      <c r="AE64" s="247"/>
      <c r="AF64" s="247"/>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47"/>
      <c r="C65" s="247"/>
      <c r="D65" s="247"/>
      <c r="E65" s="247"/>
      <c r="F65" s="247"/>
      <c r="G65" s="247"/>
      <c r="H65" s="247"/>
      <c r="I65" s="247"/>
      <c r="J65" s="247"/>
      <c r="K65" s="247"/>
      <c r="L65" s="247"/>
      <c r="M65" s="247"/>
      <c r="N65" s="247"/>
      <c r="O65" s="247"/>
      <c r="P65" s="247"/>
      <c r="Q65" s="247"/>
      <c r="R65" s="247"/>
      <c r="S65" s="247"/>
      <c r="T65" s="247"/>
      <c r="U65" s="247"/>
      <c r="V65" s="247"/>
      <c r="W65" s="247"/>
      <c r="X65" s="247"/>
      <c r="Y65" s="247"/>
      <c r="Z65" s="247"/>
      <c r="AA65" s="247"/>
      <c r="AB65" s="247"/>
      <c r="AC65" s="247"/>
      <c r="AD65" s="247"/>
      <c r="AE65" s="247"/>
      <c r="AF65" s="247"/>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73"/>
      <c r="B66" s="32"/>
      <c r="C66" s="33"/>
      <c r="D66" s="33"/>
      <c r="E66" s="32"/>
      <c r="F66" s="32"/>
      <c r="G66" s="239" t="s">
        <v>18</v>
      </c>
      <c r="H66" s="240" t="s">
        <v>118</v>
      </c>
      <c r="I66" s="637" t="s">
        <v>240</v>
      </c>
      <c r="J66" s="638"/>
      <c r="K66" s="638"/>
      <c r="L66" s="638"/>
      <c r="M66" s="638"/>
      <c r="N66" s="638"/>
      <c r="O66" s="638"/>
      <c r="P66" s="638"/>
      <c r="Q66" s="638"/>
      <c r="R66" s="638"/>
      <c r="S66" s="638"/>
      <c r="T66" s="638"/>
      <c r="U66" s="638"/>
      <c r="V66" s="639"/>
      <c r="W66" s="32"/>
      <c r="X66" s="32"/>
      <c r="Y66" s="32"/>
      <c r="Z66" s="33"/>
      <c r="AA66" s="32"/>
      <c r="AB66" s="32"/>
      <c r="AC66" s="32"/>
      <c r="AD66" s="32"/>
      <c r="AE66" s="32"/>
      <c r="AF66" s="32"/>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73"/>
      <c r="B67" s="32"/>
      <c r="C67" s="185" t="s">
        <v>139</v>
      </c>
      <c r="D67" s="33"/>
      <c r="E67" s="32"/>
      <c r="F67" s="640" t="s">
        <v>134</v>
      </c>
      <c r="G67" s="231">
        <v>1</v>
      </c>
      <c r="H67" s="356" t="s">
        <v>119</v>
      </c>
      <c r="I67" s="643" t="str">
        <f>IF([39]INFO!I63="","",[39]INFO!I63)</f>
        <v xml:space="preserve">materi sistem komputer dan sistem operasi komputer </v>
      </c>
      <c r="J67" s="644"/>
      <c r="K67" s="644"/>
      <c r="L67" s="644"/>
      <c r="M67" s="644"/>
      <c r="N67" s="644"/>
      <c r="O67" s="644"/>
      <c r="P67" s="644"/>
      <c r="Q67" s="644"/>
      <c r="R67" s="644"/>
      <c r="S67" s="644"/>
      <c r="T67" s="644"/>
      <c r="U67" s="644"/>
      <c r="V67" s="645"/>
      <c r="W67" s="32"/>
      <c r="X67" s="32"/>
      <c r="Y67" s="32"/>
      <c r="Z67" s="33"/>
      <c r="AA67" s="32"/>
      <c r="AB67" s="32"/>
      <c r="AC67" s="32"/>
      <c r="AD67" s="32"/>
      <c r="AE67" s="32"/>
      <c r="AF67" s="32"/>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73"/>
      <c r="B68" s="32"/>
      <c r="C68" s="187" t="s">
        <v>146</v>
      </c>
      <c r="D68" s="187"/>
      <c r="E68" s="32"/>
      <c r="F68" s="641"/>
      <c r="G68" s="232">
        <v>2</v>
      </c>
      <c r="H68" s="357" t="s">
        <v>120</v>
      </c>
      <c r="I68" s="643" t="str">
        <f>IF([39]INFO!I64="","",[39]INFO!I64)</f>
        <v xml:space="preserve">perangkat lunak pengolah data angka </v>
      </c>
      <c r="J68" s="644"/>
      <c r="K68" s="644"/>
      <c r="L68" s="644"/>
      <c r="M68" s="644"/>
      <c r="N68" s="644"/>
      <c r="O68" s="644"/>
      <c r="P68" s="644"/>
      <c r="Q68" s="644"/>
      <c r="R68" s="644"/>
      <c r="S68" s="644"/>
      <c r="T68" s="644"/>
      <c r="U68" s="644"/>
      <c r="V68" s="645"/>
      <c r="W68" s="32"/>
      <c r="X68" s="32"/>
      <c r="Y68" s="32"/>
      <c r="Z68" s="33"/>
      <c r="AA68" s="32"/>
      <c r="AB68" s="32"/>
      <c r="AC68" s="32"/>
      <c r="AD68" s="32"/>
      <c r="AE68" s="32"/>
      <c r="AF68" s="32"/>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73"/>
      <c r="B69" s="32"/>
      <c r="C69" s="187" t="s">
        <v>147</v>
      </c>
      <c r="D69" s="187"/>
      <c r="E69" s="32"/>
      <c r="F69" s="641"/>
      <c r="G69" s="232">
        <v>3</v>
      </c>
      <c r="H69" s="358" t="s">
        <v>121</v>
      </c>
      <c r="I69" s="643">
        <f>IF([39]INFO!I65="","",[39]INFO!I65)</f>
        <v>0</v>
      </c>
      <c r="J69" s="644"/>
      <c r="K69" s="644"/>
      <c r="L69" s="644"/>
      <c r="M69" s="644"/>
      <c r="N69" s="644"/>
      <c r="O69" s="644"/>
      <c r="P69" s="644"/>
      <c r="Q69" s="644"/>
      <c r="R69" s="644"/>
      <c r="S69" s="644"/>
      <c r="T69" s="644"/>
      <c r="U69" s="644"/>
      <c r="V69" s="645"/>
      <c r="W69" s="32"/>
      <c r="X69" s="32"/>
      <c r="Y69" s="32"/>
      <c r="Z69" s="33"/>
      <c r="AA69" s="32"/>
      <c r="AB69" s="32"/>
      <c r="AC69" s="32"/>
      <c r="AD69" s="32"/>
      <c r="AE69" s="32"/>
      <c r="AF69" s="32"/>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73"/>
      <c r="B70" s="32"/>
      <c r="C70" s="215" t="s">
        <v>115</v>
      </c>
      <c r="D70" s="187"/>
      <c r="E70" s="32"/>
      <c r="F70" s="641"/>
      <c r="G70" s="232">
        <v>4</v>
      </c>
      <c r="H70" s="357" t="s">
        <v>122</v>
      </c>
      <c r="I70" s="643">
        <f>IF([39]INFO!I66="","",[39]INFO!I66)</f>
        <v>0</v>
      </c>
      <c r="J70" s="644"/>
      <c r="K70" s="644"/>
      <c r="L70" s="644"/>
      <c r="M70" s="644"/>
      <c r="N70" s="644"/>
      <c r="O70" s="644"/>
      <c r="P70" s="644"/>
      <c r="Q70" s="644"/>
      <c r="R70" s="644"/>
      <c r="S70" s="644"/>
      <c r="T70" s="644"/>
      <c r="U70" s="644"/>
      <c r="V70" s="645"/>
      <c r="W70" s="32"/>
      <c r="X70" s="32"/>
      <c r="Y70" s="32"/>
      <c r="Z70" s="33"/>
      <c r="AA70" s="32"/>
      <c r="AB70" s="32"/>
      <c r="AC70" s="32"/>
      <c r="AD70" s="32"/>
      <c r="AE70" s="32"/>
      <c r="AF70" s="32"/>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73"/>
      <c r="B71" s="32"/>
      <c r="C71" s="32"/>
      <c r="D71" s="32"/>
      <c r="E71" s="32"/>
      <c r="F71" s="641"/>
      <c r="G71" s="232">
        <v>5</v>
      </c>
      <c r="H71" s="358" t="s">
        <v>123</v>
      </c>
      <c r="I71" s="643">
        <f>IF([39]INFO!I67="","",[39]INFO!I67)</f>
        <v>0</v>
      </c>
      <c r="J71" s="644"/>
      <c r="K71" s="644"/>
      <c r="L71" s="644"/>
      <c r="M71" s="644"/>
      <c r="N71" s="644"/>
      <c r="O71" s="644"/>
      <c r="P71" s="644"/>
      <c r="Q71" s="644"/>
      <c r="R71" s="644"/>
      <c r="S71" s="644"/>
      <c r="T71" s="644"/>
      <c r="U71" s="644"/>
      <c r="V71" s="645"/>
      <c r="W71" s="32"/>
      <c r="X71" s="32"/>
      <c r="Y71" s="32"/>
      <c r="Z71" s="33"/>
      <c r="AA71" s="32"/>
      <c r="AB71" s="32"/>
      <c r="AC71" s="32"/>
      <c r="AD71" s="32"/>
      <c r="AE71" s="32"/>
      <c r="AF71" s="32"/>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73"/>
      <c r="B72" s="32"/>
      <c r="C72" s="32"/>
      <c r="D72" s="32"/>
      <c r="E72" s="32"/>
      <c r="F72" s="641"/>
      <c r="G72" s="232">
        <v>6</v>
      </c>
      <c r="H72" s="357" t="s">
        <v>124</v>
      </c>
      <c r="I72" s="643">
        <f>IF([39]INFO!I68="","",[39]INFO!I68)</f>
        <v>0</v>
      </c>
      <c r="J72" s="644"/>
      <c r="K72" s="644"/>
      <c r="L72" s="644"/>
      <c r="M72" s="644"/>
      <c r="N72" s="644"/>
      <c r="O72" s="644"/>
      <c r="P72" s="644"/>
      <c r="Q72" s="644"/>
      <c r="R72" s="644"/>
      <c r="S72" s="644"/>
      <c r="T72" s="644"/>
      <c r="U72" s="644"/>
      <c r="V72" s="645"/>
      <c r="W72" s="32"/>
      <c r="X72" s="32"/>
      <c r="Y72" s="32"/>
      <c r="Z72" s="33"/>
      <c r="AA72" s="32"/>
      <c r="AB72" s="32"/>
      <c r="AC72" s="32"/>
      <c r="AD72" s="32"/>
      <c r="AE72" s="32"/>
      <c r="AF72" s="32"/>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73"/>
      <c r="B73" s="32"/>
      <c r="C73" s="32"/>
      <c r="D73" s="32"/>
      <c r="E73" s="32"/>
      <c r="F73" s="641"/>
      <c r="G73" s="232">
        <v>7</v>
      </c>
      <c r="H73" s="358" t="s">
        <v>125</v>
      </c>
      <c r="I73" s="643">
        <f>IF([39]INFO!I69="","",[39]INFO!I69)</f>
        <v>0</v>
      </c>
      <c r="J73" s="644"/>
      <c r="K73" s="644"/>
      <c r="L73" s="644"/>
      <c r="M73" s="644"/>
      <c r="N73" s="644"/>
      <c r="O73" s="644"/>
      <c r="P73" s="644"/>
      <c r="Q73" s="644"/>
      <c r="R73" s="644"/>
      <c r="S73" s="644"/>
      <c r="T73" s="644"/>
      <c r="U73" s="644"/>
      <c r="V73" s="645"/>
      <c r="W73" s="32"/>
      <c r="X73" s="32"/>
      <c r="Y73" s="32"/>
      <c r="Z73" s="33"/>
      <c r="AA73" s="32"/>
      <c r="AB73" s="32"/>
      <c r="AC73" s="32"/>
      <c r="AD73" s="32"/>
      <c r="AE73" s="32"/>
      <c r="AF73" s="32"/>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73"/>
      <c r="B74" s="32"/>
      <c r="C74" s="32"/>
      <c r="D74" s="32"/>
      <c r="E74" s="32"/>
      <c r="F74" s="642"/>
      <c r="G74" s="233">
        <v>8</v>
      </c>
      <c r="H74" s="359" t="s">
        <v>126</v>
      </c>
      <c r="I74" s="643">
        <f>IF([39]INFO!I70="","",[39]INFO!I70)</f>
        <v>0</v>
      </c>
      <c r="J74" s="644"/>
      <c r="K74" s="644"/>
      <c r="L74" s="644"/>
      <c r="M74" s="644"/>
      <c r="N74" s="644"/>
      <c r="O74" s="644"/>
      <c r="P74" s="644"/>
      <c r="Q74" s="644"/>
      <c r="R74" s="644"/>
      <c r="S74" s="644"/>
      <c r="T74" s="644"/>
      <c r="U74" s="644"/>
      <c r="V74" s="645"/>
      <c r="W74" s="32"/>
      <c r="X74" s="32"/>
      <c r="Y74" s="32"/>
      <c r="Z74" s="33"/>
      <c r="AA74" s="32"/>
      <c r="AB74" s="32"/>
      <c r="AC74" s="32"/>
      <c r="AD74" s="32"/>
      <c r="AE74" s="32"/>
      <c r="AF74" s="32"/>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73"/>
      <c r="B75" s="33"/>
      <c r="C75" s="188"/>
      <c r="D75" s="188"/>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73"/>
      <c r="B76" s="33"/>
      <c r="C76" s="188"/>
      <c r="D76" s="188"/>
      <c r="E76" s="186"/>
      <c r="F76" s="186"/>
      <c r="G76" s="186"/>
      <c r="H76" s="186"/>
      <c r="I76" s="186"/>
      <c r="J76" s="186"/>
      <c r="K76" s="186"/>
      <c r="L76" s="186"/>
      <c r="M76" s="186"/>
      <c r="N76" s="186"/>
      <c r="O76" s="186"/>
      <c r="P76" s="186"/>
      <c r="Q76" s="186"/>
      <c r="R76" s="186"/>
      <c r="S76" s="186"/>
      <c r="T76" s="186"/>
      <c r="U76" s="186"/>
      <c r="V76" s="186"/>
      <c r="W76" s="186"/>
      <c r="X76" s="186"/>
      <c r="Y76" s="186"/>
      <c r="Z76" s="186"/>
      <c r="AA76" s="186"/>
      <c r="AB76" s="186"/>
      <c r="AC76" s="186"/>
      <c r="AD76" s="186"/>
      <c r="AE76" s="186"/>
      <c r="AF76" s="186"/>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73"/>
      <c r="B77" s="185"/>
      <c r="C77" s="33"/>
      <c r="D77" s="33"/>
      <c r="E77" s="32"/>
      <c r="F77" s="32"/>
      <c r="G77" s="32"/>
      <c r="H77" s="32"/>
      <c r="I77" s="32"/>
      <c r="J77" s="32"/>
      <c r="K77" s="32"/>
      <c r="L77" s="32"/>
      <c r="M77" s="32"/>
      <c r="N77" s="32"/>
      <c r="O77" s="32"/>
      <c r="P77" s="32"/>
      <c r="Q77" s="32"/>
      <c r="R77" s="32"/>
      <c r="S77" s="32"/>
      <c r="T77" s="32"/>
      <c r="U77" s="32"/>
      <c r="V77" s="32"/>
      <c r="W77" s="32"/>
      <c r="X77" s="32"/>
      <c r="Y77" s="32"/>
      <c r="Z77" s="33"/>
      <c r="AA77" s="32"/>
      <c r="AB77" s="32"/>
      <c r="AC77" s="32"/>
      <c r="AD77" s="32"/>
      <c r="AE77" s="32"/>
      <c r="AF77" s="32"/>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73"/>
      <c r="B78" s="32"/>
      <c r="C78" s="187"/>
      <c r="D78" s="187"/>
      <c r="E78" s="189"/>
      <c r="F78" s="32"/>
      <c r="G78" s="646" t="s">
        <v>131</v>
      </c>
      <c r="H78" s="646"/>
      <c r="I78" s="646"/>
      <c r="J78" s="646"/>
      <c r="K78" s="646"/>
      <c r="L78" s="646"/>
      <c r="M78" s="646"/>
      <c r="N78" s="646"/>
      <c r="O78" s="646"/>
      <c r="P78" s="646"/>
      <c r="Q78" s="646"/>
      <c r="R78" s="646"/>
      <c r="S78" s="646"/>
      <c r="T78" s="646"/>
      <c r="U78" s="646"/>
      <c r="V78" s="646"/>
      <c r="W78" s="646"/>
      <c r="X78" s="32"/>
      <c r="Y78" s="32"/>
      <c r="Z78" s="32"/>
      <c r="AA78" s="190"/>
      <c r="AB78" s="190"/>
      <c r="AC78" s="190"/>
      <c r="AD78" s="190"/>
      <c r="AE78" s="190"/>
      <c r="AF78" s="190"/>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73"/>
      <c r="B79" s="32"/>
      <c r="C79" s="187"/>
      <c r="D79" s="187"/>
      <c r="E79" s="32"/>
      <c r="F79" s="32"/>
      <c r="G79" s="647" t="s">
        <v>132</v>
      </c>
      <c r="H79" s="647"/>
      <c r="I79" s="647"/>
      <c r="J79" s="648" t="s">
        <v>133</v>
      </c>
      <c r="K79" s="648"/>
      <c r="L79" s="648"/>
      <c r="M79" s="648"/>
      <c r="N79" s="648"/>
      <c r="O79" s="648"/>
      <c r="P79" s="648"/>
      <c r="Q79" s="648"/>
      <c r="R79" s="648"/>
      <c r="S79" s="648"/>
      <c r="T79" s="648"/>
      <c r="U79" s="648"/>
      <c r="V79" s="648"/>
      <c r="W79" s="648"/>
      <c r="X79" s="32"/>
      <c r="Y79" s="32"/>
      <c r="Z79" s="33"/>
      <c r="AA79" s="191"/>
      <c r="AB79" s="191"/>
      <c r="AC79" s="191"/>
      <c r="AD79" s="191"/>
      <c r="AE79" s="191"/>
      <c r="AF79" s="191"/>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73"/>
      <c r="B80" s="32"/>
      <c r="C80" s="187"/>
      <c r="D80" s="187"/>
      <c r="E80" s="32"/>
      <c r="F80" s="32"/>
      <c r="G80" s="211" t="e">
        <f>I81+1</f>
        <v>#REF!</v>
      </c>
      <c r="H80" s="212" t="s">
        <v>2</v>
      </c>
      <c r="I80" s="211">
        <v>100</v>
      </c>
      <c r="J80" s="636" t="s">
        <v>140</v>
      </c>
      <c r="K80" s="636"/>
      <c r="L80" s="636"/>
      <c r="M80" s="636"/>
      <c r="N80" s="636"/>
      <c r="O80" s="636"/>
      <c r="P80" s="636"/>
      <c r="Q80" s="636"/>
      <c r="R80" s="636"/>
      <c r="S80" s="636"/>
      <c r="T80" s="636"/>
      <c r="U80" s="636"/>
      <c r="V80" s="636"/>
      <c r="W80" s="636"/>
      <c r="X80" s="32"/>
      <c r="Y80" s="192"/>
      <c r="Z80" s="193"/>
      <c r="AA80" s="194"/>
      <c r="AB80" s="194"/>
      <c r="AC80" s="194"/>
      <c r="AD80" s="194"/>
      <c r="AE80" s="194"/>
      <c r="AF80" s="194"/>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73"/>
      <c r="B81" s="32"/>
      <c r="C81" s="187"/>
      <c r="D81" s="187"/>
      <c r="E81" s="32"/>
      <c r="F81" s="32"/>
      <c r="G81" s="211" t="e">
        <f>I82+1</f>
        <v>#REF!</v>
      </c>
      <c r="H81" s="212" t="s">
        <v>2</v>
      </c>
      <c r="I81" s="211" t="e">
        <f>ROUNDDOWN(G81+($I$80-G81)/2,0)</f>
        <v>#REF!</v>
      </c>
      <c r="J81" s="636" t="s">
        <v>141</v>
      </c>
      <c r="K81" s="636"/>
      <c r="L81" s="636"/>
      <c r="M81" s="636"/>
      <c r="N81" s="636"/>
      <c r="O81" s="636"/>
      <c r="P81" s="636"/>
      <c r="Q81" s="636"/>
      <c r="R81" s="636"/>
      <c r="S81" s="636"/>
      <c r="T81" s="636"/>
      <c r="U81" s="636"/>
      <c r="V81" s="636"/>
      <c r="W81" s="636"/>
      <c r="X81" s="32"/>
      <c r="Y81" s="192"/>
      <c r="Z81" s="193"/>
      <c r="AA81" s="194"/>
      <c r="AB81" s="194"/>
      <c r="AC81" s="194"/>
      <c r="AD81" s="194"/>
      <c r="AE81" s="194"/>
      <c r="AF81" s="194"/>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73"/>
      <c r="B82" s="32"/>
      <c r="C82" s="195"/>
      <c r="D82" s="195"/>
      <c r="E82" s="32"/>
      <c r="F82" s="32"/>
      <c r="G82" s="214" t="e">
        <f>#REF!</f>
        <v>#REF!</v>
      </c>
      <c r="H82" s="212" t="s">
        <v>2</v>
      </c>
      <c r="I82" s="211" t="e">
        <f>ROUNDDOWN(G82+($I$80-G82)/3,0)</f>
        <v>#REF!</v>
      </c>
      <c r="J82" s="636" t="s">
        <v>142</v>
      </c>
      <c r="K82" s="636"/>
      <c r="L82" s="636"/>
      <c r="M82" s="636"/>
      <c r="N82" s="636"/>
      <c r="O82" s="636"/>
      <c r="P82" s="636"/>
      <c r="Q82" s="636"/>
      <c r="R82" s="636"/>
      <c r="S82" s="636"/>
      <c r="T82" s="636"/>
      <c r="U82" s="636"/>
      <c r="V82" s="636"/>
      <c r="W82" s="636"/>
      <c r="X82" s="32"/>
      <c r="Y82" s="196"/>
      <c r="Z82" s="193"/>
      <c r="AA82" s="194"/>
      <c r="AB82" s="194"/>
      <c r="AC82" s="194"/>
      <c r="AD82" s="194"/>
      <c r="AE82" s="194"/>
      <c r="AF82" s="194"/>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73"/>
      <c r="B83" s="32"/>
      <c r="C83" s="33"/>
      <c r="D83" s="33"/>
      <c r="E83" s="32"/>
      <c r="F83" s="32"/>
      <c r="G83" s="211">
        <v>0</v>
      </c>
      <c r="H83" s="212" t="s">
        <v>2</v>
      </c>
      <c r="I83" s="211" t="e">
        <f>G82-1</f>
        <v>#REF!</v>
      </c>
      <c r="J83" s="636" t="s">
        <v>143</v>
      </c>
      <c r="K83" s="636"/>
      <c r="L83" s="636"/>
      <c r="M83" s="636"/>
      <c r="N83" s="636"/>
      <c r="O83" s="636"/>
      <c r="P83" s="636"/>
      <c r="Q83" s="636"/>
      <c r="R83" s="636"/>
      <c r="S83" s="636"/>
      <c r="T83" s="636"/>
      <c r="U83" s="636"/>
      <c r="V83" s="636"/>
      <c r="W83" s="636"/>
      <c r="X83" s="32"/>
      <c r="Y83" s="192"/>
      <c r="Z83" s="193"/>
      <c r="AA83" s="192"/>
      <c r="AB83" s="192"/>
      <c r="AC83" s="192"/>
      <c r="AD83" s="192"/>
      <c r="AE83" s="192"/>
      <c r="AF83" s="192"/>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73"/>
      <c r="B84" s="32"/>
      <c r="C84" s="33"/>
      <c r="D84" s="33"/>
      <c r="E84" s="32"/>
      <c r="F84" s="32"/>
      <c r="G84" s="647"/>
      <c r="H84" s="647"/>
      <c r="I84" s="647"/>
      <c r="J84" s="648"/>
      <c r="K84" s="648"/>
      <c r="L84" s="648"/>
      <c r="M84" s="648"/>
      <c r="N84" s="648"/>
      <c r="O84" s="648"/>
      <c r="P84" s="648"/>
      <c r="Q84" s="648"/>
      <c r="R84" s="648"/>
      <c r="S84" s="648"/>
      <c r="T84" s="648"/>
      <c r="U84" s="648"/>
      <c r="V84" s="648"/>
      <c r="W84" s="648"/>
      <c r="X84" s="32"/>
      <c r="Y84" s="32"/>
      <c r="Z84" s="33"/>
      <c r="AA84" s="32"/>
      <c r="AB84" s="32"/>
      <c r="AC84" s="32"/>
      <c r="AD84" s="32"/>
      <c r="AE84" s="32"/>
      <c r="AF84" s="32"/>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646" t="s">
        <v>131</v>
      </c>
      <c r="H85" s="646"/>
      <c r="I85" s="646"/>
      <c r="J85" s="646"/>
      <c r="K85" s="646"/>
      <c r="L85" s="646"/>
      <c r="M85" s="646"/>
      <c r="N85" s="646"/>
      <c r="O85" s="646"/>
      <c r="P85" s="646"/>
      <c r="Q85" s="646"/>
      <c r="R85" s="646"/>
      <c r="S85" s="646"/>
      <c r="T85" s="646"/>
      <c r="U85" s="646"/>
      <c r="V85" s="646"/>
      <c r="W85" s="646"/>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647" t="s">
        <v>132</v>
      </c>
      <c r="H86" s="647"/>
      <c r="I86" s="647"/>
      <c r="J86" s="648" t="s">
        <v>133</v>
      </c>
      <c r="K86" s="648"/>
      <c r="L86" s="648"/>
      <c r="M86" s="648"/>
      <c r="N86" s="648"/>
      <c r="O86" s="648"/>
      <c r="P86" s="648"/>
      <c r="Q86" s="648"/>
      <c r="R86" s="648"/>
      <c r="S86" s="648"/>
      <c r="T86" s="648"/>
      <c r="U86" s="648"/>
      <c r="V86" s="648"/>
      <c r="W86" s="648"/>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197" t="e">
        <f>G80</f>
        <v>#REF!</v>
      </c>
      <c r="H87" s="198" t="s">
        <v>2</v>
      </c>
      <c r="I87" s="197">
        <f>I80</f>
        <v>100</v>
      </c>
      <c r="J87" s="636" t="s">
        <v>140</v>
      </c>
      <c r="K87" s="636"/>
      <c r="L87" s="636"/>
      <c r="M87" s="636"/>
      <c r="N87" s="636"/>
      <c r="O87" s="636"/>
      <c r="P87" s="636"/>
      <c r="Q87" s="636"/>
      <c r="R87" s="636"/>
      <c r="S87" s="636"/>
      <c r="T87" s="636"/>
      <c r="U87" s="636"/>
      <c r="V87" s="636"/>
      <c r="W87" s="636"/>
      <c r="Z87" s="4"/>
    </row>
    <row r="88" spans="1:98" ht="15" hidden="1" customHeight="1" x14ac:dyDescent="0.25">
      <c r="C88" s="4"/>
      <c r="D88" s="4"/>
      <c r="G88" s="197" t="e">
        <f t="shared" ref="G88:G90" si="17">G81</f>
        <v>#REF!</v>
      </c>
      <c r="H88" s="198" t="s">
        <v>2</v>
      </c>
      <c r="I88" s="197" t="e">
        <f t="shared" ref="I88:I90" si="18">I81</f>
        <v>#REF!</v>
      </c>
      <c r="J88" s="636" t="s">
        <v>141</v>
      </c>
      <c r="K88" s="636"/>
      <c r="L88" s="636"/>
      <c r="M88" s="636"/>
      <c r="N88" s="636"/>
      <c r="O88" s="636"/>
      <c r="P88" s="636"/>
      <c r="Q88" s="636"/>
      <c r="R88" s="636"/>
      <c r="S88" s="636"/>
      <c r="T88" s="636"/>
      <c r="U88" s="636"/>
      <c r="V88" s="636"/>
      <c r="W88" s="636"/>
    </row>
    <row r="89" spans="1:98" ht="15" hidden="1" customHeight="1" x14ac:dyDescent="0.25">
      <c r="C89" s="4"/>
      <c r="D89" s="4"/>
      <c r="G89" s="197" t="e">
        <f t="shared" si="17"/>
        <v>#REF!</v>
      </c>
      <c r="H89" s="198" t="s">
        <v>2</v>
      </c>
      <c r="I89" s="197" t="e">
        <f t="shared" si="18"/>
        <v>#REF!</v>
      </c>
      <c r="J89" s="636" t="s">
        <v>142</v>
      </c>
      <c r="K89" s="636"/>
      <c r="L89" s="636"/>
      <c r="M89" s="636"/>
      <c r="N89" s="636"/>
      <c r="O89" s="636"/>
      <c r="P89" s="636"/>
      <c r="Q89" s="636"/>
      <c r="R89" s="636"/>
      <c r="S89" s="636"/>
      <c r="T89" s="636"/>
      <c r="U89" s="636"/>
      <c r="V89" s="636"/>
      <c r="W89" s="636"/>
    </row>
    <row r="90" spans="1:98" ht="15" hidden="1" customHeight="1" x14ac:dyDescent="0.25">
      <c r="C90" s="4"/>
      <c r="D90" s="4"/>
      <c r="G90" s="197">
        <f t="shared" si="17"/>
        <v>0</v>
      </c>
      <c r="H90" s="198" t="s">
        <v>2</v>
      </c>
      <c r="I90" s="197" t="e">
        <f t="shared" si="18"/>
        <v>#REF!</v>
      </c>
      <c r="J90" s="636" t="s">
        <v>143</v>
      </c>
      <c r="K90" s="636"/>
      <c r="L90" s="636"/>
      <c r="M90" s="636"/>
      <c r="N90" s="636"/>
      <c r="O90" s="636"/>
      <c r="P90" s="636"/>
      <c r="Q90" s="636"/>
      <c r="R90" s="636"/>
      <c r="S90" s="636"/>
      <c r="T90" s="636"/>
      <c r="U90" s="636"/>
      <c r="V90" s="636"/>
      <c r="W90" s="636"/>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J87:W87"/>
    <mergeCell ref="J88:W88"/>
    <mergeCell ref="J89:W89"/>
    <mergeCell ref="J90:W90"/>
    <mergeCell ref="J83:W83"/>
    <mergeCell ref="G84:I84"/>
    <mergeCell ref="J84:W84"/>
    <mergeCell ref="G85:W85"/>
    <mergeCell ref="G86:I86"/>
    <mergeCell ref="J86:W86"/>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7:N7"/>
    <mergeCell ref="O7:V7"/>
    <mergeCell ref="Z7:Z8"/>
    <mergeCell ref="AE7:AE8"/>
    <mergeCell ref="AF7:AF8"/>
    <mergeCell ref="AC8:AD8"/>
    <mergeCell ref="G2:V2"/>
    <mergeCell ref="E4:F4"/>
    <mergeCell ref="G4:V4"/>
    <mergeCell ref="B5:C5"/>
    <mergeCell ref="G5:V5"/>
    <mergeCell ref="G3:V3"/>
    <mergeCell ref="B7:B8"/>
    <mergeCell ref="C7:C8"/>
    <mergeCell ref="D7:D8"/>
    <mergeCell ref="E7:E8"/>
    <mergeCell ref="F7:F8"/>
  </mergeCells>
  <conditionalFormatting sqref="Y10:Y56 Z9:AF56 B9:X56">
    <cfRule type="expression" dxfId="372" priority="77">
      <formula>AND($B9&lt;&gt;"",$B10="")</formula>
    </cfRule>
    <cfRule type="expression" dxfId="371" priority="78">
      <formula>$B9=""</formula>
    </cfRule>
  </conditionalFormatting>
  <conditionalFormatting sqref="Y82 G78 G85">
    <cfRule type="expression" dxfId="370" priority="69">
      <formula>$G$77="kkm tunggal"</formula>
    </cfRule>
  </conditionalFormatting>
  <conditionalFormatting sqref="G8:V8">
    <cfRule type="expression" dxfId="369" priority="54">
      <formula>COUNTA(G$9:G$54)&gt;0</formula>
    </cfRule>
  </conditionalFormatting>
  <conditionalFormatting sqref="Y9">
    <cfRule type="expression" dxfId="368" priority="5">
      <formula>AND($B9&lt;&gt;"",$B10="")</formula>
    </cfRule>
    <cfRule type="expression" dxfId="367" priority="6">
      <formula>$B9=""</formula>
    </cfRule>
  </conditionalFormatting>
  <conditionalFormatting sqref="AE10:AE56">
    <cfRule type="expression" dxfId="366" priority="19">
      <formula>AND($B9&lt;&gt;"",$B10="")</formula>
    </cfRule>
    <cfRule type="expression" dxfId="365" priority="20">
      <formula>$B9=""</formula>
    </cfRule>
  </conditionalFormatting>
  <dataValidations count="9">
    <dataValidation allowBlank="1" showInputMessage="1" showErrorMessage="1" prompt="Mohon diisi Bobot Nilai. Jika tidak Melakukan penilaian Sumatif silahkan tulis Bobot Nilai 0" sqref="X8" xr:uid="{00000000-0002-0000-1000-000000000000}"/>
    <dataValidation allowBlank="1" showInputMessage="1" showErrorMessage="1" prompt="Mohon diisi Bobot Nilai" sqref="W8 Y8" xr:uid="{00000000-0002-0000-1000-000001000000}"/>
    <dataValidation allowBlank="1" showInputMessage="1" showErrorMessage="1" prompt="Bobot Nilai" sqref="W6:Y6" xr:uid="{00000000-0002-0000-1000-000002000000}"/>
    <dataValidation allowBlank="1" showInputMessage="1" showErrorMessage="1" prompt="Rata-rata Harian" sqref="W7" xr:uid="{00000000-0002-0000-1000-000003000000}"/>
    <dataValidation type="textLength" operator="lessThanOrEqual" allowBlank="1" showInputMessage="1" showErrorMessage="1" sqref="I67:V74" xr:uid="{00000000-0002-0000-1000-000004000000}">
      <formula1>100</formula1>
    </dataValidation>
    <dataValidation type="textLength" operator="lessThanOrEqual" allowBlank="1" showInputMessage="1" showErrorMessage="1" errorTitle="Petunjuk" error="Tulis ringkasan KD maksimal 65 huruf" sqref="W68:AF74" xr:uid="{00000000-0002-0000-1000-000005000000}">
      <formula1>65</formula1>
    </dataValidation>
    <dataValidation allowBlank="1" showInputMessage="1" showErrorMessage="1" prompt="KKM" sqref="I81:I82" xr:uid="{00000000-0002-0000-1000-000006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6" xr:uid="{00000000-0002-0000-1000-000007000000}">
      <formula1>AND(G9&gt;0,G9&lt;=101,COUNTIF($G9:$N9,G9)=1)</formula1>
    </dataValidation>
    <dataValidation type="custom" allowBlank="1" showInputMessage="1" showErrorMessage="1" error="Ada nilai yang sama Bro!" prompt="JIKA ADA NILAI SUMATIF YANG SAMA, MAKA NILAI SUMATIF YG LAIN DITAMBAH angka 1-4 dibelakang koma. Misalnya 82 dan 82,2" sqref="O9:V56" xr:uid="{00000000-0002-0000-1000-000008000000}">
      <formula1>AND(O9&gt;0,O9&lt;=101,COUNTIF($O9:$V9,O9)=1)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36">
    <tabColor rgb="FF0000FF"/>
  </sheetPr>
  <dimension ref="A1:CV97"/>
  <sheetViews>
    <sheetView showGridLines="0" topLeftCell="A2" zoomScale="82" zoomScaleNormal="82" zoomScaleSheetLayoutView="80" workbookViewId="0">
      <pane xSplit="6" ySplit="7" topLeftCell="G9" activePane="bottomRight" state="frozen"/>
      <selection activeCell="W9" sqref="W9:X50"/>
      <selection pane="topRight" activeCell="W9" sqref="W9:X50"/>
      <selection pane="bottomLeft" activeCell="W9" sqref="W9:X50"/>
      <selection pane="bottomRight" activeCell="W9" sqref="W9:X5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73"/>
      <c r="B1" s="174"/>
      <c r="C1" s="174"/>
      <c r="D1" s="174"/>
      <c r="E1" s="174"/>
      <c r="F1" s="174"/>
      <c r="G1" s="174"/>
      <c r="H1" s="174"/>
      <c r="I1" s="174"/>
      <c r="J1" s="174"/>
      <c r="K1" s="174"/>
      <c r="L1" s="174"/>
      <c r="M1" s="174"/>
      <c r="N1" s="174"/>
      <c r="O1" s="174"/>
      <c r="P1" s="174"/>
      <c r="Q1" s="174"/>
      <c r="R1" s="174"/>
      <c r="S1" s="174"/>
      <c r="T1" s="174"/>
      <c r="U1" s="174"/>
      <c r="V1" s="174"/>
      <c r="W1" s="174"/>
      <c r="X1" s="174"/>
      <c r="Y1" s="174"/>
      <c r="Z1" s="174"/>
      <c r="AA1" s="174"/>
      <c r="AB1" s="174"/>
      <c r="AC1" s="174"/>
      <c r="AD1" s="174"/>
      <c r="AE1" s="174"/>
      <c r="AF1" s="174"/>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73"/>
      <c r="B2" s="260"/>
      <c r="C2" s="261"/>
      <c r="D2" s="261"/>
      <c r="E2" s="237" t="s">
        <v>128</v>
      </c>
      <c r="F2" s="238"/>
      <c r="G2" s="619" t="str">
        <f>Data!C4</f>
        <v>SMP ISLAM PEGANDON</v>
      </c>
      <c r="H2" s="619"/>
      <c r="I2" s="619"/>
      <c r="J2" s="619"/>
      <c r="K2" s="619"/>
      <c r="L2" s="619"/>
      <c r="M2" s="619"/>
      <c r="N2" s="619"/>
      <c r="O2" s="619"/>
      <c r="P2" s="619"/>
      <c r="Q2" s="619"/>
      <c r="R2" s="619"/>
      <c r="S2" s="619"/>
      <c r="T2" s="619"/>
      <c r="U2" s="619"/>
      <c r="V2" s="619"/>
      <c r="W2" s="207"/>
      <c r="X2" s="207"/>
      <c r="Y2" s="207"/>
      <c r="Z2" s="207"/>
      <c r="AA2" s="207"/>
      <c r="AB2" s="207"/>
      <c r="AC2" s="207"/>
      <c r="AD2" s="207"/>
      <c r="AE2" s="207"/>
      <c r="AF2" s="207"/>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73"/>
      <c r="B3" s="260"/>
      <c r="C3" s="261"/>
      <c r="D3" s="261"/>
      <c r="E3" s="371"/>
      <c r="F3" s="372"/>
      <c r="G3" s="622" t="str">
        <f>"TAHUN PELAJARAN "&amp;Data!$C$20</f>
        <v>TAHUN PELAJARAN 2024 / 2025</v>
      </c>
      <c r="H3" s="622"/>
      <c r="I3" s="622"/>
      <c r="J3" s="622"/>
      <c r="K3" s="622"/>
      <c r="L3" s="622"/>
      <c r="M3" s="622"/>
      <c r="N3" s="622"/>
      <c r="O3" s="622"/>
      <c r="P3" s="622"/>
      <c r="Q3" s="622"/>
      <c r="R3" s="622"/>
      <c r="S3" s="622"/>
      <c r="T3" s="622"/>
      <c r="U3" s="622"/>
      <c r="V3" s="622"/>
      <c r="W3" s="207"/>
      <c r="X3" s="207"/>
      <c r="Y3" s="207"/>
      <c r="Z3" s="207"/>
      <c r="AA3" s="207"/>
      <c r="AB3" s="207"/>
      <c r="AC3" s="207"/>
      <c r="AD3" s="207"/>
      <c r="AE3" s="207"/>
      <c r="AF3" s="207"/>
      <c r="BY3" s="4"/>
      <c r="BZ3" s="4"/>
      <c r="CA3" s="4"/>
      <c r="CB3" s="4"/>
      <c r="CC3" s="4"/>
      <c r="CD3" s="4"/>
      <c r="CE3" s="4"/>
      <c r="CF3" s="4"/>
      <c r="CG3" s="4"/>
      <c r="CH3" s="4"/>
      <c r="CI3" s="4"/>
      <c r="CJ3" s="4"/>
      <c r="CK3" s="4"/>
      <c r="CL3" s="4"/>
      <c r="CM3" s="4"/>
      <c r="CN3" s="4"/>
      <c r="CO3" s="4"/>
      <c r="CP3" s="4"/>
      <c r="CQ3" s="4"/>
      <c r="CR3" s="4"/>
      <c r="CS3" s="4"/>
      <c r="CT3" s="4"/>
    </row>
    <row r="4" spans="1:98" s="176" customFormat="1" ht="27.75" customHeight="1" x14ac:dyDescent="0.25">
      <c r="A4" s="175"/>
      <c r="B4" s="262"/>
      <c r="C4" s="263"/>
      <c r="D4" s="263"/>
      <c r="E4" s="620" t="s">
        <v>159</v>
      </c>
      <c r="F4" s="621"/>
      <c r="G4" s="622" t="str">
        <f>Menu!B14</f>
        <v>Seni dan Prakarya</v>
      </c>
      <c r="H4" s="622"/>
      <c r="I4" s="622"/>
      <c r="J4" s="622"/>
      <c r="K4" s="622"/>
      <c r="L4" s="622"/>
      <c r="M4" s="622"/>
      <c r="N4" s="622"/>
      <c r="O4" s="622"/>
      <c r="P4" s="622"/>
      <c r="Q4" s="622"/>
      <c r="R4" s="622"/>
      <c r="S4" s="622"/>
      <c r="T4" s="622"/>
      <c r="U4" s="622"/>
      <c r="V4" s="622"/>
      <c r="W4" s="207"/>
      <c r="X4" s="207"/>
      <c r="Y4" s="207"/>
      <c r="Z4" s="207"/>
      <c r="AA4" s="207"/>
      <c r="AB4" s="207"/>
      <c r="AC4" s="207"/>
      <c r="AD4" s="207"/>
      <c r="AE4" s="207"/>
      <c r="AF4" s="207"/>
    </row>
    <row r="5" spans="1:98" s="7" customFormat="1" ht="35.25" customHeight="1" thickBot="1" x14ac:dyDescent="0.3">
      <c r="A5" s="173"/>
      <c r="B5" s="623"/>
      <c r="C5" s="623"/>
      <c r="D5" s="347"/>
      <c r="E5" s="235"/>
      <c r="F5" s="236"/>
      <c r="G5" s="624" t="str">
        <f>'AQIDAH - AKHLAK'!G5</f>
        <v>Perolehan Hasil Assesmen Peserta Didik Kelas IX B Semester II ( Genap )</v>
      </c>
      <c r="H5" s="625"/>
      <c r="I5" s="625"/>
      <c r="J5" s="625"/>
      <c r="K5" s="625"/>
      <c r="L5" s="625"/>
      <c r="M5" s="625"/>
      <c r="N5" s="625"/>
      <c r="O5" s="625"/>
      <c r="P5" s="625"/>
      <c r="Q5" s="625"/>
      <c r="R5" s="625"/>
      <c r="S5" s="625"/>
      <c r="T5" s="625"/>
      <c r="U5" s="625"/>
      <c r="V5" s="625"/>
      <c r="W5" s="207"/>
      <c r="X5" s="207"/>
      <c r="Y5" s="207"/>
      <c r="Z5" s="207"/>
      <c r="AA5" s="207"/>
      <c r="AB5" s="207"/>
      <c r="AC5" s="207"/>
      <c r="AD5" s="207"/>
      <c r="AE5" s="207"/>
      <c r="AF5" s="207"/>
      <c r="BY5" s="4"/>
      <c r="BZ5" s="4"/>
      <c r="CA5" s="4"/>
      <c r="CB5" s="4"/>
      <c r="CC5" s="4"/>
      <c r="CD5" s="4"/>
      <c r="CE5" s="4"/>
      <c r="CF5" s="4"/>
      <c r="CG5" s="4"/>
      <c r="CH5" s="4"/>
      <c r="CI5" s="4"/>
      <c r="CJ5" s="4"/>
      <c r="CK5" s="4"/>
      <c r="CL5" s="4"/>
      <c r="CM5" s="4"/>
      <c r="CN5" s="4"/>
      <c r="CO5" s="4"/>
      <c r="CP5" s="4"/>
      <c r="CQ5" s="4"/>
      <c r="CR5" s="4"/>
      <c r="CS5" s="4"/>
      <c r="CT5" s="4"/>
    </row>
    <row r="6" spans="1:98" s="179" customFormat="1" ht="25.5" hidden="1" customHeight="1" thickBot="1" x14ac:dyDescent="0.3">
      <c r="A6" s="177"/>
      <c r="B6" s="178"/>
      <c r="C6" s="178"/>
      <c r="D6" s="178"/>
      <c r="E6" s="178"/>
      <c r="F6" s="178"/>
      <c r="G6" s="209">
        <f t="shared" ref="G6:V6" si="0">IF(COUNT(G9:G54)&gt;0,1,"")</f>
        <v>1</v>
      </c>
      <c r="H6" s="209">
        <f t="shared" si="0"/>
        <v>1</v>
      </c>
      <c r="I6" s="209">
        <f t="shared" si="0"/>
        <v>1</v>
      </c>
      <c r="J6" s="209">
        <f t="shared" si="0"/>
        <v>1</v>
      </c>
      <c r="K6" s="209">
        <f t="shared" si="0"/>
        <v>1</v>
      </c>
      <c r="L6" s="209">
        <f t="shared" si="0"/>
        <v>1</v>
      </c>
      <c r="M6" s="209">
        <f t="shared" si="0"/>
        <v>1</v>
      </c>
      <c r="N6" s="209">
        <f t="shared" si="0"/>
        <v>1</v>
      </c>
      <c r="O6" s="209">
        <f t="shared" si="0"/>
        <v>1</v>
      </c>
      <c r="P6" s="209">
        <f t="shared" si="0"/>
        <v>1</v>
      </c>
      <c r="Q6" s="209">
        <f t="shared" si="0"/>
        <v>1</v>
      </c>
      <c r="R6" s="209">
        <f t="shared" si="0"/>
        <v>1</v>
      </c>
      <c r="S6" s="209">
        <f t="shared" si="0"/>
        <v>1</v>
      </c>
      <c r="T6" s="209">
        <f t="shared" si="0"/>
        <v>1</v>
      </c>
      <c r="U6" s="209">
        <f t="shared" si="0"/>
        <v>1</v>
      </c>
      <c r="V6" s="209">
        <f t="shared" si="0"/>
        <v>1</v>
      </c>
      <c r="W6" s="210">
        <f>SUM(G6:N6)</f>
        <v>8</v>
      </c>
      <c r="X6" s="210">
        <f>SUM(O6:V6)</f>
        <v>8</v>
      </c>
      <c r="Y6" s="210">
        <f>SUM(W8:Y8)</f>
        <v>3</v>
      </c>
      <c r="Z6" s="208"/>
      <c r="AA6" s="208"/>
      <c r="AB6" s="208"/>
      <c r="AC6" s="208"/>
      <c r="AD6" s="208"/>
      <c r="AE6" s="208"/>
      <c r="AF6" s="208"/>
    </row>
    <row r="7" spans="1:98" s="7" customFormat="1" ht="39.75" customHeight="1" thickBot="1" x14ac:dyDescent="0.3">
      <c r="A7" s="173"/>
      <c r="B7" s="656" t="s">
        <v>0</v>
      </c>
      <c r="C7" s="652" t="s">
        <v>68</v>
      </c>
      <c r="D7" s="652" t="s">
        <v>69</v>
      </c>
      <c r="E7" s="652" t="s">
        <v>1</v>
      </c>
      <c r="F7" s="657" t="s">
        <v>14</v>
      </c>
      <c r="G7" s="658" t="s">
        <v>134</v>
      </c>
      <c r="H7" s="659"/>
      <c r="I7" s="659"/>
      <c r="J7" s="659"/>
      <c r="K7" s="659"/>
      <c r="L7" s="659"/>
      <c r="M7" s="659"/>
      <c r="N7" s="660"/>
      <c r="O7" s="649" t="s">
        <v>135</v>
      </c>
      <c r="P7" s="650"/>
      <c r="Q7" s="650"/>
      <c r="R7" s="650"/>
      <c r="S7" s="650"/>
      <c r="T7" s="650"/>
      <c r="U7" s="650"/>
      <c r="V7" s="651"/>
      <c r="W7" s="241" t="s">
        <v>136</v>
      </c>
      <c r="X7" s="241" t="s">
        <v>138</v>
      </c>
      <c r="Y7" s="241" t="s">
        <v>137</v>
      </c>
      <c r="Z7" s="662" t="s">
        <v>80</v>
      </c>
      <c r="AA7" s="203"/>
      <c r="AB7" s="203"/>
      <c r="AC7" s="203"/>
      <c r="AD7" s="203"/>
      <c r="AE7" s="654" t="s">
        <v>144</v>
      </c>
      <c r="AF7" s="653"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73"/>
      <c r="B8" s="614"/>
      <c r="C8" s="616"/>
      <c r="D8" s="616"/>
      <c r="E8" s="616"/>
      <c r="F8" s="618"/>
      <c r="G8" s="169" t="str">
        <f>H67</f>
        <v>TP-1</v>
      </c>
      <c r="H8" s="170" t="str">
        <f>H68</f>
        <v>TP-2</v>
      </c>
      <c r="I8" s="170" t="str">
        <f>H69</f>
        <v>TP-3</v>
      </c>
      <c r="J8" s="170" t="str">
        <f>H70</f>
        <v>TP-4</v>
      </c>
      <c r="K8" s="170" t="str">
        <f>H71</f>
        <v>TP-5</v>
      </c>
      <c r="L8" s="170" t="str">
        <f>H72</f>
        <v>TP-6</v>
      </c>
      <c r="M8" s="170" t="str">
        <f>H73</f>
        <v>TP-7</v>
      </c>
      <c r="N8" s="171" t="str">
        <f>H74</f>
        <v>TP-8</v>
      </c>
      <c r="O8" s="169" t="s">
        <v>148</v>
      </c>
      <c r="P8" s="170" t="s">
        <v>149</v>
      </c>
      <c r="Q8" s="170" t="s">
        <v>150</v>
      </c>
      <c r="R8" s="170" t="s">
        <v>151</v>
      </c>
      <c r="S8" s="170" t="s">
        <v>152</v>
      </c>
      <c r="T8" s="170" t="s">
        <v>153</v>
      </c>
      <c r="U8" s="170" t="s">
        <v>154</v>
      </c>
      <c r="V8" s="171" t="s">
        <v>155</v>
      </c>
      <c r="W8" s="352">
        <v>1</v>
      </c>
      <c r="X8" s="352">
        <v>1</v>
      </c>
      <c r="Y8" s="352">
        <v>1</v>
      </c>
      <c r="Z8" s="662"/>
      <c r="AA8" s="205" t="s">
        <v>129</v>
      </c>
      <c r="AB8" s="205" t="s">
        <v>130</v>
      </c>
      <c r="AC8" s="655" t="s">
        <v>3</v>
      </c>
      <c r="AD8" s="655"/>
      <c r="AE8" s="654"/>
      <c r="AF8" s="653"/>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73"/>
      <c r="B9" s="134">
        <v>1</v>
      </c>
      <c r="C9" s="135">
        <f>IF(Data!F5="","",Data!F5)</f>
        <v>2111</v>
      </c>
      <c r="D9" s="135" t="str">
        <f>IF(Data!G5="","",Data!G5)</f>
        <v>3109336136</v>
      </c>
      <c r="E9" s="152" t="str">
        <f>IF(Data!H5="","",Data!H5)</f>
        <v>AGA ALBANI ZAMIR</v>
      </c>
      <c r="F9" s="135" t="str">
        <f>IF(Data!I5="","",Data!I5)</f>
        <v>L</v>
      </c>
      <c r="G9" s="351">
        <f>IF([40]SNIPRAK!G9="","",[40]SNIPRAK!G9)</f>
        <v>95</v>
      </c>
      <c r="H9" s="351">
        <f>IF([40]SNIPRAK!H9="","",[40]SNIPRAK!H9)</f>
        <v>85</v>
      </c>
      <c r="I9" s="351">
        <f>IF([40]SNIPRAK!I9="","",[40]SNIPRAK!I9)</f>
        <v>95.2</v>
      </c>
      <c r="J9" s="351">
        <f>IF([40]SNIPRAK!J9="","",[40]SNIPRAK!J9)</f>
        <v>0</v>
      </c>
      <c r="K9" s="351">
        <f>IF([40]SNIPRAK!K9="","",[40]SNIPRAK!K9)</f>
        <v>0</v>
      </c>
      <c r="L9" s="351">
        <f>IF([40]SNIPRAK!L9="","",[40]SNIPRAK!L9)</f>
        <v>0</v>
      </c>
      <c r="M9" s="351">
        <f>IF([40]SNIPRAK!M9="","",[40]SNIPRAK!M9)</f>
        <v>0</v>
      </c>
      <c r="N9" s="351">
        <f>IF([40]SNIPRAK!N9="","",[40]SNIPRAK!N9)</f>
        <v>0</v>
      </c>
      <c r="O9" s="351">
        <f>IF([40]SNIPRAK!O9="","",[40]SNIPRAK!O9)</f>
        <v>90</v>
      </c>
      <c r="P9" s="351">
        <f>IF([40]SNIPRAK!P9="","",[40]SNIPRAK!P9)</f>
        <v>88</v>
      </c>
      <c r="Q9" s="351">
        <f>IF([40]SNIPRAK!Q9="","",[40]SNIPRAK!Q9)</f>
        <v>88</v>
      </c>
      <c r="R9" s="351">
        <f>IF([40]SNIPRAK!R9="","",[40]SNIPRAK!R9)</f>
        <v>76</v>
      </c>
      <c r="S9" s="351">
        <f>IF([40]SNIPRAK!S9="","",[40]SNIPRAK!S9)</f>
        <v>0</v>
      </c>
      <c r="T9" s="351">
        <f>IF([40]SNIPRAK!T9="","",[40]SNIPRAK!T9)</f>
        <v>0</v>
      </c>
      <c r="U9" s="351">
        <f>IF([40]SNIPRAK!U9="","",[40]SNIPRAK!U9)</f>
        <v>0</v>
      </c>
      <c r="V9" s="351">
        <f>IF([40]SNIPRAK!V9="","",[40]SNIPRAK!V9)</f>
        <v>0</v>
      </c>
      <c r="W9" s="375">
        <f>IF([40]SNIPRAK!W9="","",[40]SNIPRAK!W9)</f>
        <v>91.733333333333334</v>
      </c>
      <c r="X9" s="375">
        <f>IF([40]SNIPRAK!X9="","",[40]SNIPRAK!X9)</f>
        <v>85.5</v>
      </c>
      <c r="Y9" s="351">
        <f>IF([40]SNIPRAK!Y9="","",[40]SNIPRAK!Y9)</f>
        <v>75</v>
      </c>
      <c r="Z9" s="376">
        <f t="shared" ref="Z9:Z10" si="1">IFERROR(IF(OR(X9="",Y9=""),"",ROUND(((W9*$W$8)+(X9*$X$8)+(Y9*$Y$8))/$Y$6,0)),"")</f>
        <v>84</v>
      </c>
      <c r="AA9" s="377">
        <f>MAX(G9:N9)</f>
        <v>95.2</v>
      </c>
      <c r="AB9" s="377">
        <f>MIN(G9:N9)</f>
        <v>0</v>
      </c>
      <c r="AC9" s="377">
        <f>MATCH(AA9,G9:N9,0)</f>
        <v>3</v>
      </c>
      <c r="AD9" s="377">
        <f>MATCH(AB9,G9:N9,0)</f>
        <v>4</v>
      </c>
      <c r="AE9" s="378" t="str">
        <f>IFERROR("Menunjukkan penguasaan"&amp; " dalam "&amp;(VLOOKUP(AC9,$G$67:$I$74,3)),"")</f>
        <v>Menunjukkan penguasaan dalam Aneka produk pangan buah</v>
      </c>
      <c r="AF9" s="379" t="str">
        <f>IFERROR("Perlu bantuan dalam "&amp;(VLOOKUP(AD9,$G$67:$I$74,3)),"")</f>
        <v>Perlu bantuan dalam Produk olahan nonpangan komoditas buah</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73"/>
      <c r="B10" s="134">
        <f t="shared" ref="B10" si="2">IF(E10="","",B9+1)</f>
        <v>2</v>
      </c>
      <c r="C10" s="135">
        <f>IF(Data!F6="","",Data!F6)</f>
        <v>2100</v>
      </c>
      <c r="D10" s="135" t="str">
        <f>IF(Data!G6="","",Data!G6)</f>
        <v>0108954708</v>
      </c>
      <c r="E10" s="152" t="str">
        <f>IF(Data!H6="","",Data!H6)</f>
        <v>AKBAR FIRLY MAULANA</v>
      </c>
      <c r="F10" s="135" t="str">
        <f>IF(Data!I6="","",Data!I6)</f>
        <v>L</v>
      </c>
      <c r="G10" s="135">
        <f>IF([40]SNIPRAK!G10="","",[40]SNIPRAK!G10)</f>
        <v>95</v>
      </c>
      <c r="H10" s="135">
        <f>IF([40]SNIPRAK!H10="","",[40]SNIPRAK!H10)</f>
        <v>90</v>
      </c>
      <c r="I10" s="135">
        <f>IF([40]SNIPRAK!I10="","",[40]SNIPRAK!I10)</f>
        <v>95.2</v>
      </c>
      <c r="J10" s="135">
        <f>IF([40]SNIPRAK!J10="","",[40]SNIPRAK!J10)</f>
        <v>0</v>
      </c>
      <c r="K10" s="135">
        <f>IF([40]SNIPRAK!K10="","",[40]SNIPRAK!K10)</f>
        <v>0</v>
      </c>
      <c r="L10" s="135">
        <f>IF([40]SNIPRAK!L10="","",[40]SNIPRAK!L10)</f>
        <v>0</v>
      </c>
      <c r="M10" s="135">
        <f>IF([40]SNIPRAK!M10="","",[40]SNIPRAK!M10)</f>
        <v>0</v>
      </c>
      <c r="N10" s="135">
        <f>IF([40]SNIPRAK!N10="","",[40]SNIPRAK!N10)</f>
        <v>0</v>
      </c>
      <c r="O10" s="135">
        <f>IF([40]SNIPRAK!O10="","",[40]SNIPRAK!O10)</f>
        <v>90</v>
      </c>
      <c r="P10" s="135">
        <f>IF([40]SNIPRAK!P10="","",[40]SNIPRAK!P10)</f>
        <v>86</v>
      </c>
      <c r="Q10" s="135">
        <f>IF([40]SNIPRAK!Q10="","",[40]SNIPRAK!Q10)</f>
        <v>90</v>
      </c>
      <c r="R10" s="135">
        <f>IF([40]SNIPRAK!R10="","",[40]SNIPRAK!R10)</f>
        <v>76</v>
      </c>
      <c r="S10" s="135">
        <f>IF([40]SNIPRAK!S10="","",[40]SNIPRAK!S10)</f>
        <v>0</v>
      </c>
      <c r="T10" s="135">
        <f>IF([40]SNIPRAK!T10="","",[40]SNIPRAK!T10)</f>
        <v>0</v>
      </c>
      <c r="U10" s="135">
        <f>IF([40]SNIPRAK!U10="","",[40]SNIPRAK!U10)</f>
        <v>0</v>
      </c>
      <c r="V10" s="350">
        <f>IF([40]SNIPRAK!V10="","",[40]SNIPRAK!V10)</f>
        <v>0</v>
      </c>
      <c r="W10" s="375">
        <f>IF([40]SNIPRAK!W10="","",[40]SNIPRAK!W10)</f>
        <v>93.399999999999991</v>
      </c>
      <c r="X10" s="375">
        <f>IF([40]SNIPRAK!X10="","",[40]SNIPRAK!X10)</f>
        <v>85.5</v>
      </c>
      <c r="Y10" s="351">
        <f>IF([40]SNIPRAK!Y10="","",[40]SNIPRAK!Y10)</f>
        <v>76</v>
      </c>
      <c r="Z10" s="302">
        <f t="shared" si="1"/>
        <v>85</v>
      </c>
      <c r="AA10" s="201">
        <f t="shared" ref="AA10" si="3">MAX(G10:N10)</f>
        <v>95.2</v>
      </c>
      <c r="AB10" s="201">
        <f t="shared" ref="AB10" si="4">MIN(G10:N10)</f>
        <v>0</v>
      </c>
      <c r="AC10" s="201">
        <f t="shared" ref="AC10" si="5">MATCH(AA10,G10:N10,0)</f>
        <v>3</v>
      </c>
      <c r="AD10" s="201">
        <f t="shared" ref="AD10" si="6">MATCH(AB10,G10:N10,0)</f>
        <v>4</v>
      </c>
      <c r="AE10" s="221" t="str">
        <f>IFERROR("Menunjukkan penguasaan"&amp; " dalam "&amp;(VLOOKUP(AC10,$G$67:$I$74,3)),"")</f>
        <v>Menunjukkan penguasaan dalam Aneka produk pangan buah</v>
      </c>
      <c r="AF10" s="226" t="str">
        <f>IFERROR("Perlu bantuan dalam "&amp;(VLOOKUP(AD10,$G$67:$I$74,3)),"")</f>
        <v>Perlu bantuan dalam Produk olahan nonpangan komoditas buah</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73"/>
      <c r="B11" s="134">
        <f t="shared" ref="B11:B54" si="7">IF(E11="","",B10+1)</f>
        <v>3</v>
      </c>
      <c r="C11" s="135">
        <f>IF(Data!F7="","",Data!F7)</f>
        <v>2085</v>
      </c>
      <c r="D11" s="135" t="str">
        <f>IF(Data!G7="","",Data!G7)</f>
        <v>0093911821</v>
      </c>
      <c r="E11" s="152" t="str">
        <f>IF(Data!H7="","",Data!H7)</f>
        <v>ALVINO EWALDO</v>
      </c>
      <c r="F11" s="135" t="str">
        <f>IF(Data!I7="","",Data!I7)</f>
        <v>L</v>
      </c>
      <c r="G11" s="135">
        <f>IF([40]SNIPRAK!G11="","",[40]SNIPRAK!G11)</f>
        <v>95</v>
      </c>
      <c r="H11" s="135">
        <f>IF([40]SNIPRAK!H11="","",[40]SNIPRAK!H11)</f>
        <v>90</v>
      </c>
      <c r="I11" s="135">
        <f>IF([40]SNIPRAK!I11="","",[40]SNIPRAK!I11)</f>
        <v>95.2</v>
      </c>
      <c r="J11" s="135">
        <f>IF([40]SNIPRAK!J11="","",[40]SNIPRAK!J11)</f>
        <v>0</v>
      </c>
      <c r="K11" s="135">
        <f>IF([40]SNIPRAK!K11="","",[40]SNIPRAK!K11)</f>
        <v>0</v>
      </c>
      <c r="L11" s="135">
        <f>IF([40]SNIPRAK!L11="","",[40]SNIPRAK!L11)</f>
        <v>0</v>
      </c>
      <c r="M11" s="135">
        <f>IF([40]SNIPRAK!M11="","",[40]SNIPRAK!M11)</f>
        <v>0</v>
      </c>
      <c r="N11" s="135">
        <f>IF([40]SNIPRAK!N11="","",[40]SNIPRAK!N11)</f>
        <v>0</v>
      </c>
      <c r="O11" s="135">
        <f>IF([40]SNIPRAK!O11="","",[40]SNIPRAK!O11)</f>
        <v>90</v>
      </c>
      <c r="P11" s="135">
        <f>IF([40]SNIPRAK!P11="","",[40]SNIPRAK!P11)</f>
        <v>88</v>
      </c>
      <c r="Q11" s="135">
        <f>IF([40]SNIPRAK!Q11="","",[40]SNIPRAK!Q11)</f>
        <v>90</v>
      </c>
      <c r="R11" s="135">
        <f>IF([40]SNIPRAK!R11="","",[40]SNIPRAK!R11)</f>
        <v>78</v>
      </c>
      <c r="S11" s="135">
        <f>IF([40]SNIPRAK!S11="","",[40]SNIPRAK!S11)</f>
        <v>0</v>
      </c>
      <c r="T11" s="135">
        <f>IF([40]SNIPRAK!T11="","",[40]SNIPRAK!T11)</f>
        <v>0</v>
      </c>
      <c r="U11" s="135">
        <f>IF([40]SNIPRAK!U11="","",[40]SNIPRAK!U11)</f>
        <v>0</v>
      </c>
      <c r="V11" s="350">
        <f>IF([40]SNIPRAK!V11="","",[40]SNIPRAK!V11)</f>
        <v>0</v>
      </c>
      <c r="W11" s="375">
        <f>IF([40]SNIPRAK!W11="","",[40]SNIPRAK!W11)</f>
        <v>93.399999999999991</v>
      </c>
      <c r="X11" s="375">
        <f>IF([40]SNIPRAK!X11="","",[40]SNIPRAK!X11)</f>
        <v>86.5</v>
      </c>
      <c r="Y11" s="351">
        <f>IF([40]SNIPRAK!Y11="","",[40]SNIPRAK!Y11)</f>
        <v>80</v>
      </c>
      <c r="Z11" s="302">
        <f t="shared" ref="Z11:Z54" si="8">IFERROR(IF(OR(X11="",Y11=""),"",ROUND(((W11*$W$8)+(X11*$X$8)+(Y11*$Y$8))/$Y$6,0)),"")</f>
        <v>87</v>
      </c>
      <c r="AA11" s="201">
        <f t="shared" ref="AA11:AA54" si="9">MAX(G11:N11)</f>
        <v>95.2</v>
      </c>
      <c r="AB11" s="201">
        <f t="shared" ref="AB11:AB54" si="10">MIN(G11:N11)</f>
        <v>0</v>
      </c>
      <c r="AC11" s="201">
        <f t="shared" ref="AC11:AC54" si="11">MATCH(AA11,G11:N11,0)</f>
        <v>3</v>
      </c>
      <c r="AD11" s="201">
        <f t="shared" ref="AD11:AD54" si="12">MATCH(AB11,G11:N11,0)</f>
        <v>4</v>
      </c>
      <c r="AE11" s="221" t="str">
        <f t="shared" ref="AE11:AE54" si="13">IFERROR("Menunjukkan penguasaan"&amp; " dalam "&amp;(VLOOKUP(AC11,$G$67:$I$74,3)),"")</f>
        <v>Menunjukkan penguasaan dalam Aneka produk pangan buah</v>
      </c>
      <c r="AF11" s="226" t="str">
        <f t="shared" ref="AF11:AF54" si="14">IFERROR("Perlu bantuan dalam "&amp;(VLOOKUP(AD11,$G$67:$I$74,3)),"")</f>
        <v>Perlu bantuan dalam Produk olahan nonpangan komoditas buah</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73"/>
      <c r="B12" s="134">
        <f t="shared" si="7"/>
        <v>4</v>
      </c>
      <c r="C12" s="135">
        <f>IF(Data!F8="","",Data!F8)</f>
        <v>2075</v>
      </c>
      <c r="D12" s="135" t="str">
        <f>IF(Data!G8="","",Data!G8)</f>
        <v>0098772064</v>
      </c>
      <c r="E12" s="152" t="str">
        <f>IF(Data!H8="","",Data!H8)</f>
        <v>AURA SUCI RAMADHANI</v>
      </c>
      <c r="F12" s="135" t="str">
        <f>IF(Data!I8="","",Data!I8)</f>
        <v>P</v>
      </c>
      <c r="G12" s="135">
        <f>IF([40]SNIPRAK!G12="","",[40]SNIPRAK!G12)</f>
        <v>95</v>
      </c>
      <c r="H12" s="135">
        <f>IF([40]SNIPRAK!H12="","",[40]SNIPRAK!H12)</f>
        <v>90</v>
      </c>
      <c r="I12" s="135">
        <f>IF([40]SNIPRAK!I12="","",[40]SNIPRAK!I12)</f>
        <v>95.2</v>
      </c>
      <c r="J12" s="135">
        <f>IF([40]SNIPRAK!J12="","",[40]SNIPRAK!J12)</f>
        <v>0</v>
      </c>
      <c r="K12" s="135">
        <f>IF([40]SNIPRAK!K12="","",[40]SNIPRAK!K12)</f>
        <v>0</v>
      </c>
      <c r="L12" s="135">
        <f>IF([40]SNIPRAK!L12="","",[40]SNIPRAK!L12)</f>
        <v>0</v>
      </c>
      <c r="M12" s="135">
        <f>IF([40]SNIPRAK!M12="","",[40]SNIPRAK!M12)</f>
        <v>0</v>
      </c>
      <c r="N12" s="135">
        <f>IF([40]SNIPRAK!N12="","",[40]SNIPRAK!N12)</f>
        <v>0</v>
      </c>
      <c r="O12" s="135">
        <f>IF([40]SNIPRAK!O12="","",[40]SNIPRAK!O12)</f>
        <v>90</v>
      </c>
      <c r="P12" s="135">
        <f>IF([40]SNIPRAK!P12="","",[40]SNIPRAK!P12)</f>
        <v>86</v>
      </c>
      <c r="Q12" s="135">
        <f>IF([40]SNIPRAK!Q12="","",[40]SNIPRAK!Q12)</f>
        <v>86</v>
      </c>
      <c r="R12" s="135">
        <f>IF([40]SNIPRAK!R12="","",[40]SNIPRAK!R12)</f>
        <v>76</v>
      </c>
      <c r="S12" s="135">
        <f>IF([40]SNIPRAK!S12="","",[40]SNIPRAK!S12)</f>
        <v>0</v>
      </c>
      <c r="T12" s="135">
        <f>IF([40]SNIPRAK!T12="","",[40]SNIPRAK!T12)</f>
        <v>0</v>
      </c>
      <c r="U12" s="135">
        <f>IF([40]SNIPRAK!U12="","",[40]SNIPRAK!U12)</f>
        <v>0</v>
      </c>
      <c r="V12" s="350">
        <f>IF([40]SNIPRAK!V12="","",[40]SNIPRAK!V12)</f>
        <v>0</v>
      </c>
      <c r="W12" s="375">
        <f>IF([40]SNIPRAK!W12="","",[40]SNIPRAK!W12)</f>
        <v>93.399999999999991</v>
      </c>
      <c r="X12" s="375">
        <f>IF([40]SNIPRAK!X12="","",[40]SNIPRAK!X12)</f>
        <v>84.5</v>
      </c>
      <c r="Y12" s="351">
        <f>IF([40]SNIPRAK!Y12="","",[40]SNIPRAK!Y12)</f>
        <v>78</v>
      </c>
      <c r="Z12" s="302">
        <f t="shared" si="8"/>
        <v>85</v>
      </c>
      <c r="AA12" s="201">
        <f t="shared" si="9"/>
        <v>95.2</v>
      </c>
      <c r="AB12" s="201">
        <f t="shared" si="10"/>
        <v>0</v>
      </c>
      <c r="AC12" s="201">
        <f t="shared" si="11"/>
        <v>3</v>
      </c>
      <c r="AD12" s="201">
        <f t="shared" si="12"/>
        <v>4</v>
      </c>
      <c r="AE12" s="221" t="str">
        <f t="shared" si="13"/>
        <v>Menunjukkan penguasaan dalam Aneka produk pangan buah</v>
      </c>
      <c r="AF12" s="226" t="str">
        <f t="shared" si="14"/>
        <v>Perlu bantuan dalam Produk olahan nonpangan komoditas buah</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73"/>
      <c r="B13" s="134">
        <f t="shared" si="7"/>
        <v>5</v>
      </c>
      <c r="C13" s="135">
        <f>IF(Data!F9="","",Data!F9)</f>
        <v>2086</v>
      </c>
      <c r="D13" s="135" t="str">
        <f>IF(Data!G9="","",Data!G9)</f>
        <v>0103867888</v>
      </c>
      <c r="E13" s="152" t="str">
        <f>IF(Data!H9="","",Data!H9)</f>
        <v>AYU SAFNA</v>
      </c>
      <c r="F13" s="135" t="str">
        <f>IF(Data!I9="","",Data!I9)</f>
        <v>P</v>
      </c>
      <c r="G13" s="135">
        <f>IF([40]SNIPRAK!G13="","",[40]SNIPRAK!G13)</f>
        <v>95</v>
      </c>
      <c r="H13" s="135">
        <f>IF([40]SNIPRAK!H13="","",[40]SNIPRAK!H13)</f>
        <v>90</v>
      </c>
      <c r="I13" s="135">
        <f>IF([40]SNIPRAK!I13="","",[40]SNIPRAK!I13)</f>
        <v>95.2</v>
      </c>
      <c r="J13" s="135">
        <f>IF([40]SNIPRAK!J13="","",[40]SNIPRAK!J13)</f>
        <v>0</v>
      </c>
      <c r="K13" s="135">
        <f>IF([40]SNIPRAK!K13="","",[40]SNIPRAK!K13)</f>
        <v>0</v>
      </c>
      <c r="L13" s="135">
        <f>IF([40]SNIPRAK!L13="","",[40]SNIPRAK!L13)</f>
        <v>0</v>
      </c>
      <c r="M13" s="135">
        <f>IF([40]SNIPRAK!M13="","",[40]SNIPRAK!M13)</f>
        <v>0</v>
      </c>
      <c r="N13" s="135">
        <f>IF([40]SNIPRAK!N13="","",[40]SNIPRAK!N13)</f>
        <v>0</v>
      </c>
      <c r="O13" s="135">
        <f>IF([40]SNIPRAK!O13="","",[40]SNIPRAK!O13)</f>
        <v>92</v>
      </c>
      <c r="P13" s="135">
        <f>IF([40]SNIPRAK!P13="","",[40]SNIPRAK!P13)</f>
        <v>86</v>
      </c>
      <c r="Q13" s="135">
        <f>IF([40]SNIPRAK!Q13="","",[40]SNIPRAK!Q13)</f>
        <v>80</v>
      </c>
      <c r="R13" s="135">
        <f>IF([40]SNIPRAK!R13="","",[40]SNIPRAK!R13)</f>
        <v>80</v>
      </c>
      <c r="S13" s="135">
        <f>IF([40]SNIPRAK!S13="","",[40]SNIPRAK!S13)</f>
        <v>0</v>
      </c>
      <c r="T13" s="135">
        <f>IF([40]SNIPRAK!T13="","",[40]SNIPRAK!T13)</f>
        <v>0</v>
      </c>
      <c r="U13" s="135">
        <f>IF([40]SNIPRAK!U13="","",[40]SNIPRAK!U13)</f>
        <v>0</v>
      </c>
      <c r="V13" s="350">
        <f>IF([40]SNIPRAK!V13="","",[40]SNIPRAK!V13)</f>
        <v>0</v>
      </c>
      <c r="W13" s="375">
        <f>IF([40]SNIPRAK!W13="","",[40]SNIPRAK!W13)</f>
        <v>93.399999999999991</v>
      </c>
      <c r="X13" s="375">
        <f>IF([40]SNIPRAK!X13="","",[40]SNIPRAK!X13)</f>
        <v>84.5</v>
      </c>
      <c r="Y13" s="351">
        <f>IF([40]SNIPRAK!Y13="","",[40]SNIPRAK!Y13)</f>
        <v>80</v>
      </c>
      <c r="Z13" s="302">
        <f t="shared" si="8"/>
        <v>86</v>
      </c>
      <c r="AA13" s="201">
        <f t="shared" si="9"/>
        <v>95.2</v>
      </c>
      <c r="AB13" s="201">
        <f t="shared" si="10"/>
        <v>0</v>
      </c>
      <c r="AC13" s="201">
        <f t="shared" si="11"/>
        <v>3</v>
      </c>
      <c r="AD13" s="201">
        <f t="shared" si="12"/>
        <v>4</v>
      </c>
      <c r="AE13" s="221" t="str">
        <f t="shared" si="13"/>
        <v>Menunjukkan penguasaan dalam Aneka produk pangan buah</v>
      </c>
      <c r="AF13" s="226" t="str">
        <f t="shared" si="14"/>
        <v>Perlu bantuan dalam Produk olahan nonpangan komoditas buah</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73"/>
      <c r="B14" s="134">
        <f t="shared" si="7"/>
        <v>6</v>
      </c>
      <c r="C14" s="135">
        <f>IF(Data!F10="","",Data!F10)</f>
        <v>2089</v>
      </c>
      <c r="D14" s="135" t="str">
        <f>IF(Data!G10="","",Data!G10)</f>
        <v>3098656100</v>
      </c>
      <c r="E14" s="152" t="str">
        <f>IF(Data!H10="","",Data!H10)</f>
        <v>DEWI AYU NURHALIZA</v>
      </c>
      <c r="F14" s="135" t="str">
        <f>IF(Data!I10="","",Data!I10)</f>
        <v>P</v>
      </c>
      <c r="G14" s="135">
        <f>IF([40]SNIPRAK!G14="","",[40]SNIPRAK!G14)</f>
        <v>95</v>
      </c>
      <c r="H14" s="135">
        <f>IF([40]SNIPRAK!H14="","",[40]SNIPRAK!H14)</f>
        <v>90</v>
      </c>
      <c r="I14" s="135">
        <f>IF([40]SNIPRAK!I14="","",[40]SNIPRAK!I14)</f>
        <v>95.2</v>
      </c>
      <c r="J14" s="135">
        <f>IF([40]SNIPRAK!J14="","",[40]SNIPRAK!J14)</f>
        <v>0</v>
      </c>
      <c r="K14" s="135">
        <f>IF([40]SNIPRAK!K14="","",[40]SNIPRAK!K14)</f>
        <v>0</v>
      </c>
      <c r="L14" s="135">
        <f>IF([40]SNIPRAK!L14="","",[40]SNIPRAK!L14)</f>
        <v>0</v>
      </c>
      <c r="M14" s="135">
        <f>IF([40]SNIPRAK!M14="","",[40]SNIPRAK!M14)</f>
        <v>0</v>
      </c>
      <c r="N14" s="135">
        <f>IF([40]SNIPRAK!N14="","",[40]SNIPRAK!N14)</f>
        <v>0</v>
      </c>
      <c r="O14" s="135">
        <f>IF([40]SNIPRAK!O14="","",[40]SNIPRAK!O14)</f>
        <v>90</v>
      </c>
      <c r="P14" s="135">
        <f>IF([40]SNIPRAK!P14="","",[40]SNIPRAK!P14)</f>
        <v>86</v>
      </c>
      <c r="Q14" s="135">
        <f>IF([40]SNIPRAK!Q14="","",[40]SNIPRAK!Q14)</f>
        <v>84</v>
      </c>
      <c r="R14" s="135">
        <f>IF([40]SNIPRAK!R14="","",[40]SNIPRAK!R14)</f>
        <v>76</v>
      </c>
      <c r="S14" s="135">
        <f>IF([40]SNIPRAK!S14="","",[40]SNIPRAK!S14)</f>
        <v>0</v>
      </c>
      <c r="T14" s="135">
        <f>IF([40]SNIPRAK!T14="","",[40]SNIPRAK!T14)</f>
        <v>0</v>
      </c>
      <c r="U14" s="135">
        <f>IF([40]SNIPRAK!U14="","",[40]SNIPRAK!U14)</f>
        <v>0</v>
      </c>
      <c r="V14" s="350">
        <f>IF([40]SNIPRAK!V14="","",[40]SNIPRAK!V14)</f>
        <v>0</v>
      </c>
      <c r="W14" s="375">
        <f>IF([40]SNIPRAK!W14="","",[40]SNIPRAK!W14)</f>
        <v>93.399999999999991</v>
      </c>
      <c r="X14" s="375">
        <f>IF([40]SNIPRAK!X14="","",[40]SNIPRAK!X14)</f>
        <v>84</v>
      </c>
      <c r="Y14" s="351">
        <f>IF([40]SNIPRAK!Y14="","",[40]SNIPRAK!Y14)</f>
        <v>78</v>
      </c>
      <c r="Z14" s="302">
        <f t="shared" si="8"/>
        <v>85</v>
      </c>
      <c r="AA14" s="201">
        <f t="shared" si="9"/>
        <v>95.2</v>
      </c>
      <c r="AB14" s="201">
        <f t="shared" si="10"/>
        <v>0</v>
      </c>
      <c r="AC14" s="201">
        <f t="shared" si="11"/>
        <v>3</v>
      </c>
      <c r="AD14" s="201">
        <f t="shared" si="12"/>
        <v>4</v>
      </c>
      <c r="AE14" s="221" t="str">
        <f t="shared" si="13"/>
        <v>Menunjukkan penguasaan dalam Aneka produk pangan buah</v>
      </c>
      <c r="AF14" s="226" t="str">
        <f t="shared" si="14"/>
        <v>Perlu bantuan dalam Produk olahan nonpangan komoditas buah</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73"/>
      <c r="B15" s="134">
        <f t="shared" si="7"/>
        <v>7</v>
      </c>
      <c r="C15" s="135">
        <f>IF(Data!F11="","",Data!F11)</f>
        <v>2115</v>
      </c>
      <c r="D15" s="135" t="str">
        <f>IF(Data!G11="","",Data!G11)</f>
        <v>0105966564</v>
      </c>
      <c r="E15" s="152" t="str">
        <f>IF(Data!H11="","",Data!H11)</f>
        <v xml:space="preserve">FADLY ARYA PUTRA </v>
      </c>
      <c r="F15" s="135" t="str">
        <f>IF(Data!I11="","",Data!I11)</f>
        <v>L</v>
      </c>
      <c r="G15" s="135">
        <f>IF([40]SNIPRAK!G15="","",[40]SNIPRAK!G15)</f>
        <v>95</v>
      </c>
      <c r="H15" s="135">
        <f>IF([40]SNIPRAK!H15="","",[40]SNIPRAK!H15)</f>
        <v>90</v>
      </c>
      <c r="I15" s="135">
        <f>IF([40]SNIPRAK!I15="","",[40]SNIPRAK!I15)</f>
        <v>95.2</v>
      </c>
      <c r="J15" s="135">
        <f>IF([40]SNIPRAK!J15="","",[40]SNIPRAK!J15)</f>
        <v>0</v>
      </c>
      <c r="K15" s="135">
        <f>IF([40]SNIPRAK!K15="","",[40]SNIPRAK!K15)</f>
        <v>0</v>
      </c>
      <c r="L15" s="135">
        <f>IF([40]SNIPRAK!L15="","",[40]SNIPRAK!L15)</f>
        <v>0</v>
      </c>
      <c r="M15" s="135">
        <f>IF([40]SNIPRAK!M15="","",[40]SNIPRAK!M15)</f>
        <v>0</v>
      </c>
      <c r="N15" s="135">
        <f>IF([40]SNIPRAK!N15="","",[40]SNIPRAK!N15)</f>
        <v>0</v>
      </c>
      <c r="O15" s="135">
        <f>IF([40]SNIPRAK!O15="","",[40]SNIPRAK!O15)</f>
        <v>90</v>
      </c>
      <c r="P15" s="135">
        <f>IF([40]SNIPRAK!P15="","",[40]SNIPRAK!P15)</f>
        <v>86</v>
      </c>
      <c r="Q15" s="135">
        <f>IF([40]SNIPRAK!Q15="","",[40]SNIPRAK!Q15)</f>
        <v>85</v>
      </c>
      <c r="R15" s="135">
        <f>IF([40]SNIPRAK!R15="","",[40]SNIPRAK!R15)</f>
        <v>76</v>
      </c>
      <c r="S15" s="135">
        <f>IF([40]SNIPRAK!S15="","",[40]SNIPRAK!S15)</f>
        <v>0</v>
      </c>
      <c r="T15" s="135">
        <f>IF([40]SNIPRAK!T15="","",[40]SNIPRAK!T15)</f>
        <v>0</v>
      </c>
      <c r="U15" s="135">
        <f>IF([40]SNIPRAK!U15="","",[40]SNIPRAK!U15)</f>
        <v>0</v>
      </c>
      <c r="V15" s="350">
        <f>IF([40]SNIPRAK!V15="","",[40]SNIPRAK!V15)</f>
        <v>0</v>
      </c>
      <c r="W15" s="375">
        <f>IF([40]SNIPRAK!W15="","",[40]SNIPRAK!W15)</f>
        <v>93.399999999999991</v>
      </c>
      <c r="X15" s="375">
        <f>IF([40]SNIPRAK!X15="","",[40]SNIPRAK!X15)</f>
        <v>84.25</v>
      </c>
      <c r="Y15" s="351">
        <f>IF([40]SNIPRAK!Y15="","",[40]SNIPRAK!Y15)</f>
        <v>78</v>
      </c>
      <c r="Z15" s="302">
        <f t="shared" si="8"/>
        <v>85</v>
      </c>
      <c r="AA15" s="201">
        <f t="shared" si="9"/>
        <v>95.2</v>
      </c>
      <c r="AB15" s="201">
        <f t="shared" si="10"/>
        <v>0</v>
      </c>
      <c r="AC15" s="201">
        <f t="shared" si="11"/>
        <v>3</v>
      </c>
      <c r="AD15" s="201">
        <f t="shared" si="12"/>
        <v>4</v>
      </c>
      <c r="AE15" s="221" t="str">
        <f t="shared" si="13"/>
        <v>Menunjukkan penguasaan dalam Aneka produk pangan buah</v>
      </c>
      <c r="AF15" s="226" t="str">
        <f t="shared" si="14"/>
        <v>Perlu bantuan dalam Produk olahan nonpangan komoditas buah</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73"/>
      <c r="B16" s="134">
        <f t="shared" si="7"/>
        <v>8</v>
      </c>
      <c r="C16" s="135">
        <f>IF(Data!F12="","",Data!F12)</f>
        <v>2082</v>
      </c>
      <c r="D16" s="135" t="str">
        <f>IF(Data!G12="","",Data!G12)</f>
        <v>3092203012</v>
      </c>
      <c r="E16" s="152" t="str">
        <f>IF(Data!H12="","",Data!H12)</f>
        <v>ILHAM MAULANA</v>
      </c>
      <c r="F16" s="135" t="str">
        <f>IF(Data!I12="","",Data!I12)</f>
        <v>L</v>
      </c>
      <c r="G16" s="135">
        <f>IF([40]SNIPRAK!G16="","",[40]SNIPRAK!G16)</f>
        <v>95</v>
      </c>
      <c r="H16" s="135">
        <f>IF([40]SNIPRAK!H16="","",[40]SNIPRAK!H16)</f>
        <v>90</v>
      </c>
      <c r="I16" s="135">
        <f>IF([40]SNIPRAK!I16="","",[40]SNIPRAK!I16)</f>
        <v>95.2</v>
      </c>
      <c r="J16" s="135">
        <f>IF([40]SNIPRAK!J16="","",[40]SNIPRAK!J16)</f>
        <v>0</v>
      </c>
      <c r="K16" s="135">
        <f>IF([40]SNIPRAK!K16="","",[40]SNIPRAK!K16)</f>
        <v>0</v>
      </c>
      <c r="L16" s="135">
        <f>IF([40]SNIPRAK!L16="","",[40]SNIPRAK!L16)</f>
        <v>0</v>
      </c>
      <c r="M16" s="135">
        <f>IF([40]SNIPRAK!M16="","",[40]SNIPRAK!M16)</f>
        <v>0</v>
      </c>
      <c r="N16" s="135">
        <f>IF([40]SNIPRAK!N16="","",[40]SNIPRAK!N16)</f>
        <v>0</v>
      </c>
      <c r="O16" s="135">
        <f>IF([40]SNIPRAK!O16="","",[40]SNIPRAK!O16)</f>
        <v>90</v>
      </c>
      <c r="P16" s="135">
        <f>IF([40]SNIPRAK!P16="","",[40]SNIPRAK!P16)</f>
        <v>86</v>
      </c>
      <c r="Q16" s="135">
        <f>IF([40]SNIPRAK!Q16="","",[40]SNIPRAK!Q16)</f>
        <v>84</v>
      </c>
      <c r="R16" s="135">
        <f>IF([40]SNIPRAK!R16="","",[40]SNIPRAK!R16)</f>
        <v>76</v>
      </c>
      <c r="S16" s="135">
        <f>IF([40]SNIPRAK!S16="","",[40]SNIPRAK!S16)</f>
        <v>0</v>
      </c>
      <c r="T16" s="135">
        <f>IF([40]SNIPRAK!T16="","",[40]SNIPRAK!T16)</f>
        <v>0</v>
      </c>
      <c r="U16" s="135">
        <f>IF([40]SNIPRAK!U16="","",[40]SNIPRAK!U16)</f>
        <v>0</v>
      </c>
      <c r="V16" s="350">
        <f>IF([40]SNIPRAK!V16="","",[40]SNIPRAK!V16)</f>
        <v>0</v>
      </c>
      <c r="W16" s="375">
        <f>IF([40]SNIPRAK!W16="","",[40]SNIPRAK!W16)</f>
        <v>93.399999999999991</v>
      </c>
      <c r="X16" s="375">
        <f>IF([40]SNIPRAK!X16="","",[40]SNIPRAK!X16)</f>
        <v>84</v>
      </c>
      <c r="Y16" s="351">
        <f>IF([40]SNIPRAK!Y16="","",[40]SNIPRAK!Y16)</f>
        <v>76</v>
      </c>
      <c r="Z16" s="302">
        <f t="shared" si="8"/>
        <v>84</v>
      </c>
      <c r="AA16" s="201">
        <f t="shared" si="9"/>
        <v>95.2</v>
      </c>
      <c r="AB16" s="201">
        <f t="shared" si="10"/>
        <v>0</v>
      </c>
      <c r="AC16" s="201">
        <f t="shared" si="11"/>
        <v>3</v>
      </c>
      <c r="AD16" s="201">
        <f t="shared" si="12"/>
        <v>4</v>
      </c>
      <c r="AE16" s="221" t="str">
        <f t="shared" si="13"/>
        <v>Menunjukkan penguasaan dalam Aneka produk pangan buah</v>
      </c>
      <c r="AF16" s="226" t="str">
        <f t="shared" si="14"/>
        <v>Perlu bantuan dalam Produk olahan nonpangan komoditas buah</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73"/>
      <c r="B17" s="134">
        <f t="shared" si="7"/>
        <v>9</v>
      </c>
      <c r="C17" s="135">
        <f>IF(Data!F13="","",Data!F13)</f>
        <v>2088</v>
      </c>
      <c r="D17" s="135" t="str">
        <f>IF(Data!G13="","",Data!G13)</f>
        <v>3106632526</v>
      </c>
      <c r="E17" s="152" t="str">
        <f>IF(Data!H13="","",Data!H13)</f>
        <v>INDAH VIOLAFITRA</v>
      </c>
      <c r="F17" s="135" t="str">
        <f>IF(Data!I13="","",Data!I13)</f>
        <v>P</v>
      </c>
      <c r="G17" s="135">
        <f>IF([40]SNIPRAK!G17="","",[40]SNIPRAK!G17)</f>
        <v>95</v>
      </c>
      <c r="H17" s="135">
        <f>IF([40]SNIPRAK!H17="","",[40]SNIPRAK!H17)</f>
        <v>90</v>
      </c>
      <c r="I17" s="135">
        <f>IF([40]SNIPRAK!I17="","",[40]SNIPRAK!I17)</f>
        <v>95.2</v>
      </c>
      <c r="J17" s="135">
        <f>IF([40]SNIPRAK!J17="","",[40]SNIPRAK!J17)</f>
        <v>0</v>
      </c>
      <c r="K17" s="135">
        <f>IF([40]SNIPRAK!K17="","",[40]SNIPRAK!K17)</f>
        <v>0</v>
      </c>
      <c r="L17" s="135">
        <f>IF([40]SNIPRAK!L17="","",[40]SNIPRAK!L17)</f>
        <v>0</v>
      </c>
      <c r="M17" s="135">
        <f>IF([40]SNIPRAK!M17="","",[40]SNIPRAK!M17)</f>
        <v>0</v>
      </c>
      <c r="N17" s="135">
        <f>IF([40]SNIPRAK!N17="","",[40]SNIPRAK!N17)</f>
        <v>0</v>
      </c>
      <c r="O17" s="135">
        <f>IF([40]SNIPRAK!O17="","",[40]SNIPRAK!O17)</f>
        <v>90</v>
      </c>
      <c r="P17" s="135">
        <f>IF([40]SNIPRAK!P17="","",[40]SNIPRAK!P17)</f>
        <v>85</v>
      </c>
      <c r="Q17" s="135">
        <f>IF([40]SNIPRAK!Q17="","",[40]SNIPRAK!Q17)</f>
        <v>86</v>
      </c>
      <c r="R17" s="135">
        <f>IF([40]SNIPRAK!R17="","",[40]SNIPRAK!R17)</f>
        <v>76</v>
      </c>
      <c r="S17" s="135">
        <f>IF([40]SNIPRAK!S17="","",[40]SNIPRAK!S17)</f>
        <v>0</v>
      </c>
      <c r="T17" s="135">
        <f>IF([40]SNIPRAK!T17="","",[40]SNIPRAK!T17)</f>
        <v>0</v>
      </c>
      <c r="U17" s="135">
        <f>IF([40]SNIPRAK!U17="","",[40]SNIPRAK!U17)</f>
        <v>0</v>
      </c>
      <c r="V17" s="350">
        <f>IF([40]SNIPRAK!V17="","",[40]SNIPRAK!V17)</f>
        <v>0</v>
      </c>
      <c r="W17" s="375">
        <f>IF([40]SNIPRAK!W17="","",[40]SNIPRAK!W17)</f>
        <v>93.399999999999991</v>
      </c>
      <c r="X17" s="375">
        <f>IF([40]SNIPRAK!X17="","",[40]SNIPRAK!X17)</f>
        <v>84.25</v>
      </c>
      <c r="Y17" s="351">
        <f>IF([40]SNIPRAK!Y17="","",[40]SNIPRAK!Y17)</f>
        <v>76</v>
      </c>
      <c r="Z17" s="302">
        <f t="shared" si="8"/>
        <v>85</v>
      </c>
      <c r="AA17" s="201">
        <f t="shared" si="9"/>
        <v>95.2</v>
      </c>
      <c r="AB17" s="201">
        <f t="shared" si="10"/>
        <v>0</v>
      </c>
      <c r="AC17" s="201">
        <f t="shared" si="11"/>
        <v>3</v>
      </c>
      <c r="AD17" s="201">
        <f t="shared" si="12"/>
        <v>4</v>
      </c>
      <c r="AE17" s="221" t="str">
        <f t="shared" si="13"/>
        <v>Menunjukkan penguasaan dalam Aneka produk pangan buah</v>
      </c>
      <c r="AF17" s="226" t="str">
        <f t="shared" si="14"/>
        <v>Perlu bantuan dalam Produk olahan nonpangan komoditas buah</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73"/>
      <c r="B18" s="134">
        <f t="shared" si="7"/>
        <v>10</v>
      </c>
      <c r="C18" s="135">
        <f>IF(Data!F14="","",Data!F14)</f>
        <v>2109</v>
      </c>
      <c r="D18" s="135" t="str">
        <f>IF(Data!G14="","",Data!G14)</f>
        <v>3092608052</v>
      </c>
      <c r="E18" s="152" t="str">
        <f>IF(Data!H14="","",Data!H14)</f>
        <v>KEVIN FAHREZI</v>
      </c>
      <c r="F18" s="135" t="str">
        <f>IF(Data!I14="","",Data!I14)</f>
        <v>L</v>
      </c>
      <c r="G18" s="135">
        <f>IF([40]SNIPRAK!G18="","",[40]SNIPRAK!G18)</f>
        <v>95</v>
      </c>
      <c r="H18" s="135">
        <f>IF([40]SNIPRAK!H18="","",[40]SNIPRAK!H18)</f>
        <v>90</v>
      </c>
      <c r="I18" s="135">
        <f>IF([40]SNIPRAK!I18="","",[40]SNIPRAK!I18)</f>
        <v>95.2</v>
      </c>
      <c r="J18" s="135">
        <f>IF([40]SNIPRAK!J18="","",[40]SNIPRAK!J18)</f>
        <v>0</v>
      </c>
      <c r="K18" s="135">
        <f>IF([40]SNIPRAK!K18="","",[40]SNIPRAK!K18)</f>
        <v>0</v>
      </c>
      <c r="L18" s="135">
        <f>IF([40]SNIPRAK!L18="","",[40]SNIPRAK!L18)</f>
        <v>0</v>
      </c>
      <c r="M18" s="135">
        <f>IF([40]SNIPRAK!M18="","",[40]SNIPRAK!M18)</f>
        <v>0</v>
      </c>
      <c r="N18" s="135">
        <f>IF([40]SNIPRAK!N18="","",[40]SNIPRAK!N18)</f>
        <v>0</v>
      </c>
      <c r="O18" s="135">
        <f>IF([40]SNIPRAK!O18="","",[40]SNIPRAK!O18)</f>
        <v>80</v>
      </c>
      <c r="P18" s="135">
        <f>IF([40]SNIPRAK!P18="","",[40]SNIPRAK!P18)</f>
        <v>85</v>
      </c>
      <c r="Q18" s="135">
        <f>IF([40]SNIPRAK!Q18="","",[40]SNIPRAK!Q18)</f>
        <v>82</v>
      </c>
      <c r="R18" s="135">
        <f>IF([40]SNIPRAK!R18="","",[40]SNIPRAK!R18)</f>
        <v>75</v>
      </c>
      <c r="S18" s="135">
        <f>IF([40]SNIPRAK!S18="","",[40]SNIPRAK!S18)</f>
        <v>0</v>
      </c>
      <c r="T18" s="135">
        <f>IF([40]SNIPRAK!T18="","",[40]SNIPRAK!T18)</f>
        <v>0</v>
      </c>
      <c r="U18" s="135">
        <f>IF([40]SNIPRAK!U18="","",[40]SNIPRAK!U18)</f>
        <v>0</v>
      </c>
      <c r="V18" s="350">
        <f>IF([40]SNIPRAK!V18="","",[40]SNIPRAK!V18)</f>
        <v>0</v>
      </c>
      <c r="W18" s="375">
        <f>IF([40]SNIPRAK!W18="","",[40]SNIPRAK!W18)</f>
        <v>93.399999999999991</v>
      </c>
      <c r="X18" s="375">
        <f>IF([40]SNIPRAK!X18="","",[40]SNIPRAK!X18)</f>
        <v>80.5</v>
      </c>
      <c r="Y18" s="351">
        <f>IF([40]SNIPRAK!Y18="","",[40]SNIPRAK!Y18)</f>
        <v>74</v>
      </c>
      <c r="Z18" s="302">
        <f t="shared" si="8"/>
        <v>83</v>
      </c>
      <c r="AA18" s="201">
        <f t="shared" si="9"/>
        <v>95.2</v>
      </c>
      <c r="AB18" s="201">
        <f t="shared" si="10"/>
        <v>0</v>
      </c>
      <c r="AC18" s="201">
        <f t="shared" si="11"/>
        <v>3</v>
      </c>
      <c r="AD18" s="201">
        <f t="shared" si="12"/>
        <v>4</v>
      </c>
      <c r="AE18" s="221" t="str">
        <f t="shared" si="13"/>
        <v>Menunjukkan penguasaan dalam Aneka produk pangan buah</v>
      </c>
      <c r="AF18" s="226" t="str">
        <f t="shared" si="14"/>
        <v>Perlu bantuan dalam Produk olahan nonpangan komoditas buah</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73"/>
      <c r="B19" s="134">
        <f t="shared" si="7"/>
        <v>11</v>
      </c>
      <c r="C19" s="135">
        <f>IF(Data!F15="","",Data!F15)</f>
        <v>2096</v>
      </c>
      <c r="D19" s="135" t="str">
        <f>IF(Data!G15="","",Data!G15)</f>
        <v>0107523037</v>
      </c>
      <c r="E19" s="152" t="str">
        <f>IF(Data!H15="","",Data!H15)</f>
        <v>M. IZAM AZMI</v>
      </c>
      <c r="F19" s="135" t="str">
        <f>IF(Data!I15="","",Data!I15)</f>
        <v>L</v>
      </c>
      <c r="G19" s="135">
        <f>IF([40]SNIPRAK!G19="","",[40]SNIPRAK!G19)</f>
        <v>95</v>
      </c>
      <c r="H19" s="135">
        <f>IF([40]SNIPRAK!H19="","",[40]SNIPRAK!H19)</f>
        <v>90</v>
      </c>
      <c r="I19" s="135">
        <f>IF([40]SNIPRAK!I19="","",[40]SNIPRAK!I19)</f>
        <v>95.2</v>
      </c>
      <c r="J19" s="135">
        <f>IF([40]SNIPRAK!J19="","",[40]SNIPRAK!J19)</f>
        <v>0</v>
      </c>
      <c r="K19" s="135">
        <f>IF([40]SNIPRAK!K19="","",[40]SNIPRAK!K19)</f>
        <v>0</v>
      </c>
      <c r="L19" s="135">
        <f>IF([40]SNIPRAK!L19="","",[40]SNIPRAK!L19)</f>
        <v>0</v>
      </c>
      <c r="M19" s="135">
        <f>IF([40]SNIPRAK!M19="","",[40]SNIPRAK!M19)</f>
        <v>0</v>
      </c>
      <c r="N19" s="135">
        <f>IF([40]SNIPRAK!N19="","",[40]SNIPRAK!N19)</f>
        <v>0</v>
      </c>
      <c r="O19" s="135">
        <f>IF([40]SNIPRAK!O19="","",[40]SNIPRAK!O19)</f>
        <v>90</v>
      </c>
      <c r="P19" s="135">
        <f>IF([40]SNIPRAK!P19="","",[40]SNIPRAK!P19)</f>
        <v>85</v>
      </c>
      <c r="Q19" s="135">
        <f>IF([40]SNIPRAK!Q19="","",[40]SNIPRAK!Q19)</f>
        <v>88</v>
      </c>
      <c r="R19" s="135">
        <f>IF([40]SNIPRAK!R19="","",[40]SNIPRAK!R19)</f>
        <v>75</v>
      </c>
      <c r="S19" s="135">
        <f>IF([40]SNIPRAK!S19="","",[40]SNIPRAK!S19)</f>
        <v>0</v>
      </c>
      <c r="T19" s="135">
        <f>IF([40]SNIPRAK!T19="","",[40]SNIPRAK!T19)</f>
        <v>0</v>
      </c>
      <c r="U19" s="135">
        <f>IF([40]SNIPRAK!U19="","",[40]SNIPRAK!U19)</f>
        <v>0</v>
      </c>
      <c r="V19" s="350">
        <f>IF([40]SNIPRAK!V19="","",[40]SNIPRAK!V19)</f>
        <v>0</v>
      </c>
      <c r="W19" s="375">
        <f>IF([40]SNIPRAK!W19="","",[40]SNIPRAK!W19)</f>
        <v>93.399999999999991</v>
      </c>
      <c r="X19" s="375">
        <f>IF([40]SNIPRAK!X19="","",[40]SNIPRAK!X19)</f>
        <v>84.5</v>
      </c>
      <c r="Y19" s="351">
        <f>IF([40]SNIPRAK!Y19="","",[40]SNIPRAK!Y19)</f>
        <v>75</v>
      </c>
      <c r="Z19" s="302">
        <f t="shared" si="8"/>
        <v>84</v>
      </c>
      <c r="AA19" s="201">
        <f t="shared" si="9"/>
        <v>95.2</v>
      </c>
      <c r="AB19" s="201">
        <f t="shared" si="10"/>
        <v>0</v>
      </c>
      <c r="AC19" s="201">
        <f t="shared" si="11"/>
        <v>3</v>
      </c>
      <c r="AD19" s="201">
        <f t="shared" si="12"/>
        <v>4</v>
      </c>
      <c r="AE19" s="221" t="str">
        <f t="shared" si="13"/>
        <v>Menunjukkan penguasaan dalam Aneka produk pangan buah</v>
      </c>
      <c r="AF19" s="226" t="str">
        <f t="shared" si="14"/>
        <v>Perlu bantuan dalam Produk olahan nonpangan komoditas buah</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73"/>
      <c r="B20" s="134">
        <f t="shared" si="7"/>
        <v>12</v>
      </c>
      <c r="C20" s="135">
        <f>IF(Data!F16="","",Data!F16)</f>
        <v>2102</v>
      </c>
      <c r="D20" s="135" t="str">
        <f>IF(Data!G16="","",Data!G16)</f>
        <v>0104675982</v>
      </c>
      <c r="E20" s="152" t="str">
        <f>IF(Data!H16="","",Data!H16)</f>
        <v>M. RAFFY MAULA DANNY</v>
      </c>
      <c r="F20" s="135" t="str">
        <f>IF(Data!I16="","",Data!I16)</f>
        <v>L</v>
      </c>
      <c r="G20" s="135">
        <f>IF([40]SNIPRAK!G20="","",[40]SNIPRAK!G20)</f>
        <v>95</v>
      </c>
      <c r="H20" s="135">
        <f>IF([40]SNIPRAK!H20="","",[40]SNIPRAK!H20)</f>
        <v>90</v>
      </c>
      <c r="I20" s="135">
        <f>IF([40]SNIPRAK!I20="","",[40]SNIPRAK!I20)</f>
        <v>95.2</v>
      </c>
      <c r="J20" s="135">
        <f>IF([40]SNIPRAK!J20="","",[40]SNIPRAK!J20)</f>
        <v>0</v>
      </c>
      <c r="K20" s="135">
        <f>IF([40]SNIPRAK!K20="","",[40]SNIPRAK!K20)</f>
        <v>0</v>
      </c>
      <c r="L20" s="135">
        <f>IF([40]SNIPRAK!L20="","",[40]SNIPRAK!L20)</f>
        <v>0</v>
      </c>
      <c r="M20" s="135">
        <f>IF([40]SNIPRAK!M20="","",[40]SNIPRAK!M20)</f>
        <v>0</v>
      </c>
      <c r="N20" s="135">
        <f>IF([40]SNIPRAK!N20="","",[40]SNIPRAK!N20)</f>
        <v>0</v>
      </c>
      <c r="O20" s="135">
        <f>IF([40]SNIPRAK!O20="","",[40]SNIPRAK!O20)</f>
        <v>90</v>
      </c>
      <c r="P20" s="135">
        <f>IF([40]SNIPRAK!P20="","",[40]SNIPRAK!P20)</f>
        <v>86</v>
      </c>
      <c r="Q20" s="135">
        <f>IF([40]SNIPRAK!Q20="","",[40]SNIPRAK!Q20)</f>
        <v>88</v>
      </c>
      <c r="R20" s="135">
        <f>IF([40]SNIPRAK!R20="","",[40]SNIPRAK!R20)</f>
        <v>80</v>
      </c>
      <c r="S20" s="135">
        <f>IF([40]SNIPRAK!S20="","",[40]SNIPRAK!S20)</f>
        <v>0</v>
      </c>
      <c r="T20" s="135">
        <f>IF([40]SNIPRAK!T20="","",[40]SNIPRAK!T20)</f>
        <v>0</v>
      </c>
      <c r="U20" s="135">
        <f>IF([40]SNIPRAK!U20="","",[40]SNIPRAK!U20)</f>
        <v>0</v>
      </c>
      <c r="V20" s="350">
        <f>IF([40]SNIPRAK!V20="","",[40]SNIPRAK!V20)</f>
        <v>0</v>
      </c>
      <c r="W20" s="375">
        <f>IF([40]SNIPRAK!W20="","",[40]SNIPRAK!W20)</f>
        <v>93.399999999999991</v>
      </c>
      <c r="X20" s="375">
        <f>IF([40]SNIPRAK!X20="","",[40]SNIPRAK!X20)</f>
        <v>86</v>
      </c>
      <c r="Y20" s="351">
        <f>IF([40]SNIPRAK!Y20="","",[40]SNIPRAK!Y20)</f>
        <v>76</v>
      </c>
      <c r="Z20" s="302">
        <f t="shared" si="8"/>
        <v>85</v>
      </c>
      <c r="AA20" s="201">
        <f t="shared" si="9"/>
        <v>95.2</v>
      </c>
      <c r="AB20" s="201">
        <f t="shared" si="10"/>
        <v>0</v>
      </c>
      <c r="AC20" s="201">
        <f t="shared" si="11"/>
        <v>3</v>
      </c>
      <c r="AD20" s="201">
        <f t="shared" si="12"/>
        <v>4</v>
      </c>
      <c r="AE20" s="221" t="str">
        <f t="shared" si="13"/>
        <v>Menunjukkan penguasaan dalam Aneka produk pangan buah</v>
      </c>
      <c r="AF20" s="226" t="str">
        <f t="shared" si="14"/>
        <v>Perlu bantuan dalam Produk olahan nonpangan komoditas buah</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73"/>
      <c r="B21" s="134">
        <f t="shared" si="7"/>
        <v>13</v>
      </c>
      <c r="C21" s="135">
        <f>IF(Data!F17="","",Data!F17)</f>
        <v>2090</v>
      </c>
      <c r="D21" s="135" t="str">
        <f>IF(Data!G17="","",Data!G17)</f>
        <v>3090477421</v>
      </c>
      <c r="E21" s="152" t="str">
        <f>IF(Data!H17="","",Data!H17)</f>
        <v>MARWAH RIANA</v>
      </c>
      <c r="F21" s="135" t="str">
        <f>IF(Data!I17="","",Data!I17)</f>
        <v>P</v>
      </c>
      <c r="G21" s="135">
        <f>IF([40]SNIPRAK!G21="","",[40]SNIPRAK!G21)</f>
        <v>95</v>
      </c>
      <c r="H21" s="135">
        <f>IF([40]SNIPRAK!H21="","",[40]SNIPRAK!H21)</f>
        <v>90</v>
      </c>
      <c r="I21" s="135">
        <f>IF([40]SNIPRAK!I21="","",[40]SNIPRAK!I21)</f>
        <v>95.2</v>
      </c>
      <c r="J21" s="135">
        <f>IF([40]SNIPRAK!J21="","",[40]SNIPRAK!J21)</f>
        <v>0</v>
      </c>
      <c r="K21" s="135">
        <f>IF([40]SNIPRAK!K21="","",[40]SNIPRAK!K21)</f>
        <v>0</v>
      </c>
      <c r="L21" s="135">
        <f>IF([40]SNIPRAK!L21="","",[40]SNIPRAK!L21)</f>
        <v>0</v>
      </c>
      <c r="M21" s="135">
        <f>IF([40]SNIPRAK!M21="","",[40]SNIPRAK!M21)</f>
        <v>0</v>
      </c>
      <c r="N21" s="135">
        <f>IF([40]SNIPRAK!N21="","",[40]SNIPRAK!N21)</f>
        <v>0</v>
      </c>
      <c r="O21" s="135">
        <f>IF([40]SNIPRAK!O21="","",[40]SNIPRAK!O21)</f>
        <v>92</v>
      </c>
      <c r="P21" s="135">
        <f>IF([40]SNIPRAK!P21="","",[40]SNIPRAK!P21)</f>
        <v>88</v>
      </c>
      <c r="Q21" s="135">
        <f>IF([40]SNIPRAK!Q21="","",[40]SNIPRAK!Q21)</f>
        <v>82</v>
      </c>
      <c r="R21" s="135">
        <f>IF([40]SNIPRAK!R21="","",[40]SNIPRAK!R21)</f>
        <v>78</v>
      </c>
      <c r="S21" s="135">
        <f>IF([40]SNIPRAK!S21="","",[40]SNIPRAK!S21)</f>
        <v>0</v>
      </c>
      <c r="T21" s="135">
        <f>IF([40]SNIPRAK!T21="","",[40]SNIPRAK!T21)</f>
        <v>0</v>
      </c>
      <c r="U21" s="135">
        <f>IF([40]SNIPRAK!U21="","",[40]SNIPRAK!U21)</f>
        <v>0</v>
      </c>
      <c r="V21" s="350">
        <f>IF([40]SNIPRAK!V21="","",[40]SNIPRAK!V21)</f>
        <v>0</v>
      </c>
      <c r="W21" s="375">
        <f>IF([40]SNIPRAK!W21="","",[40]SNIPRAK!W21)</f>
        <v>93.399999999999991</v>
      </c>
      <c r="X21" s="375">
        <f>IF([40]SNIPRAK!X21="","",[40]SNIPRAK!X21)</f>
        <v>85</v>
      </c>
      <c r="Y21" s="351">
        <f>IF([40]SNIPRAK!Y21="","",[40]SNIPRAK!Y21)</f>
        <v>78</v>
      </c>
      <c r="Z21" s="302">
        <f t="shared" si="8"/>
        <v>85</v>
      </c>
      <c r="AA21" s="201">
        <f t="shared" si="9"/>
        <v>95.2</v>
      </c>
      <c r="AB21" s="201">
        <f t="shared" si="10"/>
        <v>0</v>
      </c>
      <c r="AC21" s="201">
        <f t="shared" si="11"/>
        <v>3</v>
      </c>
      <c r="AD21" s="201">
        <f t="shared" si="12"/>
        <v>4</v>
      </c>
      <c r="AE21" s="221" t="str">
        <f t="shared" si="13"/>
        <v>Menunjukkan penguasaan dalam Aneka produk pangan buah</v>
      </c>
      <c r="AF21" s="226" t="str">
        <f t="shared" si="14"/>
        <v>Perlu bantuan dalam Produk olahan nonpangan komoditas buah</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73"/>
      <c r="B22" s="134">
        <f t="shared" si="7"/>
        <v>14</v>
      </c>
      <c r="C22" s="135">
        <f>IF(Data!F18="","",Data!F18)</f>
        <v>2105</v>
      </c>
      <c r="D22" s="135" t="str">
        <f>IF(Data!G18="","",Data!G18)</f>
        <v>3086284599</v>
      </c>
      <c r="E22" s="152" t="str">
        <f>IF(Data!H18="","",Data!H18)</f>
        <v>MUH. SYIFA' BAYU AJI</v>
      </c>
      <c r="F22" s="135" t="str">
        <f>IF(Data!I18="","",Data!I18)</f>
        <v>L</v>
      </c>
      <c r="G22" s="135">
        <f>IF([40]SNIPRAK!G22="","",[40]SNIPRAK!G22)</f>
        <v>95</v>
      </c>
      <c r="H22" s="135">
        <f>IF([40]SNIPRAK!H22="","",[40]SNIPRAK!H22)</f>
        <v>90</v>
      </c>
      <c r="I22" s="135">
        <f>IF([40]SNIPRAK!I22="","",[40]SNIPRAK!I22)</f>
        <v>95.2</v>
      </c>
      <c r="J22" s="135">
        <f>IF([40]SNIPRAK!J22="","",[40]SNIPRAK!J22)</f>
        <v>0</v>
      </c>
      <c r="K22" s="135">
        <f>IF([40]SNIPRAK!K22="","",[40]SNIPRAK!K22)</f>
        <v>0</v>
      </c>
      <c r="L22" s="135">
        <f>IF([40]SNIPRAK!L22="","",[40]SNIPRAK!L22)</f>
        <v>0</v>
      </c>
      <c r="M22" s="135">
        <f>IF([40]SNIPRAK!M22="","",[40]SNIPRAK!M22)</f>
        <v>0</v>
      </c>
      <c r="N22" s="135">
        <f>IF([40]SNIPRAK!N22="","",[40]SNIPRAK!N22)</f>
        <v>0</v>
      </c>
      <c r="O22" s="135">
        <f>IF([40]SNIPRAK!O22="","",[40]SNIPRAK!O22)</f>
        <v>90</v>
      </c>
      <c r="P22" s="135">
        <f>IF([40]SNIPRAK!P22="","",[40]SNIPRAK!P22)</f>
        <v>88</v>
      </c>
      <c r="Q22" s="135">
        <f>IF([40]SNIPRAK!Q22="","",[40]SNIPRAK!Q22)</f>
        <v>80</v>
      </c>
      <c r="R22" s="135">
        <f>IF([40]SNIPRAK!R22="","",[40]SNIPRAK!R22)</f>
        <v>80</v>
      </c>
      <c r="S22" s="135">
        <f>IF([40]SNIPRAK!S22="","",[40]SNIPRAK!S22)</f>
        <v>0</v>
      </c>
      <c r="T22" s="135">
        <f>IF([40]SNIPRAK!T22="","",[40]SNIPRAK!T22)</f>
        <v>0</v>
      </c>
      <c r="U22" s="135">
        <f>IF([40]SNIPRAK!U22="","",[40]SNIPRAK!U22)</f>
        <v>0</v>
      </c>
      <c r="V22" s="350">
        <f>IF([40]SNIPRAK!V22="","",[40]SNIPRAK!V22)</f>
        <v>0</v>
      </c>
      <c r="W22" s="375">
        <f>IF([40]SNIPRAK!W22="","",[40]SNIPRAK!W22)</f>
        <v>93.399999999999991</v>
      </c>
      <c r="X22" s="375">
        <f>IF([40]SNIPRAK!X22="","",[40]SNIPRAK!X22)</f>
        <v>84.5</v>
      </c>
      <c r="Y22" s="351">
        <f>IF([40]SNIPRAK!Y22="","",[40]SNIPRAK!Y22)</f>
        <v>78</v>
      </c>
      <c r="Z22" s="302">
        <f t="shared" si="8"/>
        <v>85</v>
      </c>
      <c r="AA22" s="201">
        <f t="shared" si="9"/>
        <v>95.2</v>
      </c>
      <c r="AB22" s="201">
        <f t="shared" si="10"/>
        <v>0</v>
      </c>
      <c r="AC22" s="201">
        <f t="shared" si="11"/>
        <v>3</v>
      </c>
      <c r="AD22" s="201">
        <f t="shared" si="12"/>
        <v>4</v>
      </c>
      <c r="AE22" s="221" t="str">
        <f t="shared" si="13"/>
        <v>Menunjukkan penguasaan dalam Aneka produk pangan buah</v>
      </c>
      <c r="AF22" s="226" t="str">
        <f t="shared" si="14"/>
        <v>Perlu bantuan dalam Produk olahan nonpangan komoditas buah</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73"/>
      <c r="B23" s="134">
        <f t="shared" si="7"/>
        <v>15</v>
      </c>
      <c r="C23" s="135">
        <f>IF(Data!F19="","",Data!F19)</f>
        <v>2079</v>
      </c>
      <c r="D23" s="135" t="str">
        <f>IF(Data!G19="","",Data!G19)</f>
        <v>0102646736</v>
      </c>
      <c r="E23" s="152" t="str">
        <f>IF(Data!H19="","",Data!H19)</f>
        <v>MUHAMMAD FATIKHUL ILMI</v>
      </c>
      <c r="F23" s="135" t="str">
        <f>IF(Data!I19="","",Data!I19)</f>
        <v>L</v>
      </c>
      <c r="G23" s="135">
        <f>IF([40]SNIPRAK!G23="","",[40]SNIPRAK!G23)</f>
        <v>95</v>
      </c>
      <c r="H23" s="135">
        <f>IF([40]SNIPRAK!H23="","",[40]SNIPRAK!H23)</f>
        <v>90</v>
      </c>
      <c r="I23" s="135">
        <f>IF([40]SNIPRAK!I23="","",[40]SNIPRAK!I23)</f>
        <v>95.2</v>
      </c>
      <c r="J23" s="135">
        <f>IF([40]SNIPRAK!J23="","",[40]SNIPRAK!J23)</f>
        <v>0</v>
      </c>
      <c r="K23" s="135">
        <f>IF([40]SNIPRAK!K23="","",[40]SNIPRAK!K23)</f>
        <v>0</v>
      </c>
      <c r="L23" s="135">
        <f>IF([40]SNIPRAK!L23="","",[40]SNIPRAK!L23)</f>
        <v>0</v>
      </c>
      <c r="M23" s="135">
        <f>IF([40]SNIPRAK!M23="","",[40]SNIPRAK!M23)</f>
        <v>0</v>
      </c>
      <c r="N23" s="135">
        <f>IF([40]SNIPRAK!N23="","",[40]SNIPRAK!N23)</f>
        <v>0</v>
      </c>
      <c r="O23" s="135">
        <f>IF([40]SNIPRAK!O23="","",[40]SNIPRAK!O23)</f>
        <v>90</v>
      </c>
      <c r="P23" s="135">
        <f>IF([40]SNIPRAK!P23="","",[40]SNIPRAK!P23)</f>
        <v>86</v>
      </c>
      <c r="Q23" s="135">
        <f>IF([40]SNIPRAK!Q23="","",[40]SNIPRAK!Q23)</f>
        <v>88</v>
      </c>
      <c r="R23" s="135">
        <f>IF([40]SNIPRAK!R23="","",[40]SNIPRAK!R23)</f>
        <v>78</v>
      </c>
      <c r="S23" s="135">
        <f>IF([40]SNIPRAK!S23="","",[40]SNIPRAK!S23)</f>
        <v>0</v>
      </c>
      <c r="T23" s="135">
        <f>IF([40]SNIPRAK!T23="","",[40]SNIPRAK!T23)</f>
        <v>0</v>
      </c>
      <c r="U23" s="135">
        <f>IF([40]SNIPRAK!U23="","",[40]SNIPRAK!U23)</f>
        <v>0</v>
      </c>
      <c r="V23" s="350">
        <f>IF([40]SNIPRAK!V23="","",[40]SNIPRAK!V23)</f>
        <v>0</v>
      </c>
      <c r="W23" s="375">
        <f>IF([40]SNIPRAK!W23="","",[40]SNIPRAK!W23)</f>
        <v>93.399999999999991</v>
      </c>
      <c r="X23" s="375">
        <f>IF([40]SNIPRAK!X23="","",[40]SNIPRAK!X23)</f>
        <v>85.5</v>
      </c>
      <c r="Y23" s="351">
        <f>IF([40]SNIPRAK!Y23="","",[40]SNIPRAK!Y23)</f>
        <v>76</v>
      </c>
      <c r="Z23" s="302">
        <f t="shared" si="8"/>
        <v>85</v>
      </c>
      <c r="AA23" s="201">
        <f t="shared" si="9"/>
        <v>95.2</v>
      </c>
      <c r="AB23" s="201">
        <f t="shared" si="10"/>
        <v>0</v>
      </c>
      <c r="AC23" s="201">
        <f t="shared" si="11"/>
        <v>3</v>
      </c>
      <c r="AD23" s="201">
        <f t="shared" si="12"/>
        <v>4</v>
      </c>
      <c r="AE23" s="221" t="str">
        <f t="shared" si="13"/>
        <v>Menunjukkan penguasaan dalam Aneka produk pangan buah</v>
      </c>
      <c r="AF23" s="226" t="str">
        <f t="shared" si="14"/>
        <v>Perlu bantuan dalam Produk olahan nonpangan komoditas buah</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73"/>
      <c r="B24" s="134">
        <f t="shared" si="7"/>
        <v>16</v>
      </c>
      <c r="C24" s="135">
        <f>IF(Data!F20="","",Data!F20)</f>
        <v>2106</v>
      </c>
      <c r="D24" s="135" t="str">
        <f>IF(Data!G20="","",Data!G20)</f>
        <v>3117077014</v>
      </c>
      <c r="E24" s="152" t="str">
        <f>IF(Data!H20="","",Data!H20)</f>
        <v>MUHAMMAD RAZIF KASYAFANI</v>
      </c>
      <c r="F24" s="135" t="str">
        <f>IF(Data!I20="","",Data!I20)</f>
        <v>L</v>
      </c>
      <c r="G24" s="135">
        <f>IF([40]SNIPRAK!G24="","",[40]SNIPRAK!G24)</f>
        <v>95</v>
      </c>
      <c r="H24" s="135">
        <f>IF([40]SNIPRAK!H24="","",[40]SNIPRAK!H24)</f>
        <v>74</v>
      </c>
      <c r="I24" s="135">
        <f>IF([40]SNIPRAK!I24="","",[40]SNIPRAK!I24)</f>
        <v>95.2</v>
      </c>
      <c r="J24" s="135">
        <f>IF([40]SNIPRAK!J24="","",[40]SNIPRAK!J24)</f>
        <v>0</v>
      </c>
      <c r="K24" s="135">
        <f>IF([40]SNIPRAK!K24="","",[40]SNIPRAK!K24)</f>
        <v>0</v>
      </c>
      <c r="L24" s="135">
        <f>IF([40]SNIPRAK!L24="","",[40]SNIPRAK!L24)</f>
        <v>0</v>
      </c>
      <c r="M24" s="135">
        <f>IF([40]SNIPRAK!M24="","",[40]SNIPRAK!M24)</f>
        <v>0</v>
      </c>
      <c r="N24" s="135">
        <f>IF([40]SNIPRAK!N24="","",[40]SNIPRAK!N24)</f>
        <v>0</v>
      </c>
      <c r="O24" s="135">
        <f>IF([40]SNIPRAK!O24="","",[40]SNIPRAK!O24)</f>
        <v>90</v>
      </c>
      <c r="P24" s="135">
        <f>IF([40]SNIPRAK!P24="","",[40]SNIPRAK!P24)</f>
        <v>84</v>
      </c>
      <c r="Q24" s="135">
        <f>IF([40]SNIPRAK!Q24="","",[40]SNIPRAK!Q24)</f>
        <v>88</v>
      </c>
      <c r="R24" s="135">
        <f>IF([40]SNIPRAK!R24="","",[40]SNIPRAK!R24)</f>
        <v>76</v>
      </c>
      <c r="S24" s="135">
        <f>IF([40]SNIPRAK!S24="","",[40]SNIPRAK!S24)</f>
        <v>0</v>
      </c>
      <c r="T24" s="135">
        <f>IF([40]SNIPRAK!T24="","",[40]SNIPRAK!T24)</f>
        <v>0</v>
      </c>
      <c r="U24" s="135">
        <f>IF([40]SNIPRAK!U24="","",[40]SNIPRAK!U24)</f>
        <v>0</v>
      </c>
      <c r="V24" s="350">
        <f>IF([40]SNIPRAK!V24="","",[40]SNIPRAK!V24)</f>
        <v>0</v>
      </c>
      <c r="W24" s="375">
        <f>IF([40]SNIPRAK!W24="","",[40]SNIPRAK!W24)</f>
        <v>88.066666666666663</v>
      </c>
      <c r="X24" s="375">
        <f>IF([40]SNIPRAK!X24="","",[40]SNIPRAK!X24)</f>
        <v>84.5</v>
      </c>
      <c r="Y24" s="351">
        <f>IF([40]SNIPRAK!Y24="","",[40]SNIPRAK!Y24)</f>
        <v>76</v>
      </c>
      <c r="Z24" s="302">
        <f t="shared" si="8"/>
        <v>83</v>
      </c>
      <c r="AA24" s="201">
        <f t="shared" si="9"/>
        <v>95.2</v>
      </c>
      <c r="AB24" s="201">
        <f t="shared" si="10"/>
        <v>0</v>
      </c>
      <c r="AC24" s="201">
        <f t="shared" si="11"/>
        <v>3</v>
      </c>
      <c r="AD24" s="201">
        <f t="shared" si="12"/>
        <v>4</v>
      </c>
      <c r="AE24" s="221" t="str">
        <f t="shared" si="13"/>
        <v>Menunjukkan penguasaan dalam Aneka produk pangan buah</v>
      </c>
      <c r="AF24" s="226" t="str">
        <f t="shared" si="14"/>
        <v>Perlu bantuan dalam Produk olahan nonpangan komoditas buah</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73"/>
      <c r="B25" s="134">
        <f t="shared" si="7"/>
        <v>17</v>
      </c>
      <c r="C25" s="135">
        <f>IF(Data!F21="","",Data!F21)</f>
        <v>2092</v>
      </c>
      <c r="D25" s="135" t="str">
        <f>IF(Data!G21="","",Data!G21)</f>
        <v>3098715690</v>
      </c>
      <c r="E25" s="152" t="str">
        <f>IF(Data!H21="","",Data!H21)</f>
        <v>NAZILATUN NIKMAH</v>
      </c>
      <c r="F25" s="135" t="str">
        <f>IF(Data!I21="","",Data!I21)</f>
        <v>P</v>
      </c>
      <c r="G25" s="135">
        <f>IF([40]SNIPRAK!G25="","",[40]SNIPRAK!G25)</f>
        <v>95</v>
      </c>
      <c r="H25" s="135">
        <f>IF([40]SNIPRAK!H25="","",[40]SNIPRAK!H25)</f>
        <v>90</v>
      </c>
      <c r="I25" s="135">
        <f>IF([40]SNIPRAK!I25="","",[40]SNIPRAK!I25)</f>
        <v>95.2</v>
      </c>
      <c r="J25" s="135">
        <f>IF([40]SNIPRAK!J25="","",[40]SNIPRAK!J25)</f>
        <v>0</v>
      </c>
      <c r="K25" s="135">
        <f>IF([40]SNIPRAK!K25="","",[40]SNIPRAK!K25)</f>
        <v>0</v>
      </c>
      <c r="L25" s="135">
        <f>IF([40]SNIPRAK!L25="","",[40]SNIPRAK!L25)</f>
        <v>0</v>
      </c>
      <c r="M25" s="135">
        <f>IF([40]SNIPRAK!M25="","",[40]SNIPRAK!M25)</f>
        <v>0</v>
      </c>
      <c r="N25" s="135">
        <f>IF([40]SNIPRAK!N25="","",[40]SNIPRAK!N25)</f>
        <v>0</v>
      </c>
      <c r="O25" s="135">
        <f>IF([40]SNIPRAK!O25="","",[40]SNIPRAK!O25)</f>
        <v>90</v>
      </c>
      <c r="P25" s="135">
        <f>IF([40]SNIPRAK!P25="","",[40]SNIPRAK!P25)</f>
        <v>86</v>
      </c>
      <c r="Q25" s="135">
        <f>IF([40]SNIPRAK!Q25="","",[40]SNIPRAK!Q25)</f>
        <v>90</v>
      </c>
      <c r="R25" s="135">
        <f>IF([40]SNIPRAK!R25="","",[40]SNIPRAK!R25)</f>
        <v>76</v>
      </c>
      <c r="S25" s="135">
        <f>IF([40]SNIPRAK!S25="","",[40]SNIPRAK!S25)</f>
        <v>0</v>
      </c>
      <c r="T25" s="135">
        <f>IF([40]SNIPRAK!T25="","",[40]SNIPRAK!T25)</f>
        <v>0</v>
      </c>
      <c r="U25" s="135">
        <f>IF([40]SNIPRAK!U25="","",[40]SNIPRAK!U25)</f>
        <v>0</v>
      </c>
      <c r="V25" s="350">
        <f>IF([40]SNIPRAK!V25="","",[40]SNIPRAK!V25)</f>
        <v>0</v>
      </c>
      <c r="W25" s="375">
        <f>IF([40]SNIPRAK!W25="","",[40]SNIPRAK!W25)</f>
        <v>93.399999999999991</v>
      </c>
      <c r="X25" s="375">
        <f>IF([40]SNIPRAK!X25="","",[40]SNIPRAK!X25)</f>
        <v>85.5</v>
      </c>
      <c r="Y25" s="351">
        <f>IF([40]SNIPRAK!Y25="","",[40]SNIPRAK!Y25)</f>
        <v>78</v>
      </c>
      <c r="Z25" s="302">
        <f t="shared" si="8"/>
        <v>86</v>
      </c>
      <c r="AA25" s="201">
        <f t="shared" si="9"/>
        <v>95.2</v>
      </c>
      <c r="AB25" s="201">
        <f t="shared" si="10"/>
        <v>0</v>
      </c>
      <c r="AC25" s="201">
        <f t="shared" si="11"/>
        <v>3</v>
      </c>
      <c r="AD25" s="201">
        <f t="shared" si="12"/>
        <v>4</v>
      </c>
      <c r="AE25" s="221" t="str">
        <f t="shared" si="13"/>
        <v>Menunjukkan penguasaan dalam Aneka produk pangan buah</v>
      </c>
      <c r="AF25" s="226" t="str">
        <f t="shared" si="14"/>
        <v>Perlu bantuan dalam Produk olahan nonpangan komoditas buah</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73"/>
      <c r="B26" s="134">
        <f t="shared" si="7"/>
        <v>18</v>
      </c>
      <c r="C26" s="135">
        <f>IF(Data!F22="","",Data!F22)</f>
        <v>2114</v>
      </c>
      <c r="D26" s="135" t="str">
        <f>IF(Data!G22="","",Data!G22)</f>
        <v>0095372418</v>
      </c>
      <c r="E26" s="152" t="str">
        <f>IF(Data!H22="","",Data!H22)</f>
        <v>NIRMALA MAHARANI</v>
      </c>
      <c r="F26" s="135" t="str">
        <f>IF(Data!I22="","",Data!I22)</f>
        <v>P</v>
      </c>
      <c r="G26" s="135">
        <f>IF([40]SNIPRAK!G26="","",[40]SNIPRAK!G26)</f>
        <v>95</v>
      </c>
      <c r="H26" s="135">
        <f>IF([40]SNIPRAK!H26="","",[40]SNIPRAK!H26)</f>
        <v>90</v>
      </c>
      <c r="I26" s="135">
        <f>IF([40]SNIPRAK!I26="","",[40]SNIPRAK!I26)</f>
        <v>95.2</v>
      </c>
      <c r="J26" s="135">
        <f>IF([40]SNIPRAK!J26="","",[40]SNIPRAK!J26)</f>
        <v>0</v>
      </c>
      <c r="K26" s="135">
        <f>IF([40]SNIPRAK!K26="","",[40]SNIPRAK!K26)</f>
        <v>0</v>
      </c>
      <c r="L26" s="135">
        <f>IF([40]SNIPRAK!L26="","",[40]SNIPRAK!L26)</f>
        <v>0</v>
      </c>
      <c r="M26" s="135">
        <f>IF([40]SNIPRAK!M26="","",[40]SNIPRAK!M26)</f>
        <v>0</v>
      </c>
      <c r="N26" s="135">
        <f>IF([40]SNIPRAK!N26="","",[40]SNIPRAK!N26)</f>
        <v>0</v>
      </c>
      <c r="O26" s="135">
        <f>IF([40]SNIPRAK!O26="","",[40]SNIPRAK!O26)</f>
        <v>88</v>
      </c>
      <c r="P26" s="135">
        <f>IF([40]SNIPRAK!P26="","",[40]SNIPRAK!P26)</f>
        <v>86</v>
      </c>
      <c r="Q26" s="135">
        <f>IF([40]SNIPRAK!Q26="","",[40]SNIPRAK!Q26)</f>
        <v>90</v>
      </c>
      <c r="R26" s="135">
        <f>IF([40]SNIPRAK!R26="","",[40]SNIPRAK!R26)</f>
        <v>75</v>
      </c>
      <c r="S26" s="135">
        <f>IF([40]SNIPRAK!S26="","",[40]SNIPRAK!S26)</f>
        <v>0</v>
      </c>
      <c r="T26" s="135">
        <f>IF([40]SNIPRAK!T26="","",[40]SNIPRAK!T26)</f>
        <v>0</v>
      </c>
      <c r="U26" s="135">
        <f>IF([40]SNIPRAK!U26="","",[40]SNIPRAK!U26)</f>
        <v>0</v>
      </c>
      <c r="V26" s="350">
        <f>IF([40]SNIPRAK!V26="","",[40]SNIPRAK!V26)</f>
        <v>0</v>
      </c>
      <c r="W26" s="375">
        <f>IF([40]SNIPRAK!W26="","",[40]SNIPRAK!W26)</f>
        <v>93.399999999999991</v>
      </c>
      <c r="X26" s="375">
        <f>IF([40]SNIPRAK!X26="","",[40]SNIPRAK!X26)</f>
        <v>84.75</v>
      </c>
      <c r="Y26" s="351">
        <f>IF([40]SNIPRAK!Y26="","",[40]SNIPRAK!Y26)</f>
        <v>76</v>
      </c>
      <c r="Z26" s="302">
        <f t="shared" si="8"/>
        <v>85</v>
      </c>
      <c r="AA26" s="201">
        <f t="shared" si="9"/>
        <v>95.2</v>
      </c>
      <c r="AB26" s="201">
        <f t="shared" si="10"/>
        <v>0</v>
      </c>
      <c r="AC26" s="201">
        <f t="shared" si="11"/>
        <v>3</v>
      </c>
      <c r="AD26" s="201">
        <f t="shared" si="12"/>
        <v>4</v>
      </c>
      <c r="AE26" s="221" t="str">
        <f t="shared" si="13"/>
        <v>Menunjukkan penguasaan dalam Aneka produk pangan buah</v>
      </c>
      <c r="AF26" s="226" t="str">
        <f t="shared" si="14"/>
        <v>Perlu bantuan dalam Produk olahan nonpangan komoditas buah</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73"/>
      <c r="B27" s="134">
        <f t="shared" si="7"/>
        <v>19</v>
      </c>
      <c r="C27" s="135">
        <f>IF(Data!F23="","",Data!F23)</f>
        <v>2149</v>
      </c>
      <c r="D27" s="135" t="str">
        <f>IF(Data!G23="","",Data!G23)</f>
        <v>3100029460</v>
      </c>
      <c r="E27" s="152" t="str">
        <f>IF(Data!H23="","",Data!H23)</f>
        <v>NOR ALIA SILFA</v>
      </c>
      <c r="F27" s="135" t="str">
        <f>IF(Data!I23="","",Data!I23)</f>
        <v>P</v>
      </c>
      <c r="G27" s="135">
        <f>IF([40]SNIPRAK!G27="","",[40]SNIPRAK!G27)</f>
        <v>95</v>
      </c>
      <c r="H27" s="135">
        <f>IF([40]SNIPRAK!H27="","",[40]SNIPRAK!H27)</f>
        <v>90</v>
      </c>
      <c r="I27" s="135">
        <f>IF([40]SNIPRAK!I27="","",[40]SNIPRAK!I27)</f>
        <v>95.2</v>
      </c>
      <c r="J27" s="135">
        <f>IF([40]SNIPRAK!J27="","",[40]SNIPRAK!J27)</f>
        <v>0</v>
      </c>
      <c r="K27" s="135">
        <f>IF([40]SNIPRAK!K27="","",[40]SNIPRAK!K27)</f>
        <v>0</v>
      </c>
      <c r="L27" s="135">
        <f>IF([40]SNIPRAK!L27="","",[40]SNIPRAK!L27)</f>
        <v>0</v>
      </c>
      <c r="M27" s="135">
        <f>IF([40]SNIPRAK!M27="","",[40]SNIPRAK!M27)</f>
        <v>0</v>
      </c>
      <c r="N27" s="135">
        <f>IF([40]SNIPRAK!N27="","",[40]SNIPRAK!N27)</f>
        <v>0</v>
      </c>
      <c r="O27" s="135">
        <f>IF([40]SNIPRAK!O27="","",[40]SNIPRAK!O27)</f>
        <v>90</v>
      </c>
      <c r="P27" s="135">
        <f>IF([40]SNIPRAK!P27="","",[40]SNIPRAK!P27)</f>
        <v>82</v>
      </c>
      <c r="Q27" s="135">
        <f>IF([40]SNIPRAK!Q27="","",[40]SNIPRAK!Q27)</f>
        <v>90</v>
      </c>
      <c r="R27" s="135">
        <f>IF([40]SNIPRAK!R27="","",[40]SNIPRAK!R27)</f>
        <v>78</v>
      </c>
      <c r="S27" s="135">
        <f>IF([40]SNIPRAK!S27="","",[40]SNIPRAK!S27)</f>
        <v>0</v>
      </c>
      <c r="T27" s="135">
        <f>IF([40]SNIPRAK!T27="","",[40]SNIPRAK!T27)</f>
        <v>0</v>
      </c>
      <c r="U27" s="135">
        <f>IF([40]SNIPRAK!U27="","",[40]SNIPRAK!U27)</f>
        <v>0</v>
      </c>
      <c r="V27" s="350">
        <f>IF([40]SNIPRAK!V27="","",[40]SNIPRAK!V27)</f>
        <v>0</v>
      </c>
      <c r="W27" s="375">
        <f>IF([40]SNIPRAK!W27="","",[40]SNIPRAK!W27)</f>
        <v>93.399999999999991</v>
      </c>
      <c r="X27" s="375">
        <f>IF([40]SNIPRAK!X27="","",[40]SNIPRAK!X27)</f>
        <v>85</v>
      </c>
      <c r="Y27" s="351">
        <f>IF([40]SNIPRAK!Y27="","",[40]SNIPRAK!Y27)</f>
        <v>82</v>
      </c>
      <c r="Z27" s="302">
        <f t="shared" si="8"/>
        <v>87</v>
      </c>
      <c r="AA27" s="201">
        <f t="shared" si="9"/>
        <v>95.2</v>
      </c>
      <c r="AB27" s="201">
        <f t="shared" si="10"/>
        <v>0</v>
      </c>
      <c r="AC27" s="201">
        <f t="shared" si="11"/>
        <v>3</v>
      </c>
      <c r="AD27" s="201">
        <f t="shared" si="12"/>
        <v>4</v>
      </c>
      <c r="AE27" s="221" t="str">
        <f t="shared" si="13"/>
        <v>Menunjukkan penguasaan dalam Aneka produk pangan buah</v>
      </c>
      <c r="AF27" s="226" t="str">
        <f t="shared" si="14"/>
        <v>Perlu bantuan dalam Produk olahan nonpangan komoditas buah</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73"/>
      <c r="B28" s="134">
        <f t="shared" si="7"/>
        <v>20</v>
      </c>
      <c r="C28" s="135">
        <f>IF(Data!F24="","",Data!F24)</f>
        <v>2110</v>
      </c>
      <c r="D28" s="135" t="str">
        <f>IF(Data!G24="","",Data!G24)</f>
        <v>0098467142</v>
      </c>
      <c r="E28" s="152" t="str">
        <f>IF(Data!H24="","",Data!H24)</f>
        <v>NUR MUTIA</v>
      </c>
      <c r="F28" s="135" t="str">
        <f>IF(Data!I24="","",Data!I24)</f>
        <v>P</v>
      </c>
      <c r="G28" s="135">
        <f>IF([40]SNIPRAK!G28="","",[40]SNIPRAK!G28)</f>
        <v>95</v>
      </c>
      <c r="H28" s="135">
        <f>IF([40]SNIPRAK!H28="","",[40]SNIPRAK!H28)</f>
        <v>90</v>
      </c>
      <c r="I28" s="135">
        <f>IF([40]SNIPRAK!I28="","",[40]SNIPRAK!I28)</f>
        <v>95.2</v>
      </c>
      <c r="J28" s="135">
        <f>IF([40]SNIPRAK!J28="","",[40]SNIPRAK!J28)</f>
        <v>0</v>
      </c>
      <c r="K28" s="135">
        <f>IF([40]SNIPRAK!K28="","",[40]SNIPRAK!K28)</f>
        <v>0</v>
      </c>
      <c r="L28" s="135">
        <f>IF([40]SNIPRAK!L28="","",[40]SNIPRAK!L28)</f>
        <v>0</v>
      </c>
      <c r="M28" s="135">
        <f>IF([40]SNIPRAK!M28="","",[40]SNIPRAK!M28)</f>
        <v>0</v>
      </c>
      <c r="N28" s="135">
        <f>IF([40]SNIPRAK!N28="","",[40]SNIPRAK!N28)</f>
        <v>0</v>
      </c>
      <c r="O28" s="135">
        <f>IF([40]SNIPRAK!O28="","",[40]SNIPRAK!O28)</f>
        <v>90</v>
      </c>
      <c r="P28" s="135">
        <f>IF([40]SNIPRAK!P28="","",[40]SNIPRAK!P28)</f>
        <v>85</v>
      </c>
      <c r="Q28" s="135">
        <f>IF([40]SNIPRAK!Q28="","",[40]SNIPRAK!Q28)</f>
        <v>88</v>
      </c>
      <c r="R28" s="135">
        <f>IF([40]SNIPRAK!R28="","",[40]SNIPRAK!R28)</f>
        <v>76</v>
      </c>
      <c r="S28" s="135">
        <f>IF([40]SNIPRAK!S28="","",[40]SNIPRAK!S28)</f>
        <v>0</v>
      </c>
      <c r="T28" s="135">
        <f>IF([40]SNIPRAK!T28="","",[40]SNIPRAK!T28)</f>
        <v>0</v>
      </c>
      <c r="U28" s="135">
        <f>IF([40]SNIPRAK!U28="","",[40]SNIPRAK!U28)</f>
        <v>0</v>
      </c>
      <c r="V28" s="350">
        <f>IF([40]SNIPRAK!V28="","",[40]SNIPRAK!V28)</f>
        <v>0</v>
      </c>
      <c r="W28" s="375">
        <f>IF([40]SNIPRAK!W28="","",[40]SNIPRAK!W28)</f>
        <v>93.399999999999991</v>
      </c>
      <c r="X28" s="375">
        <f>IF([40]SNIPRAK!X28="","",[40]SNIPRAK!X28)</f>
        <v>84.75</v>
      </c>
      <c r="Y28" s="351">
        <f>IF([40]SNIPRAK!Y28="","",[40]SNIPRAK!Y28)</f>
        <v>76</v>
      </c>
      <c r="Z28" s="302">
        <f t="shared" si="8"/>
        <v>85</v>
      </c>
      <c r="AA28" s="201">
        <f t="shared" si="9"/>
        <v>95.2</v>
      </c>
      <c r="AB28" s="201">
        <f t="shared" si="10"/>
        <v>0</v>
      </c>
      <c r="AC28" s="201">
        <f t="shared" si="11"/>
        <v>3</v>
      </c>
      <c r="AD28" s="201">
        <f t="shared" si="12"/>
        <v>4</v>
      </c>
      <c r="AE28" s="221" t="str">
        <f t="shared" si="13"/>
        <v>Menunjukkan penguasaan dalam Aneka produk pangan buah</v>
      </c>
      <c r="AF28" s="226" t="str">
        <f t="shared" si="14"/>
        <v>Perlu bantuan dalam Produk olahan nonpangan komoditas buah</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73"/>
      <c r="B29" s="134">
        <f t="shared" si="7"/>
        <v>21</v>
      </c>
      <c r="C29" s="135">
        <f>IF(Data!F25="","",Data!F25)</f>
        <v>2098</v>
      </c>
      <c r="D29" s="135" t="str">
        <f>IF(Data!G25="","",Data!G25)</f>
        <v>3101119122</v>
      </c>
      <c r="E29" s="152" t="str">
        <f>IF(Data!H25="","",Data!H25)</f>
        <v>ROHMAT HIDAYAT</v>
      </c>
      <c r="F29" s="135" t="str">
        <f>IF(Data!I25="","",Data!I25)</f>
        <v>L</v>
      </c>
      <c r="G29" s="135">
        <f>IF([40]SNIPRAK!G29="","",[40]SNIPRAK!G29)</f>
        <v>95</v>
      </c>
      <c r="H29" s="135">
        <f>IF([40]SNIPRAK!H29="","",[40]SNIPRAK!H29)</f>
        <v>90</v>
      </c>
      <c r="I29" s="135">
        <f>IF([40]SNIPRAK!I29="","",[40]SNIPRAK!I29)</f>
        <v>95.2</v>
      </c>
      <c r="J29" s="135">
        <f>IF([40]SNIPRAK!J29="","",[40]SNIPRAK!J29)</f>
        <v>0</v>
      </c>
      <c r="K29" s="135">
        <f>IF([40]SNIPRAK!K29="","",[40]SNIPRAK!K29)</f>
        <v>0</v>
      </c>
      <c r="L29" s="135">
        <f>IF([40]SNIPRAK!L29="","",[40]SNIPRAK!L29)</f>
        <v>0</v>
      </c>
      <c r="M29" s="135">
        <f>IF([40]SNIPRAK!M29="","",[40]SNIPRAK!M29)</f>
        <v>0</v>
      </c>
      <c r="N29" s="135">
        <f>IF([40]SNIPRAK!N29="","",[40]SNIPRAK!N29)</f>
        <v>0</v>
      </c>
      <c r="O29" s="135">
        <f>IF([40]SNIPRAK!O29="","",[40]SNIPRAK!O29)</f>
        <v>90</v>
      </c>
      <c r="P29" s="135">
        <f>IF([40]SNIPRAK!P29="","",[40]SNIPRAK!P29)</f>
        <v>86</v>
      </c>
      <c r="Q29" s="135">
        <f>IF([40]SNIPRAK!Q29="","",[40]SNIPRAK!Q29)</f>
        <v>88</v>
      </c>
      <c r="R29" s="135">
        <f>IF([40]SNIPRAK!R29="","",[40]SNIPRAK!R29)</f>
        <v>78</v>
      </c>
      <c r="S29" s="135">
        <f>IF([40]SNIPRAK!S29="","",[40]SNIPRAK!S29)</f>
        <v>0</v>
      </c>
      <c r="T29" s="135">
        <f>IF([40]SNIPRAK!T29="","",[40]SNIPRAK!T29)</f>
        <v>0</v>
      </c>
      <c r="U29" s="135">
        <f>IF([40]SNIPRAK!U29="","",[40]SNIPRAK!U29)</f>
        <v>0</v>
      </c>
      <c r="V29" s="350">
        <f>IF([40]SNIPRAK!V29="","",[40]SNIPRAK!V29)</f>
        <v>0</v>
      </c>
      <c r="W29" s="375">
        <f>IF([40]SNIPRAK!W29="","",[40]SNIPRAK!W29)</f>
        <v>93.399999999999991</v>
      </c>
      <c r="X29" s="375">
        <f>IF([40]SNIPRAK!X29="","",[40]SNIPRAK!X29)</f>
        <v>85.5</v>
      </c>
      <c r="Y29" s="351">
        <f>IF([40]SNIPRAK!Y29="","",[40]SNIPRAK!Y29)</f>
        <v>76</v>
      </c>
      <c r="Z29" s="302">
        <f t="shared" si="8"/>
        <v>85</v>
      </c>
      <c r="AA29" s="201">
        <f t="shared" si="9"/>
        <v>95.2</v>
      </c>
      <c r="AB29" s="201">
        <f t="shared" si="10"/>
        <v>0</v>
      </c>
      <c r="AC29" s="201">
        <f t="shared" si="11"/>
        <v>3</v>
      </c>
      <c r="AD29" s="201">
        <f t="shared" si="12"/>
        <v>4</v>
      </c>
      <c r="AE29" s="221" t="str">
        <f t="shared" si="13"/>
        <v>Menunjukkan penguasaan dalam Aneka produk pangan buah</v>
      </c>
      <c r="AF29" s="226" t="str">
        <f t="shared" si="14"/>
        <v>Perlu bantuan dalam Produk olahan nonpangan komoditas buah</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73"/>
      <c r="B30" s="134">
        <f t="shared" si="7"/>
        <v>22</v>
      </c>
      <c r="C30" s="135">
        <f>IF(Data!F26="","",Data!F26)</f>
        <v>2080</v>
      </c>
      <c r="D30" s="135" t="str">
        <f>IF(Data!G26="","",Data!G26)</f>
        <v>0091657289</v>
      </c>
      <c r="E30" s="152" t="str">
        <f>IF(Data!H26="","",Data!H26)</f>
        <v>SABRINA OKTAVIANI</v>
      </c>
      <c r="F30" s="135" t="str">
        <f>IF(Data!I26="","",Data!I26)</f>
        <v>P</v>
      </c>
      <c r="G30" s="135">
        <f>IF([40]SNIPRAK!G30="","",[40]SNIPRAK!G30)</f>
        <v>95</v>
      </c>
      <c r="H30" s="135">
        <f>IF([40]SNIPRAK!H30="","",[40]SNIPRAK!H30)</f>
        <v>90</v>
      </c>
      <c r="I30" s="135">
        <f>IF([40]SNIPRAK!I30="","",[40]SNIPRAK!I30)</f>
        <v>95.2</v>
      </c>
      <c r="J30" s="135">
        <f>IF([40]SNIPRAK!J30="","",[40]SNIPRAK!J30)</f>
        <v>0</v>
      </c>
      <c r="K30" s="135">
        <f>IF([40]SNIPRAK!K30="","",[40]SNIPRAK!K30)</f>
        <v>0</v>
      </c>
      <c r="L30" s="135">
        <f>IF([40]SNIPRAK!L30="","",[40]SNIPRAK!L30)</f>
        <v>0</v>
      </c>
      <c r="M30" s="135">
        <f>IF([40]SNIPRAK!M30="","",[40]SNIPRAK!M30)</f>
        <v>0</v>
      </c>
      <c r="N30" s="135">
        <f>IF([40]SNIPRAK!N30="","",[40]SNIPRAK!N30)</f>
        <v>0</v>
      </c>
      <c r="O30" s="135">
        <f>IF([40]SNIPRAK!O30="","",[40]SNIPRAK!O30)</f>
        <v>90</v>
      </c>
      <c r="P30" s="135">
        <f>IF([40]SNIPRAK!P30="","",[40]SNIPRAK!P30)</f>
        <v>80</v>
      </c>
      <c r="Q30" s="135">
        <f>IF([40]SNIPRAK!Q30="","",[40]SNIPRAK!Q30)</f>
        <v>82</v>
      </c>
      <c r="R30" s="135">
        <f>IF([40]SNIPRAK!R30="","",[40]SNIPRAK!R30)</f>
        <v>74</v>
      </c>
      <c r="S30" s="135">
        <f>IF([40]SNIPRAK!S30="","",[40]SNIPRAK!S30)</f>
        <v>0</v>
      </c>
      <c r="T30" s="135">
        <f>IF([40]SNIPRAK!T30="","",[40]SNIPRAK!T30)</f>
        <v>0</v>
      </c>
      <c r="U30" s="135">
        <f>IF([40]SNIPRAK!U30="","",[40]SNIPRAK!U30)</f>
        <v>0</v>
      </c>
      <c r="V30" s="350">
        <f>IF([40]SNIPRAK!V30="","",[40]SNIPRAK!V30)</f>
        <v>0</v>
      </c>
      <c r="W30" s="375">
        <f>IF([40]SNIPRAK!W30="","",[40]SNIPRAK!W30)</f>
        <v>93.399999999999991</v>
      </c>
      <c r="X30" s="375">
        <f>IF([40]SNIPRAK!X30="","",[40]SNIPRAK!X30)</f>
        <v>81.5</v>
      </c>
      <c r="Y30" s="351">
        <f>IF([40]SNIPRAK!Y30="","",[40]SNIPRAK!Y30)</f>
        <v>74</v>
      </c>
      <c r="Z30" s="302">
        <f t="shared" si="8"/>
        <v>83</v>
      </c>
      <c r="AA30" s="201">
        <f t="shared" si="9"/>
        <v>95.2</v>
      </c>
      <c r="AB30" s="201">
        <f t="shared" si="10"/>
        <v>0</v>
      </c>
      <c r="AC30" s="201">
        <f t="shared" si="11"/>
        <v>3</v>
      </c>
      <c r="AD30" s="201">
        <f t="shared" si="12"/>
        <v>4</v>
      </c>
      <c r="AE30" s="221" t="str">
        <f t="shared" si="13"/>
        <v>Menunjukkan penguasaan dalam Aneka produk pangan buah</v>
      </c>
      <c r="AF30" s="226" t="str">
        <f t="shared" si="14"/>
        <v>Perlu bantuan dalam Produk olahan nonpangan komoditas buah</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73"/>
      <c r="B31" s="134">
        <f t="shared" si="7"/>
        <v>23</v>
      </c>
      <c r="C31" s="135">
        <f>IF(Data!F27="","",Data!F27)</f>
        <v>2101</v>
      </c>
      <c r="D31" s="135" t="str">
        <f>IF(Data!G27="","",Data!G27)</f>
        <v>0072355816</v>
      </c>
      <c r="E31" s="152" t="str">
        <f>IF(Data!H27="","",Data!H27)</f>
        <v>TRI MULIA SAPUTRA</v>
      </c>
      <c r="F31" s="135" t="str">
        <f>IF(Data!I27="","",Data!I27)</f>
        <v>L</v>
      </c>
      <c r="G31" s="135">
        <f>IF([40]SNIPRAK!G31="","",[40]SNIPRAK!G31)</f>
        <v>95</v>
      </c>
      <c r="H31" s="135">
        <f>IF([40]SNIPRAK!H31="","",[40]SNIPRAK!H31)</f>
        <v>90</v>
      </c>
      <c r="I31" s="135">
        <f>IF([40]SNIPRAK!I31="","",[40]SNIPRAK!I31)</f>
        <v>95.2</v>
      </c>
      <c r="J31" s="135">
        <f>IF([40]SNIPRAK!J31="","",[40]SNIPRAK!J31)</f>
        <v>0</v>
      </c>
      <c r="K31" s="135">
        <f>IF([40]SNIPRAK!K31="","",[40]SNIPRAK!K31)</f>
        <v>0</v>
      </c>
      <c r="L31" s="135">
        <f>IF([40]SNIPRAK!L31="","",[40]SNIPRAK!L31)</f>
        <v>0</v>
      </c>
      <c r="M31" s="135">
        <f>IF([40]SNIPRAK!M31="","",[40]SNIPRAK!M31)</f>
        <v>0</v>
      </c>
      <c r="N31" s="135">
        <f>IF([40]SNIPRAK!N31="","",[40]SNIPRAK!N31)</f>
        <v>0</v>
      </c>
      <c r="O31" s="135">
        <f>IF([40]SNIPRAK!O31="","",[40]SNIPRAK!O31)</f>
        <v>90</v>
      </c>
      <c r="P31" s="135">
        <f>IF([40]SNIPRAK!P31="","",[40]SNIPRAK!P31)</f>
        <v>88</v>
      </c>
      <c r="Q31" s="135">
        <f>IF([40]SNIPRAK!Q31="","",[40]SNIPRAK!Q31)</f>
        <v>86</v>
      </c>
      <c r="R31" s="135">
        <f>IF([40]SNIPRAK!R31="","",[40]SNIPRAK!R31)</f>
        <v>75</v>
      </c>
      <c r="S31" s="135">
        <f>IF([40]SNIPRAK!S31="","",[40]SNIPRAK!S31)</f>
        <v>0</v>
      </c>
      <c r="T31" s="135">
        <f>IF([40]SNIPRAK!T31="","",[40]SNIPRAK!T31)</f>
        <v>0</v>
      </c>
      <c r="U31" s="135">
        <f>IF([40]SNIPRAK!U31="","",[40]SNIPRAK!U31)</f>
        <v>0</v>
      </c>
      <c r="V31" s="350">
        <f>IF([40]SNIPRAK!V31="","",[40]SNIPRAK!V31)</f>
        <v>0</v>
      </c>
      <c r="W31" s="375">
        <f>IF([40]SNIPRAK!W31="","",[40]SNIPRAK!W31)</f>
        <v>93.399999999999991</v>
      </c>
      <c r="X31" s="375">
        <f>IF([40]SNIPRAK!X31="","",[40]SNIPRAK!X31)</f>
        <v>84.75</v>
      </c>
      <c r="Y31" s="351">
        <f>IF([40]SNIPRAK!Y31="","",[40]SNIPRAK!Y31)</f>
        <v>75</v>
      </c>
      <c r="Z31" s="302">
        <f t="shared" si="8"/>
        <v>84</v>
      </c>
      <c r="AA31" s="201">
        <f t="shared" si="9"/>
        <v>95.2</v>
      </c>
      <c r="AB31" s="201">
        <f t="shared" si="10"/>
        <v>0</v>
      </c>
      <c r="AC31" s="201">
        <f t="shared" si="11"/>
        <v>3</v>
      </c>
      <c r="AD31" s="201">
        <f t="shared" si="12"/>
        <v>4</v>
      </c>
      <c r="AE31" s="221" t="str">
        <f t="shared" si="13"/>
        <v>Menunjukkan penguasaan dalam Aneka produk pangan buah</v>
      </c>
      <c r="AF31" s="226" t="str">
        <f t="shared" si="14"/>
        <v>Perlu bantuan dalam Produk olahan nonpangan komoditas buah</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73"/>
      <c r="B32" s="134" t="str">
        <f t="shared" si="7"/>
        <v/>
      </c>
      <c r="C32" s="135" t="str">
        <f>IF(Data!F28="","",Data!F28)</f>
        <v/>
      </c>
      <c r="D32" s="135" t="str">
        <f>IF(Data!G28="","",Data!G28)</f>
        <v/>
      </c>
      <c r="E32" s="152" t="str">
        <f>IF(Data!H28="","",Data!H28)</f>
        <v/>
      </c>
      <c r="F32" s="135" t="str">
        <f>IF(Data!I28="","",Data!I28)</f>
        <v/>
      </c>
      <c r="G32" s="135">
        <f>IF([40]SNIPRAK!G32="","",[40]SNIPRAK!G32)</f>
        <v>95</v>
      </c>
      <c r="H32" s="135">
        <f>IF([40]SNIPRAK!H32="","",[40]SNIPRAK!H32)</f>
        <v>90</v>
      </c>
      <c r="I32" s="135">
        <f>IF([40]SNIPRAK!I32="","",[40]SNIPRAK!I32)</f>
        <v>95.2</v>
      </c>
      <c r="J32" s="135">
        <f>IF([40]SNIPRAK!J32="","",[40]SNIPRAK!J32)</f>
        <v>0</v>
      </c>
      <c r="K32" s="135">
        <f>IF([40]SNIPRAK!K32="","",[40]SNIPRAK!K32)</f>
        <v>0</v>
      </c>
      <c r="L32" s="135">
        <f>IF([40]SNIPRAK!L32="","",[40]SNIPRAK!L32)</f>
        <v>0</v>
      </c>
      <c r="M32" s="135">
        <f>IF([40]SNIPRAK!M32="","",[40]SNIPRAK!M32)</f>
        <v>0</v>
      </c>
      <c r="N32" s="135">
        <f>IF([40]SNIPRAK!N32="","",[40]SNIPRAK!N32)</f>
        <v>0</v>
      </c>
      <c r="O32" s="135">
        <f>IF([40]SNIPRAK!O32="","",[40]SNIPRAK!O32)</f>
        <v>90</v>
      </c>
      <c r="P32" s="135">
        <f>IF([40]SNIPRAK!P32="","",[40]SNIPRAK!P32)</f>
        <v>88</v>
      </c>
      <c r="Q32" s="135">
        <f>IF([40]SNIPRAK!Q32="","",[40]SNIPRAK!Q32)</f>
        <v>80</v>
      </c>
      <c r="R32" s="135">
        <f>IF([40]SNIPRAK!R32="","",[40]SNIPRAK!R32)</f>
        <v>78</v>
      </c>
      <c r="S32" s="135">
        <f>IF([40]SNIPRAK!S32="","",[40]SNIPRAK!S32)</f>
        <v>0</v>
      </c>
      <c r="T32" s="135">
        <f>IF([40]SNIPRAK!T32="","",[40]SNIPRAK!T32)</f>
        <v>0</v>
      </c>
      <c r="U32" s="135">
        <f>IF([40]SNIPRAK!U32="","",[40]SNIPRAK!U32)</f>
        <v>0</v>
      </c>
      <c r="V32" s="350">
        <f>IF([40]SNIPRAK!V32="","",[40]SNIPRAK!V32)</f>
        <v>0</v>
      </c>
      <c r="W32" s="375">
        <f>IF([40]SNIPRAK!W32="","",[40]SNIPRAK!W32)</f>
        <v>93.399999999999991</v>
      </c>
      <c r="X32" s="375">
        <f>IF([40]SNIPRAK!X32="","",[40]SNIPRAK!X32)</f>
        <v>84</v>
      </c>
      <c r="Y32" s="351">
        <f>IF([40]SNIPRAK!Y32="","",[40]SNIPRAK!Y32)</f>
        <v>78</v>
      </c>
      <c r="Z32" s="302">
        <f t="shared" si="8"/>
        <v>85</v>
      </c>
      <c r="AA32" s="201">
        <f t="shared" si="9"/>
        <v>95.2</v>
      </c>
      <c r="AB32" s="201">
        <f t="shared" si="10"/>
        <v>0</v>
      </c>
      <c r="AC32" s="201">
        <f t="shared" si="11"/>
        <v>3</v>
      </c>
      <c r="AD32" s="201">
        <f t="shared" si="12"/>
        <v>4</v>
      </c>
      <c r="AE32" s="221" t="str">
        <f t="shared" si="13"/>
        <v>Menunjukkan penguasaan dalam Aneka produk pangan buah</v>
      </c>
      <c r="AF32" s="226" t="str">
        <f t="shared" si="14"/>
        <v>Perlu bantuan dalam Produk olahan nonpangan komoditas buah</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73"/>
      <c r="B33" s="134" t="str">
        <f t="shared" si="7"/>
        <v/>
      </c>
      <c r="C33" s="135" t="str">
        <f>IF(Data!F29="","",Data!F29)</f>
        <v/>
      </c>
      <c r="D33" s="135" t="str">
        <f>IF(Data!G29="","",Data!G29)</f>
        <v/>
      </c>
      <c r="E33" s="152" t="str">
        <f>IF(Data!H29="","",Data!H29)</f>
        <v/>
      </c>
      <c r="F33" s="135" t="str">
        <f>IF(Data!I29="","",Data!I29)</f>
        <v/>
      </c>
      <c r="G33" s="135">
        <f>IF([40]SNIPRAK!G33="","",[40]SNIPRAK!G33)</f>
        <v>95</v>
      </c>
      <c r="H33" s="135">
        <f>IF([40]SNIPRAK!H33="","",[40]SNIPRAK!H33)</f>
        <v>90</v>
      </c>
      <c r="I33" s="135">
        <f>IF([40]SNIPRAK!I33="","",[40]SNIPRAK!I33)</f>
        <v>95.2</v>
      </c>
      <c r="J33" s="135">
        <f>IF([40]SNIPRAK!J33="","",[40]SNIPRAK!J33)</f>
        <v>0</v>
      </c>
      <c r="K33" s="135">
        <f>IF([40]SNIPRAK!K33="","",[40]SNIPRAK!K33)</f>
        <v>0</v>
      </c>
      <c r="L33" s="135">
        <f>IF([40]SNIPRAK!L33="","",[40]SNIPRAK!L33)</f>
        <v>0</v>
      </c>
      <c r="M33" s="135">
        <f>IF([40]SNIPRAK!M33="","",[40]SNIPRAK!M33)</f>
        <v>0</v>
      </c>
      <c r="N33" s="135">
        <f>IF([40]SNIPRAK!N33="","",[40]SNIPRAK!N33)</f>
        <v>0</v>
      </c>
      <c r="O33" s="135">
        <f>IF([40]SNIPRAK!O33="","",[40]SNIPRAK!O33)</f>
        <v>90</v>
      </c>
      <c r="P33" s="135">
        <f>IF([40]SNIPRAK!P33="","",[40]SNIPRAK!P33)</f>
        <v>86</v>
      </c>
      <c r="Q33" s="135">
        <f>IF([40]SNIPRAK!Q33="","",[40]SNIPRAK!Q33)</f>
        <v>86</v>
      </c>
      <c r="R33" s="135">
        <f>IF([40]SNIPRAK!R33="","",[40]SNIPRAK!R33)</f>
        <v>74</v>
      </c>
      <c r="S33" s="135">
        <f>IF([40]SNIPRAK!S33="","",[40]SNIPRAK!S33)</f>
        <v>0</v>
      </c>
      <c r="T33" s="135">
        <f>IF([40]SNIPRAK!T33="","",[40]SNIPRAK!T33)</f>
        <v>0</v>
      </c>
      <c r="U33" s="135">
        <f>IF([40]SNIPRAK!U33="","",[40]SNIPRAK!U33)</f>
        <v>0</v>
      </c>
      <c r="V33" s="350">
        <f>IF([40]SNIPRAK!V33="","",[40]SNIPRAK!V33)</f>
        <v>0</v>
      </c>
      <c r="W33" s="375">
        <f>IF([40]SNIPRAK!W33="","",[40]SNIPRAK!W33)</f>
        <v>93.399999999999991</v>
      </c>
      <c r="X33" s="375">
        <f>IF([40]SNIPRAK!X33="","",[40]SNIPRAK!X33)</f>
        <v>84</v>
      </c>
      <c r="Y33" s="351">
        <f>IF([40]SNIPRAK!Y33="","",[40]SNIPRAK!Y33)</f>
        <v>78</v>
      </c>
      <c r="Z33" s="302">
        <f t="shared" si="8"/>
        <v>85</v>
      </c>
      <c r="AA33" s="201">
        <f t="shared" si="9"/>
        <v>95.2</v>
      </c>
      <c r="AB33" s="201">
        <f t="shared" si="10"/>
        <v>0</v>
      </c>
      <c r="AC33" s="201">
        <f t="shared" si="11"/>
        <v>3</v>
      </c>
      <c r="AD33" s="201">
        <f t="shared" si="12"/>
        <v>4</v>
      </c>
      <c r="AE33" s="221" t="str">
        <f t="shared" si="13"/>
        <v>Menunjukkan penguasaan dalam Aneka produk pangan buah</v>
      </c>
      <c r="AF33" s="226" t="str">
        <f t="shared" si="14"/>
        <v>Perlu bantuan dalam Produk olahan nonpangan komoditas buah</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73"/>
      <c r="B34" s="134" t="str">
        <f t="shared" si="7"/>
        <v/>
      </c>
      <c r="C34" s="135" t="str">
        <f>IF(Data!F30="","",Data!F30)</f>
        <v/>
      </c>
      <c r="D34" s="135" t="str">
        <f>IF(Data!G30="","",Data!G30)</f>
        <v/>
      </c>
      <c r="E34" s="152" t="str">
        <f>IF(Data!H30="","",Data!H30)</f>
        <v/>
      </c>
      <c r="F34" s="135" t="str">
        <f>IF(Data!I30="","",Data!I30)</f>
        <v/>
      </c>
      <c r="G34" s="135">
        <f>IF([40]SNIPRAK!G34="","",[40]SNIPRAK!G34)</f>
        <v>95</v>
      </c>
      <c r="H34" s="135">
        <f>IF([40]SNIPRAK!H34="","",[40]SNIPRAK!H34)</f>
        <v>90</v>
      </c>
      <c r="I34" s="135">
        <f>IF([40]SNIPRAK!I34="","",[40]SNIPRAK!I34)</f>
        <v>95.2</v>
      </c>
      <c r="J34" s="135">
        <f>IF([40]SNIPRAK!J34="","",[40]SNIPRAK!J34)</f>
        <v>0</v>
      </c>
      <c r="K34" s="135">
        <f>IF([40]SNIPRAK!K34="","",[40]SNIPRAK!K34)</f>
        <v>0</v>
      </c>
      <c r="L34" s="135">
        <f>IF([40]SNIPRAK!L34="","",[40]SNIPRAK!L34)</f>
        <v>0</v>
      </c>
      <c r="M34" s="135">
        <f>IF([40]SNIPRAK!M34="","",[40]SNIPRAK!M34)</f>
        <v>0</v>
      </c>
      <c r="N34" s="135">
        <f>IF([40]SNIPRAK!N34="","",[40]SNIPRAK!N34)</f>
        <v>0</v>
      </c>
      <c r="O34" s="135">
        <f>IF([40]SNIPRAK!O34="","",[40]SNIPRAK!O34)</f>
        <v>90</v>
      </c>
      <c r="P34" s="135">
        <f>IF([40]SNIPRAK!P34="","",[40]SNIPRAK!P34)</f>
        <v>86</v>
      </c>
      <c r="Q34" s="135">
        <f>IF([40]SNIPRAK!Q34="","",[40]SNIPRAK!Q34)</f>
        <v>88</v>
      </c>
      <c r="R34" s="135">
        <f>IF([40]SNIPRAK!R34="","",[40]SNIPRAK!R34)</f>
        <v>76</v>
      </c>
      <c r="S34" s="135">
        <f>IF([40]SNIPRAK!S34="","",[40]SNIPRAK!S34)</f>
        <v>0</v>
      </c>
      <c r="T34" s="135">
        <f>IF([40]SNIPRAK!T34="","",[40]SNIPRAK!T34)</f>
        <v>0</v>
      </c>
      <c r="U34" s="135">
        <f>IF([40]SNIPRAK!U34="","",[40]SNIPRAK!U34)</f>
        <v>0</v>
      </c>
      <c r="V34" s="350">
        <f>IF([40]SNIPRAK!V34="","",[40]SNIPRAK!V34)</f>
        <v>0</v>
      </c>
      <c r="W34" s="375">
        <f>IF([40]SNIPRAK!W34="","",[40]SNIPRAK!W34)</f>
        <v>93.399999999999991</v>
      </c>
      <c r="X34" s="375">
        <f>IF([40]SNIPRAK!X34="","",[40]SNIPRAK!X34)</f>
        <v>85</v>
      </c>
      <c r="Y34" s="351">
        <f>IF([40]SNIPRAK!Y34="","",[40]SNIPRAK!Y34)</f>
        <v>78</v>
      </c>
      <c r="Z34" s="302">
        <f t="shared" si="8"/>
        <v>85</v>
      </c>
      <c r="AA34" s="201">
        <f t="shared" si="9"/>
        <v>95.2</v>
      </c>
      <c r="AB34" s="201">
        <f t="shared" si="10"/>
        <v>0</v>
      </c>
      <c r="AC34" s="201">
        <f t="shared" si="11"/>
        <v>3</v>
      </c>
      <c r="AD34" s="201">
        <f t="shared" si="12"/>
        <v>4</v>
      </c>
      <c r="AE34" s="221" t="str">
        <f t="shared" si="13"/>
        <v>Menunjukkan penguasaan dalam Aneka produk pangan buah</v>
      </c>
      <c r="AF34" s="226" t="str">
        <f t="shared" si="14"/>
        <v>Perlu bantuan dalam Produk olahan nonpangan komoditas buah</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73"/>
      <c r="B35" s="134" t="str">
        <f t="shared" si="7"/>
        <v/>
      </c>
      <c r="C35" s="135" t="str">
        <f>IF(Data!F31="","",Data!F31)</f>
        <v/>
      </c>
      <c r="D35" s="135" t="str">
        <f>IF(Data!G31="","",Data!G31)</f>
        <v/>
      </c>
      <c r="E35" s="152" t="str">
        <f>IF(Data!H31="","",Data!H31)</f>
        <v/>
      </c>
      <c r="F35" s="135" t="str">
        <f>IF(Data!I31="","",Data!I31)</f>
        <v/>
      </c>
      <c r="G35" s="135">
        <f>IF([40]SNIPRAK!G35="","",[40]SNIPRAK!G35)</f>
        <v>95</v>
      </c>
      <c r="H35" s="135">
        <f>IF([40]SNIPRAK!H35="","",[40]SNIPRAK!H35)</f>
        <v>76</v>
      </c>
      <c r="I35" s="135">
        <f>IF([40]SNIPRAK!I35="","",[40]SNIPRAK!I35)</f>
        <v>76.2</v>
      </c>
      <c r="J35" s="135">
        <f>IF([40]SNIPRAK!J35="","",[40]SNIPRAK!J35)</f>
        <v>0</v>
      </c>
      <c r="K35" s="135">
        <f>IF([40]SNIPRAK!K35="","",[40]SNIPRAK!K35)</f>
        <v>0</v>
      </c>
      <c r="L35" s="135">
        <f>IF([40]SNIPRAK!L35="","",[40]SNIPRAK!L35)</f>
        <v>0</v>
      </c>
      <c r="M35" s="135">
        <f>IF([40]SNIPRAK!M35="","",[40]SNIPRAK!M35)</f>
        <v>0</v>
      </c>
      <c r="N35" s="135">
        <f>IF([40]SNIPRAK!N35="","",[40]SNIPRAK!N35)</f>
        <v>0</v>
      </c>
      <c r="O35" s="135">
        <f>IF([40]SNIPRAK!O35="","",[40]SNIPRAK!O35)</f>
        <v>90</v>
      </c>
      <c r="P35" s="135">
        <f>IF([40]SNIPRAK!P35="","",[40]SNIPRAK!P35)</f>
        <v>80</v>
      </c>
      <c r="Q35" s="135">
        <f>IF([40]SNIPRAK!Q35="","",[40]SNIPRAK!Q35)</f>
        <v>81</v>
      </c>
      <c r="R35" s="135">
        <f>IF([40]SNIPRAK!R35="","",[40]SNIPRAK!R35)</f>
        <v>74</v>
      </c>
      <c r="S35" s="135">
        <f>IF([40]SNIPRAK!S35="","",[40]SNIPRAK!S35)</f>
        <v>0</v>
      </c>
      <c r="T35" s="135">
        <f>IF([40]SNIPRAK!T35="","",[40]SNIPRAK!T35)</f>
        <v>0</v>
      </c>
      <c r="U35" s="135">
        <f>IF([40]SNIPRAK!U35="","",[40]SNIPRAK!U35)</f>
        <v>0</v>
      </c>
      <c r="V35" s="350">
        <f>IF([40]SNIPRAK!V35="","",[40]SNIPRAK!V35)</f>
        <v>0</v>
      </c>
      <c r="W35" s="375">
        <f>IF([40]SNIPRAK!W35="","",[40]SNIPRAK!W35)</f>
        <v>82.399999999999991</v>
      </c>
      <c r="X35" s="375">
        <f>IF([40]SNIPRAK!X35="","",[40]SNIPRAK!X35)</f>
        <v>81.25</v>
      </c>
      <c r="Y35" s="351">
        <f>IF([40]SNIPRAK!Y35="","",[40]SNIPRAK!Y35)</f>
        <v>78</v>
      </c>
      <c r="Z35" s="302">
        <f t="shared" si="8"/>
        <v>81</v>
      </c>
      <c r="AA35" s="201">
        <f t="shared" si="9"/>
        <v>95</v>
      </c>
      <c r="AB35" s="201">
        <f t="shared" si="10"/>
        <v>0</v>
      </c>
      <c r="AC35" s="201">
        <f t="shared" si="11"/>
        <v>1</v>
      </c>
      <c r="AD35" s="201">
        <f t="shared" si="12"/>
        <v>4</v>
      </c>
      <c r="AE35" s="221" t="str">
        <f t="shared" si="13"/>
        <v>Menunjukkan penguasaan dalam Menguasai seni rupa dasar dan komposisi benda</v>
      </c>
      <c r="AF35" s="226" t="str">
        <f t="shared" si="14"/>
        <v>Perlu bantuan dalam Produk olahan nonpangan komoditas buah</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73"/>
      <c r="B36" s="134" t="str">
        <f t="shared" si="7"/>
        <v/>
      </c>
      <c r="C36" s="135" t="str">
        <f>IF(Data!F32="","",Data!F32)</f>
        <v/>
      </c>
      <c r="D36" s="135" t="str">
        <f>IF(Data!G32="","",Data!G32)</f>
        <v/>
      </c>
      <c r="E36" s="152" t="str">
        <f>IF(Data!H32="","",Data!H32)</f>
        <v/>
      </c>
      <c r="F36" s="135" t="str">
        <f>IF(Data!I32="","",Data!I32)</f>
        <v/>
      </c>
      <c r="G36" s="135">
        <f>IF([40]SNIPRAK!G36="","",[40]SNIPRAK!G36)</f>
        <v>0</v>
      </c>
      <c r="H36" s="135">
        <f>IF([40]SNIPRAK!H36="","",[40]SNIPRAK!H36)</f>
        <v>0</v>
      </c>
      <c r="I36" s="135">
        <f>IF([40]SNIPRAK!I36="","",[40]SNIPRAK!I36)</f>
        <v>0</v>
      </c>
      <c r="J36" s="135">
        <f>IF([40]SNIPRAK!J36="","",[40]SNIPRAK!J36)</f>
        <v>0</v>
      </c>
      <c r="K36" s="135">
        <f>IF([40]SNIPRAK!K36="","",[40]SNIPRAK!K36)</f>
        <v>0</v>
      </c>
      <c r="L36" s="135">
        <f>IF([40]SNIPRAK!L36="","",[40]SNIPRAK!L36)</f>
        <v>0</v>
      </c>
      <c r="M36" s="135">
        <f>IF([40]SNIPRAK!M36="","",[40]SNIPRAK!M36)</f>
        <v>0</v>
      </c>
      <c r="N36" s="135">
        <f>IF([40]SNIPRAK!N36="","",[40]SNIPRAK!N36)</f>
        <v>0</v>
      </c>
      <c r="O36" s="135">
        <f>IF([40]SNIPRAK!O36="","",[40]SNIPRAK!O36)</f>
        <v>0</v>
      </c>
      <c r="P36" s="135">
        <f>IF([40]SNIPRAK!P36="","",[40]SNIPRAK!P36)</f>
        <v>0</v>
      </c>
      <c r="Q36" s="135">
        <f>IF([40]SNIPRAK!Q36="","",[40]SNIPRAK!Q36)</f>
        <v>0</v>
      </c>
      <c r="R36" s="135">
        <f>IF([40]SNIPRAK!R36="","",[40]SNIPRAK!R36)</f>
        <v>0</v>
      </c>
      <c r="S36" s="135">
        <f>IF([40]SNIPRAK!S36="","",[40]SNIPRAK!S36)</f>
        <v>0</v>
      </c>
      <c r="T36" s="135">
        <f>IF([40]SNIPRAK!T36="","",[40]SNIPRAK!T36)</f>
        <v>0</v>
      </c>
      <c r="U36" s="135">
        <f>IF([40]SNIPRAK!U36="","",[40]SNIPRAK!U36)</f>
        <v>0</v>
      </c>
      <c r="V36" s="350">
        <f>IF([40]SNIPRAK!V36="","",[40]SNIPRAK!V36)</f>
        <v>0</v>
      </c>
      <c r="W36" s="375" t="e">
        <f>IF([40]SNIPRAK!W36="","",[40]SNIPRAK!W36)</f>
        <v>#DIV/0!</v>
      </c>
      <c r="X36" s="375" t="e">
        <f>IF([40]SNIPRAK!X36="","",[40]SNIPRAK!X36)</f>
        <v>#DIV/0!</v>
      </c>
      <c r="Y36" s="351">
        <f>IF([40]SNIPRAK!Y36="","",[40]SNIPRAK!Y36)</f>
        <v>0</v>
      </c>
      <c r="Z36" s="302" t="str">
        <f t="shared" si="8"/>
        <v/>
      </c>
      <c r="AA36" s="201">
        <f t="shared" si="9"/>
        <v>0</v>
      </c>
      <c r="AB36" s="201">
        <f t="shared" si="10"/>
        <v>0</v>
      </c>
      <c r="AC36" s="201">
        <f t="shared" si="11"/>
        <v>1</v>
      </c>
      <c r="AD36" s="201">
        <f t="shared" si="12"/>
        <v>1</v>
      </c>
      <c r="AE36" s="221" t="str">
        <f t="shared" si="13"/>
        <v>Menunjukkan penguasaan dalam Menguasai seni rupa dasar dan komposisi benda</v>
      </c>
      <c r="AF36" s="226" t="str">
        <f t="shared" si="14"/>
        <v>Perlu bantuan dalam Menguasai seni rupa dasar dan komposisi benda</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73"/>
      <c r="B37" s="134" t="str">
        <f t="shared" si="7"/>
        <v/>
      </c>
      <c r="C37" s="135" t="str">
        <f>IF(Data!F33="","",Data!F33)</f>
        <v/>
      </c>
      <c r="D37" s="135" t="str">
        <f>IF(Data!G33="","",Data!G33)</f>
        <v/>
      </c>
      <c r="E37" s="152" t="str">
        <f>IF(Data!H33="","",Data!H33)</f>
        <v/>
      </c>
      <c r="F37" s="135" t="str">
        <f>IF(Data!I33="","",Data!I33)</f>
        <v/>
      </c>
      <c r="G37" s="135">
        <f>IF([40]SNIPRAK!G37="","",[40]SNIPRAK!G37)</f>
        <v>0</v>
      </c>
      <c r="H37" s="135">
        <f>IF([40]SNIPRAK!H37="","",[40]SNIPRAK!H37)</f>
        <v>0</v>
      </c>
      <c r="I37" s="135">
        <f>IF([40]SNIPRAK!I37="","",[40]SNIPRAK!I37)</f>
        <v>0</v>
      </c>
      <c r="J37" s="135">
        <f>IF([40]SNIPRAK!J37="","",[40]SNIPRAK!J37)</f>
        <v>0</v>
      </c>
      <c r="K37" s="135">
        <f>IF([40]SNIPRAK!K37="","",[40]SNIPRAK!K37)</f>
        <v>0</v>
      </c>
      <c r="L37" s="135">
        <f>IF([40]SNIPRAK!L37="","",[40]SNIPRAK!L37)</f>
        <v>0</v>
      </c>
      <c r="M37" s="135">
        <f>IF([40]SNIPRAK!M37="","",[40]SNIPRAK!M37)</f>
        <v>0</v>
      </c>
      <c r="N37" s="135">
        <f>IF([40]SNIPRAK!N37="","",[40]SNIPRAK!N37)</f>
        <v>0</v>
      </c>
      <c r="O37" s="135">
        <f>IF([40]SNIPRAK!O37="","",[40]SNIPRAK!O37)</f>
        <v>0</v>
      </c>
      <c r="P37" s="135">
        <f>IF([40]SNIPRAK!P37="","",[40]SNIPRAK!P37)</f>
        <v>0</v>
      </c>
      <c r="Q37" s="135">
        <f>IF([40]SNIPRAK!Q37="","",[40]SNIPRAK!Q37)</f>
        <v>0</v>
      </c>
      <c r="R37" s="135">
        <f>IF([40]SNIPRAK!R37="","",[40]SNIPRAK!R37)</f>
        <v>0</v>
      </c>
      <c r="S37" s="135">
        <f>IF([40]SNIPRAK!S37="","",[40]SNIPRAK!S37)</f>
        <v>0</v>
      </c>
      <c r="T37" s="135">
        <f>IF([40]SNIPRAK!T37="","",[40]SNIPRAK!T37)</f>
        <v>0</v>
      </c>
      <c r="U37" s="135">
        <f>IF([40]SNIPRAK!U37="","",[40]SNIPRAK!U37)</f>
        <v>0</v>
      </c>
      <c r="V37" s="350">
        <f>IF([40]SNIPRAK!V37="","",[40]SNIPRAK!V37)</f>
        <v>0</v>
      </c>
      <c r="W37" s="375" t="e">
        <f>IF([40]SNIPRAK!W37="","",[40]SNIPRAK!W37)</f>
        <v>#DIV/0!</v>
      </c>
      <c r="X37" s="375" t="e">
        <f>IF([40]SNIPRAK!X37="","",[40]SNIPRAK!X37)</f>
        <v>#DIV/0!</v>
      </c>
      <c r="Y37" s="351">
        <f>IF([40]SNIPRAK!Y37="","",[40]SNIPRAK!Y37)</f>
        <v>0</v>
      </c>
      <c r="Z37" s="302" t="str">
        <f t="shared" si="8"/>
        <v/>
      </c>
      <c r="AA37" s="201">
        <f t="shared" si="9"/>
        <v>0</v>
      </c>
      <c r="AB37" s="201">
        <f t="shared" si="10"/>
        <v>0</v>
      </c>
      <c r="AC37" s="201">
        <f t="shared" si="11"/>
        <v>1</v>
      </c>
      <c r="AD37" s="201">
        <f t="shared" si="12"/>
        <v>1</v>
      </c>
      <c r="AE37" s="221" t="str">
        <f t="shared" si="13"/>
        <v>Menunjukkan penguasaan dalam Menguasai seni rupa dasar dan komposisi benda</v>
      </c>
      <c r="AF37" s="226" t="str">
        <f t="shared" si="14"/>
        <v>Perlu bantuan dalam Menguasai seni rupa dasar dan komposisi benda</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73"/>
      <c r="B38" s="134" t="str">
        <f t="shared" si="7"/>
        <v/>
      </c>
      <c r="C38" s="135" t="str">
        <f>IF(Data!F34="","",Data!F34)</f>
        <v/>
      </c>
      <c r="D38" s="135" t="str">
        <f>IF(Data!G34="","",Data!G34)</f>
        <v/>
      </c>
      <c r="E38" s="152" t="str">
        <f>IF(Data!H34="","",Data!H34)</f>
        <v/>
      </c>
      <c r="F38" s="135" t="str">
        <f>IF(Data!I34="","",Data!I34)</f>
        <v/>
      </c>
      <c r="G38" s="135">
        <f>IF([40]SNIPRAK!G38="","",[40]SNIPRAK!G38)</f>
        <v>0</v>
      </c>
      <c r="H38" s="135">
        <f>IF([40]SNIPRAK!H38="","",[40]SNIPRAK!H38)</f>
        <v>0</v>
      </c>
      <c r="I38" s="135">
        <f>IF([40]SNIPRAK!I38="","",[40]SNIPRAK!I38)</f>
        <v>0</v>
      </c>
      <c r="J38" s="135">
        <f>IF([40]SNIPRAK!J38="","",[40]SNIPRAK!J38)</f>
        <v>0</v>
      </c>
      <c r="K38" s="135">
        <f>IF([40]SNIPRAK!K38="","",[40]SNIPRAK!K38)</f>
        <v>0</v>
      </c>
      <c r="L38" s="135">
        <f>IF([40]SNIPRAK!L38="","",[40]SNIPRAK!L38)</f>
        <v>0</v>
      </c>
      <c r="M38" s="135">
        <f>IF([40]SNIPRAK!M38="","",[40]SNIPRAK!M38)</f>
        <v>0</v>
      </c>
      <c r="N38" s="135">
        <f>IF([40]SNIPRAK!N38="","",[40]SNIPRAK!N38)</f>
        <v>0</v>
      </c>
      <c r="O38" s="135">
        <f>IF([40]SNIPRAK!O38="","",[40]SNIPRAK!O38)</f>
        <v>0</v>
      </c>
      <c r="P38" s="135">
        <f>IF([40]SNIPRAK!P38="","",[40]SNIPRAK!P38)</f>
        <v>0</v>
      </c>
      <c r="Q38" s="135">
        <f>IF([40]SNIPRAK!Q38="","",[40]SNIPRAK!Q38)</f>
        <v>0</v>
      </c>
      <c r="R38" s="135">
        <f>IF([40]SNIPRAK!R38="","",[40]SNIPRAK!R38)</f>
        <v>0</v>
      </c>
      <c r="S38" s="135">
        <f>IF([40]SNIPRAK!S38="","",[40]SNIPRAK!S38)</f>
        <v>0</v>
      </c>
      <c r="T38" s="135">
        <f>IF([40]SNIPRAK!T38="","",[40]SNIPRAK!T38)</f>
        <v>0</v>
      </c>
      <c r="U38" s="135">
        <f>IF([40]SNIPRAK!U38="","",[40]SNIPRAK!U38)</f>
        <v>0</v>
      </c>
      <c r="V38" s="350">
        <f>IF([40]SNIPRAK!V38="","",[40]SNIPRAK!V38)</f>
        <v>0</v>
      </c>
      <c r="W38" s="375" t="e">
        <f>IF([40]SNIPRAK!W38="","",[40]SNIPRAK!W38)</f>
        <v>#DIV/0!</v>
      </c>
      <c r="X38" s="375" t="e">
        <f>IF([40]SNIPRAK!X38="","",[40]SNIPRAK!X38)</f>
        <v>#DIV/0!</v>
      </c>
      <c r="Y38" s="351">
        <f>IF([40]SNIPRAK!Y38="","",[40]SNIPRAK!Y38)</f>
        <v>0</v>
      </c>
      <c r="Z38" s="302" t="str">
        <f t="shared" si="8"/>
        <v/>
      </c>
      <c r="AA38" s="201">
        <f t="shared" si="9"/>
        <v>0</v>
      </c>
      <c r="AB38" s="201">
        <f t="shared" si="10"/>
        <v>0</v>
      </c>
      <c r="AC38" s="201">
        <f t="shared" si="11"/>
        <v>1</v>
      </c>
      <c r="AD38" s="201">
        <f t="shared" si="12"/>
        <v>1</v>
      </c>
      <c r="AE38" s="221" t="str">
        <f t="shared" si="13"/>
        <v>Menunjukkan penguasaan dalam Menguasai seni rupa dasar dan komposisi benda</v>
      </c>
      <c r="AF38" s="226" t="str">
        <f t="shared" si="14"/>
        <v>Perlu bantuan dalam Menguasai seni rupa dasar dan komposisi benda</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73"/>
      <c r="B39" s="134" t="str">
        <f t="shared" si="7"/>
        <v/>
      </c>
      <c r="C39" s="135" t="str">
        <f>IF(Data!F35="","",Data!F35)</f>
        <v/>
      </c>
      <c r="D39" s="135" t="str">
        <f>IF(Data!G35="","",Data!G35)</f>
        <v/>
      </c>
      <c r="E39" s="152" t="str">
        <f>IF(Data!H35="","",Data!H35)</f>
        <v/>
      </c>
      <c r="F39" s="135" t="str">
        <f>IF(Data!I35="","",Data!I35)</f>
        <v/>
      </c>
      <c r="G39" s="135">
        <f>IF([40]SNIPRAK!G39="","",[40]SNIPRAK!G39)</f>
        <v>0</v>
      </c>
      <c r="H39" s="135">
        <f>IF([40]SNIPRAK!H39="","",[40]SNIPRAK!H39)</f>
        <v>0</v>
      </c>
      <c r="I39" s="135">
        <f>IF([40]SNIPRAK!I39="","",[40]SNIPRAK!I39)</f>
        <v>0</v>
      </c>
      <c r="J39" s="135">
        <f>IF([40]SNIPRAK!J39="","",[40]SNIPRAK!J39)</f>
        <v>0</v>
      </c>
      <c r="K39" s="135">
        <f>IF([40]SNIPRAK!K39="","",[40]SNIPRAK!K39)</f>
        <v>0</v>
      </c>
      <c r="L39" s="135">
        <f>IF([40]SNIPRAK!L39="","",[40]SNIPRAK!L39)</f>
        <v>0</v>
      </c>
      <c r="M39" s="135">
        <f>IF([40]SNIPRAK!M39="","",[40]SNIPRAK!M39)</f>
        <v>0</v>
      </c>
      <c r="N39" s="135">
        <f>IF([40]SNIPRAK!N39="","",[40]SNIPRAK!N39)</f>
        <v>0</v>
      </c>
      <c r="O39" s="135">
        <f>IF([40]SNIPRAK!O39="","",[40]SNIPRAK!O39)</f>
        <v>0</v>
      </c>
      <c r="P39" s="135">
        <f>IF([40]SNIPRAK!P39="","",[40]SNIPRAK!P39)</f>
        <v>0</v>
      </c>
      <c r="Q39" s="135">
        <f>IF([40]SNIPRAK!Q39="","",[40]SNIPRAK!Q39)</f>
        <v>0</v>
      </c>
      <c r="R39" s="135">
        <f>IF([40]SNIPRAK!R39="","",[40]SNIPRAK!R39)</f>
        <v>0</v>
      </c>
      <c r="S39" s="135">
        <f>IF([40]SNIPRAK!S39="","",[40]SNIPRAK!S39)</f>
        <v>0</v>
      </c>
      <c r="T39" s="135">
        <f>IF([40]SNIPRAK!T39="","",[40]SNIPRAK!T39)</f>
        <v>0</v>
      </c>
      <c r="U39" s="135">
        <f>IF([40]SNIPRAK!U39="","",[40]SNIPRAK!U39)</f>
        <v>0</v>
      </c>
      <c r="V39" s="350">
        <f>IF([40]SNIPRAK!V39="","",[40]SNIPRAK!V39)</f>
        <v>0</v>
      </c>
      <c r="W39" s="375" t="e">
        <f>IF([40]SNIPRAK!W39="","",[40]SNIPRAK!W39)</f>
        <v>#DIV/0!</v>
      </c>
      <c r="X39" s="375" t="e">
        <f>IF([40]SNIPRAK!X39="","",[40]SNIPRAK!X39)</f>
        <v>#DIV/0!</v>
      </c>
      <c r="Y39" s="351">
        <f>IF([40]SNIPRAK!Y39="","",[40]SNIPRAK!Y39)</f>
        <v>0</v>
      </c>
      <c r="Z39" s="302" t="str">
        <f t="shared" si="8"/>
        <v/>
      </c>
      <c r="AA39" s="201">
        <f t="shared" si="9"/>
        <v>0</v>
      </c>
      <c r="AB39" s="201">
        <f t="shared" si="10"/>
        <v>0</v>
      </c>
      <c r="AC39" s="201">
        <f t="shared" si="11"/>
        <v>1</v>
      </c>
      <c r="AD39" s="201">
        <f t="shared" si="12"/>
        <v>1</v>
      </c>
      <c r="AE39" s="221" t="str">
        <f t="shared" si="13"/>
        <v>Menunjukkan penguasaan dalam Menguasai seni rupa dasar dan komposisi benda</v>
      </c>
      <c r="AF39" s="226" t="str">
        <f t="shared" si="14"/>
        <v>Perlu bantuan dalam Menguasai seni rupa dasar dan komposisi benda</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73"/>
      <c r="B40" s="134" t="str">
        <f t="shared" si="7"/>
        <v/>
      </c>
      <c r="C40" s="135" t="str">
        <f>IF(Data!F36="","",Data!F36)</f>
        <v/>
      </c>
      <c r="D40" s="135" t="str">
        <f>IF(Data!G36="","",Data!G36)</f>
        <v/>
      </c>
      <c r="E40" s="152" t="str">
        <f>IF(Data!H36="","",Data!H36)</f>
        <v/>
      </c>
      <c r="F40" s="135" t="str">
        <f>IF(Data!I36="","",Data!I36)</f>
        <v/>
      </c>
      <c r="G40" s="135">
        <f>IF([40]SNIPRAK!G40="","",[40]SNIPRAK!G40)</f>
        <v>0</v>
      </c>
      <c r="H40" s="135">
        <f>IF([40]SNIPRAK!H40="","",[40]SNIPRAK!H40)</f>
        <v>0</v>
      </c>
      <c r="I40" s="135">
        <f>IF([40]SNIPRAK!I40="","",[40]SNIPRAK!I40)</f>
        <v>0</v>
      </c>
      <c r="J40" s="135">
        <f>IF([40]SNIPRAK!J40="","",[40]SNIPRAK!J40)</f>
        <v>0</v>
      </c>
      <c r="K40" s="135">
        <f>IF([40]SNIPRAK!K40="","",[40]SNIPRAK!K40)</f>
        <v>0</v>
      </c>
      <c r="L40" s="135">
        <f>IF([40]SNIPRAK!L40="","",[40]SNIPRAK!L40)</f>
        <v>0</v>
      </c>
      <c r="M40" s="135">
        <f>IF([40]SNIPRAK!M40="","",[40]SNIPRAK!M40)</f>
        <v>0</v>
      </c>
      <c r="N40" s="135">
        <f>IF([40]SNIPRAK!N40="","",[40]SNIPRAK!N40)</f>
        <v>0</v>
      </c>
      <c r="O40" s="135">
        <f>IF([40]SNIPRAK!O40="","",[40]SNIPRAK!O40)</f>
        <v>0</v>
      </c>
      <c r="P40" s="135">
        <f>IF([40]SNIPRAK!P40="","",[40]SNIPRAK!P40)</f>
        <v>0</v>
      </c>
      <c r="Q40" s="135">
        <f>IF([40]SNIPRAK!Q40="","",[40]SNIPRAK!Q40)</f>
        <v>0</v>
      </c>
      <c r="R40" s="135">
        <f>IF([40]SNIPRAK!R40="","",[40]SNIPRAK!R40)</f>
        <v>0</v>
      </c>
      <c r="S40" s="135">
        <f>IF([40]SNIPRAK!S40="","",[40]SNIPRAK!S40)</f>
        <v>0</v>
      </c>
      <c r="T40" s="135">
        <f>IF([40]SNIPRAK!T40="","",[40]SNIPRAK!T40)</f>
        <v>0</v>
      </c>
      <c r="U40" s="135">
        <f>IF([40]SNIPRAK!U40="","",[40]SNIPRAK!U40)</f>
        <v>0</v>
      </c>
      <c r="V40" s="350">
        <f>IF([40]SNIPRAK!V40="","",[40]SNIPRAK!V40)</f>
        <v>0</v>
      </c>
      <c r="W40" s="375" t="e">
        <f>IF([40]SNIPRAK!W40="","",[40]SNIPRAK!W40)</f>
        <v>#DIV/0!</v>
      </c>
      <c r="X40" s="375" t="e">
        <f>IF([40]SNIPRAK!X40="","",[40]SNIPRAK!X40)</f>
        <v>#DIV/0!</v>
      </c>
      <c r="Y40" s="351">
        <f>IF([40]SNIPRAK!Y40="","",[40]SNIPRAK!Y40)</f>
        <v>0</v>
      </c>
      <c r="Z40" s="302" t="str">
        <f t="shared" si="8"/>
        <v/>
      </c>
      <c r="AA40" s="201">
        <f t="shared" si="9"/>
        <v>0</v>
      </c>
      <c r="AB40" s="201">
        <f t="shared" si="10"/>
        <v>0</v>
      </c>
      <c r="AC40" s="201">
        <f t="shared" si="11"/>
        <v>1</v>
      </c>
      <c r="AD40" s="201">
        <f t="shared" si="12"/>
        <v>1</v>
      </c>
      <c r="AE40" s="221" t="str">
        <f t="shared" si="13"/>
        <v>Menunjukkan penguasaan dalam Menguasai seni rupa dasar dan komposisi benda</v>
      </c>
      <c r="AF40" s="226" t="str">
        <f t="shared" si="14"/>
        <v>Perlu bantuan dalam Menguasai seni rupa dasar dan komposisi benda</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73"/>
      <c r="B41" s="134" t="str">
        <f t="shared" si="7"/>
        <v/>
      </c>
      <c r="C41" s="135" t="str">
        <f>IF(Data!F37="","",Data!F37)</f>
        <v/>
      </c>
      <c r="D41" s="135" t="str">
        <f>IF(Data!G37="","",Data!G37)</f>
        <v/>
      </c>
      <c r="E41" s="152" t="str">
        <f>IF(Data!H37="","",Data!H37)</f>
        <v/>
      </c>
      <c r="F41" s="135" t="str">
        <f>IF(Data!I37="","",Data!I37)</f>
        <v/>
      </c>
      <c r="G41" s="135">
        <f>IF([40]SNIPRAK!G41="","",[40]SNIPRAK!G41)</f>
        <v>0</v>
      </c>
      <c r="H41" s="135">
        <f>IF([40]SNIPRAK!H41="","",[40]SNIPRAK!H41)</f>
        <v>0</v>
      </c>
      <c r="I41" s="135">
        <f>IF([40]SNIPRAK!I41="","",[40]SNIPRAK!I41)</f>
        <v>0</v>
      </c>
      <c r="J41" s="135">
        <f>IF([40]SNIPRAK!J41="","",[40]SNIPRAK!J41)</f>
        <v>0</v>
      </c>
      <c r="K41" s="135">
        <f>IF([40]SNIPRAK!K41="","",[40]SNIPRAK!K41)</f>
        <v>0</v>
      </c>
      <c r="L41" s="135">
        <f>IF([40]SNIPRAK!L41="","",[40]SNIPRAK!L41)</f>
        <v>0</v>
      </c>
      <c r="M41" s="135">
        <f>IF([40]SNIPRAK!M41="","",[40]SNIPRAK!M41)</f>
        <v>0</v>
      </c>
      <c r="N41" s="135">
        <f>IF([40]SNIPRAK!N41="","",[40]SNIPRAK!N41)</f>
        <v>0</v>
      </c>
      <c r="O41" s="135">
        <f>IF([40]SNIPRAK!O41="","",[40]SNIPRAK!O41)</f>
        <v>0</v>
      </c>
      <c r="P41" s="135">
        <f>IF([40]SNIPRAK!P41="","",[40]SNIPRAK!P41)</f>
        <v>0</v>
      </c>
      <c r="Q41" s="135">
        <f>IF([40]SNIPRAK!Q41="","",[40]SNIPRAK!Q41)</f>
        <v>0</v>
      </c>
      <c r="R41" s="135">
        <f>IF([40]SNIPRAK!R41="","",[40]SNIPRAK!R41)</f>
        <v>0</v>
      </c>
      <c r="S41" s="135">
        <f>IF([40]SNIPRAK!S41="","",[40]SNIPRAK!S41)</f>
        <v>0</v>
      </c>
      <c r="T41" s="135">
        <f>IF([40]SNIPRAK!T41="","",[40]SNIPRAK!T41)</f>
        <v>0</v>
      </c>
      <c r="U41" s="135">
        <f>IF([40]SNIPRAK!U41="","",[40]SNIPRAK!U41)</f>
        <v>0</v>
      </c>
      <c r="V41" s="350">
        <f>IF([40]SNIPRAK!V41="","",[40]SNIPRAK!V41)</f>
        <v>0</v>
      </c>
      <c r="W41" s="375" t="e">
        <f>IF([40]SNIPRAK!W41="","",[40]SNIPRAK!W41)</f>
        <v>#DIV/0!</v>
      </c>
      <c r="X41" s="375" t="e">
        <f>IF([40]SNIPRAK!X41="","",[40]SNIPRAK!X41)</f>
        <v>#DIV/0!</v>
      </c>
      <c r="Y41" s="351">
        <f>IF([40]SNIPRAK!Y41="","",[40]SNIPRAK!Y41)</f>
        <v>0</v>
      </c>
      <c r="Z41" s="302" t="str">
        <f t="shared" si="8"/>
        <v/>
      </c>
      <c r="AA41" s="201">
        <f t="shared" si="9"/>
        <v>0</v>
      </c>
      <c r="AB41" s="201">
        <f t="shared" si="10"/>
        <v>0</v>
      </c>
      <c r="AC41" s="201">
        <f t="shared" si="11"/>
        <v>1</v>
      </c>
      <c r="AD41" s="201">
        <f t="shared" si="12"/>
        <v>1</v>
      </c>
      <c r="AE41" s="221" t="str">
        <f t="shared" si="13"/>
        <v>Menunjukkan penguasaan dalam Menguasai seni rupa dasar dan komposisi benda</v>
      </c>
      <c r="AF41" s="226" t="str">
        <f t="shared" si="14"/>
        <v>Perlu bantuan dalam Menguasai seni rupa dasar dan komposisi benda</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73"/>
      <c r="B42" s="134" t="str">
        <f t="shared" si="7"/>
        <v/>
      </c>
      <c r="C42" s="135" t="str">
        <f>IF(Data!F38="","",Data!F38)</f>
        <v/>
      </c>
      <c r="D42" s="135" t="str">
        <f>IF(Data!G38="","",Data!G38)</f>
        <v/>
      </c>
      <c r="E42" s="152" t="str">
        <f>IF(Data!H38="","",Data!H38)</f>
        <v/>
      </c>
      <c r="F42" s="135" t="str">
        <f>IF(Data!I38="","",Data!I38)</f>
        <v/>
      </c>
      <c r="G42" s="135">
        <f>IF([40]SNIPRAK!G42="","",[40]SNIPRAK!G42)</f>
        <v>0</v>
      </c>
      <c r="H42" s="135">
        <f>IF([40]SNIPRAK!H42="","",[40]SNIPRAK!H42)</f>
        <v>0</v>
      </c>
      <c r="I42" s="135">
        <f>IF([40]SNIPRAK!I42="","",[40]SNIPRAK!I42)</f>
        <v>0</v>
      </c>
      <c r="J42" s="135">
        <f>IF([40]SNIPRAK!J42="","",[40]SNIPRAK!J42)</f>
        <v>0</v>
      </c>
      <c r="K42" s="135">
        <f>IF([40]SNIPRAK!K42="","",[40]SNIPRAK!K42)</f>
        <v>0</v>
      </c>
      <c r="L42" s="135">
        <f>IF([40]SNIPRAK!L42="","",[40]SNIPRAK!L42)</f>
        <v>0</v>
      </c>
      <c r="M42" s="135">
        <f>IF([40]SNIPRAK!M42="","",[40]SNIPRAK!M42)</f>
        <v>0</v>
      </c>
      <c r="N42" s="135">
        <f>IF([40]SNIPRAK!N42="","",[40]SNIPRAK!N42)</f>
        <v>0</v>
      </c>
      <c r="O42" s="135">
        <f>IF([40]SNIPRAK!O42="","",[40]SNIPRAK!O42)</f>
        <v>0</v>
      </c>
      <c r="P42" s="135">
        <f>IF([40]SNIPRAK!P42="","",[40]SNIPRAK!P42)</f>
        <v>0</v>
      </c>
      <c r="Q42" s="135">
        <f>IF([40]SNIPRAK!Q42="","",[40]SNIPRAK!Q42)</f>
        <v>0</v>
      </c>
      <c r="R42" s="135">
        <f>IF([40]SNIPRAK!R42="","",[40]SNIPRAK!R42)</f>
        <v>0</v>
      </c>
      <c r="S42" s="135">
        <f>IF([40]SNIPRAK!S42="","",[40]SNIPRAK!S42)</f>
        <v>0</v>
      </c>
      <c r="T42" s="135">
        <f>IF([40]SNIPRAK!T42="","",[40]SNIPRAK!T42)</f>
        <v>0</v>
      </c>
      <c r="U42" s="135">
        <f>IF([40]SNIPRAK!U42="","",[40]SNIPRAK!U42)</f>
        <v>0</v>
      </c>
      <c r="V42" s="350">
        <f>IF([40]SNIPRAK!V42="","",[40]SNIPRAK!V42)</f>
        <v>0</v>
      </c>
      <c r="W42" s="375" t="e">
        <f>IF([40]SNIPRAK!W42="","",[40]SNIPRAK!W42)</f>
        <v>#DIV/0!</v>
      </c>
      <c r="X42" s="375" t="e">
        <f>IF([40]SNIPRAK!X42="","",[40]SNIPRAK!X42)</f>
        <v>#DIV/0!</v>
      </c>
      <c r="Y42" s="351">
        <f>IF([40]SNIPRAK!Y42="","",[40]SNIPRAK!Y42)</f>
        <v>0</v>
      </c>
      <c r="Z42" s="302" t="str">
        <f t="shared" si="8"/>
        <v/>
      </c>
      <c r="AA42" s="201">
        <f t="shared" si="9"/>
        <v>0</v>
      </c>
      <c r="AB42" s="201">
        <f t="shared" si="10"/>
        <v>0</v>
      </c>
      <c r="AC42" s="201">
        <f t="shared" si="11"/>
        <v>1</v>
      </c>
      <c r="AD42" s="201">
        <f t="shared" si="12"/>
        <v>1</v>
      </c>
      <c r="AE42" s="221" t="str">
        <f t="shared" si="13"/>
        <v>Menunjukkan penguasaan dalam Menguasai seni rupa dasar dan komposisi benda</v>
      </c>
      <c r="AF42" s="226" t="str">
        <f t="shared" si="14"/>
        <v>Perlu bantuan dalam Menguasai seni rupa dasar dan komposisi benda</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73"/>
      <c r="B43" s="134" t="str">
        <f t="shared" si="7"/>
        <v/>
      </c>
      <c r="C43" s="135" t="str">
        <f>IF(Data!F39="","",Data!F39)</f>
        <v/>
      </c>
      <c r="D43" s="135" t="str">
        <f>IF(Data!G39="","",Data!G39)</f>
        <v/>
      </c>
      <c r="E43" s="152" t="str">
        <f>IF(Data!H39="","",Data!H39)</f>
        <v/>
      </c>
      <c r="F43" s="135" t="str">
        <f>IF(Data!I39="","",Data!I39)</f>
        <v/>
      </c>
      <c r="G43" s="135">
        <f>IF([40]SNIPRAK!G43="","",[40]SNIPRAK!G43)</f>
        <v>0</v>
      </c>
      <c r="H43" s="135">
        <f>IF([40]SNIPRAK!H43="","",[40]SNIPRAK!H43)</f>
        <v>0</v>
      </c>
      <c r="I43" s="135">
        <f>IF([40]SNIPRAK!I43="","",[40]SNIPRAK!I43)</f>
        <v>0</v>
      </c>
      <c r="J43" s="135">
        <f>IF([40]SNIPRAK!J43="","",[40]SNIPRAK!J43)</f>
        <v>0</v>
      </c>
      <c r="K43" s="135">
        <f>IF([40]SNIPRAK!K43="","",[40]SNIPRAK!K43)</f>
        <v>0</v>
      </c>
      <c r="L43" s="135">
        <f>IF([40]SNIPRAK!L43="","",[40]SNIPRAK!L43)</f>
        <v>0</v>
      </c>
      <c r="M43" s="135">
        <f>IF([40]SNIPRAK!M43="","",[40]SNIPRAK!M43)</f>
        <v>0</v>
      </c>
      <c r="N43" s="135">
        <f>IF([40]SNIPRAK!N43="","",[40]SNIPRAK!N43)</f>
        <v>0</v>
      </c>
      <c r="O43" s="135">
        <f>IF([40]SNIPRAK!O43="","",[40]SNIPRAK!O43)</f>
        <v>0</v>
      </c>
      <c r="P43" s="135">
        <f>IF([40]SNIPRAK!P43="","",[40]SNIPRAK!P43)</f>
        <v>0</v>
      </c>
      <c r="Q43" s="135">
        <f>IF([40]SNIPRAK!Q43="","",[40]SNIPRAK!Q43)</f>
        <v>0</v>
      </c>
      <c r="R43" s="135">
        <f>IF([40]SNIPRAK!R43="","",[40]SNIPRAK!R43)</f>
        <v>0</v>
      </c>
      <c r="S43" s="135">
        <f>IF([40]SNIPRAK!S43="","",[40]SNIPRAK!S43)</f>
        <v>0</v>
      </c>
      <c r="T43" s="135">
        <f>IF([40]SNIPRAK!T43="","",[40]SNIPRAK!T43)</f>
        <v>0</v>
      </c>
      <c r="U43" s="135">
        <f>IF([40]SNIPRAK!U43="","",[40]SNIPRAK!U43)</f>
        <v>0</v>
      </c>
      <c r="V43" s="350">
        <f>IF([40]SNIPRAK!V43="","",[40]SNIPRAK!V43)</f>
        <v>0</v>
      </c>
      <c r="W43" s="375" t="e">
        <f>IF([40]SNIPRAK!W43="","",[40]SNIPRAK!W43)</f>
        <v>#DIV/0!</v>
      </c>
      <c r="X43" s="375" t="e">
        <f>IF([40]SNIPRAK!X43="","",[40]SNIPRAK!X43)</f>
        <v>#DIV/0!</v>
      </c>
      <c r="Y43" s="351">
        <f>IF([40]SNIPRAK!Y43="","",[40]SNIPRAK!Y43)</f>
        <v>0</v>
      </c>
      <c r="Z43" s="302" t="str">
        <f t="shared" si="8"/>
        <v/>
      </c>
      <c r="AA43" s="201">
        <f t="shared" si="9"/>
        <v>0</v>
      </c>
      <c r="AB43" s="201">
        <f t="shared" si="10"/>
        <v>0</v>
      </c>
      <c r="AC43" s="201">
        <f t="shared" si="11"/>
        <v>1</v>
      </c>
      <c r="AD43" s="201">
        <f t="shared" si="12"/>
        <v>1</v>
      </c>
      <c r="AE43" s="221" t="str">
        <f t="shared" si="13"/>
        <v>Menunjukkan penguasaan dalam Menguasai seni rupa dasar dan komposisi benda</v>
      </c>
      <c r="AF43" s="226" t="str">
        <f t="shared" si="14"/>
        <v>Perlu bantuan dalam Menguasai seni rupa dasar dan komposisi benda</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73"/>
      <c r="B44" s="134" t="str">
        <f t="shared" si="7"/>
        <v/>
      </c>
      <c r="C44" s="135" t="str">
        <f>IF(Data!F40="","",Data!F40)</f>
        <v/>
      </c>
      <c r="D44" s="135" t="str">
        <f>IF(Data!G40="","",Data!G40)</f>
        <v/>
      </c>
      <c r="E44" s="152" t="str">
        <f>IF(Data!H40="","",Data!H40)</f>
        <v/>
      </c>
      <c r="F44" s="135" t="str">
        <f>IF(Data!I40="","",Data!I40)</f>
        <v/>
      </c>
      <c r="G44" s="135">
        <f>IF([40]SNIPRAK!G44="","",[40]SNIPRAK!G44)</f>
        <v>0</v>
      </c>
      <c r="H44" s="135">
        <f>IF([40]SNIPRAK!H44="","",[40]SNIPRAK!H44)</f>
        <v>0</v>
      </c>
      <c r="I44" s="135">
        <f>IF([40]SNIPRAK!I44="","",[40]SNIPRAK!I44)</f>
        <v>0</v>
      </c>
      <c r="J44" s="135">
        <f>IF([40]SNIPRAK!J44="","",[40]SNIPRAK!J44)</f>
        <v>0</v>
      </c>
      <c r="K44" s="135">
        <f>IF([40]SNIPRAK!K44="","",[40]SNIPRAK!K44)</f>
        <v>0</v>
      </c>
      <c r="L44" s="135">
        <f>IF([40]SNIPRAK!L44="","",[40]SNIPRAK!L44)</f>
        <v>0</v>
      </c>
      <c r="M44" s="135">
        <f>IF([40]SNIPRAK!M44="","",[40]SNIPRAK!M44)</f>
        <v>0</v>
      </c>
      <c r="N44" s="135">
        <f>IF([40]SNIPRAK!N44="","",[40]SNIPRAK!N44)</f>
        <v>0</v>
      </c>
      <c r="O44" s="135">
        <f>IF([40]SNIPRAK!O44="","",[40]SNIPRAK!O44)</f>
        <v>0</v>
      </c>
      <c r="P44" s="135">
        <f>IF([40]SNIPRAK!P44="","",[40]SNIPRAK!P44)</f>
        <v>0</v>
      </c>
      <c r="Q44" s="135">
        <f>IF([40]SNIPRAK!Q44="","",[40]SNIPRAK!Q44)</f>
        <v>0</v>
      </c>
      <c r="R44" s="135">
        <f>IF([40]SNIPRAK!R44="","",[40]SNIPRAK!R44)</f>
        <v>0</v>
      </c>
      <c r="S44" s="135">
        <f>IF([40]SNIPRAK!S44="","",[40]SNIPRAK!S44)</f>
        <v>0</v>
      </c>
      <c r="T44" s="135">
        <f>IF([40]SNIPRAK!T44="","",[40]SNIPRAK!T44)</f>
        <v>0</v>
      </c>
      <c r="U44" s="135">
        <f>IF([40]SNIPRAK!U44="","",[40]SNIPRAK!U44)</f>
        <v>0</v>
      </c>
      <c r="V44" s="350">
        <f>IF([40]SNIPRAK!V44="","",[40]SNIPRAK!V44)</f>
        <v>0</v>
      </c>
      <c r="W44" s="375" t="e">
        <f>IF([40]SNIPRAK!W44="","",[40]SNIPRAK!W44)</f>
        <v>#DIV/0!</v>
      </c>
      <c r="X44" s="375" t="e">
        <f>IF([40]SNIPRAK!X44="","",[40]SNIPRAK!X44)</f>
        <v>#DIV/0!</v>
      </c>
      <c r="Y44" s="351">
        <f>IF([40]SNIPRAK!Y44="","",[40]SNIPRAK!Y44)</f>
        <v>0</v>
      </c>
      <c r="Z44" s="302" t="str">
        <f t="shared" si="8"/>
        <v/>
      </c>
      <c r="AA44" s="201">
        <f t="shared" si="9"/>
        <v>0</v>
      </c>
      <c r="AB44" s="201">
        <f t="shared" si="10"/>
        <v>0</v>
      </c>
      <c r="AC44" s="201">
        <f t="shared" si="11"/>
        <v>1</v>
      </c>
      <c r="AD44" s="201">
        <f t="shared" si="12"/>
        <v>1</v>
      </c>
      <c r="AE44" s="221" t="str">
        <f t="shared" si="13"/>
        <v>Menunjukkan penguasaan dalam Menguasai seni rupa dasar dan komposisi benda</v>
      </c>
      <c r="AF44" s="226" t="str">
        <f t="shared" si="14"/>
        <v>Perlu bantuan dalam Menguasai seni rupa dasar dan komposisi benda</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73"/>
      <c r="B45" s="134" t="str">
        <f t="shared" si="7"/>
        <v/>
      </c>
      <c r="C45" s="135" t="str">
        <f>IF(Data!F41="","",Data!F41)</f>
        <v/>
      </c>
      <c r="D45" s="135" t="str">
        <f>IF(Data!G41="","",Data!G41)</f>
        <v/>
      </c>
      <c r="E45" s="152" t="str">
        <f>IF(Data!H41="","",Data!H41)</f>
        <v/>
      </c>
      <c r="F45" s="135" t="str">
        <f>IF(Data!I41="","",Data!I41)</f>
        <v/>
      </c>
      <c r="G45" s="135">
        <f>IF([40]SNIPRAK!G45="","",[40]SNIPRAK!G45)</f>
        <v>0</v>
      </c>
      <c r="H45" s="135">
        <f>IF([40]SNIPRAK!H45="","",[40]SNIPRAK!H45)</f>
        <v>0</v>
      </c>
      <c r="I45" s="135">
        <f>IF([40]SNIPRAK!I45="","",[40]SNIPRAK!I45)</f>
        <v>0</v>
      </c>
      <c r="J45" s="135">
        <f>IF([40]SNIPRAK!J45="","",[40]SNIPRAK!J45)</f>
        <v>0</v>
      </c>
      <c r="K45" s="135">
        <f>IF([40]SNIPRAK!K45="","",[40]SNIPRAK!K45)</f>
        <v>0</v>
      </c>
      <c r="L45" s="135">
        <f>IF([40]SNIPRAK!L45="","",[40]SNIPRAK!L45)</f>
        <v>0</v>
      </c>
      <c r="M45" s="135">
        <f>IF([40]SNIPRAK!M45="","",[40]SNIPRAK!M45)</f>
        <v>0</v>
      </c>
      <c r="N45" s="135">
        <f>IF([40]SNIPRAK!N45="","",[40]SNIPRAK!N45)</f>
        <v>0</v>
      </c>
      <c r="O45" s="135">
        <f>IF([40]SNIPRAK!O45="","",[40]SNIPRAK!O45)</f>
        <v>0</v>
      </c>
      <c r="P45" s="135">
        <f>IF([40]SNIPRAK!P45="","",[40]SNIPRAK!P45)</f>
        <v>0</v>
      </c>
      <c r="Q45" s="135">
        <f>IF([40]SNIPRAK!Q45="","",[40]SNIPRAK!Q45)</f>
        <v>0</v>
      </c>
      <c r="R45" s="135">
        <f>IF([40]SNIPRAK!R45="","",[40]SNIPRAK!R45)</f>
        <v>0</v>
      </c>
      <c r="S45" s="135">
        <f>IF([40]SNIPRAK!S45="","",[40]SNIPRAK!S45)</f>
        <v>0</v>
      </c>
      <c r="T45" s="135">
        <f>IF([40]SNIPRAK!T45="","",[40]SNIPRAK!T45)</f>
        <v>0</v>
      </c>
      <c r="U45" s="135">
        <f>IF([40]SNIPRAK!U45="","",[40]SNIPRAK!U45)</f>
        <v>0</v>
      </c>
      <c r="V45" s="350">
        <f>IF([40]SNIPRAK!V45="","",[40]SNIPRAK!V45)</f>
        <v>0</v>
      </c>
      <c r="W45" s="375" t="e">
        <f>IF([40]SNIPRAK!W45="","",[40]SNIPRAK!W45)</f>
        <v>#DIV/0!</v>
      </c>
      <c r="X45" s="375" t="e">
        <f>IF([40]SNIPRAK!X45="","",[40]SNIPRAK!X45)</f>
        <v>#DIV/0!</v>
      </c>
      <c r="Y45" s="351">
        <f>IF([40]SNIPRAK!Y45="","",[40]SNIPRAK!Y45)</f>
        <v>0</v>
      </c>
      <c r="Z45" s="302" t="str">
        <f t="shared" si="8"/>
        <v/>
      </c>
      <c r="AA45" s="201">
        <f t="shared" si="9"/>
        <v>0</v>
      </c>
      <c r="AB45" s="201">
        <f t="shared" si="10"/>
        <v>0</v>
      </c>
      <c r="AC45" s="201">
        <f t="shared" si="11"/>
        <v>1</v>
      </c>
      <c r="AD45" s="201">
        <f t="shared" si="12"/>
        <v>1</v>
      </c>
      <c r="AE45" s="221" t="str">
        <f t="shared" si="13"/>
        <v>Menunjukkan penguasaan dalam Menguasai seni rupa dasar dan komposisi benda</v>
      </c>
      <c r="AF45" s="226" t="str">
        <f t="shared" si="14"/>
        <v>Perlu bantuan dalam Menguasai seni rupa dasar dan komposisi benda</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73"/>
      <c r="B46" s="134" t="str">
        <f t="shared" si="7"/>
        <v/>
      </c>
      <c r="C46" s="135" t="str">
        <f>IF(Data!F42="","",Data!F42)</f>
        <v/>
      </c>
      <c r="D46" s="135" t="str">
        <f>IF(Data!G42="","",Data!G42)</f>
        <v/>
      </c>
      <c r="E46" s="152" t="str">
        <f>IF(Data!H42="","",Data!H42)</f>
        <v/>
      </c>
      <c r="F46" s="135" t="str">
        <f>IF(Data!I42="","",Data!I42)</f>
        <v/>
      </c>
      <c r="G46" s="135">
        <f>IF([40]SNIPRAK!G46="","",[40]SNIPRAK!G46)</f>
        <v>0</v>
      </c>
      <c r="H46" s="135">
        <f>IF([40]SNIPRAK!H46="","",[40]SNIPRAK!H46)</f>
        <v>0</v>
      </c>
      <c r="I46" s="135">
        <f>IF([40]SNIPRAK!I46="","",[40]SNIPRAK!I46)</f>
        <v>0</v>
      </c>
      <c r="J46" s="135">
        <f>IF([40]SNIPRAK!J46="","",[40]SNIPRAK!J46)</f>
        <v>0</v>
      </c>
      <c r="K46" s="135">
        <f>IF([40]SNIPRAK!K46="","",[40]SNIPRAK!K46)</f>
        <v>0</v>
      </c>
      <c r="L46" s="135">
        <f>IF([40]SNIPRAK!L46="","",[40]SNIPRAK!L46)</f>
        <v>0</v>
      </c>
      <c r="M46" s="135">
        <f>IF([40]SNIPRAK!M46="","",[40]SNIPRAK!M46)</f>
        <v>0</v>
      </c>
      <c r="N46" s="135">
        <f>IF([40]SNIPRAK!N46="","",[40]SNIPRAK!N46)</f>
        <v>0</v>
      </c>
      <c r="O46" s="135">
        <f>IF([40]SNIPRAK!O46="","",[40]SNIPRAK!O46)</f>
        <v>0</v>
      </c>
      <c r="P46" s="135">
        <f>IF([40]SNIPRAK!P46="","",[40]SNIPRAK!P46)</f>
        <v>0</v>
      </c>
      <c r="Q46" s="135">
        <f>IF([40]SNIPRAK!Q46="","",[40]SNIPRAK!Q46)</f>
        <v>0</v>
      </c>
      <c r="R46" s="135">
        <f>IF([40]SNIPRAK!R46="","",[40]SNIPRAK!R46)</f>
        <v>0</v>
      </c>
      <c r="S46" s="135">
        <f>IF([40]SNIPRAK!S46="","",[40]SNIPRAK!S46)</f>
        <v>0</v>
      </c>
      <c r="T46" s="135">
        <f>IF([40]SNIPRAK!T46="","",[40]SNIPRAK!T46)</f>
        <v>0</v>
      </c>
      <c r="U46" s="135">
        <f>IF([40]SNIPRAK!U46="","",[40]SNIPRAK!U46)</f>
        <v>0</v>
      </c>
      <c r="V46" s="350">
        <f>IF([40]SNIPRAK!V46="","",[40]SNIPRAK!V46)</f>
        <v>0</v>
      </c>
      <c r="W46" s="375" t="e">
        <f>IF([40]SNIPRAK!W46="","",[40]SNIPRAK!W46)</f>
        <v>#DIV/0!</v>
      </c>
      <c r="X46" s="375" t="e">
        <f>IF([40]SNIPRAK!X46="","",[40]SNIPRAK!X46)</f>
        <v>#DIV/0!</v>
      </c>
      <c r="Y46" s="351">
        <f>IF([40]SNIPRAK!Y46="","",[40]SNIPRAK!Y46)</f>
        <v>0</v>
      </c>
      <c r="Z46" s="302" t="str">
        <f t="shared" si="8"/>
        <v/>
      </c>
      <c r="AA46" s="201">
        <f t="shared" si="9"/>
        <v>0</v>
      </c>
      <c r="AB46" s="201">
        <f t="shared" si="10"/>
        <v>0</v>
      </c>
      <c r="AC46" s="201">
        <f t="shared" si="11"/>
        <v>1</v>
      </c>
      <c r="AD46" s="201">
        <f t="shared" si="12"/>
        <v>1</v>
      </c>
      <c r="AE46" s="221" t="str">
        <f t="shared" si="13"/>
        <v>Menunjukkan penguasaan dalam Menguasai seni rupa dasar dan komposisi benda</v>
      </c>
      <c r="AF46" s="226" t="str">
        <f t="shared" si="14"/>
        <v>Perlu bantuan dalam Menguasai seni rupa dasar dan komposisi benda</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73"/>
      <c r="B47" s="134" t="str">
        <f t="shared" si="7"/>
        <v/>
      </c>
      <c r="C47" s="135" t="str">
        <f>IF(Data!F43="","",Data!F43)</f>
        <v/>
      </c>
      <c r="D47" s="135" t="str">
        <f>IF(Data!G43="","",Data!G43)</f>
        <v/>
      </c>
      <c r="E47" s="152" t="str">
        <f>IF(Data!H43="","",Data!H43)</f>
        <v/>
      </c>
      <c r="F47" s="135" t="str">
        <f>IF(Data!I43="","",Data!I43)</f>
        <v/>
      </c>
      <c r="G47" s="135">
        <f>IF([40]SNIPRAK!G47="","",[40]SNIPRAK!G47)</f>
        <v>0</v>
      </c>
      <c r="H47" s="135">
        <f>IF([40]SNIPRAK!H47="","",[40]SNIPRAK!H47)</f>
        <v>0</v>
      </c>
      <c r="I47" s="135">
        <f>IF([40]SNIPRAK!I47="","",[40]SNIPRAK!I47)</f>
        <v>0</v>
      </c>
      <c r="J47" s="135">
        <f>IF([40]SNIPRAK!J47="","",[40]SNIPRAK!J47)</f>
        <v>0</v>
      </c>
      <c r="K47" s="135">
        <f>IF([40]SNIPRAK!K47="","",[40]SNIPRAK!K47)</f>
        <v>0</v>
      </c>
      <c r="L47" s="135">
        <f>IF([40]SNIPRAK!L47="","",[40]SNIPRAK!L47)</f>
        <v>0</v>
      </c>
      <c r="M47" s="135">
        <f>IF([40]SNIPRAK!M47="","",[40]SNIPRAK!M47)</f>
        <v>0</v>
      </c>
      <c r="N47" s="135">
        <f>IF([40]SNIPRAK!N47="","",[40]SNIPRAK!N47)</f>
        <v>0</v>
      </c>
      <c r="O47" s="135">
        <f>IF([40]SNIPRAK!O47="","",[40]SNIPRAK!O47)</f>
        <v>0</v>
      </c>
      <c r="P47" s="135">
        <f>IF([40]SNIPRAK!P47="","",[40]SNIPRAK!P47)</f>
        <v>0</v>
      </c>
      <c r="Q47" s="135">
        <f>IF([40]SNIPRAK!Q47="","",[40]SNIPRAK!Q47)</f>
        <v>0</v>
      </c>
      <c r="R47" s="135">
        <f>IF([40]SNIPRAK!R47="","",[40]SNIPRAK!R47)</f>
        <v>0</v>
      </c>
      <c r="S47" s="135">
        <f>IF([40]SNIPRAK!S47="","",[40]SNIPRAK!S47)</f>
        <v>0</v>
      </c>
      <c r="T47" s="135">
        <f>IF([40]SNIPRAK!T47="","",[40]SNIPRAK!T47)</f>
        <v>0</v>
      </c>
      <c r="U47" s="135">
        <f>IF([40]SNIPRAK!U47="","",[40]SNIPRAK!U47)</f>
        <v>0</v>
      </c>
      <c r="V47" s="350">
        <f>IF([40]SNIPRAK!V47="","",[40]SNIPRAK!V47)</f>
        <v>0</v>
      </c>
      <c r="W47" s="375" t="e">
        <f>IF([40]SNIPRAK!W47="","",[40]SNIPRAK!W47)</f>
        <v>#DIV/0!</v>
      </c>
      <c r="X47" s="375" t="e">
        <f>IF([40]SNIPRAK!X47="","",[40]SNIPRAK!X47)</f>
        <v>#DIV/0!</v>
      </c>
      <c r="Y47" s="351">
        <f>IF([40]SNIPRAK!Y47="","",[40]SNIPRAK!Y47)</f>
        <v>0</v>
      </c>
      <c r="Z47" s="302" t="str">
        <f t="shared" si="8"/>
        <v/>
      </c>
      <c r="AA47" s="201">
        <f t="shared" si="9"/>
        <v>0</v>
      </c>
      <c r="AB47" s="201">
        <f t="shared" si="10"/>
        <v>0</v>
      </c>
      <c r="AC47" s="201">
        <f t="shared" si="11"/>
        <v>1</v>
      </c>
      <c r="AD47" s="201">
        <f t="shared" si="12"/>
        <v>1</v>
      </c>
      <c r="AE47" s="221" t="str">
        <f t="shared" si="13"/>
        <v>Menunjukkan penguasaan dalam Menguasai seni rupa dasar dan komposisi benda</v>
      </c>
      <c r="AF47" s="226" t="str">
        <f t="shared" si="14"/>
        <v>Perlu bantuan dalam Menguasai seni rupa dasar dan komposisi benda</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73"/>
      <c r="B48" s="134" t="str">
        <f t="shared" si="7"/>
        <v/>
      </c>
      <c r="C48" s="135" t="str">
        <f>IF(Data!F44="","",Data!F44)</f>
        <v/>
      </c>
      <c r="D48" s="135" t="str">
        <f>IF(Data!G44="","",Data!G44)</f>
        <v/>
      </c>
      <c r="E48" s="152" t="str">
        <f>IF(Data!H44="","",Data!H44)</f>
        <v/>
      </c>
      <c r="F48" s="135" t="str">
        <f>IF(Data!I44="","",Data!I44)</f>
        <v/>
      </c>
      <c r="G48" s="135">
        <f>IF([40]SNIPRAK!G48="","",[40]SNIPRAK!G48)</f>
        <v>0</v>
      </c>
      <c r="H48" s="135">
        <f>IF([40]SNIPRAK!H48="","",[40]SNIPRAK!H48)</f>
        <v>0</v>
      </c>
      <c r="I48" s="135">
        <f>IF([40]SNIPRAK!I48="","",[40]SNIPRAK!I48)</f>
        <v>0</v>
      </c>
      <c r="J48" s="135">
        <f>IF([40]SNIPRAK!J48="","",[40]SNIPRAK!J48)</f>
        <v>0</v>
      </c>
      <c r="K48" s="135">
        <f>IF([40]SNIPRAK!K48="","",[40]SNIPRAK!K48)</f>
        <v>0</v>
      </c>
      <c r="L48" s="135">
        <f>IF([40]SNIPRAK!L48="","",[40]SNIPRAK!L48)</f>
        <v>0</v>
      </c>
      <c r="M48" s="135">
        <f>IF([40]SNIPRAK!M48="","",[40]SNIPRAK!M48)</f>
        <v>0</v>
      </c>
      <c r="N48" s="135">
        <f>IF([40]SNIPRAK!N48="","",[40]SNIPRAK!N48)</f>
        <v>0</v>
      </c>
      <c r="O48" s="135">
        <f>IF([40]SNIPRAK!O48="","",[40]SNIPRAK!O48)</f>
        <v>0</v>
      </c>
      <c r="P48" s="135">
        <f>IF([40]SNIPRAK!P48="","",[40]SNIPRAK!P48)</f>
        <v>0</v>
      </c>
      <c r="Q48" s="135">
        <f>IF([40]SNIPRAK!Q48="","",[40]SNIPRAK!Q48)</f>
        <v>0</v>
      </c>
      <c r="R48" s="135">
        <f>IF([40]SNIPRAK!R48="","",[40]SNIPRAK!R48)</f>
        <v>0</v>
      </c>
      <c r="S48" s="135">
        <f>IF([40]SNIPRAK!S48="","",[40]SNIPRAK!S48)</f>
        <v>0</v>
      </c>
      <c r="T48" s="135">
        <f>IF([40]SNIPRAK!T48="","",[40]SNIPRAK!T48)</f>
        <v>0</v>
      </c>
      <c r="U48" s="135">
        <f>IF([40]SNIPRAK!U48="","",[40]SNIPRAK!U48)</f>
        <v>0</v>
      </c>
      <c r="V48" s="350">
        <f>IF([40]SNIPRAK!V48="","",[40]SNIPRAK!V48)</f>
        <v>0</v>
      </c>
      <c r="W48" s="375" t="e">
        <f>IF([40]SNIPRAK!W48="","",[40]SNIPRAK!W48)</f>
        <v>#DIV/0!</v>
      </c>
      <c r="X48" s="375" t="e">
        <f>IF([40]SNIPRAK!X48="","",[40]SNIPRAK!X48)</f>
        <v>#DIV/0!</v>
      </c>
      <c r="Y48" s="351">
        <f>IF([40]SNIPRAK!Y48="","",[40]SNIPRAK!Y48)</f>
        <v>0</v>
      </c>
      <c r="Z48" s="302" t="str">
        <f t="shared" si="8"/>
        <v/>
      </c>
      <c r="AA48" s="201">
        <f t="shared" si="9"/>
        <v>0</v>
      </c>
      <c r="AB48" s="201">
        <f t="shared" si="10"/>
        <v>0</v>
      </c>
      <c r="AC48" s="201">
        <f t="shared" si="11"/>
        <v>1</v>
      </c>
      <c r="AD48" s="201">
        <f t="shared" si="12"/>
        <v>1</v>
      </c>
      <c r="AE48" s="221" t="str">
        <f t="shared" si="13"/>
        <v>Menunjukkan penguasaan dalam Menguasai seni rupa dasar dan komposisi benda</v>
      </c>
      <c r="AF48" s="226" t="str">
        <f t="shared" si="14"/>
        <v>Perlu bantuan dalam Menguasai seni rupa dasar dan komposisi benda</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73"/>
      <c r="B49" s="134" t="str">
        <f t="shared" si="7"/>
        <v/>
      </c>
      <c r="C49" s="135" t="str">
        <f>IF(Data!F45="","",Data!F45)</f>
        <v/>
      </c>
      <c r="D49" s="135" t="str">
        <f>IF(Data!G45="","",Data!G45)</f>
        <v/>
      </c>
      <c r="E49" s="152" t="str">
        <f>IF(Data!H45="","",Data!H45)</f>
        <v/>
      </c>
      <c r="F49" s="135" t="str">
        <f>IF(Data!I45="","",Data!I45)</f>
        <v/>
      </c>
      <c r="G49" s="135">
        <f>IF([40]SNIPRAK!G49="","",[40]SNIPRAK!G49)</f>
        <v>0</v>
      </c>
      <c r="H49" s="135">
        <f>IF([40]SNIPRAK!H49="","",[40]SNIPRAK!H49)</f>
        <v>0</v>
      </c>
      <c r="I49" s="135">
        <f>IF([40]SNIPRAK!I49="","",[40]SNIPRAK!I49)</f>
        <v>0</v>
      </c>
      <c r="J49" s="135">
        <f>IF([40]SNIPRAK!J49="","",[40]SNIPRAK!J49)</f>
        <v>0</v>
      </c>
      <c r="K49" s="135">
        <f>IF([40]SNIPRAK!K49="","",[40]SNIPRAK!K49)</f>
        <v>0</v>
      </c>
      <c r="L49" s="135">
        <f>IF([40]SNIPRAK!L49="","",[40]SNIPRAK!L49)</f>
        <v>0</v>
      </c>
      <c r="M49" s="135">
        <f>IF([40]SNIPRAK!M49="","",[40]SNIPRAK!M49)</f>
        <v>0</v>
      </c>
      <c r="N49" s="135">
        <f>IF([40]SNIPRAK!N49="","",[40]SNIPRAK!N49)</f>
        <v>0</v>
      </c>
      <c r="O49" s="135">
        <f>IF([40]SNIPRAK!O49="","",[40]SNIPRAK!O49)</f>
        <v>0</v>
      </c>
      <c r="P49" s="135">
        <f>IF([40]SNIPRAK!P49="","",[40]SNIPRAK!P49)</f>
        <v>0</v>
      </c>
      <c r="Q49" s="135">
        <f>IF([40]SNIPRAK!Q49="","",[40]SNIPRAK!Q49)</f>
        <v>0</v>
      </c>
      <c r="R49" s="135">
        <f>IF([40]SNIPRAK!R49="","",[40]SNIPRAK!R49)</f>
        <v>0</v>
      </c>
      <c r="S49" s="135">
        <f>IF([40]SNIPRAK!S49="","",[40]SNIPRAK!S49)</f>
        <v>0</v>
      </c>
      <c r="T49" s="135">
        <f>IF([40]SNIPRAK!T49="","",[40]SNIPRAK!T49)</f>
        <v>0</v>
      </c>
      <c r="U49" s="135">
        <f>IF([40]SNIPRAK!U49="","",[40]SNIPRAK!U49)</f>
        <v>0</v>
      </c>
      <c r="V49" s="350">
        <f>IF([40]SNIPRAK!V49="","",[40]SNIPRAK!V49)</f>
        <v>0</v>
      </c>
      <c r="W49" s="375" t="e">
        <f>IF([40]SNIPRAK!W49="","",[40]SNIPRAK!W49)</f>
        <v>#DIV/0!</v>
      </c>
      <c r="X49" s="375" t="e">
        <f>IF([40]SNIPRAK!X49="","",[40]SNIPRAK!X49)</f>
        <v>#DIV/0!</v>
      </c>
      <c r="Y49" s="351">
        <f>IF([40]SNIPRAK!Y49="","",[40]SNIPRAK!Y49)</f>
        <v>0</v>
      </c>
      <c r="Z49" s="302" t="str">
        <f t="shared" si="8"/>
        <v/>
      </c>
      <c r="AA49" s="201">
        <f t="shared" si="9"/>
        <v>0</v>
      </c>
      <c r="AB49" s="201">
        <f t="shared" si="10"/>
        <v>0</v>
      </c>
      <c r="AC49" s="201">
        <f t="shared" si="11"/>
        <v>1</v>
      </c>
      <c r="AD49" s="201">
        <f t="shared" si="12"/>
        <v>1</v>
      </c>
      <c r="AE49" s="221" t="str">
        <f t="shared" si="13"/>
        <v>Menunjukkan penguasaan dalam Menguasai seni rupa dasar dan komposisi benda</v>
      </c>
      <c r="AF49" s="226" t="str">
        <f t="shared" si="14"/>
        <v>Perlu bantuan dalam Menguasai seni rupa dasar dan komposisi benda</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73"/>
      <c r="B50" s="134" t="str">
        <f t="shared" si="7"/>
        <v/>
      </c>
      <c r="C50" s="135" t="str">
        <f>IF(Data!F46="","",Data!F46)</f>
        <v/>
      </c>
      <c r="D50" s="135" t="str">
        <f>IF(Data!G46="","",Data!G46)</f>
        <v/>
      </c>
      <c r="E50" s="152" t="str">
        <f>IF(Data!H46="","",Data!H46)</f>
        <v/>
      </c>
      <c r="F50" s="135" t="str">
        <f>IF(Data!I46="","",Data!I46)</f>
        <v/>
      </c>
      <c r="G50" s="135">
        <f>IF([40]SNIPRAK!G50="","",[40]SNIPRAK!G50)</f>
        <v>0</v>
      </c>
      <c r="H50" s="135">
        <f>IF([40]SNIPRAK!H50="","",[40]SNIPRAK!H50)</f>
        <v>0</v>
      </c>
      <c r="I50" s="135">
        <f>IF([40]SNIPRAK!I50="","",[40]SNIPRAK!I50)</f>
        <v>0</v>
      </c>
      <c r="J50" s="135">
        <f>IF([40]SNIPRAK!J50="","",[40]SNIPRAK!J50)</f>
        <v>0</v>
      </c>
      <c r="K50" s="135">
        <f>IF([40]SNIPRAK!K50="","",[40]SNIPRAK!K50)</f>
        <v>0</v>
      </c>
      <c r="L50" s="135">
        <f>IF([40]SNIPRAK!L50="","",[40]SNIPRAK!L50)</f>
        <v>0</v>
      </c>
      <c r="M50" s="135">
        <f>IF([40]SNIPRAK!M50="","",[40]SNIPRAK!M50)</f>
        <v>0</v>
      </c>
      <c r="N50" s="135">
        <f>IF([40]SNIPRAK!N50="","",[40]SNIPRAK!N50)</f>
        <v>0</v>
      </c>
      <c r="O50" s="135">
        <f>IF([40]SNIPRAK!O50="","",[40]SNIPRAK!O50)</f>
        <v>0</v>
      </c>
      <c r="P50" s="135">
        <f>IF([40]SNIPRAK!P50="","",[40]SNIPRAK!P50)</f>
        <v>0</v>
      </c>
      <c r="Q50" s="135">
        <f>IF([40]SNIPRAK!Q50="","",[40]SNIPRAK!Q50)</f>
        <v>0</v>
      </c>
      <c r="R50" s="135">
        <f>IF([40]SNIPRAK!R50="","",[40]SNIPRAK!R50)</f>
        <v>0</v>
      </c>
      <c r="S50" s="135">
        <f>IF([40]SNIPRAK!S50="","",[40]SNIPRAK!S50)</f>
        <v>0</v>
      </c>
      <c r="T50" s="135">
        <f>IF([40]SNIPRAK!T50="","",[40]SNIPRAK!T50)</f>
        <v>0</v>
      </c>
      <c r="U50" s="135">
        <f>IF([40]SNIPRAK!U50="","",[40]SNIPRAK!U50)</f>
        <v>0</v>
      </c>
      <c r="V50" s="350">
        <f>IF([40]SNIPRAK!V50="","",[40]SNIPRAK!V50)</f>
        <v>0</v>
      </c>
      <c r="W50" s="375" t="e">
        <f>IF([40]SNIPRAK!W50="","",[40]SNIPRAK!W50)</f>
        <v>#DIV/0!</v>
      </c>
      <c r="X50" s="375" t="e">
        <f>IF([40]SNIPRAK!X50="","",[40]SNIPRAK!X50)</f>
        <v>#DIV/0!</v>
      </c>
      <c r="Y50" s="351">
        <f>IF([40]SNIPRAK!Y50="","",[40]SNIPRAK!Y50)</f>
        <v>0</v>
      </c>
      <c r="Z50" s="302" t="str">
        <f t="shared" si="8"/>
        <v/>
      </c>
      <c r="AA50" s="201">
        <f t="shared" si="9"/>
        <v>0</v>
      </c>
      <c r="AB50" s="201">
        <f t="shared" si="10"/>
        <v>0</v>
      </c>
      <c r="AC50" s="201">
        <f t="shared" si="11"/>
        <v>1</v>
      </c>
      <c r="AD50" s="201">
        <f t="shared" si="12"/>
        <v>1</v>
      </c>
      <c r="AE50" s="221" t="str">
        <f t="shared" si="13"/>
        <v>Menunjukkan penguasaan dalam Menguasai seni rupa dasar dan komposisi benda</v>
      </c>
      <c r="AF50" s="226" t="str">
        <f t="shared" si="14"/>
        <v>Perlu bantuan dalam Menguasai seni rupa dasar dan komposisi benda</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73"/>
      <c r="B51" s="134" t="str">
        <f t="shared" si="7"/>
        <v/>
      </c>
      <c r="C51" s="135" t="str">
        <f>IF(Data!F47="","",Data!F47)</f>
        <v/>
      </c>
      <c r="D51" s="135" t="str">
        <f>IF(Data!G47="","",Data!G47)</f>
        <v/>
      </c>
      <c r="E51" s="152" t="str">
        <f>IF(Data!H47="","",Data!H47)</f>
        <v/>
      </c>
      <c r="F51" s="135" t="str">
        <f>IF(Data!I47="","",Data!I47)</f>
        <v/>
      </c>
      <c r="G51" s="135">
        <f>IF([40]SNIPRAK!G51="","",[40]SNIPRAK!G51)</f>
        <v>0</v>
      </c>
      <c r="H51" s="135">
        <f>IF([40]SNIPRAK!H51="","",[40]SNIPRAK!H51)</f>
        <v>0</v>
      </c>
      <c r="I51" s="135">
        <f>IF([40]SNIPRAK!I51="","",[40]SNIPRAK!I51)</f>
        <v>0</v>
      </c>
      <c r="J51" s="135">
        <f>IF([40]SNIPRAK!J51="","",[40]SNIPRAK!J51)</f>
        <v>0</v>
      </c>
      <c r="K51" s="135">
        <f>IF([40]SNIPRAK!K51="","",[40]SNIPRAK!K51)</f>
        <v>0</v>
      </c>
      <c r="L51" s="135">
        <f>IF([40]SNIPRAK!L51="","",[40]SNIPRAK!L51)</f>
        <v>0</v>
      </c>
      <c r="M51" s="135">
        <f>IF([40]SNIPRAK!M51="","",[40]SNIPRAK!M51)</f>
        <v>0</v>
      </c>
      <c r="N51" s="135">
        <f>IF([40]SNIPRAK!N51="","",[40]SNIPRAK!N51)</f>
        <v>0</v>
      </c>
      <c r="O51" s="135">
        <f>IF([40]SNIPRAK!O51="","",[40]SNIPRAK!O51)</f>
        <v>0</v>
      </c>
      <c r="P51" s="135">
        <f>IF([40]SNIPRAK!P51="","",[40]SNIPRAK!P51)</f>
        <v>0</v>
      </c>
      <c r="Q51" s="135">
        <f>IF([40]SNIPRAK!Q51="","",[40]SNIPRAK!Q51)</f>
        <v>0</v>
      </c>
      <c r="R51" s="135">
        <f>IF([40]SNIPRAK!R51="","",[40]SNIPRAK!R51)</f>
        <v>0</v>
      </c>
      <c r="S51" s="135">
        <f>IF([40]SNIPRAK!S51="","",[40]SNIPRAK!S51)</f>
        <v>0</v>
      </c>
      <c r="T51" s="135">
        <f>IF([40]SNIPRAK!T51="","",[40]SNIPRAK!T51)</f>
        <v>0</v>
      </c>
      <c r="U51" s="135">
        <f>IF([40]SNIPRAK!U51="","",[40]SNIPRAK!U51)</f>
        <v>0</v>
      </c>
      <c r="V51" s="350">
        <f>IF([40]SNIPRAK!V51="","",[40]SNIPRAK!V51)</f>
        <v>0</v>
      </c>
      <c r="W51" s="301">
        <f t="shared" ref="W51:W54" si="15">IF(COUNT(G51:N51)&lt;2,"",ROUND(SUM(G51:N51)/$W$6,0))</f>
        <v>0</v>
      </c>
      <c r="X51" s="301">
        <f t="shared" ref="X51:X54" si="16">IF(COUNT(O51:V51)&lt;2,"",ROUND(SUM(O51:V51)/$X$6,0))</f>
        <v>0</v>
      </c>
      <c r="Y51" s="351">
        <f>IF([40]SNIPRAK!Y51="","",[40]SNIPRAK!Y51)</f>
        <v>0</v>
      </c>
      <c r="Z51" s="302">
        <f t="shared" si="8"/>
        <v>0</v>
      </c>
      <c r="AA51" s="201">
        <f t="shared" si="9"/>
        <v>0</v>
      </c>
      <c r="AB51" s="201">
        <f t="shared" si="10"/>
        <v>0</v>
      </c>
      <c r="AC51" s="201">
        <f t="shared" si="11"/>
        <v>1</v>
      </c>
      <c r="AD51" s="201">
        <f t="shared" si="12"/>
        <v>1</v>
      </c>
      <c r="AE51" s="221" t="str">
        <f t="shared" si="13"/>
        <v>Menunjukkan penguasaan dalam Menguasai seni rupa dasar dan komposisi benda</v>
      </c>
      <c r="AF51" s="226" t="str">
        <f t="shared" si="14"/>
        <v>Perlu bantuan dalam Menguasai seni rupa dasar dan komposisi benda</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73"/>
      <c r="B52" s="134" t="str">
        <f t="shared" si="7"/>
        <v/>
      </c>
      <c r="C52" s="135" t="str">
        <f>IF(Data!F48="","",Data!F48)</f>
        <v/>
      </c>
      <c r="D52" s="135" t="str">
        <f>IF(Data!G48="","",Data!G48)</f>
        <v/>
      </c>
      <c r="E52" s="152" t="str">
        <f>IF(Data!H48="","",Data!H48)</f>
        <v/>
      </c>
      <c r="F52" s="135" t="str">
        <f>IF(Data!I48="","",Data!I48)</f>
        <v/>
      </c>
      <c r="G52" s="135">
        <f>IF([40]SNIPRAK!G52="","",[40]SNIPRAK!G52)</f>
        <v>0</v>
      </c>
      <c r="H52" s="135">
        <f>IF([40]SNIPRAK!H52="","",[40]SNIPRAK!H52)</f>
        <v>0</v>
      </c>
      <c r="I52" s="135">
        <f>IF([40]SNIPRAK!I52="","",[40]SNIPRAK!I52)</f>
        <v>0</v>
      </c>
      <c r="J52" s="135">
        <f>IF([40]SNIPRAK!J52="","",[40]SNIPRAK!J52)</f>
        <v>0</v>
      </c>
      <c r="K52" s="135">
        <f>IF([40]SNIPRAK!K52="","",[40]SNIPRAK!K52)</f>
        <v>0</v>
      </c>
      <c r="L52" s="135">
        <f>IF([40]SNIPRAK!L52="","",[40]SNIPRAK!L52)</f>
        <v>0</v>
      </c>
      <c r="M52" s="135">
        <f>IF([40]SNIPRAK!M52="","",[40]SNIPRAK!M52)</f>
        <v>0</v>
      </c>
      <c r="N52" s="135">
        <f>IF([40]SNIPRAK!N52="","",[40]SNIPRAK!N52)</f>
        <v>0</v>
      </c>
      <c r="O52" s="135">
        <f>IF([40]SNIPRAK!O52="","",[40]SNIPRAK!O52)</f>
        <v>0</v>
      </c>
      <c r="P52" s="135">
        <f>IF([40]SNIPRAK!P52="","",[40]SNIPRAK!P52)</f>
        <v>0</v>
      </c>
      <c r="Q52" s="135">
        <f>IF([40]SNIPRAK!Q52="","",[40]SNIPRAK!Q52)</f>
        <v>0</v>
      </c>
      <c r="R52" s="135">
        <f>IF([40]SNIPRAK!R52="","",[40]SNIPRAK!R52)</f>
        <v>0</v>
      </c>
      <c r="S52" s="135">
        <f>IF([40]SNIPRAK!S52="","",[40]SNIPRAK!S52)</f>
        <v>0</v>
      </c>
      <c r="T52" s="135">
        <f>IF([40]SNIPRAK!T52="","",[40]SNIPRAK!T52)</f>
        <v>0</v>
      </c>
      <c r="U52" s="135">
        <f>IF([40]SNIPRAK!U52="","",[40]SNIPRAK!U52)</f>
        <v>0</v>
      </c>
      <c r="V52" s="350">
        <f>IF([40]SNIPRAK!V52="","",[40]SNIPRAK!V52)</f>
        <v>0</v>
      </c>
      <c r="W52" s="301">
        <f t="shared" si="15"/>
        <v>0</v>
      </c>
      <c r="X52" s="301">
        <f t="shared" si="16"/>
        <v>0</v>
      </c>
      <c r="Y52" s="351">
        <f>IF([40]SNIPRAK!Y52="","",[40]SNIPRAK!Y52)</f>
        <v>0</v>
      </c>
      <c r="Z52" s="302">
        <f t="shared" si="8"/>
        <v>0</v>
      </c>
      <c r="AA52" s="201">
        <f t="shared" si="9"/>
        <v>0</v>
      </c>
      <c r="AB52" s="201">
        <f t="shared" si="10"/>
        <v>0</v>
      </c>
      <c r="AC52" s="201">
        <f t="shared" si="11"/>
        <v>1</v>
      </c>
      <c r="AD52" s="201">
        <f t="shared" si="12"/>
        <v>1</v>
      </c>
      <c r="AE52" s="221" t="str">
        <f t="shared" si="13"/>
        <v>Menunjukkan penguasaan dalam Menguasai seni rupa dasar dan komposisi benda</v>
      </c>
      <c r="AF52" s="226" t="str">
        <f t="shared" si="14"/>
        <v>Perlu bantuan dalam Menguasai seni rupa dasar dan komposisi benda</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73"/>
      <c r="B53" s="134" t="str">
        <f t="shared" si="7"/>
        <v/>
      </c>
      <c r="C53" s="135" t="str">
        <f>IF(Data!F49="","",Data!F49)</f>
        <v/>
      </c>
      <c r="D53" s="135" t="str">
        <f>IF(Data!G49="","",Data!G49)</f>
        <v/>
      </c>
      <c r="E53" s="152" t="str">
        <f>IF(Data!H49="","",Data!H49)</f>
        <v/>
      </c>
      <c r="F53" s="135" t="str">
        <f>IF(Data!I49="","",Data!I49)</f>
        <v/>
      </c>
      <c r="G53" s="135">
        <f>IF([40]SNIPRAK!G53="","",[40]SNIPRAK!G53)</f>
        <v>0</v>
      </c>
      <c r="H53" s="135">
        <f>IF([40]SNIPRAK!H53="","",[40]SNIPRAK!H53)</f>
        <v>0</v>
      </c>
      <c r="I53" s="135">
        <f>IF([40]SNIPRAK!I53="","",[40]SNIPRAK!I53)</f>
        <v>0</v>
      </c>
      <c r="J53" s="135">
        <f>IF([40]SNIPRAK!J53="","",[40]SNIPRAK!J53)</f>
        <v>0</v>
      </c>
      <c r="K53" s="135">
        <f>IF([40]SNIPRAK!K53="","",[40]SNIPRAK!K53)</f>
        <v>0</v>
      </c>
      <c r="L53" s="135">
        <f>IF([40]SNIPRAK!L53="","",[40]SNIPRAK!L53)</f>
        <v>0</v>
      </c>
      <c r="M53" s="135">
        <f>IF([40]SNIPRAK!M53="","",[40]SNIPRAK!M53)</f>
        <v>0</v>
      </c>
      <c r="N53" s="135">
        <f>IF([40]SNIPRAK!N53="","",[40]SNIPRAK!N53)</f>
        <v>0</v>
      </c>
      <c r="O53" s="135">
        <f>IF([40]SNIPRAK!O53="","",[40]SNIPRAK!O53)</f>
        <v>0</v>
      </c>
      <c r="P53" s="135">
        <f>IF([40]SNIPRAK!P53="","",[40]SNIPRAK!P53)</f>
        <v>0</v>
      </c>
      <c r="Q53" s="135">
        <f>IF([40]SNIPRAK!Q53="","",[40]SNIPRAK!Q53)</f>
        <v>0</v>
      </c>
      <c r="R53" s="135">
        <f>IF([40]SNIPRAK!R53="","",[40]SNIPRAK!R53)</f>
        <v>0</v>
      </c>
      <c r="S53" s="135">
        <f>IF([40]SNIPRAK!S53="","",[40]SNIPRAK!S53)</f>
        <v>0</v>
      </c>
      <c r="T53" s="135">
        <f>IF([40]SNIPRAK!T53="","",[40]SNIPRAK!T53)</f>
        <v>0</v>
      </c>
      <c r="U53" s="135">
        <f>IF([40]SNIPRAK!U53="","",[40]SNIPRAK!U53)</f>
        <v>0</v>
      </c>
      <c r="V53" s="350">
        <f>IF([40]SNIPRAK!V53="","",[40]SNIPRAK!V53)</f>
        <v>0</v>
      </c>
      <c r="W53" s="301">
        <f t="shared" si="15"/>
        <v>0</v>
      </c>
      <c r="X53" s="301">
        <f t="shared" si="16"/>
        <v>0</v>
      </c>
      <c r="Y53" s="351">
        <f>IF([40]SNIPRAK!Y53="","",[40]SNIPRAK!Y53)</f>
        <v>0</v>
      </c>
      <c r="Z53" s="302">
        <f t="shared" si="8"/>
        <v>0</v>
      </c>
      <c r="AA53" s="201">
        <f t="shared" si="9"/>
        <v>0</v>
      </c>
      <c r="AB53" s="201">
        <f t="shared" si="10"/>
        <v>0</v>
      </c>
      <c r="AC53" s="201">
        <f t="shared" si="11"/>
        <v>1</v>
      </c>
      <c r="AD53" s="201">
        <f t="shared" si="12"/>
        <v>1</v>
      </c>
      <c r="AE53" s="221" t="str">
        <f t="shared" si="13"/>
        <v>Menunjukkan penguasaan dalam Menguasai seni rupa dasar dan komposisi benda</v>
      </c>
      <c r="AF53" s="226" t="str">
        <f t="shared" si="14"/>
        <v>Perlu bantuan dalam Menguasai seni rupa dasar dan komposisi benda</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x14ac:dyDescent="0.25">
      <c r="A54" s="173"/>
      <c r="B54" s="134" t="e">
        <f t="shared" si="7"/>
        <v>#VALUE!</v>
      </c>
      <c r="C54" s="135">
        <f>IF(Data!F50="","",Data!F50)</f>
        <v>2</v>
      </c>
      <c r="D54" s="135">
        <f>IF(Data!G50="","",Data!G50)</f>
        <v>3</v>
      </c>
      <c r="E54" s="152">
        <f>IF(Data!H50="","",Data!H50)</f>
        <v>4</v>
      </c>
      <c r="F54" s="135">
        <f>IF(Data!I50="","",Data!I50)</f>
        <v>5</v>
      </c>
      <c r="G54" s="135">
        <f>IF([40]SNIPRAK!G54="","",[40]SNIPRAK!G54)</f>
        <v>0</v>
      </c>
      <c r="H54" s="135">
        <f>IF([40]SNIPRAK!H54="","",[40]SNIPRAK!H54)</f>
        <v>0</v>
      </c>
      <c r="I54" s="135">
        <f>IF([40]SNIPRAK!I54="","",[40]SNIPRAK!I54)</f>
        <v>0</v>
      </c>
      <c r="J54" s="135">
        <f>IF([40]SNIPRAK!J54="","",[40]SNIPRAK!J54)</f>
        <v>0</v>
      </c>
      <c r="K54" s="135">
        <f>IF([40]SNIPRAK!K54="","",[40]SNIPRAK!K54)</f>
        <v>0</v>
      </c>
      <c r="L54" s="135">
        <f>IF([40]SNIPRAK!L54="","",[40]SNIPRAK!L54)</f>
        <v>0</v>
      </c>
      <c r="M54" s="135">
        <f>IF([40]SNIPRAK!M54="","",[40]SNIPRAK!M54)</f>
        <v>0</v>
      </c>
      <c r="N54" s="135">
        <f>IF([40]SNIPRAK!N54="","",[40]SNIPRAK!N54)</f>
        <v>0</v>
      </c>
      <c r="O54" s="135">
        <f>IF([40]SNIPRAK!O54="","",[40]SNIPRAK!O54)</f>
        <v>0</v>
      </c>
      <c r="P54" s="135">
        <f>IF([40]SNIPRAK!P54="","",[40]SNIPRAK!P54)</f>
        <v>0</v>
      </c>
      <c r="Q54" s="135">
        <f>IF([40]SNIPRAK!Q54="","",[40]SNIPRAK!Q54)</f>
        <v>0</v>
      </c>
      <c r="R54" s="135">
        <f>IF([40]SNIPRAK!R54="","",[40]SNIPRAK!R54)</f>
        <v>0</v>
      </c>
      <c r="S54" s="135">
        <f>IF([40]SNIPRAK!S54="","",[40]SNIPRAK!S54)</f>
        <v>0</v>
      </c>
      <c r="T54" s="135">
        <f>IF([40]SNIPRAK!T54="","",[40]SNIPRAK!T54)</f>
        <v>0</v>
      </c>
      <c r="U54" s="135" t="str">
        <f>IF([40]SNIPRAK!U54="","",[40]SNIPRAK!U54)</f>
        <v>Pegandon,        Desember  2023</v>
      </c>
      <c r="V54" s="350">
        <f>IF([40]SNIPRAK!V54="","",[40]SNIPRAK!V54)</f>
        <v>0</v>
      </c>
      <c r="W54" s="301">
        <f t="shared" si="15"/>
        <v>0</v>
      </c>
      <c r="X54" s="301">
        <f t="shared" si="16"/>
        <v>0</v>
      </c>
      <c r="Y54" s="351">
        <f>IF([40]SNIPRAK!Y54="","",[40]SNIPRAK!Y54)</f>
        <v>0</v>
      </c>
      <c r="Z54" s="302">
        <f t="shared" si="8"/>
        <v>0</v>
      </c>
      <c r="AA54" s="201">
        <f t="shared" si="9"/>
        <v>0</v>
      </c>
      <c r="AB54" s="201">
        <f t="shared" si="10"/>
        <v>0</v>
      </c>
      <c r="AC54" s="201">
        <f t="shared" si="11"/>
        <v>1</v>
      </c>
      <c r="AD54" s="201">
        <f t="shared" si="12"/>
        <v>1</v>
      </c>
      <c r="AE54" s="221" t="str">
        <f t="shared" si="13"/>
        <v>Menunjukkan penguasaan dalam Menguasai seni rupa dasar dan komposisi benda</v>
      </c>
      <c r="AF54" s="226" t="str">
        <f t="shared" si="14"/>
        <v>Perlu bantuan dalam Menguasai seni rupa dasar dan komposisi benda</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x14ac:dyDescent="0.25">
      <c r="A55" s="173"/>
      <c r="B55" s="184">
        <v>1</v>
      </c>
      <c r="C55" s="184">
        <v>2</v>
      </c>
      <c r="D55" s="184">
        <v>3</v>
      </c>
      <c r="E55" s="184">
        <v>4</v>
      </c>
      <c r="F55" s="184">
        <v>5</v>
      </c>
      <c r="G55" s="353">
        <f>IF([40]SNIPRAK!G46="","",[40]SNIPRAK!G46)</f>
        <v>0</v>
      </c>
      <c r="H55" s="354">
        <f>IF([40]SNIPRAK!H46="","",[40]SNIPRAK!H46)</f>
        <v>0</v>
      </c>
      <c r="I55" s="354">
        <f>IF([40]SNIPRAK!I46="","",[40]SNIPRAK!I46)</f>
        <v>0</v>
      </c>
      <c r="J55" s="354">
        <f>IF([40]SNIPRAK!J46="","",[40]SNIPRAK!J46)</f>
        <v>0</v>
      </c>
      <c r="K55" s="354">
        <f>IF([40]SNIPRAK!K46="","",[40]SNIPRAK!K46)</f>
        <v>0</v>
      </c>
      <c r="L55" s="354">
        <f>IF([40]SNIPRAK!L46="","",[40]SNIPRAK!L46)</f>
        <v>0</v>
      </c>
      <c r="M55" s="354">
        <f>IF([40]SNIPRAK!M46="","",[40]SNIPRAK!M46)</f>
        <v>0</v>
      </c>
      <c r="N55" s="355">
        <f>IF([40]SNIPRAK!N46="","",[40]SNIPRAK!N46)</f>
        <v>0</v>
      </c>
      <c r="O55" s="135">
        <f>IF([40]SNIPRAK!O46="","",[40]SNIPRAK!O46)</f>
        <v>0</v>
      </c>
      <c r="P55" s="135">
        <f>IF([40]SNIPRAK!P46="","",[40]SNIPRAK!P46)</f>
        <v>0</v>
      </c>
      <c r="Q55" s="135">
        <f>IF([40]SNIPRAK!Q46="","",[40]SNIPRAK!Q46)</f>
        <v>0</v>
      </c>
      <c r="R55" s="135">
        <f>IF([40]SNIPRAK!R46="","",[40]SNIPRAK!R46)</f>
        <v>0</v>
      </c>
      <c r="S55" s="135">
        <f>IF([40]SNIPRAK!S46="","",[40]SNIPRAK!S46)</f>
        <v>0</v>
      </c>
      <c r="T55" s="135">
        <f>IF([40]SNIPRAK!T46="","",[40]SNIPRAK!T46)</f>
        <v>0</v>
      </c>
      <c r="U55" s="135">
        <f>IF([40]SNIPRAK!U46="","",[40]SNIPRAK!U46)</f>
        <v>0</v>
      </c>
      <c r="V55" s="350">
        <f>IF([40]SNIPRAK!V46="","",[40]SNIPRAK!V46)</f>
        <v>0</v>
      </c>
      <c r="W55" s="184">
        <v>22</v>
      </c>
      <c r="X55" s="184">
        <v>23</v>
      </c>
      <c r="Y55" s="184">
        <v>24</v>
      </c>
      <c r="Z55" s="184">
        <v>25</v>
      </c>
      <c r="AA55" s="184">
        <v>27</v>
      </c>
      <c r="AB55" s="184">
        <v>28</v>
      </c>
      <c r="AC55" s="184">
        <v>31</v>
      </c>
      <c r="AD55" s="184">
        <v>32</v>
      </c>
      <c r="AE55" s="184">
        <v>33</v>
      </c>
      <c r="AF55" s="184">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73"/>
      <c r="B56" s="184"/>
      <c r="C56" s="184"/>
      <c r="D56" s="184"/>
      <c r="E56" s="184"/>
      <c r="F56" s="184"/>
      <c r="G56" s="353">
        <f>IF([40]SNIPRAK!G47="","",[40]SNIPRAK!G47)</f>
        <v>0</v>
      </c>
      <c r="H56" s="354">
        <f>IF([40]SNIPRAK!H47="","",[40]SNIPRAK!H47)</f>
        <v>0</v>
      </c>
      <c r="I56" s="354">
        <f>IF([40]SNIPRAK!I47="","",[40]SNIPRAK!I47)</f>
        <v>0</v>
      </c>
      <c r="J56" s="354">
        <f>IF([40]SNIPRAK!J47="","",[40]SNIPRAK!J47)</f>
        <v>0</v>
      </c>
      <c r="K56" s="354">
        <f>IF([40]SNIPRAK!K47="","",[40]SNIPRAK!K47)</f>
        <v>0</v>
      </c>
      <c r="L56" s="354">
        <f>IF([40]SNIPRAK!L47="","",[40]SNIPRAK!L47)</f>
        <v>0</v>
      </c>
      <c r="M56" s="354">
        <f>IF([40]SNIPRAK!M47="","",[40]SNIPRAK!M47)</f>
        <v>0</v>
      </c>
      <c r="N56" s="355">
        <f>IF([40]SNIPRAK!N47="","",[40]SNIPRAK!N47)</f>
        <v>0</v>
      </c>
      <c r="O56" s="135">
        <f>IF([40]SNIPRAK!O47="","",[40]SNIPRAK!O47)</f>
        <v>0</v>
      </c>
      <c r="P56" s="135">
        <f>IF([40]SNIPRAK!P47="","",[40]SNIPRAK!P47)</f>
        <v>0</v>
      </c>
      <c r="Q56" s="135">
        <f>IF([40]SNIPRAK!Q47="","",[40]SNIPRAK!Q47)</f>
        <v>0</v>
      </c>
      <c r="R56" s="135">
        <f>IF([40]SNIPRAK!R47="","",[40]SNIPRAK!R47)</f>
        <v>0</v>
      </c>
      <c r="S56" s="135">
        <f>IF([40]SNIPRAK!S47="","",[40]SNIPRAK!S47)</f>
        <v>0</v>
      </c>
      <c r="T56" s="135">
        <f>IF([40]SNIPRAK!T47="","",[40]SNIPRAK!T47)</f>
        <v>0</v>
      </c>
      <c r="U56" s="135">
        <f>IF([40]SNIPRAK!U47="","",[40]SNIPRAK!U47)</f>
        <v>0</v>
      </c>
      <c r="V56" s="350">
        <f>IF([40]SNIPRAK!V47="","",[40]SNIPRAK!V47)</f>
        <v>0</v>
      </c>
      <c r="W56" s="184"/>
      <c r="X56" s="184"/>
      <c r="Y56" s="184"/>
      <c r="Z56" s="184"/>
      <c r="AA56" s="184"/>
      <c r="AB56" s="184"/>
      <c r="AC56" s="184"/>
      <c r="AD56" s="184"/>
      <c r="AE56" s="184"/>
      <c r="AF56" s="184"/>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c r="AC57" s="247"/>
      <c r="AD57" s="247"/>
      <c r="AE57" s="247"/>
      <c r="AF57" s="247"/>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47"/>
      <c r="C58" s="247"/>
      <c r="D58" s="247"/>
      <c r="E58" s="247"/>
      <c r="F58" s="247"/>
      <c r="G58" s="247"/>
      <c r="H58" s="247"/>
      <c r="I58" s="247"/>
      <c r="J58" s="247"/>
      <c r="K58" s="247"/>
      <c r="L58" s="247"/>
      <c r="M58" s="247"/>
      <c r="N58" s="247"/>
      <c r="O58" s="247"/>
      <c r="P58" s="247"/>
      <c r="Q58" s="247"/>
      <c r="R58" s="247"/>
      <c r="S58" s="247"/>
      <c r="T58" s="247"/>
      <c r="U58" s="249" t="s">
        <v>297</v>
      </c>
      <c r="V58" s="247"/>
      <c r="W58" s="247"/>
      <c r="X58" s="247"/>
      <c r="Y58" s="247"/>
      <c r="Z58" s="247"/>
      <c r="AA58" s="247"/>
      <c r="AB58" s="247"/>
      <c r="AC58" s="247"/>
      <c r="AD58" s="247"/>
      <c r="AE58" s="247"/>
      <c r="AF58" s="247"/>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47"/>
      <c r="C59" s="247"/>
      <c r="D59" s="247"/>
      <c r="E59" s="247"/>
      <c r="F59" s="247"/>
      <c r="G59" s="247"/>
      <c r="H59" s="247"/>
      <c r="I59" s="247"/>
      <c r="J59" s="247"/>
      <c r="K59" s="247"/>
      <c r="L59" s="247"/>
      <c r="M59" s="247"/>
      <c r="N59" s="247"/>
      <c r="O59" s="247"/>
      <c r="P59" s="247"/>
      <c r="Q59" s="247"/>
      <c r="R59" s="247"/>
      <c r="S59" s="247"/>
      <c r="T59" s="247"/>
      <c r="U59" s="249" t="s">
        <v>116</v>
      </c>
      <c r="V59" s="247"/>
      <c r="W59" s="247"/>
      <c r="X59" s="247"/>
      <c r="Y59" s="247"/>
      <c r="Z59" s="247"/>
      <c r="AA59" s="247"/>
      <c r="AB59" s="247"/>
      <c r="AC59" s="247"/>
      <c r="AD59" s="247"/>
      <c r="AE59" s="247"/>
      <c r="AF59" s="247"/>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47"/>
      <c r="C60" s="247"/>
      <c r="D60" s="247"/>
      <c r="E60" s="247"/>
      <c r="F60" s="247"/>
      <c r="G60" s="247"/>
      <c r="H60" s="247"/>
      <c r="I60" s="247"/>
      <c r="J60" s="247"/>
      <c r="K60" s="247"/>
      <c r="L60" s="247"/>
      <c r="M60" s="247"/>
      <c r="N60" s="247"/>
      <c r="O60" s="247"/>
      <c r="P60" s="247"/>
      <c r="Q60" s="247"/>
      <c r="R60" s="247"/>
      <c r="S60" s="247"/>
      <c r="T60" s="247"/>
      <c r="U60" s="247"/>
      <c r="V60" s="247"/>
      <c r="W60" s="247"/>
      <c r="X60" s="247"/>
      <c r="Y60" s="247"/>
      <c r="Z60" s="247"/>
      <c r="AA60" s="247"/>
      <c r="AB60" s="247"/>
      <c r="AC60" s="247"/>
      <c r="AD60" s="247"/>
      <c r="AE60" s="247"/>
      <c r="AF60" s="247"/>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c r="AC61" s="247"/>
      <c r="AD61" s="247"/>
      <c r="AE61" s="247"/>
      <c r="AF61" s="247"/>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47"/>
      <c r="C62" s="247"/>
      <c r="D62" s="247"/>
      <c r="E62" s="247"/>
      <c r="F62" s="247"/>
      <c r="G62" s="247"/>
      <c r="H62" s="247"/>
      <c r="I62" s="247"/>
      <c r="J62" s="247"/>
      <c r="K62" s="247"/>
      <c r="L62" s="247"/>
      <c r="M62" s="247"/>
      <c r="N62" s="247"/>
      <c r="O62" s="247"/>
      <c r="P62" s="247"/>
      <c r="Q62" s="247"/>
      <c r="R62" s="247"/>
      <c r="S62" s="247"/>
      <c r="T62" s="247"/>
      <c r="U62" s="247"/>
      <c r="V62" s="247"/>
      <c r="W62" s="247"/>
      <c r="X62" s="247"/>
      <c r="Y62" s="247"/>
      <c r="Z62" s="247"/>
      <c r="AA62" s="247"/>
      <c r="AB62" s="247"/>
      <c r="AC62" s="247"/>
      <c r="AD62" s="247"/>
      <c r="AE62" s="247"/>
      <c r="AF62" s="247"/>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47"/>
      <c r="C63" s="247"/>
      <c r="D63" s="247"/>
      <c r="E63" s="247"/>
      <c r="F63" s="247"/>
      <c r="G63" s="247"/>
      <c r="H63" s="247"/>
      <c r="I63" s="247"/>
      <c r="J63" s="247"/>
      <c r="K63" s="247"/>
      <c r="L63" s="247"/>
      <c r="M63" s="247"/>
      <c r="N63" s="247"/>
      <c r="O63" s="247"/>
      <c r="P63" s="247"/>
      <c r="Q63" s="247"/>
      <c r="R63" s="247"/>
      <c r="S63" s="247"/>
      <c r="T63" s="247"/>
      <c r="U63" s="259"/>
      <c r="V63" s="250"/>
      <c r="W63" s="250"/>
      <c r="X63" s="250"/>
      <c r="Y63" s="247"/>
      <c r="Z63" s="247"/>
      <c r="AA63" s="247"/>
      <c r="AB63" s="247"/>
      <c r="AC63" s="247"/>
      <c r="AD63" s="247"/>
      <c r="AE63" s="247"/>
      <c r="AF63" s="247"/>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47"/>
      <c r="C64" s="247"/>
      <c r="D64" s="247"/>
      <c r="E64" s="247"/>
      <c r="F64" s="247"/>
      <c r="G64" s="247"/>
      <c r="H64" s="247"/>
      <c r="I64" s="247"/>
      <c r="J64" s="247"/>
      <c r="K64" s="247"/>
      <c r="L64" s="247"/>
      <c r="M64" s="247"/>
      <c r="N64" s="247"/>
      <c r="O64" s="247"/>
      <c r="P64" s="247"/>
      <c r="Q64" s="247"/>
      <c r="R64" s="247"/>
      <c r="S64" s="247"/>
      <c r="T64" s="247"/>
      <c r="U64" s="248" t="s">
        <v>161</v>
      </c>
      <c r="V64" s="247"/>
      <c r="W64" s="247"/>
      <c r="X64" s="247"/>
      <c r="Y64" s="247"/>
      <c r="Z64" s="247"/>
      <c r="AA64" s="247"/>
      <c r="AB64" s="247"/>
      <c r="AC64" s="247"/>
      <c r="AD64" s="247"/>
      <c r="AE64" s="247"/>
      <c r="AF64" s="247"/>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47"/>
      <c r="C65" s="247"/>
      <c r="D65" s="247"/>
      <c r="E65" s="247"/>
      <c r="F65" s="247"/>
      <c r="G65" s="247"/>
      <c r="H65" s="247"/>
      <c r="I65" s="247"/>
      <c r="J65" s="247"/>
      <c r="K65" s="247"/>
      <c r="L65" s="247"/>
      <c r="M65" s="247"/>
      <c r="N65" s="247"/>
      <c r="O65" s="247"/>
      <c r="P65" s="247"/>
      <c r="Q65" s="247"/>
      <c r="R65" s="247"/>
      <c r="S65" s="247"/>
      <c r="T65" s="247"/>
      <c r="U65" s="247"/>
      <c r="V65" s="247"/>
      <c r="W65" s="247"/>
      <c r="X65" s="247"/>
      <c r="Y65" s="247"/>
      <c r="Z65" s="247"/>
      <c r="AA65" s="247"/>
      <c r="AB65" s="247"/>
      <c r="AC65" s="247"/>
      <c r="AD65" s="247"/>
      <c r="AE65" s="247"/>
      <c r="AF65" s="247"/>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73"/>
      <c r="B66" s="32"/>
      <c r="C66" s="33"/>
      <c r="D66" s="33"/>
      <c r="E66" s="32"/>
      <c r="F66" s="32"/>
      <c r="G66" s="239" t="s">
        <v>18</v>
      </c>
      <c r="H66" s="240" t="s">
        <v>118</v>
      </c>
      <c r="I66" s="637" t="s">
        <v>240</v>
      </c>
      <c r="J66" s="638"/>
      <c r="K66" s="638"/>
      <c r="L66" s="638"/>
      <c r="M66" s="638"/>
      <c r="N66" s="638"/>
      <c r="O66" s="638"/>
      <c r="P66" s="638"/>
      <c r="Q66" s="638"/>
      <c r="R66" s="638"/>
      <c r="S66" s="638"/>
      <c r="T66" s="638"/>
      <c r="U66" s="638"/>
      <c r="V66" s="639"/>
      <c r="W66" s="32"/>
      <c r="X66" s="32"/>
      <c r="Y66" s="32"/>
      <c r="Z66" s="33"/>
      <c r="AA66" s="32"/>
      <c r="AB66" s="32"/>
      <c r="AC66" s="32"/>
      <c r="AD66" s="32"/>
      <c r="AE66" s="32"/>
      <c r="AF66" s="32"/>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73"/>
      <c r="B67" s="32"/>
      <c r="C67" s="185" t="s">
        <v>139</v>
      </c>
      <c r="D67" s="33"/>
      <c r="E67" s="32"/>
      <c r="F67" s="640" t="s">
        <v>134</v>
      </c>
      <c r="G67" s="231">
        <v>1</v>
      </c>
      <c r="H67" s="356" t="s">
        <v>119</v>
      </c>
      <c r="I67" s="643" t="str">
        <f>IF([40]SNIPRAK!I63="","",[40]SNIPRAK!I63)</f>
        <v>Menguasai seni rupa dasar dan komposisi benda</v>
      </c>
      <c r="J67" s="644"/>
      <c r="K67" s="644"/>
      <c r="L67" s="644"/>
      <c r="M67" s="644"/>
      <c r="N67" s="644"/>
      <c r="O67" s="644"/>
      <c r="P67" s="644"/>
      <c r="Q67" s="644"/>
      <c r="R67" s="644"/>
      <c r="S67" s="644"/>
      <c r="T67" s="644"/>
      <c r="U67" s="644"/>
      <c r="V67" s="645"/>
      <c r="W67" s="32"/>
      <c r="X67" s="32"/>
      <c r="Y67" s="32"/>
      <c r="Z67" s="33"/>
      <c r="AA67" s="32"/>
      <c r="AB67" s="32"/>
      <c r="AC67" s="32"/>
      <c r="AD67" s="32"/>
      <c r="AE67" s="32"/>
      <c r="AF67" s="32"/>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73"/>
      <c r="B68" s="32"/>
      <c r="C68" s="187" t="s">
        <v>146</v>
      </c>
      <c r="D68" s="187"/>
      <c r="E68" s="32"/>
      <c r="F68" s="641"/>
      <c r="G68" s="232">
        <v>2</v>
      </c>
      <c r="H68" s="357" t="s">
        <v>120</v>
      </c>
      <c r="I68" s="643" t="str">
        <f>IF([40]SNIPRAK!I64="","",[40]SNIPRAK!I64)</f>
        <v>Menemukan pola organis dan pola geometris pada benda sekitar serta mengaplikasikan pola geometris pada warna</v>
      </c>
      <c r="J68" s="644"/>
      <c r="K68" s="644"/>
      <c r="L68" s="644"/>
      <c r="M68" s="644"/>
      <c r="N68" s="644"/>
      <c r="O68" s="644"/>
      <c r="P68" s="644"/>
      <c r="Q68" s="644"/>
      <c r="R68" s="644"/>
      <c r="S68" s="644"/>
      <c r="T68" s="644"/>
      <c r="U68" s="644"/>
      <c r="V68" s="645"/>
      <c r="W68" s="32"/>
      <c r="X68" s="32"/>
      <c r="Y68" s="32"/>
      <c r="Z68" s="33"/>
      <c r="AA68" s="32"/>
      <c r="AB68" s="32"/>
      <c r="AC68" s="32"/>
      <c r="AD68" s="32"/>
      <c r="AE68" s="32"/>
      <c r="AF68" s="32"/>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73"/>
      <c r="B69" s="32"/>
      <c r="C69" s="187" t="s">
        <v>147</v>
      </c>
      <c r="D69" s="187"/>
      <c r="E69" s="32"/>
      <c r="F69" s="641"/>
      <c r="G69" s="232">
        <v>3</v>
      </c>
      <c r="H69" s="358" t="s">
        <v>121</v>
      </c>
      <c r="I69" s="643" t="str">
        <f>IF([40]SNIPRAK!I65="","",[40]SNIPRAK!I65)</f>
        <v>Aneka produk pangan buah</v>
      </c>
      <c r="J69" s="644"/>
      <c r="K69" s="644"/>
      <c r="L69" s="644"/>
      <c r="M69" s="644"/>
      <c r="N69" s="644"/>
      <c r="O69" s="644"/>
      <c r="P69" s="644"/>
      <c r="Q69" s="644"/>
      <c r="R69" s="644"/>
      <c r="S69" s="644"/>
      <c r="T69" s="644"/>
      <c r="U69" s="644"/>
      <c r="V69" s="645"/>
      <c r="W69" s="32"/>
      <c r="X69" s="32"/>
      <c r="Y69" s="32"/>
      <c r="Z69" s="33"/>
      <c r="AA69" s="32"/>
      <c r="AB69" s="32"/>
      <c r="AC69" s="32"/>
      <c r="AD69" s="32"/>
      <c r="AE69" s="32"/>
      <c r="AF69" s="32"/>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73"/>
      <c r="B70" s="32"/>
      <c r="C70" s="215" t="s">
        <v>115</v>
      </c>
      <c r="D70" s="187"/>
      <c r="E70" s="32"/>
      <c r="F70" s="641"/>
      <c r="G70" s="232">
        <v>4</v>
      </c>
      <c r="H70" s="357" t="s">
        <v>122</v>
      </c>
      <c r="I70" s="643" t="str">
        <f>IF([40]SNIPRAK!I66="","",[40]SNIPRAK!I66)</f>
        <v>Produk olahan nonpangan komoditas buah</v>
      </c>
      <c r="J70" s="644"/>
      <c r="K70" s="644"/>
      <c r="L70" s="644"/>
      <c r="M70" s="644"/>
      <c r="N70" s="644"/>
      <c r="O70" s="644"/>
      <c r="P70" s="644"/>
      <c r="Q70" s="644"/>
      <c r="R70" s="644"/>
      <c r="S70" s="644"/>
      <c r="T70" s="644"/>
      <c r="U70" s="644"/>
      <c r="V70" s="645"/>
      <c r="W70" s="32"/>
      <c r="X70" s="32"/>
      <c r="Y70" s="32"/>
      <c r="Z70" s="33"/>
      <c r="AA70" s="32"/>
      <c r="AB70" s="32"/>
      <c r="AC70" s="32"/>
      <c r="AD70" s="32"/>
      <c r="AE70" s="32"/>
      <c r="AF70" s="32"/>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73"/>
      <c r="B71" s="32"/>
      <c r="C71" s="32"/>
      <c r="D71" s="32"/>
      <c r="E71" s="32"/>
      <c r="F71" s="641"/>
      <c r="G71" s="232">
        <v>5</v>
      </c>
      <c r="H71" s="358" t="s">
        <v>123</v>
      </c>
      <c r="I71" s="643">
        <f>IF([40]SNIPRAK!I67="","",[40]SNIPRAK!I67)</f>
        <v>0</v>
      </c>
      <c r="J71" s="644"/>
      <c r="K71" s="644"/>
      <c r="L71" s="644"/>
      <c r="M71" s="644"/>
      <c r="N71" s="644"/>
      <c r="O71" s="644"/>
      <c r="P71" s="644"/>
      <c r="Q71" s="644"/>
      <c r="R71" s="644"/>
      <c r="S71" s="644"/>
      <c r="T71" s="644"/>
      <c r="U71" s="644"/>
      <c r="V71" s="645"/>
      <c r="W71" s="32"/>
      <c r="X71" s="32"/>
      <c r="Y71" s="32"/>
      <c r="Z71" s="33"/>
      <c r="AA71" s="32"/>
      <c r="AB71" s="32"/>
      <c r="AC71" s="32"/>
      <c r="AD71" s="32"/>
      <c r="AE71" s="32"/>
      <c r="AF71" s="32"/>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73"/>
      <c r="B72" s="32"/>
      <c r="C72" s="32"/>
      <c r="D72" s="32"/>
      <c r="E72" s="32"/>
      <c r="F72" s="641"/>
      <c r="G72" s="232">
        <v>6</v>
      </c>
      <c r="H72" s="357" t="s">
        <v>124</v>
      </c>
      <c r="I72" s="643">
        <f>IF([40]SNIPRAK!I68="","",[40]SNIPRAK!I68)</f>
        <v>0</v>
      </c>
      <c r="J72" s="644"/>
      <c r="K72" s="644"/>
      <c r="L72" s="644"/>
      <c r="M72" s="644"/>
      <c r="N72" s="644"/>
      <c r="O72" s="644"/>
      <c r="P72" s="644"/>
      <c r="Q72" s="644"/>
      <c r="R72" s="644"/>
      <c r="S72" s="644"/>
      <c r="T72" s="644"/>
      <c r="U72" s="644"/>
      <c r="V72" s="645"/>
      <c r="W72" s="32"/>
      <c r="X72" s="32"/>
      <c r="Y72" s="32"/>
      <c r="Z72" s="33"/>
      <c r="AA72" s="32"/>
      <c r="AB72" s="32"/>
      <c r="AC72" s="32"/>
      <c r="AD72" s="32"/>
      <c r="AE72" s="32"/>
      <c r="AF72" s="32"/>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73"/>
      <c r="B73" s="32"/>
      <c r="C73" s="32"/>
      <c r="D73" s="32"/>
      <c r="E73" s="32"/>
      <c r="F73" s="641"/>
      <c r="G73" s="232">
        <v>7</v>
      </c>
      <c r="H73" s="358" t="s">
        <v>125</v>
      </c>
      <c r="I73" s="643">
        <f>IF([40]SNIPRAK!I69="","",[40]SNIPRAK!I69)</f>
        <v>0</v>
      </c>
      <c r="J73" s="644"/>
      <c r="K73" s="644"/>
      <c r="L73" s="644"/>
      <c r="M73" s="644"/>
      <c r="N73" s="644"/>
      <c r="O73" s="644"/>
      <c r="P73" s="644"/>
      <c r="Q73" s="644"/>
      <c r="R73" s="644"/>
      <c r="S73" s="644"/>
      <c r="T73" s="644"/>
      <c r="U73" s="644"/>
      <c r="V73" s="645"/>
      <c r="W73" s="32"/>
      <c r="X73" s="32"/>
      <c r="Y73" s="32"/>
      <c r="Z73" s="33"/>
      <c r="AA73" s="32"/>
      <c r="AB73" s="32"/>
      <c r="AC73" s="32"/>
      <c r="AD73" s="32"/>
      <c r="AE73" s="32"/>
      <c r="AF73" s="32"/>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73"/>
      <c r="B74" s="32"/>
      <c r="C74" s="32"/>
      <c r="D74" s="32"/>
      <c r="E74" s="32"/>
      <c r="F74" s="642"/>
      <c r="G74" s="233">
        <v>8</v>
      </c>
      <c r="H74" s="359" t="s">
        <v>126</v>
      </c>
      <c r="I74" s="643">
        <f>IF([40]SNIPRAK!I70="","",[40]SNIPRAK!I70)</f>
        <v>0</v>
      </c>
      <c r="J74" s="644"/>
      <c r="K74" s="644"/>
      <c r="L74" s="644"/>
      <c r="M74" s="644"/>
      <c r="N74" s="644"/>
      <c r="O74" s="644"/>
      <c r="P74" s="644"/>
      <c r="Q74" s="644"/>
      <c r="R74" s="644"/>
      <c r="S74" s="644"/>
      <c r="T74" s="644"/>
      <c r="U74" s="644"/>
      <c r="V74" s="645"/>
      <c r="W74" s="32"/>
      <c r="X74" s="32"/>
      <c r="Y74" s="32"/>
      <c r="Z74" s="33"/>
      <c r="AA74" s="32"/>
      <c r="AB74" s="32"/>
      <c r="AC74" s="32"/>
      <c r="AD74" s="32"/>
      <c r="AE74" s="32"/>
      <c r="AF74" s="32"/>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73"/>
      <c r="B75" s="33"/>
      <c r="C75" s="188"/>
      <c r="D75" s="188"/>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73"/>
      <c r="B76" s="33"/>
      <c r="C76" s="188"/>
      <c r="D76" s="188"/>
      <c r="E76" s="186"/>
      <c r="F76" s="186"/>
      <c r="G76" s="186"/>
      <c r="H76" s="186"/>
      <c r="I76" s="186"/>
      <c r="J76" s="186"/>
      <c r="K76" s="186"/>
      <c r="L76" s="186"/>
      <c r="M76" s="186"/>
      <c r="N76" s="186"/>
      <c r="O76" s="186"/>
      <c r="P76" s="186"/>
      <c r="Q76" s="186"/>
      <c r="R76" s="186"/>
      <c r="S76" s="186"/>
      <c r="T76" s="186"/>
      <c r="U76" s="186"/>
      <c r="V76" s="186"/>
      <c r="W76" s="186"/>
      <c r="X76" s="186"/>
      <c r="Y76" s="186"/>
      <c r="Z76" s="186"/>
      <c r="AA76" s="186"/>
      <c r="AB76" s="186"/>
      <c r="AC76" s="186"/>
      <c r="AD76" s="186"/>
      <c r="AE76" s="186"/>
      <c r="AF76" s="186"/>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73"/>
      <c r="B77" s="185"/>
      <c r="C77" s="33"/>
      <c r="D77" s="33"/>
      <c r="E77" s="32"/>
      <c r="F77" s="32"/>
      <c r="G77" s="32"/>
      <c r="H77" s="32"/>
      <c r="I77" s="32"/>
      <c r="J77" s="32"/>
      <c r="K77" s="32"/>
      <c r="L77" s="32"/>
      <c r="M77" s="32"/>
      <c r="N77" s="32"/>
      <c r="O77" s="32"/>
      <c r="P77" s="32"/>
      <c r="Q77" s="32"/>
      <c r="R77" s="32"/>
      <c r="S77" s="32"/>
      <c r="T77" s="32"/>
      <c r="U77" s="32"/>
      <c r="V77" s="32"/>
      <c r="W77" s="32"/>
      <c r="X77" s="32"/>
      <c r="Y77" s="32"/>
      <c r="Z77" s="33"/>
      <c r="AA77" s="32"/>
      <c r="AB77" s="32"/>
      <c r="AC77" s="32"/>
      <c r="AD77" s="32"/>
      <c r="AE77" s="32"/>
      <c r="AF77" s="32"/>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73"/>
      <c r="B78" s="32"/>
      <c r="C78" s="187"/>
      <c r="D78" s="187"/>
      <c r="E78" s="189"/>
      <c r="F78" s="32"/>
      <c r="G78" s="646" t="s">
        <v>131</v>
      </c>
      <c r="H78" s="646"/>
      <c r="I78" s="646"/>
      <c r="J78" s="646"/>
      <c r="K78" s="646"/>
      <c r="L78" s="646"/>
      <c r="M78" s="646"/>
      <c r="N78" s="646"/>
      <c r="O78" s="646"/>
      <c r="P78" s="646"/>
      <c r="Q78" s="646"/>
      <c r="R78" s="646"/>
      <c r="S78" s="646"/>
      <c r="T78" s="646"/>
      <c r="U78" s="646"/>
      <c r="V78" s="646"/>
      <c r="W78" s="646"/>
      <c r="X78" s="32"/>
      <c r="Y78" s="32"/>
      <c r="Z78" s="32"/>
      <c r="AA78" s="190"/>
      <c r="AB78" s="190"/>
      <c r="AC78" s="190"/>
      <c r="AD78" s="190"/>
      <c r="AE78" s="190"/>
      <c r="AF78" s="190"/>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73"/>
      <c r="B79" s="32"/>
      <c r="C79" s="187"/>
      <c r="D79" s="187"/>
      <c r="E79" s="32"/>
      <c r="F79" s="32"/>
      <c r="G79" s="647" t="s">
        <v>132</v>
      </c>
      <c r="H79" s="647"/>
      <c r="I79" s="647"/>
      <c r="J79" s="648" t="s">
        <v>133</v>
      </c>
      <c r="K79" s="648"/>
      <c r="L79" s="648"/>
      <c r="M79" s="648"/>
      <c r="N79" s="648"/>
      <c r="O79" s="648"/>
      <c r="P79" s="648"/>
      <c r="Q79" s="648"/>
      <c r="R79" s="648"/>
      <c r="S79" s="648"/>
      <c r="T79" s="648"/>
      <c r="U79" s="648"/>
      <c r="V79" s="648"/>
      <c r="W79" s="648"/>
      <c r="X79" s="32"/>
      <c r="Y79" s="32"/>
      <c r="Z79" s="33"/>
      <c r="AA79" s="191"/>
      <c r="AB79" s="191"/>
      <c r="AC79" s="191"/>
      <c r="AD79" s="191"/>
      <c r="AE79" s="191"/>
      <c r="AF79" s="191"/>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73"/>
      <c r="B80" s="32"/>
      <c r="C80" s="187"/>
      <c r="D80" s="187"/>
      <c r="E80" s="32"/>
      <c r="F80" s="32"/>
      <c r="G80" s="211" t="e">
        <f>I81+1</f>
        <v>#REF!</v>
      </c>
      <c r="H80" s="212" t="s">
        <v>2</v>
      </c>
      <c r="I80" s="211">
        <v>100</v>
      </c>
      <c r="J80" s="636" t="s">
        <v>140</v>
      </c>
      <c r="K80" s="636"/>
      <c r="L80" s="636"/>
      <c r="M80" s="636"/>
      <c r="N80" s="636"/>
      <c r="O80" s="636"/>
      <c r="P80" s="636"/>
      <c r="Q80" s="636"/>
      <c r="R80" s="636"/>
      <c r="S80" s="636"/>
      <c r="T80" s="636"/>
      <c r="U80" s="636"/>
      <c r="V80" s="636"/>
      <c r="W80" s="636"/>
      <c r="X80" s="32"/>
      <c r="Y80" s="192"/>
      <c r="Z80" s="193"/>
      <c r="AA80" s="194"/>
      <c r="AB80" s="194"/>
      <c r="AC80" s="194"/>
      <c r="AD80" s="194"/>
      <c r="AE80" s="194"/>
      <c r="AF80" s="194"/>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73"/>
      <c r="B81" s="32"/>
      <c r="C81" s="187"/>
      <c r="D81" s="187"/>
      <c r="E81" s="32"/>
      <c r="F81" s="32"/>
      <c r="G81" s="211" t="e">
        <f>I82+1</f>
        <v>#REF!</v>
      </c>
      <c r="H81" s="212" t="s">
        <v>2</v>
      </c>
      <c r="I81" s="211" t="e">
        <f>ROUNDDOWN(G81+($I$80-G81)/2,0)</f>
        <v>#REF!</v>
      </c>
      <c r="J81" s="636" t="s">
        <v>141</v>
      </c>
      <c r="K81" s="636"/>
      <c r="L81" s="636"/>
      <c r="M81" s="636"/>
      <c r="N81" s="636"/>
      <c r="O81" s="636"/>
      <c r="P81" s="636"/>
      <c r="Q81" s="636"/>
      <c r="R81" s="636"/>
      <c r="S81" s="636"/>
      <c r="T81" s="636"/>
      <c r="U81" s="636"/>
      <c r="V81" s="636"/>
      <c r="W81" s="636"/>
      <c r="X81" s="32"/>
      <c r="Y81" s="192"/>
      <c r="Z81" s="193"/>
      <c r="AA81" s="194"/>
      <c r="AB81" s="194"/>
      <c r="AC81" s="194"/>
      <c r="AD81" s="194"/>
      <c r="AE81" s="194"/>
      <c r="AF81" s="194"/>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73"/>
      <c r="B82" s="32"/>
      <c r="C82" s="195"/>
      <c r="D82" s="195"/>
      <c r="E82" s="32"/>
      <c r="F82" s="32"/>
      <c r="G82" s="214" t="e">
        <f>#REF!</f>
        <v>#REF!</v>
      </c>
      <c r="H82" s="212" t="s">
        <v>2</v>
      </c>
      <c r="I82" s="211" t="e">
        <f>ROUNDDOWN(G82+($I$80-G82)/3,0)</f>
        <v>#REF!</v>
      </c>
      <c r="J82" s="636" t="s">
        <v>142</v>
      </c>
      <c r="K82" s="636"/>
      <c r="L82" s="636"/>
      <c r="M82" s="636"/>
      <c r="N82" s="636"/>
      <c r="O82" s="636"/>
      <c r="P82" s="636"/>
      <c r="Q82" s="636"/>
      <c r="R82" s="636"/>
      <c r="S82" s="636"/>
      <c r="T82" s="636"/>
      <c r="U82" s="636"/>
      <c r="V82" s="636"/>
      <c r="W82" s="636"/>
      <c r="X82" s="32"/>
      <c r="Y82" s="196"/>
      <c r="Z82" s="193"/>
      <c r="AA82" s="194"/>
      <c r="AB82" s="194"/>
      <c r="AC82" s="194"/>
      <c r="AD82" s="194"/>
      <c r="AE82" s="194"/>
      <c r="AF82" s="194"/>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73"/>
      <c r="B83" s="32"/>
      <c r="C83" s="33"/>
      <c r="D83" s="33"/>
      <c r="E83" s="32"/>
      <c r="F83" s="32"/>
      <c r="G83" s="211">
        <v>0</v>
      </c>
      <c r="H83" s="212" t="s">
        <v>2</v>
      </c>
      <c r="I83" s="211" t="e">
        <f>G82-1</f>
        <v>#REF!</v>
      </c>
      <c r="J83" s="636" t="s">
        <v>143</v>
      </c>
      <c r="K83" s="636"/>
      <c r="L83" s="636"/>
      <c r="M83" s="636"/>
      <c r="N83" s="636"/>
      <c r="O83" s="636"/>
      <c r="P83" s="636"/>
      <c r="Q83" s="636"/>
      <c r="R83" s="636"/>
      <c r="S83" s="636"/>
      <c r="T83" s="636"/>
      <c r="U83" s="636"/>
      <c r="V83" s="636"/>
      <c r="W83" s="636"/>
      <c r="X83" s="32"/>
      <c r="Y83" s="192"/>
      <c r="Z83" s="193"/>
      <c r="AA83" s="192"/>
      <c r="AB83" s="192"/>
      <c r="AC83" s="192"/>
      <c r="AD83" s="192"/>
      <c r="AE83" s="192"/>
      <c r="AF83" s="192"/>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73"/>
      <c r="B84" s="32"/>
      <c r="C84" s="33"/>
      <c r="D84" s="33"/>
      <c r="E84" s="32"/>
      <c r="F84" s="32"/>
      <c r="G84" s="647"/>
      <c r="H84" s="647"/>
      <c r="I84" s="647"/>
      <c r="J84" s="648"/>
      <c r="K84" s="648"/>
      <c r="L84" s="648"/>
      <c r="M84" s="648"/>
      <c r="N84" s="648"/>
      <c r="O84" s="648"/>
      <c r="P84" s="648"/>
      <c r="Q84" s="648"/>
      <c r="R84" s="648"/>
      <c r="S84" s="648"/>
      <c r="T84" s="648"/>
      <c r="U84" s="648"/>
      <c r="V84" s="648"/>
      <c r="W84" s="648"/>
      <c r="X84" s="32"/>
      <c r="Y84" s="32"/>
      <c r="Z84" s="33"/>
      <c r="AA84" s="32"/>
      <c r="AB84" s="32"/>
      <c r="AC84" s="32"/>
      <c r="AD84" s="32"/>
      <c r="AE84" s="32"/>
      <c r="AF84" s="32"/>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646" t="s">
        <v>131</v>
      </c>
      <c r="H85" s="646"/>
      <c r="I85" s="646"/>
      <c r="J85" s="646"/>
      <c r="K85" s="646"/>
      <c r="L85" s="646"/>
      <c r="M85" s="646"/>
      <c r="N85" s="646"/>
      <c r="O85" s="646"/>
      <c r="P85" s="646"/>
      <c r="Q85" s="646"/>
      <c r="R85" s="646"/>
      <c r="S85" s="646"/>
      <c r="T85" s="646"/>
      <c r="U85" s="646"/>
      <c r="V85" s="646"/>
      <c r="W85" s="646"/>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647" t="s">
        <v>132</v>
      </c>
      <c r="H86" s="647"/>
      <c r="I86" s="647"/>
      <c r="J86" s="648" t="s">
        <v>133</v>
      </c>
      <c r="K86" s="648"/>
      <c r="L86" s="648"/>
      <c r="M86" s="648"/>
      <c r="N86" s="648"/>
      <c r="O86" s="648"/>
      <c r="P86" s="648"/>
      <c r="Q86" s="648"/>
      <c r="R86" s="648"/>
      <c r="S86" s="648"/>
      <c r="T86" s="648"/>
      <c r="U86" s="648"/>
      <c r="V86" s="648"/>
      <c r="W86" s="648"/>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197" t="e">
        <f>G80</f>
        <v>#REF!</v>
      </c>
      <c r="H87" s="198" t="s">
        <v>2</v>
      </c>
      <c r="I87" s="197">
        <f>I80</f>
        <v>100</v>
      </c>
      <c r="J87" s="636" t="s">
        <v>140</v>
      </c>
      <c r="K87" s="636"/>
      <c r="L87" s="636"/>
      <c r="M87" s="636"/>
      <c r="N87" s="636"/>
      <c r="O87" s="636"/>
      <c r="P87" s="636"/>
      <c r="Q87" s="636"/>
      <c r="R87" s="636"/>
      <c r="S87" s="636"/>
      <c r="T87" s="636"/>
      <c r="U87" s="636"/>
      <c r="V87" s="636"/>
      <c r="W87" s="636"/>
      <c r="Z87" s="4"/>
    </row>
    <row r="88" spans="1:98" ht="15" hidden="1" customHeight="1" x14ac:dyDescent="0.25">
      <c r="C88" s="4"/>
      <c r="D88" s="4"/>
      <c r="G88" s="197" t="e">
        <f t="shared" ref="G88:G90" si="17">G81</f>
        <v>#REF!</v>
      </c>
      <c r="H88" s="198" t="s">
        <v>2</v>
      </c>
      <c r="I88" s="197" t="e">
        <f t="shared" ref="I88:I90" si="18">I81</f>
        <v>#REF!</v>
      </c>
      <c r="J88" s="636" t="s">
        <v>141</v>
      </c>
      <c r="K88" s="636"/>
      <c r="L88" s="636"/>
      <c r="M88" s="636"/>
      <c r="N88" s="636"/>
      <c r="O88" s="636"/>
      <c r="P88" s="636"/>
      <c r="Q88" s="636"/>
      <c r="R88" s="636"/>
      <c r="S88" s="636"/>
      <c r="T88" s="636"/>
      <c r="U88" s="636"/>
      <c r="V88" s="636"/>
      <c r="W88" s="636"/>
    </row>
    <row r="89" spans="1:98" ht="15" hidden="1" customHeight="1" x14ac:dyDescent="0.25">
      <c r="C89" s="4"/>
      <c r="D89" s="4"/>
      <c r="G89" s="197" t="e">
        <f t="shared" si="17"/>
        <v>#REF!</v>
      </c>
      <c r="H89" s="198" t="s">
        <v>2</v>
      </c>
      <c r="I89" s="197" t="e">
        <f t="shared" si="18"/>
        <v>#REF!</v>
      </c>
      <c r="J89" s="636" t="s">
        <v>142</v>
      </c>
      <c r="K89" s="636"/>
      <c r="L89" s="636"/>
      <c r="M89" s="636"/>
      <c r="N89" s="636"/>
      <c r="O89" s="636"/>
      <c r="P89" s="636"/>
      <c r="Q89" s="636"/>
      <c r="R89" s="636"/>
      <c r="S89" s="636"/>
      <c r="T89" s="636"/>
      <c r="U89" s="636"/>
      <c r="V89" s="636"/>
      <c r="W89" s="636"/>
    </row>
    <row r="90" spans="1:98" ht="15" hidden="1" customHeight="1" x14ac:dyDescent="0.25">
      <c r="C90" s="4"/>
      <c r="D90" s="4"/>
      <c r="G90" s="197">
        <f t="shared" si="17"/>
        <v>0</v>
      </c>
      <c r="H90" s="198" t="s">
        <v>2</v>
      </c>
      <c r="I90" s="197" t="e">
        <f t="shared" si="18"/>
        <v>#REF!</v>
      </c>
      <c r="J90" s="636" t="s">
        <v>143</v>
      </c>
      <c r="K90" s="636"/>
      <c r="L90" s="636"/>
      <c r="M90" s="636"/>
      <c r="N90" s="636"/>
      <c r="O90" s="636"/>
      <c r="P90" s="636"/>
      <c r="Q90" s="636"/>
      <c r="R90" s="636"/>
      <c r="S90" s="636"/>
      <c r="T90" s="636"/>
      <c r="U90" s="636"/>
      <c r="V90" s="636"/>
      <c r="W90" s="636"/>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B7:B8"/>
    <mergeCell ref="C7:C8"/>
    <mergeCell ref="D7:D8"/>
    <mergeCell ref="E7:E8"/>
    <mergeCell ref="F7:F8"/>
    <mergeCell ref="G2:V2"/>
    <mergeCell ref="E4:F4"/>
    <mergeCell ref="G4:V4"/>
    <mergeCell ref="B5:C5"/>
    <mergeCell ref="G5:V5"/>
    <mergeCell ref="G3:V3"/>
    <mergeCell ref="G7:N7"/>
    <mergeCell ref="O7:V7"/>
    <mergeCell ref="Z7:Z8"/>
    <mergeCell ref="AE7:AE8"/>
    <mergeCell ref="AF7:AF8"/>
    <mergeCell ref="AC8:AD8"/>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84:I84"/>
    <mergeCell ref="J84:W84"/>
    <mergeCell ref="G85:W85"/>
    <mergeCell ref="G86:I86"/>
    <mergeCell ref="J86:W86"/>
    <mergeCell ref="J87:W87"/>
    <mergeCell ref="J88:W88"/>
    <mergeCell ref="J89:W89"/>
    <mergeCell ref="J90:W90"/>
    <mergeCell ref="J83:W83"/>
  </mergeCells>
  <conditionalFormatting sqref="O55:V56 Y10:Y54 Z9:AF54 B9:X54">
    <cfRule type="expression" dxfId="364" priority="77">
      <formula>AND($B9&lt;&gt;"",$B10="")</formula>
    </cfRule>
    <cfRule type="expression" dxfId="363" priority="78">
      <formula>$B9=""</formula>
    </cfRule>
  </conditionalFormatting>
  <conditionalFormatting sqref="Y82 G78 G85">
    <cfRule type="expression" dxfId="362" priority="69">
      <formula>$G$77="kkm tunggal"</formula>
    </cfRule>
  </conditionalFormatting>
  <conditionalFormatting sqref="G8:V8">
    <cfRule type="expression" dxfId="361" priority="54">
      <formula>COUNTA(G$9:G$54)&gt;0</formula>
    </cfRule>
  </conditionalFormatting>
  <conditionalFormatting sqref="Y9">
    <cfRule type="expression" dxfId="360" priority="5">
      <formula>AND($B9&lt;&gt;"",$B10="")</formula>
    </cfRule>
    <cfRule type="expression" dxfId="359" priority="6">
      <formula>$B9=""</formula>
    </cfRule>
  </conditionalFormatting>
  <conditionalFormatting sqref="G55:N56">
    <cfRule type="expression" dxfId="358" priority="30">
      <formula>AND($B55&lt;&gt;"",$B56="")</formula>
    </cfRule>
    <cfRule type="expression" dxfId="357" priority="31">
      <formula>$B55=""</formula>
    </cfRule>
  </conditionalFormatting>
  <conditionalFormatting sqref="G55:N56">
    <cfRule type="expression" dxfId="356" priority="25">
      <formula>COUNTIF($G55:$N55,G55)&gt;1</formula>
    </cfRule>
  </conditionalFormatting>
  <conditionalFormatting sqref="AE10:AE54">
    <cfRule type="expression" dxfId="355" priority="19">
      <formula>AND($B9&lt;&gt;"",$B10="")</formula>
    </cfRule>
    <cfRule type="expression" dxfId="354" priority="20">
      <formula>$B9=""</formula>
    </cfRule>
  </conditionalFormatting>
  <dataValidations count="9">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4" xr:uid="{00000000-0002-0000-1100-000000000000}">
      <formula1>AND(G9&gt;0,G9&lt;=101,COUNTIF($G9:$N9,G9)=1)</formula1>
    </dataValidation>
    <dataValidation allowBlank="1" showInputMessage="1" showErrorMessage="1" prompt="KKM" sqref="I81:I82" xr:uid="{00000000-0002-0000-1100-000001000000}"/>
    <dataValidation type="textLength" operator="lessThanOrEqual" allowBlank="1" showInputMessage="1" showErrorMessage="1" errorTitle="Petunjuk" error="Tulis ringkasan KD maksimal 65 huruf" sqref="W68:AF74" xr:uid="{00000000-0002-0000-1100-000002000000}">
      <formula1>65</formula1>
    </dataValidation>
    <dataValidation type="textLength" operator="lessThanOrEqual" allowBlank="1" showInputMessage="1" showErrorMessage="1" sqref="I67:V74" xr:uid="{00000000-0002-0000-1100-000003000000}">
      <formula1>100</formula1>
    </dataValidation>
    <dataValidation allowBlank="1" showInputMessage="1" showErrorMessage="1" prompt="Rata-rata Harian" sqref="W7" xr:uid="{00000000-0002-0000-1100-000004000000}"/>
    <dataValidation allowBlank="1" showInputMessage="1" showErrorMessage="1" prompt="Bobot Nilai" sqref="W6:Y6" xr:uid="{00000000-0002-0000-1100-000005000000}"/>
    <dataValidation allowBlank="1" showInputMessage="1" showErrorMessage="1" prompt="Mohon diisi Bobot Nilai" sqref="W8 Y8" xr:uid="{00000000-0002-0000-1100-000006000000}"/>
    <dataValidation allowBlank="1" showInputMessage="1" showErrorMessage="1" prompt="Mohon diisi Bobot Nilai. Jika tidak Melakukan penilaian Sumatif silahkan tulis Bobot Nilai 0" sqref="X8" xr:uid="{00000000-0002-0000-1100-000007000000}"/>
    <dataValidation type="custom" allowBlank="1" showInputMessage="1" showErrorMessage="1" error="Ada nilai yang sama Bro!" prompt="JIKA ADA NILAI SUMATIF YANG SAMA, MAKA NILAI SUMATIF YG LAIN DITAMBAH angka 1-4 dibelakang koma. Misalnya 82 dan 82,2" sqref="O9:V56" xr:uid="{00000000-0002-0000-1100-000008000000}">
      <formula1>AND(O9&gt;0,O9&lt;=101,COUNTIF($O9:$V9,O9)=1)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tabColor rgb="FF0000FF"/>
  </sheetPr>
  <dimension ref="A1:CV97"/>
  <sheetViews>
    <sheetView showGridLines="0" topLeftCell="A2" zoomScale="81" zoomScaleNormal="81" zoomScaleSheetLayoutView="80" workbookViewId="0">
      <pane xSplit="6" ySplit="7" topLeftCell="G9" activePane="bottomRight" state="frozen"/>
      <selection activeCell="W9" sqref="W9:X50"/>
      <selection pane="topRight" activeCell="W9" sqref="W9:X50"/>
      <selection pane="bottomLeft" activeCell="W9" sqref="W9:X50"/>
      <selection pane="bottomRight" activeCell="W9" sqref="W9:X50"/>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style="7" hidden="1" customWidth="1"/>
    <col min="77" max="79" width="5.7109375" style="4" hidden="1" customWidth="1"/>
    <col min="80" max="94" width="9.140625" style="4" hidden="1" customWidth="1"/>
    <col min="95" max="100" width="5.7109375" style="4" hidden="1" customWidth="1"/>
    <col min="101" max="16384" width="9.140625" style="4" hidden="1"/>
  </cols>
  <sheetData>
    <row r="1" spans="1:98" s="7" customFormat="1" ht="8.25" hidden="1" customHeight="1" x14ac:dyDescent="0.25">
      <c r="A1" s="173"/>
      <c r="B1" s="174"/>
      <c r="C1" s="174"/>
      <c r="D1" s="174"/>
      <c r="E1" s="174"/>
      <c r="F1" s="174"/>
      <c r="G1" s="174"/>
      <c r="H1" s="174"/>
      <c r="I1" s="174"/>
      <c r="J1" s="174"/>
      <c r="K1" s="174"/>
      <c r="L1" s="174"/>
      <c r="M1" s="174"/>
      <c r="N1" s="174"/>
      <c r="O1" s="174"/>
      <c r="P1" s="174"/>
      <c r="Q1" s="174"/>
      <c r="R1" s="174"/>
      <c r="S1" s="174"/>
      <c r="T1" s="174"/>
      <c r="U1" s="174"/>
      <c r="V1" s="174"/>
      <c r="W1" s="174"/>
      <c r="X1" s="174"/>
      <c r="Y1" s="174"/>
      <c r="Z1" s="174"/>
      <c r="AA1" s="174"/>
      <c r="AB1" s="174"/>
      <c r="AC1" s="174"/>
      <c r="AD1" s="174"/>
      <c r="AE1" s="174"/>
      <c r="AF1" s="174"/>
      <c r="BY1" s="4"/>
      <c r="BZ1" s="4"/>
      <c r="CA1" s="4"/>
      <c r="CB1" s="4"/>
      <c r="CC1" s="4"/>
      <c r="CD1" s="4"/>
      <c r="CE1" s="4"/>
      <c r="CF1" s="4"/>
      <c r="CG1" s="4"/>
      <c r="CH1" s="4"/>
      <c r="CI1" s="4"/>
      <c r="CJ1" s="4"/>
      <c r="CK1" s="4"/>
      <c r="CL1" s="4"/>
      <c r="CM1" s="4"/>
      <c r="CN1" s="4"/>
      <c r="CO1" s="4"/>
      <c r="CP1" s="4"/>
      <c r="CQ1" s="4"/>
      <c r="CR1" s="4"/>
      <c r="CS1" s="4"/>
      <c r="CT1" s="4"/>
    </row>
    <row r="2" spans="1:98" s="7" customFormat="1" ht="27.75" customHeight="1" x14ac:dyDescent="0.25">
      <c r="A2" s="173"/>
      <c r="B2" s="260"/>
      <c r="C2" s="261"/>
      <c r="D2" s="261"/>
      <c r="E2" s="237" t="s">
        <v>128</v>
      </c>
      <c r="F2" s="238"/>
      <c r="G2" s="619" t="str">
        <f>Data!C4</f>
        <v>SMP ISLAM PEGANDON</v>
      </c>
      <c r="H2" s="619"/>
      <c r="I2" s="619"/>
      <c r="J2" s="619"/>
      <c r="K2" s="619"/>
      <c r="L2" s="619"/>
      <c r="M2" s="619"/>
      <c r="N2" s="619"/>
      <c r="O2" s="619"/>
      <c r="P2" s="619"/>
      <c r="Q2" s="619"/>
      <c r="R2" s="619"/>
      <c r="S2" s="619"/>
      <c r="T2" s="619"/>
      <c r="U2" s="619"/>
      <c r="V2" s="619"/>
      <c r="W2" s="207"/>
      <c r="X2" s="207"/>
      <c r="Y2" s="207"/>
      <c r="Z2" s="207"/>
      <c r="AA2" s="207"/>
      <c r="AB2" s="207"/>
      <c r="AC2" s="207"/>
      <c r="AD2" s="207"/>
      <c r="AE2" s="207"/>
      <c r="AF2" s="207"/>
      <c r="BY2" s="4"/>
      <c r="BZ2" s="4"/>
      <c r="CA2" s="4"/>
      <c r="CB2" s="4"/>
      <c r="CC2" s="4"/>
      <c r="CD2" s="4"/>
      <c r="CE2" s="4"/>
      <c r="CF2" s="4"/>
      <c r="CG2" s="4"/>
      <c r="CH2" s="4"/>
      <c r="CI2" s="4"/>
      <c r="CJ2" s="4"/>
      <c r="CK2" s="4"/>
      <c r="CL2" s="4"/>
      <c r="CM2" s="4"/>
      <c r="CN2" s="4"/>
      <c r="CO2" s="4"/>
      <c r="CP2" s="4"/>
      <c r="CQ2" s="4"/>
      <c r="CR2" s="4"/>
      <c r="CS2" s="4"/>
      <c r="CT2" s="4"/>
    </row>
    <row r="3" spans="1:98" s="7" customFormat="1" ht="27.75" customHeight="1" x14ac:dyDescent="0.25">
      <c r="A3" s="173"/>
      <c r="B3" s="260"/>
      <c r="C3" s="261"/>
      <c r="D3" s="261"/>
      <c r="E3" s="371"/>
      <c r="F3" s="372"/>
      <c r="G3" s="622" t="str">
        <f>"TAHUN PELAJARAN "&amp;Data!$C$20</f>
        <v>TAHUN PELAJARAN 2024 / 2025</v>
      </c>
      <c r="H3" s="622"/>
      <c r="I3" s="622"/>
      <c r="J3" s="622"/>
      <c r="K3" s="622"/>
      <c r="L3" s="622"/>
      <c r="M3" s="622"/>
      <c r="N3" s="622"/>
      <c r="O3" s="622"/>
      <c r="P3" s="622"/>
      <c r="Q3" s="622"/>
      <c r="R3" s="622"/>
      <c r="S3" s="622"/>
      <c r="T3" s="622"/>
      <c r="U3" s="622"/>
      <c r="V3" s="622"/>
      <c r="W3" s="207"/>
      <c r="X3" s="207"/>
      <c r="Y3" s="207"/>
      <c r="Z3" s="207"/>
      <c r="AA3" s="207"/>
      <c r="AB3" s="207"/>
      <c r="AC3" s="207"/>
      <c r="AD3" s="207"/>
      <c r="AE3" s="207"/>
      <c r="AF3" s="207"/>
      <c r="BY3" s="4"/>
      <c r="BZ3" s="4"/>
      <c r="CA3" s="4"/>
      <c r="CB3" s="4"/>
      <c r="CC3" s="4"/>
      <c r="CD3" s="4"/>
      <c r="CE3" s="4"/>
      <c r="CF3" s="4"/>
      <c r="CG3" s="4"/>
      <c r="CH3" s="4"/>
      <c r="CI3" s="4"/>
      <c r="CJ3" s="4"/>
      <c r="CK3" s="4"/>
      <c r="CL3" s="4"/>
      <c r="CM3" s="4"/>
      <c r="CN3" s="4"/>
      <c r="CO3" s="4"/>
      <c r="CP3" s="4"/>
      <c r="CQ3" s="4"/>
      <c r="CR3" s="4"/>
      <c r="CS3" s="4"/>
      <c r="CT3" s="4"/>
    </row>
    <row r="4" spans="1:98" s="176" customFormat="1" ht="27.75" customHeight="1" x14ac:dyDescent="0.25">
      <c r="A4" s="175"/>
      <c r="B4" s="262"/>
      <c r="C4" s="263"/>
      <c r="D4" s="263"/>
      <c r="E4" s="620" t="s">
        <v>159</v>
      </c>
      <c r="F4" s="621"/>
      <c r="G4" s="622" t="str">
        <f>Menu!B15</f>
        <v>Muatan Lokal ( Bahasa Jawa )</v>
      </c>
      <c r="H4" s="622"/>
      <c r="I4" s="622"/>
      <c r="J4" s="622"/>
      <c r="K4" s="622"/>
      <c r="L4" s="622"/>
      <c r="M4" s="622"/>
      <c r="N4" s="622"/>
      <c r="O4" s="622"/>
      <c r="P4" s="622"/>
      <c r="Q4" s="622"/>
      <c r="R4" s="622"/>
      <c r="S4" s="622"/>
      <c r="T4" s="622"/>
      <c r="U4" s="622"/>
      <c r="V4" s="622"/>
      <c r="W4" s="207"/>
      <c r="X4" s="207"/>
      <c r="Y4" s="207"/>
      <c r="Z4" s="207"/>
      <c r="AA4" s="207"/>
      <c r="AB4" s="207"/>
      <c r="AC4" s="207"/>
      <c r="AD4" s="207"/>
      <c r="AE4" s="207"/>
      <c r="AF4" s="207"/>
    </row>
    <row r="5" spans="1:98" s="7" customFormat="1" ht="35.25" customHeight="1" thickBot="1" x14ac:dyDescent="0.3">
      <c r="A5" s="173"/>
      <c r="B5" s="623"/>
      <c r="C5" s="623"/>
      <c r="D5" s="347"/>
      <c r="E5" s="235"/>
      <c r="F5" s="236"/>
      <c r="G5" s="624" t="str">
        <f>'AQIDAH - AKHLAK'!G5</f>
        <v>Perolehan Hasil Assesmen Peserta Didik Kelas IX B Semester II ( Genap )</v>
      </c>
      <c r="H5" s="625"/>
      <c r="I5" s="625"/>
      <c r="J5" s="625"/>
      <c r="K5" s="625"/>
      <c r="L5" s="625"/>
      <c r="M5" s="625"/>
      <c r="N5" s="625"/>
      <c r="O5" s="625"/>
      <c r="P5" s="625"/>
      <c r="Q5" s="625"/>
      <c r="R5" s="625"/>
      <c r="S5" s="625"/>
      <c r="T5" s="625"/>
      <c r="U5" s="625"/>
      <c r="V5" s="625"/>
      <c r="W5" s="207"/>
      <c r="X5" s="207"/>
      <c r="Y5" s="207"/>
      <c r="Z5" s="207"/>
      <c r="AA5" s="207"/>
      <c r="AB5" s="207"/>
      <c r="AC5" s="207"/>
      <c r="AD5" s="207"/>
      <c r="AE5" s="207"/>
      <c r="AF5" s="207"/>
      <c r="BY5" s="4"/>
      <c r="BZ5" s="4"/>
      <c r="CA5" s="4"/>
      <c r="CB5" s="4"/>
      <c r="CC5" s="4"/>
      <c r="CD5" s="4"/>
      <c r="CE5" s="4"/>
      <c r="CF5" s="4"/>
      <c r="CG5" s="4"/>
      <c r="CH5" s="4"/>
      <c r="CI5" s="4"/>
      <c r="CJ5" s="4"/>
      <c r="CK5" s="4"/>
      <c r="CL5" s="4"/>
      <c r="CM5" s="4"/>
      <c r="CN5" s="4"/>
      <c r="CO5" s="4"/>
      <c r="CP5" s="4"/>
      <c r="CQ5" s="4"/>
      <c r="CR5" s="4"/>
      <c r="CS5" s="4"/>
      <c r="CT5" s="4"/>
    </row>
    <row r="6" spans="1:98" s="179" customFormat="1" ht="25.5" hidden="1" customHeight="1" thickBot="1" x14ac:dyDescent="0.3">
      <c r="A6" s="177"/>
      <c r="B6" s="178"/>
      <c r="C6" s="178"/>
      <c r="D6" s="178"/>
      <c r="E6" s="178"/>
      <c r="F6" s="178"/>
      <c r="G6" s="209">
        <f t="shared" ref="G6:V6" si="0">IF(COUNT(G9:G54)&gt;0,1,"")</f>
        <v>1</v>
      </c>
      <c r="H6" s="209">
        <f t="shared" si="0"/>
        <v>1</v>
      </c>
      <c r="I6" s="209">
        <f t="shared" si="0"/>
        <v>1</v>
      </c>
      <c r="J6" s="209">
        <f t="shared" si="0"/>
        <v>1</v>
      </c>
      <c r="K6" s="209">
        <f t="shared" si="0"/>
        <v>1</v>
      </c>
      <c r="L6" s="209">
        <f t="shared" si="0"/>
        <v>1</v>
      </c>
      <c r="M6" s="209">
        <f t="shared" si="0"/>
        <v>1</v>
      </c>
      <c r="N6" s="209">
        <f t="shared" si="0"/>
        <v>1</v>
      </c>
      <c r="O6" s="209">
        <f t="shared" si="0"/>
        <v>1</v>
      </c>
      <c r="P6" s="209">
        <f t="shared" si="0"/>
        <v>1</v>
      </c>
      <c r="Q6" s="209">
        <f t="shared" si="0"/>
        <v>1</v>
      </c>
      <c r="R6" s="209">
        <f t="shared" si="0"/>
        <v>1</v>
      </c>
      <c r="S6" s="209">
        <f t="shared" si="0"/>
        <v>1</v>
      </c>
      <c r="T6" s="209">
        <f t="shared" si="0"/>
        <v>1</v>
      </c>
      <c r="U6" s="209">
        <f t="shared" si="0"/>
        <v>1</v>
      </c>
      <c r="V6" s="209">
        <f t="shared" si="0"/>
        <v>1</v>
      </c>
      <c r="W6" s="210">
        <f>SUM(G6:N6)</f>
        <v>8</v>
      </c>
      <c r="X6" s="210">
        <f>SUM(O6:V6)</f>
        <v>8</v>
      </c>
      <c r="Y6" s="210">
        <f>SUM(W8:Y8)</f>
        <v>3</v>
      </c>
      <c r="Z6" s="208"/>
      <c r="AA6" s="208"/>
      <c r="AB6" s="208"/>
      <c r="AC6" s="208"/>
      <c r="AD6" s="208"/>
      <c r="AE6" s="208"/>
      <c r="AF6" s="208"/>
    </row>
    <row r="7" spans="1:98" s="7" customFormat="1" ht="39.75" customHeight="1" thickBot="1" x14ac:dyDescent="0.3">
      <c r="A7" s="173"/>
      <c r="B7" s="656" t="s">
        <v>0</v>
      </c>
      <c r="C7" s="652" t="s">
        <v>68</v>
      </c>
      <c r="D7" s="652" t="s">
        <v>69</v>
      </c>
      <c r="E7" s="652" t="s">
        <v>1</v>
      </c>
      <c r="F7" s="657" t="s">
        <v>14</v>
      </c>
      <c r="G7" s="658" t="s">
        <v>134</v>
      </c>
      <c r="H7" s="659"/>
      <c r="I7" s="659"/>
      <c r="J7" s="659"/>
      <c r="K7" s="659"/>
      <c r="L7" s="659"/>
      <c r="M7" s="659"/>
      <c r="N7" s="660"/>
      <c r="O7" s="649" t="s">
        <v>135</v>
      </c>
      <c r="P7" s="650"/>
      <c r="Q7" s="650"/>
      <c r="R7" s="650"/>
      <c r="S7" s="650"/>
      <c r="T7" s="650"/>
      <c r="U7" s="650"/>
      <c r="V7" s="651"/>
      <c r="W7" s="241" t="s">
        <v>136</v>
      </c>
      <c r="X7" s="241" t="s">
        <v>138</v>
      </c>
      <c r="Y7" s="241" t="s">
        <v>137</v>
      </c>
      <c r="Z7" s="662" t="s">
        <v>80</v>
      </c>
      <c r="AA7" s="203"/>
      <c r="AB7" s="203"/>
      <c r="AC7" s="203"/>
      <c r="AD7" s="203"/>
      <c r="AE7" s="654" t="s">
        <v>144</v>
      </c>
      <c r="AF7" s="653" t="s">
        <v>145</v>
      </c>
      <c r="BY7" s="4"/>
      <c r="BZ7" s="4"/>
      <c r="CA7" s="4"/>
      <c r="CB7" s="4"/>
      <c r="CC7" s="4"/>
      <c r="CD7" s="4"/>
      <c r="CE7" s="4"/>
      <c r="CF7" s="4"/>
      <c r="CG7" s="4"/>
      <c r="CH7" s="4"/>
      <c r="CI7" s="4"/>
      <c r="CJ7" s="4"/>
      <c r="CK7" s="4"/>
      <c r="CL7" s="4"/>
      <c r="CM7" s="4"/>
      <c r="CN7" s="4"/>
      <c r="CO7" s="4"/>
      <c r="CP7" s="4"/>
      <c r="CQ7" s="4"/>
      <c r="CR7" s="4"/>
      <c r="CS7" s="4"/>
      <c r="CT7" s="4"/>
    </row>
    <row r="8" spans="1:98" s="7" customFormat="1" ht="18" customHeight="1" thickBot="1" x14ac:dyDescent="0.3">
      <c r="A8" s="173"/>
      <c r="B8" s="614"/>
      <c r="C8" s="616"/>
      <c r="D8" s="616"/>
      <c r="E8" s="616"/>
      <c r="F8" s="618"/>
      <c r="G8" s="169" t="str">
        <f>H67</f>
        <v>TP-1</v>
      </c>
      <c r="H8" s="170" t="str">
        <f>H68</f>
        <v>TP-2</v>
      </c>
      <c r="I8" s="170" t="str">
        <f>H69</f>
        <v>TP-3</v>
      </c>
      <c r="J8" s="170" t="str">
        <f>H70</f>
        <v>TP-4</v>
      </c>
      <c r="K8" s="170" t="str">
        <f>H71</f>
        <v>TP-5</v>
      </c>
      <c r="L8" s="170" t="str">
        <f>H72</f>
        <v>TP-6</v>
      </c>
      <c r="M8" s="170" t="str">
        <f>H73</f>
        <v>TP-7</v>
      </c>
      <c r="N8" s="171" t="str">
        <f>H74</f>
        <v>TP-8</v>
      </c>
      <c r="O8" s="169" t="s">
        <v>148</v>
      </c>
      <c r="P8" s="170" t="s">
        <v>149</v>
      </c>
      <c r="Q8" s="170" t="s">
        <v>150</v>
      </c>
      <c r="R8" s="170" t="s">
        <v>151</v>
      </c>
      <c r="S8" s="170" t="s">
        <v>152</v>
      </c>
      <c r="T8" s="170" t="s">
        <v>153</v>
      </c>
      <c r="U8" s="170" t="s">
        <v>154</v>
      </c>
      <c r="V8" s="171" t="s">
        <v>155</v>
      </c>
      <c r="W8" s="352">
        <v>1</v>
      </c>
      <c r="X8" s="352">
        <v>1</v>
      </c>
      <c r="Y8" s="352">
        <v>1</v>
      </c>
      <c r="Z8" s="662"/>
      <c r="AA8" s="205" t="s">
        <v>129</v>
      </c>
      <c r="AB8" s="205" t="s">
        <v>130</v>
      </c>
      <c r="AC8" s="655" t="s">
        <v>3</v>
      </c>
      <c r="AD8" s="655"/>
      <c r="AE8" s="654"/>
      <c r="AF8" s="653"/>
      <c r="BY8" s="4"/>
      <c r="BZ8" s="4"/>
      <c r="CA8" s="4"/>
      <c r="CB8" s="4"/>
      <c r="CC8" s="4"/>
      <c r="CD8" s="4"/>
      <c r="CE8" s="4"/>
      <c r="CF8" s="4"/>
      <c r="CG8" s="4"/>
      <c r="CH8" s="4"/>
      <c r="CI8" s="4"/>
      <c r="CJ8" s="4"/>
      <c r="CK8" s="4"/>
      <c r="CL8" s="4"/>
      <c r="CM8" s="4"/>
      <c r="CN8" s="4"/>
      <c r="CO8" s="4"/>
      <c r="CP8" s="4"/>
      <c r="CQ8" s="4"/>
      <c r="CR8" s="4"/>
      <c r="CS8" s="4"/>
      <c r="CT8" s="4"/>
    </row>
    <row r="9" spans="1:98" s="7" customFormat="1" ht="45.75" customHeight="1" x14ac:dyDescent="0.25">
      <c r="A9" s="173"/>
      <c r="B9" s="134">
        <v>1</v>
      </c>
      <c r="C9" s="135">
        <f>IF(Data!F5="","",Data!F5)</f>
        <v>2111</v>
      </c>
      <c r="D9" s="135" t="str">
        <f>IF(Data!G5="","",Data!G5)</f>
        <v>3109336136</v>
      </c>
      <c r="E9" s="152" t="str">
        <f>IF(Data!H5="","",Data!H5)</f>
        <v>AGA ALBANI ZAMIR</v>
      </c>
      <c r="F9" s="135" t="str">
        <f>IF(Data!I5="","",Data!I5)</f>
        <v>L</v>
      </c>
      <c r="G9" s="351">
        <f>IF([41]BJW!G9="","",[41]BJW!G9)</f>
        <v>89</v>
      </c>
      <c r="H9" s="351">
        <f>IF([41]BJW!H9="","",[41]BJW!H9)</f>
        <v>84</v>
      </c>
      <c r="I9" s="351">
        <f>IF([41]BJW!I9="","",[41]BJW!I9)</f>
        <v>88</v>
      </c>
      <c r="J9" s="351">
        <f>IF([41]BJW!J9="","",[41]BJW!J9)</f>
        <v>74</v>
      </c>
      <c r="K9" s="351">
        <f>IF([41]BJW!K9="","",[41]BJW!K9)</f>
        <v>0</v>
      </c>
      <c r="L9" s="351">
        <f>IF([41]BJW!L9="","",[41]BJW!L9)</f>
        <v>0</v>
      </c>
      <c r="M9" s="351">
        <f>IF([41]BJW!M9="","",[41]BJW!M9)</f>
        <v>0</v>
      </c>
      <c r="N9" s="351">
        <f>IF([41]BJW!N9="","",[41]BJW!N9)</f>
        <v>0</v>
      </c>
      <c r="O9" s="351">
        <f>IF([41]BJW!O9="","",[41]BJW!O9)</f>
        <v>88</v>
      </c>
      <c r="P9" s="351">
        <f>IF([41]BJW!P9="","",[41]BJW!P9)</f>
        <v>74</v>
      </c>
      <c r="Q9" s="351">
        <f>IF([41]BJW!Q9="","",[41]BJW!Q9)</f>
        <v>89</v>
      </c>
      <c r="R9" s="351">
        <f>IF([41]BJW!R9="","",[41]BJW!R9)</f>
        <v>87</v>
      </c>
      <c r="S9" s="351">
        <f>IF([41]BJW!S9="","",[41]BJW!S9)</f>
        <v>0</v>
      </c>
      <c r="T9" s="351">
        <f>IF([41]BJW!T9="","",[41]BJW!T9)</f>
        <v>0</v>
      </c>
      <c r="U9" s="351">
        <f>IF([41]BJW!U9="","",[41]BJW!U9)</f>
        <v>0</v>
      </c>
      <c r="V9" s="351">
        <f>IF([41]BJW!V9="","",[41]BJW!V9)</f>
        <v>0</v>
      </c>
      <c r="W9" s="375">
        <f>IF([41]BJW!W9="","",[41]BJW!W9)</f>
        <v>83.75</v>
      </c>
      <c r="X9" s="375">
        <f>IF([41]BJW!X9="","",[41]BJW!X9)</f>
        <v>84.5</v>
      </c>
      <c r="Y9" s="351">
        <f>IF([41]BJW!Y9="","",[41]BJW!Y9)</f>
        <v>74</v>
      </c>
      <c r="Z9" s="376">
        <f t="shared" ref="Z9:Z10" si="1">IFERROR(IF(OR(X9="",Y9=""),"",ROUND(((W9*$W$8)+(X9*$X$8)+(Y9*$Y$8))/$Y$6,0)),"")</f>
        <v>81</v>
      </c>
      <c r="AA9" s="377">
        <f>MAX(G9:N9)</f>
        <v>89</v>
      </c>
      <c r="AB9" s="377">
        <f>MIN(G9:N9)</f>
        <v>0</v>
      </c>
      <c r="AC9" s="377">
        <f>MATCH(AA9,G9:N9,0)</f>
        <v>1</v>
      </c>
      <c r="AD9" s="377">
        <f>MATCH(AB9,G9:N9,0)</f>
        <v>5</v>
      </c>
      <c r="AE9" s="378" t="str">
        <f>IFERROR("Menunjukkan penguasaan"&amp; " dalam "&amp;(VLOOKUP(AC9,$G$67:$I$74,3)),"")</f>
        <v>Menunjukkan penguasaan dalam Menelaah isi teks deskriptif tentang peristiwa budaya dan menanggapi isi teks deskriptif tentang peristiwa budaya dengan ragam krama.</v>
      </c>
      <c r="AF9" s="379" t="str">
        <f>IFERROR("Perlu bantuan dalam "&amp;(VLOOKUP(AD9,$G$67:$I$74,3)),"")</f>
        <v>Perlu bantuan dalam 0</v>
      </c>
      <c r="BY9" s="4"/>
      <c r="BZ9" s="4"/>
      <c r="CA9" s="4"/>
      <c r="CB9" s="4"/>
      <c r="CC9" s="4"/>
      <c r="CD9" s="4"/>
      <c r="CE9" s="4"/>
      <c r="CF9" s="4"/>
      <c r="CG9" s="4"/>
      <c r="CH9" s="4"/>
      <c r="CI9" s="4"/>
      <c r="CJ9" s="4"/>
      <c r="CK9" s="4"/>
      <c r="CL9" s="4"/>
      <c r="CM9" s="4"/>
      <c r="CN9" s="4"/>
      <c r="CO9" s="4"/>
      <c r="CP9" s="4"/>
      <c r="CQ9" s="4"/>
      <c r="CR9" s="4"/>
      <c r="CS9" s="4"/>
    </row>
    <row r="10" spans="1:98" s="7" customFormat="1" ht="45.75" customHeight="1" x14ac:dyDescent="0.25">
      <c r="A10" s="173"/>
      <c r="B10" s="134">
        <f t="shared" ref="B10" si="2">IF(E10="","",B9+1)</f>
        <v>2</v>
      </c>
      <c r="C10" s="135">
        <f>IF(Data!F6="","",Data!F6)</f>
        <v>2100</v>
      </c>
      <c r="D10" s="135" t="str">
        <f>IF(Data!G6="","",Data!G6)</f>
        <v>0108954708</v>
      </c>
      <c r="E10" s="152" t="str">
        <f>IF(Data!H6="","",Data!H6)</f>
        <v>AKBAR FIRLY MAULANA</v>
      </c>
      <c r="F10" s="135" t="str">
        <f>IF(Data!I6="","",Data!I6)</f>
        <v>L</v>
      </c>
      <c r="G10" s="135">
        <f>IF([41]BJW!G10="","",[41]BJW!G10)</f>
        <v>92</v>
      </c>
      <c r="H10" s="135">
        <f>IF([41]BJW!H10="","",[41]BJW!H10)</f>
        <v>85</v>
      </c>
      <c r="I10" s="135">
        <f>IF([41]BJW!I10="","",[41]BJW!I10)</f>
        <v>87</v>
      </c>
      <c r="J10" s="135">
        <f>IF([41]BJW!J10="","",[41]BJW!J10)</f>
        <v>91</v>
      </c>
      <c r="K10" s="135">
        <f>IF([41]BJW!K10="","",[41]BJW!K10)</f>
        <v>0</v>
      </c>
      <c r="L10" s="135">
        <f>IF([41]BJW!L10="","",[41]BJW!L10)</f>
        <v>0</v>
      </c>
      <c r="M10" s="135">
        <f>IF([41]BJW!M10="","",[41]BJW!M10)</f>
        <v>0</v>
      </c>
      <c r="N10" s="135">
        <f>IF([41]BJW!N10="","",[41]BJW!N10)</f>
        <v>0</v>
      </c>
      <c r="O10" s="135">
        <f>IF([41]BJW!O10="","",[41]BJW!O10)</f>
        <v>87</v>
      </c>
      <c r="P10" s="135">
        <f>IF([41]BJW!P10="","",[41]BJW!P10)</f>
        <v>91</v>
      </c>
      <c r="Q10" s="135">
        <f>IF([41]BJW!Q10="","",[41]BJW!Q10)</f>
        <v>92</v>
      </c>
      <c r="R10" s="135">
        <f>IF([41]BJW!R10="","",[41]BJW!R10)</f>
        <v>88</v>
      </c>
      <c r="S10" s="135">
        <f>IF([41]BJW!S10="","",[41]BJW!S10)</f>
        <v>0</v>
      </c>
      <c r="T10" s="135">
        <f>IF([41]BJW!T10="","",[41]BJW!T10)</f>
        <v>0</v>
      </c>
      <c r="U10" s="135">
        <f>IF([41]BJW!U10="","",[41]BJW!U10)</f>
        <v>0</v>
      </c>
      <c r="V10" s="350">
        <f>IF([41]BJW!V10="","",[41]BJW!V10)</f>
        <v>0</v>
      </c>
      <c r="W10" s="375">
        <f>IF([41]BJW!W10="","",[41]BJW!W10)</f>
        <v>88.75</v>
      </c>
      <c r="X10" s="375">
        <f>IF([41]BJW!X10="","",[41]BJW!X10)</f>
        <v>89.5</v>
      </c>
      <c r="Y10" s="351">
        <f>IF([41]BJW!Y10="","",[41]BJW!Y10)</f>
        <v>82</v>
      </c>
      <c r="Z10" s="302">
        <f t="shared" si="1"/>
        <v>87</v>
      </c>
      <c r="AA10" s="201">
        <f t="shared" ref="AA10" si="3">MAX(G10:N10)</f>
        <v>92</v>
      </c>
      <c r="AB10" s="201">
        <f t="shared" ref="AB10" si="4">MIN(G10:N10)</f>
        <v>0</v>
      </c>
      <c r="AC10" s="201">
        <f t="shared" ref="AC10" si="5">MATCH(AA10,G10:N10,0)</f>
        <v>1</v>
      </c>
      <c r="AD10" s="201">
        <f t="shared" ref="AD10" si="6">MATCH(AB10,G10:N10,0)</f>
        <v>5</v>
      </c>
      <c r="AE10" s="221" t="str">
        <f>IFERROR("Menunjukkan penguasaan"&amp; " dalam "&amp;(VLOOKUP(AC10,$G$67:$I$74,3)),"")</f>
        <v>Menunjukkan penguasaan dalam Menelaah isi teks deskriptif tentang peristiwa budaya dan menanggapi isi teks deskriptif tentang peristiwa budaya dengan ragam krama.</v>
      </c>
      <c r="AF10" s="226" t="str">
        <f>IFERROR("Perlu bantuan dalam "&amp;(VLOOKUP(AD10,$G$67:$I$74,3)),"")</f>
        <v>Perlu bantuan dalam 0</v>
      </c>
      <c r="BY10" s="4"/>
      <c r="BZ10" s="4"/>
      <c r="CA10" s="4"/>
      <c r="CB10" s="4"/>
      <c r="CC10" s="4"/>
      <c r="CD10" s="4"/>
      <c r="CE10" s="4"/>
      <c r="CF10" s="4"/>
      <c r="CG10" s="4"/>
      <c r="CH10" s="4"/>
      <c r="CI10" s="4"/>
      <c r="CJ10" s="4"/>
      <c r="CK10" s="4"/>
      <c r="CL10" s="4"/>
      <c r="CM10" s="4"/>
      <c r="CN10" s="4"/>
      <c r="CO10" s="4"/>
      <c r="CP10" s="4"/>
      <c r="CQ10" s="4"/>
      <c r="CR10" s="4"/>
      <c r="CS10" s="4"/>
    </row>
    <row r="11" spans="1:98" s="7" customFormat="1" ht="45.75" customHeight="1" x14ac:dyDescent="0.25">
      <c r="A11" s="173"/>
      <c r="B11" s="134">
        <f t="shared" ref="B11:B54" si="7">IF(E11="","",B10+1)</f>
        <v>3</v>
      </c>
      <c r="C11" s="135">
        <f>IF(Data!F7="","",Data!F7)</f>
        <v>2085</v>
      </c>
      <c r="D11" s="135" t="str">
        <f>IF(Data!G7="","",Data!G7)</f>
        <v>0093911821</v>
      </c>
      <c r="E11" s="152" t="str">
        <f>IF(Data!H7="","",Data!H7)</f>
        <v>ALVINO EWALDO</v>
      </c>
      <c r="F11" s="135" t="str">
        <f>IF(Data!I7="","",Data!I7)</f>
        <v>L</v>
      </c>
      <c r="G11" s="135">
        <f>IF([41]BJW!G11="","",[41]BJW!G11)</f>
        <v>92</v>
      </c>
      <c r="H11" s="135">
        <f>IF([41]BJW!H11="","",[41]BJW!H11)</f>
        <v>85</v>
      </c>
      <c r="I11" s="135">
        <f>IF([41]BJW!I11="","",[41]BJW!I11)</f>
        <v>89</v>
      </c>
      <c r="J11" s="135">
        <f>IF([41]BJW!J11="","",[41]BJW!J11)</f>
        <v>91</v>
      </c>
      <c r="K11" s="135">
        <f>IF([41]BJW!K11="","",[41]BJW!K11)</f>
        <v>0</v>
      </c>
      <c r="L11" s="135">
        <f>IF([41]BJW!L11="","",[41]BJW!L11)</f>
        <v>0</v>
      </c>
      <c r="M11" s="135">
        <f>IF([41]BJW!M11="","",[41]BJW!M11)</f>
        <v>0</v>
      </c>
      <c r="N11" s="135">
        <f>IF([41]BJW!N11="","",[41]BJW!N11)</f>
        <v>0</v>
      </c>
      <c r="O11" s="135">
        <f>IF([41]BJW!O11="","",[41]BJW!O11)</f>
        <v>89</v>
      </c>
      <c r="P11" s="135">
        <f>IF([41]BJW!P11="","",[41]BJW!P11)</f>
        <v>91</v>
      </c>
      <c r="Q11" s="135">
        <f>IF([41]BJW!Q11="","",[41]BJW!Q11)</f>
        <v>92</v>
      </c>
      <c r="R11" s="135">
        <f>IF([41]BJW!R11="","",[41]BJW!R11)</f>
        <v>88</v>
      </c>
      <c r="S11" s="135">
        <f>IF([41]BJW!S11="","",[41]BJW!S11)</f>
        <v>0</v>
      </c>
      <c r="T11" s="135">
        <f>IF([41]BJW!T11="","",[41]BJW!T11)</f>
        <v>0</v>
      </c>
      <c r="U11" s="135">
        <f>IF([41]BJW!U11="","",[41]BJW!U11)</f>
        <v>0</v>
      </c>
      <c r="V11" s="350">
        <f>IF([41]BJW!V11="","",[41]BJW!V11)</f>
        <v>0</v>
      </c>
      <c r="W11" s="375">
        <f>IF([41]BJW!W11="","",[41]BJW!W11)</f>
        <v>89.25</v>
      </c>
      <c r="X11" s="375">
        <f>IF([41]BJW!X11="","",[41]BJW!X11)</f>
        <v>90</v>
      </c>
      <c r="Y11" s="351">
        <f>IF([41]BJW!Y11="","",[41]BJW!Y11)</f>
        <v>83</v>
      </c>
      <c r="Z11" s="302">
        <f t="shared" ref="Z11:Z54" si="8">IFERROR(IF(OR(X11="",Y11=""),"",ROUND(((W11*$W$8)+(X11*$X$8)+(Y11*$Y$8))/$Y$6,0)),"")</f>
        <v>87</v>
      </c>
      <c r="AA11" s="201">
        <f t="shared" ref="AA11:AA54" si="9">MAX(G11:N11)</f>
        <v>92</v>
      </c>
      <c r="AB11" s="201">
        <f t="shared" ref="AB11:AB54" si="10">MIN(G11:N11)</f>
        <v>0</v>
      </c>
      <c r="AC11" s="201">
        <f t="shared" ref="AC11:AC54" si="11">MATCH(AA11,G11:N11,0)</f>
        <v>1</v>
      </c>
      <c r="AD11" s="201">
        <f t="shared" ref="AD11:AD54" si="12">MATCH(AB11,G11:N11,0)</f>
        <v>5</v>
      </c>
      <c r="AE11" s="221" t="str">
        <f t="shared" ref="AE11:AE54" si="13">IFERROR("Menunjukkan penguasaan"&amp; " dalam "&amp;(VLOOKUP(AC11,$G$67:$I$74,3)),"")</f>
        <v>Menunjukkan penguasaan dalam Menelaah isi teks deskriptif tentang peristiwa budaya dan menanggapi isi teks deskriptif tentang peristiwa budaya dengan ragam krama.</v>
      </c>
      <c r="AF11" s="226" t="str">
        <f t="shared" ref="AF11:AF54" si="14">IFERROR("Perlu bantuan dalam "&amp;(VLOOKUP(AD11,$G$67:$I$74,3)),"")</f>
        <v>Perlu bantuan dalam 0</v>
      </c>
      <c r="BY11" s="4"/>
      <c r="BZ11" s="4"/>
      <c r="CA11" s="4"/>
      <c r="CB11" s="4"/>
      <c r="CC11" s="4"/>
      <c r="CD11" s="4"/>
      <c r="CE11" s="4"/>
      <c r="CF11" s="4"/>
      <c r="CG11" s="4"/>
      <c r="CH11" s="4"/>
      <c r="CI11" s="4"/>
      <c r="CJ11" s="4"/>
      <c r="CK11" s="4"/>
      <c r="CL11" s="4"/>
      <c r="CM11" s="4"/>
      <c r="CN11" s="4"/>
      <c r="CO11" s="4"/>
      <c r="CP11" s="4"/>
      <c r="CQ11" s="4"/>
      <c r="CR11" s="4"/>
      <c r="CS11" s="4"/>
    </row>
    <row r="12" spans="1:98" s="7" customFormat="1" ht="45.75" customHeight="1" x14ac:dyDescent="0.25">
      <c r="A12" s="173"/>
      <c r="B12" s="134">
        <f t="shared" si="7"/>
        <v>4</v>
      </c>
      <c r="C12" s="135">
        <f>IF(Data!F8="","",Data!F8)</f>
        <v>2075</v>
      </c>
      <c r="D12" s="135" t="str">
        <f>IF(Data!G8="","",Data!G8)</f>
        <v>0098772064</v>
      </c>
      <c r="E12" s="152" t="str">
        <f>IF(Data!H8="","",Data!H8)</f>
        <v>AURA SUCI RAMADHANI</v>
      </c>
      <c r="F12" s="135" t="str">
        <f>IF(Data!I8="","",Data!I8)</f>
        <v>P</v>
      </c>
      <c r="G12" s="135">
        <f>IF([41]BJW!G12="","",[41]BJW!G12)</f>
        <v>89</v>
      </c>
      <c r="H12" s="135">
        <f>IF([41]BJW!H12="","",[41]BJW!H12)</f>
        <v>84</v>
      </c>
      <c r="I12" s="135">
        <f>IF([41]BJW!I12="","",[41]BJW!I12)</f>
        <v>90</v>
      </c>
      <c r="J12" s="135">
        <f>IF([41]BJW!J12="","",[41]BJW!J12)</f>
        <v>91</v>
      </c>
      <c r="K12" s="135">
        <f>IF([41]BJW!K12="","",[41]BJW!K12)</f>
        <v>0</v>
      </c>
      <c r="L12" s="135">
        <f>IF([41]BJW!L12="","",[41]BJW!L12)</f>
        <v>0</v>
      </c>
      <c r="M12" s="135">
        <f>IF([41]BJW!M12="","",[41]BJW!M12)</f>
        <v>0</v>
      </c>
      <c r="N12" s="135">
        <f>IF([41]BJW!N12="","",[41]BJW!N12)</f>
        <v>0</v>
      </c>
      <c r="O12" s="135">
        <f>IF([41]BJW!O12="","",[41]BJW!O12)</f>
        <v>90</v>
      </c>
      <c r="P12" s="135">
        <f>IF([41]BJW!P12="","",[41]BJW!P12)</f>
        <v>91</v>
      </c>
      <c r="Q12" s="135">
        <f>IF([41]BJW!Q12="","",[41]BJW!Q12)</f>
        <v>89</v>
      </c>
      <c r="R12" s="135">
        <f>IF([41]BJW!R12="","",[41]BJW!R12)</f>
        <v>87</v>
      </c>
      <c r="S12" s="135">
        <f>IF([41]BJW!S12="","",[41]BJW!S12)</f>
        <v>0</v>
      </c>
      <c r="T12" s="135">
        <f>IF([41]BJW!T12="","",[41]BJW!T12)</f>
        <v>0</v>
      </c>
      <c r="U12" s="135">
        <f>IF([41]BJW!U12="","",[41]BJW!U12)</f>
        <v>0</v>
      </c>
      <c r="V12" s="350">
        <f>IF([41]BJW!V12="","",[41]BJW!V12)</f>
        <v>0</v>
      </c>
      <c r="W12" s="375">
        <f>IF([41]BJW!W12="","",[41]BJW!W12)</f>
        <v>88.5</v>
      </c>
      <c r="X12" s="375">
        <f>IF([41]BJW!X12="","",[41]BJW!X12)</f>
        <v>89.25</v>
      </c>
      <c r="Y12" s="351">
        <f>IF([41]BJW!Y12="","",[41]BJW!Y12)</f>
        <v>81</v>
      </c>
      <c r="Z12" s="302">
        <f t="shared" si="8"/>
        <v>86</v>
      </c>
      <c r="AA12" s="201">
        <f t="shared" si="9"/>
        <v>91</v>
      </c>
      <c r="AB12" s="201">
        <f t="shared" si="10"/>
        <v>0</v>
      </c>
      <c r="AC12" s="201">
        <f t="shared" si="11"/>
        <v>4</v>
      </c>
      <c r="AD12" s="201">
        <f t="shared" si="12"/>
        <v>5</v>
      </c>
      <c r="AE12" s="221" t="str">
        <f t="shared" si="13"/>
        <v>Menunjukkan penguasaan dalam Menelaah dialog atau percakapan serta menulis dialog sederhana.</v>
      </c>
      <c r="AF12" s="226" t="str">
        <f t="shared" si="14"/>
        <v>Perlu bantuan dalam 0</v>
      </c>
      <c r="BY12" s="4"/>
      <c r="BZ12" s="4"/>
      <c r="CA12" s="4"/>
      <c r="CB12" s="4"/>
      <c r="CC12" s="4"/>
      <c r="CD12" s="4"/>
      <c r="CE12" s="4"/>
      <c r="CF12" s="4"/>
      <c r="CG12" s="4"/>
      <c r="CH12" s="4"/>
      <c r="CI12" s="4"/>
      <c r="CJ12" s="4"/>
      <c r="CK12" s="4"/>
      <c r="CL12" s="4"/>
      <c r="CM12" s="4"/>
      <c r="CN12" s="4"/>
      <c r="CO12" s="4"/>
      <c r="CP12" s="4"/>
      <c r="CQ12" s="4"/>
      <c r="CR12" s="4"/>
      <c r="CS12" s="4"/>
    </row>
    <row r="13" spans="1:98" s="7" customFormat="1" ht="45.75" customHeight="1" x14ac:dyDescent="0.25">
      <c r="A13" s="173"/>
      <c r="B13" s="134">
        <f t="shared" si="7"/>
        <v>5</v>
      </c>
      <c r="C13" s="135">
        <f>IF(Data!F9="","",Data!F9)</f>
        <v>2086</v>
      </c>
      <c r="D13" s="135" t="str">
        <f>IF(Data!G9="","",Data!G9)</f>
        <v>0103867888</v>
      </c>
      <c r="E13" s="152" t="str">
        <f>IF(Data!H9="","",Data!H9)</f>
        <v>AYU SAFNA</v>
      </c>
      <c r="F13" s="135" t="str">
        <f>IF(Data!I9="","",Data!I9)</f>
        <v>P</v>
      </c>
      <c r="G13" s="135">
        <f>IF([41]BJW!G13="","",[41]BJW!G13)</f>
        <v>92</v>
      </c>
      <c r="H13" s="135">
        <f>IF([41]BJW!H13="","",[41]BJW!H13)</f>
        <v>85</v>
      </c>
      <c r="I13" s="135">
        <f>IF([41]BJW!I13="","",[41]BJW!I13)</f>
        <v>83</v>
      </c>
      <c r="J13" s="135">
        <f>IF([41]BJW!J13="","",[41]BJW!J13)</f>
        <v>91</v>
      </c>
      <c r="K13" s="135">
        <f>IF([41]BJW!K13="","",[41]BJW!K13)</f>
        <v>0</v>
      </c>
      <c r="L13" s="135">
        <f>IF([41]BJW!L13="","",[41]BJW!L13)</f>
        <v>0</v>
      </c>
      <c r="M13" s="135">
        <f>IF([41]BJW!M13="","",[41]BJW!M13)</f>
        <v>0</v>
      </c>
      <c r="N13" s="135">
        <f>IF([41]BJW!N13="","",[41]BJW!N13)</f>
        <v>0</v>
      </c>
      <c r="O13" s="135">
        <f>IF([41]BJW!O13="","",[41]BJW!O13)</f>
        <v>83</v>
      </c>
      <c r="P13" s="135">
        <f>IF([41]BJW!P13="","",[41]BJW!P13)</f>
        <v>91</v>
      </c>
      <c r="Q13" s="135">
        <f>IF([41]BJW!Q13="","",[41]BJW!Q13)</f>
        <v>92</v>
      </c>
      <c r="R13" s="135">
        <f>IF([41]BJW!R13="","",[41]BJW!R13)</f>
        <v>88</v>
      </c>
      <c r="S13" s="135">
        <f>IF([41]BJW!S13="","",[41]BJW!S13)</f>
        <v>0</v>
      </c>
      <c r="T13" s="135">
        <f>IF([41]BJW!T13="","",[41]BJW!T13)</f>
        <v>0</v>
      </c>
      <c r="U13" s="135">
        <f>IF([41]BJW!U13="","",[41]BJW!U13)</f>
        <v>0</v>
      </c>
      <c r="V13" s="350">
        <f>IF([41]BJW!V13="","",[41]BJW!V13)</f>
        <v>0</v>
      </c>
      <c r="W13" s="375">
        <f>IF([41]BJW!W13="","",[41]BJW!W13)</f>
        <v>87.75</v>
      </c>
      <c r="X13" s="375">
        <f>IF([41]BJW!X13="","",[41]BJW!X13)</f>
        <v>88.5</v>
      </c>
      <c r="Y13" s="351">
        <f>IF([41]BJW!Y13="","",[41]BJW!Y13)</f>
        <v>82</v>
      </c>
      <c r="Z13" s="302">
        <f t="shared" si="8"/>
        <v>86</v>
      </c>
      <c r="AA13" s="201">
        <f t="shared" si="9"/>
        <v>92</v>
      </c>
      <c r="AB13" s="201">
        <f t="shared" si="10"/>
        <v>0</v>
      </c>
      <c r="AC13" s="201">
        <f t="shared" si="11"/>
        <v>1</v>
      </c>
      <c r="AD13" s="201">
        <f t="shared" si="12"/>
        <v>5</v>
      </c>
      <c r="AE13" s="221" t="str">
        <f t="shared" si="13"/>
        <v>Menunjukkan penguasaan dalam Menelaah isi teks deskriptif tentang peristiwa budaya dan menanggapi isi teks deskriptif tentang peristiwa budaya dengan ragam krama.</v>
      </c>
      <c r="AF13" s="226" t="str">
        <f t="shared" si="14"/>
        <v>Perlu bantuan dalam 0</v>
      </c>
      <c r="BY13" s="4"/>
      <c r="BZ13" s="4"/>
      <c r="CA13" s="4"/>
      <c r="CB13" s="4"/>
      <c r="CC13" s="4"/>
      <c r="CD13" s="4"/>
      <c r="CE13" s="4"/>
      <c r="CF13" s="4"/>
      <c r="CG13" s="4"/>
      <c r="CH13" s="4"/>
      <c r="CI13" s="4"/>
      <c r="CJ13" s="4"/>
      <c r="CK13" s="4"/>
      <c r="CL13" s="4"/>
      <c r="CM13" s="4"/>
      <c r="CN13" s="4"/>
      <c r="CO13" s="4"/>
      <c r="CP13" s="4"/>
      <c r="CQ13" s="4"/>
      <c r="CR13" s="4"/>
      <c r="CS13" s="4"/>
    </row>
    <row r="14" spans="1:98" s="7" customFormat="1" ht="45.75" customHeight="1" x14ac:dyDescent="0.25">
      <c r="A14" s="173"/>
      <c r="B14" s="134">
        <f t="shared" si="7"/>
        <v>6</v>
      </c>
      <c r="C14" s="135">
        <f>IF(Data!F10="","",Data!F10)</f>
        <v>2089</v>
      </c>
      <c r="D14" s="135" t="str">
        <f>IF(Data!G10="","",Data!G10)</f>
        <v>3098656100</v>
      </c>
      <c r="E14" s="152" t="str">
        <f>IF(Data!H10="","",Data!H10)</f>
        <v>DEWI AYU NURHALIZA</v>
      </c>
      <c r="F14" s="135" t="str">
        <f>IF(Data!I10="","",Data!I10)</f>
        <v>P</v>
      </c>
      <c r="G14" s="135">
        <f>IF([41]BJW!G14="","",[41]BJW!G14)</f>
        <v>89</v>
      </c>
      <c r="H14" s="135">
        <f>IF([41]BJW!H14="","",[41]BJW!H14)</f>
        <v>74</v>
      </c>
      <c r="I14" s="135">
        <f>IF([41]BJW!I14="","",[41]BJW!I14)</f>
        <v>85</v>
      </c>
      <c r="J14" s="135">
        <f>IF([41]BJW!J14="","",[41]BJW!J14)</f>
        <v>90</v>
      </c>
      <c r="K14" s="135">
        <f>IF([41]BJW!K14="","",[41]BJW!K14)</f>
        <v>0</v>
      </c>
      <c r="L14" s="135">
        <f>IF([41]BJW!L14="","",[41]BJW!L14)</f>
        <v>0</v>
      </c>
      <c r="M14" s="135">
        <f>IF([41]BJW!M14="","",[41]BJW!M14)</f>
        <v>0</v>
      </c>
      <c r="N14" s="135">
        <f>IF([41]BJW!N14="","",[41]BJW!N14)</f>
        <v>0</v>
      </c>
      <c r="O14" s="135">
        <f>IF([41]BJW!O14="","",[41]BJW!O14)</f>
        <v>85</v>
      </c>
      <c r="P14" s="135">
        <f>IF([41]BJW!P14="","",[41]BJW!P14)</f>
        <v>90</v>
      </c>
      <c r="Q14" s="135">
        <f>IF([41]BJW!Q14="","",[41]BJW!Q14)</f>
        <v>89</v>
      </c>
      <c r="R14" s="135">
        <f>IF([41]BJW!R14="","",[41]BJW!R14)</f>
        <v>86</v>
      </c>
      <c r="S14" s="135">
        <f>IF([41]BJW!S14="","",[41]BJW!S14)</f>
        <v>0</v>
      </c>
      <c r="T14" s="135">
        <f>IF([41]BJW!T14="","",[41]BJW!T14)</f>
        <v>0</v>
      </c>
      <c r="U14" s="135">
        <f>IF([41]BJW!U14="","",[41]BJW!U14)</f>
        <v>0</v>
      </c>
      <c r="V14" s="350">
        <f>IF([41]BJW!V14="","",[41]BJW!V14)</f>
        <v>0</v>
      </c>
      <c r="W14" s="375">
        <f>IF([41]BJW!W14="","",[41]BJW!W14)</f>
        <v>84.5</v>
      </c>
      <c r="X14" s="375">
        <f>IF([41]BJW!X14="","",[41]BJW!X14)</f>
        <v>87.5</v>
      </c>
      <c r="Y14" s="351">
        <f>IF([41]BJW!Y14="","",[41]BJW!Y14)</f>
        <v>81</v>
      </c>
      <c r="Z14" s="302">
        <f t="shared" si="8"/>
        <v>84</v>
      </c>
      <c r="AA14" s="201">
        <f t="shared" si="9"/>
        <v>90</v>
      </c>
      <c r="AB14" s="201">
        <f t="shared" si="10"/>
        <v>0</v>
      </c>
      <c r="AC14" s="201">
        <f t="shared" si="11"/>
        <v>4</v>
      </c>
      <c r="AD14" s="201">
        <f t="shared" si="12"/>
        <v>5</v>
      </c>
      <c r="AE14" s="221" t="str">
        <f t="shared" si="13"/>
        <v>Menunjukkan penguasaan dalam Menelaah dialog atau percakapan serta menulis dialog sederhana.</v>
      </c>
      <c r="AF14" s="226" t="str">
        <f t="shared" si="14"/>
        <v>Perlu bantuan dalam 0</v>
      </c>
      <c r="BY14" s="4"/>
      <c r="BZ14" s="4"/>
      <c r="CA14" s="4"/>
      <c r="CB14" s="4"/>
      <c r="CC14" s="4"/>
      <c r="CD14" s="4"/>
      <c r="CE14" s="4"/>
      <c r="CF14" s="4"/>
      <c r="CG14" s="4"/>
      <c r="CH14" s="4"/>
      <c r="CI14" s="4"/>
      <c r="CJ14" s="4"/>
      <c r="CK14" s="4"/>
      <c r="CL14" s="4"/>
      <c r="CM14" s="4"/>
      <c r="CN14" s="4"/>
      <c r="CO14" s="4"/>
      <c r="CP14" s="4"/>
      <c r="CQ14" s="4"/>
      <c r="CR14" s="4"/>
      <c r="CS14" s="4"/>
    </row>
    <row r="15" spans="1:98" s="7" customFormat="1" ht="45.75" customHeight="1" x14ac:dyDescent="0.25">
      <c r="A15" s="173"/>
      <c r="B15" s="134">
        <f t="shared" si="7"/>
        <v>7</v>
      </c>
      <c r="C15" s="135">
        <f>IF(Data!F11="","",Data!F11)</f>
        <v>2115</v>
      </c>
      <c r="D15" s="135" t="str">
        <f>IF(Data!G11="","",Data!G11)</f>
        <v>0105966564</v>
      </c>
      <c r="E15" s="152" t="str">
        <f>IF(Data!H11="","",Data!H11)</f>
        <v xml:space="preserve">FADLY ARYA PUTRA </v>
      </c>
      <c r="F15" s="135" t="str">
        <f>IF(Data!I11="","",Data!I11)</f>
        <v>L</v>
      </c>
      <c r="G15" s="135">
        <f>IF([41]BJW!G15="","",[41]BJW!G15)</f>
        <v>91</v>
      </c>
      <c r="H15" s="135">
        <f>IF([41]BJW!H15="","",[41]BJW!H15)</f>
        <v>74</v>
      </c>
      <c r="I15" s="135">
        <f>IF([41]BJW!I15="","",[41]BJW!I15)</f>
        <v>84</v>
      </c>
      <c r="J15" s="135">
        <f>IF([41]BJW!J15="","",[41]BJW!J15)</f>
        <v>90</v>
      </c>
      <c r="K15" s="135">
        <f>IF([41]BJW!K15="","",[41]BJW!K15)</f>
        <v>0</v>
      </c>
      <c r="L15" s="135">
        <f>IF([41]BJW!L15="","",[41]BJW!L15)</f>
        <v>0</v>
      </c>
      <c r="M15" s="135">
        <f>IF([41]BJW!M15="","",[41]BJW!M15)</f>
        <v>0</v>
      </c>
      <c r="N15" s="135">
        <f>IF([41]BJW!N15="","",[41]BJW!N15)</f>
        <v>0</v>
      </c>
      <c r="O15" s="135">
        <f>IF([41]BJW!O15="","",[41]BJW!O15)</f>
        <v>84</v>
      </c>
      <c r="P15" s="135">
        <f>IF([41]BJW!P15="","",[41]BJW!P15)</f>
        <v>90</v>
      </c>
      <c r="Q15" s="135">
        <f>IF([41]BJW!Q15="","",[41]BJW!Q15)</f>
        <v>91</v>
      </c>
      <c r="R15" s="135">
        <f>IF([41]BJW!R15="","",[41]BJW!R15)</f>
        <v>86</v>
      </c>
      <c r="S15" s="135">
        <f>IF([41]BJW!S15="","",[41]BJW!S15)</f>
        <v>0</v>
      </c>
      <c r="T15" s="135">
        <f>IF([41]BJW!T15="","",[41]BJW!T15)</f>
        <v>0</v>
      </c>
      <c r="U15" s="135">
        <f>IF([41]BJW!U15="","",[41]BJW!U15)</f>
        <v>0</v>
      </c>
      <c r="V15" s="350">
        <f>IF([41]BJW!V15="","",[41]BJW!V15)</f>
        <v>0</v>
      </c>
      <c r="W15" s="375">
        <f>IF([41]BJW!W15="","",[41]BJW!W15)</f>
        <v>84.75</v>
      </c>
      <c r="X15" s="375">
        <f>IF([41]BJW!X15="","",[41]BJW!X15)</f>
        <v>87.75</v>
      </c>
      <c r="Y15" s="351">
        <f>IF([41]BJW!Y15="","",[41]BJW!Y15)</f>
        <v>74</v>
      </c>
      <c r="Z15" s="302">
        <f t="shared" si="8"/>
        <v>82</v>
      </c>
      <c r="AA15" s="201">
        <f t="shared" si="9"/>
        <v>91</v>
      </c>
      <c r="AB15" s="201">
        <f t="shared" si="10"/>
        <v>0</v>
      </c>
      <c r="AC15" s="201">
        <f t="shared" si="11"/>
        <v>1</v>
      </c>
      <c r="AD15" s="201">
        <f t="shared" si="12"/>
        <v>5</v>
      </c>
      <c r="AE15" s="221" t="str">
        <f t="shared" si="13"/>
        <v>Menunjukkan penguasaan dalam Menelaah isi teks deskriptif tentang peristiwa budaya dan menanggapi isi teks deskriptif tentang peristiwa budaya dengan ragam krama.</v>
      </c>
      <c r="AF15" s="226" t="str">
        <f t="shared" si="14"/>
        <v>Perlu bantuan dalam 0</v>
      </c>
      <c r="BY15" s="4"/>
      <c r="BZ15" s="4"/>
      <c r="CA15" s="4"/>
      <c r="CB15" s="4"/>
      <c r="CC15" s="4"/>
      <c r="CD15" s="4"/>
      <c r="CE15" s="4"/>
      <c r="CF15" s="4"/>
      <c r="CG15" s="4"/>
      <c r="CH15" s="4"/>
      <c r="CI15" s="4"/>
      <c r="CJ15" s="4"/>
      <c r="CK15" s="4"/>
      <c r="CL15" s="4"/>
      <c r="CM15" s="4"/>
      <c r="CN15" s="4"/>
      <c r="CO15" s="4"/>
      <c r="CP15" s="4"/>
      <c r="CQ15" s="4"/>
      <c r="CR15" s="4"/>
      <c r="CS15" s="4"/>
    </row>
    <row r="16" spans="1:98" s="7" customFormat="1" ht="45.75" customHeight="1" x14ac:dyDescent="0.25">
      <c r="A16" s="173"/>
      <c r="B16" s="134">
        <f t="shared" si="7"/>
        <v>8</v>
      </c>
      <c r="C16" s="135">
        <f>IF(Data!F12="","",Data!F12)</f>
        <v>2082</v>
      </c>
      <c r="D16" s="135" t="str">
        <f>IF(Data!G12="","",Data!G12)</f>
        <v>3092203012</v>
      </c>
      <c r="E16" s="152" t="str">
        <f>IF(Data!H12="","",Data!H12)</f>
        <v>ILHAM MAULANA</v>
      </c>
      <c r="F16" s="135" t="str">
        <f>IF(Data!I12="","",Data!I12)</f>
        <v>L</v>
      </c>
      <c r="G16" s="135">
        <f>IF([41]BJW!G16="","",[41]BJW!G16)</f>
        <v>92</v>
      </c>
      <c r="H16" s="135">
        <f>IF([41]BJW!H16="","",[41]BJW!H16)</f>
        <v>85</v>
      </c>
      <c r="I16" s="135">
        <f>IF([41]BJW!I16="","",[41]BJW!I16)</f>
        <v>82</v>
      </c>
      <c r="J16" s="135">
        <f>IF([41]BJW!J16="","",[41]BJW!J16)</f>
        <v>74</v>
      </c>
      <c r="K16" s="135">
        <f>IF([41]BJW!K16="","",[41]BJW!K16)</f>
        <v>0</v>
      </c>
      <c r="L16" s="135">
        <f>IF([41]BJW!L16="","",[41]BJW!L16)</f>
        <v>0</v>
      </c>
      <c r="M16" s="135">
        <f>IF([41]BJW!M16="","",[41]BJW!M16)</f>
        <v>0</v>
      </c>
      <c r="N16" s="135">
        <f>IF([41]BJW!N16="","",[41]BJW!N16)</f>
        <v>0</v>
      </c>
      <c r="O16" s="135">
        <f>IF([41]BJW!O16="","",[41]BJW!O16)</f>
        <v>82</v>
      </c>
      <c r="P16" s="135">
        <f>IF([41]BJW!P16="","",[41]BJW!P16)</f>
        <v>74</v>
      </c>
      <c r="Q16" s="135">
        <f>IF([41]BJW!Q16="","",[41]BJW!Q16)</f>
        <v>92</v>
      </c>
      <c r="R16" s="135">
        <f>IF([41]BJW!R16="","",[41]BJW!R16)</f>
        <v>88</v>
      </c>
      <c r="S16" s="135">
        <f>IF([41]BJW!S16="","",[41]BJW!S16)</f>
        <v>0</v>
      </c>
      <c r="T16" s="135">
        <f>IF([41]BJW!T16="","",[41]BJW!T16)</f>
        <v>0</v>
      </c>
      <c r="U16" s="135">
        <f>IF([41]BJW!U16="","",[41]BJW!U16)</f>
        <v>0</v>
      </c>
      <c r="V16" s="350">
        <f>IF([41]BJW!V16="","",[41]BJW!V16)</f>
        <v>0</v>
      </c>
      <c r="W16" s="375">
        <f>IF([41]BJW!W16="","",[41]BJW!W16)</f>
        <v>83.25</v>
      </c>
      <c r="X16" s="375">
        <f>IF([41]BJW!X16="","",[41]BJW!X16)</f>
        <v>84</v>
      </c>
      <c r="Y16" s="351">
        <f>IF([41]BJW!Y16="","",[41]BJW!Y16)</f>
        <v>79</v>
      </c>
      <c r="Z16" s="302">
        <f t="shared" si="8"/>
        <v>82</v>
      </c>
      <c r="AA16" s="201">
        <f t="shared" si="9"/>
        <v>92</v>
      </c>
      <c r="AB16" s="201">
        <f t="shared" si="10"/>
        <v>0</v>
      </c>
      <c r="AC16" s="201">
        <f t="shared" si="11"/>
        <v>1</v>
      </c>
      <c r="AD16" s="201">
        <f t="shared" si="12"/>
        <v>5</v>
      </c>
      <c r="AE16" s="221" t="str">
        <f t="shared" si="13"/>
        <v>Menunjukkan penguasaan dalam Menelaah isi teks deskriptif tentang peristiwa budaya dan menanggapi isi teks deskriptif tentang peristiwa budaya dengan ragam krama.</v>
      </c>
      <c r="AF16" s="226" t="str">
        <f t="shared" si="14"/>
        <v>Perlu bantuan dalam 0</v>
      </c>
      <c r="BY16" s="4"/>
      <c r="BZ16" s="4"/>
      <c r="CA16" s="4"/>
      <c r="CB16" s="4"/>
      <c r="CC16" s="4"/>
      <c r="CD16" s="4"/>
      <c r="CE16" s="4"/>
      <c r="CF16" s="4"/>
      <c r="CG16" s="4"/>
      <c r="CH16" s="4"/>
      <c r="CI16" s="4"/>
      <c r="CJ16" s="4"/>
      <c r="CK16" s="4"/>
      <c r="CL16" s="4"/>
      <c r="CM16" s="4"/>
      <c r="CN16" s="4"/>
      <c r="CO16" s="4"/>
      <c r="CP16" s="4"/>
      <c r="CQ16" s="4"/>
      <c r="CR16" s="4"/>
      <c r="CS16" s="4"/>
    </row>
    <row r="17" spans="1:97" s="7" customFormat="1" ht="45.75" customHeight="1" x14ac:dyDescent="0.25">
      <c r="A17" s="173"/>
      <c r="B17" s="134">
        <f t="shared" si="7"/>
        <v>9</v>
      </c>
      <c r="C17" s="135">
        <f>IF(Data!F13="","",Data!F13)</f>
        <v>2088</v>
      </c>
      <c r="D17" s="135" t="str">
        <f>IF(Data!G13="","",Data!G13)</f>
        <v>3106632526</v>
      </c>
      <c r="E17" s="152" t="str">
        <f>IF(Data!H13="","",Data!H13)</f>
        <v>INDAH VIOLAFITRA</v>
      </c>
      <c r="F17" s="135" t="str">
        <f>IF(Data!I13="","",Data!I13)</f>
        <v>P</v>
      </c>
      <c r="G17" s="135">
        <f>IF([41]BJW!G17="","",[41]BJW!G17)</f>
        <v>87</v>
      </c>
      <c r="H17" s="135">
        <f>IF([41]BJW!H17="","",[41]BJW!H17)</f>
        <v>84</v>
      </c>
      <c r="I17" s="135">
        <f>IF([41]BJW!I17="","",[41]BJW!I17)</f>
        <v>88</v>
      </c>
      <c r="J17" s="135">
        <f>IF([41]BJW!J17="","",[41]BJW!J17)</f>
        <v>91</v>
      </c>
      <c r="K17" s="135">
        <f>IF([41]BJW!K17="","",[41]BJW!K17)</f>
        <v>0</v>
      </c>
      <c r="L17" s="135">
        <f>IF([41]BJW!L17="","",[41]BJW!L17)</f>
        <v>0</v>
      </c>
      <c r="M17" s="135">
        <f>IF([41]BJW!M17="","",[41]BJW!M17)</f>
        <v>0</v>
      </c>
      <c r="N17" s="135">
        <f>IF([41]BJW!N17="","",[41]BJW!N17)</f>
        <v>0</v>
      </c>
      <c r="O17" s="135">
        <f>IF([41]BJW!O17="","",[41]BJW!O17)</f>
        <v>88</v>
      </c>
      <c r="P17" s="135">
        <f>IF([41]BJW!P17="","",[41]BJW!P17)</f>
        <v>91</v>
      </c>
      <c r="Q17" s="135">
        <f>IF([41]BJW!Q17="","",[41]BJW!Q17)</f>
        <v>87</v>
      </c>
      <c r="R17" s="135">
        <f>IF([41]BJW!R17="","",[41]BJW!R17)</f>
        <v>87</v>
      </c>
      <c r="S17" s="135">
        <f>IF([41]BJW!S17="","",[41]BJW!S17)</f>
        <v>0</v>
      </c>
      <c r="T17" s="135">
        <f>IF([41]BJW!T17="","",[41]BJW!T17)</f>
        <v>0</v>
      </c>
      <c r="U17" s="135">
        <f>IF([41]BJW!U17="","",[41]BJW!U17)</f>
        <v>0</v>
      </c>
      <c r="V17" s="350">
        <f>IF([41]BJW!V17="","",[41]BJW!V17)</f>
        <v>0</v>
      </c>
      <c r="W17" s="375">
        <f>IF([41]BJW!W17="","",[41]BJW!W17)</f>
        <v>87.5</v>
      </c>
      <c r="X17" s="375">
        <f>IF([41]BJW!X17="","",[41]BJW!X17)</f>
        <v>88.25</v>
      </c>
      <c r="Y17" s="351">
        <f>IF([41]BJW!Y17="","",[41]BJW!Y17)</f>
        <v>82</v>
      </c>
      <c r="Z17" s="302">
        <f t="shared" si="8"/>
        <v>86</v>
      </c>
      <c r="AA17" s="201">
        <f t="shared" si="9"/>
        <v>91</v>
      </c>
      <c r="AB17" s="201">
        <f t="shared" si="10"/>
        <v>0</v>
      </c>
      <c r="AC17" s="201">
        <f t="shared" si="11"/>
        <v>4</v>
      </c>
      <c r="AD17" s="201">
        <f t="shared" si="12"/>
        <v>5</v>
      </c>
      <c r="AE17" s="221" t="str">
        <f t="shared" si="13"/>
        <v>Menunjukkan penguasaan dalam Menelaah dialog atau percakapan serta menulis dialog sederhana.</v>
      </c>
      <c r="AF17" s="226" t="str">
        <f t="shared" si="14"/>
        <v>Perlu bantuan dalam 0</v>
      </c>
      <c r="BY17" s="4"/>
      <c r="BZ17" s="4"/>
      <c r="CA17" s="4"/>
      <c r="CB17" s="4"/>
      <c r="CC17" s="4"/>
      <c r="CD17" s="4"/>
      <c r="CE17" s="4"/>
      <c r="CF17" s="4"/>
      <c r="CG17" s="4"/>
      <c r="CH17" s="4"/>
      <c r="CI17" s="4"/>
      <c r="CJ17" s="4"/>
      <c r="CK17" s="4"/>
      <c r="CL17" s="4"/>
      <c r="CM17" s="4"/>
      <c r="CN17" s="4"/>
      <c r="CO17" s="4"/>
      <c r="CP17" s="4"/>
      <c r="CQ17" s="4"/>
      <c r="CR17" s="4"/>
      <c r="CS17" s="4"/>
    </row>
    <row r="18" spans="1:97" s="7" customFormat="1" ht="45.75" customHeight="1" x14ac:dyDescent="0.25">
      <c r="A18" s="173"/>
      <c r="B18" s="134">
        <f t="shared" si="7"/>
        <v>10</v>
      </c>
      <c r="C18" s="135">
        <f>IF(Data!F14="","",Data!F14)</f>
        <v>2109</v>
      </c>
      <c r="D18" s="135" t="str">
        <f>IF(Data!G14="","",Data!G14)</f>
        <v>3092608052</v>
      </c>
      <c r="E18" s="152" t="str">
        <f>IF(Data!H14="","",Data!H14)</f>
        <v>KEVIN FAHREZI</v>
      </c>
      <c r="F18" s="135" t="str">
        <f>IF(Data!I14="","",Data!I14)</f>
        <v>L</v>
      </c>
      <c r="G18" s="135">
        <f>IF([41]BJW!G18="","",[41]BJW!G18)</f>
        <v>74</v>
      </c>
      <c r="H18" s="135">
        <f>IF([41]BJW!H18="","",[41]BJW!H18)</f>
        <v>75</v>
      </c>
      <c r="I18" s="135">
        <f>IF([41]BJW!I18="","",[41]BJW!I18)</f>
        <v>84</v>
      </c>
      <c r="J18" s="135">
        <f>IF([41]BJW!J18="","",[41]BJW!J18)</f>
        <v>76</v>
      </c>
      <c r="K18" s="135">
        <f>IF([41]BJW!K18="","",[41]BJW!K18)</f>
        <v>0</v>
      </c>
      <c r="L18" s="135">
        <f>IF([41]BJW!L18="","",[41]BJW!L18)</f>
        <v>0</v>
      </c>
      <c r="M18" s="135">
        <f>IF([41]BJW!M18="","",[41]BJW!M18)</f>
        <v>0</v>
      </c>
      <c r="N18" s="135">
        <f>IF([41]BJW!N18="","",[41]BJW!N18)</f>
        <v>0</v>
      </c>
      <c r="O18" s="135">
        <f>IF([41]BJW!O18="","",[41]BJW!O18)</f>
        <v>84</v>
      </c>
      <c r="P18" s="135">
        <f>IF([41]BJW!P18="","",[41]BJW!P18)</f>
        <v>76</v>
      </c>
      <c r="Q18" s="135">
        <f>IF([41]BJW!Q18="","",[41]BJW!Q18)</f>
        <v>74</v>
      </c>
      <c r="R18" s="135">
        <f>IF([41]BJW!R18="","",[41]BJW!R18)</f>
        <v>86</v>
      </c>
      <c r="S18" s="135">
        <f>IF([41]BJW!S18="","",[41]BJW!S18)</f>
        <v>0</v>
      </c>
      <c r="T18" s="135">
        <f>IF([41]BJW!T18="","",[41]BJW!T18)</f>
        <v>0</v>
      </c>
      <c r="U18" s="135">
        <f>IF([41]BJW!U18="","",[41]BJW!U18)</f>
        <v>0</v>
      </c>
      <c r="V18" s="350">
        <f>IF([41]BJW!V18="","",[41]BJW!V18)</f>
        <v>0</v>
      </c>
      <c r="W18" s="375">
        <f>IF([41]BJW!W18="","",[41]BJW!W18)</f>
        <v>77.25</v>
      </c>
      <c r="X18" s="375">
        <f>IF([41]BJW!X18="","",[41]BJW!X18)</f>
        <v>80</v>
      </c>
      <c r="Y18" s="351">
        <f>IF([41]BJW!Y18="","",[41]BJW!Y18)</f>
        <v>73</v>
      </c>
      <c r="Z18" s="302">
        <f t="shared" si="8"/>
        <v>77</v>
      </c>
      <c r="AA18" s="201">
        <f t="shared" si="9"/>
        <v>84</v>
      </c>
      <c r="AB18" s="201">
        <f t="shared" si="10"/>
        <v>0</v>
      </c>
      <c r="AC18" s="201">
        <f t="shared" si="11"/>
        <v>3</v>
      </c>
      <c r="AD18" s="201">
        <f t="shared" si="12"/>
        <v>5</v>
      </c>
      <c r="AE18" s="221" t="str">
        <f t="shared" si="13"/>
        <v>Menunjukkan penguasaan dalam Menelaah cerita wayang Ramayana serta meringkas isi teks cerita Ramayana.</v>
      </c>
      <c r="AF18" s="226" t="str">
        <f t="shared" si="14"/>
        <v>Perlu bantuan dalam 0</v>
      </c>
      <c r="BY18" s="4"/>
      <c r="BZ18" s="4"/>
      <c r="CA18" s="4"/>
      <c r="CB18" s="4"/>
      <c r="CC18" s="4"/>
      <c r="CD18" s="4"/>
      <c r="CE18" s="4"/>
      <c r="CF18" s="4"/>
      <c r="CG18" s="4"/>
      <c r="CH18" s="4"/>
      <c r="CI18" s="4"/>
      <c r="CJ18" s="4"/>
      <c r="CK18" s="4"/>
      <c r="CL18" s="4"/>
      <c r="CM18" s="4"/>
      <c r="CN18" s="4"/>
      <c r="CO18" s="4"/>
      <c r="CP18" s="4"/>
      <c r="CQ18" s="4"/>
      <c r="CR18" s="4"/>
      <c r="CS18" s="4"/>
    </row>
    <row r="19" spans="1:97" s="7" customFormat="1" ht="45.75" customHeight="1" x14ac:dyDescent="0.25">
      <c r="A19" s="173"/>
      <c r="B19" s="134">
        <f t="shared" si="7"/>
        <v>11</v>
      </c>
      <c r="C19" s="135">
        <f>IF(Data!F15="","",Data!F15)</f>
        <v>2096</v>
      </c>
      <c r="D19" s="135" t="str">
        <f>IF(Data!G15="","",Data!G15)</f>
        <v>0107523037</v>
      </c>
      <c r="E19" s="152" t="str">
        <f>IF(Data!H15="","",Data!H15)</f>
        <v>M. IZAM AZMI</v>
      </c>
      <c r="F19" s="135" t="str">
        <f>IF(Data!I15="","",Data!I15)</f>
        <v>L</v>
      </c>
      <c r="G19" s="135">
        <f>IF([41]BJW!G19="","",[41]BJW!G19)</f>
        <v>92</v>
      </c>
      <c r="H19" s="135">
        <f>IF([41]BJW!H19="","",[41]BJW!H19)</f>
        <v>84</v>
      </c>
      <c r="I19" s="135">
        <f>IF([41]BJW!I19="","",[41]BJW!I19)</f>
        <v>85</v>
      </c>
      <c r="J19" s="135">
        <f>IF([41]BJW!J19="","",[41]BJW!J19)</f>
        <v>89</v>
      </c>
      <c r="K19" s="135">
        <f>IF([41]BJW!K19="","",[41]BJW!K19)</f>
        <v>0</v>
      </c>
      <c r="L19" s="135">
        <f>IF([41]BJW!L19="","",[41]BJW!L19)</f>
        <v>0</v>
      </c>
      <c r="M19" s="135">
        <f>IF([41]BJW!M19="","",[41]BJW!M19)</f>
        <v>0</v>
      </c>
      <c r="N19" s="135">
        <f>IF([41]BJW!N19="","",[41]BJW!N19)</f>
        <v>0</v>
      </c>
      <c r="O19" s="135">
        <f>IF([41]BJW!O19="","",[41]BJW!O19)</f>
        <v>85</v>
      </c>
      <c r="P19" s="135">
        <f>IF([41]BJW!P19="","",[41]BJW!P19)</f>
        <v>89</v>
      </c>
      <c r="Q19" s="135">
        <f>IF([41]BJW!Q19="","",[41]BJW!Q19)</f>
        <v>92</v>
      </c>
      <c r="R19" s="135">
        <f>IF([41]BJW!R19="","",[41]BJW!R19)</f>
        <v>87</v>
      </c>
      <c r="S19" s="135">
        <f>IF([41]BJW!S19="","",[41]BJW!S19)</f>
        <v>0</v>
      </c>
      <c r="T19" s="135">
        <f>IF([41]BJW!T19="","",[41]BJW!T19)</f>
        <v>0</v>
      </c>
      <c r="U19" s="135">
        <f>IF([41]BJW!U19="","",[41]BJW!U19)</f>
        <v>0</v>
      </c>
      <c r="V19" s="350">
        <f>IF([41]BJW!V19="","",[41]BJW!V19)</f>
        <v>0</v>
      </c>
      <c r="W19" s="375">
        <f>IF([41]BJW!W19="","",[41]BJW!W19)</f>
        <v>87.5</v>
      </c>
      <c r="X19" s="375">
        <f>IF([41]BJW!X19="","",[41]BJW!X19)</f>
        <v>88.25</v>
      </c>
      <c r="Y19" s="351">
        <f>IF([41]BJW!Y19="","",[41]BJW!Y19)</f>
        <v>74</v>
      </c>
      <c r="Z19" s="302">
        <f t="shared" si="8"/>
        <v>83</v>
      </c>
      <c r="AA19" s="201">
        <f t="shared" si="9"/>
        <v>92</v>
      </c>
      <c r="AB19" s="201">
        <f t="shared" si="10"/>
        <v>0</v>
      </c>
      <c r="AC19" s="201">
        <f t="shared" si="11"/>
        <v>1</v>
      </c>
      <c r="AD19" s="201">
        <f t="shared" si="12"/>
        <v>5</v>
      </c>
      <c r="AE19" s="221" t="str">
        <f t="shared" si="13"/>
        <v>Menunjukkan penguasaan dalam Menelaah isi teks deskriptif tentang peristiwa budaya dan menanggapi isi teks deskriptif tentang peristiwa budaya dengan ragam krama.</v>
      </c>
      <c r="AF19" s="226" t="str">
        <f t="shared" si="14"/>
        <v>Perlu bantuan dalam 0</v>
      </c>
      <c r="BY19" s="4"/>
      <c r="BZ19" s="4"/>
      <c r="CA19" s="4"/>
      <c r="CB19" s="4"/>
      <c r="CC19" s="4"/>
      <c r="CD19" s="4"/>
      <c r="CE19" s="4"/>
      <c r="CF19" s="4"/>
      <c r="CG19" s="4"/>
      <c r="CH19" s="4"/>
      <c r="CI19" s="4"/>
      <c r="CJ19" s="4"/>
      <c r="CK19" s="4"/>
      <c r="CL19" s="4"/>
      <c r="CM19" s="4"/>
      <c r="CN19" s="4"/>
      <c r="CO19" s="4"/>
      <c r="CP19" s="4"/>
      <c r="CQ19" s="4"/>
      <c r="CR19" s="4"/>
      <c r="CS19" s="4"/>
    </row>
    <row r="20" spans="1:97" s="7" customFormat="1" ht="45.75" customHeight="1" x14ac:dyDescent="0.25">
      <c r="A20" s="173"/>
      <c r="B20" s="134">
        <f t="shared" si="7"/>
        <v>12</v>
      </c>
      <c r="C20" s="135">
        <f>IF(Data!F16="","",Data!F16)</f>
        <v>2102</v>
      </c>
      <c r="D20" s="135" t="str">
        <f>IF(Data!G16="","",Data!G16)</f>
        <v>0104675982</v>
      </c>
      <c r="E20" s="152" t="str">
        <f>IF(Data!H16="","",Data!H16)</f>
        <v>M. RAFFY MAULA DANNY</v>
      </c>
      <c r="F20" s="135" t="str">
        <f>IF(Data!I16="","",Data!I16)</f>
        <v>L</v>
      </c>
      <c r="G20" s="135">
        <f>IF([41]BJW!G20="","",[41]BJW!G20)</f>
        <v>95</v>
      </c>
      <c r="H20" s="135">
        <f>IF([41]BJW!H20="","",[41]BJW!H20)</f>
        <v>74</v>
      </c>
      <c r="I20" s="135">
        <f>IF([41]BJW!I20="","",[41]BJW!I20)</f>
        <v>85</v>
      </c>
      <c r="J20" s="135">
        <f>IF([41]BJW!J20="","",[41]BJW!J20)</f>
        <v>75</v>
      </c>
      <c r="K20" s="135">
        <f>IF([41]BJW!K20="","",[41]BJW!K20)</f>
        <v>0</v>
      </c>
      <c r="L20" s="135">
        <f>IF([41]BJW!L20="","",[41]BJW!L20)</f>
        <v>0</v>
      </c>
      <c r="M20" s="135">
        <f>IF([41]BJW!M20="","",[41]BJW!M20)</f>
        <v>0</v>
      </c>
      <c r="N20" s="135">
        <f>IF([41]BJW!N20="","",[41]BJW!N20)</f>
        <v>0</v>
      </c>
      <c r="O20" s="135">
        <f>IF([41]BJW!O20="","",[41]BJW!O20)</f>
        <v>85</v>
      </c>
      <c r="P20" s="135">
        <f>IF([41]BJW!P20="","",[41]BJW!P20)</f>
        <v>75</v>
      </c>
      <c r="Q20" s="135">
        <f>IF([41]BJW!Q20="","",[41]BJW!Q20)</f>
        <v>95</v>
      </c>
      <c r="R20" s="135">
        <f>IF([41]BJW!R20="","",[41]BJW!R20)</f>
        <v>86</v>
      </c>
      <c r="S20" s="135">
        <f>IF([41]BJW!S20="","",[41]BJW!S20)</f>
        <v>0</v>
      </c>
      <c r="T20" s="135">
        <f>IF([41]BJW!T20="","",[41]BJW!T20)</f>
        <v>0</v>
      </c>
      <c r="U20" s="135">
        <f>IF([41]BJW!U20="","",[41]BJW!U20)</f>
        <v>0</v>
      </c>
      <c r="V20" s="350">
        <f>IF([41]BJW!V20="","",[41]BJW!V20)</f>
        <v>0</v>
      </c>
      <c r="W20" s="375">
        <f>IF([41]BJW!W20="","",[41]BJW!W20)</f>
        <v>82.25</v>
      </c>
      <c r="X20" s="375">
        <f>IF([41]BJW!X20="","",[41]BJW!X20)</f>
        <v>85.25</v>
      </c>
      <c r="Y20" s="351">
        <f>IF([41]BJW!Y20="","",[41]BJW!Y20)</f>
        <v>74</v>
      </c>
      <c r="Z20" s="302">
        <f t="shared" si="8"/>
        <v>81</v>
      </c>
      <c r="AA20" s="201">
        <f t="shared" si="9"/>
        <v>95</v>
      </c>
      <c r="AB20" s="201">
        <f t="shared" si="10"/>
        <v>0</v>
      </c>
      <c r="AC20" s="201">
        <f t="shared" si="11"/>
        <v>1</v>
      </c>
      <c r="AD20" s="201">
        <f t="shared" si="12"/>
        <v>5</v>
      </c>
      <c r="AE20" s="221" t="str">
        <f t="shared" si="13"/>
        <v>Menunjukkan penguasaan dalam Menelaah isi teks deskriptif tentang peristiwa budaya dan menanggapi isi teks deskriptif tentang peristiwa budaya dengan ragam krama.</v>
      </c>
      <c r="AF20" s="226" t="str">
        <f t="shared" si="14"/>
        <v>Perlu bantuan dalam 0</v>
      </c>
      <c r="BY20" s="4"/>
      <c r="BZ20" s="4"/>
      <c r="CA20" s="4"/>
      <c r="CB20" s="4"/>
      <c r="CC20" s="4"/>
      <c r="CD20" s="4"/>
      <c r="CE20" s="4"/>
      <c r="CF20" s="4"/>
      <c r="CG20" s="4"/>
      <c r="CH20" s="4"/>
      <c r="CI20" s="4"/>
      <c r="CJ20" s="4"/>
      <c r="CK20" s="4"/>
      <c r="CL20" s="4"/>
      <c r="CM20" s="4"/>
      <c r="CN20" s="4"/>
      <c r="CO20" s="4"/>
      <c r="CP20" s="4"/>
      <c r="CQ20" s="4"/>
      <c r="CR20" s="4"/>
      <c r="CS20" s="4"/>
    </row>
    <row r="21" spans="1:97" s="7" customFormat="1" ht="45.75" customHeight="1" x14ac:dyDescent="0.25">
      <c r="A21" s="173"/>
      <c r="B21" s="134">
        <f t="shared" si="7"/>
        <v>13</v>
      </c>
      <c r="C21" s="135">
        <f>IF(Data!F17="","",Data!F17)</f>
        <v>2090</v>
      </c>
      <c r="D21" s="135" t="str">
        <f>IF(Data!G17="","",Data!G17)</f>
        <v>3090477421</v>
      </c>
      <c r="E21" s="152" t="str">
        <f>IF(Data!H17="","",Data!H17)</f>
        <v>MARWAH RIANA</v>
      </c>
      <c r="F21" s="135" t="str">
        <f>IF(Data!I17="","",Data!I17)</f>
        <v>P</v>
      </c>
      <c r="G21" s="135">
        <f>IF([41]BJW!G21="","",[41]BJW!G21)</f>
        <v>91</v>
      </c>
      <c r="H21" s="135">
        <f>IF([41]BJW!H21="","",[41]BJW!H21)</f>
        <v>85</v>
      </c>
      <c r="I21" s="135">
        <f>IF([41]BJW!I21="","",[41]BJW!I21)</f>
        <v>87</v>
      </c>
      <c r="J21" s="135">
        <f>IF([41]BJW!J21="","",[41]BJW!J21)</f>
        <v>90</v>
      </c>
      <c r="K21" s="135">
        <f>IF([41]BJW!K21="","",[41]BJW!K21)</f>
        <v>0</v>
      </c>
      <c r="L21" s="135">
        <f>IF([41]BJW!L21="","",[41]BJW!L21)</f>
        <v>0</v>
      </c>
      <c r="M21" s="135">
        <f>IF([41]BJW!M21="","",[41]BJW!M21)</f>
        <v>0</v>
      </c>
      <c r="N21" s="135">
        <f>IF([41]BJW!N21="","",[41]BJW!N21)</f>
        <v>0</v>
      </c>
      <c r="O21" s="135">
        <f>IF([41]BJW!O21="","",[41]BJW!O21)</f>
        <v>87</v>
      </c>
      <c r="P21" s="135">
        <f>IF([41]BJW!P21="","",[41]BJW!P21)</f>
        <v>90</v>
      </c>
      <c r="Q21" s="135">
        <f>IF([41]BJW!Q21="","",[41]BJW!Q21)</f>
        <v>91</v>
      </c>
      <c r="R21" s="135">
        <f>IF([41]BJW!R21="","",[41]BJW!R21)</f>
        <v>88</v>
      </c>
      <c r="S21" s="135">
        <f>IF([41]BJW!S21="","",[41]BJW!S21)</f>
        <v>0</v>
      </c>
      <c r="T21" s="135">
        <f>IF([41]BJW!T21="","",[41]BJW!T21)</f>
        <v>0</v>
      </c>
      <c r="U21" s="135">
        <f>IF([41]BJW!U21="","",[41]BJW!U21)</f>
        <v>0</v>
      </c>
      <c r="V21" s="350">
        <f>IF([41]BJW!V21="","",[41]BJW!V21)</f>
        <v>0</v>
      </c>
      <c r="W21" s="375">
        <f>IF([41]BJW!W21="","",[41]BJW!W21)</f>
        <v>88.25</v>
      </c>
      <c r="X21" s="375">
        <f>IF([41]BJW!X21="","",[41]BJW!X21)</f>
        <v>89</v>
      </c>
      <c r="Y21" s="351">
        <f>IF([41]BJW!Y21="","",[41]BJW!Y21)</f>
        <v>78</v>
      </c>
      <c r="Z21" s="302">
        <f t="shared" si="8"/>
        <v>85</v>
      </c>
      <c r="AA21" s="201">
        <f t="shared" si="9"/>
        <v>91</v>
      </c>
      <c r="AB21" s="201">
        <f t="shared" si="10"/>
        <v>0</v>
      </c>
      <c r="AC21" s="201">
        <f t="shared" si="11"/>
        <v>1</v>
      </c>
      <c r="AD21" s="201">
        <f t="shared" si="12"/>
        <v>5</v>
      </c>
      <c r="AE21" s="221" t="str">
        <f t="shared" si="13"/>
        <v>Menunjukkan penguasaan dalam Menelaah isi teks deskriptif tentang peristiwa budaya dan menanggapi isi teks deskriptif tentang peristiwa budaya dengan ragam krama.</v>
      </c>
      <c r="AF21" s="226" t="str">
        <f t="shared" si="14"/>
        <v>Perlu bantuan dalam 0</v>
      </c>
      <c r="BY21" s="4"/>
      <c r="BZ21" s="4"/>
      <c r="CA21" s="4"/>
      <c r="CB21" s="4"/>
      <c r="CC21" s="4"/>
      <c r="CD21" s="4"/>
      <c r="CE21" s="4"/>
      <c r="CF21" s="4"/>
      <c r="CG21" s="4"/>
      <c r="CH21" s="4"/>
      <c r="CI21" s="4"/>
      <c r="CJ21" s="4"/>
      <c r="CK21" s="4"/>
      <c r="CL21" s="4"/>
      <c r="CM21" s="4"/>
      <c r="CN21" s="4"/>
      <c r="CO21" s="4"/>
      <c r="CP21" s="4"/>
      <c r="CQ21" s="4"/>
      <c r="CR21" s="4"/>
      <c r="CS21" s="4"/>
    </row>
    <row r="22" spans="1:97" s="7" customFormat="1" ht="45.75" customHeight="1" x14ac:dyDescent="0.25">
      <c r="A22" s="173"/>
      <c r="B22" s="134">
        <f t="shared" si="7"/>
        <v>14</v>
      </c>
      <c r="C22" s="135">
        <f>IF(Data!F18="","",Data!F18)</f>
        <v>2105</v>
      </c>
      <c r="D22" s="135" t="str">
        <f>IF(Data!G18="","",Data!G18)</f>
        <v>3086284599</v>
      </c>
      <c r="E22" s="152" t="str">
        <f>IF(Data!H18="","",Data!H18)</f>
        <v>MUH. SYIFA' BAYU AJI</v>
      </c>
      <c r="F22" s="135" t="str">
        <f>IF(Data!I18="","",Data!I18)</f>
        <v>L</v>
      </c>
      <c r="G22" s="135">
        <f>IF([41]BJW!G22="","",[41]BJW!G22)</f>
        <v>92</v>
      </c>
      <c r="H22" s="135">
        <f>IF([41]BJW!H22="","",[41]BJW!H22)</f>
        <v>85</v>
      </c>
      <c r="I22" s="135">
        <f>IF([41]BJW!I22="","",[41]BJW!I22)</f>
        <v>84</v>
      </c>
      <c r="J22" s="135">
        <f>IF([41]BJW!J22="","",[41]BJW!J22)</f>
        <v>74</v>
      </c>
      <c r="K22" s="135">
        <f>IF([41]BJW!K22="","",[41]BJW!K22)</f>
        <v>0</v>
      </c>
      <c r="L22" s="135">
        <f>IF([41]BJW!L22="","",[41]BJW!L22)</f>
        <v>0</v>
      </c>
      <c r="M22" s="135">
        <f>IF([41]BJW!M22="","",[41]BJW!M22)</f>
        <v>0</v>
      </c>
      <c r="N22" s="135">
        <f>IF([41]BJW!N22="","",[41]BJW!N22)</f>
        <v>0</v>
      </c>
      <c r="O22" s="135">
        <f>IF([41]BJW!O22="","",[41]BJW!O22)</f>
        <v>84</v>
      </c>
      <c r="P22" s="135">
        <f>IF([41]BJW!P22="","",[41]BJW!P22)</f>
        <v>74</v>
      </c>
      <c r="Q22" s="135">
        <f>IF([41]BJW!Q22="","",[41]BJW!Q22)</f>
        <v>92</v>
      </c>
      <c r="R22" s="135">
        <f>IF([41]BJW!R22="","",[41]BJW!R22)</f>
        <v>88</v>
      </c>
      <c r="S22" s="135">
        <f>IF([41]BJW!S22="","",[41]BJW!S22)</f>
        <v>0</v>
      </c>
      <c r="T22" s="135">
        <f>IF([41]BJW!T22="","",[41]BJW!T22)</f>
        <v>0</v>
      </c>
      <c r="U22" s="135">
        <f>IF([41]BJW!U22="","",[41]BJW!U22)</f>
        <v>0</v>
      </c>
      <c r="V22" s="350">
        <f>IF([41]BJW!V22="","",[41]BJW!V22)</f>
        <v>0</v>
      </c>
      <c r="W22" s="375">
        <f>IF([41]BJW!W22="","",[41]BJW!W22)</f>
        <v>83.75</v>
      </c>
      <c r="X22" s="375">
        <f>IF([41]BJW!X22="","",[41]BJW!X22)</f>
        <v>84.5</v>
      </c>
      <c r="Y22" s="351">
        <f>IF([41]BJW!Y22="","",[41]BJW!Y22)</f>
        <v>73</v>
      </c>
      <c r="Z22" s="302">
        <f t="shared" si="8"/>
        <v>80</v>
      </c>
      <c r="AA22" s="201">
        <f t="shared" si="9"/>
        <v>92</v>
      </c>
      <c r="AB22" s="201">
        <f t="shared" si="10"/>
        <v>0</v>
      </c>
      <c r="AC22" s="201">
        <f t="shared" si="11"/>
        <v>1</v>
      </c>
      <c r="AD22" s="201">
        <f t="shared" si="12"/>
        <v>5</v>
      </c>
      <c r="AE22" s="221" t="str">
        <f t="shared" si="13"/>
        <v>Menunjukkan penguasaan dalam Menelaah isi teks deskriptif tentang peristiwa budaya dan menanggapi isi teks deskriptif tentang peristiwa budaya dengan ragam krama.</v>
      </c>
      <c r="AF22" s="226" t="str">
        <f t="shared" si="14"/>
        <v>Perlu bantuan dalam 0</v>
      </c>
      <c r="BY22" s="4"/>
      <c r="BZ22" s="4"/>
      <c r="CA22" s="4"/>
      <c r="CB22" s="4"/>
      <c r="CC22" s="4"/>
      <c r="CD22" s="4"/>
      <c r="CE22" s="4"/>
      <c r="CF22" s="4"/>
      <c r="CG22" s="4"/>
      <c r="CH22" s="4"/>
      <c r="CI22" s="4"/>
      <c r="CJ22" s="4"/>
      <c r="CK22" s="4"/>
      <c r="CL22" s="4"/>
      <c r="CM22" s="4"/>
      <c r="CN22" s="4"/>
      <c r="CO22" s="4"/>
      <c r="CP22" s="4"/>
      <c r="CQ22" s="4"/>
      <c r="CR22" s="4"/>
      <c r="CS22" s="4"/>
    </row>
    <row r="23" spans="1:97" s="7" customFormat="1" ht="45.75" customHeight="1" x14ac:dyDescent="0.25">
      <c r="A23" s="173"/>
      <c r="B23" s="134">
        <f t="shared" si="7"/>
        <v>15</v>
      </c>
      <c r="C23" s="135">
        <f>IF(Data!F19="","",Data!F19)</f>
        <v>2079</v>
      </c>
      <c r="D23" s="135" t="str">
        <f>IF(Data!G19="","",Data!G19)</f>
        <v>0102646736</v>
      </c>
      <c r="E23" s="152" t="str">
        <f>IF(Data!H19="","",Data!H19)</f>
        <v>MUHAMMAD FATIKHUL ILMI</v>
      </c>
      <c r="F23" s="135" t="str">
        <f>IF(Data!I19="","",Data!I19)</f>
        <v>L</v>
      </c>
      <c r="G23" s="135">
        <f>IF([41]BJW!G23="","",[41]BJW!G23)</f>
        <v>92</v>
      </c>
      <c r="H23" s="135">
        <f>IF([41]BJW!H23="","",[41]BJW!H23)</f>
        <v>84</v>
      </c>
      <c r="I23" s="135">
        <f>IF([41]BJW!I23="","",[41]BJW!I23)</f>
        <v>85</v>
      </c>
      <c r="J23" s="135">
        <f>IF([41]BJW!J23="","",[41]BJW!J23)</f>
        <v>90</v>
      </c>
      <c r="K23" s="135">
        <f>IF([41]BJW!K23="","",[41]BJW!K23)</f>
        <v>0</v>
      </c>
      <c r="L23" s="135">
        <f>IF([41]BJW!L23="","",[41]BJW!L23)</f>
        <v>0</v>
      </c>
      <c r="M23" s="135">
        <f>IF([41]BJW!M23="","",[41]BJW!M23)</f>
        <v>0</v>
      </c>
      <c r="N23" s="135">
        <f>IF([41]BJW!N23="","",[41]BJW!N23)</f>
        <v>0</v>
      </c>
      <c r="O23" s="135">
        <f>IF([41]BJW!O23="","",[41]BJW!O23)</f>
        <v>85</v>
      </c>
      <c r="P23" s="135">
        <f>IF([41]BJW!P23="","",[41]BJW!P23)</f>
        <v>90</v>
      </c>
      <c r="Q23" s="135">
        <f>IF([41]BJW!Q23="","",[41]BJW!Q23)</f>
        <v>92</v>
      </c>
      <c r="R23" s="135">
        <f>IF([41]BJW!R23="","",[41]BJW!R23)</f>
        <v>87</v>
      </c>
      <c r="S23" s="135">
        <f>IF([41]BJW!S23="","",[41]BJW!S23)</f>
        <v>0</v>
      </c>
      <c r="T23" s="135">
        <f>IF([41]BJW!T23="","",[41]BJW!T23)</f>
        <v>0</v>
      </c>
      <c r="U23" s="135">
        <f>IF([41]BJW!U23="","",[41]BJW!U23)</f>
        <v>0</v>
      </c>
      <c r="V23" s="350">
        <f>IF([41]BJW!V23="","",[41]BJW!V23)</f>
        <v>0</v>
      </c>
      <c r="W23" s="375">
        <f>IF([41]BJW!W23="","",[41]BJW!W23)</f>
        <v>87.75</v>
      </c>
      <c r="X23" s="375">
        <f>IF([41]BJW!X23="","",[41]BJW!X23)</f>
        <v>88.5</v>
      </c>
      <c r="Y23" s="351">
        <f>IF([41]BJW!Y23="","",[41]BJW!Y23)</f>
        <v>78</v>
      </c>
      <c r="Z23" s="302">
        <f t="shared" si="8"/>
        <v>85</v>
      </c>
      <c r="AA23" s="201">
        <f t="shared" si="9"/>
        <v>92</v>
      </c>
      <c r="AB23" s="201">
        <f t="shared" si="10"/>
        <v>0</v>
      </c>
      <c r="AC23" s="201">
        <f t="shared" si="11"/>
        <v>1</v>
      </c>
      <c r="AD23" s="201">
        <f t="shared" si="12"/>
        <v>5</v>
      </c>
      <c r="AE23" s="221" t="str">
        <f t="shared" si="13"/>
        <v>Menunjukkan penguasaan dalam Menelaah isi teks deskriptif tentang peristiwa budaya dan menanggapi isi teks deskriptif tentang peristiwa budaya dengan ragam krama.</v>
      </c>
      <c r="AF23" s="226" t="str">
        <f t="shared" si="14"/>
        <v>Perlu bantuan dalam 0</v>
      </c>
      <c r="BY23" s="4"/>
      <c r="BZ23" s="4"/>
      <c r="CA23" s="4"/>
      <c r="CB23" s="4"/>
      <c r="CC23" s="4"/>
      <c r="CD23" s="4"/>
      <c r="CE23" s="4"/>
      <c r="CF23" s="4"/>
      <c r="CG23" s="4"/>
      <c r="CH23" s="4"/>
      <c r="CI23" s="4"/>
      <c r="CJ23" s="4"/>
      <c r="CK23" s="4"/>
      <c r="CL23" s="4"/>
      <c r="CM23" s="4"/>
      <c r="CN23" s="4"/>
      <c r="CO23" s="4"/>
      <c r="CP23" s="4"/>
      <c r="CQ23" s="4"/>
      <c r="CR23" s="4"/>
      <c r="CS23" s="4"/>
    </row>
    <row r="24" spans="1:97" s="7" customFormat="1" ht="45.75" customHeight="1" x14ac:dyDescent="0.25">
      <c r="A24" s="173"/>
      <c r="B24" s="134">
        <f t="shared" si="7"/>
        <v>16</v>
      </c>
      <c r="C24" s="135">
        <f>IF(Data!F20="","",Data!F20)</f>
        <v>2106</v>
      </c>
      <c r="D24" s="135" t="str">
        <f>IF(Data!G20="","",Data!G20)</f>
        <v>3117077014</v>
      </c>
      <c r="E24" s="152" t="str">
        <f>IF(Data!H20="","",Data!H20)</f>
        <v>MUHAMMAD RAZIF KASYAFANI</v>
      </c>
      <c r="F24" s="135" t="str">
        <f>IF(Data!I20="","",Data!I20)</f>
        <v>L</v>
      </c>
      <c r="G24" s="135">
        <f>IF([41]BJW!G24="","",[41]BJW!G24)</f>
        <v>91</v>
      </c>
      <c r="H24" s="135">
        <f>IF([41]BJW!H24="","",[41]BJW!H24)</f>
        <v>85</v>
      </c>
      <c r="I24" s="135">
        <f>IF([41]BJW!I24="","",[41]BJW!I24)</f>
        <v>74</v>
      </c>
      <c r="J24" s="135">
        <f>IF([41]BJW!J24="","",[41]BJW!J24)</f>
        <v>75</v>
      </c>
      <c r="K24" s="135">
        <f>IF([41]BJW!K24="","",[41]BJW!K24)</f>
        <v>0</v>
      </c>
      <c r="L24" s="135">
        <f>IF([41]BJW!L24="","",[41]BJW!L24)</f>
        <v>0</v>
      </c>
      <c r="M24" s="135">
        <f>IF([41]BJW!M24="","",[41]BJW!M24)</f>
        <v>0</v>
      </c>
      <c r="N24" s="135">
        <f>IF([41]BJW!N24="","",[41]BJW!N24)</f>
        <v>0</v>
      </c>
      <c r="O24" s="135">
        <f>IF([41]BJW!O24="","",[41]BJW!O24)</f>
        <v>74</v>
      </c>
      <c r="P24" s="135">
        <f>IF([41]BJW!P24="","",[41]BJW!P24)</f>
        <v>75</v>
      </c>
      <c r="Q24" s="135">
        <f>IF([41]BJW!Q24="","",[41]BJW!Q24)</f>
        <v>91</v>
      </c>
      <c r="R24" s="135">
        <f>IF([41]BJW!R24="","",[41]BJW!R24)</f>
        <v>88</v>
      </c>
      <c r="S24" s="135">
        <f>IF([41]BJW!S24="","",[41]BJW!S24)</f>
        <v>0</v>
      </c>
      <c r="T24" s="135">
        <f>IF([41]BJW!T24="","",[41]BJW!T24)</f>
        <v>0</v>
      </c>
      <c r="U24" s="135">
        <f>IF([41]BJW!U24="","",[41]BJW!U24)</f>
        <v>0</v>
      </c>
      <c r="V24" s="350">
        <f>IF([41]BJW!V24="","",[41]BJW!V24)</f>
        <v>0</v>
      </c>
      <c r="W24" s="375">
        <f>IF([41]BJW!W24="","",[41]BJW!W24)</f>
        <v>81.25</v>
      </c>
      <c r="X24" s="375">
        <f>IF([41]BJW!X24="","",[41]BJW!X24)</f>
        <v>82</v>
      </c>
      <c r="Y24" s="351">
        <f>IF([41]BJW!Y24="","",[41]BJW!Y24)</f>
        <v>77</v>
      </c>
      <c r="Z24" s="302">
        <f t="shared" si="8"/>
        <v>80</v>
      </c>
      <c r="AA24" s="201">
        <f t="shared" si="9"/>
        <v>91</v>
      </c>
      <c r="AB24" s="201">
        <f t="shared" si="10"/>
        <v>0</v>
      </c>
      <c r="AC24" s="201">
        <f t="shared" si="11"/>
        <v>1</v>
      </c>
      <c r="AD24" s="201">
        <f t="shared" si="12"/>
        <v>5</v>
      </c>
      <c r="AE24" s="221" t="str">
        <f t="shared" si="13"/>
        <v>Menunjukkan penguasaan dalam Menelaah isi teks deskriptif tentang peristiwa budaya dan menanggapi isi teks deskriptif tentang peristiwa budaya dengan ragam krama.</v>
      </c>
      <c r="AF24" s="226" t="str">
        <f t="shared" si="14"/>
        <v>Perlu bantuan dalam 0</v>
      </c>
      <c r="BY24" s="4"/>
      <c r="BZ24" s="4"/>
      <c r="CA24" s="4"/>
      <c r="CB24" s="4"/>
      <c r="CC24" s="4"/>
      <c r="CD24" s="4"/>
      <c r="CE24" s="4"/>
      <c r="CF24" s="4"/>
      <c r="CG24" s="4"/>
      <c r="CH24" s="4"/>
      <c r="CI24" s="4"/>
      <c r="CJ24" s="4"/>
      <c r="CK24" s="4"/>
      <c r="CL24" s="4"/>
      <c r="CM24" s="4"/>
      <c r="CN24" s="4"/>
      <c r="CO24" s="4"/>
      <c r="CP24" s="4"/>
      <c r="CQ24" s="4"/>
      <c r="CR24" s="4"/>
      <c r="CS24" s="4"/>
    </row>
    <row r="25" spans="1:97" s="7" customFormat="1" ht="45.75" customHeight="1" x14ac:dyDescent="0.25">
      <c r="A25" s="173"/>
      <c r="B25" s="134">
        <f t="shared" si="7"/>
        <v>17</v>
      </c>
      <c r="C25" s="135">
        <f>IF(Data!F21="","",Data!F21)</f>
        <v>2092</v>
      </c>
      <c r="D25" s="135" t="str">
        <f>IF(Data!G21="","",Data!G21)</f>
        <v>3098715690</v>
      </c>
      <c r="E25" s="152" t="str">
        <f>IF(Data!H21="","",Data!H21)</f>
        <v>NAZILATUN NIKMAH</v>
      </c>
      <c r="F25" s="135" t="str">
        <f>IF(Data!I21="","",Data!I21)</f>
        <v>P</v>
      </c>
      <c r="G25" s="135">
        <f>IF([41]BJW!G25="","",[41]BJW!G25)</f>
        <v>92</v>
      </c>
      <c r="H25" s="135">
        <f>IF([41]BJW!H25="","",[41]BJW!H25)</f>
        <v>85</v>
      </c>
      <c r="I25" s="135">
        <f>IF([41]BJW!I25="","",[41]BJW!I25)</f>
        <v>89</v>
      </c>
      <c r="J25" s="135">
        <f>IF([41]BJW!J25="","",[41]BJW!J25)</f>
        <v>74</v>
      </c>
      <c r="K25" s="135">
        <f>IF([41]BJW!K25="","",[41]BJW!K25)</f>
        <v>0</v>
      </c>
      <c r="L25" s="135">
        <f>IF([41]BJW!L25="","",[41]BJW!L25)</f>
        <v>0</v>
      </c>
      <c r="M25" s="135">
        <f>IF([41]BJW!M25="","",[41]BJW!M25)</f>
        <v>0</v>
      </c>
      <c r="N25" s="135">
        <f>IF([41]BJW!N25="","",[41]BJW!N25)</f>
        <v>0</v>
      </c>
      <c r="O25" s="135">
        <f>IF([41]BJW!O25="","",[41]BJW!O25)</f>
        <v>89</v>
      </c>
      <c r="P25" s="135">
        <f>IF([41]BJW!P25="","",[41]BJW!P25)</f>
        <v>74</v>
      </c>
      <c r="Q25" s="135">
        <f>IF([41]BJW!Q25="","",[41]BJW!Q25)</f>
        <v>92</v>
      </c>
      <c r="R25" s="135">
        <f>IF([41]BJW!R25="","",[41]BJW!R25)</f>
        <v>88</v>
      </c>
      <c r="S25" s="135">
        <f>IF([41]BJW!S25="","",[41]BJW!S25)</f>
        <v>0</v>
      </c>
      <c r="T25" s="135">
        <f>IF([41]BJW!T25="","",[41]BJW!T25)</f>
        <v>0</v>
      </c>
      <c r="U25" s="135">
        <f>IF([41]BJW!U25="","",[41]BJW!U25)</f>
        <v>0</v>
      </c>
      <c r="V25" s="350">
        <f>IF([41]BJW!V25="","",[41]BJW!V25)</f>
        <v>0</v>
      </c>
      <c r="W25" s="375">
        <f>IF([41]BJW!W25="","",[41]BJW!W25)</f>
        <v>85</v>
      </c>
      <c r="X25" s="375">
        <f>IF([41]BJW!X25="","",[41]BJW!X25)</f>
        <v>85.75</v>
      </c>
      <c r="Y25" s="351">
        <f>IF([41]BJW!Y25="","",[41]BJW!Y25)</f>
        <v>79</v>
      </c>
      <c r="Z25" s="302">
        <f t="shared" si="8"/>
        <v>83</v>
      </c>
      <c r="AA25" s="201">
        <f t="shared" si="9"/>
        <v>92</v>
      </c>
      <c r="AB25" s="201">
        <f t="shared" si="10"/>
        <v>0</v>
      </c>
      <c r="AC25" s="201">
        <f t="shared" si="11"/>
        <v>1</v>
      </c>
      <c r="AD25" s="201">
        <f t="shared" si="12"/>
        <v>5</v>
      </c>
      <c r="AE25" s="221" t="str">
        <f t="shared" si="13"/>
        <v>Menunjukkan penguasaan dalam Menelaah isi teks deskriptif tentang peristiwa budaya dan menanggapi isi teks deskriptif tentang peristiwa budaya dengan ragam krama.</v>
      </c>
      <c r="AF25" s="226" t="str">
        <f t="shared" si="14"/>
        <v>Perlu bantuan dalam 0</v>
      </c>
      <c r="BY25" s="4"/>
      <c r="BZ25" s="4"/>
      <c r="CA25" s="4"/>
      <c r="CB25" s="4"/>
      <c r="CC25" s="4"/>
      <c r="CD25" s="4"/>
      <c r="CE25" s="4"/>
      <c r="CF25" s="4"/>
      <c r="CG25" s="4"/>
      <c r="CH25" s="4"/>
      <c r="CI25" s="4"/>
      <c r="CJ25" s="4"/>
      <c r="CK25" s="4"/>
      <c r="CL25" s="4"/>
      <c r="CM25" s="4"/>
      <c r="CN25" s="4"/>
      <c r="CO25" s="4"/>
      <c r="CP25" s="4"/>
      <c r="CQ25" s="4"/>
      <c r="CR25" s="4"/>
      <c r="CS25" s="4"/>
    </row>
    <row r="26" spans="1:97" s="7" customFormat="1" ht="45.75" customHeight="1" x14ac:dyDescent="0.25">
      <c r="A26" s="173"/>
      <c r="B26" s="134">
        <f t="shared" si="7"/>
        <v>18</v>
      </c>
      <c r="C26" s="135">
        <f>IF(Data!F22="","",Data!F22)</f>
        <v>2114</v>
      </c>
      <c r="D26" s="135" t="str">
        <f>IF(Data!G22="","",Data!G22)</f>
        <v>0095372418</v>
      </c>
      <c r="E26" s="152" t="str">
        <f>IF(Data!H22="","",Data!H22)</f>
        <v>NIRMALA MAHARANI</v>
      </c>
      <c r="F26" s="135" t="str">
        <f>IF(Data!I22="","",Data!I22)</f>
        <v>P</v>
      </c>
      <c r="G26" s="135">
        <f>IF([41]BJW!G26="","",[41]BJW!G26)</f>
        <v>92</v>
      </c>
      <c r="H26" s="135">
        <f>IF([41]BJW!H26="","",[41]BJW!H26)</f>
        <v>85</v>
      </c>
      <c r="I26" s="135">
        <f>IF([41]BJW!I26="","",[41]BJW!I26)</f>
        <v>86</v>
      </c>
      <c r="J26" s="135">
        <f>IF([41]BJW!J26="","",[41]BJW!J26)</f>
        <v>74</v>
      </c>
      <c r="K26" s="135">
        <f>IF([41]BJW!K26="","",[41]BJW!K26)</f>
        <v>0</v>
      </c>
      <c r="L26" s="135">
        <f>IF([41]BJW!L26="","",[41]BJW!L26)</f>
        <v>0</v>
      </c>
      <c r="M26" s="135">
        <f>IF([41]BJW!M26="","",[41]BJW!M26)</f>
        <v>0</v>
      </c>
      <c r="N26" s="135">
        <f>IF([41]BJW!N26="","",[41]BJW!N26)</f>
        <v>0</v>
      </c>
      <c r="O26" s="135">
        <f>IF([41]BJW!O26="","",[41]BJW!O26)</f>
        <v>86</v>
      </c>
      <c r="P26" s="135">
        <f>IF([41]BJW!P26="","",[41]BJW!P26)</f>
        <v>74</v>
      </c>
      <c r="Q26" s="135">
        <f>IF([41]BJW!Q26="","",[41]BJW!Q26)</f>
        <v>92</v>
      </c>
      <c r="R26" s="135">
        <f>IF([41]BJW!R26="","",[41]BJW!R26)</f>
        <v>88</v>
      </c>
      <c r="S26" s="135">
        <f>IF([41]BJW!S26="","",[41]BJW!S26)</f>
        <v>0</v>
      </c>
      <c r="T26" s="135">
        <f>IF([41]BJW!T26="","",[41]BJW!T26)</f>
        <v>0</v>
      </c>
      <c r="U26" s="135">
        <f>IF([41]BJW!U26="","",[41]BJW!U26)</f>
        <v>0</v>
      </c>
      <c r="V26" s="350">
        <f>IF([41]BJW!V26="","",[41]BJW!V26)</f>
        <v>0</v>
      </c>
      <c r="W26" s="375">
        <f>IF([41]BJW!W26="","",[41]BJW!W26)</f>
        <v>84.25</v>
      </c>
      <c r="X26" s="375">
        <f>IF([41]BJW!X26="","",[41]BJW!X26)</f>
        <v>85</v>
      </c>
      <c r="Y26" s="351">
        <f>IF([41]BJW!Y26="","",[41]BJW!Y26)</f>
        <v>73</v>
      </c>
      <c r="Z26" s="302">
        <f t="shared" si="8"/>
        <v>81</v>
      </c>
      <c r="AA26" s="201">
        <f t="shared" si="9"/>
        <v>92</v>
      </c>
      <c r="AB26" s="201">
        <f t="shared" si="10"/>
        <v>0</v>
      </c>
      <c r="AC26" s="201">
        <f t="shared" si="11"/>
        <v>1</v>
      </c>
      <c r="AD26" s="201">
        <f t="shared" si="12"/>
        <v>5</v>
      </c>
      <c r="AE26" s="221" t="str">
        <f t="shared" si="13"/>
        <v>Menunjukkan penguasaan dalam Menelaah isi teks deskriptif tentang peristiwa budaya dan menanggapi isi teks deskriptif tentang peristiwa budaya dengan ragam krama.</v>
      </c>
      <c r="AF26" s="226" t="str">
        <f t="shared" si="14"/>
        <v>Perlu bantuan dalam 0</v>
      </c>
      <c r="BY26" s="4"/>
      <c r="BZ26" s="4"/>
      <c r="CA26" s="4"/>
      <c r="CB26" s="4"/>
      <c r="CC26" s="4"/>
      <c r="CD26" s="4"/>
      <c r="CE26" s="4"/>
      <c r="CF26" s="4"/>
      <c r="CG26" s="4"/>
      <c r="CH26" s="4"/>
      <c r="CI26" s="4"/>
      <c r="CJ26" s="4"/>
      <c r="CK26" s="4"/>
      <c r="CL26" s="4"/>
      <c r="CM26" s="4"/>
      <c r="CN26" s="4"/>
      <c r="CO26" s="4"/>
      <c r="CP26" s="4"/>
      <c r="CQ26" s="4"/>
      <c r="CR26" s="4"/>
      <c r="CS26" s="4"/>
    </row>
    <row r="27" spans="1:97" s="7" customFormat="1" ht="45.75" customHeight="1" x14ac:dyDescent="0.25">
      <c r="A27" s="173"/>
      <c r="B27" s="134">
        <f t="shared" si="7"/>
        <v>19</v>
      </c>
      <c r="C27" s="135">
        <f>IF(Data!F23="","",Data!F23)</f>
        <v>2149</v>
      </c>
      <c r="D27" s="135" t="str">
        <f>IF(Data!G23="","",Data!G23)</f>
        <v>3100029460</v>
      </c>
      <c r="E27" s="152" t="str">
        <f>IF(Data!H23="","",Data!H23)</f>
        <v>NOR ALIA SILFA</v>
      </c>
      <c r="F27" s="135" t="str">
        <f>IF(Data!I23="","",Data!I23)</f>
        <v>P</v>
      </c>
      <c r="G27" s="135">
        <f>IF([41]BJW!G27="","",[41]BJW!G27)</f>
        <v>74</v>
      </c>
      <c r="H27" s="135">
        <f>IF([41]BJW!H27="","",[41]BJW!H27)</f>
        <v>75</v>
      </c>
      <c r="I27" s="135">
        <f>IF([41]BJW!I27="","",[41]BJW!I27)</f>
        <v>85</v>
      </c>
      <c r="J27" s="135">
        <f>IF([41]BJW!J27="","",[41]BJW!J27)</f>
        <v>91</v>
      </c>
      <c r="K27" s="135">
        <f>IF([41]BJW!K27="","",[41]BJW!K27)</f>
        <v>0</v>
      </c>
      <c r="L27" s="135">
        <f>IF([41]BJW!L27="","",[41]BJW!L27)</f>
        <v>0</v>
      </c>
      <c r="M27" s="135">
        <f>IF([41]BJW!M27="","",[41]BJW!M27)</f>
        <v>0</v>
      </c>
      <c r="N27" s="135">
        <f>IF([41]BJW!N27="","",[41]BJW!N27)</f>
        <v>0</v>
      </c>
      <c r="O27" s="135">
        <f>IF([41]BJW!O27="","",[41]BJW!O27)</f>
        <v>85</v>
      </c>
      <c r="P27" s="135">
        <f>IF([41]BJW!P27="","",[41]BJW!P27)</f>
        <v>91</v>
      </c>
      <c r="Q27" s="135">
        <f>IF([41]BJW!Q27="","",[41]BJW!Q27)</f>
        <v>74</v>
      </c>
      <c r="R27" s="135">
        <f>IF([41]BJW!R27="","",[41]BJW!R27)</f>
        <v>86</v>
      </c>
      <c r="S27" s="135">
        <f>IF([41]BJW!S27="","",[41]BJW!S27)</f>
        <v>0</v>
      </c>
      <c r="T27" s="135">
        <f>IF([41]BJW!T27="","",[41]BJW!T27)</f>
        <v>0</v>
      </c>
      <c r="U27" s="135">
        <f>IF([41]BJW!U27="","",[41]BJW!U27)</f>
        <v>0</v>
      </c>
      <c r="V27" s="350">
        <f>IF([41]BJW!V27="","",[41]BJW!V27)</f>
        <v>0</v>
      </c>
      <c r="W27" s="375">
        <f>IF([41]BJW!W27="","",[41]BJW!W27)</f>
        <v>81.25</v>
      </c>
      <c r="X27" s="375">
        <f>IF([41]BJW!X27="","",[41]BJW!X27)</f>
        <v>84</v>
      </c>
      <c r="Y27" s="351">
        <f>IF([41]BJW!Y27="","",[41]BJW!Y27)</f>
        <v>82</v>
      </c>
      <c r="Z27" s="302">
        <f t="shared" si="8"/>
        <v>82</v>
      </c>
      <c r="AA27" s="201">
        <f t="shared" si="9"/>
        <v>91</v>
      </c>
      <c r="AB27" s="201">
        <f t="shared" si="10"/>
        <v>0</v>
      </c>
      <c r="AC27" s="201">
        <f t="shared" si="11"/>
        <v>4</v>
      </c>
      <c r="AD27" s="201">
        <f t="shared" si="12"/>
        <v>5</v>
      </c>
      <c r="AE27" s="221" t="str">
        <f t="shared" si="13"/>
        <v>Menunjukkan penguasaan dalam Menelaah dialog atau percakapan serta menulis dialog sederhana.</v>
      </c>
      <c r="AF27" s="226" t="str">
        <f t="shared" si="14"/>
        <v>Perlu bantuan dalam 0</v>
      </c>
      <c r="BY27" s="4"/>
      <c r="BZ27" s="4"/>
      <c r="CA27" s="4"/>
      <c r="CB27" s="4"/>
      <c r="CC27" s="4"/>
      <c r="CD27" s="4"/>
      <c r="CE27" s="4"/>
      <c r="CF27" s="4"/>
      <c r="CG27" s="4"/>
      <c r="CH27" s="4"/>
      <c r="CI27" s="4"/>
      <c r="CJ27" s="4"/>
      <c r="CK27" s="4"/>
      <c r="CL27" s="4"/>
      <c r="CM27" s="4"/>
      <c r="CN27" s="4"/>
      <c r="CO27" s="4"/>
      <c r="CP27" s="4"/>
      <c r="CQ27" s="4"/>
      <c r="CR27" s="4"/>
      <c r="CS27" s="4"/>
    </row>
    <row r="28" spans="1:97" s="7" customFormat="1" ht="45.75" customHeight="1" x14ac:dyDescent="0.25">
      <c r="A28" s="173"/>
      <c r="B28" s="134">
        <f t="shared" si="7"/>
        <v>20</v>
      </c>
      <c r="C28" s="135">
        <f>IF(Data!F24="","",Data!F24)</f>
        <v>2110</v>
      </c>
      <c r="D28" s="135" t="str">
        <f>IF(Data!G24="","",Data!G24)</f>
        <v>0098467142</v>
      </c>
      <c r="E28" s="152" t="str">
        <f>IF(Data!H24="","",Data!H24)</f>
        <v>NUR MUTIA</v>
      </c>
      <c r="F28" s="135" t="str">
        <f>IF(Data!I24="","",Data!I24)</f>
        <v>P</v>
      </c>
      <c r="G28" s="135">
        <f>IF([41]BJW!G28="","",[41]BJW!G28)</f>
        <v>74</v>
      </c>
      <c r="H28" s="135">
        <f>IF([41]BJW!H28="","",[41]BJW!H28)</f>
        <v>75</v>
      </c>
      <c r="I28" s="135">
        <f>IF([41]BJW!I28="","",[41]BJW!I28)</f>
        <v>82</v>
      </c>
      <c r="J28" s="135">
        <f>IF([41]BJW!J28="","",[41]BJW!J28)</f>
        <v>89</v>
      </c>
      <c r="K28" s="135">
        <f>IF([41]BJW!K28="","",[41]BJW!K28)</f>
        <v>0</v>
      </c>
      <c r="L28" s="135">
        <f>IF([41]BJW!L28="","",[41]BJW!L28)</f>
        <v>0</v>
      </c>
      <c r="M28" s="135">
        <f>IF([41]BJW!M28="","",[41]BJW!M28)</f>
        <v>0</v>
      </c>
      <c r="N28" s="135">
        <f>IF([41]BJW!N28="","",[41]BJW!N28)</f>
        <v>0</v>
      </c>
      <c r="O28" s="135">
        <f>IF([41]BJW!O28="","",[41]BJW!O28)</f>
        <v>82</v>
      </c>
      <c r="P28" s="135">
        <f>IF([41]BJW!P28="","",[41]BJW!P28)</f>
        <v>89</v>
      </c>
      <c r="Q28" s="135">
        <f>IF([41]BJW!Q28="","",[41]BJW!Q28)</f>
        <v>74</v>
      </c>
      <c r="R28" s="135">
        <f>IF([41]BJW!R28="","",[41]BJW!R28)</f>
        <v>86</v>
      </c>
      <c r="S28" s="135">
        <f>IF([41]BJW!S28="","",[41]BJW!S28)</f>
        <v>0</v>
      </c>
      <c r="T28" s="135">
        <f>IF([41]BJW!T28="","",[41]BJW!T28)</f>
        <v>0</v>
      </c>
      <c r="U28" s="135">
        <f>IF([41]BJW!U28="","",[41]BJW!U28)</f>
        <v>0</v>
      </c>
      <c r="V28" s="350">
        <f>IF([41]BJW!V28="","",[41]BJW!V28)</f>
        <v>0</v>
      </c>
      <c r="W28" s="375">
        <f>IF([41]BJW!W28="","",[41]BJW!W28)</f>
        <v>80</v>
      </c>
      <c r="X28" s="375">
        <f>IF([41]BJW!X28="","",[41]BJW!X28)</f>
        <v>82.75</v>
      </c>
      <c r="Y28" s="351">
        <f>IF([41]BJW!Y28="","",[41]BJW!Y28)</f>
        <v>81</v>
      </c>
      <c r="Z28" s="302">
        <f t="shared" si="8"/>
        <v>81</v>
      </c>
      <c r="AA28" s="201">
        <f t="shared" si="9"/>
        <v>89</v>
      </c>
      <c r="AB28" s="201">
        <f t="shared" si="10"/>
        <v>0</v>
      </c>
      <c r="AC28" s="201">
        <f t="shared" si="11"/>
        <v>4</v>
      </c>
      <c r="AD28" s="201">
        <f t="shared" si="12"/>
        <v>5</v>
      </c>
      <c r="AE28" s="221" t="str">
        <f t="shared" si="13"/>
        <v>Menunjukkan penguasaan dalam Menelaah dialog atau percakapan serta menulis dialog sederhana.</v>
      </c>
      <c r="AF28" s="226" t="str">
        <f t="shared" si="14"/>
        <v>Perlu bantuan dalam 0</v>
      </c>
      <c r="BY28" s="4"/>
      <c r="BZ28" s="4"/>
      <c r="CA28" s="4"/>
      <c r="CB28" s="4"/>
      <c r="CC28" s="4"/>
      <c r="CD28" s="4"/>
      <c r="CE28" s="4"/>
      <c r="CF28" s="4"/>
      <c r="CG28" s="4"/>
      <c r="CH28" s="4"/>
      <c r="CI28" s="4"/>
      <c r="CJ28" s="4"/>
      <c r="CK28" s="4"/>
      <c r="CL28" s="4"/>
      <c r="CM28" s="4"/>
      <c r="CN28" s="4"/>
      <c r="CO28" s="4"/>
      <c r="CP28" s="4"/>
      <c r="CQ28" s="4"/>
      <c r="CR28" s="4"/>
      <c r="CS28" s="4"/>
    </row>
    <row r="29" spans="1:97" s="7" customFormat="1" ht="45.75" customHeight="1" x14ac:dyDescent="0.25">
      <c r="A29" s="173"/>
      <c r="B29" s="134">
        <f t="shared" si="7"/>
        <v>21</v>
      </c>
      <c r="C29" s="135">
        <f>IF(Data!F25="","",Data!F25)</f>
        <v>2098</v>
      </c>
      <c r="D29" s="135" t="str">
        <f>IF(Data!G25="","",Data!G25)</f>
        <v>3101119122</v>
      </c>
      <c r="E29" s="152" t="str">
        <f>IF(Data!H25="","",Data!H25)</f>
        <v>ROHMAT HIDAYAT</v>
      </c>
      <c r="F29" s="135" t="str">
        <f>IF(Data!I25="","",Data!I25)</f>
        <v>L</v>
      </c>
      <c r="G29" s="135">
        <f>IF([41]BJW!G29="","",[41]BJW!G29)</f>
        <v>91</v>
      </c>
      <c r="H29" s="135">
        <f>IF([41]BJW!H29="","",[41]BJW!H29)</f>
        <v>84</v>
      </c>
      <c r="I29" s="135">
        <f>IF([41]BJW!I29="","",[41]BJW!I29)</f>
        <v>82</v>
      </c>
      <c r="J29" s="135">
        <f>IF([41]BJW!J29="","",[41]BJW!J29)</f>
        <v>74</v>
      </c>
      <c r="K29" s="135">
        <f>IF([41]BJW!K29="","",[41]BJW!K29)</f>
        <v>0</v>
      </c>
      <c r="L29" s="135">
        <f>IF([41]BJW!L29="","",[41]BJW!L29)</f>
        <v>0</v>
      </c>
      <c r="M29" s="135">
        <f>IF([41]BJW!M29="","",[41]BJW!M29)</f>
        <v>0</v>
      </c>
      <c r="N29" s="135">
        <f>IF([41]BJW!N29="","",[41]BJW!N29)</f>
        <v>0</v>
      </c>
      <c r="O29" s="135">
        <f>IF([41]BJW!O29="","",[41]BJW!O29)</f>
        <v>82</v>
      </c>
      <c r="P29" s="135">
        <f>IF([41]BJW!P29="","",[41]BJW!P29)</f>
        <v>74</v>
      </c>
      <c r="Q29" s="135">
        <f>IF([41]BJW!Q29="","",[41]BJW!Q29)</f>
        <v>91</v>
      </c>
      <c r="R29" s="135">
        <f>IF([41]BJW!R29="","",[41]BJW!R29)</f>
        <v>87</v>
      </c>
      <c r="S29" s="135">
        <f>IF([41]BJW!S29="","",[41]BJW!S29)</f>
        <v>0</v>
      </c>
      <c r="T29" s="135">
        <f>IF([41]BJW!T29="","",[41]BJW!T29)</f>
        <v>0</v>
      </c>
      <c r="U29" s="135">
        <f>IF([41]BJW!U29="","",[41]BJW!U29)</f>
        <v>0</v>
      </c>
      <c r="V29" s="350">
        <f>IF([41]BJW!V29="","",[41]BJW!V29)</f>
        <v>0</v>
      </c>
      <c r="W29" s="375">
        <f>IF([41]BJW!W29="","",[41]BJW!W29)</f>
        <v>82.75</v>
      </c>
      <c r="X29" s="375">
        <f>IF([41]BJW!X29="","",[41]BJW!X29)</f>
        <v>83.5</v>
      </c>
      <c r="Y29" s="351">
        <f>IF([41]BJW!Y29="","",[41]BJW!Y29)</f>
        <v>82</v>
      </c>
      <c r="Z29" s="302">
        <f t="shared" si="8"/>
        <v>83</v>
      </c>
      <c r="AA29" s="201">
        <f t="shared" si="9"/>
        <v>91</v>
      </c>
      <c r="AB29" s="201">
        <f t="shared" si="10"/>
        <v>0</v>
      </c>
      <c r="AC29" s="201">
        <f t="shared" si="11"/>
        <v>1</v>
      </c>
      <c r="AD29" s="201">
        <f t="shared" si="12"/>
        <v>5</v>
      </c>
      <c r="AE29" s="221" t="str">
        <f t="shared" si="13"/>
        <v>Menunjukkan penguasaan dalam Menelaah isi teks deskriptif tentang peristiwa budaya dan menanggapi isi teks deskriptif tentang peristiwa budaya dengan ragam krama.</v>
      </c>
      <c r="AF29" s="226" t="str">
        <f t="shared" si="14"/>
        <v>Perlu bantuan dalam 0</v>
      </c>
      <c r="BY29" s="4"/>
      <c r="BZ29" s="4"/>
      <c r="CA29" s="4"/>
      <c r="CB29" s="4"/>
      <c r="CC29" s="4"/>
      <c r="CD29" s="4"/>
      <c r="CE29" s="4"/>
      <c r="CF29" s="4"/>
      <c r="CG29" s="4"/>
      <c r="CH29" s="4"/>
      <c r="CI29" s="4"/>
      <c r="CJ29" s="4"/>
      <c r="CK29" s="4"/>
      <c r="CL29" s="4"/>
      <c r="CM29" s="4"/>
      <c r="CN29" s="4"/>
      <c r="CO29" s="4"/>
      <c r="CP29" s="4"/>
      <c r="CQ29" s="4"/>
      <c r="CR29" s="4"/>
      <c r="CS29" s="4"/>
    </row>
    <row r="30" spans="1:97" s="7" customFormat="1" ht="45.75" customHeight="1" x14ac:dyDescent="0.25">
      <c r="A30" s="173"/>
      <c r="B30" s="134">
        <f t="shared" si="7"/>
        <v>22</v>
      </c>
      <c r="C30" s="135">
        <f>IF(Data!F26="","",Data!F26)</f>
        <v>2080</v>
      </c>
      <c r="D30" s="135" t="str">
        <f>IF(Data!G26="","",Data!G26)</f>
        <v>0091657289</v>
      </c>
      <c r="E30" s="152" t="str">
        <f>IF(Data!H26="","",Data!H26)</f>
        <v>SABRINA OKTAVIANI</v>
      </c>
      <c r="F30" s="135" t="str">
        <f>IF(Data!I26="","",Data!I26)</f>
        <v>P</v>
      </c>
      <c r="G30" s="135">
        <f>IF([41]BJW!G30="","",[41]BJW!G30)</f>
        <v>74</v>
      </c>
      <c r="H30" s="135">
        <f>IF([41]BJW!H30="","",[41]BJW!H30)</f>
        <v>75</v>
      </c>
      <c r="I30" s="135">
        <f>IF([41]BJW!I30="","",[41]BJW!I30)</f>
        <v>83</v>
      </c>
      <c r="J30" s="135">
        <f>IF([41]BJW!J30="","",[41]BJW!J30)</f>
        <v>76</v>
      </c>
      <c r="K30" s="135">
        <f>IF([41]BJW!K30="","",[41]BJW!K30)</f>
        <v>0</v>
      </c>
      <c r="L30" s="135">
        <f>IF([41]BJW!L30="","",[41]BJW!L30)</f>
        <v>0</v>
      </c>
      <c r="M30" s="135">
        <f>IF([41]BJW!M30="","",[41]BJW!M30)</f>
        <v>0</v>
      </c>
      <c r="N30" s="135">
        <f>IF([41]BJW!N30="","",[41]BJW!N30)</f>
        <v>0</v>
      </c>
      <c r="O30" s="135">
        <f>IF([41]BJW!O30="","",[41]BJW!O30)</f>
        <v>83</v>
      </c>
      <c r="P30" s="135">
        <f>IF([41]BJW!P30="","",[41]BJW!P30)</f>
        <v>76</v>
      </c>
      <c r="Q30" s="135">
        <f>IF([41]BJW!Q30="","",[41]BJW!Q30)</f>
        <v>74</v>
      </c>
      <c r="R30" s="135">
        <f>IF([41]BJW!R30="","",[41]BJW!R30)</f>
        <v>86</v>
      </c>
      <c r="S30" s="135">
        <f>IF([41]BJW!S30="","",[41]BJW!S30)</f>
        <v>0</v>
      </c>
      <c r="T30" s="135">
        <f>IF([41]BJW!T30="","",[41]BJW!T30)</f>
        <v>0</v>
      </c>
      <c r="U30" s="135">
        <f>IF([41]BJW!U30="","",[41]BJW!U30)</f>
        <v>0</v>
      </c>
      <c r="V30" s="350">
        <f>IF([41]BJW!V30="","",[41]BJW!V30)</f>
        <v>0</v>
      </c>
      <c r="W30" s="375">
        <f>IF([41]BJW!W30="","",[41]BJW!W30)</f>
        <v>77</v>
      </c>
      <c r="X30" s="375">
        <f>IF([41]BJW!X30="","",[41]BJW!X30)</f>
        <v>79.75</v>
      </c>
      <c r="Y30" s="351">
        <f>IF([41]BJW!Y30="","",[41]BJW!Y30)</f>
        <v>73</v>
      </c>
      <c r="Z30" s="302">
        <f t="shared" si="8"/>
        <v>77</v>
      </c>
      <c r="AA30" s="201">
        <f t="shared" si="9"/>
        <v>83</v>
      </c>
      <c r="AB30" s="201">
        <f t="shared" si="10"/>
        <v>0</v>
      </c>
      <c r="AC30" s="201">
        <f t="shared" si="11"/>
        <v>3</v>
      </c>
      <c r="AD30" s="201">
        <f t="shared" si="12"/>
        <v>5</v>
      </c>
      <c r="AE30" s="221" t="str">
        <f t="shared" si="13"/>
        <v>Menunjukkan penguasaan dalam Menelaah cerita wayang Ramayana serta meringkas isi teks cerita Ramayana.</v>
      </c>
      <c r="AF30" s="226" t="str">
        <f t="shared" si="14"/>
        <v>Perlu bantuan dalam 0</v>
      </c>
      <c r="BY30" s="4"/>
      <c r="BZ30" s="4"/>
      <c r="CA30" s="4"/>
      <c r="CB30" s="4"/>
      <c r="CC30" s="4"/>
      <c r="CD30" s="4"/>
      <c r="CE30" s="4"/>
      <c r="CF30" s="4"/>
      <c r="CG30" s="4"/>
      <c r="CH30" s="4"/>
      <c r="CI30" s="4"/>
      <c r="CJ30" s="4"/>
      <c r="CK30" s="4"/>
      <c r="CL30" s="4"/>
      <c r="CM30" s="4"/>
      <c r="CN30" s="4"/>
      <c r="CO30" s="4"/>
      <c r="CP30" s="4"/>
      <c r="CQ30" s="4"/>
      <c r="CR30" s="4"/>
      <c r="CS30" s="4"/>
    </row>
    <row r="31" spans="1:97" s="7" customFormat="1" ht="45.75" customHeight="1" x14ac:dyDescent="0.25">
      <c r="A31" s="173"/>
      <c r="B31" s="134">
        <f t="shared" si="7"/>
        <v>23</v>
      </c>
      <c r="C31" s="135">
        <f>IF(Data!F27="","",Data!F27)</f>
        <v>2101</v>
      </c>
      <c r="D31" s="135" t="str">
        <f>IF(Data!G27="","",Data!G27)</f>
        <v>0072355816</v>
      </c>
      <c r="E31" s="152" t="str">
        <f>IF(Data!H27="","",Data!H27)</f>
        <v>TRI MULIA SAPUTRA</v>
      </c>
      <c r="F31" s="135" t="str">
        <f>IF(Data!I27="","",Data!I27)</f>
        <v>L</v>
      </c>
      <c r="G31" s="135">
        <f>IF([41]BJW!G31="","",[41]BJW!G31)</f>
        <v>74</v>
      </c>
      <c r="H31" s="135">
        <f>IF([41]BJW!H31="","",[41]BJW!H31)</f>
        <v>75</v>
      </c>
      <c r="I31" s="135">
        <f>IF([41]BJW!I31="","",[41]BJW!I31)</f>
        <v>86</v>
      </c>
      <c r="J31" s="135">
        <f>IF([41]BJW!J31="","",[41]BJW!J31)</f>
        <v>91</v>
      </c>
      <c r="K31" s="135">
        <f>IF([41]BJW!K31="","",[41]BJW!K31)</f>
        <v>0</v>
      </c>
      <c r="L31" s="135">
        <f>IF([41]BJW!L31="","",[41]BJW!L31)</f>
        <v>0</v>
      </c>
      <c r="M31" s="135">
        <f>IF([41]BJW!M31="","",[41]BJW!M31)</f>
        <v>0</v>
      </c>
      <c r="N31" s="135">
        <f>IF([41]BJW!N31="","",[41]BJW!N31)</f>
        <v>0</v>
      </c>
      <c r="O31" s="135">
        <f>IF([41]BJW!O31="","",[41]BJW!O31)</f>
        <v>86</v>
      </c>
      <c r="P31" s="135">
        <f>IF([41]BJW!P31="","",[41]BJW!P31)</f>
        <v>91</v>
      </c>
      <c r="Q31" s="135">
        <f>IF([41]BJW!Q31="","",[41]BJW!Q31)</f>
        <v>74</v>
      </c>
      <c r="R31" s="135">
        <f>IF([41]BJW!R31="","",[41]BJW!R31)</f>
        <v>86</v>
      </c>
      <c r="S31" s="135">
        <f>IF([41]BJW!S31="","",[41]BJW!S31)</f>
        <v>0</v>
      </c>
      <c r="T31" s="135">
        <f>IF([41]BJW!T31="","",[41]BJW!T31)</f>
        <v>0</v>
      </c>
      <c r="U31" s="135">
        <f>IF([41]BJW!U31="","",[41]BJW!U31)</f>
        <v>0</v>
      </c>
      <c r="V31" s="350">
        <f>IF([41]BJW!V31="","",[41]BJW!V31)</f>
        <v>0</v>
      </c>
      <c r="W31" s="375">
        <f>IF([41]BJW!W31="","",[41]BJW!W31)</f>
        <v>81.5</v>
      </c>
      <c r="X31" s="375">
        <f>IF([41]BJW!X31="","",[41]BJW!X31)</f>
        <v>84.25</v>
      </c>
      <c r="Y31" s="351">
        <f>IF([41]BJW!Y31="","",[41]BJW!Y31)</f>
        <v>73</v>
      </c>
      <c r="Z31" s="302">
        <f t="shared" si="8"/>
        <v>80</v>
      </c>
      <c r="AA31" s="201">
        <f t="shared" si="9"/>
        <v>91</v>
      </c>
      <c r="AB31" s="201">
        <f t="shared" si="10"/>
        <v>0</v>
      </c>
      <c r="AC31" s="201">
        <f t="shared" si="11"/>
        <v>4</v>
      </c>
      <c r="AD31" s="201">
        <f t="shared" si="12"/>
        <v>5</v>
      </c>
      <c r="AE31" s="221" t="str">
        <f t="shared" si="13"/>
        <v>Menunjukkan penguasaan dalam Menelaah dialog atau percakapan serta menulis dialog sederhana.</v>
      </c>
      <c r="AF31" s="226" t="str">
        <f t="shared" si="14"/>
        <v>Perlu bantuan dalam 0</v>
      </c>
      <c r="BY31" s="4"/>
      <c r="BZ31" s="4"/>
      <c r="CA31" s="4"/>
      <c r="CB31" s="4"/>
      <c r="CC31" s="4"/>
      <c r="CD31" s="4"/>
      <c r="CE31" s="4"/>
      <c r="CF31" s="4"/>
      <c r="CG31" s="4"/>
      <c r="CH31" s="4"/>
      <c r="CI31" s="4"/>
      <c r="CJ31" s="4"/>
      <c r="CK31" s="4"/>
      <c r="CL31" s="4"/>
      <c r="CM31" s="4"/>
      <c r="CN31" s="4"/>
      <c r="CO31" s="4"/>
      <c r="CP31" s="4"/>
      <c r="CQ31" s="4"/>
      <c r="CR31" s="4"/>
      <c r="CS31" s="4"/>
    </row>
    <row r="32" spans="1:97" s="7" customFormat="1" ht="45.75" customHeight="1" x14ac:dyDescent="0.25">
      <c r="A32" s="173"/>
      <c r="B32" s="134" t="str">
        <f t="shared" si="7"/>
        <v/>
      </c>
      <c r="C32" s="135" t="str">
        <f>IF(Data!F28="","",Data!F28)</f>
        <v/>
      </c>
      <c r="D32" s="135" t="str">
        <f>IF(Data!G28="","",Data!G28)</f>
        <v/>
      </c>
      <c r="E32" s="152" t="str">
        <f>IF(Data!H28="","",Data!H28)</f>
        <v/>
      </c>
      <c r="F32" s="135" t="str">
        <f>IF(Data!I28="","",Data!I28)</f>
        <v/>
      </c>
      <c r="G32" s="135">
        <f>IF([41]BJW!G32="","",[41]BJW!G32)</f>
        <v>89</v>
      </c>
      <c r="H32" s="135">
        <f>IF([41]BJW!H32="","",[41]BJW!H32)</f>
        <v>84</v>
      </c>
      <c r="I32" s="135">
        <f>IF([41]BJW!I32="","",[41]BJW!I32)</f>
        <v>88</v>
      </c>
      <c r="J32" s="135">
        <f>IF([41]BJW!J32="","",[41]BJW!J32)</f>
        <v>74</v>
      </c>
      <c r="K32" s="135">
        <f>IF([41]BJW!K32="","",[41]BJW!K32)</f>
        <v>0</v>
      </c>
      <c r="L32" s="135">
        <f>IF([41]BJW!L32="","",[41]BJW!L32)</f>
        <v>0</v>
      </c>
      <c r="M32" s="135">
        <f>IF([41]BJW!M32="","",[41]BJW!M32)</f>
        <v>0</v>
      </c>
      <c r="N32" s="135">
        <f>IF([41]BJW!N32="","",[41]BJW!N32)</f>
        <v>0</v>
      </c>
      <c r="O32" s="135">
        <f>IF([41]BJW!O32="","",[41]BJW!O32)</f>
        <v>88</v>
      </c>
      <c r="P32" s="135">
        <f>IF([41]BJW!P32="","",[41]BJW!P32)</f>
        <v>74</v>
      </c>
      <c r="Q32" s="135">
        <f>IF([41]BJW!Q32="","",[41]BJW!Q32)</f>
        <v>89</v>
      </c>
      <c r="R32" s="135">
        <f>IF([41]BJW!R32="","",[41]BJW!R32)</f>
        <v>87</v>
      </c>
      <c r="S32" s="135">
        <f>IF([41]BJW!S32="","",[41]BJW!S32)</f>
        <v>0</v>
      </c>
      <c r="T32" s="135">
        <f>IF([41]BJW!T32="","",[41]BJW!T32)</f>
        <v>0</v>
      </c>
      <c r="U32" s="135">
        <f>IF([41]BJW!U32="","",[41]BJW!U32)</f>
        <v>0</v>
      </c>
      <c r="V32" s="350">
        <f>IF([41]BJW!V32="","",[41]BJW!V32)</f>
        <v>0</v>
      </c>
      <c r="W32" s="375">
        <f>IF([41]BJW!W32="","",[41]BJW!W32)</f>
        <v>83.75</v>
      </c>
      <c r="X32" s="375">
        <f>IF([41]BJW!X32="","",[41]BJW!X32)</f>
        <v>84.5</v>
      </c>
      <c r="Y32" s="351">
        <f>IF([41]BJW!Y32="","",[41]BJW!Y32)</f>
        <v>73</v>
      </c>
      <c r="Z32" s="302">
        <f t="shared" si="8"/>
        <v>80</v>
      </c>
      <c r="AA32" s="201">
        <f t="shared" si="9"/>
        <v>89</v>
      </c>
      <c r="AB32" s="201">
        <f t="shared" si="10"/>
        <v>0</v>
      </c>
      <c r="AC32" s="201">
        <f t="shared" si="11"/>
        <v>1</v>
      </c>
      <c r="AD32" s="201">
        <f t="shared" si="12"/>
        <v>5</v>
      </c>
      <c r="AE32" s="221" t="str">
        <f t="shared" si="13"/>
        <v>Menunjukkan penguasaan dalam Menelaah isi teks deskriptif tentang peristiwa budaya dan menanggapi isi teks deskriptif tentang peristiwa budaya dengan ragam krama.</v>
      </c>
      <c r="AF32" s="226" t="str">
        <f t="shared" si="14"/>
        <v>Perlu bantuan dalam 0</v>
      </c>
      <c r="BY32" s="4"/>
      <c r="BZ32" s="4"/>
      <c r="CA32" s="4"/>
      <c r="CB32" s="4"/>
      <c r="CC32" s="4"/>
      <c r="CD32" s="4"/>
      <c r="CE32" s="4"/>
      <c r="CF32" s="4"/>
      <c r="CG32" s="4"/>
      <c r="CH32" s="4"/>
      <c r="CI32" s="4"/>
      <c r="CJ32" s="4"/>
      <c r="CK32" s="4"/>
      <c r="CL32" s="4"/>
      <c r="CM32" s="4"/>
      <c r="CN32" s="4"/>
      <c r="CO32" s="4"/>
      <c r="CP32" s="4"/>
      <c r="CQ32" s="4"/>
      <c r="CR32" s="4"/>
      <c r="CS32" s="4"/>
    </row>
    <row r="33" spans="1:97" s="7" customFormat="1" ht="45.75" customHeight="1" x14ac:dyDescent="0.25">
      <c r="A33" s="173"/>
      <c r="B33" s="134" t="str">
        <f t="shared" si="7"/>
        <v/>
      </c>
      <c r="C33" s="135" t="str">
        <f>IF(Data!F29="","",Data!F29)</f>
        <v/>
      </c>
      <c r="D33" s="135" t="str">
        <f>IF(Data!G29="","",Data!G29)</f>
        <v/>
      </c>
      <c r="E33" s="152" t="str">
        <f>IF(Data!H29="","",Data!H29)</f>
        <v/>
      </c>
      <c r="F33" s="135" t="str">
        <f>IF(Data!I29="","",Data!I29)</f>
        <v/>
      </c>
      <c r="G33" s="135">
        <f>IF([41]BJW!G33="","",[41]BJW!G33)</f>
        <v>74</v>
      </c>
      <c r="H33" s="135">
        <f>IF([41]BJW!H33="","",[41]BJW!H33)</f>
        <v>85</v>
      </c>
      <c r="I33" s="135">
        <f>IF([41]BJW!I33="","",[41]BJW!I33)</f>
        <v>84</v>
      </c>
      <c r="J33" s="135">
        <f>IF([41]BJW!J33="","",[41]BJW!J33)</f>
        <v>91</v>
      </c>
      <c r="K33" s="135">
        <f>IF([41]BJW!K33="","",[41]BJW!K33)</f>
        <v>0</v>
      </c>
      <c r="L33" s="135">
        <f>IF([41]BJW!L33="","",[41]BJW!L33)</f>
        <v>0</v>
      </c>
      <c r="M33" s="135">
        <f>IF([41]BJW!M33="","",[41]BJW!M33)</f>
        <v>0</v>
      </c>
      <c r="N33" s="135">
        <f>IF([41]BJW!N33="","",[41]BJW!N33)</f>
        <v>0</v>
      </c>
      <c r="O33" s="135">
        <f>IF([41]BJW!O33="","",[41]BJW!O33)</f>
        <v>84</v>
      </c>
      <c r="P33" s="135">
        <f>IF([41]BJW!P33="","",[41]BJW!P33)</f>
        <v>91</v>
      </c>
      <c r="Q33" s="135">
        <f>IF([41]BJW!Q33="","",[41]BJW!Q33)</f>
        <v>74</v>
      </c>
      <c r="R33" s="135">
        <f>IF([41]BJW!R33="","",[41]BJW!R33)</f>
        <v>88</v>
      </c>
      <c r="S33" s="135">
        <f>IF([41]BJW!S33="","",[41]BJW!S33)</f>
        <v>0</v>
      </c>
      <c r="T33" s="135">
        <f>IF([41]BJW!T33="","",[41]BJW!T33)</f>
        <v>0</v>
      </c>
      <c r="U33" s="135">
        <f>IF([41]BJW!U33="","",[41]BJW!U33)</f>
        <v>0</v>
      </c>
      <c r="V33" s="350">
        <f>IF([41]BJW!V33="","",[41]BJW!V33)</f>
        <v>0</v>
      </c>
      <c r="W33" s="375">
        <f>IF([41]BJW!W33="","",[41]BJW!W33)</f>
        <v>83.5</v>
      </c>
      <c r="X33" s="375">
        <f>IF([41]BJW!X33="","",[41]BJW!X33)</f>
        <v>84.25</v>
      </c>
      <c r="Y33" s="351">
        <f>IF([41]BJW!Y33="","",[41]BJW!Y33)</f>
        <v>78</v>
      </c>
      <c r="Z33" s="302">
        <f t="shared" si="8"/>
        <v>82</v>
      </c>
      <c r="AA33" s="201">
        <f t="shared" si="9"/>
        <v>91</v>
      </c>
      <c r="AB33" s="201">
        <f t="shared" si="10"/>
        <v>0</v>
      </c>
      <c r="AC33" s="201">
        <f t="shared" si="11"/>
        <v>4</v>
      </c>
      <c r="AD33" s="201">
        <f t="shared" si="12"/>
        <v>5</v>
      </c>
      <c r="AE33" s="221" t="str">
        <f t="shared" si="13"/>
        <v>Menunjukkan penguasaan dalam Menelaah dialog atau percakapan serta menulis dialog sederhana.</v>
      </c>
      <c r="AF33" s="226" t="str">
        <f t="shared" si="14"/>
        <v>Perlu bantuan dalam 0</v>
      </c>
      <c r="BY33" s="4"/>
      <c r="BZ33" s="4"/>
      <c r="CA33" s="4"/>
      <c r="CB33" s="4"/>
      <c r="CC33" s="4"/>
      <c r="CD33" s="4"/>
      <c r="CE33" s="4"/>
      <c r="CF33" s="4"/>
      <c r="CG33" s="4"/>
      <c r="CH33" s="4"/>
      <c r="CI33" s="4"/>
      <c r="CJ33" s="4"/>
      <c r="CK33" s="4"/>
      <c r="CL33" s="4"/>
      <c r="CM33" s="4"/>
      <c r="CN33" s="4"/>
      <c r="CO33" s="4"/>
      <c r="CP33" s="4"/>
      <c r="CQ33" s="4"/>
      <c r="CR33" s="4"/>
      <c r="CS33" s="4"/>
    </row>
    <row r="34" spans="1:97" s="7" customFormat="1" ht="45.75" customHeight="1" x14ac:dyDescent="0.25">
      <c r="A34" s="173"/>
      <c r="B34" s="134" t="str">
        <f t="shared" si="7"/>
        <v/>
      </c>
      <c r="C34" s="135" t="str">
        <f>IF(Data!F30="","",Data!F30)</f>
        <v/>
      </c>
      <c r="D34" s="135" t="str">
        <f>IF(Data!G30="","",Data!G30)</f>
        <v/>
      </c>
      <c r="E34" s="152" t="str">
        <f>IF(Data!H30="","",Data!H30)</f>
        <v/>
      </c>
      <c r="F34" s="135" t="str">
        <f>IF(Data!I30="","",Data!I30)</f>
        <v/>
      </c>
      <c r="G34" s="135">
        <f>IF([41]BJW!G34="","",[41]BJW!G34)</f>
        <v>74</v>
      </c>
      <c r="H34" s="135">
        <f>IF([41]BJW!H34="","",[41]BJW!H34)</f>
        <v>88</v>
      </c>
      <c r="I34" s="135">
        <f>IF([41]BJW!I34="","",[41]BJW!I34)</f>
        <v>76</v>
      </c>
      <c r="J34" s="135">
        <f>IF([41]BJW!J34="","",[41]BJW!J34)</f>
        <v>80</v>
      </c>
      <c r="K34" s="135">
        <f>IF([41]BJW!K34="","",[41]BJW!K34)</f>
        <v>0</v>
      </c>
      <c r="L34" s="135">
        <f>IF([41]BJW!L34="","",[41]BJW!L34)</f>
        <v>0</v>
      </c>
      <c r="M34" s="135">
        <f>IF([41]BJW!M34="","",[41]BJW!M34)</f>
        <v>0</v>
      </c>
      <c r="N34" s="135">
        <f>IF([41]BJW!N34="","",[41]BJW!N34)</f>
        <v>0</v>
      </c>
      <c r="O34" s="135">
        <f>IF([41]BJW!O34="","",[41]BJW!O34)</f>
        <v>76</v>
      </c>
      <c r="P34" s="135">
        <f>IF([41]BJW!P34="","",[41]BJW!P34)</f>
        <v>80</v>
      </c>
      <c r="Q34" s="135">
        <f>IF([41]BJW!Q34="","",[41]BJW!Q34)</f>
        <v>74</v>
      </c>
      <c r="R34" s="135">
        <f>IF([41]BJW!R34="","",[41]BJW!R34)</f>
        <v>88</v>
      </c>
      <c r="S34" s="135">
        <f>IF([41]BJW!S34="","",[41]BJW!S34)</f>
        <v>0</v>
      </c>
      <c r="T34" s="135">
        <f>IF([41]BJW!T34="","",[41]BJW!T34)</f>
        <v>0</v>
      </c>
      <c r="U34" s="135">
        <f>IF([41]BJW!U34="","",[41]BJW!U34)</f>
        <v>0</v>
      </c>
      <c r="V34" s="350">
        <f>IF([41]BJW!V34="","",[41]BJW!V34)</f>
        <v>0</v>
      </c>
      <c r="W34" s="375">
        <f>IF([41]BJW!W34="","",[41]BJW!W34)</f>
        <v>79.5</v>
      </c>
      <c r="X34" s="375">
        <f>IF([41]BJW!X34="","",[41]BJW!X34)</f>
        <v>79.5</v>
      </c>
      <c r="Y34" s="351">
        <f>IF([41]BJW!Y34="","",[41]BJW!Y34)</f>
        <v>85</v>
      </c>
      <c r="Z34" s="302">
        <f t="shared" si="8"/>
        <v>81</v>
      </c>
      <c r="AA34" s="201">
        <f t="shared" si="9"/>
        <v>88</v>
      </c>
      <c r="AB34" s="201">
        <f t="shared" si="10"/>
        <v>0</v>
      </c>
      <c r="AC34" s="201">
        <f t="shared" si="11"/>
        <v>2</v>
      </c>
      <c r="AD34" s="201">
        <f t="shared" si="12"/>
        <v>5</v>
      </c>
      <c r="AE34" s="221" t="str">
        <f t="shared" si="13"/>
        <v>Menunjukkan penguasaan dalam Menelaah  teks serat piwulang wulangreh pupuh sinom dan menanggapi dengan ragam krama.</v>
      </c>
      <c r="AF34" s="226" t="str">
        <f t="shared" si="14"/>
        <v>Perlu bantuan dalam 0</v>
      </c>
      <c r="BY34" s="4"/>
      <c r="BZ34" s="4"/>
      <c r="CA34" s="4"/>
      <c r="CB34" s="4"/>
      <c r="CC34" s="4"/>
      <c r="CD34" s="4"/>
      <c r="CE34" s="4"/>
      <c r="CF34" s="4"/>
      <c r="CG34" s="4"/>
      <c r="CH34" s="4"/>
      <c r="CI34" s="4"/>
      <c r="CJ34" s="4"/>
      <c r="CK34" s="4"/>
      <c r="CL34" s="4"/>
      <c r="CM34" s="4"/>
      <c r="CN34" s="4"/>
      <c r="CO34" s="4"/>
      <c r="CP34" s="4"/>
      <c r="CQ34" s="4"/>
      <c r="CR34" s="4"/>
      <c r="CS34" s="4"/>
    </row>
    <row r="35" spans="1:97" s="7" customFormat="1" ht="45.75" customHeight="1" x14ac:dyDescent="0.25">
      <c r="A35" s="173"/>
      <c r="B35" s="134" t="str">
        <f t="shared" si="7"/>
        <v/>
      </c>
      <c r="C35" s="135" t="str">
        <f>IF(Data!F31="","",Data!F31)</f>
        <v/>
      </c>
      <c r="D35" s="135" t="str">
        <f>IF(Data!G31="","",Data!G31)</f>
        <v/>
      </c>
      <c r="E35" s="152" t="str">
        <f>IF(Data!H31="","",Data!H31)</f>
        <v/>
      </c>
      <c r="F35" s="135" t="str">
        <f>IF(Data!I31="","",Data!I31)</f>
        <v/>
      </c>
      <c r="G35" s="135">
        <f>IF([41]BJW!G35="","",[41]BJW!G35)</f>
        <v>74</v>
      </c>
      <c r="H35" s="135">
        <f>IF([41]BJW!H35="","",[41]BJW!H35)</f>
        <v>75</v>
      </c>
      <c r="I35" s="135">
        <f>IF([41]BJW!I35="","",[41]BJW!I35)</f>
        <v>76</v>
      </c>
      <c r="J35" s="135">
        <f>IF([41]BJW!J35="","",[41]BJW!J35)</f>
        <v>90</v>
      </c>
      <c r="K35" s="135">
        <f>IF([41]BJW!K35="","",[41]BJW!K35)</f>
        <v>0</v>
      </c>
      <c r="L35" s="135">
        <f>IF([41]BJW!L35="","",[41]BJW!L35)</f>
        <v>0</v>
      </c>
      <c r="M35" s="135">
        <f>IF([41]BJW!M35="","",[41]BJW!M35)</f>
        <v>0</v>
      </c>
      <c r="N35" s="135">
        <f>IF([41]BJW!N35="","",[41]BJW!N35)</f>
        <v>0</v>
      </c>
      <c r="O35" s="135">
        <f>IF([41]BJW!O35="","",[41]BJW!O35)</f>
        <v>76</v>
      </c>
      <c r="P35" s="135">
        <f>IF([41]BJW!P35="","",[41]BJW!P35)</f>
        <v>90</v>
      </c>
      <c r="Q35" s="135">
        <f>IF([41]BJW!Q35="","",[41]BJW!Q35)</f>
        <v>74</v>
      </c>
      <c r="R35" s="135">
        <f>IF([41]BJW!R35="","",[41]BJW!R35)</f>
        <v>86</v>
      </c>
      <c r="S35" s="135">
        <f>IF([41]BJW!S35="","",[41]BJW!S35)</f>
        <v>0</v>
      </c>
      <c r="T35" s="135">
        <f>IF([41]BJW!T35="","",[41]BJW!T35)</f>
        <v>0</v>
      </c>
      <c r="U35" s="135">
        <f>IF([41]BJW!U35="","",[41]BJW!U35)</f>
        <v>0</v>
      </c>
      <c r="V35" s="350">
        <f>IF([41]BJW!V35="","",[41]BJW!V35)</f>
        <v>0</v>
      </c>
      <c r="W35" s="375">
        <f>IF([41]BJW!W35="","",[41]BJW!W35)</f>
        <v>78.75</v>
      </c>
      <c r="X35" s="375">
        <f>IF([41]BJW!X35="","",[41]BJW!X35)</f>
        <v>81.5</v>
      </c>
      <c r="Y35" s="351">
        <f>IF([41]BJW!Y35="","",[41]BJW!Y35)</f>
        <v>74</v>
      </c>
      <c r="Z35" s="302">
        <f t="shared" si="8"/>
        <v>78</v>
      </c>
      <c r="AA35" s="201">
        <f t="shared" si="9"/>
        <v>90</v>
      </c>
      <c r="AB35" s="201">
        <f t="shared" si="10"/>
        <v>0</v>
      </c>
      <c r="AC35" s="201">
        <f t="shared" si="11"/>
        <v>4</v>
      </c>
      <c r="AD35" s="201">
        <f t="shared" si="12"/>
        <v>5</v>
      </c>
      <c r="AE35" s="221" t="str">
        <f t="shared" si="13"/>
        <v>Menunjukkan penguasaan dalam Menelaah dialog atau percakapan serta menulis dialog sederhana.</v>
      </c>
      <c r="AF35" s="226" t="str">
        <f t="shared" si="14"/>
        <v>Perlu bantuan dalam 0</v>
      </c>
      <c r="BY35" s="4"/>
      <c r="BZ35" s="4"/>
      <c r="CA35" s="4"/>
      <c r="CB35" s="4"/>
      <c r="CC35" s="4"/>
      <c r="CD35" s="4"/>
      <c r="CE35" s="4"/>
      <c r="CF35" s="4"/>
      <c r="CG35" s="4"/>
      <c r="CH35" s="4"/>
      <c r="CI35" s="4"/>
      <c r="CJ35" s="4"/>
      <c r="CK35" s="4"/>
      <c r="CL35" s="4"/>
      <c r="CM35" s="4"/>
      <c r="CN35" s="4"/>
      <c r="CO35" s="4"/>
      <c r="CP35" s="4"/>
      <c r="CQ35" s="4"/>
      <c r="CR35" s="4"/>
      <c r="CS35" s="4"/>
    </row>
    <row r="36" spans="1:97" s="7" customFormat="1" ht="45.75" customHeight="1" x14ac:dyDescent="0.25">
      <c r="A36" s="173"/>
      <c r="B36" s="134" t="str">
        <f t="shared" si="7"/>
        <v/>
      </c>
      <c r="C36" s="135" t="str">
        <f>IF(Data!F32="","",Data!F32)</f>
        <v/>
      </c>
      <c r="D36" s="135" t="str">
        <f>IF(Data!G32="","",Data!G32)</f>
        <v/>
      </c>
      <c r="E36" s="152" t="str">
        <f>IF(Data!H32="","",Data!H32)</f>
        <v/>
      </c>
      <c r="F36" s="135" t="str">
        <f>IF(Data!I32="","",Data!I32)</f>
        <v/>
      </c>
      <c r="G36" s="135">
        <f>IF([41]BJW!G36="","",[41]BJW!G36)</f>
        <v>0</v>
      </c>
      <c r="H36" s="135">
        <f>IF([41]BJW!H36="","",[41]BJW!H36)</f>
        <v>0</v>
      </c>
      <c r="I36" s="135">
        <f>IF([41]BJW!I36="","",[41]BJW!I36)</f>
        <v>0</v>
      </c>
      <c r="J36" s="135">
        <f>IF([41]BJW!J36="","",[41]BJW!J36)</f>
        <v>0</v>
      </c>
      <c r="K36" s="135">
        <f>IF([41]BJW!K36="","",[41]BJW!K36)</f>
        <v>0</v>
      </c>
      <c r="L36" s="135">
        <f>IF([41]BJW!L36="","",[41]BJW!L36)</f>
        <v>0</v>
      </c>
      <c r="M36" s="135">
        <f>IF([41]BJW!M36="","",[41]BJW!M36)</f>
        <v>0</v>
      </c>
      <c r="N36" s="135">
        <f>IF([41]BJW!N36="","",[41]BJW!N36)</f>
        <v>0</v>
      </c>
      <c r="O36" s="135">
        <f>IF([41]BJW!O36="","",[41]BJW!O36)</f>
        <v>0</v>
      </c>
      <c r="P36" s="135">
        <f>IF([41]BJW!P36="","",[41]BJW!P36)</f>
        <v>0</v>
      </c>
      <c r="Q36" s="135">
        <f>IF([41]BJW!Q36="","",[41]BJW!Q36)</f>
        <v>0</v>
      </c>
      <c r="R36" s="135">
        <f>IF([41]BJW!R36="","",[41]BJW!R36)</f>
        <v>0</v>
      </c>
      <c r="S36" s="135">
        <f>IF([41]BJW!S36="","",[41]BJW!S36)</f>
        <v>0</v>
      </c>
      <c r="T36" s="135">
        <f>IF([41]BJW!T36="","",[41]BJW!T36)</f>
        <v>0</v>
      </c>
      <c r="U36" s="135">
        <f>IF([41]BJW!U36="","",[41]BJW!U36)</f>
        <v>0</v>
      </c>
      <c r="V36" s="350">
        <f>IF([41]BJW!V36="","",[41]BJW!V36)</f>
        <v>0</v>
      </c>
      <c r="W36" s="375" t="e">
        <f>IF([41]BJW!W36="","",[41]BJW!W36)</f>
        <v>#DIV/0!</v>
      </c>
      <c r="X36" s="375" t="e">
        <f>IF([41]BJW!X36="","",[41]BJW!X36)</f>
        <v>#DIV/0!</v>
      </c>
      <c r="Y36" s="351">
        <f>IF([41]BJW!Y36="","",[41]BJW!Y36)</f>
        <v>0</v>
      </c>
      <c r="Z36" s="302" t="str">
        <f t="shared" si="8"/>
        <v/>
      </c>
      <c r="AA36" s="201">
        <f t="shared" si="9"/>
        <v>0</v>
      </c>
      <c r="AB36" s="201">
        <f t="shared" si="10"/>
        <v>0</v>
      </c>
      <c r="AC36" s="201">
        <f t="shared" si="11"/>
        <v>1</v>
      </c>
      <c r="AD36" s="201">
        <f t="shared" si="12"/>
        <v>1</v>
      </c>
      <c r="AE36" s="221" t="str">
        <f t="shared" si="13"/>
        <v>Menunjukkan penguasaan dalam Menelaah isi teks deskriptif tentang peristiwa budaya dan menanggapi isi teks deskriptif tentang peristiwa budaya dengan ragam krama.</v>
      </c>
      <c r="AF36" s="226" t="str">
        <f t="shared" si="14"/>
        <v>Perlu bantuan dalam Menelaah isi teks deskriptif tentang peristiwa budaya dan menanggapi isi teks deskriptif tentang peristiwa budaya dengan ragam krama.</v>
      </c>
      <c r="BY36" s="4"/>
      <c r="BZ36" s="4"/>
      <c r="CA36" s="4"/>
      <c r="CB36" s="4"/>
      <c r="CC36" s="4"/>
      <c r="CD36" s="4"/>
      <c r="CE36" s="4"/>
      <c r="CF36" s="4"/>
      <c r="CG36" s="4"/>
      <c r="CH36" s="4"/>
      <c r="CI36" s="4"/>
      <c r="CJ36" s="4"/>
      <c r="CK36" s="4"/>
      <c r="CL36" s="4"/>
      <c r="CM36" s="4"/>
      <c r="CN36" s="4"/>
      <c r="CO36" s="4"/>
      <c r="CP36" s="4"/>
      <c r="CQ36" s="4"/>
      <c r="CR36" s="4"/>
      <c r="CS36" s="4"/>
    </row>
    <row r="37" spans="1:97" s="7" customFormat="1" ht="45.75" customHeight="1" x14ac:dyDescent="0.25">
      <c r="A37" s="173"/>
      <c r="B37" s="134" t="str">
        <f t="shared" si="7"/>
        <v/>
      </c>
      <c r="C37" s="135" t="str">
        <f>IF(Data!F33="","",Data!F33)</f>
        <v/>
      </c>
      <c r="D37" s="135" t="str">
        <f>IF(Data!G33="","",Data!G33)</f>
        <v/>
      </c>
      <c r="E37" s="152" t="str">
        <f>IF(Data!H33="","",Data!H33)</f>
        <v/>
      </c>
      <c r="F37" s="135" t="str">
        <f>IF(Data!I33="","",Data!I33)</f>
        <v/>
      </c>
      <c r="G37" s="135">
        <f>IF([41]BJW!G37="","",[41]BJW!G37)</f>
        <v>0</v>
      </c>
      <c r="H37" s="135">
        <f>IF([41]BJW!H37="","",[41]BJW!H37)</f>
        <v>0</v>
      </c>
      <c r="I37" s="135">
        <f>IF([41]BJW!I37="","",[41]BJW!I37)</f>
        <v>0</v>
      </c>
      <c r="J37" s="135">
        <f>IF([41]BJW!J37="","",[41]BJW!J37)</f>
        <v>0</v>
      </c>
      <c r="K37" s="135">
        <f>IF([41]BJW!K37="","",[41]BJW!K37)</f>
        <v>0</v>
      </c>
      <c r="L37" s="135">
        <f>IF([41]BJW!L37="","",[41]BJW!L37)</f>
        <v>0</v>
      </c>
      <c r="M37" s="135">
        <f>IF([41]BJW!M37="","",[41]BJW!M37)</f>
        <v>0</v>
      </c>
      <c r="N37" s="135">
        <f>IF([41]BJW!N37="","",[41]BJW!N37)</f>
        <v>0</v>
      </c>
      <c r="O37" s="135">
        <f>IF([41]BJW!O37="","",[41]BJW!O37)</f>
        <v>0</v>
      </c>
      <c r="P37" s="135">
        <f>IF([41]BJW!P37="","",[41]BJW!P37)</f>
        <v>0</v>
      </c>
      <c r="Q37" s="135">
        <f>IF([41]BJW!Q37="","",[41]BJW!Q37)</f>
        <v>0</v>
      </c>
      <c r="R37" s="135">
        <f>IF([41]BJW!R37="","",[41]BJW!R37)</f>
        <v>0</v>
      </c>
      <c r="S37" s="135">
        <f>IF([41]BJW!S37="","",[41]BJW!S37)</f>
        <v>0</v>
      </c>
      <c r="T37" s="135">
        <f>IF([41]BJW!T37="","",[41]BJW!T37)</f>
        <v>0</v>
      </c>
      <c r="U37" s="135">
        <f>IF([41]BJW!U37="","",[41]BJW!U37)</f>
        <v>0</v>
      </c>
      <c r="V37" s="350">
        <f>IF([41]BJW!V37="","",[41]BJW!V37)</f>
        <v>0</v>
      </c>
      <c r="W37" s="375" t="e">
        <f>IF([41]BJW!W37="","",[41]BJW!W37)</f>
        <v>#DIV/0!</v>
      </c>
      <c r="X37" s="375" t="e">
        <f>IF([41]BJW!X37="","",[41]BJW!X37)</f>
        <v>#DIV/0!</v>
      </c>
      <c r="Y37" s="351">
        <f>IF([41]BJW!Y37="","",[41]BJW!Y37)</f>
        <v>0</v>
      </c>
      <c r="Z37" s="302" t="str">
        <f t="shared" si="8"/>
        <v/>
      </c>
      <c r="AA37" s="201">
        <f t="shared" si="9"/>
        <v>0</v>
      </c>
      <c r="AB37" s="201">
        <f t="shared" si="10"/>
        <v>0</v>
      </c>
      <c r="AC37" s="201">
        <f t="shared" si="11"/>
        <v>1</v>
      </c>
      <c r="AD37" s="201">
        <f t="shared" si="12"/>
        <v>1</v>
      </c>
      <c r="AE37" s="221" t="str">
        <f t="shared" si="13"/>
        <v>Menunjukkan penguasaan dalam Menelaah isi teks deskriptif tentang peristiwa budaya dan menanggapi isi teks deskriptif tentang peristiwa budaya dengan ragam krama.</v>
      </c>
      <c r="AF37" s="226" t="str">
        <f t="shared" si="14"/>
        <v>Perlu bantuan dalam Menelaah isi teks deskriptif tentang peristiwa budaya dan menanggapi isi teks deskriptif tentang peristiwa budaya dengan ragam krama.</v>
      </c>
      <c r="BY37" s="4"/>
      <c r="BZ37" s="4"/>
      <c r="CA37" s="4"/>
      <c r="CB37" s="4"/>
      <c r="CC37" s="4"/>
      <c r="CD37" s="4"/>
      <c r="CE37" s="4"/>
      <c r="CF37" s="4"/>
      <c r="CG37" s="4"/>
      <c r="CH37" s="4"/>
      <c r="CI37" s="4"/>
      <c r="CJ37" s="4"/>
      <c r="CK37" s="4"/>
      <c r="CL37" s="4"/>
      <c r="CM37" s="4"/>
      <c r="CN37" s="4"/>
      <c r="CO37" s="4"/>
      <c r="CP37" s="4"/>
      <c r="CQ37" s="4"/>
      <c r="CR37" s="4"/>
      <c r="CS37" s="4"/>
    </row>
    <row r="38" spans="1:97" s="7" customFormat="1" ht="45.75" customHeight="1" x14ac:dyDescent="0.25">
      <c r="A38" s="173"/>
      <c r="B38" s="134" t="str">
        <f t="shared" si="7"/>
        <v/>
      </c>
      <c r="C38" s="135" t="str">
        <f>IF(Data!F34="","",Data!F34)</f>
        <v/>
      </c>
      <c r="D38" s="135" t="str">
        <f>IF(Data!G34="","",Data!G34)</f>
        <v/>
      </c>
      <c r="E38" s="152" t="str">
        <f>IF(Data!H34="","",Data!H34)</f>
        <v/>
      </c>
      <c r="F38" s="135" t="str">
        <f>IF(Data!I34="","",Data!I34)</f>
        <v/>
      </c>
      <c r="G38" s="135">
        <f>IF([41]BJW!G38="","",[41]BJW!G38)</f>
        <v>0</v>
      </c>
      <c r="H38" s="135">
        <f>IF([41]BJW!H38="","",[41]BJW!H38)</f>
        <v>0</v>
      </c>
      <c r="I38" s="135">
        <f>IF([41]BJW!I38="","",[41]BJW!I38)</f>
        <v>0</v>
      </c>
      <c r="J38" s="135">
        <f>IF([41]BJW!J38="","",[41]BJW!J38)</f>
        <v>0</v>
      </c>
      <c r="K38" s="135">
        <f>IF([41]BJW!K38="","",[41]BJW!K38)</f>
        <v>0</v>
      </c>
      <c r="L38" s="135">
        <f>IF([41]BJW!L38="","",[41]BJW!L38)</f>
        <v>0</v>
      </c>
      <c r="M38" s="135">
        <f>IF([41]BJW!M38="","",[41]BJW!M38)</f>
        <v>0</v>
      </c>
      <c r="N38" s="135">
        <f>IF([41]BJW!N38="","",[41]BJW!N38)</f>
        <v>0</v>
      </c>
      <c r="O38" s="135">
        <f>IF([41]BJW!O38="","",[41]BJW!O38)</f>
        <v>0</v>
      </c>
      <c r="P38" s="135">
        <f>IF([41]BJW!P38="","",[41]BJW!P38)</f>
        <v>0</v>
      </c>
      <c r="Q38" s="135">
        <f>IF([41]BJW!Q38="","",[41]BJW!Q38)</f>
        <v>0</v>
      </c>
      <c r="R38" s="135">
        <f>IF([41]BJW!R38="","",[41]BJW!R38)</f>
        <v>0</v>
      </c>
      <c r="S38" s="135">
        <f>IF([41]BJW!S38="","",[41]BJW!S38)</f>
        <v>0</v>
      </c>
      <c r="T38" s="135">
        <f>IF([41]BJW!T38="","",[41]BJW!T38)</f>
        <v>0</v>
      </c>
      <c r="U38" s="135">
        <f>IF([41]BJW!U38="","",[41]BJW!U38)</f>
        <v>0</v>
      </c>
      <c r="V38" s="350">
        <f>IF([41]BJW!V38="","",[41]BJW!V38)</f>
        <v>0</v>
      </c>
      <c r="W38" s="375" t="e">
        <f>IF([41]BJW!W38="","",[41]BJW!W38)</f>
        <v>#DIV/0!</v>
      </c>
      <c r="X38" s="375" t="e">
        <f>IF([41]BJW!X38="","",[41]BJW!X38)</f>
        <v>#DIV/0!</v>
      </c>
      <c r="Y38" s="351">
        <f>IF([41]BJW!Y38="","",[41]BJW!Y38)</f>
        <v>0</v>
      </c>
      <c r="Z38" s="302" t="str">
        <f t="shared" si="8"/>
        <v/>
      </c>
      <c r="AA38" s="201">
        <f t="shared" si="9"/>
        <v>0</v>
      </c>
      <c r="AB38" s="201">
        <f t="shared" si="10"/>
        <v>0</v>
      </c>
      <c r="AC38" s="201">
        <f t="shared" si="11"/>
        <v>1</v>
      </c>
      <c r="AD38" s="201">
        <f t="shared" si="12"/>
        <v>1</v>
      </c>
      <c r="AE38" s="221" t="str">
        <f t="shared" si="13"/>
        <v>Menunjukkan penguasaan dalam Menelaah isi teks deskriptif tentang peristiwa budaya dan menanggapi isi teks deskriptif tentang peristiwa budaya dengan ragam krama.</v>
      </c>
      <c r="AF38" s="226" t="str">
        <f t="shared" si="14"/>
        <v>Perlu bantuan dalam Menelaah isi teks deskriptif tentang peristiwa budaya dan menanggapi isi teks deskriptif tentang peristiwa budaya dengan ragam krama.</v>
      </c>
      <c r="BY38" s="4"/>
      <c r="BZ38" s="4"/>
      <c r="CA38" s="4"/>
      <c r="CB38" s="4"/>
      <c r="CC38" s="4"/>
      <c r="CD38" s="4"/>
      <c r="CE38" s="4"/>
      <c r="CF38" s="4"/>
      <c r="CG38" s="4"/>
      <c r="CH38" s="4"/>
      <c r="CI38" s="4"/>
      <c r="CJ38" s="4"/>
      <c r="CK38" s="4"/>
      <c r="CL38" s="4"/>
      <c r="CM38" s="4"/>
      <c r="CN38" s="4"/>
      <c r="CO38" s="4"/>
      <c r="CP38" s="4"/>
      <c r="CQ38" s="4"/>
      <c r="CR38" s="4"/>
      <c r="CS38" s="4"/>
    </row>
    <row r="39" spans="1:97" s="7" customFormat="1" ht="45.75" customHeight="1" x14ac:dyDescent="0.25">
      <c r="A39" s="173"/>
      <c r="B39" s="134" t="str">
        <f t="shared" si="7"/>
        <v/>
      </c>
      <c r="C39" s="135" t="str">
        <f>IF(Data!F35="","",Data!F35)</f>
        <v/>
      </c>
      <c r="D39" s="135" t="str">
        <f>IF(Data!G35="","",Data!G35)</f>
        <v/>
      </c>
      <c r="E39" s="152" t="str">
        <f>IF(Data!H35="","",Data!H35)</f>
        <v/>
      </c>
      <c r="F39" s="135" t="str">
        <f>IF(Data!I35="","",Data!I35)</f>
        <v/>
      </c>
      <c r="G39" s="135">
        <f>IF([41]BJW!G39="","",[41]BJW!G39)</f>
        <v>0</v>
      </c>
      <c r="H39" s="135">
        <f>IF([41]BJW!H39="","",[41]BJW!H39)</f>
        <v>0</v>
      </c>
      <c r="I39" s="135">
        <f>IF([41]BJW!I39="","",[41]BJW!I39)</f>
        <v>0</v>
      </c>
      <c r="J39" s="135">
        <f>IF([41]BJW!J39="","",[41]BJW!J39)</f>
        <v>0</v>
      </c>
      <c r="K39" s="135">
        <f>IF([41]BJW!K39="","",[41]BJW!K39)</f>
        <v>0</v>
      </c>
      <c r="L39" s="135">
        <f>IF([41]BJW!L39="","",[41]BJW!L39)</f>
        <v>0</v>
      </c>
      <c r="M39" s="135">
        <f>IF([41]BJW!M39="","",[41]BJW!M39)</f>
        <v>0</v>
      </c>
      <c r="N39" s="135">
        <f>IF([41]BJW!N39="","",[41]BJW!N39)</f>
        <v>0</v>
      </c>
      <c r="O39" s="135">
        <f>IF([41]BJW!O39="","",[41]BJW!O39)</f>
        <v>0</v>
      </c>
      <c r="P39" s="135">
        <f>IF([41]BJW!P39="","",[41]BJW!P39)</f>
        <v>0</v>
      </c>
      <c r="Q39" s="135">
        <f>IF([41]BJW!Q39="","",[41]BJW!Q39)</f>
        <v>0</v>
      </c>
      <c r="R39" s="135">
        <f>IF([41]BJW!R39="","",[41]BJW!R39)</f>
        <v>0</v>
      </c>
      <c r="S39" s="135">
        <f>IF([41]BJW!S39="","",[41]BJW!S39)</f>
        <v>0</v>
      </c>
      <c r="T39" s="135">
        <f>IF([41]BJW!T39="","",[41]BJW!T39)</f>
        <v>0</v>
      </c>
      <c r="U39" s="135">
        <f>IF([41]BJW!U39="","",[41]BJW!U39)</f>
        <v>0</v>
      </c>
      <c r="V39" s="350">
        <f>IF([41]BJW!V39="","",[41]BJW!V39)</f>
        <v>0</v>
      </c>
      <c r="W39" s="375" t="e">
        <f>IF([41]BJW!W39="","",[41]BJW!W39)</f>
        <v>#DIV/0!</v>
      </c>
      <c r="X39" s="375" t="e">
        <f>IF([41]BJW!X39="","",[41]BJW!X39)</f>
        <v>#DIV/0!</v>
      </c>
      <c r="Y39" s="351">
        <f>IF([41]BJW!Y39="","",[41]BJW!Y39)</f>
        <v>0</v>
      </c>
      <c r="Z39" s="302" t="str">
        <f t="shared" si="8"/>
        <v/>
      </c>
      <c r="AA39" s="201">
        <f t="shared" si="9"/>
        <v>0</v>
      </c>
      <c r="AB39" s="201">
        <f t="shared" si="10"/>
        <v>0</v>
      </c>
      <c r="AC39" s="201">
        <f t="shared" si="11"/>
        <v>1</v>
      </c>
      <c r="AD39" s="201">
        <f t="shared" si="12"/>
        <v>1</v>
      </c>
      <c r="AE39" s="221" t="str">
        <f t="shared" si="13"/>
        <v>Menunjukkan penguasaan dalam Menelaah isi teks deskriptif tentang peristiwa budaya dan menanggapi isi teks deskriptif tentang peristiwa budaya dengan ragam krama.</v>
      </c>
      <c r="AF39" s="226" t="str">
        <f t="shared" si="14"/>
        <v>Perlu bantuan dalam Menelaah isi teks deskriptif tentang peristiwa budaya dan menanggapi isi teks deskriptif tentang peristiwa budaya dengan ragam krama.</v>
      </c>
      <c r="BY39" s="4"/>
      <c r="BZ39" s="4"/>
      <c r="CA39" s="4"/>
      <c r="CB39" s="4"/>
      <c r="CC39" s="4"/>
      <c r="CD39" s="4"/>
      <c r="CE39" s="4"/>
      <c r="CF39" s="4"/>
      <c r="CG39" s="4"/>
      <c r="CH39" s="4"/>
      <c r="CI39" s="4"/>
      <c r="CJ39" s="4"/>
      <c r="CK39" s="4"/>
      <c r="CL39" s="4"/>
      <c r="CM39" s="4"/>
      <c r="CN39" s="4"/>
      <c r="CO39" s="4"/>
      <c r="CP39" s="4"/>
      <c r="CQ39" s="4"/>
      <c r="CR39" s="4"/>
      <c r="CS39" s="4"/>
    </row>
    <row r="40" spans="1:97" s="7" customFormat="1" ht="45.75" customHeight="1" x14ac:dyDescent="0.25">
      <c r="A40" s="173"/>
      <c r="B40" s="134" t="str">
        <f t="shared" si="7"/>
        <v/>
      </c>
      <c r="C40" s="135" t="str">
        <f>IF(Data!F36="","",Data!F36)</f>
        <v/>
      </c>
      <c r="D40" s="135" t="str">
        <f>IF(Data!G36="","",Data!G36)</f>
        <v/>
      </c>
      <c r="E40" s="152" t="str">
        <f>IF(Data!H36="","",Data!H36)</f>
        <v/>
      </c>
      <c r="F40" s="135" t="str">
        <f>IF(Data!I36="","",Data!I36)</f>
        <v/>
      </c>
      <c r="G40" s="135">
        <f>IF([41]BJW!G40="","",[41]BJW!G40)</f>
        <v>0</v>
      </c>
      <c r="H40" s="135">
        <f>IF([41]BJW!H40="","",[41]BJW!H40)</f>
        <v>0</v>
      </c>
      <c r="I40" s="135">
        <f>IF([41]BJW!I40="","",[41]BJW!I40)</f>
        <v>0</v>
      </c>
      <c r="J40" s="135">
        <f>IF([41]BJW!J40="","",[41]BJW!J40)</f>
        <v>0</v>
      </c>
      <c r="K40" s="135">
        <f>IF([41]BJW!K40="","",[41]BJW!K40)</f>
        <v>0</v>
      </c>
      <c r="L40" s="135">
        <f>IF([41]BJW!L40="","",[41]BJW!L40)</f>
        <v>0</v>
      </c>
      <c r="M40" s="135">
        <f>IF([41]BJW!M40="","",[41]BJW!M40)</f>
        <v>0</v>
      </c>
      <c r="N40" s="135">
        <f>IF([41]BJW!N40="","",[41]BJW!N40)</f>
        <v>0</v>
      </c>
      <c r="O40" s="135">
        <f>IF([41]BJW!O40="","",[41]BJW!O40)</f>
        <v>0</v>
      </c>
      <c r="P40" s="135">
        <f>IF([41]BJW!P40="","",[41]BJW!P40)</f>
        <v>0</v>
      </c>
      <c r="Q40" s="135">
        <f>IF([41]BJW!Q40="","",[41]BJW!Q40)</f>
        <v>0</v>
      </c>
      <c r="R40" s="135">
        <f>IF([41]BJW!R40="","",[41]BJW!R40)</f>
        <v>0</v>
      </c>
      <c r="S40" s="135">
        <f>IF([41]BJW!S40="","",[41]BJW!S40)</f>
        <v>0</v>
      </c>
      <c r="T40" s="135">
        <f>IF([41]BJW!T40="","",[41]BJW!T40)</f>
        <v>0</v>
      </c>
      <c r="U40" s="135">
        <f>IF([41]BJW!U40="","",[41]BJW!U40)</f>
        <v>0</v>
      </c>
      <c r="V40" s="350">
        <f>IF([41]BJW!V40="","",[41]BJW!V40)</f>
        <v>0</v>
      </c>
      <c r="W40" s="375" t="e">
        <f>IF([41]BJW!W40="","",[41]BJW!W40)</f>
        <v>#DIV/0!</v>
      </c>
      <c r="X40" s="375" t="e">
        <f>IF([41]BJW!X40="","",[41]BJW!X40)</f>
        <v>#DIV/0!</v>
      </c>
      <c r="Y40" s="351">
        <f>IF([41]BJW!Y40="","",[41]BJW!Y40)</f>
        <v>0</v>
      </c>
      <c r="Z40" s="302" t="str">
        <f t="shared" si="8"/>
        <v/>
      </c>
      <c r="AA40" s="201">
        <f t="shared" si="9"/>
        <v>0</v>
      </c>
      <c r="AB40" s="201">
        <f t="shared" si="10"/>
        <v>0</v>
      </c>
      <c r="AC40" s="201">
        <f t="shared" si="11"/>
        <v>1</v>
      </c>
      <c r="AD40" s="201">
        <f t="shared" si="12"/>
        <v>1</v>
      </c>
      <c r="AE40" s="221" t="str">
        <f t="shared" si="13"/>
        <v>Menunjukkan penguasaan dalam Menelaah isi teks deskriptif tentang peristiwa budaya dan menanggapi isi teks deskriptif tentang peristiwa budaya dengan ragam krama.</v>
      </c>
      <c r="AF40" s="226" t="str">
        <f t="shared" si="14"/>
        <v>Perlu bantuan dalam Menelaah isi teks deskriptif tentang peristiwa budaya dan menanggapi isi teks deskriptif tentang peristiwa budaya dengan ragam krama.</v>
      </c>
      <c r="BY40" s="4"/>
      <c r="BZ40" s="4"/>
      <c r="CA40" s="4"/>
      <c r="CB40" s="4"/>
      <c r="CC40" s="4"/>
      <c r="CD40" s="4"/>
      <c r="CE40" s="4"/>
      <c r="CF40" s="4"/>
      <c r="CG40" s="4"/>
      <c r="CH40" s="4"/>
      <c r="CI40" s="4"/>
      <c r="CJ40" s="4"/>
      <c r="CK40" s="4"/>
      <c r="CL40" s="4"/>
      <c r="CM40" s="4"/>
      <c r="CN40" s="4"/>
      <c r="CO40" s="4"/>
      <c r="CP40" s="4"/>
      <c r="CQ40" s="4"/>
      <c r="CR40" s="4"/>
      <c r="CS40" s="4"/>
    </row>
    <row r="41" spans="1:97" s="7" customFormat="1" ht="45.75" customHeight="1" x14ac:dyDescent="0.25">
      <c r="A41" s="173"/>
      <c r="B41" s="134" t="str">
        <f t="shared" si="7"/>
        <v/>
      </c>
      <c r="C41" s="135" t="str">
        <f>IF(Data!F37="","",Data!F37)</f>
        <v/>
      </c>
      <c r="D41" s="135" t="str">
        <f>IF(Data!G37="","",Data!G37)</f>
        <v/>
      </c>
      <c r="E41" s="152" t="str">
        <f>IF(Data!H37="","",Data!H37)</f>
        <v/>
      </c>
      <c r="F41" s="135" t="str">
        <f>IF(Data!I37="","",Data!I37)</f>
        <v/>
      </c>
      <c r="G41" s="135">
        <f>IF([41]BJW!G41="","",[41]BJW!G41)</f>
        <v>0</v>
      </c>
      <c r="H41" s="135">
        <f>IF([41]BJW!H41="","",[41]BJW!H41)</f>
        <v>0</v>
      </c>
      <c r="I41" s="135">
        <f>IF([41]BJW!I41="","",[41]BJW!I41)</f>
        <v>0</v>
      </c>
      <c r="J41" s="135">
        <f>IF([41]BJW!J41="","",[41]BJW!J41)</f>
        <v>0</v>
      </c>
      <c r="K41" s="135">
        <f>IF([41]BJW!K41="","",[41]BJW!K41)</f>
        <v>0</v>
      </c>
      <c r="L41" s="135">
        <f>IF([41]BJW!L41="","",[41]BJW!L41)</f>
        <v>0</v>
      </c>
      <c r="M41" s="135">
        <f>IF([41]BJW!M41="","",[41]BJW!M41)</f>
        <v>0</v>
      </c>
      <c r="N41" s="135">
        <f>IF([41]BJW!N41="","",[41]BJW!N41)</f>
        <v>0</v>
      </c>
      <c r="O41" s="135">
        <f>IF([41]BJW!O41="","",[41]BJW!O41)</f>
        <v>0</v>
      </c>
      <c r="P41" s="135">
        <f>IF([41]BJW!P41="","",[41]BJW!P41)</f>
        <v>0</v>
      </c>
      <c r="Q41" s="135">
        <f>IF([41]BJW!Q41="","",[41]BJW!Q41)</f>
        <v>0</v>
      </c>
      <c r="R41" s="135">
        <f>IF([41]BJW!R41="","",[41]BJW!R41)</f>
        <v>0</v>
      </c>
      <c r="S41" s="135">
        <f>IF([41]BJW!S41="","",[41]BJW!S41)</f>
        <v>0</v>
      </c>
      <c r="T41" s="135">
        <f>IF([41]BJW!T41="","",[41]BJW!T41)</f>
        <v>0</v>
      </c>
      <c r="U41" s="135">
        <f>IF([41]BJW!U41="","",[41]BJW!U41)</f>
        <v>0</v>
      </c>
      <c r="V41" s="350">
        <f>IF([41]BJW!V41="","",[41]BJW!V41)</f>
        <v>0</v>
      </c>
      <c r="W41" s="375" t="e">
        <f>IF([41]BJW!W41="","",[41]BJW!W41)</f>
        <v>#DIV/0!</v>
      </c>
      <c r="X41" s="375" t="e">
        <f>IF([41]BJW!X41="","",[41]BJW!X41)</f>
        <v>#DIV/0!</v>
      </c>
      <c r="Y41" s="351">
        <f>IF([41]BJW!Y41="","",[41]BJW!Y41)</f>
        <v>0</v>
      </c>
      <c r="Z41" s="302" t="str">
        <f t="shared" si="8"/>
        <v/>
      </c>
      <c r="AA41" s="201">
        <f t="shared" si="9"/>
        <v>0</v>
      </c>
      <c r="AB41" s="201">
        <f t="shared" si="10"/>
        <v>0</v>
      </c>
      <c r="AC41" s="201">
        <f t="shared" si="11"/>
        <v>1</v>
      </c>
      <c r="AD41" s="201">
        <f t="shared" si="12"/>
        <v>1</v>
      </c>
      <c r="AE41" s="221" t="str">
        <f t="shared" si="13"/>
        <v>Menunjukkan penguasaan dalam Menelaah isi teks deskriptif tentang peristiwa budaya dan menanggapi isi teks deskriptif tentang peristiwa budaya dengan ragam krama.</v>
      </c>
      <c r="AF41" s="226" t="str">
        <f t="shared" si="14"/>
        <v>Perlu bantuan dalam Menelaah isi teks deskriptif tentang peristiwa budaya dan menanggapi isi teks deskriptif tentang peristiwa budaya dengan ragam krama.</v>
      </c>
      <c r="BY41" s="4"/>
      <c r="BZ41" s="4"/>
      <c r="CA41" s="4"/>
      <c r="CB41" s="4"/>
      <c r="CC41" s="4"/>
      <c r="CD41" s="4"/>
      <c r="CE41" s="4"/>
      <c r="CF41" s="4"/>
      <c r="CG41" s="4"/>
      <c r="CH41" s="4"/>
      <c r="CI41" s="4"/>
      <c r="CJ41" s="4"/>
      <c r="CK41" s="4"/>
      <c r="CL41" s="4"/>
      <c r="CM41" s="4"/>
      <c r="CN41" s="4"/>
      <c r="CO41" s="4"/>
      <c r="CP41" s="4"/>
      <c r="CQ41" s="4"/>
      <c r="CR41" s="4"/>
      <c r="CS41" s="4"/>
    </row>
    <row r="42" spans="1:97" s="7" customFormat="1" ht="45.75" customHeight="1" x14ac:dyDescent="0.25">
      <c r="A42" s="173"/>
      <c r="B42" s="134" t="str">
        <f t="shared" si="7"/>
        <v/>
      </c>
      <c r="C42" s="135" t="str">
        <f>IF(Data!F38="","",Data!F38)</f>
        <v/>
      </c>
      <c r="D42" s="135" t="str">
        <f>IF(Data!G38="","",Data!G38)</f>
        <v/>
      </c>
      <c r="E42" s="152" t="str">
        <f>IF(Data!H38="","",Data!H38)</f>
        <v/>
      </c>
      <c r="F42" s="135" t="str">
        <f>IF(Data!I38="","",Data!I38)</f>
        <v/>
      </c>
      <c r="G42" s="135">
        <f>IF([41]BJW!G42="","",[41]BJW!G42)</f>
        <v>0</v>
      </c>
      <c r="H42" s="135">
        <f>IF([41]BJW!H42="","",[41]BJW!H42)</f>
        <v>0</v>
      </c>
      <c r="I42" s="135">
        <f>IF([41]BJW!I42="","",[41]BJW!I42)</f>
        <v>0</v>
      </c>
      <c r="J42" s="135">
        <f>IF([41]BJW!J42="","",[41]BJW!J42)</f>
        <v>0</v>
      </c>
      <c r="K42" s="135">
        <f>IF([41]BJW!K42="","",[41]BJW!K42)</f>
        <v>0</v>
      </c>
      <c r="L42" s="135">
        <f>IF([41]BJW!L42="","",[41]BJW!L42)</f>
        <v>0</v>
      </c>
      <c r="M42" s="135">
        <f>IF([41]BJW!M42="","",[41]BJW!M42)</f>
        <v>0</v>
      </c>
      <c r="N42" s="135">
        <f>IF([41]BJW!N42="","",[41]BJW!N42)</f>
        <v>0</v>
      </c>
      <c r="O42" s="135">
        <f>IF([41]BJW!O42="","",[41]BJW!O42)</f>
        <v>0</v>
      </c>
      <c r="P42" s="135">
        <f>IF([41]BJW!P42="","",[41]BJW!P42)</f>
        <v>0</v>
      </c>
      <c r="Q42" s="135">
        <f>IF([41]BJW!Q42="","",[41]BJW!Q42)</f>
        <v>0</v>
      </c>
      <c r="R42" s="135">
        <f>IF([41]BJW!R42="","",[41]BJW!R42)</f>
        <v>0</v>
      </c>
      <c r="S42" s="135">
        <f>IF([41]BJW!S42="","",[41]BJW!S42)</f>
        <v>0</v>
      </c>
      <c r="T42" s="135">
        <f>IF([41]BJW!T42="","",[41]BJW!T42)</f>
        <v>0</v>
      </c>
      <c r="U42" s="135">
        <f>IF([41]BJW!U42="","",[41]BJW!U42)</f>
        <v>0</v>
      </c>
      <c r="V42" s="350">
        <f>IF([41]BJW!V42="","",[41]BJW!V42)</f>
        <v>0</v>
      </c>
      <c r="W42" s="375" t="e">
        <f>IF([41]BJW!W42="","",[41]BJW!W42)</f>
        <v>#DIV/0!</v>
      </c>
      <c r="X42" s="375" t="e">
        <f>IF([41]BJW!X42="","",[41]BJW!X42)</f>
        <v>#DIV/0!</v>
      </c>
      <c r="Y42" s="351">
        <f>IF([41]BJW!Y42="","",[41]BJW!Y42)</f>
        <v>0</v>
      </c>
      <c r="Z42" s="302" t="str">
        <f t="shared" si="8"/>
        <v/>
      </c>
      <c r="AA42" s="201">
        <f t="shared" si="9"/>
        <v>0</v>
      </c>
      <c r="AB42" s="201">
        <f t="shared" si="10"/>
        <v>0</v>
      </c>
      <c r="AC42" s="201">
        <f t="shared" si="11"/>
        <v>1</v>
      </c>
      <c r="AD42" s="201">
        <f t="shared" si="12"/>
        <v>1</v>
      </c>
      <c r="AE42" s="221" t="str">
        <f t="shared" si="13"/>
        <v>Menunjukkan penguasaan dalam Menelaah isi teks deskriptif tentang peristiwa budaya dan menanggapi isi teks deskriptif tentang peristiwa budaya dengan ragam krama.</v>
      </c>
      <c r="AF42" s="226" t="str">
        <f t="shared" si="14"/>
        <v>Perlu bantuan dalam Menelaah isi teks deskriptif tentang peristiwa budaya dan menanggapi isi teks deskriptif tentang peristiwa budaya dengan ragam krama.</v>
      </c>
      <c r="BY42" s="4"/>
      <c r="BZ42" s="4"/>
      <c r="CA42" s="4"/>
      <c r="CB42" s="4"/>
      <c r="CC42" s="4"/>
      <c r="CD42" s="4"/>
      <c r="CE42" s="4"/>
      <c r="CF42" s="4"/>
      <c r="CG42" s="4"/>
      <c r="CH42" s="4"/>
      <c r="CI42" s="4"/>
      <c r="CJ42" s="4"/>
      <c r="CK42" s="4"/>
      <c r="CL42" s="4"/>
      <c r="CM42" s="4"/>
      <c r="CN42" s="4"/>
      <c r="CO42" s="4"/>
      <c r="CP42" s="4"/>
      <c r="CQ42" s="4"/>
      <c r="CR42" s="4"/>
      <c r="CS42" s="4"/>
    </row>
    <row r="43" spans="1:97" s="7" customFormat="1" ht="45.75" customHeight="1" x14ac:dyDescent="0.25">
      <c r="A43" s="173"/>
      <c r="B43" s="134" t="str">
        <f t="shared" si="7"/>
        <v/>
      </c>
      <c r="C43" s="135" t="str">
        <f>IF(Data!F39="","",Data!F39)</f>
        <v/>
      </c>
      <c r="D43" s="135" t="str">
        <f>IF(Data!G39="","",Data!G39)</f>
        <v/>
      </c>
      <c r="E43" s="152" t="str">
        <f>IF(Data!H39="","",Data!H39)</f>
        <v/>
      </c>
      <c r="F43" s="135" t="str">
        <f>IF(Data!I39="","",Data!I39)</f>
        <v/>
      </c>
      <c r="G43" s="135">
        <f>IF([41]BJW!G43="","",[41]BJW!G43)</f>
        <v>0</v>
      </c>
      <c r="H43" s="135">
        <f>IF([41]BJW!H43="","",[41]BJW!H43)</f>
        <v>0</v>
      </c>
      <c r="I43" s="135">
        <f>IF([41]BJW!I43="","",[41]BJW!I43)</f>
        <v>0</v>
      </c>
      <c r="J43" s="135">
        <f>IF([41]BJW!J43="","",[41]BJW!J43)</f>
        <v>0</v>
      </c>
      <c r="K43" s="135">
        <f>IF([41]BJW!K43="","",[41]BJW!K43)</f>
        <v>0</v>
      </c>
      <c r="L43" s="135">
        <f>IF([41]BJW!L43="","",[41]BJW!L43)</f>
        <v>0</v>
      </c>
      <c r="M43" s="135">
        <f>IF([41]BJW!M43="","",[41]BJW!M43)</f>
        <v>0</v>
      </c>
      <c r="N43" s="135">
        <f>IF([41]BJW!N43="","",[41]BJW!N43)</f>
        <v>0</v>
      </c>
      <c r="O43" s="135">
        <f>IF([41]BJW!O43="","",[41]BJW!O43)</f>
        <v>0</v>
      </c>
      <c r="P43" s="135">
        <f>IF([41]BJW!P43="","",[41]BJW!P43)</f>
        <v>0</v>
      </c>
      <c r="Q43" s="135">
        <f>IF([41]BJW!Q43="","",[41]BJW!Q43)</f>
        <v>0</v>
      </c>
      <c r="R43" s="135">
        <f>IF([41]BJW!R43="","",[41]BJW!R43)</f>
        <v>0</v>
      </c>
      <c r="S43" s="135">
        <f>IF([41]BJW!S43="","",[41]BJW!S43)</f>
        <v>0</v>
      </c>
      <c r="T43" s="135">
        <f>IF([41]BJW!T43="","",[41]BJW!T43)</f>
        <v>0</v>
      </c>
      <c r="U43" s="135">
        <f>IF([41]BJW!U43="","",[41]BJW!U43)</f>
        <v>0</v>
      </c>
      <c r="V43" s="350">
        <f>IF([41]BJW!V43="","",[41]BJW!V43)</f>
        <v>0</v>
      </c>
      <c r="W43" s="375" t="e">
        <f>IF([41]BJW!W43="","",[41]BJW!W43)</f>
        <v>#DIV/0!</v>
      </c>
      <c r="X43" s="375" t="e">
        <f>IF([41]BJW!X43="","",[41]BJW!X43)</f>
        <v>#DIV/0!</v>
      </c>
      <c r="Y43" s="351">
        <f>IF([41]BJW!Y43="","",[41]BJW!Y43)</f>
        <v>0</v>
      </c>
      <c r="Z43" s="302" t="str">
        <f t="shared" si="8"/>
        <v/>
      </c>
      <c r="AA43" s="201">
        <f t="shared" si="9"/>
        <v>0</v>
      </c>
      <c r="AB43" s="201">
        <f t="shared" si="10"/>
        <v>0</v>
      </c>
      <c r="AC43" s="201">
        <f t="shared" si="11"/>
        <v>1</v>
      </c>
      <c r="AD43" s="201">
        <f t="shared" si="12"/>
        <v>1</v>
      </c>
      <c r="AE43" s="221" t="str">
        <f t="shared" si="13"/>
        <v>Menunjukkan penguasaan dalam Menelaah isi teks deskriptif tentang peristiwa budaya dan menanggapi isi teks deskriptif tentang peristiwa budaya dengan ragam krama.</v>
      </c>
      <c r="AF43" s="226" t="str">
        <f t="shared" si="14"/>
        <v>Perlu bantuan dalam Menelaah isi teks deskriptif tentang peristiwa budaya dan menanggapi isi teks deskriptif tentang peristiwa budaya dengan ragam krama.</v>
      </c>
      <c r="BY43" s="4"/>
      <c r="BZ43" s="4"/>
      <c r="CA43" s="4"/>
      <c r="CB43" s="4"/>
      <c r="CC43" s="4"/>
      <c r="CD43" s="4"/>
      <c r="CE43" s="4"/>
      <c r="CF43" s="4"/>
      <c r="CG43" s="4"/>
      <c r="CH43" s="4"/>
      <c r="CI43" s="4"/>
      <c r="CJ43" s="4"/>
      <c r="CK43" s="4"/>
      <c r="CL43" s="4"/>
      <c r="CM43" s="4"/>
      <c r="CN43" s="4"/>
      <c r="CO43" s="4"/>
      <c r="CP43" s="4"/>
      <c r="CQ43" s="4"/>
      <c r="CR43" s="4"/>
      <c r="CS43" s="4"/>
    </row>
    <row r="44" spans="1:97" s="7" customFormat="1" ht="45.75" customHeight="1" x14ac:dyDescent="0.25">
      <c r="A44" s="173"/>
      <c r="B44" s="134" t="str">
        <f t="shared" si="7"/>
        <v/>
      </c>
      <c r="C44" s="135" t="str">
        <f>IF(Data!F40="","",Data!F40)</f>
        <v/>
      </c>
      <c r="D44" s="135" t="str">
        <f>IF(Data!G40="","",Data!G40)</f>
        <v/>
      </c>
      <c r="E44" s="152" t="str">
        <f>IF(Data!H40="","",Data!H40)</f>
        <v/>
      </c>
      <c r="F44" s="135" t="str">
        <f>IF(Data!I40="","",Data!I40)</f>
        <v/>
      </c>
      <c r="G44" s="135">
        <f>IF([41]BJW!G44="","",[41]BJW!G44)</f>
        <v>0</v>
      </c>
      <c r="H44" s="135">
        <f>IF([41]BJW!H44="","",[41]BJW!H44)</f>
        <v>0</v>
      </c>
      <c r="I44" s="135">
        <f>IF([41]BJW!I44="","",[41]BJW!I44)</f>
        <v>0</v>
      </c>
      <c r="J44" s="135">
        <f>IF([41]BJW!J44="","",[41]BJW!J44)</f>
        <v>0</v>
      </c>
      <c r="K44" s="135">
        <f>IF([41]BJW!K44="","",[41]BJW!K44)</f>
        <v>0</v>
      </c>
      <c r="L44" s="135">
        <f>IF([41]BJW!L44="","",[41]BJW!L44)</f>
        <v>0</v>
      </c>
      <c r="M44" s="135">
        <f>IF([41]BJW!M44="","",[41]BJW!M44)</f>
        <v>0</v>
      </c>
      <c r="N44" s="135">
        <f>IF([41]BJW!N44="","",[41]BJW!N44)</f>
        <v>0</v>
      </c>
      <c r="O44" s="135">
        <f>IF([41]BJW!O44="","",[41]BJW!O44)</f>
        <v>0</v>
      </c>
      <c r="P44" s="135">
        <f>IF([41]BJW!P44="","",[41]BJW!P44)</f>
        <v>0</v>
      </c>
      <c r="Q44" s="135">
        <f>IF([41]BJW!Q44="","",[41]BJW!Q44)</f>
        <v>0</v>
      </c>
      <c r="R44" s="135">
        <f>IF([41]BJW!R44="","",[41]BJW!R44)</f>
        <v>0</v>
      </c>
      <c r="S44" s="135">
        <f>IF([41]BJW!S44="","",[41]BJW!S44)</f>
        <v>0</v>
      </c>
      <c r="T44" s="135">
        <f>IF([41]BJW!T44="","",[41]BJW!T44)</f>
        <v>0</v>
      </c>
      <c r="U44" s="135">
        <f>IF([41]BJW!U44="","",[41]BJW!U44)</f>
        <v>0</v>
      </c>
      <c r="V44" s="350">
        <f>IF([41]BJW!V44="","",[41]BJW!V44)</f>
        <v>0</v>
      </c>
      <c r="W44" s="375" t="e">
        <f>IF([41]BJW!W44="","",[41]BJW!W44)</f>
        <v>#DIV/0!</v>
      </c>
      <c r="X44" s="375" t="e">
        <f>IF([41]BJW!X44="","",[41]BJW!X44)</f>
        <v>#DIV/0!</v>
      </c>
      <c r="Y44" s="351">
        <f>IF([41]BJW!Y44="","",[41]BJW!Y44)</f>
        <v>0</v>
      </c>
      <c r="Z44" s="302" t="str">
        <f t="shared" si="8"/>
        <v/>
      </c>
      <c r="AA44" s="201">
        <f t="shared" si="9"/>
        <v>0</v>
      </c>
      <c r="AB44" s="201">
        <f t="shared" si="10"/>
        <v>0</v>
      </c>
      <c r="AC44" s="201">
        <f t="shared" si="11"/>
        <v>1</v>
      </c>
      <c r="AD44" s="201">
        <f t="shared" si="12"/>
        <v>1</v>
      </c>
      <c r="AE44" s="221" t="str">
        <f t="shared" si="13"/>
        <v>Menunjukkan penguasaan dalam Menelaah isi teks deskriptif tentang peristiwa budaya dan menanggapi isi teks deskriptif tentang peristiwa budaya dengan ragam krama.</v>
      </c>
      <c r="AF44" s="226" t="str">
        <f t="shared" si="14"/>
        <v>Perlu bantuan dalam Menelaah isi teks deskriptif tentang peristiwa budaya dan menanggapi isi teks deskriptif tentang peristiwa budaya dengan ragam krama.</v>
      </c>
      <c r="BY44" s="4"/>
      <c r="BZ44" s="4"/>
      <c r="CA44" s="4"/>
      <c r="CB44" s="4"/>
      <c r="CC44" s="4"/>
      <c r="CD44" s="4"/>
      <c r="CE44" s="4"/>
      <c r="CF44" s="4"/>
      <c r="CG44" s="4"/>
      <c r="CH44" s="4"/>
      <c r="CI44" s="4"/>
      <c r="CJ44" s="4"/>
      <c r="CK44" s="4"/>
      <c r="CL44" s="4"/>
      <c r="CM44" s="4"/>
      <c r="CN44" s="4"/>
      <c r="CO44" s="4"/>
      <c r="CP44" s="4"/>
      <c r="CQ44" s="4"/>
      <c r="CR44" s="4"/>
      <c r="CS44" s="4"/>
    </row>
    <row r="45" spans="1:97" s="7" customFormat="1" ht="45.75" customHeight="1" x14ac:dyDescent="0.25">
      <c r="A45" s="173"/>
      <c r="B45" s="134" t="str">
        <f t="shared" si="7"/>
        <v/>
      </c>
      <c r="C45" s="135" t="str">
        <f>IF(Data!F41="","",Data!F41)</f>
        <v/>
      </c>
      <c r="D45" s="135" t="str">
        <f>IF(Data!G41="","",Data!G41)</f>
        <v/>
      </c>
      <c r="E45" s="152" t="str">
        <f>IF(Data!H41="","",Data!H41)</f>
        <v/>
      </c>
      <c r="F45" s="135" t="str">
        <f>IF(Data!I41="","",Data!I41)</f>
        <v/>
      </c>
      <c r="G45" s="135">
        <f>IF([41]BJW!G45="","",[41]BJW!G45)</f>
        <v>0</v>
      </c>
      <c r="H45" s="135">
        <f>IF([41]BJW!H45="","",[41]BJW!H45)</f>
        <v>0</v>
      </c>
      <c r="I45" s="135">
        <f>IF([41]BJW!I45="","",[41]BJW!I45)</f>
        <v>0</v>
      </c>
      <c r="J45" s="135">
        <f>IF([41]BJW!J45="","",[41]BJW!J45)</f>
        <v>0</v>
      </c>
      <c r="K45" s="135">
        <f>IF([41]BJW!K45="","",[41]BJW!K45)</f>
        <v>0</v>
      </c>
      <c r="L45" s="135">
        <f>IF([41]BJW!L45="","",[41]BJW!L45)</f>
        <v>0</v>
      </c>
      <c r="M45" s="135">
        <f>IF([41]BJW!M45="","",[41]BJW!M45)</f>
        <v>0</v>
      </c>
      <c r="N45" s="135">
        <f>IF([41]BJW!N45="","",[41]BJW!N45)</f>
        <v>0</v>
      </c>
      <c r="O45" s="135">
        <f>IF([41]BJW!O45="","",[41]BJW!O45)</f>
        <v>0</v>
      </c>
      <c r="P45" s="135">
        <f>IF([41]BJW!P45="","",[41]BJW!P45)</f>
        <v>0</v>
      </c>
      <c r="Q45" s="135">
        <f>IF([41]BJW!Q45="","",[41]BJW!Q45)</f>
        <v>0</v>
      </c>
      <c r="R45" s="135">
        <f>IF([41]BJW!R45="","",[41]BJW!R45)</f>
        <v>0</v>
      </c>
      <c r="S45" s="135">
        <f>IF([41]BJW!S45="","",[41]BJW!S45)</f>
        <v>0</v>
      </c>
      <c r="T45" s="135">
        <f>IF([41]BJW!T45="","",[41]BJW!T45)</f>
        <v>0</v>
      </c>
      <c r="U45" s="135">
        <f>IF([41]BJW!U45="","",[41]BJW!U45)</f>
        <v>0</v>
      </c>
      <c r="V45" s="350">
        <f>IF([41]BJW!V45="","",[41]BJW!V45)</f>
        <v>0</v>
      </c>
      <c r="W45" s="375" t="e">
        <f>IF([41]BJW!W45="","",[41]BJW!W45)</f>
        <v>#DIV/0!</v>
      </c>
      <c r="X45" s="375" t="e">
        <f>IF([41]BJW!X45="","",[41]BJW!X45)</f>
        <v>#DIV/0!</v>
      </c>
      <c r="Y45" s="351">
        <f>IF([41]BJW!Y45="","",[41]BJW!Y45)</f>
        <v>0</v>
      </c>
      <c r="Z45" s="302" t="str">
        <f t="shared" si="8"/>
        <v/>
      </c>
      <c r="AA45" s="201">
        <f t="shared" si="9"/>
        <v>0</v>
      </c>
      <c r="AB45" s="201">
        <f t="shared" si="10"/>
        <v>0</v>
      </c>
      <c r="AC45" s="201">
        <f t="shared" si="11"/>
        <v>1</v>
      </c>
      <c r="AD45" s="201">
        <f t="shared" si="12"/>
        <v>1</v>
      </c>
      <c r="AE45" s="221" t="str">
        <f t="shared" si="13"/>
        <v>Menunjukkan penguasaan dalam Menelaah isi teks deskriptif tentang peristiwa budaya dan menanggapi isi teks deskriptif tentang peristiwa budaya dengan ragam krama.</v>
      </c>
      <c r="AF45" s="226" t="str">
        <f t="shared" si="14"/>
        <v>Perlu bantuan dalam Menelaah isi teks deskriptif tentang peristiwa budaya dan menanggapi isi teks deskriptif tentang peristiwa budaya dengan ragam krama.</v>
      </c>
      <c r="BY45" s="4"/>
      <c r="BZ45" s="4"/>
      <c r="CA45" s="4"/>
      <c r="CB45" s="4"/>
      <c r="CC45" s="4"/>
      <c r="CD45" s="4"/>
      <c r="CE45" s="4"/>
      <c r="CF45" s="4"/>
      <c r="CG45" s="4"/>
      <c r="CH45" s="4"/>
      <c r="CI45" s="4"/>
      <c r="CJ45" s="4"/>
      <c r="CK45" s="4"/>
      <c r="CL45" s="4"/>
      <c r="CM45" s="4"/>
      <c r="CN45" s="4"/>
      <c r="CO45" s="4"/>
      <c r="CP45" s="4"/>
      <c r="CQ45" s="4"/>
      <c r="CR45" s="4"/>
      <c r="CS45" s="4"/>
    </row>
    <row r="46" spans="1:97" s="7" customFormat="1" ht="45.75" customHeight="1" x14ac:dyDescent="0.25">
      <c r="A46" s="173"/>
      <c r="B46" s="134" t="str">
        <f t="shared" si="7"/>
        <v/>
      </c>
      <c r="C46" s="135" t="str">
        <f>IF(Data!F42="","",Data!F42)</f>
        <v/>
      </c>
      <c r="D46" s="135" t="str">
        <f>IF(Data!G42="","",Data!G42)</f>
        <v/>
      </c>
      <c r="E46" s="152" t="str">
        <f>IF(Data!H42="","",Data!H42)</f>
        <v/>
      </c>
      <c r="F46" s="135" t="str">
        <f>IF(Data!I42="","",Data!I42)</f>
        <v/>
      </c>
      <c r="G46" s="135">
        <f>IF([41]BJW!G46="","",[41]BJW!G46)</f>
        <v>0</v>
      </c>
      <c r="H46" s="135">
        <f>IF([41]BJW!H46="","",[41]BJW!H46)</f>
        <v>0</v>
      </c>
      <c r="I46" s="135">
        <f>IF([41]BJW!I46="","",[41]BJW!I46)</f>
        <v>0</v>
      </c>
      <c r="J46" s="135">
        <f>IF([41]BJW!J46="","",[41]BJW!J46)</f>
        <v>0</v>
      </c>
      <c r="K46" s="135">
        <f>IF([41]BJW!K46="","",[41]BJW!K46)</f>
        <v>0</v>
      </c>
      <c r="L46" s="135">
        <f>IF([41]BJW!L46="","",[41]BJW!L46)</f>
        <v>0</v>
      </c>
      <c r="M46" s="135">
        <f>IF([41]BJW!M46="","",[41]BJW!M46)</f>
        <v>0</v>
      </c>
      <c r="N46" s="135">
        <f>IF([41]BJW!N46="","",[41]BJW!N46)</f>
        <v>0</v>
      </c>
      <c r="O46" s="135">
        <f>IF([41]BJW!O46="","",[41]BJW!O46)</f>
        <v>0</v>
      </c>
      <c r="P46" s="135">
        <f>IF([41]BJW!P46="","",[41]BJW!P46)</f>
        <v>0</v>
      </c>
      <c r="Q46" s="135">
        <f>IF([41]BJW!Q46="","",[41]BJW!Q46)</f>
        <v>0</v>
      </c>
      <c r="R46" s="135">
        <f>IF([41]BJW!R46="","",[41]BJW!R46)</f>
        <v>0</v>
      </c>
      <c r="S46" s="135">
        <f>IF([41]BJW!S46="","",[41]BJW!S46)</f>
        <v>0</v>
      </c>
      <c r="T46" s="135">
        <f>IF([41]BJW!T46="","",[41]BJW!T46)</f>
        <v>0</v>
      </c>
      <c r="U46" s="135">
        <f>IF([41]BJW!U46="","",[41]BJW!U46)</f>
        <v>0</v>
      </c>
      <c r="V46" s="350">
        <f>IF([41]BJW!V46="","",[41]BJW!V46)</f>
        <v>0</v>
      </c>
      <c r="W46" s="375" t="e">
        <f>IF([41]BJW!W46="","",[41]BJW!W46)</f>
        <v>#DIV/0!</v>
      </c>
      <c r="X46" s="375" t="e">
        <f>IF([41]BJW!X46="","",[41]BJW!X46)</f>
        <v>#DIV/0!</v>
      </c>
      <c r="Y46" s="351">
        <f>IF([41]BJW!Y46="","",[41]BJW!Y46)</f>
        <v>0</v>
      </c>
      <c r="Z46" s="302" t="str">
        <f t="shared" si="8"/>
        <v/>
      </c>
      <c r="AA46" s="201">
        <f t="shared" si="9"/>
        <v>0</v>
      </c>
      <c r="AB46" s="201">
        <f t="shared" si="10"/>
        <v>0</v>
      </c>
      <c r="AC46" s="201">
        <f t="shared" si="11"/>
        <v>1</v>
      </c>
      <c r="AD46" s="201">
        <f t="shared" si="12"/>
        <v>1</v>
      </c>
      <c r="AE46" s="221" t="str">
        <f t="shared" si="13"/>
        <v>Menunjukkan penguasaan dalam Menelaah isi teks deskriptif tentang peristiwa budaya dan menanggapi isi teks deskriptif tentang peristiwa budaya dengan ragam krama.</v>
      </c>
      <c r="AF46" s="226" t="str">
        <f t="shared" si="14"/>
        <v>Perlu bantuan dalam Menelaah isi teks deskriptif tentang peristiwa budaya dan menanggapi isi teks deskriptif tentang peristiwa budaya dengan ragam krama.</v>
      </c>
      <c r="BY46" s="4"/>
      <c r="BZ46" s="4"/>
      <c r="CA46" s="4"/>
      <c r="CB46" s="4"/>
      <c r="CC46" s="4"/>
      <c r="CD46" s="4"/>
      <c r="CE46" s="4"/>
      <c r="CF46" s="4"/>
      <c r="CG46" s="4"/>
      <c r="CH46" s="4"/>
      <c r="CI46" s="4"/>
      <c r="CJ46" s="4"/>
      <c r="CK46" s="4"/>
      <c r="CL46" s="4"/>
      <c r="CM46" s="4"/>
      <c r="CN46" s="4"/>
      <c r="CO46" s="4"/>
      <c r="CP46" s="4"/>
      <c r="CQ46" s="4"/>
      <c r="CR46" s="4"/>
      <c r="CS46" s="4"/>
    </row>
    <row r="47" spans="1:97" s="7" customFormat="1" ht="45.75" customHeight="1" x14ac:dyDescent="0.25">
      <c r="A47" s="173"/>
      <c r="B47" s="134" t="str">
        <f t="shared" si="7"/>
        <v/>
      </c>
      <c r="C47" s="135" t="str">
        <f>IF(Data!F43="","",Data!F43)</f>
        <v/>
      </c>
      <c r="D47" s="135" t="str">
        <f>IF(Data!G43="","",Data!G43)</f>
        <v/>
      </c>
      <c r="E47" s="152" t="str">
        <f>IF(Data!H43="","",Data!H43)</f>
        <v/>
      </c>
      <c r="F47" s="135" t="str">
        <f>IF(Data!I43="","",Data!I43)</f>
        <v/>
      </c>
      <c r="G47" s="135">
        <f>IF([41]BJW!G47="","",[41]BJW!G47)</f>
        <v>0</v>
      </c>
      <c r="H47" s="135">
        <f>IF([41]BJW!H47="","",[41]BJW!H47)</f>
        <v>0</v>
      </c>
      <c r="I47" s="135">
        <f>IF([41]BJW!I47="","",[41]BJW!I47)</f>
        <v>0</v>
      </c>
      <c r="J47" s="135">
        <f>IF([41]BJW!J47="","",[41]BJW!J47)</f>
        <v>0</v>
      </c>
      <c r="K47" s="135">
        <f>IF([41]BJW!K47="","",[41]BJW!K47)</f>
        <v>0</v>
      </c>
      <c r="L47" s="135">
        <f>IF([41]BJW!L47="","",[41]BJW!L47)</f>
        <v>0</v>
      </c>
      <c r="M47" s="135">
        <f>IF([41]BJW!M47="","",[41]BJW!M47)</f>
        <v>0</v>
      </c>
      <c r="N47" s="135">
        <f>IF([41]BJW!N47="","",[41]BJW!N47)</f>
        <v>0</v>
      </c>
      <c r="O47" s="135">
        <f>IF([41]BJW!O47="","",[41]BJW!O47)</f>
        <v>0</v>
      </c>
      <c r="P47" s="135">
        <f>IF([41]BJW!P47="","",[41]BJW!P47)</f>
        <v>0</v>
      </c>
      <c r="Q47" s="135">
        <f>IF([41]BJW!Q47="","",[41]BJW!Q47)</f>
        <v>0</v>
      </c>
      <c r="R47" s="135">
        <f>IF([41]BJW!R47="","",[41]BJW!R47)</f>
        <v>0</v>
      </c>
      <c r="S47" s="135">
        <f>IF([41]BJW!S47="","",[41]BJW!S47)</f>
        <v>0</v>
      </c>
      <c r="T47" s="135">
        <f>IF([41]BJW!T47="","",[41]BJW!T47)</f>
        <v>0</v>
      </c>
      <c r="U47" s="135">
        <f>IF([41]BJW!U47="","",[41]BJW!U47)</f>
        <v>0</v>
      </c>
      <c r="V47" s="350">
        <f>IF([41]BJW!V47="","",[41]BJW!V47)</f>
        <v>0</v>
      </c>
      <c r="W47" s="375" t="e">
        <f>IF([41]BJW!W47="","",[41]BJW!W47)</f>
        <v>#DIV/0!</v>
      </c>
      <c r="X47" s="375" t="e">
        <f>IF([41]BJW!X47="","",[41]BJW!X47)</f>
        <v>#DIV/0!</v>
      </c>
      <c r="Y47" s="351">
        <f>IF([41]BJW!Y47="","",[41]BJW!Y47)</f>
        <v>0</v>
      </c>
      <c r="Z47" s="302" t="str">
        <f t="shared" si="8"/>
        <v/>
      </c>
      <c r="AA47" s="201">
        <f t="shared" si="9"/>
        <v>0</v>
      </c>
      <c r="AB47" s="201">
        <f t="shared" si="10"/>
        <v>0</v>
      </c>
      <c r="AC47" s="201">
        <f t="shared" si="11"/>
        <v>1</v>
      </c>
      <c r="AD47" s="201">
        <f t="shared" si="12"/>
        <v>1</v>
      </c>
      <c r="AE47" s="221" t="str">
        <f t="shared" si="13"/>
        <v>Menunjukkan penguasaan dalam Menelaah isi teks deskriptif tentang peristiwa budaya dan menanggapi isi teks deskriptif tentang peristiwa budaya dengan ragam krama.</v>
      </c>
      <c r="AF47" s="226" t="str">
        <f t="shared" si="14"/>
        <v>Perlu bantuan dalam Menelaah isi teks deskriptif tentang peristiwa budaya dan menanggapi isi teks deskriptif tentang peristiwa budaya dengan ragam krama.</v>
      </c>
      <c r="BY47" s="4"/>
      <c r="BZ47" s="4"/>
      <c r="CA47" s="4"/>
      <c r="CB47" s="4"/>
      <c r="CC47" s="4"/>
      <c r="CD47" s="4"/>
      <c r="CE47" s="4"/>
      <c r="CF47" s="4"/>
      <c r="CG47" s="4"/>
      <c r="CH47" s="4"/>
      <c r="CI47" s="4"/>
      <c r="CJ47" s="4"/>
      <c r="CK47" s="4"/>
      <c r="CL47" s="4"/>
      <c r="CM47" s="4"/>
      <c r="CN47" s="4"/>
      <c r="CO47" s="4"/>
      <c r="CP47" s="4"/>
      <c r="CQ47" s="4"/>
      <c r="CR47" s="4"/>
      <c r="CS47" s="4"/>
    </row>
    <row r="48" spans="1:97" s="7" customFormat="1" ht="45.75" customHeight="1" x14ac:dyDescent="0.25">
      <c r="A48" s="173"/>
      <c r="B48" s="134" t="str">
        <f t="shared" si="7"/>
        <v/>
      </c>
      <c r="C48" s="135" t="str">
        <f>IF(Data!F44="","",Data!F44)</f>
        <v/>
      </c>
      <c r="D48" s="135" t="str">
        <f>IF(Data!G44="","",Data!G44)</f>
        <v/>
      </c>
      <c r="E48" s="152" t="str">
        <f>IF(Data!H44="","",Data!H44)</f>
        <v/>
      </c>
      <c r="F48" s="135" t="str">
        <f>IF(Data!I44="","",Data!I44)</f>
        <v/>
      </c>
      <c r="G48" s="135">
        <f>IF([41]BJW!G48="","",[41]BJW!G48)</f>
        <v>0</v>
      </c>
      <c r="H48" s="135">
        <f>IF([41]BJW!H48="","",[41]BJW!H48)</f>
        <v>0</v>
      </c>
      <c r="I48" s="135">
        <f>IF([41]BJW!I48="","",[41]BJW!I48)</f>
        <v>0</v>
      </c>
      <c r="J48" s="135">
        <f>IF([41]BJW!J48="","",[41]BJW!J48)</f>
        <v>0</v>
      </c>
      <c r="K48" s="135">
        <f>IF([41]BJW!K48="","",[41]BJW!K48)</f>
        <v>0</v>
      </c>
      <c r="L48" s="135">
        <f>IF([41]BJW!L48="","",[41]BJW!L48)</f>
        <v>0</v>
      </c>
      <c r="M48" s="135">
        <f>IF([41]BJW!M48="","",[41]BJW!M48)</f>
        <v>0</v>
      </c>
      <c r="N48" s="135">
        <f>IF([41]BJW!N48="","",[41]BJW!N48)</f>
        <v>0</v>
      </c>
      <c r="O48" s="135">
        <f>IF([41]BJW!O48="","",[41]BJW!O48)</f>
        <v>0</v>
      </c>
      <c r="P48" s="135">
        <f>IF([41]BJW!P48="","",[41]BJW!P48)</f>
        <v>0</v>
      </c>
      <c r="Q48" s="135">
        <f>IF([41]BJW!Q48="","",[41]BJW!Q48)</f>
        <v>0</v>
      </c>
      <c r="R48" s="135">
        <f>IF([41]BJW!R48="","",[41]BJW!R48)</f>
        <v>0</v>
      </c>
      <c r="S48" s="135">
        <f>IF([41]BJW!S48="","",[41]BJW!S48)</f>
        <v>0</v>
      </c>
      <c r="T48" s="135">
        <f>IF([41]BJW!T48="","",[41]BJW!T48)</f>
        <v>0</v>
      </c>
      <c r="U48" s="135">
        <f>IF([41]BJW!U48="","",[41]BJW!U48)</f>
        <v>0</v>
      </c>
      <c r="V48" s="350">
        <f>IF([41]BJW!V48="","",[41]BJW!V48)</f>
        <v>0</v>
      </c>
      <c r="W48" s="375" t="e">
        <f>IF([41]BJW!W48="","",[41]BJW!W48)</f>
        <v>#DIV/0!</v>
      </c>
      <c r="X48" s="375" t="e">
        <f>IF([41]BJW!X48="","",[41]BJW!X48)</f>
        <v>#DIV/0!</v>
      </c>
      <c r="Y48" s="351">
        <f>IF([41]BJW!Y48="","",[41]BJW!Y48)</f>
        <v>0</v>
      </c>
      <c r="Z48" s="302" t="str">
        <f t="shared" si="8"/>
        <v/>
      </c>
      <c r="AA48" s="201">
        <f t="shared" si="9"/>
        <v>0</v>
      </c>
      <c r="AB48" s="201">
        <f t="shared" si="10"/>
        <v>0</v>
      </c>
      <c r="AC48" s="201">
        <f t="shared" si="11"/>
        <v>1</v>
      </c>
      <c r="AD48" s="201">
        <f t="shared" si="12"/>
        <v>1</v>
      </c>
      <c r="AE48" s="221" t="str">
        <f t="shared" si="13"/>
        <v>Menunjukkan penguasaan dalam Menelaah isi teks deskriptif tentang peristiwa budaya dan menanggapi isi teks deskriptif tentang peristiwa budaya dengan ragam krama.</v>
      </c>
      <c r="AF48" s="226" t="str">
        <f t="shared" si="14"/>
        <v>Perlu bantuan dalam Menelaah isi teks deskriptif tentang peristiwa budaya dan menanggapi isi teks deskriptif tentang peristiwa budaya dengan ragam krama.</v>
      </c>
      <c r="BY48" s="4"/>
      <c r="BZ48" s="4"/>
      <c r="CA48" s="4"/>
      <c r="CB48" s="4"/>
      <c r="CC48" s="4"/>
      <c r="CD48" s="4"/>
      <c r="CE48" s="4"/>
      <c r="CF48" s="4"/>
      <c r="CG48" s="4"/>
      <c r="CH48" s="4"/>
      <c r="CI48" s="4"/>
      <c r="CJ48" s="4"/>
      <c r="CK48" s="4"/>
      <c r="CL48" s="4"/>
      <c r="CM48" s="4"/>
      <c r="CN48" s="4"/>
      <c r="CO48" s="4"/>
      <c r="CP48" s="4"/>
      <c r="CQ48" s="4"/>
      <c r="CR48" s="4"/>
      <c r="CS48" s="4"/>
    </row>
    <row r="49" spans="1:98" s="7" customFormat="1" ht="45.75" customHeight="1" x14ac:dyDescent="0.25">
      <c r="A49" s="173"/>
      <c r="B49" s="134" t="str">
        <f t="shared" si="7"/>
        <v/>
      </c>
      <c r="C49" s="135" t="str">
        <f>IF(Data!F45="","",Data!F45)</f>
        <v/>
      </c>
      <c r="D49" s="135" t="str">
        <f>IF(Data!G45="","",Data!G45)</f>
        <v/>
      </c>
      <c r="E49" s="152" t="str">
        <f>IF(Data!H45="","",Data!H45)</f>
        <v/>
      </c>
      <c r="F49" s="135" t="str">
        <f>IF(Data!I45="","",Data!I45)</f>
        <v/>
      </c>
      <c r="G49" s="135">
        <f>IF([41]BJW!G49="","",[41]BJW!G49)</f>
        <v>0</v>
      </c>
      <c r="H49" s="135">
        <f>IF([41]BJW!H49="","",[41]BJW!H49)</f>
        <v>0</v>
      </c>
      <c r="I49" s="135">
        <f>IF([41]BJW!I49="","",[41]BJW!I49)</f>
        <v>0</v>
      </c>
      <c r="J49" s="135">
        <f>IF([41]BJW!J49="","",[41]BJW!J49)</f>
        <v>0</v>
      </c>
      <c r="K49" s="135">
        <f>IF([41]BJW!K49="","",[41]BJW!K49)</f>
        <v>0</v>
      </c>
      <c r="L49" s="135">
        <f>IF([41]BJW!L49="","",[41]BJW!L49)</f>
        <v>0</v>
      </c>
      <c r="M49" s="135">
        <f>IF([41]BJW!M49="","",[41]BJW!M49)</f>
        <v>0</v>
      </c>
      <c r="N49" s="135">
        <f>IF([41]BJW!N49="","",[41]BJW!N49)</f>
        <v>0</v>
      </c>
      <c r="O49" s="135">
        <f>IF([41]BJW!O49="","",[41]BJW!O49)</f>
        <v>0</v>
      </c>
      <c r="P49" s="135">
        <f>IF([41]BJW!P49="","",[41]BJW!P49)</f>
        <v>0</v>
      </c>
      <c r="Q49" s="135">
        <f>IF([41]BJW!Q49="","",[41]BJW!Q49)</f>
        <v>0</v>
      </c>
      <c r="R49" s="135">
        <f>IF([41]BJW!R49="","",[41]BJW!R49)</f>
        <v>0</v>
      </c>
      <c r="S49" s="135">
        <f>IF([41]BJW!S49="","",[41]BJW!S49)</f>
        <v>0</v>
      </c>
      <c r="T49" s="135">
        <f>IF([41]BJW!T49="","",[41]BJW!T49)</f>
        <v>0</v>
      </c>
      <c r="U49" s="135">
        <f>IF([41]BJW!U49="","",[41]BJW!U49)</f>
        <v>0</v>
      </c>
      <c r="V49" s="350">
        <f>IF([41]BJW!V49="","",[41]BJW!V49)</f>
        <v>0</v>
      </c>
      <c r="W49" s="375" t="e">
        <f>IF([41]BJW!W49="","",[41]BJW!W49)</f>
        <v>#DIV/0!</v>
      </c>
      <c r="X49" s="375" t="e">
        <f>IF([41]BJW!X49="","",[41]BJW!X49)</f>
        <v>#DIV/0!</v>
      </c>
      <c r="Y49" s="351">
        <f>IF([41]BJW!Y49="","",[41]BJW!Y49)</f>
        <v>0</v>
      </c>
      <c r="Z49" s="302" t="str">
        <f t="shared" si="8"/>
        <v/>
      </c>
      <c r="AA49" s="201">
        <f t="shared" si="9"/>
        <v>0</v>
      </c>
      <c r="AB49" s="201">
        <f t="shared" si="10"/>
        <v>0</v>
      </c>
      <c r="AC49" s="201">
        <f t="shared" si="11"/>
        <v>1</v>
      </c>
      <c r="AD49" s="201">
        <f t="shared" si="12"/>
        <v>1</v>
      </c>
      <c r="AE49" s="221" t="str">
        <f t="shared" si="13"/>
        <v>Menunjukkan penguasaan dalam Menelaah isi teks deskriptif tentang peristiwa budaya dan menanggapi isi teks deskriptif tentang peristiwa budaya dengan ragam krama.</v>
      </c>
      <c r="AF49" s="226" t="str">
        <f t="shared" si="14"/>
        <v>Perlu bantuan dalam Menelaah isi teks deskriptif tentang peristiwa budaya dan menanggapi isi teks deskriptif tentang peristiwa budaya dengan ragam krama.</v>
      </c>
      <c r="BY49" s="4"/>
      <c r="BZ49" s="4"/>
      <c r="CA49" s="4"/>
      <c r="CB49" s="4"/>
      <c r="CC49" s="4"/>
      <c r="CD49" s="4"/>
      <c r="CE49" s="4"/>
      <c r="CF49" s="4"/>
      <c r="CG49" s="4"/>
      <c r="CH49" s="4"/>
      <c r="CI49" s="4"/>
      <c r="CJ49" s="4"/>
      <c r="CK49" s="4"/>
      <c r="CL49" s="4"/>
      <c r="CM49" s="4"/>
      <c r="CN49" s="4"/>
      <c r="CO49" s="4"/>
      <c r="CP49" s="4"/>
      <c r="CQ49" s="4"/>
      <c r="CR49" s="4"/>
      <c r="CS49" s="4"/>
    </row>
    <row r="50" spans="1:98" s="7" customFormat="1" ht="45.75" customHeight="1" x14ac:dyDescent="0.25">
      <c r="A50" s="173"/>
      <c r="B50" s="134" t="str">
        <f t="shared" si="7"/>
        <v/>
      </c>
      <c r="C50" s="135" t="str">
        <f>IF(Data!F46="","",Data!F46)</f>
        <v/>
      </c>
      <c r="D50" s="135" t="str">
        <f>IF(Data!G46="","",Data!G46)</f>
        <v/>
      </c>
      <c r="E50" s="152" t="str">
        <f>IF(Data!H46="","",Data!H46)</f>
        <v/>
      </c>
      <c r="F50" s="135" t="str">
        <f>IF(Data!I46="","",Data!I46)</f>
        <v/>
      </c>
      <c r="G50" s="135">
        <f>IF([41]BJW!G50="","",[41]BJW!G50)</f>
        <v>0</v>
      </c>
      <c r="H50" s="135">
        <f>IF([41]BJW!H50="","",[41]BJW!H50)</f>
        <v>0</v>
      </c>
      <c r="I50" s="135">
        <f>IF([41]BJW!I50="","",[41]BJW!I50)</f>
        <v>0</v>
      </c>
      <c r="J50" s="135">
        <f>IF([41]BJW!J50="","",[41]BJW!J50)</f>
        <v>0</v>
      </c>
      <c r="K50" s="135">
        <f>IF([41]BJW!K50="","",[41]BJW!K50)</f>
        <v>0</v>
      </c>
      <c r="L50" s="135">
        <f>IF([41]BJW!L50="","",[41]BJW!L50)</f>
        <v>0</v>
      </c>
      <c r="M50" s="135">
        <f>IF([41]BJW!M50="","",[41]BJW!M50)</f>
        <v>0</v>
      </c>
      <c r="N50" s="135">
        <f>IF([41]BJW!N50="","",[41]BJW!N50)</f>
        <v>0</v>
      </c>
      <c r="O50" s="135">
        <f>IF([41]BJW!O50="","",[41]BJW!O50)</f>
        <v>0</v>
      </c>
      <c r="P50" s="135">
        <f>IF([41]BJW!P50="","",[41]BJW!P50)</f>
        <v>0</v>
      </c>
      <c r="Q50" s="135">
        <f>IF([41]BJW!Q50="","",[41]BJW!Q50)</f>
        <v>0</v>
      </c>
      <c r="R50" s="135">
        <f>IF([41]BJW!R50="","",[41]BJW!R50)</f>
        <v>0</v>
      </c>
      <c r="S50" s="135">
        <f>IF([41]BJW!S50="","",[41]BJW!S50)</f>
        <v>0</v>
      </c>
      <c r="T50" s="135">
        <f>IF([41]BJW!T50="","",[41]BJW!T50)</f>
        <v>0</v>
      </c>
      <c r="U50" s="135">
        <f>IF([41]BJW!U50="","",[41]BJW!U50)</f>
        <v>0</v>
      </c>
      <c r="V50" s="350">
        <f>IF([41]BJW!V50="","",[41]BJW!V50)</f>
        <v>0</v>
      </c>
      <c r="W50" s="375" t="e">
        <f>IF([41]BJW!W50="","",[41]BJW!W50)</f>
        <v>#DIV/0!</v>
      </c>
      <c r="X50" s="375" t="e">
        <f>IF([41]BJW!X50="","",[41]BJW!X50)</f>
        <v>#DIV/0!</v>
      </c>
      <c r="Y50" s="351">
        <f>IF([41]BJW!Y50="","",[41]BJW!Y50)</f>
        <v>0</v>
      </c>
      <c r="Z50" s="302" t="str">
        <f t="shared" si="8"/>
        <v/>
      </c>
      <c r="AA50" s="201">
        <f t="shared" si="9"/>
        <v>0</v>
      </c>
      <c r="AB50" s="201">
        <f t="shared" si="10"/>
        <v>0</v>
      </c>
      <c r="AC50" s="201">
        <f t="shared" si="11"/>
        <v>1</v>
      </c>
      <c r="AD50" s="201">
        <f t="shared" si="12"/>
        <v>1</v>
      </c>
      <c r="AE50" s="221" t="str">
        <f t="shared" si="13"/>
        <v>Menunjukkan penguasaan dalam Menelaah isi teks deskriptif tentang peristiwa budaya dan menanggapi isi teks deskriptif tentang peristiwa budaya dengan ragam krama.</v>
      </c>
      <c r="AF50" s="226" t="str">
        <f t="shared" si="14"/>
        <v>Perlu bantuan dalam Menelaah isi teks deskriptif tentang peristiwa budaya dan menanggapi isi teks deskriptif tentang peristiwa budaya dengan ragam krama.</v>
      </c>
      <c r="BY50" s="4"/>
      <c r="BZ50" s="4"/>
      <c r="CA50" s="4"/>
      <c r="CB50" s="4"/>
      <c r="CC50" s="4"/>
      <c r="CD50" s="4"/>
      <c r="CE50" s="4"/>
      <c r="CF50" s="4"/>
      <c r="CG50" s="4"/>
      <c r="CH50" s="4"/>
      <c r="CI50" s="4"/>
      <c r="CJ50" s="4"/>
      <c r="CK50" s="4"/>
      <c r="CL50" s="4"/>
      <c r="CM50" s="4"/>
      <c r="CN50" s="4"/>
      <c r="CO50" s="4"/>
      <c r="CP50" s="4"/>
      <c r="CQ50" s="4"/>
      <c r="CR50" s="4"/>
      <c r="CS50" s="4"/>
    </row>
    <row r="51" spans="1:98" s="7" customFormat="1" ht="45.75" customHeight="1" x14ac:dyDescent="0.25">
      <c r="A51" s="173"/>
      <c r="B51" s="134" t="str">
        <f t="shared" si="7"/>
        <v/>
      </c>
      <c r="C51" s="135" t="str">
        <f>IF(Data!F47="","",Data!F47)</f>
        <v/>
      </c>
      <c r="D51" s="135" t="str">
        <f>IF(Data!G47="","",Data!G47)</f>
        <v/>
      </c>
      <c r="E51" s="152" t="str">
        <f>IF(Data!H47="","",Data!H47)</f>
        <v/>
      </c>
      <c r="F51" s="135" t="str">
        <f>IF(Data!I47="","",Data!I47)</f>
        <v/>
      </c>
      <c r="G51" s="135">
        <f>IF([41]BJW!G51="","",[41]BJW!G51)</f>
        <v>0</v>
      </c>
      <c r="H51" s="135">
        <f>IF([41]BJW!H51="","",[41]BJW!H51)</f>
        <v>0</v>
      </c>
      <c r="I51" s="135">
        <f>IF([41]BJW!I51="","",[41]BJW!I51)</f>
        <v>0</v>
      </c>
      <c r="J51" s="135">
        <f>IF([41]BJW!J51="","",[41]BJW!J51)</f>
        <v>0</v>
      </c>
      <c r="K51" s="135">
        <f>IF([41]BJW!K51="","",[41]BJW!K51)</f>
        <v>0</v>
      </c>
      <c r="L51" s="135">
        <f>IF([41]BJW!L51="","",[41]BJW!L51)</f>
        <v>0</v>
      </c>
      <c r="M51" s="135">
        <f>IF([41]BJW!M51="","",[41]BJW!M51)</f>
        <v>0</v>
      </c>
      <c r="N51" s="135">
        <f>IF([41]BJW!N51="","",[41]BJW!N51)</f>
        <v>0</v>
      </c>
      <c r="O51" s="135">
        <f>IF([41]BJW!O51="","",[41]BJW!O51)</f>
        <v>0</v>
      </c>
      <c r="P51" s="135">
        <f>IF([41]BJW!P51="","",[41]BJW!P51)</f>
        <v>0</v>
      </c>
      <c r="Q51" s="135">
        <f>IF([41]BJW!Q51="","",[41]BJW!Q51)</f>
        <v>0</v>
      </c>
      <c r="R51" s="135">
        <f>IF([41]BJW!R51="","",[41]BJW!R51)</f>
        <v>0</v>
      </c>
      <c r="S51" s="135">
        <f>IF([41]BJW!S51="","",[41]BJW!S51)</f>
        <v>0</v>
      </c>
      <c r="T51" s="135">
        <f>IF([41]BJW!T51="","",[41]BJW!T51)</f>
        <v>0</v>
      </c>
      <c r="U51" s="135">
        <f>IF([41]BJW!U51="","",[41]BJW!U51)</f>
        <v>0</v>
      </c>
      <c r="V51" s="350">
        <f>IF([41]BJW!V51="","",[41]BJW!V51)</f>
        <v>0</v>
      </c>
      <c r="W51" s="301">
        <f t="shared" ref="W51:W54" si="15">IF(COUNT(G51:N51)&lt;2,"",ROUND(SUM(G51:N51)/$W$6,0))</f>
        <v>0</v>
      </c>
      <c r="X51" s="301">
        <f t="shared" ref="X51:X54" si="16">IF(COUNT(O51:V51)&lt;2,"",ROUND(SUM(O51:V51)/$X$6,0))</f>
        <v>0</v>
      </c>
      <c r="Y51" s="351">
        <f>IF([41]BJW!Y51="","",[41]BJW!Y51)</f>
        <v>0</v>
      </c>
      <c r="Z51" s="302">
        <f t="shared" si="8"/>
        <v>0</v>
      </c>
      <c r="AA51" s="201">
        <f t="shared" si="9"/>
        <v>0</v>
      </c>
      <c r="AB51" s="201">
        <f t="shared" si="10"/>
        <v>0</v>
      </c>
      <c r="AC51" s="201">
        <f t="shared" si="11"/>
        <v>1</v>
      </c>
      <c r="AD51" s="201">
        <f t="shared" si="12"/>
        <v>1</v>
      </c>
      <c r="AE51" s="221" t="str">
        <f t="shared" si="13"/>
        <v>Menunjukkan penguasaan dalam Menelaah isi teks deskriptif tentang peristiwa budaya dan menanggapi isi teks deskriptif tentang peristiwa budaya dengan ragam krama.</v>
      </c>
      <c r="AF51" s="226" t="str">
        <f t="shared" si="14"/>
        <v>Perlu bantuan dalam Menelaah isi teks deskriptif tentang peristiwa budaya dan menanggapi isi teks deskriptif tentang peristiwa budaya dengan ragam krama.</v>
      </c>
      <c r="BY51" s="4"/>
      <c r="BZ51" s="4"/>
      <c r="CA51" s="4"/>
      <c r="CB51" s="4"/>
      <c r="CC51" s="4"/>
      <c r="CD51" s="4"/>
      <c r="CE51" s="4"/>
      <c r="CF51" s="4"/>
      <c r="CG51" s="4"/>
      <c r="CH51" s="4"/>
      <c r="CI51" s="4"/>
      <c r="CJ51" s="4"/>
      <c r="CK51" s="4"/>
      <c r="CL51" s="4"/>
      <c r="CM51" s="4"/>
      <c r="CN51" s="4"/>
      <c r="CO51" s="4"/>
      <c r="CP51" s="4"/>
      <c r="CQ51" s="4"/>
      <c r="CR51" s="4"/>
      <c r="CS51" s="4"/>
    </row>
    <row r="52" spans="1:98" s="7" customFormat="1" ht="45.75" hidden="1" customHeight="1" x14ac:dyDescent="0.25">
      <c r="A52" s="173"/>
      <c r="B52" s="134" t="str">
        <f t="shared" si="7"/>
        <v/>
      </c>
      <c r="C52" s="135" t="str">
        <f>IF(Data!F48="","",Data!F48)</f>
        <v/>
      </c>
      <c r="D52" s="135" t="str">
        <f>IF(Data!G48="","",Data!G48)</f>
        <v/>
      </c>
      <c r="E52" s="152" t="str">
        <f>IF(Data!H48="","",Data!H48)</f>
        <v/>
      </c>
      <c r="F52" s="135" t="str">
        <f>IF(Data!I48="","",Data!I48)</f>
        <v/>
      </c>
      <c r="G52" s="135">
        <f>IF([41]BJW!G52="","",[41]BJW!G52)</f>
        <v>0</v>
      </c>
      <c r="H52" s="135">
        <f>IF([41]BJW!H52="","",[41]BJW!H52)</f>
        <v>0</v>
      </c>
      <c r="I52" s="135">
        <f>IF([41]BJW!I52="","",[41]BJW!I52)</f>
        <v>0</v>
      </c>
      <c r="J52" s="135">
        <f>IF([41]BJW!J52="","",[41]BJW!J52)</f>
        <v>0</v>
      </c>
      <c r="K52" s="135">
        <f>IF([41]BJW!K52="","",[41]BJW!K52)</f>
        <v>0</v>
      </c>
      <c r="L52" s="135">
        <f>IF([41]BJW!L52="","",[41]BJW!L52)</f>
        <v>0</v>
      </c>
      <c r="M52" s="135">
        <f>IF([41]BJW!M52="","",[41]BJW!M52)</f>
        <v>0</v>
      </c>
      <c r="N52" s="135">
        <f>IF([41]BJW!N52="","",[41]BJW!N52)</f>
        <v>0</v>
      </c>
      <c r="O52" s="135">
        <f>IF([41]BJW!O52="","",[41]BJW!O52)</f>
        <v>0</v>
      </c>
      <c r="P52" s="135">
        <f>IF([41]BJW!P52="","",[41]BJW!P52)</f>
        <v>0</v>
      </c>
      <c r="Q52" s="135">
        <f>IF([41]BJW!Q52="","",[41]BJW!Q52)</f>
        <v>0</v>
      </c>
      <c r="R52" s="135">
        <f>IF([41]BJW!R52="","",[41]BJW!R52)</f>
        <v>0</v>
      </c>
      <c r="S52" s="135">
        <f>IF([41]BJW!S52="","",[41]BJW!S52)</f>
        <v>0</v>
      </c>
      <c r="T52" s="135">
        <f>IF([41]BJW!T52="","",[41]BJW!T52)</f>
        <v>0</v>
      </c>
      <c r="U52" s="135">
        <f>IF([41]BJW!U52="","",[41]BJW!U52)</f>
        <v>0</v>
      </c>
      <c r="V52" s="350">
        <f>IF([41]BJW!V52="","",[41]BJW!V52)</f>
        <v>0</v>
      </c>
      <c r="W52" s="301">
        <f t="shared" si="15"/>
        <v>0</v>
      </c>
      <c r="X52" s="301">
        <f t="shared" si="16"/>
        <v>0</v>
      </c>
      <c r="Y52" s="351">
        <f>IF([41]BJW!Y52="","",[41]BJW!Y52)</f>
        <v>0</v>
      </c>
      <c r="Z52" s="302">
        <f t="shared" si="8"/>
        <v>0</v>
      </c>
      <c r="AA52" s="201">
        <f t="shared" si="9"/>
        <v>0</v>
      </c>
      <c r="AB52" s="201">
        <f t="shared" si="10"/>
        <v>0</v>
      </c>
      <c r="AC52" s="201">
        <f t="shared" si="11"/>
        <v>1</v>
      </c>
      <c r="AD52" s="201">
        <f t="shared" si="12"/>
        <v>1</v>
      </c>
      <c r="AE52" s="221" t="str">
        <f t="shared" si="13"/>
        <v>Menunjukkan penguasaan dalam Menelaah isi teks deskriptif tentang peristiwa budaya dan menanggapi isi teks deskriptif tentang peristiwa budaya dengan ragam krama.</v>
      </c>
      <c r="AF52" s="226" t="str">
        <f t="shared" si="14"/>
        <v>Perlu bantuan dalam Menelaah isi teks deskriptif tentang peristiwa budaya dan menanggapi isi teks deskriptif tentang peristiwa budaya dengan ragam krama.</v>
      </c>
      <c r="BY52" s="4"/>
      <c r="BZ52" s="4"/>
      <c r="CA52" s="4"/>
      <c r="CB52" s="4"/>
      <c r="CC52" s="4"/>
      <c r="CD52" s="4"/>
      <c r="CE52" s="4"/>
      <c r="CF52" s="4"/>
      <c r="CG52" s="4"/>
      <c r="CH52" s="4"/>
      <c r="CI52" s="4"/>
      <c r="CJ52" s="4"/>
      <c r="CK52" s="4"/>
      <c r="CL52" s="4"/>
      <c r="CM52" s="4"/>
      <c r="CN52" s="4"/>
      <c r="CO52" s="4"/>
      <c r="CP52" s="4"/>
      <c r="CQ52" s="4"/>
      <c r="CR52" s="4"/>
      <c r="CS52" s="4"/>
    </row>
    <row r="53" spans="1:98" s="7" customFormat="1" ht="45.75" hidden="1" customHeight="1" x14ac:dyDescent="0.25">
      <c r="A53" s="173"/>
      <c r="B53" s="134" t="str">
        <f t="shared" si="7"/>
        <v/>
      </c>
      <c r="C53" s="135" t="str">
        <f>IF(Data!F49="","",Data!F49)</f>
        <v/>
      </c>
      <c r="D53" s="135" t="str">
        <f>IF(Data!G49="","",Data!G49)</f>
        <v/>
      </c>
      <c r="E53" s="152" t="str">
        <f>IF(Data!H49="","",Data!H49)</f>
        <v/>
      </c>
      <c r="F53" s="135" t="str">
        <f>IF(Data!I49="","",Data!I49)</f>
        <v/>
      </c>
      <c r="G53" s="135">
        <f>IF([41]BJW!G53="","",[41]BJW!G53)</f>
        <v>0</v>
      </c>
      <c r="H53" s="135">
        <f>IF([41]BJW!H53="","",[41]BJW!H53)</f>
        <v>0</v>
      </c>
      <c r="I53" s="135">
        <f>IF([41]BJW!I53="","",[41]BJW!I53)</f>
        <v>0</v>
      </c>
      <c r="J53" s="135">
        <f>IF([41]BJW!J53="","",[41]BJW!J53)</f>
        <v>0</v>
      </c>
      <c r="K53" s="135">
        <f>IF([41]BJW!K53="","",[41]BJW!K53)</f>
        <v>0</v>
      </c>
      <c r="L53" s="135">
        <f>IF([41]BJW!L53="","",[41]BJW!L53)</f>
        <v>0</v>
      </c>
      <c r="M53" s="135">
        <f>IF([41]BJW!M53="","",[41]BJW!M53)</f>
        <v>0</v>
      </c>
      <c r="N53" s="135">
        <f>IF([41]BJW!N53="","",[41]BJW!N53)</f>
        <v>0</v>
      </c>
      <c r="O53" s="135">
        <f>IF([41]BJW!O53="","",[41]BJW!O53)</f>
        <v>0</v>
      </c>
      <c r="P53" s="135">
        <f>IF([41]BJW!P53="","",[41]BJW!P53)</f>
        <v>0</v>
      </c>
      <c r="Q53" s="135">
        <f>IF([41]BJW!Q53="","",[41]BJW!Q53)</f>
        <v>0</v>
      </c>
      <c r="R53" s="135">
        <f>IF([41]BJW!R53="","",[41]BJW!R53)</f>
        <v>0</v>
      </c>
      <c r="S53" s="135">
        <f>IF([41]BJW!S53="","",[41]BJW!S53)</f>
        <v>0</v>
      </c>
      <c r="T53" s="135">
        <f>IF([41]BJW!T53="","",[41]BJW!T53)</f>
        <v>0</v>
      </c>
      <c r="U53" s="135">
        <f>IF([41]BJW!U53="","",[41]BJW!U53)</f>
        <v>0</v>
      </c>
      <c r="V53" s="350">
        <f>IF([41]BJW!V53="","",[41]BJW!V53)</f>
        <v>0</v>
      </c>
      <c r="W53" s="301">
        <f t="shared" si="15"/>
        <v>0</v>
      </c>
      <c r="X53" s="301">
        <f t="shared" si="16"/>
        <v>0</v>
      </c>
      <c r="Y53" s="351">
        <f>IF([41]BJW!Y53="","",[41]BJW!Y53)</f>
        <v>0</v>
      </c>
      <c r="Z53" s="302">
        <f t="shared" si="8"/>
        <v>0</v>
      </c>
      <c r="AA53" s="201">
        <f t="shared" si="9"/>
        <v>0</v>
      </c>
      <c r="AB53" s="201">
        <f t="shared" si="10"/>
        <v>0</v>
      </c>
      <c r="AC53" s="201">
        <f t="shared" si="11"/>
        <v>1</v>
      </c>
      <c r="AD53" s="201">
        <f t="shared" si="12"/>
        <v>1</v>
      </c>
      <c r="AE53" s="221" t="str">
        <f t="shared" si="13"/>
        <v>Menunjukkan penguasaan dalam Menelaah isi teks deskriptif tentang peristiwa budaya dan menanggapi isi teks deskriptif tentang peristiwa budaya dengan ragam krama.</v>
      </c>
      <c r="AF53" s="226" t="str">
        <f t="shared" si="14"/>
        <v>Perlu bantuan dalam Menelaah isi teks deskriptif tentang peristiwa budaya dan menanggapi isi teks deskriptif tentang peristiwa budaya dengan ragam krama.</v>
      </c>
      <c r="BY53" s="4"/>
      <c r="BZ53" s="4"/>
      <c r="CA53" s="4"/>
      <c r="CB53" s="4"/>
      <c r="CC53" s="4"/>
      <c r="CD53" s="4"/>
      <c r="CE53" s="4"/>
      <c r="CF53" s="4"/>
      <c r="CG53" s="4"/>
      <c r="CH53" s="4"/>
      <c r="CI53" s="4"/>
      <c r="CJ53" s="4"/>
      <c r="CK53" s="4"/>
      <c r="CL53" s="4"/>
      <c r="CM53" s="4"/>
      <c r="CN53" s="4"/>
      <c r="CO53" s="4"/>
      <c r="CP53" s="4"/>
      <c r="CQ53" s="4"/>
      <c r="CR53" s="4"/>
      <c r="CS53" s="4"/>
    </row>
    <row r="54" spans="1:98" s="7" customFormat="1" ht="20.25" hidden="1" customHeight="1" x14ac:dyDescent="0.25">
      <c r="A54" s="173"/>
      <c r="B54" s="134" t="e">
        <f t="shared" si="7"/>
        <v>#VALUE!</v>
      </c>
      <c r="C54" s="135">
        <f>IF(Data!F50="","",Data!F50)</f>
        <v>2</v>
      </c>
      <c r="D54" s="135">
        <f>IF(Data!G50="","",Data!G50)</f>
        <v>3</v>
      </c>
      <c r="E54" s="152">
        <f>IF(Data!H50="","",Data!H50)</f>
        <v>4</v>
      </c>
      <c r="F54" s="135">
        <f>IF(Data!I50="","",Data!I50)</f>
        <v>5</v>
      </c>
      <c r="G54" s="135">
        <f>IF([41]BJW!G54="","",[41]BJW!G54)</f>
        <v>0</v>
      </c>
      <c r="H54" s="135">
        <f>IF([41]BJW!H54="","",[41]BJW!H54)</f>
        <v>0</v>
      </c>
      <c r="I54" s="135">
        <f>IF([41]BJW!I54="","",[41]BJW!I54)</f>
        <v>0</v>
      </c>
      <c r="J54" s="135">
        <f>IF([41]BJW!J54="","",[41]BJW!J54)</f>
        <v>0</v>
      </c>
      <c r="K54" s="135">
        <f>IF([41]BJW!K54="","",[41]BJW!K54)</f>
        <v>0</v>
      </c>
      <c r="L54" s="135">
        <f>IF([41]BJW!L54="","",[41]BJW!L54)</f>
        <v>0</v>
      </c>
      <c r="M54" s="135">
        <f>IF([41]BJW!M54="","",[41]BJW!M54)</f>
        <v>0</v>
      </c>
      <c r="N54" s="135">
        <f>IF([41]BJW!N54="","",[41]BJW!N54)</f>
        <v>0</v>
      </c>
      <c r="O54" s="135">
        <f>IF([41]BJW!O54="","",[41]BJW!O54)</f>
        <v>0</v>
      </c>
      <c r="P54" s="135">
        <f>IF([41]BJW!P54="","",[41]BJW!P54)</f>
        <v>0</v>
      </c>
      <c r="Q54" s="135">
        <f>IF([41]BJW!Q54="","",[41]BJW!Q54)</f>
        <v>0</v>
      </c>
      <c r="R54" s="135">
        <f>IF([41]BJW!R54="","",[41]BJW!R54)</f>
        <v>0</v>
      </c>
      <c r="S54" s="135">
        <f>IF([41]BJW!S54="","",[41]BJW!S54)</f>
        <v>0</v>
      </c>
      <c r="T54" s="135">
        <f>IF([41]BJW!T54="","",[41]BJW!T54)</f>
        <v>0</v>
      </c>
      <c r="U54" s="135" t="str">
        <f>IF([41]BJW!U54="","",[41]BJW!U54)</f>
        <v>Pegandon,        Desember  2023</v>
      </c>
      <c r="V54" s="350">
        <f>IF([41]BJW!V54="","",[41]BJW!V54)</f>
        <v>0</v>
      </c>
      <c r="W54" s="301">
        <f t="shared" si="15"/>
        <v>0</v>
      </c>
      <c r="X54" s="301">
        <f t="shared" si="16"/>
        <v>0</v>
      </c>
      <c r="Y54" s="351">
        <f>IF([41]BJW!Y54="","",[41]BJW!Y54)</f>
        <v>0</v>
      </c>
      <c r="Z54" s="302">
        <f t="shared" si="8"/>
        <v>0</v>
      </c>
      <c r="AA54" s="201">
        <f t="shared" si="9"/>
        <v>0</v>
      </c>
      <c r="AB54" s="201">
        <f t="shared" si="10"/>
        <v>0</v>
      </c>
      <c r="AC54" s="201">
        <f t="shared" si="11"/>
        <v>1</v>
      </c>
      <c r="AD54" s="201">
        <f t="shared" si="12"/>
        <v>1</v>
      </c>
      <c r="AE54" s="221" t="str">
        <f t="shared" si="13"/>
        <v>Menunjukkan penguasaan dalam Menelaah isi teks deskriptif tentang peristiwa budaya dan menanggapi isi teks deskriptif tentang peristiwa budaya dengan ragam krama.</v>
      </c>
      <c r="AF54" s="226" t="str">
        <f t="shared" si="14"/>
        <v>Perlu bantuan dalam Menelaah isi teks deskriptif tentang peristiwa budaya dan menanggapi isi teks deskriptif tentang peristiwa budaya dengan ragam krama.</v>
      </c>
      <c r="BY54" s="4"/>
      <c r="BZ54" s="4"/>
      <c r="CA54" s="4"/>
      <c r="CB54" s="4"/>
      <c r="CC54" s="4"/>
      <c r="CD54" s="4"/>
      <c r="CE54" s="4"/>
      <c r="CF54" s="4"/>
      <c r="CG54" s="4"/>
      <c r="CH54" s="4"/>
      <c r="CI54" s="4"/>
      <c r="CJ54" s="4"/>
      <c r="CK54" s="4"/>
      <c r="CL54" s="4"/>
      <c r="CM54" s="4"/>
      <c r="CN54" s="4"/>
      <c r="CO54" s="4"/>
      <c r="CP54" s="4"/>
      <c r="CQ54" s="4"/>
      <c r="CR54" s="4"/>
      <c r="CS54" s="4"/>
      <c r="CT54" s="4"/>
    </row>
    <row r="55" spans="1:98" s="7" customFormat="1" ht="15" hidden="1" customHeight="1" x14ac:dyDescent="0.25">
      <c r="A55" s="173"/>
      <c r="B55" s="184">
        <v>1</v>
      </c>
      <c r="C55" s="184">
        <v>2</v>
      </c>
      <c r="D55" s="184">
        <v>3</v>
      </c>
      <c r="E55" s="184">
        <v>4</v>
      </c>
      <c r="F55" s="184">
        <v>5</v>
      </c>
      <c r="G55" s="353">
        <f>IF([41]BJW!G46="","",[41]BJW!G46)</f>
        <v>0</v>
      </c>
      <c r="H55" s="354">
        <f>IF([41]BJW!H46="","",[41]BJW!H46)</f>
        <v>0</v>
      </c>
      <c r="I55" s="354">
        <f>IF([41]BJW!I46="","",[41]BJW!I46)</f>
        <v>0</v>
      </c>
      <c r="J55" s="354">
        <f>IF([41]BJW!J46="","",[41]BJW!J46)</f>
        <v>0</v>
      </c>
      <c r="K55" s="354">
        <f>IF([41]BJW!K46="","",[41]BJW!K46)</f>
        <v>0</v>
      </c>
      <c r="L55" s="354">
        <f>IF([41]BJW!L46="","",[41]BJW!L46)</f>
        <v>0</v>
      </c>
      <c r="M55" s="354">
        <f>IF([41]BJW!M46="","",[41]BJW!M46)</f>
        <v>0</v>
      </c>
      <c r="N55" s="355">
        <f>IF([41]BJW!N46="","",[41]BJW!N46)</f>
        <v>0</v>
      </c>
      <c r="O55" s="135">
        <f>IF([41]BJW!O46="","",[41]BJW!O46)</f>
        <v>0</v>
      </c>
      <c r="P55" s="135">
        <f>IF([41]BJW!P46="","",[41]BJW!P46)</f>
        <v>0</v>
      </c>
      <c r="Q55" s="135">
        <f>IF([41]BJW!Q46="","",[41]BJW!Q46)</f>
        <v>0</v>
      </c>
      <c r="R55" s="135">
        <f>IF([41]BJW!R46="","",[41]BJW!R46)</f>
        <v>0</v>
      </c>
      <c r="S55" s="135">
        <f>IF([41]BJW!S46="","",[41]BJW!S46)</f>
        <v>0</v>
      </c>
      <c r="T55" s="135">
        <f>IF([41]BJW!T46="","",[41]BJW!T46)</f>
        <v>0</v>
      </c>
      <c r="U55" s="135">
        <f>IF([41]BJW!U46="","",[41]BJW!U46)</f>
        <v>0</v>
      </c>
      <c r="V55" s="350">
        <f>IF([41]BJW!V46="","",[41]BJW!V46)</f>
        <v>0</v>
      </c>
      <c r="W55" s="184">
        <v>22</v>
      </c>
      <c r="X55" s="184">
        <v>23</v>
      </c>
      <c r="Y55" s="184">
        <v>24</v>
      </c>
      <c r="Z55" s="184">
        <v>25</v>
      </c>
      <c r="AA55" s="184">
        <v>27</v>
      </c>
      <c r="AB55" s="184">
        <v>28</v>
      </c>
      <c r="AC55" s="184">
        <v>31</v>
      </c>
      <c r="AD55" s="184">
        <v>32</v>
      </c>
      <c r="AE55" s="184">
        <v>33</v>
      </c>
      <c r="AF55" s="184">
        <v>34</v>
      </c>
      <c r="BY55" s="4"/>
      <c r="BZ55" s="4"/>
      <c r="CA55" s="4"/>
      <c r="CB55" s="4"/>
      <c r="CC55" s="4"/>
      <c r="CD55" s="4"/>
      <c r="CE55" s="4"/>
      <c r="CF55" s="4"/>
      <c r="CG55" s="4"/>
      <c r="CH55" s="4"/>
      <c r="CI55" s="4"/>
      <c r="CJ55" s="4"/>
      <c r="CK55" s="4"/>
      <c r="CL55" s="4"/>
      <c r="CM55" s="4"/>
      <c r="CN55" s="4"/>
      <c r="CO55" s="4"/>
      <c r="CP55" s="4"/>
      <c r="CQ55" s="4"/>
      <c r="CR55" s="4"/>
      <c r="CS55" s="4"/>
      <c r="CT55" s="4"/>
    </row>
    <row r="56" spans="1:98" s="7" customFormat="1" ht="15" hidden="1" customHeight="1" x14ac:dyDescent="0.25">
      <c r="A56" s="173"/>
      <c r="B56" s="184"/>
      <c r="C56" s="184"/>
      <c r="D56" s="184"/>
      <c r="E56" s="184"/>
      <c r="F56" s="184"/>
      <c r="G56" s="353">
        <f>IF([41]BJW!G47="","",[41]BJW!G47)</f>
        <v>0</v>
      </c>
      <c r="H56" s="354">
        <f>IF([41]BJW!H47="","",[41]BJW!H47)</f>
        <v>0</v>
      </c>
      <c r="I56" s="354">
        <f>IF([41]BJW!I47="","",[41]BJW!I47)</f>
        <v>0</v>
      </c>
      <c r="J56" s="354">
        <f>IF([41]BJW!J47="","",[41]BJW!J47)</f>
        <v>0</v>
      </c>
      <c r="K56" s="354">
        <f>IF([41]BJW!K47="","",[41]BJW!K47)</f>
        <v>0</v>
      </c>
      <c r="L56" s="354">
        <f>IF([41]BJW!L47="","",[41]BJW!L47)</f>
        <v>0</v>
      </c>
      <c r="M56" s="354">
        <f>IF([41]BJW!M47="","",[41]BJW!M47)</f>
        <v>0</v>
      </c>
      <c r="N56" s="355">
        <f>IF([41]BJW!N47="","",[41]BJW!N47)</f>
        <v>0</v>
      </c>
      <c r="O56" s="135">
        <f>IF([41]BJW!O47="","",[41]BJW!O47)</f>
        <v>0</v>
      </c>
      <c r="P56" s="135">
        <f>IF([41]BJW!P47="","",[41]BJW!P47)</f>
        <v>0</v>
      </c>
      <c r="Q56" s="135">
        <f>IF([41]BJW!Q47="","",[41]BJW!Q47)</f>
        <v>0</v>
      </c>
      <c r="R56" s="135">
        <f>IF([41]BJW!R47="","",[41]BJW!R47)</f>
        <v>0</v>
      </c>
      <c r="S56" s="135">
        <f>IF([41]BJW!S47="","",[41]BJW!S47)</f>
        <v>0</v>
      </c>
      <c r="T56" s="135">
        <f>IF([41]BJW!T47="","",[41]BJW!T47)</f>
        <v>0</v>
      </c>
      <c r="U56" s="135">
        <f>IF([41]BJW!U47="","",[41]BJW!U47)</f>
        <v>0</v>
      </c>
      <c r="V56" s="350">
        <f>IF([41]BJW!V47="","",[41]BJW!V47)</f>
        <v>0</v>
      </c>
      <c r="W56" s="184"/>
      <c r="X56" s="184"/>
      <c r="Y56" s="184"/>
      <c r="Z56" s="184"/>
      <c r="AA56" s="184"/>
      <c r="AB56" s="184"/>
      <c r="AC56" s="184"/>
      <c r="AD56" s="184"/>
      <c r="AE56" s="184"/>
      <c r="AF56" s="184"/>
      <c r="BY56" s="4"/>
      <c r="BZ56" s="4"/>
      <c r="CA56" s="4"/>
      <c r="CB56" s="4"/>
      <c r="CC56" s="4"/>
      <c r="CD56" s="4"/>
      <c r="CE56" s="4"/>
      <c r="CF56" s="4"/>
      <c r="CG56" s="4"/>
      <c r="CH56" s="4"/>
      <c r="CI56" s="4"/>
      <c r="CJ56" s="4"/>
      <c r="CK56" s="4"/>
      <c r="CL56" s="4"/>
      <c r="CM56" s="4"/>
      <c r="CN56" s="4"/>
      <c r="CO56" s="4"/>
      <c r="CP56" s="4"/>
      <c r="CQ56" s="4"/>
      <c r="CR56" s="4"/>
      <c r="CS56" s="4"/>
      <c r="CT56" s="4"/>
    </row>
    <row r="57" spans="1:98" s="7" customFormat="1" ht="15" x14ac:dyDescent="0.25">
      <c r="A57" s="4"/>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c r="AC57" s="247"/>
      <c r="AD57" s="247"/>
      <c r="AE57" s="247"/>
      <c r="AF57" s="247"/>
      <c r="BY57" s="4"/>
      <c r="BZ57" s="4"/>
      <c r="CA57" s="4"/>
      <c r="CB57" s="4"/>
      <c r="CC57" s="4"/>
      <c r="CD57" s="4"/>
      <c r="CE57" s="4"/>
      <c r="CF57" s="4"/>
      <c r="CG57" s="4"/>
      <c r="CH57" s="4"/>
      <c r="CI57" s="4"/>
      <c r="CJ57" s="4"/>
      <c r="CK57" s="4"/>
      <c r="CL57" s="4"/>
      <c r="CM57" s="4"/>
      <c r="CN57" s="4"/>
      <c r="CO57" s="4"/>
      <c r="CP57" s="4"/>
      <c r="CQ57" s="4"/>
      <c r="CR57" s="4"/>
      <c r="CS57" s="4"/>
      <c r="CT57" s="4"/>
    </row>
    <row r="58" spans="1:98" s="7" customFormat="1" ht="15.75" x14ac:dyDescent="0.25">
      <c r="A58" s="4"/>
      <c r="B58" s="247"/>
      <c r="C58" s="247"/>
      <c r="D58" s="247"/>
      <c r="E58" s="247"/>
      <c r="F58" s="247"/>
      <c r="G58" s="247"/>
      <c r="H58" s="247"/>
      <c r="I58" s="247"/>
      <c r="J58" s="247"/>
      <c r="K58" s="247"/>
      <c r="L58" s="247"/>
      <c r="M58" s="247"/>
      <c r="N58" s="247"/>
      <c r="O58" s="247"/>
      <c r="P58" s="247"/>
      <c r="Q58" s="247"/>
      <c r="R58" s="247"/>
      <c r="S58" s="247"/>
      <c r="T58" s="247"/>
      <c r="U58" s="249" t="s">
        <v>297</v>
      </c>
      <c r="V58" s="247"/>
      <c r="W58" s="247"/>
      <c r="X58" s="247"/>
      <c r="Y58" s="247"/>
      <c r="Z58" s="247"/>
      <c r="AA58" s="247"/>
      <c r="AB58" s="247"/>
      <c r="AC58" s="247"/>
      <c r="AD58" s="247"/>
      <c r="AE58" s="247"/>
      <c r="AF58" s="247"/>
      <c r="BY58" s="4"/>
      <c r="BZ58" s="4"/>
      <c r="CA58" s="4"/>
      <c r="CB58" s="4"/>
      <c r="CC58" s="4"/>
      <c r="CD58" s="4"/>
      <c r="CE58" s="4"/>
      <c r="CF58" s="4"/>
      <c r="CG58" s="4"/>
      <c r="CH58" s="4"/>
      <c r="CI58" s="4"/>
      <c r="CJ58" s="4"/>
      <c r="CK58" s="4"/>
      <c r="CL58" s="4"/>
      <c r="CM58" s="4"/>
      <c r="CN58" s="4"/>
      <c r="CO58" s="4"/>
      <c r="CP58" s="4"/>
      <c r="CQ58" s="4"/>
      <c r="CR58" s="4"/>
      <c r="CS58" s="4"/>
      <c r="CT58" s="4"/>
    </row>
    <row r="59" spans="1:98" s="7" customFormat="1" ht="15.75" x14ac:dyDescent="0.25">
      <c r="A59" s="4"/>
      <c r="B59" s="247"/>
      <c r="C59" s="247"/>
      <c r="D59" s="247"/>
      <c r="E59" s="247"/>
      <c r="F59" s="247"/>
      <c r="G59" s="247"/>
      <c r="H59" s="247"/>
      <c r="I59" s="247"/>
      <c r="J59" s="247"/>
      <c r="K59" s="247"/>
      <c r="L59" s="247"/>
      <c r="M59" s="247"/>
      <c r="N59" s="247"/>
      <c r="O59" s="247"/>
      <c r="P59" s="247"/>
      <c r="Q59" s="247"/>
      <c r="R59" s="247"/>
      <c r="S59" s="247"/>
      <c r="T59" s="247"/>
      <c r="U59" s="249" t="s">
        <v>116</v>
      </c>
      <c r="V59" s="247"/>
      <c r="W59" s="247"/>
      <c r="X59" s="247"/>
      <c r="Y59" s="247"/>
      <c r="Z59" s="247"/>
      <c r="AA59" s="247"/>
      <c r="AB59" s="247"/>
      <c r="AC59" s="247"/>
      <c r="AD59" s="247"/>
      <c r="AE59" s="247"/>
      <c r="AF59" s="247"/>
      <c r="BY59" s="4"/>
      <c r="BZ59" s="4"/>
      <c r="CA59" s="4"/>
      <c r="CB59" s="4"/>
      <c r="CC59" s="4"/>
      <c r="CD59" s="4"/>
      <c r="CE59" s="4"/>
      <c r="CF59" s="4"/>
      <c r="CG59" s="4"/>
      <c r="CH59" s="4"/>
      <c r="CI59" s="4"/>
      <c r="CJ59" s="4"/>
      <c r="CK59" s="4"/>
      <c r="CL59" s="4"/>
      <c r="CM59" s="4"/>
      <c r="CN59" s="4"/>
      <c r="CO59" s="4"/>
      <c r="CP59" s="4"/>
      <c r="CQ59" s="4"/>
      <c r="CR59" s="4"/>
      <c r="CS59" s="4"/>
      <c r="CT59" s="4"/>
    </row>
    <row r="60" spans="1:98" s="7" customFormat="1" ht="15" x14ac:dyDescent="0.25">
      <c r="A60" s="4"/>
      <c r="B60" s="247"/>
      <c r="C60" s="247"/>
      <c r="D60" s="247"/>
      <c r="E60" s="247"/>
      <c r="F60" s="247"/>
      <c r="G60" s="247"/>
      <c r="H60" s="247"/>
      <c r="I60" s="247"/>
      <c r="J60" s="247"/>
      <c r="K60" s="247"/>
      <c r="L60" s="247"/>
      <c r="M60" s="247"/>
      <c r="N60" s="247"/>
      <c r="O60" s="247"/>
      <c r="P60" s="247"/>
      <c r="Q60" s="247"/>
      <c r="R60" s="247"/>
      <c r="S60" s="247"/>
      <c r="T60" s="247"/>
      <c r="U60" s="247"/>
      <c r="V60" s="247"/>
      <c r="W60" s="247"/>
      <c r="X60" s="247"/>
      <c r="Y60" s="247"/>
      <c r="Z60" s="247"/>
      <c r="AA60" s="247"/>
      <c r="AB60" s="247"/>
      <c r="AC60" s="247"/>
      <c r="AD60" s="247"/>
      <c r="AE60" s="247"/>
      <c r="AF60" s="247"/>
      <c r="BY60" s="4"/>
      <c r="BZ60" s="4"/>
      <c r="CA60" s="4"/>
      <c r="CB60" s="4"/>
      <c r="CC60" s="4"/>
      <c r="CD60" s="4"/>
      <c r="CE60" s="4"/>
      <c r="CF60" s="4"/>
      <c r="CG60" s="4"/>
      <c r="CH60" s="4"/>
      <c r="CI60" s="4"/>
      <c r="CJ60" s="4"/>
      <c r="CK60" s="4"/>
      <c r="CL60" s="4"/>
      <c r="CM60" s="4"/>
      <c r="CN60" s="4"/>
      <c r="CO60" s="4"/>
      <c r="CP60" s="4"/>
      <c r="CQ60" s="4"/>
      <c r="CR60" s="4"/>
      <c r="CS60" s="4"/>
      <c r="CT60" s="4"/>
    </row>
    <row r="61" spans="1:98" s="7" customFormat="1" ht="15" x14ac:dyDescent="0.25">
      <c r="A61" s="4"/>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c r="AC61" s="247"/>
      <c r="AD61" s="247"/>
      <c r="AE61" s="247"/>
      <c r="AF61" s="247"/>
      <c r="BY61" s="4"/>
      <c r="BZ61" s="4"/>
      <c r="CA61" s="4"/>
      <c r="CB61" s="4"/>
      <c r="CC61" s="4"/>
      <c r="CD61" s="4"/>
      <c r="CE61" s="4"/>
      <c r="CF61" s="4"/>
      <c r="CG61" s="4"/>
      <c r="CH61" s="4"/>
      <c r="CI61" s="4"/>
      <c r="CJ61" s="4"/>
      <c r="CK61" s="4"/>
      <c r="CL61" s="4"/>
      <c r="CM61" s="4"/>
      <c r="CN61" s="4"/>
      <c r="CO61" s="4"/>
      <c r="CP61" s="4"/>
      <c r="CQ61" s="4"/>
      <c r="CR61" s="4"/>
      <c r="CS61" s="4"/>
      <c r="CT61" s="4"/>
    </row>
    <row r="62" spans="1:98" s="7" customFormat="1" ht="15" x14ac:dyDescent="0.25">
      <c r="A62" s="4"/>
      <c r="B62" s="247"/>
      <c r="C62" s="247"/>
      <c r="D62" s="247"/>
      <c r="E62" s="247"/>
      <c r="F62" s="247"/>
      <c r="G62" s="247"/>
      <c r="H62" s="247"/>
      <c r="I62" s="247"/>
      <c r="J62" s="247"/>
      <c r="K62" s="247"/>
      <c r="L62" s="247"/>
      <c r="M62" s="247"/>
      <c r="N62" s="247"/>
      <c r="O62" s="247"/>
      <c r="P62" s="247"/>
      <c r="Q62" s="247"/>
      <c r="R62" s="247"/>
      <c r="S62" s="247"/>
      <c r="T62" s="247"/>
      <c r="U62" s="247"/>
      <c r="V62" s="247"/>
      <c r="W62" s="247"/>
      <c r="X62" s="247"/>
      <c r="Y62" s="247"/>
      <c r="Z62" s="247"/>
      <c r="AA62" s="247"/>
      <c r="AB62" s="247"/>
      <c r="AC62" s="247"/>
      <c r="AD62" s="247"/>
      <c r="AE62" s="247"/>
      <c r="AF62" s="247"/>
      <c r="BY62" s="4"/>
      <c r="BZ62" s="4"/>
      <c r="CA62" s="4"/>
      <c r="CB62" s="4"/>
      <c r="CC62" s="4"/>
      <c r="CD62" s="4"/>
      <c r="CE62" s="4"/>
      <c r="CF62" s="4"/>
      <c r="CG62" s="4"/>
      <c r="CH62" s="4"/>
      <c r="CI62" s="4"/>
      <c r="CJ62" s="4"/>
      <c r="CK62" s="4"/>
      <c r="CL62" s="4"/>
      <c r="CM62" s="4"/>
      <c r="CN62" s="4"/>
      <c r="CO62" s="4"/>
      <c r="CP62" s="4"/>
      <c r="CQ62" s="4"/>
      <c r="CR62" s="4"/>
      <c r="CS62" s="4"/>
      <c r="CT62" s="4"/>
    </row>
    <row r="63" spans="1:98" s="7" customFormat="1" ht="15.75" x14ac:dyDescent="0.25">
      <c r="A63" s="4"/>
      <c r="B63" s="247"/>
      <c r="C63" s="247"/>
      <c r="D63" s="247"/>
      <c r="E63" s="247"/>
      <c r="F63" s="247"/>
      <c r="G63" s="247"/>
      <c r="H63" s="247"/>
      <c r="I63" s="247"/>
      <c r="J63" s="247"/>
      <c r="K63" s="247"/>
      <c r="L63" s="247"/>
      <c r="M63" s="247"/>
      <c r="N63" s="247"/>
      <c r="O63" s="247"/>
      <c r="P63" s="247"/>
      <c r="Q63" s="247"/>
      <c r="R63" s="247"/>
      <c r="S63" s="247"/>
      <c r="T63" s="247"/>
      <c r="U63" s="259"/>
      <c r="V63" s="250"/>
      <c r="W63" s="250"/>
      <c r="X63" s="250"/>
      <c r="Y63" s="247"/>
      <c r="Z63" s="247"/>
      <c r="AA63" s="247"/>
      <c r="AB63" s="247"/>
      <c r="AC63" s="247"/>
      <c r="AD63" s="247"/>
      <c r="AE63" s="247"/>
      <c r="AF63" s="247"/>
      <c r="BY63" s="4"/>
      <c r="BZ63" s="4"/>
      <c r="CA63" s="4"/>
      <c r="CB63" s="4"/>
      <c r="CC63" s="4"/>
      <c r="CD63" s="4"/>
      <c r="CE63" s="4"/>
      <c r="CF63" s="4"/>
      <c r="CG63" s="4"/>
      <c r="CH63" s="4"/>
      <c r="CI63" s="4"/>
      <c r="CJ63" s="4"/>
      <c r="CK63" s="4"/>
      <c r="CL63" s="4"/>
      <c r="CM63" s="4"/>
      <c r="CN63" s="4"/>
      <c r="CO63" s="4"/>
      <c r="CP63" s="4"/>
      <c r="CQ63" s="4"/>
      <c r="CR63" s="4"/>
      <c r="CS63" s="4"/>
      <c r="CT63" s="4"/>
    </row>
    <row r="64" spans="1:98" s="7" customFormat="1" ht="15.75" x14ac:dyDescent="0.25">
      <c r="A64" s="4"/>
      <c r="B64" s="247"/>
      <c r="C64" s="247"/>
      <c r="D64" s="247"/>
      <c r="E64" s="247"/>
      <c r="F64" s="247"/>
      <c r="G64" s="247"/>
      <c r="H64" s="247"/>
      <c r="I64" s="247"/>
      <c r="J64" s="247"/>
      <c r="K64" s="247"/>
      <c r="L64" s="247"/>
      <c r="M64" s="247"/>
      <c r="N64" s="247"/>
      <c r="O64" s="247"/>
      <c r="P64" s="247"/>
      <c r="Q64" s="247"/>
      <c r="R64" s="247"/>
      <c r="S64" s="247"/>
      <c r="T64" s="247"/>
      <c r="U64" s="248" t="s">
        <v>161</v>
      </c>
      <c r="V64" s="247"/>
      <c r="W64" s="247"/>
      <c r="X64" s="247"/>
      <c r="Y64" s="247"/>
      <c r="Z64" s="247"/>
      <c r="AA64" s="247"/>
      <c r="AB64" s="247"/>
      <c r="AC64" s="247"/>
      <c r="AD64" s="247"/>
      <c r="AE64" s="247"/>
      <c r="AF64" s="247"/>
      <c r="BY64" s="4"/>
      <c r="BZ64" s="4"/>
      <c r="CA64" s="4"/>
      <c r="CB64" s="4"/>
      <c r="CC64" s="4"/>
      <c r="CD64" s="4"/>
      <c r="CE64" s="4"/>
      <c r="CF64" s="4"/>
      <c r="CG64" s="4"/>
      <c r="CH64" s="4"/>
      <c r="CI64" s="4"/>
      <c r="CJ64" s="4"/>
      <c r="CK64" s="4"/>
      <c r="CL64" s="4"/>
      <c r="CM64" s="4"/>
      <c r="CN64" s="4"/>
      <c r="CO64" s="4"/>
      <c r="CP64" s="4"/>
      <c r="CQ64" s="4"/>
      <c r="CR64" s="4"/>
      <c r="CS64" s="4"/>
      <c r="CT64" s="4"/>
    </row>
    <row r="65" spans="1:98" s="7" customFormat="1" ht="15.75" thickBot="1" x14ac:dyDescent="0.3">
      <c r="A65" s="4"/>
      <c r="B65" s="247"/>
      <c r="C65" s="247"/>
      <c r="D65" s="247"/>
      <c r="E65" s="247"/>
      <c r="F65" s="247"/>
      <c r="G65" s="247"/>
      <c r="H65" s="247"/>
      <c r="I65" s="247"/>
      <c r="J65" s="247"/>
      <c r="K65" s="247"/>
      <c r="L65" s="247"/>
      <c r="M65" s="247"/>
      <c r="N65" s="247"/>
      <c r="O65" s="247"/>
      <c r="P65" s="247"/>
      <c r="Q65" s="247"/>
      <c r="R65" s="247"/>
      <c r="S65" s="247"/>
      <c r="T65" s="247"/>
      <c r="U65" s="247"/>
      <c r="V65" s="247"/>
      <c r="W65" s="247"/>
      <c r="X65" s="247"/>
      <c r="Y65" s="247"/>
      <c r="Z65" s="247"/>
      <c r="AA65" s="247"/>
      <c r="AB65" s="247"/>
      <c r="AC65" s="247"/>
      <c r="AD65" s="247"/>
      <c r="AE65" s="247"/>
      <c r="AF65" s="247"/>
      <c r="BY65" s="4"/>
      <c r="BZ65" s="4"/>
      <c r="CA65" s="4"/>
      <c r="CB65" s="4"/>
      <c r="CC65" s="4"/>
      <c r="CD65" s="4"/>
      <c r="CE65" s="4"/>
      <c r="CF65" s="4"/>
      <c r="CG65" s="4"/>
      <c r="CH65" s="4"/>
      <c r="CI65" s="4"/>
      <c r="CJ65" s="4"/>
      <c r="CK65" s="4"/>
      <c r="CL65" s="4"/>
      <c r="CM65" s="4"/>
      <c r="CN65" s="4"/>
      <c r="CO65" s="4"/>
      <c r="CP65" s="4"/>
      <c r="CQ65" s="4"/>
      <c r="CR65" s="4"/>
      <c r="CS65" s="4"/>
      <c r="CT65" s="4"/>
    </row>
    <row r="66" spans="1:98" s="7" customFormat="1" ht="18" customHeight="1" thickBot="1" x14ac:dyDescent="0.3">
      <c r="A66" s="173"/>
      <c r="B66" s="32"/>
      <c r="C66" s="33"/>
      <c r="D66" s="33"/>
      <c r="E66" s="32"/>
      <c r="F66" s="32"/>
      <c r="G66" s="239" t="s">
        <v>18</v>
      </c>
      <c r="H66" s="240" t="s">
        <v>118</v>
      </c>
      <c r="I66" s="637" t="s">
        <v>240</v>
      </c>
      <c r="J66" s="638"/>
      <c r="K66" s="638"/>
      <c r="L66" s="638"/>
      <c r="M66" s="638"/>
      <c r="N66" s="638"/>
      <c r="O66" s="638"/>
      <c r="P66" s="638"/>
      <c r="Q66" s="638"/>
      <c r="R66" s="638"/>
      <c r="S66" s="638"/>
      <c r="T66" s="638"/>
      <c r="U66" s="638"/>
      <c r="V66" s="639"/>
      <c r="W66" s="32"/>
      <c r="X66" s="32"/>
      <c r="Y66" s="32"/>
      <c r="Z66" s="33"/>
      <c r="AA66" s="32"/>
      <c r="AB66" s="32"/>
      <c r="AC66" s="32"/>
      <c r="AD66" s="32"/>
      <c r="AE66" s="32"/>
      <c r="AF66" s="32"/>
      <c r="BY66" s="4"/>
      <c r="BZ66" s="4"/>
      <c r="CA66" s="4"/>
      <c r="CB66" s="4"/>
      <c r="CC66" s="4"/>
      <c r="CD66" s="4"/>
      <c r="CE66" s="4"/>
      <c r="CF66" s="4"/>
      <c r="CG66" s="4"/>
      <c r="CH66" s="4"/>
      <c r="CI66" s="4"/>
      <c r="CJ66" s="4"/>
      <c r="CK66" s="4"/>
      <c r="CL66" s="4"/>
      <c r="CM66" s="4"/>
      <c r="CN66" s="4"/>
      <c r="CO66" s="4"/>
      <c r="CP66" s="4"/>
      <c r="CQ66" s="4"/>
      <c r="CR66" s="4"/>
      <c r="CS66" s="4"/>
      <c r="CT66" s="4"/>
    </row>
    <row r="67" spans="1:98" s="7" customFormat="1" ht="15.95" customHeight="1" x14ac:dyDescent="0.25">
      <c r="A67" s="173"/>
      <c r="B67" s="32"/>
      <c r="C67" s="185" t="s">
        <v>139</v>
      </c>
      <c r="D67" s="33"/>
      <c r="E67" s="32"/>
      <c r="F67" s="640" t="s">
        <v>134</v>
      </c>
      <c r="G67" s="231">
        <v>1</v>
      </c>
      <c r="H67" s="356" t="s">
        <v>119</v>
      </c>
      <c r="I67" s="643" t="str">
        <f>IF([41]BJW!I63="","",[41]BJW!I63)</f>
        <v>Menelaah isi teks deskriptif tentang peristiwa budaya dan menanggapi isi teks deskriptif tentang peristiwa budaya dengan ragam krama.</v>
      </c>
      <c r="J67" s="644"/>
      <c r="K67" s="644"/>
      <c r="L67" s="644"/>
      <c r="M67" s="644"/>
      <c r="N67" s="644"/>
      <c r="O67" s="644"/>
      <c r="P67" s="644"/>
      <c r="Q67" s="644"/>
      <c r="R67" s="644"/>
      <c r="S67" s="644"/>
      <c r="T67" s="644"/>
      <c r="U67" s="644"/>
      <c r="V67" s="645"/>
      <c r="W67" s="32"/>
      <c r="X67" s="32"/>
      <c r="Y67" s="32"/>
      <c r="Z67" s="33"/>
      <c r="AA67" s="32"/>
      <c r="AB67" s="32"/>
      <c r="AC67" s="32"/>
      <c r="AD67" s="32"/>
      <c r="AE67" s="32"/>
      <c r="AF67" s="32"/>
      <c r="BY67" s="4"/>
      <c r="BZ67" s="4"/>
      <c r="CA67" s="4"/>
      <c r="CB67" s="4"/>
      <c r="CC67" s="4"/>
      <c r="CD67" s="4"/>
      <c r="CE67" s="4"/>
      <c r="CF67" s="4"/>
      <c r="CG67" s="4"/>
      <c r="CH67" s="4"/>
      <c r="CI67" s="4"/>
      <c r="CJ67" s="4"/>
      <c r="CK67" s="4"/>
      <c r="CL67" s="4"/>
      <c r="CM67" s="4"/>
      <c r="CN67" s="4"/>
      <c r="CO67" s="4"/>
      <c r="CP67" s="4"/>
      <c r="CQ67" s="4"/>
      <c r="CR67" s="4"/>
      <c r="CS67" s="4"/>
      <c r="CT67" s="4"/>
    </row>
    <row r="68" spans="1:98" s="7" customFormat="1" ht="15.95" customHeight="1" x14ac:dyDescent="0.25">
      <c r="A68" s="173"/>
      <c r="B68" s="32"/>
      <c r="C68" s="187" t="s">
        <v>146</v>
      </c>
      <c r="D68" s="187"/>
      <c r="E68" s="32"/>
      <c r="F68" s="641"/>
      <c r="G68" s="232">
        <v>2</v>
      </c>
      <c r="H68" s="357" t="s">
        <v>120</v>
      </c>
      <c r="I68" s="643" t="str">
        <f>IF([41]BJW!I64="","",[41]BJW!I64)</f>
        <v>Menelaah  teks serat piwulang wulangreh pupuh sinom dan menanggapi dengan ragam krama.</v>
      </c>
      <c r="J68" s="644"/>
      <c r="K68" s="644"/>
      <c r="L68" s="644"/>
      <c r="M68" s="644"/>
      <c r="N68" s="644"/>
      <c r="O68" s="644"/>
      <c r="P68" s="644"/>
      <c r="Q68" s="644"/>
      <c r="R68" s="644"/>
      <c r="S68" s="644"/>
      <c r="T68" s="644"/>
      <c r="U68" s="644"/>
      <c r="V68" s="645"/>
      <c r="W68" s="32"/>
      <c r="X68" s="32"/>
      <c r="Y68" s="32"/>
      <c r="Z68" s="33"/>
      <c r="AA68" s="32"/>
      <c r="AB68" s="32"/>
      <c r="AC68" s="32"/>
      <c r="AD68" s="32"/>
      <c r="AE68" s="32"/>
      <c r="AF68" s="32"/>
      <c r="BY68" s="4"/>
      <c r="BZ68" s="4"/>
      <c r="CA68" s="4"/>
      <c r="CB68" s="4"/>
      <c r="CC68" s="4"/>
      <c r="CD68" s="4"/>
      <c r="CE68" s="4"/>
      <c r="CF68" s="4"/>
      <c r="CG68" s="4"/>
      <c r="CH68" s="4"/>
      <c r="CI68" s="4"/>
      <c r="CJ68" s="4"/>
      <c r="CK68" s="4"/>
      <c r="CL68" s="4"/>
      <c r="CM68" s="4"/>
      <c r="CN68" s="4"/>
      <c r="CO68" s="4"/>
      <c r="CP68" s="4"/>
      <c r="CQ68" s="4"/>
      <c r="CR68" s="4"/>
      <c r="CS68" s="4"/>
      <c r="CT68" s="4"/>
    </row>
    <row r="69" spans="1:98" s="7" customFormat="1" ht="15.95" customHeight="1" x14ac:dyDescent="0.25">
      <c r="A69" s="173"/>
      <c r="B69" s="32"/>
      <c r="C69" s="187" t="s">
        <v>147</v>
      </c>
      <c r="D69" s="187"/>
      <c r="E69" s="32"/>
      <c r="F69" s="641"/>
      <c r="G69" s="232">
        <v>3</v>
      </c>
      <c r="H69" s="358" t="s">
        <v>121</v>
      </c>
      <c r="I69" s="643" t="str">
        <f>IF([41]BJW!I65="","",[41]BJW!I65)</f>
        <v>Menelaah cerita wayang Ramayana serta meringkas isi teks cerita Ramayana.</v>
      </c>
      <c r="J69" s="644"/>
      <c r="K69" s="644"/>
      <c r="L69" s="644"/>
      <c r="M69" s="644"/>
      <c r="N69" s="644"/>
      <c r="O69" s="644"/>
      <c r="P69" s="644"/>
      <c r="Q69" s="644"/>
      <c r="R69" s="644"/>
      <c r="S69" s="644"/>
      <c r="T69" s="644"/>
      <c r="U69" s="644"/>
      <c r="V69" s="645"/>
      <c r="W69" s="32"/>
      <c r="X69" s="32"/>
      <c r="Y69" s="32"/>
      <c r="Z69" s="33"/>
      <c r="AA69" s="32"/>
      <c r="AB69" s="32"/>
      <c r="AC69" s="32"/>
      <c r="AD69" s="32"/>
      <c r="AE69" s="32"/>
      <c r="AF69" s="32"/>
      <c r="BY69" s="4"/>
      <c r="BZ69" s="4"/>
      <c r="CA69" s="4"/>
      <c r="CB69" s="4"/>
      <c r="CC69" s="4"/>
      <c r="CD69" s="4"/>
      <c r="CE69" s="4"/>
      <c r="CF69" s="4"/>
      <c r="CG69" s="4"/>
      <c r="CH69" s="4"/>
      <c r="CI69" s="4"/>
      <c r="CJ69" s="4"/>
      <c r="CK69" s="4"/>
      <c r="CL69" s="4"/>
      <c r="CM69" s="4"/>
      <c r="CN69" s="4"/>
      <c r="CO69" s="4"/>
      <c r="CP69" s="4"/>
      <c r="CQ69" s="4"/>
      <c r="CR69" s="4"/>
      <c r="CS69" s="4"/>
      <c r="CT69" s="4"/>
    </row>
    <row r="70" spans="1:98" s="7" customFormat="1" ht="15.95" customHeight="1" x14ac:dyDescent="0.25">
      <c r="A70" s="173"/>
      <c r="B70" s="32"/>
      <c r="C70" s="215" t="s">
        <v>115</v>
      </c>
      <c r="D70" s="187"/>
      <c r="E70" s="32"/>
      <c r="F70" s="641"/>
      <c r="G70" s="232">
        <v>4</v>
      </c>
      <c r="H70" s="357" t="s">
        <v>122</v>
      </c>
      <c r="I70" s="643" t="str">
        <f>IF([41]BJW!I66="","",[41]BJW!I66)</f>
        <v>Menelaah dialog atau percakapan serta menulis dialog sederhana.</v>
      </c>
      <c r="J70" s="644"/>
      <c r="K70" s="644"/>
      <c r="L70" s="644"/>
      <c r="M70" s="644"/>
      <c r="N70" s="644"/>
      <c r="O70" s="644"/>
      <c r="P70" s="644"/>
      <c r="Q70" s="644"/>
      <c r="R70" s="644"/>
      <c r="S70" s="644"/>
      <c r="T70" s="644"/>
      <c r="U70" s="644"/>
      <c r="V70" s="645"/>
      <c r="W70" s="32"/>
      <c r="X70" s="32"/>
      <c r="Y70" s="32"/>
      <c r="Z70" s="33"/>
      <c r="AA70" s="32"/>
      <c r="AB70" s="32"/>
      <c r="AC70" s="32"/>
      <c r="AD70" s="32"/>
      <c r="AE70" s="32"/>
      <c r="AF70" s="32"/>
      <c r="BY70" s="4"/>
      <c r="BZ70" s="4"/>
      <c r="CA70" s="4"/>
      <c r="CB70" s="4"/>
      <c r="CC70" s="4"/>
      <c r="CD70" s="4"/>
      <c r="CE70" s="4"/>
      <c r="CF70" s="4"/>
      <c r="CG70" s="4"/>
      <c r="CH70" s="4"/>
      <c r="CI70" s="4"/>
      <c r="CJ70" s="4"/>
      <c r="CK70" s="4"/>
      <c r="CL70" s="4"/>
      <c r="CM70" s="4"/>
      <c r="CN70" s="4"/>
      <c r="CO70" s="4"/>
      <c r="CP70" s="4"/>
      <c r="CQ70" s="4"/>
      <c r="CR70" s="4"/>
      <c r="CS70" s="4"/>
      <c r="CT70" s="4"/>
    </row>
    <row r="71" spans="1:98" s="7" customFormat="1" ht="15.95" customHeight="1" x14ac:dyDescent="0.25">
      <c r="A71" s="173"/>
      <c r="B71" s="32"/>
      <c r="C71" s="32"/>
      <c r="D71" s="32"/>
      <c r="E71" s="32"/>
      <c r="F71" s="641"/>
      <c r="G71" s="232">
        <v>5</v>
      </c>
      <c r="H71" s="358" t="s">
        <v>123</v>
      </c>
      <c r="I71" s="643">
        <f>IF([41]BJW!I67="","",[41]BJW!I67)</f>
        <v>0</v>
      </c>
      <c r="J71" s="644"/>
      <c r="K71" s="644"/>
      <c r="L71" s="644"/>
      <c r="M71" s="644"/>
      <c r="N71" s="644"/>
      <c r="O71" s="644"/>
      <c r="P71" s="644"/>
      <c r="Q71" s="644"/>
      <c r="R71" s="644"/>
      <c r="S71" s="644"/>
      <c r="T71" s="644"/>
      <c r="U71" s="644"/>
      <c r="V71" s="645"/>
      <c r="W71" s="32"/>
      <c r="X71" s="32"/>
      <c r="Y71" s="32"/>
      <c r="Z71" s="33"/>
      <c r="AA71" s="32"/>
      <c r="AB71" s="32"/>
      <c r="AC71" s="32"/>
      <c r="AD71" s="32"/>
      <c r="AE71" s="32"/>
      <c r="AF71" s="32"/>
      <c r="BY71" s="4"/>
      <c r="BZ71" s="4"/>
      <c r="CA71" s="4"/>
      <c r="CB71" s="4"/>
      <c r="CC71" s="4"/>
      <c r="CD71" s="4"/>
      <c r="CE71" s="4"/>
      <c r="CF71" s="4"/>
      <c r="CG71" s="4"/>
      <c r="CH71" s="4"/>
      <c r="CI71" s="4"/>
      <c r="CJ71" s="4"/>
      <c r="CK71" s="4"/>
      <c r="CL71" s="4"/>
      <c r="CM71" s="4"/>
      <c r="CN71" s="4"/>
      <c r="CO71" s="4"/>
      <c r="CP71" s="4"/>
      <c r="CQ71" s="4"/>
      <c r="CR71" s="4"/>
      <c r="CS71" s="4"/>
      <c r="CT71" s="4"/>
    </row>
    <row r="72" spans="1:98" s="7" customFormat="1" ht="15.95" customHeight="1" x14ac:dyDescent="0.25">
      <c r="A72" s="173"/>
      <c r="B72" s="32"/>
      <c r="C72" s="32"/>
      <c r="D72" s="32"/>
      <c r="E72" s="32"/>
      <c r="F72" s="641"/>
      <c r="G72" s="232">
        <v>6</v>
      </c>
      <c r="H72" s="357" t="s">
        <v>124</v>
      </c>
      <c r="I72" s="643">
        <f>IF([41]BJW!I68="","",[41]BJW!I68)</f>
        <v>0</v>
      </c>
      <c r="J72" s="644"/>
      <c r="K72" s="644"/>
      <c r="L72" s="644"/>
      <c r="M72" s="644"/>
      <c r="N72" s="644"/>
      <c r="O72" s="644"/>
      <c r="P72" s="644"/>
      <c r="Q72" s="644"/>
      <c r="R72" s="644"/>
      <c r="S72" s="644"/>
      <c r="T72" s="644"/>
      <c r="U72" s="644"/>
      <c r="V72" s="645"/>
      <c r="W72" s="32"/>
      <c r="X72" s="32"/>
      <c r="Y72" s="32"/>
      <c r="Z72" s="33"/>
      <c r="AA72" s="32"/>
      <c r="AB72" s="32"/>
      <c r="AC72" s="32"/>
      <c r="AD72" s="32"/>
      <c r="AE72" s="32"/>
      <c r="AF72" s="32"/>
      <c r="BY72" s="4"/>
      <c r="BZ72" s="4"/>
      <c r="CA72" s="4"/>
      <c r="CB72" s="4"/>
      <c r="CC72" s="4"/>
      <c r="CD72" s="4"/>
      <c r="CE72" s="4"/>
      <c r="CF72" s="4"/>
      <c r="CG72" s="4"/>
      <c r="CH72" s="4"/>
      <c r="CI72" s="4"/>
      <c r="CJ72" s="4"/>
      <c r="CK72" s="4"/>
      <c r="CL72" s="4"/>
      <c r="CM72" s="4"/>
      <c r="CN72" s="4"/>
      <c r="CO72" s="4"/>
      <c r="CP72" s="4"/>
      <c r="CQ72" s="4"/>
      <c r="CR72" s="4"/>
      <c r="CS72" s="4"/>
      <c r="CT72" s="4"/>
    </row>
    <row r="73" spans="1:98" s="7" customFormat="1" ht="15.95" customHeight="1" x14ac:dyDescent="0.25">
      <c r="A73" s="173"/>
      <c r="B73" s="32"/>
      <c r="C73" s="32"/>
      <c r="D73" s="32"/>
      <c r="E73" s="32"/>
      <c r="F73" s="641"/>
      <c r="G73" s="232">
        <v>7</v>
      </c>
      <c r="H73" s="358" t="s">
        <v>125</v>
      </c>
      <c r="I73" s="643">
        <f>IF([41]BJW!I69="","",[41]BJW!I69)</f>
        <v>0</v>
      </c>
      <c r="J73" s="644"/>
      <c r="K73" s="644"/>
      <c r="L73" s="644"/>
      <c r="M73" s="644"/>
      <c r="N73" s="644"/>
      <c r="O73" s="644"/>
      <c r="P73" s="644"/>
      <c r="Q73" s="644"/>
      <c r="R73" s="644"/>
      <c r="S73" s="644"/>
      <c r="T73" s="644"/>
      <c r="U73" s="644"/>
      <c r="V73" s="645"/>
      <c r="W73" s="32"/>
      <c r="X73" s="32"/>
      <c r="Y73" s="32"/>
      <c r="Z73" s="33"/>
      <c r="AA73" s="32"/>
      <c r="AB73" s="32"/>
      <c r="AC73" s="32"/>
      <c r="AD73" s="32"/>
      <c r="AE73" s="32"/>
      <c r="AF73" s="32"/>
      <c r="BY73" s="4"/>
      <c r="BZ73" s="4"/>
      <c r="CA73" s="4"/>
      <c r="CB73" s="4"/>
      <c r="CC73" s="4"/>
      <c r="CD73" s="4"/>
      <c r="CE73" s="4"/>
      <c r="CF73" s="4"/>
      <c r="CG73" s="4"/>
      <c r="CH73" s="4"/>
      <c r="CI73" s="4"/>
      <c r="CJ73" s="4"/>
      <c r="CK73" s="4"/>
      <c r="CL73" s="4"/>
      <c r="CM73" s="4"/>
      <c r="CN73" s="4"/>
      <c r="CO73" s="4"/>
      <c r="CP73" s="4"/>
      <c r="CQ73" s="4"/>
      <c r="CR73" s="4"/>
      <c r="CS73" s="4"/>
      <c r="CT73" s="4"/>
    </row>
    <row r="74" spans="1:98" s="7" customFormat="1" ht="15.95" customHeight="1" thickBot="1" x14ac:dyDescent="0.3">
      <c r="A74" s="173"/>
      <c r="B74" s="32"/>
      <c r="C74" s="32"/>
      <c r="D74" s="32"/>
      <c r="E74" s="32"/>
      <c r="F74" s="642"/>
      <c r="G74" s="233">
        <v>8</v>
      </c>
      <c r="H74" s="359" t="s">
        <v>126</v>
      </c>
      <c r="I74" s="643">
        <f>IF([41]BJW!I70="","",[41]BJW!I70)</f>
        <v>0</v>
      </c>
      <c r="J74" s="644"/>
      <c r="K74" s="644"/>
      <c r="L74" s="644"/>
      <c r="M74" s="644"/>
      <c r="N74" s="644"/>
      <c r="O74" s="644"/>
      <c r="P74" s="644"/>
      <c r="Q74" s="644"/>
      <c r="R74" s="644"/>
      <c r="S74" s="644"/>
      <c r="T74" s="644"/>
      <c r="U74" s="644"/>
      <c r="V74" s="645"/>
      <c r="W74" s="32"/>
      <c r="X74" s="32"/>
      <c r="Y74" s="32"/>
      <c r="Z74" s="33"/>
      <c r="AA74" s="32"/>
      <c r="AB74" s="32"/>
      <c r="AC74" s="32"/>
      <c r="AD74" s="32"/>
      <c r="AE74" s="32"/>
      <c r="AF74" s="32"/>
      <c r="BY74" s="4"/>
      <c r="BZ74" s="4"/>
      <c r="CA74" s="4"/>
      <c r="CB74" s="4"/>
      <c r="CC74" s="4"/>
      <c r="CD74" s="4"/>
      <c r="CE74" s="4"/>
      <c r="CF74" s="4"/>
      <c r="CG74" s="4"/>
      <c r="CH74" s="4"/>
      <c r="CI74" s="4"/>
      <c r="CJ74" s="4"/>
      <c r="CK74" s="4"/>
      <c r="CL74" s="4"/>
      <c r="CM74" s="4"/>
      <c r="CN74" s="4"/>
      <c r="CO74" s="4"/>
      <c r="CP74" s="4"/>
      <c r="CQ74" s="4"/>
      <c r="CR74" s="4"/>
      <c r="CS74" s="4"/>
      <c r="CT74" s="4"/>
    </row>
    <row r="75" spans="1:98" s="7" customFormat="1" ht="14.25" hidden="1" customHeight="1" x14ac:dyDescent="0.25">
      <c r="A75" s="173"/>
      <c r="B75" s="33"/>
      <c r="C75" s="188"/>
      <c r="D75" s="188"/>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BY75" s="4"/>
      <c r="BZ75" s="4"/>
      <c r="CA75" s="4"/>
      <c r="CB75" s="4"/>
      <c r="CC75" s="4"/>
      <c r="CD75" s="4"/>
      <c r="CE75" s="4"/>
      <c r="CF75" s="4"/>
      <c r="CG75" s="4"/>
      <c r="CH75" s="4"/>
      <c r="CI75" s="4"/>
      <c r="CJ75" s="4"/>
      <c r="CK75" s="4"/>
      <c r="CL75" s="4"/>
      <c r="CM75" s="4"/>
      <c r="CN75" s="4"/>
      <c r="CO75" s="4"/>
      <c r="CP75" s="4"/>
      <c r="CQ75" s="4"/>
      <c r="CR75" s="4"/>
      <c r="CS75" s="4"/>
      <c r="CT75" s="4"/>
    </row>
    <row r="76" spans="1:98" s="7" customFormat="1" ht="12.75" hidden="1" customHeight="1" x14ac:dyDescent="0.25">
      <c r="A76" s="173"/>
      <c r="B76" s="33"/>
      <c r="C76" s="188"/>
      <c r="D76" s="188"/>
      <c r="E76" s="186"/>
      <c r="F76" s="186"/>
      <c r="G76" s="186"/>
      <c r="H76" s="186"/>
      <c r="I76" s="186"/>
      <c r="J76" s="186"/>
      <c r="K76" s="186"/>
      <c r="L76" s="186"/>
      <c r="M76" s="186"/>
      <c r="N76" s="186"/>
      <c r="O76" s="186"/>
      <c r="P76" s="186"/>
      <c r="Q76" s="186"/>
      <c r="R76" s="186"/>
      <c r="S76" s="186"/>
      <c r="T76" s="186"/>
      <c r="U76" s="186"/>
      <c r="V76" s="186"/>
      <c r="W76" s="186"/>
      <c r="X76" s="186"/>
      <c r="Y76" s="186"/>
      <c r="Z76" s="186"/>
      <c r="AA76" s="186"/>
      <c r="AB76" s="186"/>
      <c r="AC76" s="186"/>
      <c r="AD76" s="186"/>
      <c r="AE76" s="186"/>
      <c r="AF76" s="186"/>
      <c r="BY76" s="4"/>
      <c r="BZ76" s="4"/>
      <c r="CA76" s="4"/>
      <c r="CB76" s="4"/>
      <c r="CC76" s="4"/>
      <c r="CD76" s="4"/>
      <c r="CE76" s="4"/>
      <c r="CF76" s="4"/>
      <c r="CG76" s="4"/>
      <c r="CH76" s="4"/>
      <c r="CI76" s="4"/>
      <c r="CJ76" s="4"/>
      <c r="CK76" s="4"/>
      <c r="CL76" s="4"/>
      <c r="CM76" s="4"/>
      <c r="CN76" s="4"/>
      <c r="CO76" s="4"/>
      <c r="CP76" s="4"/>
      <c r="CQ76" s="4"/>
      <c r="CR76" s="4"/>
      <c r="CS76" s="4"/>
      <c r="CT76" s="4"/>
    </row>
    <row r="77" spans="1:98" s="7" customFormat="1" ht="17.25" hidden="1" customHeight="1" x14ac:dyDescent="0.25">
      <c r="A77" s="173"/>
      <c r="B77" s="185"/>
      <c r="C77" s="33"/>
      <c r="D77" s="33"/>
      <c r="E77" s="32"/>
      <c r="F77" s="32"/>
      <c r="G77" s="32"/>
      <c r="H77" s="32"/>
      <c r="I77" s="32"/>
      <c r="J77" s="32"/>
      <c r="K77" s="32"/>
      <c r="L77" s="32"/>
      <c r="M77" s="32"/>
      <c r="N77" s="32"/>
      <c r="O77" s="32"/>
      <c r="P77" s="32"/>
      <c r="Q77" s="32"/>
      <c r="R77" s="32"/>
      <c r="S77" s="32"/>
      <c r="T77" s="32"/>
      <c r="U77" s="32"/>
      <c r="V77" s="32"/>
      <c r="W77" s="32"/>
      <c r="X77" s="32"/>
      <c r="Y77" s="32"/>
      <c r="Z77" s="33"/>
      <c r="AA77" s="32"/>
      <c r="AB77" s="32"/>
      <c r="AC77" s="32"/>
      <c r="AD77" s="32"/>
      <c r="AE77" s="32"/>
      <c r="AF77" s="32"/>
      <c r="BY77" s="4"/>
      <c r="BZ77" s="4"/>
      <c r="CA77" s="4"/>
      <c r="CB77" s="4"/>
      <c r="CC77" s="4"/>
      <c r="CD77" s="4"/>
      <c r="CE77" s="4"/>
      <c r="CF77" s="4"/>
      <c r="CG77" s="4"/>
      <c r="CH77" s="4"/>
      <c r="CI77" s="4"/>
      <c r="CJ77" s="4"/>
      <c r="CK77" s="4"/>
      <c r="CL77" s="4"/>
      <c r="CM77" s="4"/>
      <c r="CN77" s="4"/>
      <c r="CO77" s="4"/>
      <c r="CP77" s="4"/>
      <c r="CQ77" s="4"/>
      <c r="CR77" s="4"/>
      <c r="CS77" s="4"/>
      <c r="CT77" s="4"/>
    </row>
    <row r="78" spans="1:98" s="7" customFormat="1" ht="15" hidden="1" x14ac:dyDescent="0.25">
      <c r="A78" s="173"/>
      <c r="B78" s="32"/>
      <c r="C78" s="187"/>
      <c r="D78" s="187"/>
      <c r="E78" s="189"/>
      <c r="F78" s="32"/>
      <c r="G78" s="646" t="s">
        <v>131</v>
      </c>
      <c r="H78" s="646"/>
      <c r="I78" s="646"/>
      <c r="J78" s="646"/>
      <c r="K78" s="646"/>
      <c r="L78" s="646"/>
      <c r="M78" s="646"/>
      <c r="N78" s="646"/>
      <c r="O78" s="646"/>
      <c r="P78" s="646"/>
      <c r="Q78" s="646"/>
      <c r="R78" s="646"/>
      <c r="S78" s="646"/>
      <c r="T78" s="646"/>
      <c r="U78" s="646"/>
      <c r="V78" s="646"/>
      <c r="W78" s="646"/>
      <c r="X78" s="32"/>
      <c r="Y78" s="32"/>
      <c r="Z78" s="32"/>
      <c r="AA78" s="190"/>
      <c r="AB78" s="190"/>
      <c r="AC78" s="190"/>
      <c r="AD78" s="190"/>
      <c r="AE78" s="190"/>
      <c r="AF78" s="190"/>
      <c r="BY78" s="4"/>
      <c r="BZ78" s="4"/>
      <c r="CA78" s="4"/>
      <c r="CB78" s="4"/>
      <c r="CC78" s="4"/>
      <c r="CD78" s="4"/>
      <c r="CE78" s="4"/>
      <c r="CF78" s="4"/>
      <c r="CG78" s="4"/>
      <c r="CH78" s="4"/>
      <c r="CI78" s="4"/>
      <c r="CJ78" s="4"/>
      <c r="CK78" s="4"/>
      <c r="CL78" s="4"/>
      <c r="CM78" s="4"/>
      <c r="CN78" s="4"/>
      <c r="CO78" s="4"/>
      <c r="CP78" s="4"/>
      <c r="CQ78" s="4"/>
      <c r="CR78" s="4"/>
      <c r="CS78" s="4"/>
      <c r="CT78" s="4"/>
    </row>
    <row r="79" spans="1:98" s="7" customFormat="1" ht="15" hidden="1" customHeight="1" x14ac:dyDescent="0.25">
      <c r="A79" s="173"/>
      <c r="B79" s="32"/>
      <c r="C79" s="187"/>
      <c r="D79" s="187"/>
      <c r="E79" s="32"/>
      <c r="F79" s="32"/>
      <c r="G79" s="647" t="s">
        <v>132</v>
      </c>
      <c r="H79" s="647"/>
      <c r="I79" s="647"/>
      <c r="J79" s="648" t="s">
        <v>133</v>
      </c>
      <c r="K79" s="648"/>
      <c r="L79" s="648"/>
      <c r="M79" s="648"/>
      <c r="N79" s="648"/>
      <c r="O79" s="648"/>
      <c r="P79" s="648"/>
      <c r="Q79" s="648"/>
      <c r="R79" s="648"/>
      <c r="S79" s="648"/>
      <c r="T79" s="648"/>
      <c r="U79" s="648"/>
      <c r="V79" s="648"/>
      <c r="W79" s="648"/>
      <c r="X79" s="32"/>
      <c r="Y79" s="32"/>
      <c r="Z79" s="33"/>
      <c r="AA79" s="191"/>
      <c r="AB79" s="191"/>
      <c r="AC79" s="191"/>
      <c r="AD79" s="191"/>
      <c r="AE79" s="191"/>
      <c r="AF79" s="191"/>
      <c r="BY79" s="4"/>
      <c r="BZ79" s="4"/>
      <c r="CA79" s="4"/>
      <c r="CB79" s="4"/>
      <c r="CC79" s="4"/>
      <c r="CD79" s="4"/>
      <c r="CE79" s="4"/>
      <c r="CF79" s="4"/>
      <c r="CG79" s="4"/>
      <c r="CH79" s="4"/>
      <c r="CI79" s="4"/>
      <c r="CJ79" s="4"/>
      <c r="CK79" s="4"/>
      <c r="CL79" s="4"/>
      <c r="CM79" s="4"/>
      <c r="CN79" s="4"/>
      <c r="CO79" s="4"/>
      <c r="CP79" s="4"/>
      <c r="CQ79" s="4"/>
      <c r="CR79" s="4"/>
      <c r="CS79" s="4"/>
      <c r="CT79" s="4"/>
    </row>
    <row r="80" spans="1:98" s="7" customFormat="1" ht="15" hidden="1" customHeight="1" x14ac:dyDescent="0.25">
      <c r="A80" s="173"/>
      <c r="B80" s="32"/>
      <c r="C80" s="187"/>
      <c r="D80" s="187"/>
      <c r="E80" s="32"/>
      <c r="F80" s="32"/>
      <c r="G80" s="211" t="e">
        <f>I81+1</f>
        <v>#REF!</v>
      </c>
      <c r="H80" s="212" t="s">
        <v>2</v>
      </c>
      <c r="I80" s="211">
        <v>100</v>
      </c>
      <c r="J80" s="636" t="s">
        <v>140</v>
      </c>
      <c r="K80" s="636"/>
      <c r="L80" s="636"/>
      <c r="M80" s="636"/>
      <c r="N80" s="636"/>
      <c r="O80" s="636"/>
      <c r="P80" s="636"/>
      <c r="Q80" s="636"/>
      <c r="R80" s="636"/>
      <c r="S80" s="636"/>
      <c r="T80" s="636"/>
      <c r="U80" s="636"/>
      <c r="V80" s="636"/>
      <c r="W80" s="636"/>
      <c r="X80" s="32"/>
      <c r="Y80" s="192"/>
      <c r="Z80" s="193"/>
      <c r="AA80" s="194"/>
      <c r="AB80" s="194"/>
      <c r="AC80" s="194"/>
      <c r="AD80" s="194"/>
      <c r="AE80" s="194"/>
      <c r="AF80" s="194"/>
      <c r="BY80" s="4"/>
      <c r="BZ80" s="4"/>
      <c r="CA80" s="4"/>
      <c r="CB80" s="4"/>
      <c r="CC80" s="4"/>
      <c r="CD80" s="4"/>
      <c r="CE80" s="4"/>
      <c r="CF80" s="4"/>
      <c r="CG80" s="4"/>
      <c r="CH80" s="4"/>
      <c r="CI80" s="4"/>
      <c r="CJ80" s="4"/>
      <c r="CK80" s="4"/>
      <c r="CL80" s="4"/>
      <c r="CM80" s="4"/>
      <c r="CN80" s="4"/>
      <c r="CO80" s="4"/>
      <c r="CP80" s="4"/>
      <c r="CQ80" s="4"/>
      <c r="CR80" s="4"/>
      <c r="CS80" s="4"/>
      <c r="CT80" s="4"/>
    </row>
    <row r="81" spans="1:98" s="7" customFormat="1" ht="15" hidden="1" customHeight="1" x14ac:dyDescent="0.25">
      <c r="A81" s="173"/>
      <c r="B81" s="32"/>
      <c r="C81" s="187"/>
      <c r="D81" s="187"/>
      <c r="E81" s="32"/>
      <c r="F81" s="32"/>
      <c r="G81" s="211" t="e">
        <f>I82+1</f>
        <v>#REF!</v>
      </c>
      <c r="H81" s="212" t="s">
        <v>2</v>
      </c>
      <c r="I81" s="211" t="e">
        <f>ROUNDDOWN(G81+($I$80-G81)/2,0)</f>
        <v>#REF!</v>
      </c>
      <c r="J81" s="636" t="s">
        <v>141</v>
      </c>
      <c r="K81" s="636"/>
      <c r="L81" s="636"/>
      <c r="M81" s="636"/>
      <c r="N81" s="636"/>
      <c r="O81" s="636"/>
      <c r="P81" s="636"/>
      <c r="Q81" s="636"/>
      <c r="R81" s="636"/>
      <c r="S81" s="636"/>
      <c r="T81" s="636"/>
      <c r="U81" s="636"/>
      <c r="V81" s="636"/>
      <c r="W81" s="636"/>
      <c r="X81" s="32"/>
      <c r="Y81" s="192"/>
      <c r="Z81" s="193"/>
      <c r="AA81" s="194"/>
      <c r="AB81" s="194"/>
      <c r="AC81" s="194"/>
      <c r="AD81" s="194"/>
      <c r="AE81" s="194"/>
      <c r="AF81" s="194"/>
      <c r="BY81" s="4"/>
      <c r="BZ81" s="4"/>
      <c r="CA81" s="4"/>
      <c r="CB81" s="4"/>
      <c r="CC81" s="4"/>
      <c r="CD81" s="4"/>
      <c r="CE81" s="4"/>
      <c r="CF81" s="4"/>
      <c r="CG81" s="4"/>
      <c r="CH81" s="4"/>
      <c r="CI81" s="4"/>
      <c r="CJ81" s="4"/>
      <c r="CK81" s="4"/>
      <c r="CL81" s="4"/>
      <c r="CM81" s="4"/>
      <c r="CN81" s="4"/>
      <c r="CO81" s="4"/>
      <c r="CP81" s="4"/>
      <c r="CQ81" s="4"/>
      <c r="CR81" s="4"/>
      <c r="CS81" s="4"/>
      <c r="CT81" s="4"/>
    </row>
    <row r="82" spans="1:98" s="7" customFormat="1" ht="12.75" hidden="1" customHeight="1" x14ac:dyDescent="0.25">
      <c r="A82" s="173"/>
      <c r="B82" s="32"/>
      <c r="C82" s="195"/>
      <c r="D82" s="195"/>
      <c r="E82" s="32"/>
      <c r="F82" s="32"/>
      <c r="G82" s="214" t="e">
        <f>#REF!</f>
        <v>#REF!</v>
      </c>
      <c r="H82" s="212" t="s">
        <v>2</v>
      </c>
      <c r="I82" s="211" t="e">
        <f>ROUNDDOWN(G82+($I$80-G82)/3,0)</f>
        <v>#REF!</v>
      </c>
      <c r="J82" s="636" t="s">
        <v>142</v>
      </c>
      <c r="K82" s="636"/>
      <c r="L82" s="636"/>
      <c r="M82" s="636"/>
      <c r="N82" s="636"/>
      <c r="O82" s="636"/>
      <c r="P82" s="636"/>
      <c r="Q82" s="636"/>
      <c r="R82" s="636"/>
      <c r="S82" s="636"/>
      <c r="T82" s="636"/>
      <c r="U82" s="636"/>
      <c r="V82" s="636"/>
      <c r="W82" s="636"/>
      <c r="X82" s="32"/>
      <c r="Y82" s="196"/>
      <c r="Z82" s="193"/>
      <c r="AA82" s="194"/>
      <c r="AB82" s="194"/>
      <c r="AC82" s="194"/>
      <c r="AD82" s="194"/>
      <c r="AE82" s="194"/>
      <c r="AF82" s="194"/>
      <c r="BY82" s="4"/>
      <c r="BZ82" s="4"/>
      <c r="CA82" s="4"/>
      <c r="CB82" s="4"/>
      <c r="CC82" s="4"/>
      <c r="CD82" s="4"/>
      <c r="CE82" s="4"/>
      <c r="CF82" s="4"/>
      <c r="CG82" s="4"/>
      <c r="CH82" s="4"/>
      <c r="CI82" s="4"/>
      <c r="CJ82" s="4"/>
      <c r="CK82" s="4"/>
      <c r="CL82" s="4"/>
      <c r="CM82" s="4"/>
      <c r="CN82" s="4"/>
      <c r="CO82" s="4"/>
      <c r="CP82" s="4"/>
      <c r="CQ82" s="4"/>
      <c r="CR82" s="4"/>
      <c r="CS82" s="4"/>
      <c r="CT82" s="4"/>
    </row>
    <row r="83" spans="1:98" s="7" customFormat="1" ht="15" hidden="1" x14ac:dyDescent="0.25">
      <c r="A83" s="173"/>
      <c r="B83" s="32"/>
      <c r="C83" s="33"/>
      <c r="D83" s="33"/>
      <c r="E83" s="32"/>
      <c r="F83" s="32"/>
      <c r="G83" s="211">
        <v>0</v>
      </c>
      <c r="H83" s="212" t="s">
        <v>2</v>
      </c>
      <c r="I83" s="211" t="e">
        <f>G82-1</f>
        <v>#REF!</v>
      </c>
      <c r="J83" s="636" t="s">
        <v>143</v>
      </c>
      <c r="K83" s="636"/>
      <c r="L83" s="636"/>
      <c r="M83" s="636"/>
      <c r="N83" s="636"/>
      <c r="O83" s="636"/>
      <c r="P83" s="636"/>
      <c r="Q83" s="636"/>
      <c r="R83" s="636"/>
      <c r="S83" s="636"/>
      <c r="T83" s="636"/>
      <c r="U83" s="636"/>
      <c r="V83" s="636"/>
      <c r="W83" s="636"/>
      <c r="X83" s="32"/>
      <c r="Y83" s="192"/>
      <c r="Z83" s="193"/>
      <c r="AA83" s="192"/>
      <c r="AB83" s="192"/>
      <c r="AC83" s="192"/>
      <c r="AD83" s="192"/>
      <c r="AE83" s="192"/>
      <c r="AF83" s="192"/>
      <c r="BY83" s="4"/>
      <c r="BZ83" s="4"/>
      <c r="CA83" s="4"/>
      <c r="CB83" s="4"/>
      <c r="CC83" s="4"/>
      <c r="CD83" s="4"/>
      <c r="CE83" s="4"/>
      <c r="CF83" s="4"/>
      <c r="CG83" s="4"/>
      <c r="CH83" s="4"/>
      <c r="CI83" s="4"/>
      <c r="CJ83" s="4"/>
      <c r="CK83" s="4"/>
      <c r="CL83" s="4"/>
      <c r="CM83" s="4"/>
      <c r="CN83" s="4"/>
      <c r="CO83" s="4"/>
      <c r="CP83" s="4"/>
      <c r="CQ83" s="4"/>
      <c r="CR83" s="4"/>
      <c r="CS83" s="4"/>
      <c r="CT83" s="4"/>
    </row>
    <row r="84" spans="1:98" s="7" customFormat="1" ht="15" hidden="1" x14ac:dyDescent="0.25">
      <c r="A84" s="173"/>
      <c r="B84" s="32"/>
      <c r="C84" s="33"/>
      <c r="D84" s="33"/>
      <c r="E84" s="32"/>
      <c r="F84" s="32"/>
      <c r="G84" s="647"/>
      <c r="H84" s="647"/>
      <c r="I84" s="647"/>
      <c r="J84" s="648"/>
      <c r="K84" s="648"/>
      <c r="L84" s="648"/>
      <c r="M84" s="648"/>
      <c r="N84" s="648"/>
      <c r="O84" s="648"/>
      <c r="P84" s="648"/>
      <c r="Q84" s="648"/>
      <c r="R84" s="648"/>
      <c r="S84" s="648"/>
      <c r="T84" s="648"/>
      <c r="U84" s="648"/>
      <c r="V84" s="648"/>
      <c r="W84" s="648"/>
      <c r="X84" s="32"/>
      <c r="Y84" s="32"/>
      <c r="Z84" s="33"/>
      <c r="AA84" s="32"/>
      <c r="AB84" s="32"/>
      <c r="AC84" s="32"/>
      <c r="AD84" s="32"/>
      <c r="AE84" s="32"/>
      <c r="AF84" s="32"/>
      <c r="BY84" s="4"/>
      <c r="BZ84" s="4"/>
      <c r="CA84" s="4"/>
      <c r="CB84" s="4"/>
      <c r="CC84" s="4"/>
      <c r="CD84" s="4"/>
      <c r="CE84" s="4"/>
      <c r="CF84" s="4"/>
      <c r="CG84" s="4"/>
      <c r="CH84" s="4"/>
      <c r="CI84" s="4"/>
      <c r="CJ84" s="4"/>
      <c r="CK84" s="4"/>
      <c r="CL84" s="4"/>
      <c r="CM84" s="4"/>
      <c r="CN84" s="4"/>
      <c r="CO84" s="4"/>
      <c r="CP84" s="4"/>
      <c r="CQ84" s="4"/>
      <c r="CR84" s="4"/>
      <c r="CS84" s="4"/>
      <c r="CT84" s="4"/>
    </row>
    <row r="85" spans="1:98" s="7" customFormat="1" ht="15" hidden="1" customHeight="1" x14ac:dyDescent="0.25">
      <c r="A85" s="4"/>
      <c r="B85" s="4"/>
      <c r="C85" s="6"/>
      <c r="D85" s="6"/>
      <c r="E85" s="4"/>
      <c r="F85" s="4"/>
      <c r="G85" s="646" t="s">
        <v>131</v>
      </c>
      <c r="H85" s="646"/>
      <c r="I85" s="646"/>
      <c r="J85" s="646"/>
      <c r="K85" s="646"/>
      <c r="L85" s="646"/>
      <c r="M85" s="646"/>
      <c r="N85" s="646"/>
      <c r="O85" s="646"/>
      <c r="P85" s="646"/>
      <c r="Q85" s="646"/>
      <c r="R85" s="646"/>
      <c r="S85" s="646"/>
      <c r="T85" s="646"/>
      <c r="U85" s="646"/>
      <c r="V85" s="646"/>
      <c r="W85" s="646"/>
      <c r="X85" s="4"/>
      <c r="Y85" s="4"/>
      <c r="Z85" s="6"/>
      <c r="AA85" s="4"/>
      <c r="AB85" s="4"/>
      <c r="AC85" s="4"/>
      <c r="AD85" s="4"/>
      <c r="AE85" s="4"/>
      <c r="AF85" s="4"/>
      <c r="BY85" s="4"/>
      <c r="BZ85" s="4"/>
      <c r="CA85" s="4"/>
      <c r="CB85" s="4"/>
      <c r="CC85" s="4"/>
      <c r="CD85" s="4"/>
      <c r="CE85" s="4"/>
      <c r="CF85" s="4"/>
      <c r="CG85" s="4"/>
      <c r="CH85" s="4"/>
      <c r="CI85" s="4"/>
      <c r="CJ85" s="4"/>
      <c r="CK85" s="4"/>
      <c r="CL85" s="4"/>
      <c r="CM85" s="4"/>
      <c r="CN85" s="4"/>
      <c r="CO85" s="4"/>
      <c r="CP85" s="4"/>
      <c r="CQ85" s="4"/>
      <c r="CR85" s="4"/>
      <c r="CS85" s="4"/>
      <c r="CT85" s="4"/>
    </row>
    <row r="86" spans="1:98" s="7" customFormat="1" ht="15" hidden="1" customHeight="1" x14ac:dyDescent="0.25">
      <c r="A86" s="4"/>
      <c r="B86" s="4"/>
      <c r="C86" s="6"/>
      <c r="D86" s="6"/>
      <c r="E86" s="4"/>
      <c r="F86" s="4"/>
      <c r="G86" s="647" t="s">
        <v>132</v>
      </c>
      <c r="H86" s="647"/>
      <c r="I86" s="647"/>
      <c r="J86" s="648" t="s">
        <v>133</v>
      </c>
      <c r="K86" s="648"/>
      <c r="L86" s="648"/>
      <c r="M86" s="648"/>
      <c r="N86" s="648"/>
      <c r="O86" s="648"/>
      <c r="P86" s="648"/>
      <c r="Q86" s="648"/>
      <c r="R86" s="648"/>
      <c r="S86" s="648"/>
      <c r="T86" s="648"/>
      <c r="U86" s="648"/>
      <c r="V86" s="648"/>
      <c r="W86" s="648"/>
      <c r="X86" s="4"/>
      <c r="Y86" s="4"/>
      <c r="Z86" s="6"/>
      <c r="AA86" s="4"/>
      <c r="AB86" s="4"/>
      <c r="AC86" s="4"/>
      <c r="AD86" s="4"/>
      <c r="AE86" s="4"/>
      <c r="AF86" s="4"/>
      <c r="BY86" s="4"/>
      <c r="BZ86" s="4"/>
      <c r="CA86" s="4"/>
      <c r="CB86" s="4"/>
      <c r="CC86" s="4"/>
      <c r="CD86" s="4"/>
      <c r="CE86" s="4"/>
      <c r="CF86" s="4"/>
      <c r="CG86" s="4"/>
      <c r="CH86" s="4"/>
      <c r="CI86" s="4"/>
      <c r="CJ86" s="4"/>
      <c r="CK86" s="4"/>
      <c r="CL86" s="4"/>
      <c r="CM86" s="4"/>
      <c r="CN86" s="4"/>
      <c r="CO86" s="4"/>
      <c r="CP86" s="4"/>
      <c r="CQ86" s="4"/>
      <c r="CR86" s="4"/>
      <c r="CS86" s="4"/>
      <c r="CT86" s="4"/>
    </row>
    <row r="87" spans="1:98" ht="15" hidden="1" customHeight="1" x14ac:dyDescent="0.25">
      <c r="C87" s="4"/>
      <c r="D87" s="4"/>
      <c r="G87" s="197" t="e">
        <f>G80</f>
        <v>#REF!</v>
      </c>
      <c r="H87" s="198" t="s">
        <v>2</v>
      </c>
      <c r="I87" s="197">
        <f>I80</f>
        <v>100</v>
      </c>
      <c r="J87" s="636" t="s">
        <v>140</v>
      </c>
      <c r="K87" s="636"/>
      <c r="L87" s="636"/>
      <c r="M87" s="636"/>
      <c r="N87" s="636"/>
      <c r="O87" s="636"/>
      <c r="P87" s="636"/>
      <c r="Q87" s="636"/>
      <c r="R87" s="636"/>
      <c r="S87" s="636"/>
      <c r="T87" s="636"/>
      <c r="U87" s="636"/>
      <c r="V87" s="636"/>
      <c r="W87" s="636"/>
      <c r="Z87" s="4"/>
    </row>
    <row r="88" spans="1:98" ht="15" hidden="1" customHeight="1" x14ac:dyDescent="0.25">
      <c r="C88" s="4"/>
      <c r="D88" s="4"/>
      <c r="G88" s="197" t="e">
        <f t="shared" ref="G88:G90" si="17">G81</f>
        <v>#REF!</v>
      </c>
      <c r="H88" s="198" t="s">
        <v>2</v>
      </c>
      <c r="I88" s="197" t="e">
        <f t="shared" ref="I88:I90" si="18">I81</f>
        <v>#REF!</v>
      </c>
      <c r="J88" s="636" t="s">
        <v>141</v>
      </c>
      <c r="K88" s="636"/>
      <c r="L88" s="636"/>
      <c r="M88" s="636"/>
      <c r="N88" s="636"/>
      <c r="O88" s="636"/>
      <c r="P88" s="636"/>
      <c r="Q88" s="636"/>
      <c r="R88" s="636"/>
      <c r="S88" s="636"/>
      <c r="T88" s="636"/>
      <c r="U88" s="636"/>
      <c r="V88" s="636"/>
      <c r="W88" s="636"/>
    </row>
    <row r="89" spans="1:98" ht="15" hidden="1" customHeight="1" x14ac:dyDescent="0.25">
      <c r="C89" s="4"/>
      <c r="D89" s="4"/>
      <c r="G89" s="197" t="e">
        <f t="shared" si="17"/>
        <v>#REF!</v>
      </c>
      <c r="H89" s="198" t="s">
        <v>2</v>
      </c>
      <c r="I89" s="197" t="e">
        <f t="shared" si="18"/>
        <v>#REF!</v>
      </c>
      <c r="J89" s="636" t="s">
        <v>142</v>
      </c>
      <c r="K89" s="636"/>
      <c r="L89" s="636"/>
      <c r="M89" s="636"/>
      <c r="N89" s="636"/>
      <c r="O89" s="636"/>
      <c r="P89" s="636"/>
      <c r="Q89" s="636"/>
      <c r="R89" s="636"/>
      <c r="S89" s="636"/>
      <c r="T89" s="636"/>
      <c r="U89" s="636"/>
      <c r="V89" s="636"/>
      <c r="W89" s="636"/>
    </row>
    <row r="90" spans="1:98" ht="15" hidden="1" customHeight="1" x14ac:dyDescent="0.25">
      <c r="C90" s="4"/>
      <c r="D90" s="4"/>
      <c r="G90" s="197">
        <f t="shared" si="17"/>
        <v>0</v>
      </c>
      <c r="H90" s="198" t="s">
        <v>2</v>
      </c>
      <c r="I90" s="197" t="e">
        <f t="shared" si="18"/>
        <v>#REF!</v>
      </c>
      <c r="J90" s="636" t="s">
        <v>143</v>
      </c>
      <c r="K90" s="636"/>
      <c r="L90" s="636"/>
      <c r="M90" s="636"/>
      <c r="N90" s="636"/>
      <c r="O90" s="636"/>
      <c r="P90" s="636"/>
      <c r="Q90" s="636"/>
      <c r="R90" s="636"/>
      <c r="S90" s="636"/>
      <c r="T90" s="636"/>
      <c r="U90" s="636"/>
      <c r="V90" s="636"/>
      <c r="W90" s="636"/>
    </row>
    <row r="91" spans="1:98" ht="15" hidden="1" x14ac:dyDescent="0.25"/>
    <row r="92" spans="1:98" ht="15" hidden="1" x14ac:dyDescent="0.25">
      <c r="M92" s="6"/>
      <c r="N92" s="6"/>
      <c r="O92" s="6"/>
      <c r="P92" s="6"/>
      <c r="Q92" s="6"/>
      <c r="R92" s="6"/>
      <c r="S92" s="6"/>
      <c r="T92" s="6"/>
      <c r="U92" s="6"/>
      <c r="V92" s="6"/>
      <c r="W92" s="6"/>
    </row>
    <row r="93" spans="1:98" ht="15" hidden="1" x14ac:dyDescent="0.25"/>
    <row r="94" spans="1:98" ht="15" hidden="1" customHeight="1" x14ac:dyDescent="0.25">
      <c r="C94" s="4"/>
      <c r="D94" s="4"/>
    </row>
    <row r="95" spans="1:98" ht="15" hidden="1" customHeight="1" x14ac:dyDescent="0.25">
      <c r="C95" s="4"/>
      <c r="D95" s="4"/>
    </row>
    <row r="96" spans="1:98" ht="15" hidden="1" x14ac:dyDescent="0.25">
      <c r="C96" s="4"/>
      <c r="D96" s="4"/>
    </row>
    <row r="97" spans="3:4" ht="15" x14ac:dyDescent="0.25">
      <c r="C97" s="4"/>
      <c r="D97" s="4"/>
    </row>
  </sheetData>
  <sheetProtection selectLockedCells="1"/>
  <dataConsolidate/>
  <mergeCells count="43">
    <mergeCell ref="J87:W87"/>
    <mergeCell ref="J88:W88"/>
    <mergeCell ref="J89:W89"/>
    <mergeCell ref="J90:W90"/>
    <mergeCell ref="J83:W83"/>
    <mergeCell ref="G84:I84"/>
    <mergeCell ref="J84:W84"/>
    <mergeCell ref="G85:W85"/>
    <mergeCell ref="G86:I86"/>
    <mergeCell ref="J86:W86"/>
    <mergeCell ref="J82:W82"/>
    <mergeCell ref="I66:V66"/>
    <mergeCell ref="F67:F74"/>
    <mergeCell ref="I67:V67"/>
    <mergeCell ref="I68:V68"/>
    <mergeCell ref="I69:V69"/>
    <mergeCell ref="I70:V70"/>
    <mergeCell ref="I71:V71"/>
    <mergeCell ref="I72:V72"/>
    <mergeCell ref="I73:V73"/>
    <mergeCell ref="I74:V74"/>
    <mergeCell ref="G78:W78"/>
    <mergeCell ref="G79:I79"/>
    <mergeCell ref="J79:W79"/>
    <mergeCell ref="J80:W80"/>
    <mergeCell ref="J81:W81"/>
    <mergeCell ref="G7:N7"/>
    <mergeCell ref="O7:V7"/>
    <mergeCell ref="Z7:Z8"/>
    <mergeCell ref="AE7:AE8"/>
    <mergeCell ref="AF7:AF8"/>
    <mergeCell ref="AC8:AD8"/>
    <mergeCell ref="G2:V2"/>
    <mergeCell ref="E4:F4"/>
    <mergeCell ref="G4:V4"/>
    <mergeCell ref="B5:C5"/>
    <mergeCell ref="G5:V5"/>
    <mergeCell ref="G3:V3"/>
    <mergeCell ref="B7:B8"/>
    <mergeCell ref="C7:C8"/>
    <mergeCell ref="D7:D8"/>
    <mergeCell ref="E7:E8"/>
    <mergeCell ref="F7:F8"/>
  </mergeCells>
  <conditionalFormatting sqref="O55:V56 Y10:Y54 Z9:AF54 B9:X54">
    <cfRule type="expression" dxfId="353" priority="77">
      <formula>AND($B9&lt;&gt;"",$B10="")</formula>
    </cfRule>
    <cfRule type="expression" dxfId="352" priority="78">
      <formula>$B9=""</formula>
    </cfRule>
  </conditionalFormatting>
  <conditionalFormatting sqref="Y82 G78 G85">
    <cfRule type="expression" dxfId="351" priority="69">
      <formula>$G$77="kkm tunggal"</formula>
    </cfRule>
  </conditionalFormatting>
  <conditionalFormatting sqref="G8:V8">
    <cfRule type="expression" dxfId="350" priority="54">
      <formula>COUNTA(G$9:G$54)&gt;0</formula>
    </cfRule>
  </conditionalFormatting>
  <conditionalFormatting sqref="Y9">
    <cfRule type="expression" dxfId="349" priority="5">
      <formula>AND($B9&lt;&gt;"",$B10="")</formula>
    </cfRule>
    <cfRule type="expression" dxfId="348" priority="6">
      <formula>$B9=""</formula>
    </cfRule>
  </conditionalFormatting>
  <conditionalFormatting sqref="G55:N56">
    <cfRule type="expression" dxfId="347" priority="30">
      <formula>AND($B55&lt;&gt;"",$B56="")</formula>
    </cfRule>
    <cfRule type="expression" dxfId="346" priority="31">
      <formula>$B55=""</formula>
    </cfRule>
  </conditionalFormatting>
  <conditionalFormatting sqref="G55:N56">
    <cfRule type="expression" dxfId="345" priority="25">
      <formula>COUNTIF($G55:$N55,G55)&gt;1</formula>
    </cfRule>
  </conditionalFormatting>
  <conditionalFormatting sqref="AE10:AE54">
    <cfRule type="expression" dxfId="344" priority="19">
      <formula>AND($B9&lt;&gt;"",$B10="")</formula>
    </cfRule>
    <cfRule type="expression" dxfId="343" priority="20">
      <formula>$B9=""</formula>
    </cfRule>
  </conditionalFormatting>
  <dataValidations count="9">
    <dataValidation allowBlank="1" showInputMessage="1" showErrorMessage="1" prompt="Mohon diisi Bobot Nilai. Jika tidak Melakukan penilaian Sumatif silahkan tulis Bobot Nilai 0" sqref="X8" xr:uid="{00000000-0002-0000-1200-000000000000}"/>
    <dataValidation allowBlank="1" showInputMessage="1" showErrorMessage="1" prompt="Mohon diisi Bobot Nilai" sqref="W8 Y8" xr:uid="{00000000-0002-0000-1200-000001000000}"/>
    <dataValidation allowBlank="1" showInputMessage="1" showErrorMessage="1" prompt="Bobot Nilai" sqref="W6:Y6" xr:uid="{00000000-0002-0000-1200-000002000000}"/>
    <dataValidation allowBlank="1" showInputMessage="1" showErrorMessage="1" prompt="Rata-rata Harian" sqref="W7" xr:uid="{00000000-0002-0000-1200-000003000000}"/>
    <dataValidation type="textLength" operator="lessThanOrEqual" allowBlank="1" showInputMessage="1" showErrorMessage="1" sqref="I67:V74" xr:uid="{00000000-0002-0000-1200-000004000000}">
      <formula1>100</formula1>
    </dataValidation>
    <dataValidation type="textLength" operator="lessThanOrEqual" allowBlank="1" showInputMessage="1" showErrorMessage="1" errorTitle="Petunjuk" error="Tulis ringkasan KD maksimal 65 huruf" sqref="W68:AF74" xr:uid="{00000000-0002-0000-1200-000005000000}">
      <formula1>65</formula1>
    </dataValidation>
    <dataValidation allowBlank="1" showInputMessage="1" showErrorMessage="1" prompt="KKM" sqref="I81:I82" xr:uid="{00000000-0002-0000-1200-000006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9:N56 Y9:Y54" xr:uid="{00000000-0002-0000-1200-000007000000}">
      <formula1>AND(G9&gt;0,G9&lt;=101,COUNTIF($G9:$N9,G9)=1)</formula1>
    </dataValidation>
    <dataValidation type="custom" allowBlank="1" showInputMessage="1" showErrorMessage="1" error="Ada nilai yang sama Bro!" prompt="JIKA ADA NILAI SUMATIF YANG SAMA, MAKA NILAI SUMATIF YG LAIN DITAMBAH angka 1-4 dibelakang koma. Misalnya 82 dan 82,2" sqref="O9:V56" xr:uid="{00000000-0002-0000-1200-000008000000}">
      <formula1>AND(O9&gt;0,O9&lt;=101,COUNTIF($O9:$V9,O9)=1)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1" max="16383" man="1"/>
    <brk id="36" max="33" man="1"/>
  </rowBreaks>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tabColor rgb="FFFFFF00"/>
  </sheetPr>
  <dimension ref="A1:AH54"/>
  <sheetViews>
    <sheetView zoomScale="90" zoomScaleNormal="90" workbookViewId="0">
      <pane xSplit="9" ySplit="4" topLeftCell="J14" activePane="bottomRight" state="frozen"/>
      <selection activeCell="AA6" sqref="AA6"/>
      <selection pane="topRight" activeCell="AA6" sqref="AA6"/>
      <selection pane="bottomLeft" activeCell="AA6" sqref="AA6"/>
      <selection pane="bottomRight" activeCell="C27" sqref="C27"/>
    </sheetView>
  </sheetViews>
  <sheetFormatPr defaultColWidth="0" defaultRowHeight="0" customHeight="1" zeroHeight="1" x14ac:dyDescent="0.25"/>
  <cols>
    <col min="1" max="1" width="1.42578125" style="5" customWidth="1"/>
    <col min="2" max="2" width="20.140625" style="5" customWidth="1"/>
    <col min="3" max="3" width="32.5703125" style="5" customWidth="1"/>
    <col min="4" max="4" width="1.7109375" style="5" customWidth="1"/>
    <col min="5" max="5" width="3.7109375" style="5" customWidth="1"/>
    <col min="6" max="6" width="9.42578125" style="1" customWidth="1"/>
    <col min="7" max="7" width="13.28515625" style="1" customWidth="1"/>
    <col min="8" max="8" width="26.42578125" style="5" customWidth="1"/>
    <col min="9" max="9" width="5.28515625" style="1" customWidth="1"/>
    <col min="10" max="10" width="20.140625" style="5" customWidth="1"/>
    <col min="11" max="11" width="19.28515625" style="28" customWidth="1"/>
    <col min="12" max="12" width="9.5703125" style="28" customWidth="1"/>
    <col min="13" max="13" width="13.28515625" style="28" customWidth="1"/>
    <col min="14" max="14" width="7.85546875" style="28" customWidth="1"/>
    <col min="15" max="15" width="25.28515625" style="28" customWidth="1"/>
    <col min="16" max="16" width="15.7109375" style="5" customWidth="1"/>
    <col min="17" max="17" width="25.5703125" style="5" bestFit="1" customWidth="1"/>
    <col min="18" max="18" width="6" style="5" bestFit="1" customWidth="1"/>
    <col min="19" max="19" width="15.85546875" style="5" bestFit="1" customWidth="1"/>
    <col min="20" max="20" width="18.42578125" style="5" customWidth="1"/>
    <col min="21" max="21" width="19" style="5" customWidth="1"/>
    <col min="22" max="22" width="20.7109375" style="5" customWidth="1"/>
    <col min="23" max="23" width="12.7109375" style="5" customWidth="1"/>
    <col min="24" max="24" width="12.140625" style="5" customWidth="1"/>
    <col min="25" max="25" width="16.7109375" style="5" bestFit="1" customWidth="1"/>
    <col min="26" max="26" width="13.42578125" style="5" customWidth="1"/>
    <col min="27" max="27" width="16" style="5" customWidth="1"/>
    <col min="28" max="28" width="14.42578125" style="5" customWidth="1"/>
    <col min="29" max="29" width="9.140625" style="5" customWidth="1"/>
    <col min="30" max="30" width="19.140625" style="5" customWidth="1"/>
    <col min="31" max="31" width="16" style="5" customWidth="1"/>
    <col min="32" max="32" width="15.7109375" style="5" customWidth="1"/>
    <col min="33" max="33" width="9.140625" style="5" hidden="1" customWidth="1"/>
    <col min="34" max="34" width="4.5703125" style="5" customWidth="1"/>
    <col min="35" max="16384" width="9.140625" style="5" hidden="1"/>
  </cols>
  <sheetData>
    <row r="1" spans="1:34" ht="6" customHeight="1" x14ac:dyDescent="0.2">
      <c r="A1" s="416"/>
      <c r="B1" s="23"/>
      <c r="C1" s="23"/>
      <c r="D1" s="23"/>
      <c r="E1" s="23"/>
      <c r="F1" s="24"/>
      <c r="G1" s="24">
        <v>7</v>
      </c>
      <c r="H1" s="23">
        <v>4</v>
      </c>
      <c r="I1" s="24">
        <v>5</v>
      </c>
      <c r="J1" s="24">
        <v>8</v>
      </c>
      <c r="K1" s="24">
        <v>9</v>
      </c>
      <c r="L1" s="24">
        <v>10</v>
      </c>
      <c r="M1" s="24">
        <v>12</v>
      </c>
      <c r="N1" s="24">
        <v>11</v>
      </c>
      <c r="O1" s="24">
        <v>13</v>
      </c>
      <c r="P1" s="24">
        <v>15</v>
      </c>
      <c r="Q1" s="24">
        <v>18</v>
      </c>
      <c r="R1" s="24">
        <v>16</v>
      </c>
      <c r="S1" s="24">
        <v>17</v>
      </c>
      <c r="T1" s="24">
        <v>22</v>
      </c>
      <c r="U1" s="24">
        <v>24</v>
      </c>
      <c r="V1" s="24">
        <v>25</v>
      </c>
      <c r="W1" s="24">
        <v>28</v>
      </c>
      <c r="X1" s="24">
        <v>29</v>
      </c>
      <c r="Y1" s="24">
        <v>30</v>
      </c>
      <c r="Z1" s="24">
        <v>31</v>
      </c>
      <c r="AA1" s="24">
        <v>33</v>
      </c>
      <c r="AB1" s="24">
        <v>35</v>
      </c>
      <c r="AC1" s="24">
        <v>35</v>
      </c>
      <c r="AD1" s="24">
        <v>35</v>
      </c>
      <c r="AE1" s="24">
        <v>35</v>
      </c>
      <c r="AF1" s="24">
        <v>35</v>
      </c>
      <c r="AG1" s="24"/>
      <c r="AH1" s="24"/>
    </row>
    <row r="2" spans="1:34" ht="38.1" customHeight="1" thickBot="1" x14ac:dyDescent="0.3">
      <c r="A2" s="23"/>
      <c r="B2" s="714" t="s">
        <v>258</v>
      </c>
      <c r="C2" s="714"/>
      <c r="D2" s="23"/>
      <c r="E2" s="712"/>
      <c r="F2" s="713"/>
      <c r="G2" s="713"/>
      <c r="H2" s="713"/>
      <c r="I2" s="713"/>
      <c r="J2" s="707" t="str">
        <f>C4&amp;" ( "&amp;C6&amp;" )"</f>
        <v>SMP ISLAM PEGANDON ( 20323380 )</v>
      </c>
      <c r="K2" s="707"/>
      <c r="L2" s="707"/>
      <c r="M2" s="707"/>
      <c r="N2" s="707"/>
      <c r="O2" s="707"/>
      <c r="P2" s="85"/>
      <c r="Q2" s="31"/>
      <c r="R2" s="31"/>
      <c r="S2" s="31"/>
      <c r="T2" s="31"/>
      <c r="U2" s="31"/>
      <c r="V2" s="31"/>
      <c r="W2" s="31"/>
      <c r="X2" s="31"/>
      <c r="Y2" s="31"/>
      <c r="Z2" s="31"/>
      <c r="AA2" s="31"/>
      <c r="AB2" s="31"/>
      <c r="AC2" s="31"/>
      <c r="AD2" s="31"/>
      <c r="AE2" s="31"/>
      <c r="AF2" s="31"/>
      <c r="AG2" s="31"/>
      <c r="AH2" s="23"/>
    </row>
    <row r="3" spans="1:34" s="22" customFormat="1" ht="15.75" customHeight="1" x14ac:dyDescent="0.25">
      <c r="A3" s="25"/>
      <c r="B3" s="717" t="s">
        <v>16</v>
      </c>
      <c r="C3" s="718"/>
      <c r="D3" s="25"/>
      <c r="E3" s="715" t="s">
        <v>33</v>
      </c>
      <c r="F3" s="716"/>
      <c r="G3" s="716"/>
      <c r="H3" s="716"/>
      <c r="I3" s="716"/>
      <c r="J3" s="698" t="s">
        <v>66</v>
      </c>
      <c r="K3" s="699"/>
      <c r="L3" s="699"/>
      <c r="M3" s="699"/>
      <c r="N3" s="699"/>
      <c r="O3" s="699"/>
      <c r="P3" s="699"/>
      <c r="Q3" s="700"/>
      <c r="R3" s="696" t="s">
        <v>34</v>
      </c>
      <c r="S3" s="697"/>
      <c r="T3" s="693" t="s">
        <v>36</v>
      </c>
      <c r="U3" s="694"/>
      <c r="V3" s="694"/>
      <c r="W3" s="694"/>
      <c r="X3" s="694"/>
      <c r="Y3" s="695"/>
      <c r="Z3" s="693" t="s">
        <v>104</v>
      </c>
      <c r="AA3" s="694"/>
      <c r="AB3" s="694"/>
      <c r="AC3" s="695"/>
      <c r="AD3" s="703" t="s">
        <v>243</v>
      </c>
      <c r="AE3" s="704"/>
      <c r="AF3" s="701" t="s">
        <v>70</v>
      </c>
      <c r="AG3" s="296"/>
      <c r="AH3" s="25"/>
    </row>
    <row r="4" spans="1:34" s="21" customFormat="1" ht="27.75" customHeight="1" thickBot="1" x14ac:dyDescent="0.3">
      <c r="A4" s="27"/>
      <c r="B4" s="108" t="s">
        <v>10</v>
      </c>
      <c r="C4" s="305" t="s">
        <v>279</v>
      </c>
      <c r="D4" s="27"/>
      <c r="E4" s="114" t="s">
        <v>0</v>
      </c>
      <c r="F4" s="151" t="s">
        <v>90</v>
      </c>
      <c r="G4" s="115" t="s">
        <v>91</v>
      </c>
      <c r="H4" s="115" t="s">
        <v>1</v>
      </c>
      <c r="I4" s="116" t="s">
        <v>44</v>
      </c>
      <c r="J4" s="158" t="s">
        <v>45</v>
      </c>
      <c r="K4" s="117" t="s">
        <v>46</v>
      </c>
      <c r="L4" s="117" t="s">
        <v>28</v>
      </c>
      <c r="M4" s="117" t="s">
        <v>29</v>
      </c>
      <c r="N4" s="117" t="s">
        <v>30</v>
      </c>
      <c r="O4" s="117" t="s">
        <v>31</v>
      </c>
      <c r="P4" s="117" t="s">
        <v>110</v>
      </c>
      <c r="Q4" s="157" t="s">
        <v>32</v>
      </c>
      <c r="R4" s="158" t="s">
        <v>47</v>
      </c>
      <c r="S4" s="157" t="s">
        <v>35</v>
      </c>
      <c r="T4" s="158" t="s">
        <v>37</v>
      </c>
      <c r="U4" s="117" t="s">
        <v>38</v>
      </c>
      <c r="V4" s="117" t="s">
        <v>3</v>
      </c>
      <c r="W4" s="117" t="s">
        <v>39</v>
      </c>
      <c r="X4" s="117" t="s">
        <v>40</v>
      </c>
      <c r="Y4" s="157" t="s">
        <v>41</v>
      </c>
      <c r="Z4" s="158" t="s">
        <v>22</v>
      </c>
      <c r="AA4" s="117" t="s">
        <v>3</v>
      </c>
      <c r="AB4" s="117" t="s">
        <v>42</v>
      </c>
      <c r="AC4" s="157" t="s">
        <v>43</v>
      </c>
      <c r="AD4" s="705"/>
      <c r="AE4" s="706"/>
      <c r="AF4" s="702"/>
      <c r="AG4" s="297"/>
      <c r="AH4" s="26"/>
    </row>
    <row r="5" spans="1:34" s="21" customFormat="1" ht="18" customHeight="1" x14ac:dyDescent="0.25">
      <c r="A5" s="27"/>
      <c r="B5" s="287" t="s">
        <v>210</v>
      </c>
      <c r="C5" s="306" t="s">
        <v>287</v>
      </c>
      <c r="D5" s="27"/>
      <c r="E5" s="118">
        <v>1</v>
      </c>
      <c r="F5" s="314">
        <v>2111</v>
      </c>
      <c r="G5" s="314" t="s">
        <v>352</v>
      </c>
      <c r="H5" s="470" t="s">
        <v>353</v>
      </c>
      <c r="I5" s="314" t="s">
        <v>280</v>
      </c>
      <c r="J5" s="314" t="s">
        <v>305</v>
      </c>
      <c r="K5" s="439">
        <v>40260</v>
      </c>
      <c r="L5" s="314" t="s">
        <v>281</v>
      </c>
      <c r="M5" s="314" t="s">
        <v>286</v>
      </c>
      <c r="N5" s="314">
        <v>1</v>
      </c>
      <c r="O5" s="314" t="s">
        <v>306</v>
      </c>
      <c r="P5" s="314" t="s">
        <v>2</v>
      </c>
      <c r="Q5" s="314" t="s">
        <v>338</v>
      </c>
      <c r="R5" s="314" t="s">
        <v>307</v>
      </c>
      <c r="S5" s="440">
        <v>44753</v>
      </c>
      <c r="T5" s="441" t="s">
        <v>354</v>
      </c>
      <c r="U5" s="441" t="s">
        <v>355</v>
      </c>
      <c r="V5" s="314" t="s">
        <v>306</v>
      </c>
      <c r="W5" s="314" t="s">
        <v>2</v>
      </c>
      <c r="X5" s="445" t="s">
        <v>339</v>
      </c>
      <c r="Y5" s="445" t="s">
        <v>339</v>
      </c>
      <c r="Z5" s="314" t="s">
        <v>2</v>
      </c>
      <c r="AA5" s="314" t="s">
        <v>2</v>
      </c>
      <c r="AB5" s="314" t="s">
        <v>2</v>
      </c>
      <c r="AC5" s="314" t="s">
        <v>2</v>
      </c>
      <c r="AD5" s="407"/>
      <c r="AE5" s="408"/>
      <c r="AF5" s="314"/>
      <c r="AG5" s="308"/>
      <c r="AH5" s="29"/>
    </row>
    <row r="6" spans="1:34" s="21" customFormat="1" ht="18" customHeight="1" x14ac:dyDescent="0.25">
      <c r="A6" s="27"/>
      <c r="B6" s="288" t="s">
        <v>209</v>
      </c>
      <c r="C6" s="309">
        <v>20323380</v>
      </c>
      <c r="D6" s="27"/>
      <c r="E6" s="118">
        <v>2</v>
      </c>
      <c r="F6" s="314">
        <v>2100</v>
      </c>
      <c r="G6" s="314" t="s">
        <v>356</v>
      </c>
      <c r="H6" s="307" t="s">
        <v>357</v>
      </c>
      <c r="I6" s="314" t="s">
        <v>280</v>
      </c>
      <c r="J6" s="314" t="s">
        <v>305</v>
      </c>
      <c r="K6" s="439">
        <v>40297</v>
      </c>
      <c r="L6" s="314" t="s">
        <v>281</v>
      </c>
      <c r="M6" s="314" t="s">
        <v>286</v>
      </c>
      <c r="N6" s="314">
        <v>1</v>
      </c>
      <c r="O6" s="314" t="s">
        <v>306</v>
      </c>
      <c r="P6" s="314" t="s">
        <v>2</v>
      </c>
      <c r="Q6" s="314" t="s">
        <v>341</v>
      </c>
      <c r="R6" s="314" t="s">
        <v>307</v>
      </c>
      <c r="S6" s="440">
        <v>44753</v>
      </c>
      <c r="T6" s="441" t="s">
        <v>358</v>
      </c>
      <c r="U6" s="441" t="s">
        <v>359</v>
      </c>
      <c r="V6" s="314" t="s">
        <v>306</v>
      </c>
      <c r="W6" s="314" t="s">
        <v>2</v>
      </c>
      <c r="X6" s="445" t="s">
        <v>283</v>
      </c>
      <c r="Y6" s="445" t="s">
        <v>339</v>
      </c>
      <c r="Z6" s="314" t="s">
        <v>2</v>
      </c>
      <c r="AA6" s="314" t="s">
        <v>2</v>
      </c>
      <c r="AB6" s="314" t="s">
        <v>2</v>
      </c>
      <c r="AC6" s="314" t="s">
        <v>2</v>
      </c>
      <c r="AD6" s="407"/>
      <c r="AE6" s="408"/>
      <c r="AF6" s="314"/>
      <c r="AG6" s="310"/>
      <c r="AH6" s="29"/>
    </row>
    <row r="7" spans="1:34" s="21" customFormat="1" ht="18" customHeight="1" x14ac:dyDescent="0.25">
      <c r="A7" s="27"/>
      <c r="B7" s="708" t="s">
        <v>3</v>
      </c>
      <c r="C7" s="710" t="s">
        <v>290</v>
      </c>
      <c r="D7" s="27"/>
      <c r="E7" s="118">
        <v>3</v>
      </c>
      <c r="F7" s="314">
        <v>2085</v>
      </c>
      <c r="G7" s="314" t="s">
        <v>360</v>
      </c>
      <c r="H7" s="307" t="s">
        <v>361</v>
      </c>
      <c r="I7" s="314" t="s">
        <v>280</v>
      </c>
      <c r="J7" s="314" t="s">
        <v>305</v>
      </c>
      <c r="K7" s="439">
        <v>39950</v>
      </c>
      <c r="L7" s="314" t="s">
        <v>281</v>
      </c>
      <c r="M7" s="314" t="s">
        <v>286</v>
      </c>
      <c r="N7" s="314">
        <v>6</v>
      </c>
      <c r="O7" s="314" t="s">
        <v>343</v>
      </c>
      <c r="P7" s="314" t="s">
        <v>2</v>
      </c>
      <c r="Q7" s="314" t="s">
        <v>362</v>
      </c>
      <c r="R7" s="314" t="s">
        <v>307</v>
      </c>
      <c r="S7" s="440">
        <v>44753</v>
      </c>
      <c r="T7" s="441" t="s">
        <v>363</v>
      </c>
      <c r="U7" s="441" t="s">
        <v>364</v>
      </c>
      <c r="V7" s="314" t="s">
        <v>343</v>
      </c>
      <c r="W7" s="314" t="s">
        <v>2</v>
      </c>
      <c r="X7" s="445" t="s">
        <v>285</v>
      </c>
      <c r="Y7" s="445" t="s">
        <v>284</v>
      </c>
      <c r="Z7" s="314" t="s">
        <v>2</v>
      </c>
      <c r="AA7" s="314" t="s">
        <v>2</v>
      </c>
      <c r="AB7" s="314" t="s">
        <v>2</v>
      </c>
      <c r="AC7" s="314" t="s">
        <v>2</v>
      </c>
      <c r="AD7" s="407"/>
      <c r="AE7" s="408"/>
      <c r="AF7" s="314"/>
      <c r="AG7" s="310"/>
      <c r="AH7" s="29"/>
    </row>
    <row r="8" spans="1:34" s="21" customFormat="1" ht="18" customHeight="1" x14ac:dyDescent="0.25">
      <c r="A8" s="27"/>
      <c r="B8" s="709"/>
      <c r="C8" s="711"/>
      <c r="D8" s="27"/>
      <c r="E8" s="118">
        <v>4</v>
      </c>
      <c r="F8" s="314">
        <v>2075</v>
      </c>
      <c r="G8" s="314" t="s">
        <v>365</v>
      </c>
      <c r="H8" s="307" t="s">
        <v>366</v>
      </c>
      <c r="I8" s="314" t="s">
        <v>236</v>
      </c>
      <c r="J8" s="314" t="s">
        <v>342</v>
      </c>
      <c r="K8" s="439">
        <v>40069</v>
      </c>
      <c r="L8" s="314" t="s">
        <v>281</v>
      </c>
      <c r="M8" s="314" t="s">
        <v>286</v>
      </c>
      <c r="N8" s="314">
        <v>1</v>
      </c>
      <c r="O8" s="314" t="s">
        <v>306</v>
      </c>
      <c r="P8" s="314" t="s">
        <v>2</v>
      </c>
      <c r="Q8" s="314" t="s">
        <v>367</v>
      </c>
      <c r="R8" s="314" t="s">
        <v>307</v>
      </c>
      <c r="S8" s="440">
        <v>44753</v>
      </c>
      <c r="T8" s="441" t="s">
        <v>368</v>
      </c>
      <c r="U8" s="441" t="s">
        <v>369</v>
      </c>
      <c r="V8" s="314" t="s">
        <v>306</v>
      </c>
      <c r="W8" s="314" t="s">
        <v>2</v>
      </c>
      <c r="X8" s="445" t="s">
        <v>283</v>
      </c>
      <c r="Y8" s="445" t="s">
        <v>283</v>
      </c>
      <c r="Z8" s="314" t="s">
        <v>2</v>
      </c>
      <c r="AA8" s="314" t="s">
        <v>2</v>
      </c>
      <c r="AB8" s="314" t="s">
        <v>2</v>
      </c>
      <c r="AC8" s="314" t="s">
        <v>2</v>
      </c>
      <c r="AD8" s="407"/>
      <c r="AE8" s="408"/>
      <c r="AF8" s="314"/>
      <c r="AG8" s="310"/>
      <c r="AH8" s="29"/>
    </row>
    <row r="9" spans="1:34" s="21" customFormat="1" ht="18" customHeight="1" x14ac:dyDescent="0.25">
      <c r="A9" s="27"/>
      <c r="B9" s="288" t="s">
        <v>218</v>
      </c>
      <c r="C9" s="309" t="s">
        <v>282</v>
      </c>
      <c r="D9" s="27"/>
      <c r="E9" s="118">
        <v>5</v>
      </c>
      <c r="F9" s="314">
        <v>2086</v>
      </c>
      <c r="G9" s="314" t="s">
        <v>370</v>
      </c>
      <c r="H9" s="307" t="s">
        <v>371</v>
      </c>
      <c r="I9" s="314" t="s">
        <v>236</v>
      </c>
      <c r="J9" s="314" t="s">
        <v>305</v>
      </c>
      <c r="K9" s="439">
        <v>40346</v>
      </c>
      <c r="L9" s="314" t="s">
        <v>281</v>
      </c>
      <c r="M9" s="314" t="s">
        <v>286</v>
      </c>
      <c r="N9" s="314">
        <v>1</v>
      </c>
      <c r="O9" s="314" t="s">
        <v>306</v>
      </c>
      <c r="P9" s="314" t="s">
        <v>2</v>
      </c>
      <c r="Q9" s="314" t="s">
        <v>302</v>
      </c>
      <c r="R9" s="314" t="s">
        <v>307</v>
      </c>
      <c r="S9" s="440">
        <v>44753</v>
      </c>
      <c r="T9" s="441" t="s">
        <v>372</v>
      </c>
      <c r="U9" s="441" t="s">
        <v>373</v>
      </c>
      <c r="V9" s="314" t="s">
        <v>306</v>
      </c>
      <c r="W9" s="314" t="s">
        <v>2</v>
      </c>
      <c r="X9" s="445" t="s">
        <v>283</v>
      </c>
      <c r="Y9" s="445" t="s">
        <v>284</v>
      </c>
      <c r="Z9" s="314" t="s">
        <v>2</v>
      </c>
      <c r="AA9" s="314" t="s">
        <v>2</v>
      </c>
      <c r="AB9" s="314" t="s">
        <v>2</v>
      </c>
      <c r="AC9" s="314" t="s">
        <v>2</v>
      </c>
      <c r="AD9" s="407"/>
      <c r="AE9" s="408"/>
      <c r="AF9" s="314"/>
      <c r="AG9" s="310"/>
      <c r="AH9" s="29"/>
    </row>
    <row r="10" spans="1:34" s="21" customFormat="1" ht="18" customHeight="1" x14ac:dyDescent="0.25">
      <c r="A10" s="27"/>
      <c r="B10" s="288" t="s">
        <v>212</v>
      </c>
      <c r="C10" s="309" t="s">
        <v>288</v>
      </c>
      <c r="D10" s="27"/>
      <c r="E10" s="118">
        <v>6</v>
      </c>
      <c r="F10" s="559">
        <v>2089</v>
      </c>
      <c r="G10" s="559" t="s">
        <v>374</v>
      </c>
      <c r="H10" s="560" t="s">
        <v>375</v>
      </c>
      <c r="I10" s="314" t="s">
        <v>236</v>
      </c>
      <c r="J10" s="314" t="s">
        <v>305</v>
      </c>
      <c r="K10" s="439">
        <v>40168</v>
      </c>
      <c r="L10" s="559" t="s">
        <v>281</v>
      </c>
      <c r="M10" s="314" t="s">
        <v>286</v>
      </c>
      <c r="N10" s="559">
        <v>3</v>
      </c>
      <c r="O10" s="314" t="s">
        <v>343</v>
      </c>
      <c r="P10" s="561" t="s">
        <v>2</v>
      </c>
      <c r="Q10" s="314" t="s">
        <v>338</v>
      </c>
      <c r="R10" s="314" t="s">
        <v>307</v>
      </c>
      <c r="S10" s="440">
        <v>44753</v>
      </c>
      <c r="T10" s="445" t="s">
        <v>376</v>
      </c>
      <c r="U10" s="445" t="s">
        <v>377</v>
      </c>
      <c r="V10" s="314" t="s">
        <v>343</v>
      </c>
      <c r="W10" s="561" t="s">
        <v>2</v>
      </c>
      <c r="X10" s="560" t="s">
        <v>285</v>
      </c>
      <c r="Y10" s="560" t="s">
        <v>284</v>
      </c>
      <c r="Z10" s="314" t="s">
        <v>2</v>
      </c>
      <c r="AA10" s="314" t="s">
        <v>2</v>
      </c>
      <c r="AB10" s="314" t="s">
        <v>2</v>
      </c>
      <c r="AC10" s="314" t="s">
        <v>2</v>
      </c>
      <c r="AD10" s="407"/>
      <c r="AE10" s="408"/>
      <c r="AF10" s="314"/>
      <c r="AG10" s="310"/>
      <c r="AH10" s="29"/>
    </row>
    <row r="11" spans="1:34" s="21" customFormat="1" ht="18" customHeight="1" x14ac:dyDescent="0.25">
      <c r="A11" s="27"/>
      <c r="B11" s="288" t="s">
        <v>219</v>
      </c>
      <c r="C11" s="309" t="s">
        <v>244</v>
      </c>
      <c r="D11" s="27"/>
      <c r="E11" s="118">
        <v>7</v>
      </c>
      <c r="F11" s="559">
        <v>2115</v>
      </c>
      <c r="G11" s="559" t="s">
        <v>378</v>
      </c>
      <c r="H11" s="560" t="s">
        <v>387</v>
      </c>
      <c r="I11" s="314" t="s">
        <v>280</v>
      </c>
      <c r="J11" s="314" t="s">
        <v>305</v>
      </c>
      <c r="K11" s="439">
        <v>40333</v>
      </c>
      <c r="L11" s="559" t="s">
        <v>281</v>
      </c>
      <c r="M11" s="314" t="s">
        <v>286</v>
      </c>
      <c r="N11" s="559">
        <v>2</v>
      </c>
      <c r="O11" s="314" t="s">
        <v>379</v>
      </c>
      <c r="P11" s="561" t="s">
        <v>2</v>
      </c>
      <c r="Q11" s="314" t="s">
        <v>380</v>
      </c>
      <c r="R11" s="314" t="s">
        <v>307</v>
      </c>
      <c r="S11" s="440">
        <v>44753</v>
      </c>
      <c r="T11" s="445" t="s">
        <v>381</v>
      </c>
      <c r="U11" s="445" t="s">
        <v>382</v>
      </c>
      <c r="V11" s="314" t="s">
        <v>379</v>
      </c>
      <c r="W11" s="561" t="s">
        <v>2</v>
      </c>
      <c r="X11" s="560" t="s">
        <v>283</v>
      </c>
      <c r="Y11" s="560" t="s">
        <v>283</v>
      </c>
      <c r="Z11" s="314" t="s">
        <v>2</v>
      </c>
      <c r="AA11" s="314" t="s">
        <v>2</v>
      </c>
      <c r="AB11" s="314" t="s">
        <v>2</v>
      </c>
      <c r="AC11" s="314" t="s">
        <v>2</v>
      </c>
      <c r="AD11" s="407"/>
      <c r="AE11" s="408"/>
      <c r="AF11" s="314"/>
      <c r="AG11" s="310"/>
      <c r="AH11" s="29"/>
    </row>
    <row r="12" spans="1:34" s="21" customFormat="1" ht="18" customHeight="1" x14ac:dyDescent="0.25">
      <c r="A12" s="27"/>
      <c r="B12" s="288" t="s">
        <v>214</v>
      </c>
      <c r="C12" s="309" t="s">
        <v>245</v>
      </c>
      <c r="D12" s="27"/>
      <c r="E12" s="118">
        <v>8</v>
      </c>
      <c r="F12" s="314">
        <v>2082</v>
      </c>
      <c r="G12" s="314" t="s">
        <v>383</v>
      </c>
      <c r="H12" s="307" t="s">
        <v>384</v>
      </c>
      <c r="I12" s="314" t="s">
        <v>280</v>
      </c>
      <c r="J12" s="314" t="s">
        <v>305</v>
      </c>
      <c r="K12" s="439">
        <v>39891</v>
      </c>
      <c r="L12" s="314" t="s">
        <v>281</v>
      </c>
      <c r="M12" s="314" t="s">
        <v>286</v>
      </c>
      <c r="N12" s="314">
        <v>1</v>
      </c>
      <c r="O12" s="314" t="s">
        <v>306</v>
      </c>
      <c r="P12" s="314" t="s">
        <v>2</v>
      </c>
      <c r="Q12" s="314" t="s">
        <v>340</v>
      </c>
      <c r="R12" s="314" t="s">
        <v>307</v>
      </c>
      <c r="S12" s="440">
        <v>44753</v>
      </c>
      <c r="T12" s="441" t="s">
        <v>385</v>
      </c>
      <c r="U12" s="441" t="s">
        <v>386</v>
      </c>
      <c r="V12" s="314" t="s">
        <v>306</v>
      </c>
      <c r="W12" s="314" t="s">
        <v>2</v>
      </c>
      <c r="X12" s="445" t="s">
        <v>283</v>
      </c>
      <c r="Y12" s="445" t="s">
        <v>284</v>
      </c>
      <c r="Z12" s="314" t="s">
        <v>2</v>
      </c>
      <c r="AA12" s="314" t="s">
        <v>2</v>
      </c>
      <c r="AB12" s="314" t="s">
        <v>2</v>
      </c>
      <c r="AC12" s="314" t="s">
        <v>2</v>
      </c>
      <c r="AD12" s="407"/>
      <c r="AE12" s="408"/>
      <c r="AF12" s="314"/>
      <c r="AG12" s="310"/>
      <c r="AH12" s="29"/>
    </row>
    <row r="13" spans="1:34" s="21" customFormat="1" ht="18" customHeight="1" x14ac:dyDescent="0.25">
      <c r="A13" s="27"/>
      <c r="B13" s="288" t="s">
        <v>215</v>
      </c>
      <c r="C13" s="309"/>
      <c r="D13" s="27"/>
      <c r="E13" s="118">
        <v>9</v>
      </c>
      <c r="F13" s="314">
        <v>2088</v>
      </c>
      <c r="G13" s="314" t="s">
        <v>388</v>
      </c>
      <c r="H13" s="307" t="s">
        <v>389</v>
      </c>
      <c r="I13" s="314" t="s">
        <v>236</v>
      </c>
      <c r="J13" s="314" t="s">
        <v>305</v>
      </c>
      <c r="K13" s="439">
        <v>40434</v>
      </c>
      <c r="L13" s="314" t="s">
        <v>281</v>
      </c>
      <c r="M13" s="314" t="s">
        <v>286</v>
      </c>
      <c r="N13" s="314">
        <v>2</v>
      </c>
      <c r="O13" s="314" t="s">
        <v>306</v>
      </c>
      <c r="P13" s="314" t="s">
        <v>2</v>
      </c>
      <c r="Q13" s="314" t="s">
        <v>338</v>
      </c>
      <c r="R13" s="314" t="s">
        <v>307</v>
      </c>
      <c r="S13" s="440">
        <v>44753</v>
      </c>
      <c r="T13" s="441" t="s">
        <v>390</v>
      </c>
      <c r="U13" s="441" t="s">
        <v>391</v>
      </c>
      <c r="V13" s="314" t="s">
        <v>306</v>
      </c>
      <c r="W13" s="314" t="s">
        <v>2</v>
      </c>
      <c r="X13" s="445" t="s">
        <v>339</v>
      </c>
      <c r="Y13" s="445" t="s">
        <v>339</v>
      </c>
      <c r="Z13" s="314" t="s">
        <v>2</v>
      </c>
      <c r="AA13" s="314" t="s">
        <v>2</v>
      </c>
      <c r="AB13" s="314" t="s">
        <v>2</v>
      </c>
      <c r="AC13" s="314" t="s">
        <v>2</v>
      </c>
      <c r="AD13" s="407"/>
      <c r="AE13" s="408"/>
      <c r="AF13" s="314"/>
      <c r="AG13" s="310"/>
      <c r="AH13" s="29"/>
    </row>
    <row r="14" spans="1:34" s="21" customFormat="1" ht="18" customHeight="1" thickBot="1" x14ac:dyDescent="0.3">
      <c r="A14" s="27"/>
      <c r="B14" s="290" t="s">
        <v>220</v>
      </c>
      <c r="C14" s="311" t="s">
        <v>289</v>
      </c>
      <c r="D14" s="27"/>
      <c r="E14" s="118">
        <v>10</v>
      </c>
      <c r="F14" s="314">
        <v>2109</v>
      </c>
      <c r="G14" s="314" t="s">
        <v>392</v>
      </c>
      <c r="H14" s="307" t="s">
        <v>393</v>
      </c>
      <c r="I14" s="314" t="s">
        <v>280</v>
      </c>
      <c r="J14" s="314" t="s">
        <v>305</v>
      </c>
      <c r="K14" s="439">
        <v>40061</v>
      </c>
      <c r="L14" s="314" t="s">
        <v>281</v>
      </c>
      <c r="M14" s="314" t="s">
        <v>286</v>
      </c>
      <c r="N14" s="314">
        <v>2</v>
      </c>
      <c r="O14" s="314" t="s">
        <v>306</v>
      </c>
      <c r="P14" s="314" t="s">
        <v>2</v>
      </c>
      <c r="Q14" s="314" t="s">
        <v>338</v>
      </c>
      <c r="R14" s="314" t="s">
        <v>307</v>
      </c>
      <c r="S14" s="440">
        <v>44753</v>
      </c>
      <c r="T14" s="441" t="s">
        <v>394</v>
      </c>
      <c r="U14" s="441" t="s">
        <v>395</v>
      </c>
      <c r="V14" s="314" t="s">
        <v>306</v>
      </c>
      <c r="W14" s="314" t="s">
        <v>2</v>
      </c>
      <c r="X14" s="445" t="s">
        <v>283</v>
      </c>
      <c r="Y14" s="445" t="s">
        <v>284</v>
      </c>
      <c r="Z14" s="314" t="s">
        <v>2</v>
      </c>
      <c r="AA14" s="314" t="s">
        <v>2</v>
      </c>
      <c r="AB14" s="314" t="s">
        <v>2</v>
      </c>
      <c r="AC14" s="314" t="s">
        <v>2</v>
      </c>
      <c r="AD14" s="407"/>
      <c r="AE14" s="408"/>
      <c r="AF14" s="314"/>
      <c r="AG14" s="310"/>
      <c r="AH14" s="29"/>
    </row>
    <row r="15" spans="1:34" s="21" customFormat="1" ht="18" customHeight="1" x14ac:dyDescent="0.25">
      <c r="A15" s="27"/>
      <c r="B15" s="287" t="s">
        <v>49</v>
      </c>
      <c r="C15" s="409" t="s">
        <v>300</v>
      </c>
      <c r="D15" s="27"/>
      <c r="E15" s="118">
        <v>11</v>
      </c>
      <c r="F15" s="314">
        <v>2096</v>
      </c>
      <c r="G15" s="314" t="s">
        <v>396</v>
      </c>
      <c r="H15" s="307" t="s">
        <v>397</v>
      </c>
      <c r="I15" s="314" t="s">
        <v>280</v>
      </c>
      <c r="J15" s="314" t="s">
        <v>305</v>
      </c>
      <c r="K15" s="439">
        <v>40302</v>
      </c>
      <c r="L15" s="314" t="s">
        <v>281</v>
      </c>
      <c r="M15" s="314" t="s">
        <v>286</v>
      </c>
      <c r="N15" s="314">
        <v>2</v>
      </c>
      <c r="O15" s="314" t="s">
        <v>308</v>
      </c>
      <c r="P15" s="314" t="s">
        <v>2</v>
      </c>
      <c r="Q15" s="314" t="s">
        <v>302</v>
      </c>
      <c r="R15" s="314" t="s">
        <v>307</v>
      </c>
      <c r="S15" s="440">
        <v>44753</v>
      </c>
      <c r="T15" s="441" t="s">
        <v>398</v>
      </c>
      <c r="U15" s="441" t="s">
        <v>399</v>
      </c>
      <c r="V15" s="314" t="s">
        <v>308</v>
      </c>
      <c r="W15" s="314" t="s">
        <v>2</v>
      </c>
      <c r="X15" s="445" t="s">
        <v>283</v>
      </c>
      <c r="Y15" s="445" t="s">
        <v>284</v>
      </c>
      <c r="Z15" s="314" t="s">
        <v>2</v>
      </c>
      <c r="AA15" s="314" t="s">
        <v>2</v>
      </c>
      <c r="AB15" s="314" t="s">
        <v>2</v>
      </c>
      <c r="AC15" s="314" t="s">
        <v>2</v>
      </c>
      <c r="AD15" s="407"/>
      <c r="AE15" s="408"/>
      <c r="AF15" s="314"/>
      <c r="AG15" s="310"/>
      <c r="AH15" s="29"/>
    </row>
    <row r="16" spans="1:34" s="21" customFormat="1" ht="18" customHeight="1" x14ac:dyDescent="0.25">
      <c r="A16" s="27"/>
      <c r="B16" s="288" t="s">
        <v>27</v>
      </c>
      <c r="C16" s="410" t="s">
        <v>2</v>
      </c>
      <c r="D16" s="27"/>
      <c r="E16" s="118">
        <v>12</v>
      </c>
      <c r="F16" s="314">
        <v>2102</v>
      </c>
      <c r="G16" s="314" t="s">
        <v>400</v>
      </c>
      <c r="H16" s="307" t="s">
        <v>401</v>
      </c>
      <c r="I16" s="314" t="s">
        <v>280</v>
      </c>
      <c r="J16" s="314" t="s">
        <v>305</v>
      </c>
      <c r="K16" s="439">
        <v>40324</v>
      </c>
      <c r="L16" s="314" t="s">
        <v>281</v>
      </c>
      <c r="M16" s="314" t="s">
        <v>286</v>
      </c>
      <c r="N16" s="314">
        <v>2</v>
      </c>
      <c r="O16" s="314" t="s">
        <v>306</v>
      </c>
      <c r="P16" s="314" t="s">
        <v>2</v>
      </c>
      <c r="Q16" s="314" t="s">
        <v>338</v>
      </c>
      <c r="R16" s="314" t="s">
        <v>307</v>
      </c>
      <c r="S16" s="440">
        <v>44753</v>
      </c>
      <c r="T16" s="441" t="s">
        <v>402</v>
      </c>
      <c r="U16" s="441" t="s">
        <v>403</v>
      </c>
      <c r="V16" s="314" t="s">
        <v>306</v>
      </c>
      <c r="W16" s="314" t="s">
        <v>2</v>
      </c>
      <c r="X16" s="445" t="s">
        <v>285</v>
      </c>
      <c r="Y16" s="445" t="s">
        <v>284</v>
      </c>
      <c r="Z16" s="314" t="s">
        <v>2</v>
      </c>
      <c r="AA16" s="314" t="s">
        <v>2</v>
      </c>
      <c r="AB16" s="314" t="s">
        <v>2</v>
      </c>
      <c r="AC16" s="314" t="s">
        <v>2</v>
      </c>
      <c r="AD16" s="407"/>
      <c r="AE16" s="408"/>
      <c r="AF16" s="314"/>
      <c r="AG16" s="310"/>
      <c r="AH16" s="29"/>
    </row>
    <row r="17" spans="1:34" s="21" customFormat="1" ht="18" customHeight="1" x14ac:dyDescent="0.25">
      <c r="A17" s="27"/>
      <c r="B17" s="288" t="s">
        <v>11</v>
      </c>
      <c r="C17" s="289" t="s">
        <v>351</v>
      </c>
      <c r="D17" s="27"/>
      <c r="E17" s="118">
        <v>13</v>
      </c>
      <c r="F17" s="314">
        <v>2090</v>
      </c>
      <c r="G17" s="314" t="s">
        <v>404</v>
      </c>
      <c r="H17" s="307" t="s">
        <v>405</v>
      </c>
      <c r="I17" s="314" t="s">
        <v>236</v>
      </c>
      <c r="J17" s="314" t="s">
        <v>453</v>
      </c>
      <c r="K17" s="439">
        <v>40098</v>
      </c>
      <c r="L17" s="314" t="s">
        <v>281</v>
      </c>
      <c r="M17" s="314" t="s">
        <v>286</v>
      </c>
      <c r="N17" s="314">
        <v>5</v>
      </c>
      <c r="O17" s="314" t="s">
        <v>306</v>
      </c>
      <c r="P17" s="314" t="s">
        <v>2</v>
      </c>
      <c r="Q17" s="314" t="s">
        <v>338</v>
      </c>
      <c r="R17" s="314" t="s">
        <v>307</v>
      </c>
      <c r="S17" s="440">
        <v>44753</v>
      </c>
      <c r="T17" s="441" t="s">
        <v>406</v>
      </c>
      <c r="U17" s="441" t="s">
        <v>407</v>
      </c>
      <c r="V17" s="314" t="s">
        <v>306</v>
      </c>
      <c r="W17" s="314" t="s">
        <v>2</v>
      </c>
      <c r="X17" s="445" t="s">
        <v>408</v>
      </c>
      <c r="Y17" s="445" t="s">
        <v>283</v>
      </c>
      <c r="Z17" s="314" t="s">
        <v>2</v>
      </c>
      <c r="AA17" s="314" t="s">
        <v>2</v>
      </c>
      <c r="AB17" s="314" t="s">
        <v>2</v>
      </c>
      <c r="AC17" s="314" t="s">
        <v>2</v>
      </c>
      <c r="AD17" s="407"/>
      <c r="AE17" s="408"/>
      <c r="AF17" s="314"/>
      <c r="AG17" s="310"/>
      <c r="AH17" s="29"/>
    </row>
    <row r="18" spans="1:34" s="21" customFormat="1" ht="18" customHeight="1" x14ac:dyDescent="0.25">
      <c r="A18" s="27"/>
      <c r="B18" s="288" t="s">
        <v>79</v>
      </c>
      <c r="C18" s="411" t="s">
        <v>235</v>
      </c>
      <c r="D18" s="27"/>
      <c r="E18" s="118">
        <v>14</v>
      </c>
      <c r="F18" s="314">
        <v>2105</v>
      </c>
      <c r="G18" s="314" t="s">
        <v>409</v>
      </c>
      <c r="H18" s="307" t="s">
        <v>410</v>
      </c>
      <c r="I18" s="314" t="s">
        <v>280</v>
      </c>
      <c r="J18" s="314" t="s">
        <v>305</v>
      </c>
      <c r="K18" s="439">
        <v>39808</v>
      </c>
      <c r="L18" s="314" t="s">
        <v>281</v>
      </c>
      <c r="M18" s="314" t="s">
        <v>286</v>
      </c>
      <c r="N18" s="314">
        <v>1</v>
      </c>
      <c r="O18" s="314" t="s">
        <v>343</v>
      </c>
      <c r="P18" s="314" t="s">
        <v>2</v>
      </c>
      <c r="Q18" s="314" t="s">
        <v>338</v>
      </c>
      <c r="R18" s="314" t="s">
        <v>307</v>
      </c>
      <c r="S18" s="440">
        <v>44753</v>
      </c>
      <c r="T18" s="441" t="s">
        <v>411</v>
      </c>
      <c r="U18" s="441" t="s">
        <v>412</v>
      </c>
      <c r="V18" s="314" t="s">
        <v>343</v>
      </c>
      <c r="W18" s="314" t="s">
        <v>2</v>
      </c>
      <c r="X18" s="445" t="s">
        <v>339</v>
      </c>
      <c r="Y18" s="445" t="s">
        <v>339</v>
      </c>
      <c r="Z18" s="314" t="s">
        <v>2</v>
      </c>
      <c r="AA18" s="314" t="s">
        <v>2</v>
      </c>
      <c r="AB18" s="314" t="s">
        <v>2</v>
      </c>
      <c r="AC18" s="314" t="s">
        <v>2</v>
      </c>
      <c r="AD18" s="407"/>
      <c r="AE18" s="408"/>
      <c r="AF18" s="314"/>
      <c r="AG18" s="310"/>
      <c r="AH18" s="29"/>
    </row>
    <row r="19" spans="1:34" s="21" customFormat="1" ht="18" customHeight="1" x14ac:dyDescent="0.25">
      <c r="A19" s="27"/>
      <c r="B19" s="288" t="s">
        <v>12</v>
      </c>
      <c r="C19" s="412">
        <v>1</v>
      </c>
      <c r="D19" s="27"/>
      <c r="E19" s="118">
        <v>15</v>
      </c>
      <c r="F19" s="314">
        <v>2079</v>
      </c>
      <c r="G19" s="314" t="s">
        <v>413</v>
      </c>
      <c r="H19" s="307" t="s">
        <v>414</v>
      </c>
      <c r="I19" s="314" t="s">
        <v>280</v>
      </c>
      <c r="J19" s="314" t="s">
        <v>305</v>
      </c>
      <c r="K19" s="439">
        <v>40251</v>
      </c>
      <c r="L19" s="314" t="s">
        <v>281</v>
      </c>
      <c r="M19" s="314" t="s">
        <v>286</v>
      </c>
      <c r="N19" s="314">
        <v>1</v>
      </c>
      <c r="O19" s="314" t="s">
        <v>306</v>
      </c>
      <c r="P19" s="314" t="s">
        <v>2</v>
      </c>
      <c r="Q19" s="314" t="s">
        <v>341</v>
      </c>
      <c r="R19" s="314" t="s">
        <v>307</v>
      </c>
      <c r="S19" s="440">
        <v>44753</v>
      </c>
      <c r="T19" s="441" t="s">
        <v>415</v>
      </c>
      <c r="U19" s="441" t="s">
        <v>416</v>
      </c>
      <c r="V19" s="314" t="s">
        <v>306</v>
      </c>
      <c r="W19" s="314" t="s">
        <v>2</v>
      </c>
      <c r="X19" s="445" t="s">
        <v>283</v>
      </c>
      <c r="Y19" s="445" t="s">
        <v>284</v>
      </c>
      <c r="Z19" s="314" t="s">
        <v>2</v>
      </c>
      <c r="AA19" s="314" t="s">
        <v>2</v>
      </c>
      <c r="AB19" s="314" t="s">
        <v>2</v>
      </c>
      <c r="AC19" s="314" t="s">
        <v>2</v>
      </c>
      <c r="AD19" s="407"/>
      <c r="AE19" s="408"/>
      <c r="AF19" s="314"/>
      <c r="AG19" s="310"/>
      <c r="AH19" s="29"/>
    </row>
    <row r="20" spans="1:34" s="21" customFormat="1" ht="18" customHeight="1" x14ac:dyDescent="0.25">
      <c r="A20" s="27"/>
      <c r="B20" s="288" t="s">
        <v>13</v>
      </c>
      <c r="C20" s="412" t="s">
        <v>304</v>
      </c>
      <c r="D20" s="27"/>
      <c r="E20" s="118">
        <v>16</v>
      </c>
      <c r="F20" s="314">
        <v>2106</v>
      </c>
      <c r="G20" s="314" t="s">
        <v>417</v>
      </c>
      <c r="H20" s="307" t="s">
        <v>418</v>
      </c>
      <c r="I20" s="314" t="s">
        <v>280</v>
      </c>
      <c r="J20" s="314" t="s">
        <v>305</v>
      </c>
      <c r="K20" s="439">
        <v>40548</v>
      </c>
      <c r="L20" s="314" t="s">
        <v>281</v>
      </c>
      <c r="M20" s="314" t="s">
        <v>286</v>
      </c>
      <c r="N20" s="314">
        <v>1</v>
      </c>
      <c r="O20" s="314" t="s">
        <v>343</v>
      </c>
      <c r="P20" s="314" t="s">
        <v>2</v>
      </c>
      <c r="Q20" s="314" t="s">
        <v>340</v>
      </c>
      <c r="R20" s="314" t="s">
        <v>307</v>
      </c>
      <c r="S20" s="440">
        <v>44753</v>
      </c>
      <c r="T20" s="441" t="s">
        <v>419</v>
      </c>
      <c r="U20" s="441" t="s">
        <v>420</v>
      </c>
      <c r="V20" s="314" t="s">
        <v>343</v>
      </c>
      <c r="W20" s="314" t="s">
        <v>2</v>
      </c>
      <c r="X20" s="445" t="s">
        <v>283</v>
      </c>
      <c r="Y20" s="445" t="s">
        <v>284</v>
      </c>
      <c r="Z20" s="314" t="s">
        <v>2</v>
      </c>
      <c r="AA20" s="314" t="s">
        <v>2</v>
      </c>
      <c r="AB20" s="314" t="s">
        <v>2</v>
      </c>
      <c r="AC20" s="314" t="s">
        <v>2</v>
      </c>
      <c r="AD20" s="407"/>
      <c r="AE20" s="408"/>
      <c r="AF20" s="314"/>
      <c r="AG20" s="310"/>
      <c r="AH20" s="29"/>
    </row>
    <row r="21" spans="1:34" s="21" customFormat="1" ht="18" customHeight="1" x14ac:dyDescent="0.25">
      <c r="A21" s="27"/>
      <c r="B21" s="288" t="s">
        <v>15</v>
      </c>
      <c r="C21" s="410" t="s">
        <v>348</v>
      </c>
      <c r="D21" s="27"/>
      <c r="E21" s="118">
        <v>17</v>
      </c>
      <c r="F21" s="314">
        <v>2092</v>
      </c>
      <c r="G21" s="314" t="s">
        <v>421</v>
      </c>
      <c r="H21" s="307" t="s">
        <v>422</v>
      </c>
      <c r="I21" s="314" t="s">
        <v>236</v>
      </c>
      <c r="J21" s="314" t="s">
        <v>305</v>
      </c>
      <c r="K21" s="439">
        <v>40095</v>
      </c>
      <c r="L21" s="314" t="s">
        <v>281</v>
      </c>
      <c r="M21" s="314" t="s">
        <v>286</v>
      </c>
      <c r="N21" s="314">
        <v>2</v>
      </c>
      <c r="O21" s="314" t="s">
        <v>306</v>
      </c>
      <c r="P21" s="314" t="s">
        <v>2</v>
      </c>
      <c r="Q21" s="314" t="s">
        <v>338</v>
      </c>
      <c r="R21" s="314" t="s">
        <v>307</v>
      </c>
      <c r="S21" s="440">
        <v>44753</v>
      </c>
      <c r="T21" s="441" t="s">
        <v>423</v>
      </c>
      <c r="U21" s="441" t="s">
        <v>424</v>
      </c>
      <c r="V21" s="314" t="s">
        <v>306</v>
      </c>
      <c r="W21" s="314" t="s">
        <v>2</v>
      </c>
      <c r="X21" s="445" t="s">
        <v>283</v>
      </c>
      <c r="Y21" s="445" t="s">
        <v>283</v>
      </c>
      <c r="Z21" s="314" t="s">
        <v>2</v>
      </c>
      <c r="AA21" s="314" t="s">
        <v>2</v>
      </c>
      <c r="AB21" s="314" t="s">
        <v>2</v>
      </c>
      <c r="AC21" s="314" t="s">
        <v>2</v>
      </c>
      <c r="AD21" s="407"/>
      <c r="AE21" s="408"/>
      <c r="AF21" s="314"/>
      <c r="AG21" s="310"/>
      <c r="AH21" s="29"/>
    </row>
    <row r="22" spans="1:34" s="21" customFormat="1" ht="18" customHeight="1" x14ac:dyDescent="0.25">
      <c r="A22" s="27"/>
      <c r="B22" s="288" t="s">
        <v>27</v>
      </c>
      <c r="C22" s="413" t="s">
        <v>2</v>
      </c>
      <c r="D22" s="27"/>
      <c r="E22" s="118">
        <v>18</v>
      </c>
      <c r="F22" s="314">
        <v>2114</v>
      </c>
      <c r="G22" s="314" t="s">
        <v>425</v>
      </c>
      <c r="H22" s="307" t="s">
        <v>426</v>
      </c>
      <c r="I22" s="314" t="s">
        <v>236</v>
      </c>
      <c r="J22" s="314" t="s">
        <v>305</v>
      </c>
      <c r="K22" s="439">
        <v>40177</v>
      </c>
      <c r="L22" s="314" t="s">
        <v>281</v>
      </c>
      <c r="M22" s="314" t="s">
        <v>286</v>
      </c>
      <c r="N22" s="314">
        <v>2</v>
      </c>
      <c r="O22" s="314" t="s">
        <v>427</v>
      </c>
      <c r="P22" s="314" t="s">
        <v>2</v>
      </c>
      <c r="Q22" s="314" t="s">
        <v>367</v>
      </c>
      <c r="R22" s="314" t="s">
        <v>307</v>
      </c>
      <c r="S22" s="440">
        <v>44753</v>
      </c>
      <c r="T22" s="441" t="s">
        <v>428</v>
      </c>
      <c r="U22" s="441" t="s">
        <v>429</v>
      </c>
      <c r="V22" s="314" t="s">
        <v>427</v>
      </c>
      <c r="W22" s="314" t="s">
        <v>2</v>
      </c>
      <c r="X22" s="445" t="s">
        <v>283</v>
      </c>
      <c r="Y22" s="445" t="s">
        <v>284</v>
      </c>
      <c r="Z22" s="314" t="s">
        <v>2</v>
      </c>
      <c r="AA22" s="314" t="s">
        <v>2</v>
      </c>
      <c r="AB22" s="314" t="s">
        <v>2</v>
      </c>
      <c r="AC22" s="314" t="s">
        <v>2</v>
      </c>
      <c r="AD22" s="407"/>
      <c r="AE22" s="408"/>
      <c r="AF22" s="314"/>
      <c r="AG22" s="310"/>
      <c r="AH22" s="29"/>
    </row>
    <row r="23" spans="1:34" s="21" customFormat="1" ht="18" customHeight="1" x14ac:dyDescent="0.25">
      <c r="A23" s="27"/>
      <c r="B23" s="288" t="s">
        <v>50</v>
      </c>
      <c r="C23" s="414" t="s">
        <v>282</v>
      </c>
      <c r="D23" s="27"/>
      <c r="E23" s="118">
        <v>19</v>
      </c>
      <c r="F23" s="314">
        <v>2149</v>
      </c>
      <c r="G23" s="314" t="s">
        <v>430</v>
      </c>
      <c r="H23" s="307" t="s">
        <v>431</v>
      </c>
      <c r="I23" s="314" t="s">
        <v>236</v>
      </c>
      <c r="J23" s="314" t="s">
        <v>305</v>
      </c>
      <c r="K23" s="439">
        <v>40236</v>
      </c>
      <c r="L23" s="314" t="s">
        <v>281</v>
      </c>
      <c r="M23" s="314" t="s">
        <v>286</v>
      </c>
      <c r="N23" s="314">
        <v>2</v>
      </c>
      <c r="O23" s="314" t="s">
        <v>432</v>
      </c>
      <c r="P23" s="314" t="s">
        <v>2</v>
      </c>
      <c r="Q23" s="314" t="s">
        <v>433</v>
      </c>
      <c r="R23" s="314" t="s">
        <v>307</v>
      </c>
      <c r="S23" s="440">
        <v>44753</v>
      </c>
      <c r="T23" s="441" t="s">
        <v>434</v>
      </c>
      <c r="U23" s="441" t="s">
        <v>435</v>
      </c>
      <c r="V23" s="314" t="s">
        <v>432</v>
      </c>
      <c r="W23" s="314" t="s">
        <v>2</v>
      </c>
      <c r="X23" s="445" t="s">
        <v>408</v>
      </c>
      <c r="Y23" s="445" t="s">
        <v>284</v>
      </c>
      <c r="Z23" s="314" t="s">
        <v>2</v>
      </c>
      <c r="AA23" s="314" t="s">
        <v>2</v>
      </c>
      <c r="AB23" s="314" t="s">
        <v>2</v>
      </c>
      <c r="AC23" s="314" t="s">
        <v>2</v>
      </c>
      <c r="AD23" s="407"/>
      <c r="AE23" s="408"/>
      <c r="AF23" s="314"/>
      <c r="AG23" s="310"/>
      <c r="AH23" s="29"/>
    </row>
    <row r="24" spans="1:34" s="21" customFormat="1" ht="18" customHeight="1" thickBot="1" x14ac:dyDescent="0.3">
      <c r="A24" s="27"/>
      <c r="B24" s="290" t="s">
        <v>301</v>
      </c>
      <c r="C24" s="415">
        <v>45640</v>
      </c>
      <c r="D24" s="27"/>
      <c r="E24" s="118">
        <v>20</v>
      </c>
      <c r="F24" s="314">
        <v>2110</v>
      </c>
      <c r="G24" s="314" t="s">
        <v>436</v>
      </c>
      <c r="H24" s="307" t="s">
        <v>437</v>
      </c>
      <c r="I24" s="314" t="s">
        <v>236</v>
      </c>
      <c r="J24" s="314" t="s">
        <v>305</v>
      </c>
      <c r="K24" s="439">
        <v>39942</v>
      </c>
      <c r="L24" s="314" t="s">
        <v>281</v>
      </c>
      <c r="M24" s="314" t="s">
        <v>286</v>
      </c>
      <c r="N24" s="314">
        <v>4</v>
      </c>
      <c r="O24" s="314" t="s">
        <v>306</v>
      </c>
      <c r="P24" s="314" t="s">
        <v>2</v>
      </c>
      <c r="Q24" s="314" t="s">
        <v>344</v>
      </c>
      <c r="R24" s="314" t="s">
        <v>307</v>
      </c>
      <c r="S24" s="440">
        <v>44753</v>
      </c>
      <c r="T24" s="441" t="s">
        <v>438</v>
      </c>
      <c r="U24" s="441" t="s">
        <v>439</v>
      </c>
      <c r="V24" s="314" t="s">
        <v>306</v>
      </c>
      <c r="W24" s="314" t="s">
        <v>2</v>
      </c>
      <c r="X24" s="445" t="s">
        <v>408</v>
      </c>
      <c r="Y24" s="445" t="s">
        <v>284</v>
      </c>
      <c r="Z24" s="314" t="s">
        <v>2</v>
      </c>
      <c r="AA24" s="314" t="s">
        <v>2</v>
      </c>
      <c r="AB24" s="314" t="s">
        <v>2</v>
      </c>
      <c r="AC24" s="314" t="s">
        <v>2</v>
      </c>
      <c r="AD24" s="407"/>
      <c r="AE24" s="408"/>
      <c r="AF24" s="314"/>
      <c r="AG24" s="310"/>
      <c r="AH24" s="29"/>
    </row>
    <row r="25" spans="1:34" s="21" customFormat="1" ht="18" customHeight="1" thickBot="1" x14ac:dyDescent="0.3">
      <c r="A25" s="27"/>
      <c r="B25" s="290"/>
      <c r="C25" s="415"/>
      <c r="D25" s="27"/>
      <c r="E25" s="118">
        <v>21</v>
      </c>
      <c r="F25" s="314">
        <v>2098</v>
      </c>
      <c r="G25" s="314" t="s">
        <v>440</v>
      </c>
      <c r="H25" s="307" t="s">
        <v>441</v>
      </c>
      <c r="I25" s="314" t="s">
        <v>280</v>
      </c>
      <c r="J25" s="314" t="s">
        <v>305</v>
      </c>
      <c r="K25" s="439">
        <v>40270</v>
      </c>
      <c r="L25" s="314" t="s">
        <v>281</v>
      </c>
      <c r="M25" s="314" t="s">
        <v>286</v>
      </c>
      <c r="N25" s="314">
        <v>1</v>
      </c>
      <c r="O25" s="314" t="s">
        <v>306</v>
      </c>
      <c r="P25" s="314" t="s">
        <v>2</v>
      </c>
      <c r="Q25" s="314" t="s">
        <v>338</v>
      </c>
      <c r="R25" s="314" t="s">
        <v>307</v>
      </c>
      <c r="S25" s="440">
        <v>44753</v>
      </c>
      <c r="T25" s="441" t="s">
        <v>442</v>
      </c>
      <c r="U25" s="441" t="s">
        <v>443</v>
      </c>
      <c r="V25" s="314" t="s">
        <v>306</v>
      </c>
      <c r="W25" s="314" t="s">
        <v>2</v>
      </c>
      <c r="X25" s="445" t="s">
        <v>283</v>
      </c>
      <c r="Y25" s="445" t="s">
        <v>284</v>
      </c>
      <c r="Z25" s="314" t="s">
        <v>2</v>
      </c>
      <c r="AA25" s="314" t="s">
        <v>2</v>
      </c>
      <c r="AB25" s="314" t="s">
        <v>2</v>
      </c>
      <c r="AC25" s="314" t="s">
        <v>2</v>
      </c>
      <c r="AD25" s="407"/>
      <c r="AE25" s="408"/>
      <c r="AF25" s="314"/>
      <c r="AG25" s="310"/>
      <c r="AH25" s="29"/>
    </row>
    <row r="26" spans="1:34" s="21" customFormat="1" ht="18" customHeight="1" x14ac:dyDescent="0.25">
      <c r="A26" s="27"/>
      <c r="B26" s="304" t="s">
        <v>248</v>
      </c>
      <c r="C26" s="303">
        <v>23</v>
      </c>
      <c r="D26" s="27"/>
      <c r="E26" s="118">
        <v>22</v>
      </c>
      <c r="F26" s="314">
        <v>2080</v>
      </c>
      <c r="G26" s="314" t="s">
        <v>444</v>
      </c>
      <c r="H26" s="307" t="s">
        <v>445</v>
      </c>
      <c r="I26" s="314" t="s">
        <v>236</v>
      </c>
      <c r="J26" s="314" t="s">
        <v>305</v>
      </c>
      <c r="K26" s="439">
        <v>40088</v>
      </c>
      <c r="L26" s="314" t="s">
        <v>281</v>
      </c>
      <c r="M26" s="314" t="s">
        <v>286</v>
      </c>
      <c r="N26" s="314">
        <v>1</v>
      </c>
      <c r="O26" s="314" t="s">
        <v>306</v>
      </c>
      <c r="P26" s="314" t="s">
        <v>2</v>
      </c>
      <c r="Q26" s="314" t="s">
        <v>367</v>
      </c>
      <c r="R26" s="314" t="s">
        <v>307</v>
      </c>
      <c r="S26" s="440">
        <v>44753</v>
      </c>
      <c r="T26" s="441" t="s">
        <v>446</v>
      </c>
      <c r="U26" s="441" t="s">
        <v>447</v>
      </c>
      <c r="V26" s="314" t="s">
        <v>306</v>
      </c>
      <c r="W26" s="314" t="s">
        <v>2</v>
      </c>
      <c r="X26" s="445" t="s">
        <v>283</v>
      </c>
      <c r="Y26" s="445" t="s">
        <v>284</v>
      </c>
      <c r="Z26" s="314" t="s">
        <v>2</v>
      </c>
      <c r="AA26" s="314" t="s">
        <v>2</v>
      </c>
      <c r="AB26" s="314" t="s">
        <v>2</v>
      </c>
      <c r="AC26" s="314" t="s">
        <v>2</v>
      </c>
      <c r="AD26" s="407"/>
      <c r="AE26" s="408"/>
      <c r="AF26" s="314"/>
      <c r="AG26" s="310"/>
      <c r="AH26" s="29"/>
    </row>
    <row r="27" spans="1:34" s="21" customFormat="1" ht="18" customHeight="1" x14ac:dyDescent="0.25">
      <c r="A27" s="27"/>
      <c r="B27" s="286"/>
      <c r="C27" s="299" t="s">
        <v>246</v>
      </c>
      <c r="D27" s="27"/>
      <c r="E27" s="118">
        <v>23</v>
      </c>
      <c r="F27" s="314">
        <v>2101</v>
      </c>
      <c r="G27" s="314" t="s">
        <v>448</v>
      </c>
      <c r="H27" s="307" t="s">
        <v>449</v>
      </c>
      <c r="I27" s="314" t="s">
        <v>280</v>
      </c>
      <c r="J27" s="314" t="s">
        <v>305</v>
      </c>
      <c r="K27" s="439">
        <v>39243</v>
      </c>
      <c r="L27" s="314" t="s">
        <v>281</v>
      </c>
      <c r="M27" s="314" t="s">
        <v>286</v>
      </c>
      <c r="N27" s="314">
        <v>2</v>
      </c>
      <c r="O27" s="314" t="s">
        <v>343</v>
      </c>
      <c r="P27" s="314" t="s">
        <v>2</v>
      </c>
      <c r="Q27" s="314" t="s">
        <v>362</v>
      </c>
      <c r="R27" s="314" t="s">
        <v>307</v>
      </c>
      <c r="S27" s="440">
        <v>44753</v>
      </c>
      <c r="T27" s="441" t="s">
        <v>450</v>
      </c>
      <c r="U27" s="441" t="s">
        <v>451</v>
      </c>
      <c r="V27" s="314" t="s">
        <v>343</v>
      </c>
      <c r="W27" s="314" t="s">
        <v>2</v>
      </c>
      <c r="X27" s="445" t="s">
        <v>339</v>
      </c>
      <c r="Y27" s="445" t="s">
        <v>339</v>
      </c>
      <c r="Z27" s="314"/>
      <c r="AA27" s="314"/>
      <c r="AB27" s="314"/>
      <c r="AC27" s="314"/>
      <c r="AD27" s="407"/>
      <c r="AE27" s="408"/>
      <c r="AF27" s="314"/>
      <c r="AG27" s="310"/>
      <c r="AH27" s="29"/>
    </row>
    <row r="28" spans="1:34" s="21" customFormat="1" ht="18" customHeight="1" x14ac:dyDescent="0.25">
      <c r="A28" s="27"/>
      <c r="B28" s="286"/>
      <c r="C28" s="299" t="str">
        <f>TEXT(1234,C27)</f>
        <v>1234</v>
      </c>
      <c r="D28" s="27"/>
      <c r="E28" s="118">
        <v>24</v>
      </c>
      <c r="F28" s="314"/>
      <c r="G28" s="314"/>
      <c r="H28" s="307"/>
      <c r="I28" s="314"/>
      <c r="J28" s="314"/>
      <c r="K28" s="439"/>
      <c r="L28" s="314"/>
      <c r="M28" s="314"/>
      <c r="N28" s="314"/>
      <c r="O28" s="314"/>
      <c r="P28" s="314"/>
      <c r="Q28" s="314"/>
      <c r="R28" s="314"/>
      <c r="S28" s="440"/>
      <c r="T28" s="441"/>
      <c r="U28" s="441"/>
      <c r="V28" s="314"/>
      <c r="W28" s="314"/>
      <c r="X28" s="445"/>
      <c r="Y28" s="445"/>
      <c r="Z28" s="314"/>
      <c r="AA28" s="314"/>
      <c r="AB28" s="314"/>
      <c r="AC28" s="314"/>
      <c r="AD28" s="407"/>
      <c r="AE28" s="408"/>
      <c r="AF28" s="314"/>
      <c r="AG28" s="310"/>
      <c r="AH28" s="29"/>
    </row>
    <row r="29" spans="1:34" s="21" customFormat="1" ht="18" customHeight="1" x14ac:dyDescent="0.25">
      <c r="A29" s="27"/>
      <c r="B29" s="286"/>
      <c r="C29" s="299" t="s">
        <v>247</v>
      </c>
      <c r="D29" s="27"/>
      <c r="E29" s="118">
        <v>25</v>
      </c>
      <c r="F29" s="314"/>
      <c r="G29" s="314"/>
      <c r="H29" s="307"/>
      <c r="I29" s="314"/>
      <c r="J29" s="314"/>
      <c r="K29" s="439"/>
      <c r="L29" s="314"/>
      <c r="M29" s="314"/>
      <c r="N29" s="314"/>
      <c r="O29" s="314"/>
      <c r="P29" s="314"/>
      <c r="Q29" s="314"/>
      <c r="R29" s="314"/>
      <c r="S29" s="440"/>
      <c r="T29" s="441"/>
      <c r="U29" s="441"/>
      <c r="V29" s="314"/>
      <c r="W29" s="314"/>
      <c r="X29" s="445"/>
      <c r="Y29" s="445"/>
      <c r="Z29" s="314"/>
      <c r="AA29" s="314"/>
      <c r="AB29" s="314"/>
      <c r="AC29" s="314"/>
      <c r="AD29" s="407"/>
      <c r="AE29" s="408"/>
      <c r="AF29" s="314"/>
      <c r="AG29" s="310"/>
      <c r="AH29" s="29"/>
    </row>
    <row r="30" spans="1:34" s="21" customFormat="1" ht="18" customHeight="1" x14ac:dyDescent="0.25">
      <c r="A30" s="27"/>
      <c r="B30" s="286"/>
      <c r="C30" s="299" t="str">
        <f>TEXT(12345678,C29)</f>
        <v>0012345678</v>
      </c>
      <c r="D30" s="27"/>
      <c r="E30" s="118">
        <v>26</v>
      </c>
      <c r="F30" s="314"/>
      <c r="G30" s="314"/>
      <c r="H30" s="307"/>
      <c r="I30" s="314"/>
      <c r="J30" s="314"/>
      <c r="K30" s="439"/>
      <c r="L30" s="314"/>
      <c r="M30" s="314"/>
      <c r="N30" s="314"/>
      <c r="O30" s="314"/>
      <c r="P30" s="314"/>
      <c r="Q30" s="314"/>
      <c r="R30" s="314"/>
      <c r="S30" s="440"/>
      <c r="T30" s="441"/>
      <c r="U30" s="441"/>
      <c r="V30" s="314"/>
      <c r="W30" s="314"/>
      <c r="X30" s="445"/>
      <c r="Y30" s="445"/>
      <c r="Z30" s="314"/>
      <c r="AA30" s="314"/>
      <c r="AB30" s="314"/>
      <c r="AC30" s="314"/>
      <c r="AD30" s="407"/>
      <c r="AE30" s="408"/>
      <c r="AF30" s="314"/>
      <c r="AG30" s="310"/>
      <c r="AH30" s="29"/>
    </row>
    <row r="31" spans="1:34" s="21" customFormat="1" ht="18" customHeight="1" x14ac:dyDescent="0.25">
      <c r="A31" s="27"/>
      <c r="B31" s="286"/>
      <c r="C31" s="286"/>
      <c r="D31" s="27"/>
      <c r="E31" s="118">
        <v>27</v>
      </c>
      <c r="F31" s="314"/>
      <c r="G31" s="314"/>
      <c r="H31" s="307"/>
      <c r="I31" s="314"/>
      <c r="J31" s="314"/>
      <c r="K31" s="439"/>
      <c r="L31" s="314"/>
      <c r="M31" s="314"/>
      <c r="N31" s="314"/>
      <c r="O31" s="314"/>
      <c r="P31" s="314"/>
      <c r="Q31" s="314"/>
      <c r="R31" s="314"/>
      <c r="S31" s="440"/>
      <c r="T31" s="442"/>
      <c r="U31" s="441"/>
      <c r="V31" s="314"/>
      <c r="W31" s="314"/>
      <c r="X31" s="445"/>
      <c r="Y31" s="445"/>
      <c r="Z31" s="314"/>
      <c r="AA31" s="314"/>
      <c r="AB31" s="314"/>
      <c r="AC31" s="314"/>
      <c r="AD31" s="407"/>
      <c r="AE31" s="408"/>
      <c r="AF31" s="314"/>
      <c r="AG31" s="310"/>
      <c r="AH31" s="29"/>
    </row>
    <row r="32" spans="1:34" s="21" customFormat="1" ht="18" customHeight="1" x14ac:dyDescent="0.25">
      <c r="A32" s="27"/>
      <c r="B32" s="692" t="s">
        <v>293</v>
      </c>
      <c r="C32" s="692"/>
      <c r="D32" s="27"/>
      <c r="E32" s="118">
        <v>28</v>
      </c>
      <c r="F32" s="314"/>
      <c r="G32" s="314"/>
      <c r="H32" s="307"/>
      <c r="I32" s="314"/>
      <c r="J32" s="314"/>
      <c r="K32" s="439"/>
      <c r="L32" s="314"/>
      <c r="M32" s="314"/>
      <c r="N32" s="314"/>
      <c r="O32" s="314"/>
      <c r="P32" s="314"/>
      <c r="Q32" s="314"/>
      <c r="R32" s="314"/>
      <c r="S32" s="440"/>
      <c r="T32" s="446"/>
      <c r="U32" s="446"/>
      <c r="V32" s="314"/>
      <c r="W32" s="314"/>
      <c r="X32" s="446"/>
      <c r="Y32" s="446"/>
      <c r="Z32" s="314"/>
      <c r="AA32" s="314"/>
      <c r="AB32" s="314"/>
      <c r="AC32" s="314"/>
      <c r="AD32" s="407"/>
      <c r="AE32" s="408"/>
      <c r="AF32" s="314"/>
      <c r="AG32" s="310"/>
      <c r="AH32" s="29"/>
    </row>
    <row r="33" spans="1:34" s="21" customFormat="1" ht="18" customHeight="1" x14ac:dyDescent="0.25">
      <c r="A33" s="27"/>
      <c r="B33" s="692"/>
      <c r="C33" s="692"/>
      <c r="D33" s="27"/>
      <c r="E33" s="118">
        <v>29</v>
      </c>
      <c r="F33" s="314"/>
      <c r="G33" s="314"/>
      <c r="H33" s="307"/>
      <c r="I33" s="314"/>
      <c r="J33" s="314"/>
      <c r="K33" s="439"/>
      <c r="L33" s="314"/>
      <c r="M33" s="314"/>
      <c r="N33" s="314"/>
      <c r="O33" s="314"/>
      <c r="P33" s="314"/>
      <c r="Q33" s="314"/>
      <c r="R33" s="314"/>
      <c r="S33" s="440"/>
      <c r="T33" s="446"/>
      <c r="U33" s="446"/>
      <c r="V33" s="314"/>
      <c r="W33" s="314"/>
      <c r="X33" s="446"/>
      <c r="Y33" s="446"/>
      <c r="Z33" s="314"/>
      <c r="AA33" s="314"/>
      <c r="AB33" s="314"/>
      <c r="AC33" s="314"/>
      <c r="AD33" s="407"/>
      <c r="AE33" s="408"/>
      <c r="AF33" s="314"/>
      <c r="AG33" s="310"/>
      <c r="AH33" s="29"/>
    </row>
    <row r="34" spans="1:34" s="21" customFormat="1" ht="18" customHeight="1" x14ac:dyDescent="0.25">
      <c r="A34" s="27"/>
      <c r="B34" s="148"/>
      <c r="C34" s="286"/>
      <c r="D34" s="27"/>
      <c r="E34" s="118">
        <v>30</v>
      </c>
      <c r="F34" s="314"/>
      <c r="G34" s="314"/>
      <c r="H34" s="307"/>
      <c r="I34" s="314"/>
      <c r="J34" s="314"/>
      <c r="K34" s="439"/>
      <c r="L34" s="314"/>
      <c r="M34" s="314"/>
      <c r="N34" s="314"/>
      <c r="O34" s="314"/>
      <c r="P34" s="314"/>
      <c r="Q34" s="314"/>
      <c r="R34" s="314"/>
      <c r="S34" s="440"/>
      <c r="T34" s="446"/>
      <c r="U34" s="446"/>
      <c r="V34" s="314"/>
      <c r="W34" s="314"/>
      <c r="X34" s="446"/>
      <c r="Y34" s="446"/>
      <c r="Z34" s="314"/>
      <c r="AA34" s="314"/>
      <c r="AB34" s="314"/>
      <c r="AC34" s="314"/>
      <c r="AD34" s="407"/>
      <c r="AE34" s="408"/>
      <c r="AF34" s="314"/>
      <c r="AG34" s="310"/>
      <c r="AH34" s="29"/>
    </row>
    <row r="35" spans="1:34" s="21" customFormat="1" ht="18" customHeight="1" x14ac:dyDescent="0.25">
      <c r="A35" s="27"/>
      <c r="B35" s="298"/>
      <c r="C35" s="298"/>
      <c r="D35" s="27"/>
      <c r="E35" s="118">
        <v>31</v>
      </c>
      <c r="F35" s="314"/>
      <c r="G35" s="314"/>
      <c r="H35" s="307"/>
      <c r="I35" s="314"/>
      <c r="J35" s="314"/>
      <c r="K35" s="439"/>
      <c r="L35" s="314"/>
      <c r="M35" s="314"/>
      <c r="N35" s="314"/>
      <c r="O35" s="314"/>
      <c r="P35" s="314"/>
      <c r="Q35" s="314"/>
      <c r="R35" s="314"/>
      <c r="S35" s="435"/>
      <c r="T35" s="446"/>
      <c r="U35" s="446"/>
      <c r="V35" s="314"/>
      <c r="W35" s="314"/>
      <c r="X35" s="314"/>
      <c r="Y35" s="446"/>
      <c r="Z35" s="314"/>
      <c r="AA35" s="314"/>
      <c r="AB35" s="314"/>
      <c r="AC35" s="314"/>
      <c r="AD35" s="407"/>
      <c r="AE35" s="408"/>
      <c r="AF35" s="314"/>
      <c r="AG35" s="310"/>
      <c r="AH35" s="29"/>
    </row>
    <row r="36" spans="1:34" s="21" customFormat="1" ht="18" customHeight="1" x14ac:dyDescent="0.25">
      <c r="A36" s="27"/>
      <c r="B36" s="298"/>
      <c r="C36" s="298"/>
      <c r="D36" s="27"/>
      <c r="E36" s="118"/>
      <c r="F36" s="314"/>
      <c r="G36" s="314"/>
      <c r="H36" s="307"/>
      <c r="I36" s="314"/>
      <c r="J36" s="314"/>
      <c r="K36" s="315"/>
      <c r="L36" s="314"/>
      <c r="M36" s="314"/>
      <c r="N36" s="314"/>
      <c r="O36" s="314"/>
      <c r="P36" s="314"/>
      <c r="Q36" s="314"/>
      <c r="R36" s="314"/>
      <c r="S36" s="435"/>
      <c r="T36" s="314"/>
      <c r="U36" s="314"/>
      <c r="V36" s="314"/>
      <c r="W36" s="314"/>
      <c r="X36" s="314"/>
      <c r="Y36" s="314"/>
      <c r="Z36" s="314"/>
      <c r="AA36" s="314"/>
      <c r="AB36" s="314"/>
      <c r="AC36" s="314"/>
      <c r="AD36" s="407"/>
      <c r="AE36" s="408"/>
      <c r="AF36" s="314"/>
      <c r="AG36" s="310"/>
      <c r="AH36" s="29"/>
    </row>
    <row r="37" spans="1:34" s="21" customFormat="1" ht="18" customHeight="1" x14ac:dyDescent="0.25">
      <c r="A37" s="27"/>
      <c r="B37" s="298"/>
      <c r="C37" s="298"/>
      <c r="D37" s="27"/>
      <c r="E37" s="118"/>
      <c r="F37" s="314"/>
      <c r="G37" s="314"/>
      <c r="H37" s="307"/>
      <c r="I37" s="314"/>
      <c r="J37" s="314"/>
      <c r="K37" s="315"/>
      <c r="L37" s="314"/>
      <c r="M37" s="314"/>
      <c r="N37" s="314"/>
      <c r="O37" s="314"/>
      <c r="P37" s="314"/>
      <c r="Q37" s="314"/>
      <c r="R37" s="314"/>
      <c r="S37" s="435"/>
      <c r="T37" s="314"/>
      <c r="U37" s="314"/>
      <c r="V37" s="314"/>
      <c r="W37" s="314"/>
      <c r="X37" s="314"/>
      <c r="Y37" s="314"/>
      <c r="Z37" s="314"/>
      <c r="AA37" s="314"/>
      <c r="AB37" s="314"/>
      <c r="AC37" s="314"/>
      <c r="AD37" s="407"/>
      <c r="AE37" s="408"/>
      <c r="AF37" s="314"/>
      <c r="AG37" s="310"/>
      <c r="AH37" s="29"/>
    </row>
    <row r="38" spans="1:34" s="21" customFormat="1" ht="18" customHeight="1" x14ac:dyDescent="0.25">
      <c r="A38" s="27"/>
      <c r="B38" s="298"/>
      <c r="C38" s="298"/>
      <c r="D38" s="27"/>
      <c r="E38" s="118"/>
      <c r="F38" s="314"/>
      <c r="G38" s="314"/>
      <c r="H38" s="307"/>
      <c r="I38" s="314"/>
      <c r="J38" s="314"/>
      <c r="K38" s="315"/>
      <c r="L38" s="314"/>
      <c r="M38" s="314"/>
      <c r="N38" s="314"/>
      <c r="O38" s="314"/>
      <c r="P38" s="314"/>
      <c r="Q38" s="314"/>
      <c r="R38" s="314"/>
      <c r="S38" s="435"/>
      <c r="T38" s="314"/>
      <c r="U38" s="314"/>
      <c r="V38" s="314"/>
      <c r="W38" s="314"/>
      <c r="X38" s="314"/>
      <c r="Y38" s="314"/>
      <c r="Z38" s="314"/>
      <c r="AA38" s="314"/>
      <c r="AB38" s="314"/>
      <c r="AC38" s="314"/>
      <c r="AD38" s="407"/>
      <c r="AE38" s="408"/>
      <c r="AF38" s="314"/>
      <c r="AG38" s="310"/>
      <c r="AH38" s="29"/>
    </row>
    <row r="39" spans="1:34" s="21" customFormat="1" ht="18" customHeight="1" x14ac:dyDescent="0.25">
      <c r="A39" s="27"/>
      <c r="B39" s="298"/>
      <c r="C39" s="298"/>
      <c r="D39" s="27"/>
      <c r="E39" s="118"/>
      <c r="F39" s="314"/>
      <c r="G39" s="438"/>
      <c r="H39" s="307"/>
      <c r="I39" s="314"/>
      <c r="J39" s="314"/>
      <c r="K39" s="315"/>
      <c r="L39" s="314"/>
      <c r="M39" s="314"/>
      <c r="N39" s="314"/>
      <c r="O39" s="314"/>
      <c r="P39" s="314"/>
      <c r="Q39" s="314"/>
      <c r="R39" s="314"/>
      <c r="S39" s="435"/>
      <c r="T39" s="314"/>
      <c r="U39" s="314"/>
      <c r="V39" s="314"/>
      <c r="W39" s="314"/>
      <c r="X39" s="314"/>
      <c r="Y39" s="314"/>
      <c r="Z39" s="314"/>
      <c r="AA39" s="314"/>
      <c r="AB39" s="314"/>
      <c r="AC39" s="314"/>
      <c r="AD39" s="407"/>
      <c r="AE39" s="408"/>
      <c r="AF39" s="314"/>
      <c r="AG39" s="310"/>
      <c r="AH39" s="29"/>
    </row>
    <row r="40" spans="1:34" s="21" customFormat="1" ht="18" customHeight="1" x14ac:dyDescent="0.25">
      <c r="A40" s="27"/>
      <c r="B40" s="298"/>
      <c r="C40" s="298"/>
      <c r="D40" s="27"/>
      <c r="E40" s="118"/>
      <c r="F40" s="314"/>
      <c r="G40" s="314"/>
      <c r="H40" s="307"/>
      <c r="I40" s="314"/>
      <c r="J40" s="314"/>
      <c r="K40" s="315"/>
      <c r="L40" s="314"/>
      <c r="M40" s="314"/>
      <c r="N40" s="314"/>
      <c r="O40" s="314"/>
      <c r="P40" s="314"/>
      <c r="Q40" s="314"/>
      <c r="R40" s="314"/>
      <c r="S40" s="435"/>
      <c r="T40" s="314"/>
      <c r="U40" s="314"/>
      <c r="V40" s="314"/>
      <c r="W40" s="314"/>
      <c r="X40" s="314"/>
      <c r="Y40" s="314"/>
      <c r="Z40" s="314"/>
      <c r="AA40" s="314"/>
      <c r="AB40" s="314"/>
      <c r="AC40" s="314"/>
      <c r="AD40" s="407"/>
      <c r="AE40" s="408"/>
      <c r="AF40" s="314"/>
      <c r="AG40" s="310"/>
      <c r="AH40" s="29"/>
    </row>
    <row r="41" spans="1:34" s="21" customFormat="1" ht="18" customHeight="1" x14ac:dyDescent="0.25">
      <c r="A41" s="27"/>
      <c r="B41" s="298"/>
      <c r="C41" s="298"/>
      <c r="D41" s="27"/>
      <c r="E41" s="118"/>
      <c r="F41" s="314"/>
      <c r="G41" s="314"/>
      <c r="H41" s="307"/>
      <c r="I41" s="314"/>
      <c r="J41" s="314"/>
      <c r="K41" s="315"/>
      <c r="L41" s="314"/>
      <c r="M41" s="314"/>
      <c r="N41" s="314"/>
      <c r="O41" s="314"/>
      <c r="P41" s="314"/>
      <c r="Q41" s="314"/>
      <c r="R41" s="314"/>
      <c r="S41" s="435"/>
      <c r="T41" s="314"/>
      <c r="U41" s="314"/>
      <c r="V41" s="314"/>
      <c r="W41" s="314"/>
      <c r="X41" s="314"/>
      <c r="Y41" s="314"/>
      <c r="Z41" s="314"/>
      <c r="AA41" s="314"/>
      <c r="AB41" s="314"/>
      <c r="AC41" s="314"/>
      <c r="AD41" s="407"/>
      <c r="AE41" s="408"/>
      <c r="AF41" s="314"/>
      <c r="AG41" s="310"/>
      <c r="AH41" s="29"/>
    </row>
    <row r="42" spans="1:34" s="21" customFormat="1" ht="18" customHeight="1" x14ac:dyDescent="0.25">
      <c r="A42" s="27"/>
      <c r="B42" s="298"/>
      <c r="C42" s="298"/>
      <c r="D42" s="27"/>
      <c r="E42" s="118"/>
      <c r="F42" s="314"/>
      <c r="G42" s="314"/>
      <c r="H42" s="307"/>
      <c r="I42" s="314"/>
      <c r="J42" s="314"/>
      <c r="K42" s="315"/>
      <c r="L42" s="314"/>
      <c r="M42" s="314"/>
      <c r="N42" s="314"/>
      <c r="O42" s="314"/>
      <c r="P42" s="314"/>
      <c r="Q42" s="314"/>
      <c r="R42" s="314"/>
      <c r="S42" s="435"/>
      <c r="T42" s="314"/>
      <c r="U42" s="314"/>
      <c r="V42" s="314"/>
      <c r="W42" s="314"/>
      <c r="X42" s="314"/>
      <c r="Y42" s="314"/>
      <c r="Z42" s="314"/>
      <c r="AA42" s="314"/>
      <c r="AB42" s="314"/>
      <c r="AC42" s="314"/>
      <c r="AD42" s="407"/>
      <c r="AE42" s="408"/>
      <c r="AF42" s="314"/>
      <c r="AG42" s="310"/>
      <c r="AH42" s="29"/>
    </row>
    <row r="43" spans="1:34" s="21" customFormat="1" ht="18" customHeight="1" x14ac:dyDescent="0.25">
      <c r="A43" s="27"/>
      <c r="B43" s="298"/>
      <c r="C43" s="298"/>
      <c r="D43" s="27"/>
      <c r="E43" s="118"/>
      <c r="F43" s="314"/>
      <c r="G43" s="314"/>
      <c r="H43" s="307"/>
      <c r="I43" s="314"/>
      <c r="J43" s="314"/>
      <c r="K43" s="315"/>
      <c r="L43" s="314"/>
      <c r="M43" s="314"/>
      <c r="N43" s="314"/>
      <c r="O43" s="314"/>
      <c r="P43" s="314"/>
      <c r="Q43" s="314"/>
      <c r="R43" s="314"/>
      <c r="S43" s="435"/>
      <c r="T43" s="314"/>
      <c r="U43" s="314"/>
      <c r="V43" s="314"/>
      <c r="W43" s="314"/>
      <c r="X43" s="314"/>
      <c r="Y43" s="314"/>
      <c r="Z43" s="314"/>
      <c r="AA43" s="314"/>
      <c r="AB43" s="314"/>
      <c r="AC43" s="314"/>
      <c r="AD43" s="407"/>
      <c r="AE43" s="408"/>
      <c r="AF43" s="314"/>
      <c r="AG43" s="310"/>
      <c r="AH43" s="29"/>
    </row>
    <row r="44" spans="1:34" s="21" customFormat="1" ht="18" customHeight="1" x14ac:dyDescent="0.25">
      <c r="A44" s="27"/>
      <c r="B44" s="298"/>
      <c r="C44" s="298"/>
      <c r="D44" s="27"/>
      <c r="E44" s="118"/>
      <c r="F44" s="314"/>
      <c r="G44" s="314"/>
      <c r="H44" s="307"/>
      <c r="I44" s="314"/>
      <c r="J44" s="314"/>
      <c r="K44" s="315"/>
      <c r="L44" s="314"/>
      <c r="M44" s="314"/>
      <c r="N44" s="314"/>
      <c r="O44" s="314"/>
      <c r="P44" s="314"/>
      <c r="Q44" s="314"/>
      <c r="R44" s="314"/>
      <c r="S44" s="435"/>
      <c r="T44" s="314"/>
      <c r="U44" s="314"/>
      <c r="V44" s="314"/>
      <c r="W44" s="314"/>
      <c r="X44" s="314"/>
      <c r="Y44" s="314"/>
      <c r="Z44" s="314"/>
      <c r="AA44" s="314"/>
      <c r="AB44" s="314"/>
      <c r="AC44" s="314"/>
      <c r="AD44" s="407"/>
      <c r="AE44" s="408"/>
      <c r="AF44" s="314"/>
      <c r="AG44" s="310"/>
      <c r="AH44" s="29"/>
    </row>
    <row r="45" spans="1:34" s="21" customFormat="1" ht="18" customHeight="1" x14ac:dyDescent="0.25">
      <c r="A45" s="27"/>
      <c r="B45" s="298"/>
      <c r="C45" s="298"/>
      <c r="D45" s="27"/>
      <c r="E45" s="118"/>
      <c r="F45" s="314"/>
      <c r="G45" s="314"/>
      <c r="H45" s="307"/>
      <c r="I45" s="314"/>
      <c r="J45" s="314"/>
      <c r="K45" s="315"/>
      <c r="L45" s="314"/>
      <c r="M45" s="314"/>
      <c r="N45" s="314"/>
      <c r="O45" s="314"/>
      <c r="P45" s="314"/>
      <c r="Q45" s="314"/>
      <c r="R45" s="314"/>
      <c r="S45" s="435"/>
      <c r="T45" s="314"/>
      <c r="U45" s="314"/>
      <c r="V45" s="314"/>
      <c r="W45" s="314"/>
      <c r="X45" s="314"/>
      <c r="Y45" s="314"/>
      <c r="Z45" s="314"/>
      <c r="AA45" s="314"/>
      <c r="AB45" s="314"/>
      <c r="AC45" s="314"/>
      <c r="AD45" s="407"/>
      <c r="AE45" s="408"/>
      <c r="AF45" s="314"/>
      <c r="AG45" s="310"/>
      <c r="AH45" s="29"/>
    </row>
    <row r="46" spans="1:34" s="21" customFormat="1" ht="18" customHeight="1" x14ac:dyDescent="0.25">
      <c r="A46" s="27"/>
      <c r="B46" s="298"/>
      <c r="C46" s="298"/>
      <c r="D46" s="27"/>
      <c r="E46" s="118"/>
      <c r="F46" s="314"/>
      <c r="G46" s="314"/>
      <c r="H46" s="307"/>
      <c r="I46" s="314"/>
      <c r="J46" s="314"/>
      <c r="K46" s="315"/>
      <c r="L46" s="314"/>
      <c r="M46" s="314"/>
      <c r="N46" s="314"/>
      <c r="O46" s="314"/>
      <c r="P46" s="314"/>
      <c r="Q46" s="417"/>
      <c r="R46" s="314"/>
      <c r="S46" s="435"/>
      <c r="T46" s="314"/>
      <c r="U46" s="314"/>
      <c r="V46" s="314"/>
      <c r="W46" s="314"/>
      <c r="X46" s="314"/>
      <c r="Y46" s="314"/>
      <c r="Z46" s="314"/>
      <c r="AA46" s="314"/>
      <c r="AB46" s="314"/>
      <c r="AC46" s="314"/>
      <c r="AD46" s="407"/>
      <c r="AE46" s="408"/>
      <c r="AF46" s="314"/>
      <c r="AG46" s="310"/>
      <c r="AH46" s="29"/>
    </row>
    <row r="47" spans="1:34" s="21" customFormat="1" ht="18" customHeight="1" x14ac:dyDescent="0.25">
      <c r="A47" s="27"/>
      <c r="B47" s="298"/>
      <c r="C47" s="298"/>
      <c r="D47" s="27"/>
      <c r="E47" s="118"/>
      <c r="F47" s="314"/>
      <c r="G47" s="314"/>
      <c r="H47" s="307"/>
      <c r="I47" s="314"/>
      <c r="J47" s="314"/>
      <c r="K47" s="315"/>
      <c r="L47" s="314"/>
      <c r="M47" s="314"/>
      <c r="N47" s="314"/>
      <c r="O47" s="314"/>
      <c r="P47" s="314"/>
      <c r="Q47" s="417"/>
      <c r="R47" s="314"/>
      <c r="S47" s="314"/>
      <c r="T47" s="314"/>
      <c r="U47" s="314"/>
      <c r="V47" s="314"/>
      <c r="W47" s="314"/>
      <c r="X47" s="314"/>
      <c r="Y47" s="314"/>
      <c r="Z47" s="314"/>
      <c r="AA47" s="314"/>
      <c r="AB47" s="314"/>
      <c r="AC47" s="314"/>
      <c r="AD47" s="407"/>
      <c r="AE47" s="408"/>
      <c r="AF47" s="314"/>
      <c r="AG47" s="310"/>
      <c r="AH47" s="29"/>
    </row>
    <row r="48" spans="1:34" s="21" customFormat="1" ht="18" customHeight="1" x14ac:dyDescent="0.25">
      <c r="A48" s="27"/>
      <c r="B48" s="298"/>
      <c r="C48" s="298"/>
      <c r="D48" s="27"/>
      <c r="E48" s="118"/>
      <c r="F48" s="314"/>
      <c r="G48" s="314"/>
      <c r="H48" s="307"/>
      <c r="I48" s="314"/>
      <c r="J48" s="314"/>
      <c r="K48" s="315"/>
      <c r="L48" s="314"/>
      <c r="M48" s="314"/>
      <c r="N48" s="314"/>
      <c r="O48" s="314"/>
      <c r="P48" s="314"/>
      <c r="Q48" s="314"/>
      <c r="R48" s="314"/>
      <c r="S48" s="314"/>
      <c r="T48" s="314"/>
      <c r="U48" s="314"/>
      <c r="V48" s="314"/>
      <c r="W48" s="314"/>
      <c r="X48" s="314"/>
      <c r="Y48" s="314"/>
      <c r="Z48" s="314"/>
      <c r="AA48" s="314"/>
      <c r="AB48" s="314"/>
      <c r="AC48" s="314"/>
      <c r="AD48" s="407"/>
      <c r="AE48" s="408"/>
      <c r="AF48" s="314"/>
      <c r="AG48" s="310"/>
      <c r="AH48" s="29"/>
    </row>
    <row r="49" spans="1:34" s="21" customFormat="1" ht="18" customHeight="1" x14ac:dyDescent="0.25">
      <c r="A49" s="27"/>
      <c r="B49" s="286"/>
      <c r="C49" s="286"/>
      <c r="D49" s="27"/>
      <c r="E49" s="118"/>
      <c r="F49" s="314"/>
      <c r="G49" s="314"/>
      <c r="H49" s="307"/>
      <c r="I49" s="314"/>
      <c r="J49" s="314"/>
      <c r="K49" s="315"/>
      <c r="L49" s="314"/>
      <c r="M49" s="314"/>
      <c r="N49" s="314"/>
      <c r="O49" s="314"/>
      <c r="P49" s="314"/>
      <c r="Q49" s="314"/>
      <c r="R49" s="314"/>
      <c r="S49" s="314"/>
      <c r="T49" s="314"/>
      <c r="U49" s="314"/>
      <c r="V49" s="314"/>
      <c r="W49" s="314"/>
      <c r="X49" s="314"/>
      <c r="Y49" s="314"/>
      <c r="Z49" s="314"/>
      <c r="AA49" s="314"/>
      <c r="AB49" s="314"/>
      <c r="AC49" s="314"/>
      <c r="AD49" s="407"/>
      <c r="AE49" s="408"/>
      <c r="AF49" s="314"/>
      <c r="AG49" s="310"/>
      <c r="AH49" s="29"/>
    </row>
    <row r="50" spans="1:34" ht="14.25" customHeight="1" x14ac:dyDescent="0.25">
      <c r="A50" s="23"/>
      <c r="B50" s="23"/>
      <c r="C50" s="23"/>
      <c r="D50" s="23"/>
      <c r="E50" s="81">
        <v>1</v>
      </c>
      <c r="F50" s="81">
        <v>2</v>
      </c>
      <c r="G50" s="81">
        <v>3</v>
      </c>
      <c r="H50" s="81">
        <v>4</v>
      </c>
      <c r="I50" s="81">
        <v>5</v>
      </c>
      <c r="J50" s="81">
        <v>6</v>
      </c>
      <c r="K50" s="81">
        <v>7</v>
      </c>
      <c r="L50" s="81">
        <v>8</v>
      </c>
      <c r="M50" s="81">
        <v>9</v>
      </c>
      <c r="N50" s="81">
        <v>10</v>
      </c>
      <c r="O50" s="81">
        <v>11</v>
      </c>
      <c r="P50" s="81">
        <v>12</v>
      </c>
      <c r="Q50" s="81">
        <v>13</v>
      </c>
      <c r="R50" s="81">
        <v>14</v>
      </c>
      <c r="S50" s="81">
        <v>15</v>
      </c>
      <c r="T50" s="81">
        <v>16</v>
      </c>
      <c r="U50" s="81">
        <v>17</v>
      </c>
      <c r="V50" s="81">
        <v>18</v>
      </c>
      <c r="W50" s="81">
        <v>19</v>
      </c>
      <c r="X50" s="81">
        <v>20</v>
      </c>
      <c r="Y50" s="81">
        <v>21</v>
      </c>
      <c r="Z50" s="81">
        <v>22</v>
      </c>
      <c r="AA50" s="81">
        <v>23</v>
      </c>
      <c r="AB50" s="81">
        <v>24</v>
      </c>
      <c r="AC50" s="81">
        <v>25</v>
      </c>
      <c r="AD50" s="81">
        <v>26</v>
      </c>
      <c r="AE50" s="81">
        <v>27</v>
      </c>
      <c r="AF50" s="81">
        <v>28</v>
      </c>
      <c r="AG50" s="81">
        <v>29</v>
      </c>
      <c r="AH50" s="23"/>
    </row>
    <row r="51" spans="1:34" ht="14.25" customHeight="1" x14ac:dyDescent="0.25">
      <c r="A51" s="23"/>
      <c r="B51" s="23"/>
      <c r="C51" s="23"/>
      <c r="D51" s="23"/>
      <c r="E51" s="81"/>
      <c r="F51" s="81"/>
      <c r="G51" s="81"/>
      <c r="H51" s="81"/>
      <c r="I51" s="81"/>
      <c r="J51" s="81"/>
      <c r="K51" s="81"/>
      <c r="L51" s="81"/>
      <c r="M51" s="81"/>
      <c r="N51" s="81"/>
      <c r="O51" s="81"/>
      <c r="P51" s="81"/>
      <c r="Q51" s="81"/>
      <c r="R51" s="81"/>
      <c r="S51" s="81"/>
      <c r="T51" s="81"/>
      <c r="U51" s="81"/>
      <c r="V51" s="81"/>
      <c r="W51" s="81"/>
      <c r="X51" s="81"/>
      <c r="Y51" s="81"/>
      <c r="Z51" s="81"/>
      <c r="AA51" s="81"/>
      <c r="AB51" s="81"/>
      <c r="AC51" s="81"/>
      <c r="AD51" s="81"/>
      <c r="AE51" s="81"/>
      <c r="AF51" s="81"/>
      <c r="AG51" s="81"/>
      <c r="AH51" s="23"/>
    </row>
    <row r="52" spans="1:34" ht="14.25" customHeight="1" x14ac:dyDescent="0.25">
      <c r="A52" s="23"/>
      <c r="B52" s="23"/>
      <c r="C52" s="23"/>
      <c r="D52" s="23"/>
      <c r="E52" s="81"/>
      <c r="F52" s="81"/>
      <c r="G52" s="81"/>
      <c r="H52" s="81"/>
      <c r="I52" s="81"/>
      <c r="J52" s="81"/>
      <c r="K52" s="81"/>
      <c r="L52" s="81"/>
      <c r="M52" s="81"/>
      <c r="N52" s="81"/>
      <c r="O52" s="81"/>
      <c r="P52" s="81"/>
      <c r="Q52" s="81"/>
      <c r="R52" s="81"/>
      <c r="S52" s="81"/>
      <c r="T52" s="81"/>
      <c r="U52" s="81"/>
      <c r="V52" s="81"/>
      <c r="W52" s="81"/>
      <c r="X52" s="81"/>
      <c r="Y52" s="81"/>
      <c r="Z52" s="81"/>
      <c r="AA52" s="81"/>
      <c r="AB52" s="81"/>
      <c r="AC52" s="81"/>
      <c r="AD52" s="81"/>
      <c r="AE52" s="81"/>
      <c r="AF52" s="81"/>
      <c r="AG52" s="81"/>
      <c r="AH52" s="23"/>
    </row>
    <row r="53" spans="1:34" ht="14.25" customHeight="1" x14ac:dyDescent="0.25">
      <c r="A53" s="23"/>
      <c r="B53" s="23"/>
      <c r="C53" s="23"/>
      <c r="D53" s="23"/>
      <c r="E53" s="81"/>
      <c r="F53" s="81"/>
      <c r="G53" s="81"/>
      <c r="H53" s="81"/>
      <c r="I53" s="81"/>
      <c r="J53" s="81"/>
      <c r="K53" s="81"/>
      <c r="L53" s="81"/>
      <c r="M53" s="81"/>
      <c r="N53" s="81"/>
      <c r="O53" s="81"/>
      <c r="P53" s="81"/>
      <c r="Q53" s="81"/>
      <c r="R53" s="81"/>
      <c r="S53" s="81"/>
      <c r="T53" s="81"/>
      <c r="U53" s="81"/>
      <c r="V53" s="81"/>
      <c r="W53" s="81"/>
      <c r="X53" s="81"/>
      <c r="Y53" s="81"/>
      <c r="Z53" s="81"/>
      <c r="AA53" s="81"/>
      <c r="AB53" s="81"/>
      <c r="AC53" s="81"/>
      <c r="AD53" s="81"/>
      <c r="AE53" s="81"/>
      <c r="AF53" s="81"/>
      <c r="AG53" s="81"/>
      <c r="AH53" s="23"/>
    </row>
    <row r="54" spans="1:34" ht="14.25" customHeight="1" x14ac:dyDescent="0.25">
      <c r="A54" s="23"/>
      <c r="B54" s="23"/>
      <c r="C54" s="23"/>
      <c r="D54" s="23"/>
      <c r="E54" s="81"/>
      <c r="F54" s="81"/>
      <c r="G54" s="81"/>
      <c r="H54" s="81"/>
      <c r="I54" s="81"/>
      <c r="J54" s="81"/>
      <c r="K54" s="81"/>
      <c r="L54" s="81"/>
      <c r="M54" s="81"/>
      <c r="N54" s="81"/>
      <c r="O54" s="81"/>
      <c r="P54" s="81"/>
      <c r="Q54" s="81"/>
      <c r="R54" s="81"/>
      <c r="S54" s="81"/>
      <c r="T54" s="81"/>
      <c r="U54" s="81"/>
      <c r="V54" s="81"/>
      <c r="W54" s="81"/>
      <c r="X54" s="81"/>
      <c r="Y54" s="81"/>
      <c r="Z54" s="81"/>
      <c r="AA54" s="81"/>
      <c r="AB54" s="81"/>
      <c r="AC54" s="81"/>
      <c r="AD54" s="81"/>
      <c r="AE54" s="81"/>
      <c r="AF54" s="81"/>
      <c r="AG54" s="81"/>
      <c r="AH54" s="23"/>
    </row>
  </sheetData>
  <sheetProtection autoFilter="0"/>
  <sortState xmlns:xlrd2="http://schemas.microsoft.com/office/spreadsheetml/2017/richdata2" ref="B58:C93">
    <sortCondition ref="B58"/>
  </sortState>
  <dataConsolidate/>
  <mergeCells count="14">
    <mergeCell ref="AF3:AF4"/>
    <mergeCell ref="AD3:AE4"/>
    <mergeCell ref="J2:O2"/>
    <mergeCell ref="B7:B8"/>
    <mergeCell ref="C7:C8"/>
    <mergeCell ref="E2:I2"/>
    <mergeCell ref="B2:C2"/>
    <mergeCell ref="E3:I3"/>
    <mergeCell ref="B3:C3"/>
    <mergeCell ref="B32:C33"/>
    <mergeCell ref="Z3:AC3"/>
    <mergeCell ref="T3:Y3"/>
    <mergeCell ref="R3:S3"/>
    <mergeCell ref="J3:Q3"/>
  </mergeCells>
  <conditionalFormatting sqref="AF5:AF45 E47:AC49 AF47:AF49 T32:AC45 S32:S46 E32:R45 E5:AC31">
    <cfRule type="expression" dxfId="342" priority="11">
      <formula>MOD($E5,2)=0</formula>
    </cfRule>
  </conditionalFormatting>
  <conditionalFormatting sqref="AG5:AG49">
    <cfRule type="expression" dxfId="341" priority="10">
      <formula>MOD($E5,2)=0</formula>
    </cfRule>
  </conditionalFormatting>
  <conditionalFormatting sqref="AD5:AE6 AE7:AE36 AD7:AD46">
    <cfRule type="expression" dxfId="340" priority="4">
      <formula>MOD($E5,2)=0</formula>
    </cfRule>
  </conditionalFormatting>
  <conditionalFormatting sqref="AE37:AE45 AD47:AE49">
    <cfRule type="expression" dxfId="339" priority="3">
      <formula>MOD($E37,2)=0</formula>
    </cfRule>
  </conditionalFormatting>
  <conditionalFormatting sqref="E46:R46 AF46 T46:AC46">
    <cfRule type="expression" dxfId="338" priority="2">
      <formula>MOD($E46,2)=0</formula>
    </cfRule>
  </conditionalFormatting>
  <conditionalFormatting sqref="AE46">
    <cfRule type="expression" dxfId="337" priority="1">
      <formula>MOD($E46,2)=0</formula>
    </cfRule>
  </conditionalFormatting>
  <dataValidations count="8">
    <dataValidation type="list" allowBlank="1" showErrorMessage="1" errorTitle="Petunjuk" error="Isikan angka 1 atau 2" sqref="C19" xr:uid="{00000000-0002-0000-1300-000000000000}">
      <formula1>"1,2"</formula1>
    </dataValidation>
    <dataValidation allowBlank="1" showInputMessage="1" showErrorMessage="1" prompt="Contohnya Bro:_x000a_24/12/2021" sqref="C24:C25" xr:uid="{00000000-0002-0000-1300-000001000000}"/>
    <dataValidation allowBlank="1" showInputMessage="1" showErrorMessage="1" prompt="Isikan nama Wali Kelas" sqref="C21" xr:uid="{00000000-0002-0000-1300-000002000000}"/>
    <dataValidation allowBlank="1" showInputMessage="1" showErrorMessage="1" prompt="Nama Sekolah berdasarkan Dapodik!" sqref="C4" xr:uid="{00000000-0002-0000-1300-000003000000}"/>
    <dataValidation allowBlank="1" showInputMessage="1" showErrorMessage="1" prompt="NPSN yang tercatat di Dapodik!" sqref="C6" xr:uid="{00000000-0002-0000-1300-000004000000}"/>
    <dataValidation allowBlank="1" showInputMessage="1" showErrorMessage="1" prompt="Tulis tanda koma atas (petik) diikuti angka 0 sejumlah format angka yg diinginkan" sqref="C27 C29" xr:uid="{00000000-0002-0000-1300-000005000000}"/>
    <dataValidation type="list" allowBlank="1" showInputMessage="1" showErrorMessage="1" sqref="AE5:AE49" xr:uid="{00000000-0002-0000-1300-000006000000}">
      <formula1>"7 (TUJUH),8 (DELAPAN),9 (SEMBILAN)"</formula1>
    </dataValidation>
    <dataValidation type="list" allowBlank="1" showInputMessage="1" showErrorMessage="1" sqref="AD5:AD49" xr:uid="{00000000-0002-0000-1300-000007000000}">
      <formula1>"NAIK KE KELAS,TIDAK NAIK KE KELAS"</formula1>
    </dataValidation>
  </dataValidations>
  <hyperlinks>
    <hyperlink ref="C14" r:id="rId1" xr:uid="{00000000-0004-0000-1300-000000000000}"/>
  </hyperlinks>
  <pageMargins left="0.7" right="0.7" top="0.75" bottom="0.75" header="0.3" footer="0.3"/>
  <pageSetup paperSize="9" orientation="portrait" horizontalDpi="4294967293" verticalDpi="4294967293" r:id="rId2"/>
  <drawing r:id="rId3"/>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FFFF00"/>
  </sheetPr>
  <dimension ref="A1:I65"/>
  <sheetViews>
    <sheetView zoomScale="91" zoomScaleNormal="91" workbookViewId="0">
      <selection activeCell="J10" sqref="J10"/>
    </sheetView>
  </sheetViews>
  <sheetFormatPr defaultRowHeight="15" x14ac:dyDescent="0.25"/>
  <cols>
    <col min="1" max="1" width="4.7109375" style="512" customWidth="1"/>
    <col min="2" max="2" width="20.7109375" style="512" customWidth="1"/>
    <col min="3" max="3" width="8" style="512" customWidth="1"/>
    <col min="4" max="4" width="21.42578125" style="512" customWidth="1"/>
    <col min="5" max="5" width="20.7109375" style="512" customWidth="1"/>
    <col min="6" max="6" width="20.28515625" style="512" customWidth="1"/>
    <col min="7" max="7" width="9.28515625" style="512" bestFit="1" customWidth="1"/>
    <col min="8" max="255" width="9.140625" style="512"/>
    <col min="256" max="256" width="4.7109375" style="512" customWidth="1"/>
    <col min="257" max="257" width="20.7109375" style="512" customWidth="1"/>
    <col min="258" max="258" width="8" style="512" customWidth="1"/>
    <col min="259" max="259" width="7.7109375" style="512" customWidth="1"/>
    <col min="260" max="260" width="21.42578125" style="512" customWidth="1"/>
    <col min="261" max="261" width="20.7109375" style="512" customWidth="1"/>
    <col min="262" max="262" width="20.28515625" style="512" customWidth="1"/>
    <col min="263" max="263" width="9.28515625" style="512" bestFit="1" customWidth="1"/>
    <col min="264" max="511" width="9.140625" style="512"/>
    <col min="512" max="512" width="4.7109375" style="512" customWidth="1"/>
    <col min="513" max="513" width="20.7109375" style="512" customWidth="1"/>
    <col min="514" max="514" width="8" style="512" customWidth="1"/>
    <col min="515" max="515" width="7.7109375" style="512" customWidth="1"/>
    <col min="516" max="516" width="21.42578125" style="512" customWidth="1"/>
    <col min="517" max="517" width="20.7109375" style="512" customWidth="1"/>
    <col min="518" max="518" width="20.28515625" style="512" customWidth="1"/>
    <col min="519" max="519" width="9.28515625" style="512" bestFit="1" customWidth="1"/>
    <col min="520" max="767" width="9.140625" style="512"/>
    <col min="768" max="768" width="4.7109375" style="512" customWidth="1"/>
    <col min="769" max="769" width="20.7109375" style="512" customWidth="1"/>
    <col min="770" max="770" width="8" style="512" customWidth="1"/>
    <col min="771" max="771" width="7.7109375" style="512" customWidth="1"/>
    <col min="772" max="772" width="21.42578125" style="512" customWidth="1"/>
    <col min="773" max="773" width="20.7109375" style="512" customWidth="1"/>
    <col min="774" max="774" width="20.28515625" style="512" customWidth="1"/>
    <col min="775" max="775" width="9.28515625" style="512" bestFit="1" customWidth="1"/>
    <col min="776" max="1023" width="9.140625" style="512"/>
    <col min="1024" max="1024" width="4.7109375" style="512" customWidth="1"/>
    <col min="1025" max="1025" width="20.7109375" style="512" customWidth="1"/>
    <col min="1026" max="1026" width="8" style="512" customWidth="1"/>
    <col min="1027" max="1027" width="7.7109375" style="512" customWidth="1"/>
    <col min="1028" max="1028" width="21.42578125" style="512" customWidth="1"/>
    <col min="1029" max="1029" width="20.7109375" style="512" customWidth="1"/>
    <col min="1030" max="1030" width="20.28515625" style="512" customWidth="1"/>
    <col min="1031" max="1031" width="9.28515625" style="512" bestFit="1" customWidth="1"/>
    <col min="1032" max="1279" width="9.140625" style="512"/>
    <col min="1280" max="1280" width="4.7109375" style="512" customWidth="1"/>
    <col min="1281" max="1281" width="20.7109375" style="512" customWidth="1"/>
    <col min="1282" max="1282" width="8" style="512" customWidth="1"/>
    <col min="1283" max="1283" width="7.7109375" style="512" customWidth="1"/>
    <col min="1284" max="1284" width="21.42578125" style="512" customWidth="1"/>
    <col min="1285" max="1285" width="20.7109375" style="512" customWidth="1"/>
    <col min="1286" max="1286" width="20.28515625" style="512" customWidth="1"/>
    <col min="1287" max="1287" width="9.28515625" style="512" bestFit="1" customWidth="1"/>
    <col min="1288" max="1535" width="9.140625" style="512"/>
    <col min="1536" max="1536" width="4.7109375" style="512" customWidth="1"/>
    <col min="1537" max="1537" width="20.7109375" style="512" customWidth="1"/>
    <col min="1538" max="1538" width="8" style="512" customWidth="1"/>
    <col min="1539" max="1539" width="7.7109375" style="512" customWidth="1"/>
    <col min="1540" max="1540" width="21.42578125" style="512" customWidth="1"/>
    <col min="1541" max="1541" width="20.7109375" style="512" customWidth="1"/>
    <col min="1542" max="1542" width="20.28515625" style="512" customWidth="1"/>
    <col min="1543" max="1543" width="9.28515625" style="512" bestFit="1" customWidth="1"/>
    <col min="1544" max="1791" width="9.140625" style="512"/>
    <col min="1792" max="1792" width="4.7109375" style="512" customWidth="1"/>
    <col min="1793" max="1793" width="20.7109375" style="512" customWidth="1"/>
    <col min="1794" max="1794" width="8" style="512" customWidth="1"/>
    <col min="1795" max="1795" width="7.7109375" style="512" customWidth="1"/>
    <col min="1796" max="1796" width="21.42578125" style="512" customWidth="1"/>
    <col min="1797" max="1797" width="20.7109375" style="512" customWidth="1"/>
    <col min="1798" max="1798" width="20.28515625" style="512" customWidth="1"/>
    <col min="1799" max="1799" width="9.28515625" style="512" bestFit="1" customWidth="1"/>
    <col min="1800" max="2047" width="9.140625" style="512"/>
    <col min="2048" max="2048" width="4.7109375" style="512" customWidth="1"/>
    <col min="2049" max="2049" width="20.7109375" style="512" customWidth="1"/>
    <col min="2050" max="2050" width="8" style="512" customWidth="1"/>
    <col min="2051" max="2051" width="7.7109375" style="512" customWidth="1"/>
    <col min="2052" max="2052" width="21.42578125" style="512" customWidth="1"/>
    <col min="2053" max="2053" width="20.7109375" style="512" customWidth="1"/>
    <col min="2054" max="2054" width="20.28515625" style="512" customWidth="1"/>
    <col min="2055" max="2055" width="9.28515625" style="512" bestFit="1" customWidth="1"/>
    <col min="2056" max="2303" width="9.140625" style="512"/>
    <col min="2304" max="2304" width="4.7109375" style="512" customWidth="1"/>
    <col min="2305" max="2305" width="20.7109375" style="512" customWidth="1"/>
    <col min="2306" max="2306" width="8" style="512" customWidth="1"/>
    <col min="2307" max="2307" width="7.7109375" style="512" customWidth="1"/>
    <col min="2308" max="2308" width="21.42578125" style="512" customWidth="1"/>
    <col min="2309" max="2309" width="20.7109375" style="512" customWidth="1"/>
    <col min="2310" max="2310" width="20.28515625" style="512" customWidth="1"/>
    <col min="2311" max="2311" width="9.28515625" style="512" bestFit="1" customWidth="1"/>
    <col min="2312" max="2559" width="9.140625" style="512"/>
    <col min="2560" max="2560" width="4.7109375" style="512" customWidth="1"/>
    <col min="2561" max="2561" width="20.7109375" style="512" customWidth="1"/>
    <col min="2562" max="2562" width="8" style="512" customWidth="1"/>
    <col min="2563" max="2563" width="7.7109375" style="512" customWidth="1"/>
    <col min="2564" max="2564" width="21.42578125" style="512" customWidth="1"/>
    <col min="2565" max="2565" width="20.7109375" style="512" customWidth="1"/>
    <col min="2566" max="2566" width="20.28515625" style="512" customWidth="1"/>
    <col min="2567" max="2567" width="9.28515625" style="512" bestFit="1" customWidth="1"/>
    <col min="2568" max="2815" width="9.140625" style="512"/>
    <col min="2816" max="2816" width="4.7109375" style="512" customWidth="1"/>
    <col min="2817" max="2817" width="20.7109375" style="512" customWidth="1"/>
    <col min="2818" max="2818" width="8" style="512" customWidth="1"/>
    <col min="2819" max="2819" width="7.7109375" style="512" customWidth="1"/>
    <col min="2820" max="2820" width="21.42578125" style="512" customWidth="1"/>
    <col min="2821" max="2821" width="20.7109375" style="512" customWidth="1"/>
    <col min="2822" max="2822" width="20.28515625" style="512" customWidth="1"/>
    <col min="2823" max="2823" width="9.28515625" style="512" bestFit="1" customWidth="1"/>
    <col min="2824" max="3071" width="9.140625" style="512"/>
    <col min="3072" max="3072" width="4.7109375" style="512" customWidth="1"/>
    <col min="3073" max="3073" width="20.7109375" style="512" customWidth="1"/>
    <col min="3074" max="3074" width="8" style="512" customWidth="1"/>
    <col min="3075" max="3075" width="7.7109375" style="512" customWidth="1"/>
    <col min="3076" max="3076" width="21.42578125" style="512" customWidth="1"/>
    <col min="3077" max="3077" width="20.7109375" style="512" customWidth="1"/>
    <col min="3078" max="3078" width="20.28515625" style="512" customWidth="1"/>
    <col min="3079" max="3079" width="9.28515625" style="512" bestFit="1" customWidth="1"/>
    <col min="3080" max="3327" width="9.140625" style="512"/>
    <col min="3328" max="3328" width="4.7109375" style="512" customWidth="1"/>
    <col min="3329" max="3329" width="20.7109375" style="512" customWidth="1"/>
    <col min="3330" max="3330" width="8" style="512" customWidth="1"/>
    <col min="3331" max="3331" width="7.7109375" style="512" customWidth="1"/>
    <col min="3332" max="3332" width="21.42578125" style="512" customWidth="1"/>
    <col min="3333" max="3333" width="20.7109375" style="512" customWidth="1"/>
    <col min="3334" max="3334" width="20.28515625" style="512" customWidth="1"/>
    <col min="3335" max="3335" width="9.28515625" style="512" bestFit="1" customWidth="1"/>
    <col min="3336" max="3583" width="9.140625" style="512"/>
    <col min="3584" max="3584" width="4.7109375" style="512" customWidth="1"/>
    <col min="3585" max="3585" width="20.7109375" style="512" customWidth="1"/>
    <col min="3586" max="3586" width="8" style="512" customWidth="1"/>
    <col min="3587" max="3587" width="7.7109375" style="512" customWidth="1"/>
    <col min="3588" max="3588" width="21.42578125" style="512" customWidth="1"/>
    <col min="3589" max="3589" width="20.7109375" style="512" customWidth="1"/>
    <col min="3590" max="3590" width="20.28515625" style="512" customWidth="1"/>
    <col min="3591" max="3591" width="9.28515625" style="512" bestFit="1" customWidth="1"/>
    <col min="3592" max="3839" width="9.140625" style="512"/>
    <col min="3840" max="3840" width="4.7109375" style="512" customWidth="1"/>
    <col min="3841" max="3841" width="20.7109375" style="512" customWidth="1"/>
    <col min="3842" max="3842" width="8" style="512" customWidth="1"/>
    <col min="3843" max="3843" width="7.7109375" style="512" customWidth="1"/>
    <col min="3844" max="3844" width="21.42578125" style="512" customWidth="1"/>
    <col min="3845" max="3845" width="20.7109375" style="512" customWidth="1"/>
    <col min="3846" max="3846" width="20.28515625" style="512" customWidth="1"/>
    <col min="3847" max="3847" width="9.28515625" style="512" bestFit="1" customWidth="1"/>
    <col min="3848" max="4095" width="9.140625" style="512"/>
    <col min="4096" max="4096" width="4.7109375" style="512" customWidth="1"/>
    <col min="4097" max="4097" width="20.7109375" style="512" customWidth="1"/>
    <col min="4098" max="4098" width="8" style="512" customWidth="1"/>
    <col min="4099" max="4099" width="7.7109375" style="512" customWidth="1"/>
    <col min="4100" max="4100" width="21.42578125" style="512" customWidth="1"/>
    <col min="4101" max="4101" width="20.7109375" style="512" customWidth="1"/>
    <col min="4102" max="4102" width="20.28515625" style="512" customWidth="1"/>
    <col min="4103" max="4103" width="9.28515625" style="512" bestFit="1" customWidth="1"/>
    <col min="4104" max="4351" width="9.140625" style="512"/>
    <col min="4352" max="4352" width="4.7109375" style="512" customWidth="1"/>
    <col min="4353" max="4353" width="20.7109375" style="512" customWidth="1"/>
    <col min="4354" max="4354" width="8" style="512" customWidth="1"/>
    <col min="4355" max="4355" width="7.7109375" style="512" customWidth="1"/>
    <col min="4356" max="4356" width="21.42578125" style="512" customWidth="1"/>
    <col min="4357" max="4357" width="20.7109375" style="512" customWidth="1"/>
    <col min="4358" max="4358" width="20.28515625" style="512" customWidth="1"/>
    <col min="4359" max="4359" width="9.28515625" style="512" bestFit="1" customWidth="1"/>
    <col min="4360" max="4607" width="9.140625" style="512"/>
    <col min="4608" max="4608" width="4.7109375" style="512" customWidth="1"/>
    <col min="4609" max="4609" width="20.7109375" style="512" customWidth="1"/>
    <col min="4610" max="4610" width="8" style="512" customWidth="1"/>
    <col min="4611" max="4611" width="7.7109375" style="512" customWidth="1"/>
    <col min="4612" max="4612" width="21.42578125" style="512" customWidth="1"/>
    <col min="4613" max="4613" width="20.7109375" style="512" customWidth="1"/>
    <col min="4614" max="4614" width="20.28515625" style="512" customWidth="1"/>
    <col min="4615" max="4615" width="9.28515625" style="512" bestFit="1" customWidth="1"/>
    <col min="4616" max="4863" width="9.140625" style="512"/>
    <col min="4864" max="4864" width="4.7109375" style="512" customWidth="1"/>
    <col min="4865" max="4865" width="20.7109375" style="512" customWidth="1"/>
    <col min="4866" max="4866" width="8" style="512" customWidth="1"/>
    <col min="4867" max="4867" width="7.7109375" style="512" customWidth="1"/>
    <col min="4868" max="4868" width="21.42578125" style="512" customWidth="1"/>
    <col min="4869" max="4869" width="20.7109375" style="512" customWidth="1"/>
    <col min="4870" max="4870" width="20.28515625" style="512" customWidth="1"/>
    <col min="4871" max="4871" width="9.28515625" style="512" bestFit="1" customWidth="1"/>
    <col min="4872" max="5119" width="9.140625" style="512"/>
    <col min="5120" max="5120" width="4.7109375" style="512" customWidth="1"/>
    <col min="5121" max="5121" width="20.7109375" style="512" customWidth="1"/>
    <col min="5122" max="5122" width="8" style="512" customWidth="1"/>
    <col min="5123" max="5123" width="7.7109375" style="512" customWidth="1"/>
    <col min="5124" max="5124" width="21.42578125" style="512" customWidth="1"/>
    <col min="5125" max="5125" width="20.7109375" style="512" customWidth="1"/>
    <col min="5126" max="5126" width="20.28515625" style="512" customWidth="1"/>
    <col min="5127" max="5127" width="9.28515625" style="512" bestFit="1" customWidth="1"/>
    <col min="5128" max="5375" width="9.140625" style="512"/>
    <col min="5376" max="5376" width="4.7109375" style="512" customWidth="1"/>
    <col min="5377" max="5377" width="20.7109375" style="512" customWidth="1"/>
    <col min="5378" max="5378" width="8" style="512" customWidth="1"/>
    <col min="5379" max="5379" width="7.7109375" style="512" customWidth="1"/>
    <col min="5380" max="5380" width="21.42578125" style="512" customWidth="1"/>
    <col min="5381" max="5381" width="20.7109375" style="512" customWidth="1"/>
    <col min="5382" max="5382" width="20.28515625" style="512" customWidth="1"/>
    <col min="5383" max="5383" width="9.28515625" style="512" bestFit="1" customWidth="1"/>
    <col min="5384" max="5631" width="9.140625" style="512"/>
    <col min="5632" max="5632" width="4.7109375" style="512" customWidth="1"/>
    <col min="5633" max="5633" width="20.7109375" style="512" customWidth="1"/>
    <col min="5634" max="5634" width="8" style="512" customWidth="1"/>
    <col min="5635" max="5635" width="7.7109375" style="512" customWidth="1"/>
    <col min="5636" max="5636" width="21.42578125" style="512" customWidth="1"/>
    <col min="5637" max="5637" width="20.7109375" style="512" customWidth="1"/>
    <col min="5638" max="5638" width="20.28515625" style="512" customWidth="1"/>
    <col min="5639" max="5639" width="9.28515625" style="512" bestFit="1" customWidth="1"/>
    <col min="5640" max="5887" width="9.140625" style="512"/>
    <col min="5888" max="5888" width="4.7109375" style="512" customWidth="1"/>
    <col min="5889" max="5889" width="20.7109375" style="512" customWidth="1"/>
    <col min="5890" max="5890" width="8" style="512" customWidth="1"/>
    <col min="5891" max="5891" width="7.7109375" style="512" customWidth="1"/>
    <col min="5892" max="5892" width="21.42578125" style="512" customWidth="1"/>
    <col min="5893" max="5893" width="20.7109375" style="512" customWidth="1"/>
    <col min="5894" max="5894" width="20.28515625" style="512" customWidth="1"/>
    <col min="5895" max="5895" width="9.28515625" style="512" bestFit="1" customWidth="1"/>
    <col min="5896" max="6143" width="9.140625" style="512"/>
    <col min="6144" max="6144" width="4.7109375" style="512" customWidth="1"/>
    <col min="6145" max="6145" width="20.7109375" style="512" customWidth="1"/>
    <col min="6146" max="6146" width="8" style="512" customWidth="1"/>
    <col min="6147" max="6147" width="7.7109375" style="512" customWidth="1"/>
    <col min="6148" max="6148" width="21.42578125" style="512" customWidth="1"/>
    <col min="6149" max="6149" width="20.7109375" style="512" customWidth="1"/>
    <col min="6150" max="6150" width="20.28515625" style="512" customWidth="1"/>
    <col min="6151" max="6151" width="9.28515625" style="512" bestFit="1" customWidth="1"/>
    <col min="6152" max="6399" width="9.140625" style="512"/>
    <col min="6400" max="6400" width="4.7109375" style="512" customWidth="1"/>
    <col min="6401" max="6401" width="20.7109375" style="512" customWidth="1"/>
    <col min="6402" max="6402" width="8" style="512" customWidth="1"/>
    <col min="6403" max="6403" width="7.7109375" style="512" customWidth="1"/>
    <col min="6404" max="6404" width="21.42578125" style="512" customWidth="1"/>
    <col min="6405" max="6405" width="20.7109375" style="512" customWidth="1"/>
    <col min="6406" max="6406" width="20.28515625" style="512" customWidth="1"/>
    <col min="6407" max="6407" width="9.28515625" style="512" bestFit="1" customWidth="1"/>
    <col min="6408" max="6655" width="9.140625" style="512"/>
    <col min="6656" max="6656" width="4.7109375" style="512" customWidth="1"/>
    <col min="6657" max="6657" width="20.7109375" style="512" customWidth="1"/>
    <col min="6658" max="6658" width="8" style="512" customWidth="1"/>
    <col min="6659" max="6659" width="7.7109375" style="512" customWidth="1"/>
    <col min="6660" max="6660" width="21.42578125" style="512" customWidth="1"/>
    <col min="6661" max="6661" width="20.7109375" style="512" customWidth="1"/>
    <col min="6662" max="6662" width="20.28515625" style="512" customWidth="1"/>
    <col min="6663" max="6663" width="9.28515625" style="512" bestFit="1" customWidth="1"/>
    <col min="6664" max="6911" width="9.140625" style="512"/>
    <col min="6912" max="6912" width="4.7109375" style="512" customWidth="1"/>
    <col min="6913" max="6913" width="20.7109375" style="512" customWidth="1"/>
    <col min="6914" max="6914" width="8" style="512" customWidth="1"/>
    <col min="6915" max="6915" width="7.7109375" style="512" customWidth="1"/>
    <col min="6916" max="6916" width="21.42578125" style="512" customWidth="1"/>
    <col min="6917" max="6917" width="20.7109375" style="512" customWidth="1"/>
    <col min="6918" max="6918" width="20.28515625" style="512" customWidth="1"/>
    <col min="6919" max="6919" width="9.28515625" style="512" bestFit="1" customWidth="1"/>
    <col min="6920" max="7167" width="9.140625" style="512"/>
    <col min="7168" max="7168" width="4.7109375" style="512" customWidth="1"/>
    <col min="7169" max="7169" width="20.7109375" style="512" customWidth="1"/>
    <col min="7170" max="7170" width="8" style="512" customWidth="1"/>
    <col min="7171" max="7171" width="7.7109375" style="512" customWidth="1"/>
    <col min="7172" max="7172" width="21.42578125" style="512" customWidth="1"/>
    <col min="7173" max="7173" width="20.7109375" style="512" customWidth="1"/>
    <col min="7174" max="7174" width="20.28515625" style="512" customWidth="1"/>
    <col min="7175" max="7175" width="9.28515625" style="512" bestFit="1" customWidth="1"/>
    <col min="7176" max="7423" width="9.140625" style="512"/>
    <col min="7424" max="7424" width="4.7109375" style="512" customWidth="1"/>
    <col min="7425" max="7425" width="20.7109375" style="512" customWidth="1"/>
    <col min="7426" max="7426" width="8" style="512" customWidth="1"/>
    <col min="7427" max="7427" width="7.7109375" style="512" customWidth="1"/>
    <col min="7428" max="7428" width="21.42578125" style="512" customWidth="1"/>
    <col min="7429" max="7429" width="20.7109375" style="512" customWidth="1"/>
    <col min="7430" max="7430" width="20.28515625" style="512" customWidth="1"/>
    <col min="7431" max="7431" width="9.28515625" style="512" bestFit="1" customWidth="1"/>
    <col min="7432" max="7679" width="9.140625" style="512"/>
    <col min="7680" max="7680" width="4.7109375" style="512" customWidth="1"/>
    <col min="7681" max="7681" width="20.7109375" style="512" customWidth="1"/>
    <col min="7682" max="7682" width="8" style="512" customWidth="1"/>
    <col min="7683" max="7683" width="7.7109375" style="512" customWidth="1"/>
    <col min="7684" max="7684" width="21.42578125" style="512" customWidth="1"/>
    <col min="7685" max="7685" width="20.7109375" style="512" customWidth="1"/>
    <col min="7686" max="7686" width="20.28515625" style="512" customWidth="1"/>
    <col min="7687" max="7687" width="9.28515625" style="512" bestFit="1" customWidth="1"/>
    <col min="7688" max="7935" width="9.140625" style="512"/>
    <col min="7936" max="7936" width="4.7109375" style="512" customWidth="1"/>
    <col min="7937" max="7937" width="20.7109375" style="512" customWidth="1"/>
    <col min="7938" max="7938" width="8" style="512" customWidth="1"/>
    <col min="7939" max="7939" width="7.7109375" style="512" customWidth="1"/>
    <col min="7940" max="7940" width="21.42578125" style="512" customWidth="1"/>
    <col min="7941" max="7941" width="20.7109375" style="512" customWidth="1"/>
    <col min="7942" max="7942" width="20.28515625" style="512" customWidth="1"/>
    <col min="7943" max="7943" width="9.28515625" style="512" bestFit="1" customWidth="1"/>
    <col min="7944" max="8191" width="9.140625" style="512"/>
    <col min="8192" max="8192" width="4.7109375" style="512" customWidth="1"/>
    <col min="8193" max="8193" width="20.7109375" style="512" customWidth="1"/>
    <col min="8194" max="8194" width="8" style="512" customWidth="1"/>
    <col min="8195" max="8195" width="7.7109375" style="512" customWidth="1"/>
    <col min="8196" max="8196" width="21.42578125" style="512" customWidth="1"/>
    <col min="8197" max="8197" width="20.7109375" style="512" customWidth="1"/>
    <col min="8198" max="8198" width="20.28515625" style="512" customWidth="1"/>
    <col min="8199" max="8199" width="9.28515625" style="512" bestFit="1" customWidth="1"/>
    <col min="8200" max="8447" width="9.140625" style="512"/>
    <col min="8448" max="8448" width="4.7109375" style="512" customWidth="1"/>
    <col min="8449" max="8449" width="20.7109375" style="512" customWidth="1"/>
    <col min="8450" max="8450" width="8" style="512" customWidth="1"/>
    <col min="8451" max="8451" width="7.7109375" style="512" customWidth="1"/>
    <col min="8452" max="8452" width="21.42578125" style="512" customWidth="1"/>
    <col min="8453" max="8453" width="20.7109375" style="512" customWidth="1"/>
    <col min="8454" max="8454" width="20.28515625" style="512" customWidth="1"/>
    <col min="8455" max="8455" width="9.28515625" style="512" bestFit="1" customWidth="1"/>
    <col min="8456" max="8703" width="9.140625" style="512"/>
    <col min="8704" max="8704" width="4.7109375" style="512" customWidth="1"/>
    <col min="8705" max="8705" width="20.7109375" style="512" customWidth="1"/>
    <col min="8706" max="8706" width="8" style="512" customWidth="1"/>
    <col min="8707" max="8707" width="7.7109375" style="512" customWidth="1"/>
    <col min="8708" max="8708" width="21.42578125" style="512" customWidth="1"/>
    <col min="8709" max="8709" width="20.7109375" style="512" customWidth="1"/>
    <col min="8710" max="8710" width="20.28515625" style="512" customWidth="1"/>
    <col min="8711" max="8711" width="9.28515625" style="512" bestFit="1" customWidth="1"/>
    <col min="8712" max="8959" width="9.140625" style="512"/>
    <col min="8960" max="8960" width="4.7109375" style="512" customWidth="1"/>
    <col min="8961" max="8961" width="20.7109375" style="512" customWidth="1"/>
    <col min="8962" max="8962" width="8" style="512" customWidth="1"/>
    <col min="8963" max="8963" width="7.7109375" style="512" customWidth="1"/>
    <col min="8964" max="8964" width="21.42578125" style="512" customWidth="1"/>
    <col min="8965" max="8965" width="20.7109375" style="512" customWidth="1"/>
    <col min="8966" max="8966" width="20.28515625" style="512" customWidth="1"/>
    <col min="8967" max="8967" width="9.28515625" style="512" bestFit="1" customWidth="1"/>
    <col min="8968" max="9215" width="9.140625" style="512"/>
    <col min="9216" max="9216" width="4.7109375" style="512" customWidth="1"/>
    <col min="9217" max="9217" width="20.7109375" style="512" customWidth="1"/>
    <col min="9218" max="9218" width="8" style="512" customWidth="1"/>
    <col min="9219" max="9219" width="7.7109375" style="512" customWidth="1"/>
    <col min="9220" max="9220" width="21.42578125" style="512" customWidth="1"/>
    <col min="9221" max="9221" width="20.7109375" style="512" customWidth="1"/>
    <col min="9222" max="9222" width="20.28515625" style="512" customWidth="1"/>
    <col min="9223" max="9223" width="9.28515625" style="512" bestFit="1" customWidth="1"/>
    <col min="9224" max="9471" width="9.140625" style="512"/>
    <col min="9472" max="9472" width="4.7109375" style="512" customWidth="1"/>
    <col min="9473" max="9473" width="20.7109375" style="512" customWidth="1"/>
    <col min="9474" max="9474" width="8" style="512" customWidth="1"/>
    <col min="9475" max="9475" width="7.7109375" style="512" customWidth="1"/>
    <col min="9476" max="9476" width="21.42578125" style="512" customWidth="1"/>
    <col min="9477" max="9477" width="20.7109375" style="512" customWidth="1"/>
    <col min="9478" max="9478" width="20.28515625" style="512" customWidth="1"/>
    <col min="9479" max="9479" width="9.28515625" style="512" bestFit="1" customWidth="1"/>
    <col min="9480" max="9727" width="9.140625" style="512"/>
    <col min="9728" max="9728" width="4.7109375" style="512" customWidth="1"/>
    <col min="9729" max="9729" width="20.7109375" style="512" customWidth="1"/>
    <col min="9730" max="9730" width="8" style="512" customWidth="1"/>
    <col min="9731" max="9731" width="7.7109375" style="512" customWidth="1"/>
    <col min="9732" max="9732" width="21.42578125" style="512" customWidth="1"/>
    <col min="9733" max="9733" width="20.7109375" style="512" customWidth="1"/>
    <col min="9734" max="9734" width="20.28515625" style="512" customWidth="1"/>
    <col min="9735" max="9735" width="9.28515625" style="512" bestFit="1" customWidth="1"/>
    <col min="9736" max="9983" width="9.140625" style="512"/>
    <col min="9984" max="9984" width="4.7109375" style="512" customWidth="1"/>
    <col min="9985" max="9985" width="20.7109375" style="512" customWidth="1"/>
    <col min="9986" max="9986" width="8" style="512" customWidth="1"/>
    <col min="9987" max="9987" width="7.7109375" style="512" customWidth="1"/>
    <col min="9988" max="9988" width="21.42578125" style="512" customWidth="1"/>
    <col min="9989" max="9989" width="20.7109375" style="512" customWidth="1"/>
    <col min="9990" max="9990" width="20.28515625" style="512" customWidth="1"/>
    <col min="9991" max="9991" width="9.28515625" style="512" bestFit="1" customWidth="1"/>
    <col min="9992" max="10239" width="9.140625" style="512"/>
    <col min="10240" max="10240" width="4.7109375" style="512" customWidth="1"/>
    <col min="10241" max="10241" width="20.7109375" style="512" customWidth="1"/>
    <col min="10242" max="10242" width="8" style="512" customWidth="1"/>
    <col min="10243" max="10243" width="7.7109375" style="512" customWidth="1"/>
    <col min="10244" max="10244" width="21.42578125" style="512" customWidth="1"/>
    <col min="10245" max="10245" width="20.7109375" style="512" customWidth="1"/>
    <col min="10246" max="10246" width="20.28515625" style="512" customWidth="1"/>
    <col min="10247" max="10247" width="9.28515625" style="512" bestFit="1" customWidth="1"/>
    <col min="10248" max="10495" width="9.140625" style="512"/>
    <col min="10496" max="10496" width="4.7109375" style="512" customWidth="1"/>
    <col min="10497" max="10497" width="20.7109375" style="512" customWidth="1"/>
    <col min="10498" max="10498" width="8" style="512" customWidth="1"/>
    <col min="10499" max="10499" width="7.7109375" style="512" customWidth="1"/>
    <col min="10500" max="10500" width="21.42578125" style="512" customWidth="1"/>
    <col min="10501" max="10501" width="20.7109375" style="512" customWidth="1"/>
    <col min="10502" max="10502" width="20.28515625" style="512" customWidth="1"/>
    <col min="10503" max="10503" width="9.28515625" style="512" bestFit="1" customWidth="1"/>
    <col min="10504" max="10751" width="9.140625" style="512"/>
    <col min="10752" max="10752" width="4.7109375" style="512" customWidth="1"/>
    <col min="10753" max="10753" width="20.7109375" style="512" customWidth="1"/>
    <col min="10754" max="10754" width="8" style="512" customWidth="1"/>
    <col min="10755" max="10755" width="7.7109375" style="512" customWidth="1"/>
    <col min="10756" max="10756" width="21.42578125" style="512" customWidth="1"/>
    <col min="10757" max="10757" width="20.7109375" style="512" customWidth="1"/>
    <col min="10758" max="10758" width="20.28515625" style="512" customWidth="1"/>
    <col min="10759" max="10759" width="9.28515625" style="512" bestFit="1" customWidth="1"/>
    <col min="10760" max="11007" width="9.140625" style="512"/>
    <col min="11008" max="11008" width="4.7109375" style="512" customWidth="1"/>
    <col min="11009" max="11009" width="20.7109375" style="512" customWidth="1"/>
    <col min="11010" max="11010" width="8" style="512" customWidth="1"/>
    <col min="11011" max="11011" width="7.7109375" style="512" customWidth="1"/>
    <col min="11012" max="11012" width="21.42578125" style="512" customWidth="1"/>
    <col min="11013" max="11013" width="20.7109375" style="512" customWidth="1"/>
    <col min="11014" max="11014" width="20.28515625" style="512" customWidth="1"/>
    <col min="11015" max="11015" width="9.28515625" style="512" bestFit="1" customWidth="1"/>
    <col min="11016" max="11263" width="9.140625" style="512"/>
    <col min="11264" max="11264" width="4.7109375" style="512" customWidth="1"/>
    <col min="11265" max="11265" width="20.7109375" style="512" customWidth="1"/>
    <col min="11266" max="11266" width="8" style="512" customWidth="1"/>
    <col min="11267" max="11267" width="7.7109375" style="512" customWidth="1"/>
    <col min="11268" max="11268" width="21.42578125" style="512" customWidth="1"/>
    <col min="11269" max="11269" width="20.7109375" style="512" customWidth="1"/>
    <col min="11270" max="11270" width="20.28515625" style="512" customWidth="1"/>
    <col min="11271" max="11271" width="9.28515625" style="512" bestFit="1" customWidth="1"/>
    <col min="11272" max="11519" width="9.140625" style="512"/>
    <col min="11520" max="11520" width="4.7109375" style="512" customWidth="1"/>
    <col min="11521" max="11521" width="20.7109375" style="512" customWidth="1"/>
    <col min="11522" max="11522" width="8" style="512" customWidth="1"/>
    <col min="11523" max="11523" width="7.7109375" style="512" customWidth="1"/>
    <col min="11524" max="11524" width="21.42578125" style="512" customWidth="1"/>
    <col min="11525" max="11525" width="20.7109375" style="512" customWidth="1"/>
    <col min="11526" max="11526" width="20.28515625" style="512" customWidth="1"/>
    <col min="11527" max="11527" width="9.28515625" style="512" bestFit="1" customWidth="1"/>
    <col min="11528" max="11775" width="9.140625" style="512"/>
    <col min="11776" max="11776" width="4.7109375" style="512" customWidth="1"/>
    <col min="11777" max="11777" width="20.7109375" style="512" customWidth="1"/>
    <col min="11778" max="11778" width="8" style="512" customWidth="1"/>
    <col min="11779" max="11779" width="7.7109375" style="512" customWidth="1"/>
    <col min="11780" max="11780" width="21.42578125" style="512" customWidth="1"/>
    <col min="11781" max="11781" width="20.7109375" style="512" customWidth="1"/>
    <col min="11782" max="11782" width="20.28515625" style="512" customWidth="1"/>
    <col min="11783" max="11783" width="9.28515625" style="512" bestFit="1" customWidth="1"/>
    <col min="11784" max="12031" width="9.140625" style="512"/>
    <col min="12032" max="12032" width="4.7109375" style="512" customWidth="1"/>
    <col min="12033" max="12033" width="20.7109375" style="512" customWidth="1"/>
    <col min="12034" max="12034" width="8" style="512" customWidth="1"/>
    <col min="12035" max="12035" width="7.7109375" style="512" customWidth="1"/>
    <col min="12036" max="12036" width="21.42578125" style="512" customWidth="1"/>
    <col min="12037" max="12037" width="20.7109375" style="512" customWidth="1"/>
    <col min="12038" max="12038" width="20.28515625" style="512" customWidth="1"/>
    <col min="12039" max="12039" width="9.28515625" style="512" bestFit="1" customWidth="1"/>
    <col min="12040" max="12287" width="9.140625" style="512"/>
    <col min="12288" max="12288" width="4.7109375" style="512" customWidth="1"/>
    <col min="12289" max="12289" width="20.7109375" style="512" customWidth="1"/>
    <col min="12290" max="12290" width="8" style="512" customWidth="1"/>
    <col min="12291" max="12291" width="7.7109375" style="512" customWidth="1"/>
    <col min="12292" max="12292" width="21.42578125" style="512" customWidth="1"/>
    <col min="12293" max="12293" width="20.7109375" style="512" customWidth="1"/>
    <col min="12294" max="12294" width="20.28515625" style="512" customWidth="1"/>
    <col min="12295" max="12295" width="9.28515625" style="512" bestFit="1" customWidth="1"/>
    <col min="12296" max="12543" width="9.140625" style="512"/>
    <col min="12544" max="12544" width="4.7109375" style="512" customWidth="1"/>
    <col min="12545" max="12545" width="20.7109375" style="512" customWidth="1"/>
    <col min="12546" max="12546" width="8" style="512" customWidth="1"/>
    <col min="12547" max="12547" width="7.7109375" style="512" customWidth="1"/>
    <col min="12548" max="12548" width="21.42578125" style="512" customWidth="1"/>
    <col min="12549" max="12549" width="20.7109375" style="512" customWidth="1"/>
    <col min="12550" max="12550" width="20.28515625" style="512" customWidth="1"/>
    <col min="12551" max="12551" width="9.28515625" style="512" bestFit="1" customWidth="1"/>
    <col min="12552" max="12799" width="9.140625" style="512"/>
    <col min="12800" max="12800" width="4.7109375" style="512" customWidth="1"/>
    <col min="12801" max="12801" width="20.7109375" style="512" customWidth="1"/>
    <col min="12802" max="12802" width="8" style="512" customWidth="1"/>
    <col min="12803" max="12803" width="7.7109375" style="512" customWidth="1"/>
    <col min="12804" max="12804" width="21.42578125" style="512" customWidth="1"/>
    <col min="12805" max="12805" width="20.7109375" style="512" customWidth="1"/>
    <col min="12806" max="12806" width="20.28515625" style="512" customWidth="1"/>
    <col min="12807" max="12807" width="9.28515625" style="512" bestFit="1" customWidth="1"/>
    <col min="12808" max="13055" width="9.140625" style="512"/>
    <col min="13056" max="13056" width="4.7109375" style="512" customWidth="1"/>
    <col min="13057" max="13057" width="20.7109375" style="512" customWidth="1"/>
    <col min="13058" max="13058" width="8" style="512" customWidth="1"/>
    <col min="13059" max="13059" width="7.7109375" style="512" customWidth="1"/>
    <col min="13060" max="13060" width="21.42578125" style="512" customWidth="1"/>
    <col min="13061" max="13061" width="20.7109375" style="512" customWidth="1"/>
    <col min="13062" max="13062" width="20.28515625" style="512" customWidth="1"/>
    <col min="13063" max="13063" width="9.28515625" style="512" bestFit="1" customWidth="1"/>
    <col min="13064" max="13311" width="9.140625" style="512"/>
    <col min="13312" max="13312" width="4.7109375" style="512" customWidth="1"/>
    <col min="13313" max="13313" width="20.7109375" style="512" customWidth="1"/>
    <col min="13314" max="13314" width="8" style="512" customWidth="1"/>
    <col min="13315" max="13315" width="7.7109375" style="512" customWidth="1"/>
    <col min="13316" max="13316" width="21.42578125" style="512" customWidth="1"/>
    <col min="13317" max="13317" width="20.7109375" style="512" customWidth="1"/>
    <col min="13318" max="13318" width="20.28515625" style="512" customWidth="1"/>
    <col min="13319" max="13319" width="9.28515625" style="512" bestFit="1" customWidth="1"/>
    <col min="13320" max="13567" width="9.140625" style="512"/>
    <col min="13568" max="13568" width="4.7109375" style="512" customWidth="1"/>
    <col min="13569" max="13569" width="20.7109375" style="512" customWidth="1"/>
    <col min="13570" max="13570" width="8" style="512" customWidth="1"/>
    <col min="13571" max="13571" width="7.7109375" style="512" customWidth="1"/>
    <col min="13572" max="13572" width="21.42578125" style="512" customWidth="1"/>
    <col min="13573" max="13573" width="20.7109375" style="512" customWidth="1"/>
    <col min="13574" max="13574" width="20.28515625" style="512" customWidth="1"/>
    <col min="13575" max="13575" width="9.28515625" style="512" bestFit="1" customWidth="1"/>
    <col min="13576" max="13823" width="9.140625" style="512"/>
    <col min="13824" max="13824" width="4.7109375" style="512" customWidth="1"/>
    <col min="13825" max="13825" width="20.7109375" style="512" customWidth="1"/>
    <col min="13826" max="13826" width="8" style="512" customWidth="1"/>
    <col min="13827" max="13827" width="7.7109375" style="512" customWidth="1"/>
    <col min="13828" max="13828" width="21.42578125" style="512" customWidth="1"/>
    <col min="13829" max="13829" width="20.7109375" style="512" customWidth="1"/>
    <col min="13830" max="13830" width="20.28515625" style="512" customWidth="1"/>
    <col min="13831" max="13831" width="9.28515625" style="512" bestFit="1" customWidth="1"/>
    <col min="13832" max="14079" width="9.140625" style="512"/>
    <col min="14080" max="14080" width="4.7109375" style="512" customWidth="1"/>
    <col min="14081" max="14081" width="20.7109375" style="512" customWidth="1"/>
    <col min="14082" max="14082" width="8" style="512" customWidth="1"/>
    <col min="14083" max="14083" width="7.7109375" style="512" customWidth="1"/>
    <col min="14084" max="14084" width="21.42578125" style="512" customWidth="1"/>
    <col min="14085" max="14085" width="20.7109375" style="512" customWidth="1"/>
    <col min="14086" max="14086" width="20.28515625" style="512" customWidth="1"/>
    <col min="14087" max="14087" width="9.28515625" style="512" bestFit="1" customWidth="1"/>
    <col min="14088" max="14335" width="9.140625" style="512"/>
    <col min="14336" max="14336" width="4.7109375" style="512" customWidth="1"/>
    <col min="14337" max="14337" width="20.7109375" style="512" customWidth="1"/>
    <col min="14338" max="14338" width="8" style="512" customWidth="1"/>
    <col min="14339" max="14339" width="7.7109375" style="512" customWidth="1"/>
    <col min="14340" max="14340" width="21.42578125" style="512" customWidth="1"/>
    <col min="14341" max="14341" width="20.7109375" style="512" customWidth="1"/>
    <col min="14342" max="14342" width="20.28515625" style="512" customWidth="1"/>
    <col min="14343" max="14343" width="9.28515625" style="512" bestFit="1" customWidth="1"/>
    <col min="14344" max="14591" width="9.140625" style="512"/>
    <col min="14592" max="14592" width="4.7109375" style="512" customWidth="1"/>
    <col min="14593" max="14593" width="20.7109375" style="512" customWidth="1"/>
    <col min="14594" max="14594" width="8" style="512" customWidth="1"/>
    <col min="14595" max="14595" width="7.7109375" style="512" customWidth="1"/>
    <col min="14596" max="14596" width="21.42578125" style="512" customWidth="1"/>
    <col min="14597" max="14597" width="20.7109375" style="512" customWidth="1"/>
    <col min="14598" max="14598" width="20.28515625" style="512" customWidth="1"/>
    <col min="14599" max="14599" width="9.28515625" style="512" bestFit="1" customWidth="1"/>
    <col min="14600" max="14847" width="9.140625" style="512"/>
    <col min="14848" max="14848" width="4.7109375" style="512" customWidth="1"/>
    <col min="14849" max="14849" width="20.7109375" style="512" customWidth="1"/>
    <col min="14850" max="14850" width="8" style="512" customWidth="1"/>
    <col min="14851" max="14851" width="7.7109375" style="512" customWidth="1"/>
    <col min="14852" max="14852" width="21.42578125" style="512" customWidth="1"/>
    <col min="14853" max="14853" width="20.7109375" style="512" customWidth="1"/>
    <col min="14854" max="14854" width="20.28515625" style="512" customWidth="1"/>
    <col min="14855" max="14855" width="9.28515625" style="512" bestFit="1" customWidth="1"/>
    <col min="14856" max="15103" width="9.140625" style="512"/>
    <col min="15104" max="15104" width="4.7109375" style="512" customWidth="1"/>
    <col min="15105" max="15105" width="20.7109375" style="512" customWidth="1"/>
    <col min="15106" max="15106" width="8" style="512" customWidth="1"/>
    <col min="15107" max="15107" width="7.7109375" style="512" customWidth="1"/>
    <col min="15108" max="15108" width="21.42578125" style="512" customWidth="1"/>
    <col min="15109" max="15109" width="20.7109375" style="512" customWidth="1"/>
    <col min="15110" max="15110" width="20.28515625" style="512" customWidth="1"/>
    <col min="15111" max="15111" width="9.28515625" style="512" bestFit="1" customWidth="1"/>
    <col min="15112" max="15359" width="9.140625" style="512"/>
    <col min="15360" max="15360" width="4.7109375" style="512" customWidth="1"/>
    <col min="15361" max="15361" width="20.7109375" style="512" customWidth="1"/>
    <col min="15362" max="15362" width="8" style="512" customWidth="1"/>
    <col min="15363" max="15363" width="7.7109375" style="512" customWidth="1"/>
    <col min="15364" max="15364" width="21.42578125" style="512" customWidth="1"/>
    <col min="15365" max="15365" width="20.7109375" style="512" customWidth="1"/>
    <col min="15366" max="15366" width="20.28515625" style="512" customWidth="1"/>
    <col min="15367" max="15367" width="9.28515625" style="512" bestFit="1" customWidth="1"/>
    <col min="15368" max="15615" width="9.140625" style="512"/>
    <col min="15616" max="15616" width="4.7109375" style="512" customWidth="1"/>
    <col min="15617" max="15617" width="20.7109375" style="512" customWidth="1"/>
    <col min="15618" max="15618" width="8" style="512" customWidth="1"/>
    <col min="15619" max="15619" width="7.7109375" style="512" customWidth="1"/>
    <col min="15620" max="15620" width="21.42578125" style="512" customWidth="1"/>
    <col min="15621" max="15621" width="20.7109375" style="512" customWidth="1"/>
    <col min="15622" max="15622" width="20.28515625" style="512" customWidth="1"/>
    <col min="15623" max="15623" width="9.28515625" style="512" bestFit="1" customWidth="1"/>
    <col min="15624" max="15871" width="9.140625" style="512"/>
    <col min="15872" max="15872" width="4.7109375" style="512" customWidth="1"/>
    <col min="15873" max="15873" width="20.7109375" style="512" customWidth="1"/>
    <col min="15874" max="15874" width="8" style="512" customWidth="1"/>
    <col min="15875" max="15875" width="7.7109375" style="512" customWidth="1"/>
    <col min="15876" max="15876" width="21.42578125" style="512" customWidth="1"/>
    <col min="15877" max="15877" width="20.7109375" style="512" customWidth="1"/>
    <col min="15878" max="15878" width="20.28515625" style="512" customWidth="1"/>
    <col min="15879" max="15879" width="9.28515625" style="512" bestFit="1" customWidth="1"/>
    <col min="15880" max="16127" width="9.140625" style="512"/>
    <col min="16128" max="16128" width="4.7109375" style="512" customWidth="1"/>
    <col min="16129" max="16129" width="20.7109375" style="512" customWidth="1"/>
    <col min="16130" max="16130" width="8" style="512" customWidth="1"/>
    <col min="16131" max="16131" width="7.7109375" style="512" customWidth="1"/>
    <col min="16132" max="16132" width="21.42578125" style="512" customWidth="1"/>
    <col min="16133" max="16133" width="20.7109375" style="512" customWidth="1"/>
    <col min="16134" max="16134" width="20.28515625" style="512" customWidth="1"/>
    <col min="16135" max="16135" width="9.28515625" style="512" bestFit="1" customWidth="1"/>
    <col min="16136" max="16384" width="9.140625" style="512"/>
  </cols>
  <sheetData>
    <row r="1" spans="1:9" ht="20.100000000000001" customHeight="1" x14ac:dyDescent="0.25">
      <c r="A1" s="519" t="s">
        <v>208</v>
      </c>
      <c r="B1" s="520"/>
      <c r="C1" s="521" t="str">
        <f>": "&amp;IF($H$3,VLOOKUP($H$3,Data!$E$5:$AF$49,4))</f>
        <v>: TRI MULIA SAPUTRA</v>
      </c>
      <c r="D1" s="520"/>
      <c r="E1" s="521" t="s">
        <v>11</v>
      </c>
      <c r="F1" s="522" t="s">
        <v>521</v>
      </c>
    </row>
    <row r="2" spans="1:9" ht="20.100000000000001" customHeight="1" x14ac:dyDescent="0.25">
      <c r="A2" s="523" t="s">
        <v>317</v>
      </c>
      <c r="B2" s="524"/>
      <c r="C2" s="525" t="str">
        <f>": "&amp;IF($H$3,VLOOKUP($H$3,Data!$E$5:$AF$49,2))</f>
        <v>: 2101</v>
      </c>
      <c r="D2" s="524"/>
      <c r="E2" s="526" t="s">
        <v>12</v>
      </c>
      <c r="F2" s="527" t="s">
        <v>333</v>
      </c>
      <c r="H2" s="733" t="s">
        <v>318</v>
      </c>
      <c r="I2" s="734"/>
    </row>
    <row r="3" spans="1:9" ht="20.100000000000001" customHeight="1" x14ac:dyDescent="0.25">
      <c r="A3" s="523" t="s">
        <v>69</v>
      </c>
      <c r="B3" s="524"/>
      <c r="C3" s="526" t="str">
        <f>": "&amp;IF($H$3,VLOOKUP($H$3,Data!$E$5:$AF$49,3))</f>
        <v>: 0072355816</v>
      </c>
      <c r="D3" s="524"/>
      <c r="E3" s="526" t="s">
        <v>13</v>
      </c>
      <c r="F3" s="527" t="s">
        <v>324</v>
      </c>
      <c r="H3" s="735">
        <v>23</v>
      </c>
      <c r="I3" s="736"/>
    </row>
    <row r="4" spans="1:9" ht="20.100000000000001" customHeight="1" x14ac:dyDescent="0.25">
      <c r="A4" s="528" t="s">
        <v>189</v>
      </c>
      <c r="B4" s="529"/>
      <c r="C4" s="530" t="str">
        <f>": "&amp;IF($H$3,VLOOKUP($H$3,Data!$E$5:$AF$49,5))</f>
        <v>: L</v>
      </c>
      <c r="D4" s="529"/>
      <c r="E4" s="529"/>
      <c r="F4" s="531"/>
      <c r="H4" s="737"/>
      <c r="I4" s="738"/>
    </row>
    <row r="5" spans="1:9" ht="20.100000000000001" customHeight="1" x14ac:dyDescent="0.25">
      <c r="B5" s="532"/>
      <c r="C5" s="532"/>
      <c r="H5" s="737"/>
      <c r="I5" s="738"/>
    </row>
    <row r="6" spans="1:9" ht="20.100000000000001" customHeight="1" x14ac:dyDescent="0.25">
      <c r="A6" s="534" t="s">
        <v>319</v>
      </c>
      <c r="B6" s="535"/>
      <c r="C6" s="536" t="s">
        <v>345</v>
      </c>
      <c r="D6" s="533"/>
      <c r="E6" s="533"/>
      <c r="F6" s="533"/>
      <c r="H6" s="739"/>
      <c r="I6" s="740"/>
    </row>
    <row r="7" spans="1:9" ht="30" x14ac:dyDescent="0.25">
      <c r="A7" s="550" t="s">
        <v>18</v>
      </c>
      <c r="B7" s="551" t="s">
        <v>113</v>
      </c>
      <c r="C7" s="552" t="s">
        <v>114</v>
      </c>
      <c r="D7" s="741" t="s">
        <v>5</v>
      </c>
      <c r="E7" s="742"/>
      <c r="F7" s="743"/>
    </row>
    <row r="8" spans="1:9" ht="60" customHeight="1" x14ac:dyDescent="0.25">
      <c r="A8" s="732">
        <v>1</v>
      </c>
      <c r="B8" s="723" t="s">
        <v>323</v>
      </c>
      <c r="C8" s="724">
        <f>IF($H$3,VLOOKUP($H$3,'Leger Nilai'!$B$13:$BH$43,6))</f>
        <v>91</v>
      </c>
      <c r="D8" s="726" t="str">
        <f>IF($H$3,VLOOKUP($H$3,'Leger Nilai'!$B$13:$BH$43,26))</f>
        <v>Menunjukkan penguasaan dalam memahami adab kepada saudara, teman dan tetangga.</v>
      </c>
      <c r="E8" s="727"/>
      <c r="F8" s="728"/>
    </row>
    <row r="9" spans="1:9" ht="60" customHeight="1" x14ac:dyDescent="0.25">
      <c r="A9" s="732"/>
      <c r="B9" s="723"/>
      <c r="C9" s="725"/>
      <c r="D9" s="729" t="str">
        <f>IF($H$3,VLOOKUP($H$3,'Leger Nilai'!$B$13:$BH$43,43))</f>
        <v>Perlu bantuan dalam memahami iman kepada hari akhir dan akhlak terpuji kepada diri sendiri.</v>
      </c>
      <c r="E9" s="730"/>
      <c r="F9" s="731"/>
    </row>
    <row r="10" spans="1:9" ht="60" customHeight="1" x14ac:dyDescent="0.25">
      <c r="A10" s="732">
        <v>2</v>
      </c>
      <c r="B10" s="723" t="s">
        <v>325</v>
      </c>
      <c r="C10" s="724">
        <f>IF($H$3,VLOOKUP($H$3,'Leger Nilai'!$B$13:$BH$43,7))</f>
        <v>92</v>
      </c>
      <c r="D10" s="726" t="str">
        <f>IF($H$3,VLOOKUP($H$3,'Leger Nilai'!$B$13:$BH$43,27))</f>
        <v>Menunjukkan penguasaan dalam memahami isi kandungan hadits riwayat Baihaqi dari Ibnu Abbas ra dan hadis riwayat Tirmidzi dari hHasan Bin Ali ra tentang meraih berkah melalui jujur dalam muamalah.</v>
      </c>
      <c r="E10" s="727"/>
      <c r="F10" s="728"/>
    </row>
    <row r="11" spans="1:9" ht="60" customHeight="1" x14ac:dyDescent="0.25">
      <c r="A11" s="732"/>
      <c r="B11" s="723"/>
      <c r="C11" s="725"/>
      <c r="D11" s="729" t="str">
        <f>IF($H$3,VLOOKUP($H$3,'Leger Nilai'!$B$13:$BH$43,44))</f>
        <v>Perlu bantuan dalam mampu memahami dan mempraktikkan hukum bacaan mad lazim mussaqal harfi dan mad lazim mukhaffah khalqi dan bacaan mad lazim mukkhaffah harfi dan mad wajib mukkhaffah khalqi.</v>
      </c>
      <c r="E11" s="730"/>
      <c r="F11" s="731"/>
    </row>
    <row r="12" spans="1:9" ht="60" customHeight="1" x14ac:dyDescent="0.25">
      <c r="A12" s="732">
        <v>3</v>
      </c>
      <c r="B12" s="723" t="s">
        <v>326</v>
      </c>
      <c r="C12" s="724">
        <f>IF($H$3,VLOOKUP($H$3,'Leger Nilai'!$B$13:$BH$43,8))</f>
        <v>93</v>
      </c>
      <c r="D12" s="726" t="str">
        <f>IF($H$3,VLOOKUP($H$3,'Leger Nilai'!$B$13:$BH$43,28))</f>
        <v>Menunjukkan penguasaan dalam memahami jual beli, khiyar, qirad dan riba.</v>
      </c>
      <c r="E12" s="727"/>
      <c r="F12" s="728"/>
    </row>
    <row r="13" spans="1:9" ht="60" customHeight="1" x14ac:dyDescent="0.25">
      <c r="A13" s="732"/>
      <c r="B13" s="723"/>
      <c r="C13" s="725"/>
      <c r="D13" s="729" t="str">
        <f>IF($H$3,VLOOKUP($H$3,'Leger Nilai'!$B$13:$BH$43,45))</f>
        <v>Perlu bantuan dalam memahami penyembelihan, kurban dan akikah.</v>
      </c>
      <c r="E13" s="730"/>
      <c r="F13" s="731"/>
    </row>
    <row r="14" spans="1:9" ht="60" customHeight="1" x14ac:dyDescent="0.25">
      <c r="A14" s="732">
        <v>4</v>
      </c>
      <c r="B14" s="723" t="s">
        <v>327</v>
      </c>
      <c r="C14" s="724">
        <f>IF($H$3,VLOOKUP($H$3,'Leger Nilai'!$B$13:$BH$43,9))</f>
        <v>95</v>
      </c>
      <c r="D14" s="726" t="str">
        <f>IF($H$3,VLOOKUP($H$3,'Leger Nilai'!$B$13:$BH$43,29))</f>
        <v>Menunjukkan penguasaan dalam menjelaskan sejarah perkembangan Islam di Indonesia pada masa kolonialisme.</v>
      </c>
      <c r="E14" s="727"/>
      <c r="F14" s="728"/>
    </row>
    <row r="15" spans="1:9" ht="60" customHeight="1" x14ac:dyDescent="0.25">
      <c r="A15" s="732"/>
      <c r="B15" s="723"/>
      <c r="C15" s="725"/>
      <c r="D15" s="729" t="str">
        <f>IF($H$3,VLOOKUP($H$3,'Leger Nilai'!$B$13:$BH$43,46))</f>
        <v>Perlu bantuan dalam memahami peran Ulama dalam memperjuangkan kemerdekaan melalui Islam.</v>
      </c>
      <c r="E15" s="730"/>
      <c r="F15" s="731"/>
    </row>
    <row r="16" spans="1:9" ht="60" customHeight="1" x14ac:dyDescent="0.25">
      <c r="A16" s="732">
        <v>5</v>
      </c>
      <c r="B16" s="723" t="s">
        <v>328</v>
      </c>
      <c r="C16" s="724">
        <f>IF($H$3,VLOOKUP($H$3,'Leger Nilai'!$B$13:$BH$43,10))</f>
        <v>76</v>
      </c>
      <c r="D16" s="726" t="str">
        <f>IF($H$3,VLOOKUP($H$3,'Leger Nilai'!$B$13:$BH$43,30))</f>
        <v>Menunjukkan penguasaan dalam memahami huruf lam nafi dan lam nahi serta isim kana.</v>
      </c>
      <c r="E16" s="727"/>
      <c r="F16" s="728"/>
    </row>
    <row r="17" spans="1:6" ht="60" customHeight="1" x14ac:dyDescent="0.25">
      <c r="A17" s="732"/>
      <c r="B17" s="723"/>
      <c r="C17" s="725"/>
      <c r="D17" s="729" t="str">
        <f>IF($H$3,VLOOKUP($H$3,'Leger Nilai'!$B$13:$BH$43,47))</f>
        <v>Perlu bantuan dalam memahami fi'il madhi dan perubahannya mengikuti isim dhomir.</v>
      </c>
      <c r="E17" s="730"/>
      <c r="F17" s="731"/>
    </row>
    <row r="18" spans="1:6" ht="60" customHeight="1" x14ac:dyDescent="0.25">
      <c r="A18" s="732">
        <v>6</v>
      </c>
      <c r="B18" s="723" t="s">
        <v>329</v>
      </c>
      <c r="C18" s="724">
        <f>IF($H$3,VLOOKUP($H$3,'Leger Nilai'!$B$13:$BH$43,11))</f>
        <v>90</v>
      </c>
      <c r="D18" s="726" t="str">
        <f>IF($H$3,VLOOKUP($H$3,'Leger Nilai'!$B$13:$BH$43,31))</f>
        <v>Menunjukkan penguasaan dalam memahami sifat rasul dan kitab mu'tabarah</v>
      </c>
      <c r="E18" s="727"/>
      <c r="F18" s="728"/>
    </row>
    <row r="19" spans="1:6" ht="60" customHeight="1" x14ac:dyDescent="0.25">
      <c r="A19" s="732"/>
      <c r="B19" s="723"/>
      <c r="C19" s="725"/>
      <c r="D19" s="729" t="str">
        <f>IF($H$3,VLOOKUP($H$3,'Leger Nilai'!$B$13:$BH$43,48))</f>
        <v>Perlu bantuan dalam memahami seni terbangan</v>
      </c>
      <c r="E19" s="730"/>
      <c r="F19" s="731"/>
    </row>
    <row r="20" spans="1:6" s="514" customFormat="1" ht="54.95" customHeight="1" x14ac:dyDescent="0.25">
      <c r="A20" s="732">
        <v>7</v>
      </c>
      <c r="B20" s="723" t="s">
        <v>73</v>
      </c>
      <c r="C20" s="724">
        <f>IF($H$3,VLOOKUP($H$3,'Leger Nilai'!$B$13:$BH$43,13))</f>
        <v>92</v>
      </c>
      <c r="D20" s="726" t="str">
        <f>IF($H$3,VLOOKUP($H$3,'Leger Nilai'!$B$13:$BH$43,33))</f>
        <v>Menunjukkan penguasaan dalam Memahami Implementasi Pancasila dalam Kehidupan Bernegara</v>
      </c>
      <c r="E20" s="727"/>
      <c r="F20" s="728"/>
    </row>
    <row r="21" spans="1:6" s="514" customFormat="1" ht="54.95" customHeight="1" x14ac:dyDescent="0.25">
      <c r="A21" s="732"/>
      <c r="B21" s="723"/>
      <c r="C21" s="725"/>
      <c r="D21" s="729" t="str">
        <f>IF($H$3,VLOOKUP($H$3,'Leger Nilai'!$B$13:$BH$43,50))</f>
        <v>Perlu bantuan dalam Menerapkan Nilai-Nilai Pancasila dalam Kehidupan Keseharian</v>
      </c>
      <c r="E21" s="730"/>
      <c r="F21" s="731"/>
    </row>
    <row r="22" spans="1:6" s="514" customFormat="1" ht="54.95" customHeight="1" x14ac:dyDescent="0.25">
      <c r="A22" s="732">
        <v>8</v>
      </c>
      <c r="B22" s="723" t="s">
        <v>330</v>
      </c>
      <c r="C22" s="724">
        <f>IF($H$3,VLOOKUP($H$3,'Leger Nilai'!$B$13:$BH$43,14))</f>
        <v>81</v>
      </c>
      <c r="D22" s="726" t="str">
        <f>IF($H$3,VLOOKUP($H$3,'Leger Nilai'!$B$13:$BH$43,34))</f>
        <v>Menunjukkan penguasaan dalam memahami isi teks deskripsi, menggunakan konjungsi dalam teks deskripsi dan menyimak konjungsi dalam teks deskripsi, memahami sudut pandang dalam teks deskripsi.</v>
      </c>
      <c r="E22" s="727"/>
      <c r="F22" s="728"/>
    </row>
    <row r="23" spans="1:6" s="514" customFormat="1" ht="54.95" customHeight="1" x14ac:dyDescent="0.25">
      <c r="A23" s="732"/>
      <c r="B23" s="723"/>
      <c r="C23" s="725"/>
      <c r="D23" s="729" t="str">
        <f>IF($H$3,VLOOKUP($H$3,'Leger Nilai'!$B$13:$BH$43,51))</f>
        <v>Perlu bantuan dalam mengubah petikan cerpen menjadi teks prosedur, mendapatkan informasi dari teks prosedur, menelaah teks prosedur berupa infografik,serta mempratikkan prosedur membuat poster.</v>
      </c>
      <c r="E23" s="730"/>
      <c r="F23" s="731"/>
    </row>
    <row r="24" spans="1:6" s="514" customFormat="1" ht="54.95" customHeight="1" x14ac:dyDescent="0.25">
      <c r="A24" s="732">
        <v>9</v>
      </c>
      <c r="B24" s="723" t="s">
        <v>61</v>
      </c>
      <c r="C24" s="724">
        <f>IF($H$3,VLOOKUP($H$3,'Leger Nilai'!$B$13:$BH$43,15))</f>
        <v>84</v>
      </c>
      <c r="D24" s="726" t="str">
        <f>IF($H$3,VLOOKUP($H$3,'Leger Nilai'!$B$13:$BH$43,35))</f>
        <v>Menunjukkan penguasaan dalam membaca, menulis, dan membandingkan bilangan berpangkat dan akar, serta notasi ilmiah.</v>
      </c>
      <c r="E24" s="727"/>
      <c r="F24" s="728"/>
    </row>
    <row r="25" spans="1:6" s="514" customFormat="1" ht="54.95" customHeight="1" x14ac:dyDescent="0.25">
      <c r="A25" s="732"/>
      <c r="B25" s="723"/>
      <c r="C25" s="725"/>
      <c r="D25" s="729" t="str">
        <f>IF($H$3,VLOOKUP($H$3,'Leger Nilai'!$B$13:$BH$43,52))</f>
        <v>Perlu bantuan dalam melakukan transformasi tunggal (refleksi, translasi, rotasi, dilatasi).</v>
      </c>
      <c r="E25" s="730"/>
      <c r="F25" s="731"/>
    </row>
    <row r="26" spans="1:6" ht="54.95" customHeight="1" x14ac:dyDescent="0.25">
      <c r="A26" s="732">
        <v>10</v>
      </c>
      <c r="B26" s="723" t="s">
        <v>84</v>
      </c>
      <c r="C26" s="724">
        <f>IF($H$3,VLOOKUP($H$3,'Leger Nilai'!$B$13:$BH$43,16))</f>
        <v>82</v>
      </c>
      <c r="D26" s="726" t="str">
        <f>IF($H$3,VLOOKUP($H$3,'Leger Nilai'!$B$13:$BH$43,36))</f>
        <v>Menunjukkan penguasaan dalam mendeskripsikan konsep tekanan pada zat padat, cair, dan gas</v>
      </c>
      <c r="E26" s="727"/>
      <c r="F26" s="728"/>
    </row>
    <row r="27" spans="1:6" s="514" customFormat="1" ht="54.95" customHeight="1" x14ac:dyDescent="0.25">
      <c r="A27" s="732"/>
      <c r="B27" s="723"/>
      <c r="C27" s="725"/>
      <c r="D27" s="729" t="str">
        <f>IF($H$3,VLOOKUP($H$3,'Leger Nilai'!$B$13:$BH$43,53))</f>
        <v>Perlu bantuan dalam mendeskripsikan konsep listrik, magnet, dan sumber energi alternatif</v>
      </c>
      <c r="E27" s="730"/>
      <c r="F27" s="731"/>
    </row>
    <row r="28" spans="1:6" s="514" customFormat="1" ht="54.95" customHeight="1" x14ac:dyDescent="0.25">
      <c r="A28" s="732">
        <v>11</v>
      </c>
      <c r="B28" s="723" t="s">
        <v>86</v>
      </c>
      <c r="C28" s="724">
        <f>IF($H$3,VLOOKUP($H$3,'Leger Nilai'!$B$13:$BH$43,17))</f>
        <v>86</v>
      </c>
      <c r="D28" s="726" t="str">
        <f>IF($H$3,VLOOKUP($H$3,'Leger Nilai'!$B$13:$BH$43,37))</f>
        <v>Menunjukkan penguasaan dalam menganalisis bentuk-bentuk kegiatan ekonomi berbasis perkembangan teknologi digital.</v>
      </c>
      <c r="E28" s="727"/>
      <c r="F28" s="728"/>
    </row>
    <row r="29" spans="1:6" s="514" customFormat="1" ht="54.95" customHeight="1" x14ac:dyDescent="0.25">
      <c r="A29" s="732"/>
      <c r="B29" s="723"/>
      <c r="C29" s="725"/>
      <c r="D29" s="729" t="str">
        <f>IF($H$3,VLOOKUP($H$3,'Leger Nilai'!$B$13:$BH$43,54))</f>
        <v>Perlu bantuan dalam memahami perbedaan globalisasi dan modernisasi.</v>
      </c>
      <c r="E29" s="730"/>
      <c r="F29" s="731"/>
    </row>
    <row r="30" spans="1:6" s="514" customFormat="1" ht="57.95" customHeight="1" x14ac:dyDescent="0.25">
      <c r="A30" s="732">
        <v>12</v>
      </c>
      <c r="B30" s="723" t="s">
        <v>63</v>
      </c>
      <c r="C30" s="724">
        <f>IF($H$3,VLOOKUP($H$3,'Leger Nilai'!$B$13:$BH$43,18))</f>
        <v>85</v>
      </c>
      <c r="D30" s="726" t="str">
        <f>IF($H$3,VLOOKUP($H$3,'Leger Nilai'!$B$13:$BH$43,38))</f>
        <v>Menunjukkan penguasaan dalam mendeskripsikan dan mengidentifikasi informasi spesifik dan informasi umum terkait animal native to Indonesian wildlife.</v>
      </c>
      <c r="E30" s="727"/>
      <c r="F30" s="728"/>
    </row>
    <row r="31" spans="1:6" s="514" customFormat="1" ht="57.95" customHeight="1" x14ac:dyDescent="0.25">
      <c r="A31" s="732"/>
      <c r="B31" s="723"/>
      <c r="C31" s="725"/>
      <c r="D31" s="729" t="str">
        <f>IF($H$3,VLOOKUP($H$3,'Leger Nilai'!$B$13:$BH$43,55))</f>
        <v>Perlu bantuan dalam menyajikan recount text berdasarkan pengalaman pribadi yang sesuai dengan penggunaan simple past tense dan connectors.</v>
      </c>
      <c r="E31" s="730"/>
      <c r="F31" s="731"/>
    </row>
    <row r="32" spans="1:6" s="514" customFormat="1" ht="54.95" customHeight="1" x14ac:dyDescent="0.25">
      <c r="A32" s="732">
        <v>13</v>
      </c>
      <c r="B32" s="723" t="s">
        <v>75</v>
      </c>
      <c r="C32" s="724">
        <f>IF($H$3,VLOOKUP($H$3,'Leger Nilai'!$B$13:$BH$43,19))</f>
        <v>86</v>
      </c>
      <c r="D32" s="726" t="str">
        <f>IF($H$3,VLOOKUP($H$3,'Leger Nilai'!$B$13:$BH$43,39))</f>
        <v>Menunjukkan penguasaan dalam memahami variasi dan kombinasi gerak spesifik dalam permainan bola besar.</v>
      </c>
      <c r="E32" s="727"/>
      <c r="F32" s="728"/>
    </row>
    <row r="33" spans="1:6" s="514" customFormat="1" ht="54.95" customHeight="1" x14ac:dyDescent="0.25">
      <c r="A33" s="732"/>
      <c r="B33" s="723"/>
      <c r="C33" s="725"/>
      <c r="D33" s="729" t="str">
        <f>IF($H$3,VLOOKUP($H$3,'Leger Nilai'!$B$13:$BH$43,56))</f>
        <v xml:space="preserve">Perlu bantuan dalam memahami kombinasi gerak spesifik dalam berbagai permainan bola kecil.    </v>
      </c>
      <c r="E33" s="730"/>
      <c r="F33" s="731"/>
    </row>
    <row r="34" spans="1:6" s="514" customFormat="1" ht="54.95" customHeight="1" x14ac:dyDescent="0.25">
      <c r="A34" s="732">
        <v>14</v>
      </c>
      <c r="B34" s="723" t="s">
        <v>88</v>
      </c>
      <c r="C34" s="724">
        <f>IF($H$3,VLOOKUP($H$3,'Leger Nilai'!$B$13:$BH$43,20))</f>
        <v>79</v>
      </c>
      <c r="D34" s="726" t="str">
        <f>IF($H$3,VLOOKUP($H$3,'Leger Nilai'!$B$13:$BH$43,40))</f>
        <v>Menunjukkan penguasaan dalam menggunakan analisis data.</v>
      </c>
      <c r="E34" s="727"/>
      <c r="F34" s="728"/>
    </row>
    <row r="35" spans="1:6" s="514" customFormat="1" ht="54.95" customHeight="1" x14ac:dyDescent="0.25">
      <c r="A35" s="732"/>
      <c r="B35" s="723"/>
      <c r="C35" s="725"/>
      <c r="D35" s="729" t="str">
        <f>IF($H$3,VLOOKUP($H$3,'Leger Nilai'!$B$13:$BH$43,57))</f>
        <v>Perlu bantuan dalam memahami Algoritma pemrograman.</v>
      </c>
      <c r="E35" s="730"/>
      <c r="F35" s="731"/>
    </row>
    <row r="36" spans="1:6" s="514" customFormat="1" ht="60" customHeight="1" x14ac:dyDescent="0.25">
      <c r="A36" s="732">
        <v>15</v>
      </c>
      <c r="B36" s="723" t="s">
        <v>241</v>
      </c>
      <c r="C36" s="724">
        <f>IF($H$3,VLOOKUP($H$3,'Leger Nilai'!$B$13:$BH$43,21))</f>
        <v>82</v>
      </c>
      <c r="D36" s="726" t="str">
        <f>IF($H$3,VLOOKUP($H$3,'Leger Nilai'!$B$13:$BH$43,41))</f>
        <v>Menunjukkan penguasaan dalam menentukan produk kerajinan tekstil bahan sintesis yang praktis, ekonomis, bernilai fungsi dan bernilai budaya.</v>
      </c>
      <c r="E36" s="727"/>
      <c r="F36" s="728"/>
    </row>
    <row r="37" spans="1:6" s="514" customFormat="1" ht="60" customHeight="1" x14ac:dyDescent="0.25">
      <c r="A37" s="732"/>
      <c r="B37" s="723"/>
      <c r="C37" s="725"/>
      <c r="D37" s="729" t="str">
        <f>IF($H$3,VLOOKUP($H$3,'Leger Nilai'!$B$13:$BH$43,58))</f>
        <v>Perlu bantuan dalam merancang produk kerajinan dengan memodifikasi bahan, alat, dan teknik sesuai potensi lingkungan/kearifan lokal berdasarkan hasil pengamatannya.</v>
      </c>
      <c r="E37" s="730"/>
      <c r="F37" s="731"/>
    </row>
    <row r="38" spans="1:6" s="514" customFormat="1" ht="60" customHeight="1" x14ac:dyDescent="0.25">
      <c r="A38" s="732">
        <v>16</v>
      </c>
      <c r="B38" s="723" t="s">
        <v>331</v>
      </c>
      <c r="C38" s="724">
        <f>IF($H$3,VLOOKUP($H$3,'Leger Nilai'!$B$13:$BH$43,22))</f>
        <v>86</v>
      </c>
      <c r="D38" s="726" t="str">
        <f>IF($H$3,VLOOKUP($H$3,'Leger Nilai'!$B$13:$BH$43,42))</f>
        <v>Menunjukkan penguasaan dalam memahami teks cerita Ramayana Anoman Duta.</v>
      </c>
      <c r="E38" s="727"/>
      <c r="F38" s="728"/>
    </row>
    <row r="39" spans="1:6" s="514" customFormat="1" ht="60" customHeight="1" x14ac:dyDescent="0.25">
      <c r="A39" s="732"/>
      <c r="B39" s="723"/>
      <c r="C39" s="725"/>
      <c r="D39" s="729" t="str">
        <f>IF($H$3,VLOOKUP($H$3,'Leger Nilai'!$B$13:$BH$43,59))</f>
        <v>Perlu bantuan dalam memahami teks deskriptif tentang upacara adat daerah.</v>
      </c>
      <c r="E39" s="730"/>
      <c r="F39" s="731"/>
    </row>
    <row r="40" spans="1:6" ht="20.100000000000001" customHeight="1" x14ac:dyDescent="0.25">
      <c r="A40" s="537"/>
      <c r="B40" s="538"/>
      <c r="C40" s="539"/>
      <c r="D40" s="539"/>
      <c r="E40" s="539"/>
      <c r="F40" s="540"/>
    </row>
    <row r="41" spans="1:6" ht="30" x14ac:dyDescent="0.25">
      <c r="A41" s="553" t="s">
        <v>18</v>
      </c>
      <c r="B41" s="556" t="s">
        <v>320</v>
      </c>
      <c r="C41" s="719" t="s">
        <v>109</v>
      </c>
      <c r="D41" s="719"/>
      <c r="E41" s="719"/>
      <c r="F41" s="719"/>
    </row>
    <row r="42" spans="1:6" ht="45" customHeight="1" x14ac:dyDescent="0.25">
      <c r="A42" s="554">
        <v>1</v>
      </c>
      <c r="B42" s="555" t="s">
        <v>67</v>
      </c>
      <c r="C42" s="573" t="str">
        <f>IF($H$3,VLOOKUP($H$3,'Absen-Ekstra'!$B$10:$T$40,9))</f>
        <v>A</v>
      </c>
      <c r="D42" s="720" t="str">
        <f>IF($H$3,VLOOKUP($H$3,'Absen-Ekstra'!$B$10:$T$40,10))</f>
        <v>Sangat aktif dan sangat baik dalam mengikuti kegiatan ekstrakurikuler pramuka sehingga mampu melaksanakan upacara dan mempraktikan baris berbaris, tali temali, dan semapore</v>
      </c>
      <c r="E42" s="721"/>
      <c r="F42" s="722"/>
    </row>
    <row r="43" spans="1:6" ht="45" customHeight="1" x14ac:dyDescent="0.25">
      <c r="A43" s="541">
        <v>2</v>
      </c>
      <c r="B43" s="542" t="s">
        <v>455</v>
      </c>
      <c r="C43" s="573" t="str">
        <f>IF($H$3,VLOOKUP($H$3,'Absen-Ekstra'!$B$10:$T$40,12))</f>
        <v>B</v>
      </c>
      <c r="D43" s="720" t="str">
        <f>IF($H$3,VLOOKUP($H$3,'Absen-Ekstra'!$B$10:$T$40,13))</f>
        <v>Aktif dan baik dalam mempraktikan permainan bola dan gerak aktivitas olahraga</v>
      </c>
      <c r="E43" s="721"/>
      <c r="F43" s="722"/>
    </row>
    <row r="44" spans="1:6" ht="45" customHeight="1" x14ac:dyDescent="0.25">
      <c r="A44" s="541">
        <v>3</v>
      </c>
      <c r="B44" s="542" t="s">
        <v>456</v>
      </c>
      <c r="C44" s="573" t="str">
        <f>IF($H$3,VLOOKUP($H$3,'Absen-Ekstra'!$B$10:$T$40,15))</f>
        <v>C</v>
      </c>
      <c r="D44" s="720" t="str">
        <f>IF($H$3,VLOOKUP($H$3,'Absen-Ekstra'!$B$10:$T$40,16))</f>
        <v>Cukup baik dalam mempraktikkan membaca kitab kuning dan memahami isi kandungannya</v>
      </c>
      <c r="E44" s="721"/>
      <c r="F44" s="722"/>
    </row>
    <row r="45" spans="1:6" ht="17.100000000000001" customHeight="1" x14ac:dyDescent="0.25"/>
    <row r="46" spans="1:6" ht="17.100000000000001" customHeight="1" x14ac:dyDescent="0.25">
      <c r="A46" s="719" t="s">
        <v>112</v>
      </c>
      <c r="B46" s="719"/>
      <c r="C46" s="719"/>
      <c r="D46" s="719"/>
      <c r="E46" s="543"/>
      <c r="F46" s="543"/>
    </row>
    <row r="47" spans="1:6" ht="17.100000000000001" customHeight="1" x14ac:dyDescent="0.25">
      <c r="A47" s="541">
        <v>1</v>
      </c>
      <c r="B47" s="542" t="s">
        <v>6</v>
      </c>
      <c r="C47" s="548" t="str">
        <f>IF($H$3,VLOOKUP($H$3,'Absen-Ekstra'!$B$10:$T$40,5))</f>
        <v>-</v>
      </c>
      <c r="D47" s="557" t="s">
        <v>332</v>
      </c>
      <c r="E47" s="544"/>
      <c r="F47" s="545"/>
    </row>
    <row r="48" spans="1:6" ht="17.100000000000001" customHeight="1" x14ac:dyDescent="0.25">
      <c r="A48" s="541">
        <v>2</v>
      </c>
      <c r="B48" s="542" t="s">
        <v>7</v>
      </c>
      <c r="C48" s="548">
        <f>IF($H$3,VLOOKUP($H$3,'Absen-Ekstra'!$B$10:$T$40,6))</f>
        <v>2</v>
      </c>
      <c r="D48" s="557" t="s">
        <v>332</v>
      </c>
      <c r="E48" s="544"/>
      <c r="F48" s="545"/>
    </row>
    <row r="49" spans="1:6" ht="17.100000000000001" customHeight="1" x14ac:dyDescent="0.25">
      <c r="A49" s="541">
        <v>3</v>
      </c>
      <c r="B49" s="542" t="s">
        <v>8</v>
      </c>
      <c r="C49" s="548">
        <f>IF($H$3,VLOOKUP($H$3,'Absen-Ekstra'!$B$10:$T$40,7))</f>
        <v>13</v>
      </c>
      <c r="D49" s="557" t="s">
        <v>332</v>
      </c>
      <c r="E49" s="544"/>
      <c r="F49" s="545"/>
    </row>
    <row r="50" spans="1:6" ht="17.100000000000001" customHeight="1" x14ac:dyDescent="0.25"/>
    <row r="51" spans="1:6" ht="17.100000000000001" customHeight="1" x14ac:dyDescent="0.25">
      <c r="B51" s="546" t="s">
        <v>76</v>
      </c>
    </row>
    <row r="52" spans="1:6" ht="17.100000000000001" customHeight="1" x14ac:dyDescent="0.25">
      <c r="B52" s="546" t="s">
        <v>228</v>
      </c>
      <c r="E52" s="745" t="s">
        <v>71</v>
      </c>
      <c r="F52" s="745"/>
    </row>
    <row r="53" spans="1:6" ht="17.100000000000001" customHeight="1" x14ac:dyDescent="0.25">
      <c r="B53" s="546"/>
      <c r="F53" s="546"/>
    </row>
    <row r="54" spans="1:6" ht="17.100000000000001" customHeight="1" x14ac:dyDescent="0.25">
      <c r="B54" s="546"/>
      <c r="F54" s="546" t="s">
        <v>321</v>
      </c>
    </row>
    <row r="55" spans="1:6" ht="17.100000000000001" customHeight="1" x14ac:dyDescent="0.25">
      <c r="B55" s="546"/>
      <c r="F55" s="546" t="s">
        <v>321</v>
      </c>
    </row>
    <row r="56" spans="1:6" ht="17.100000000000001" customHeight="1" x14ac:dyDescent="0.25">
      <c r="B56" s="546" t="s">
        <v>322</v>
      </c>
      <c r="E56" s="746" t="s">
        <v>349</v>
      </c>
      <c r="F56" s="746"/>
    </row>
    <row r="57" spans="1:6" ht="17.100000000000001" customHeight="1" x14ac:dyDescent="0.25">
      <c r="E57" s="744" t="s">
        <v>350</v>
      </c>
      <c r="F57" s="744"/>
    </row>
    <row r="58" spans="1:6" ht="17.100000000000001" customHeight="1" x14ac:dyDescent="0.25"/>
    <row r="59" spans="1:6" ht="17.100000000000001" customHeight="1" x14ac:dyDescent="0.25">
      <c r="A59" s="745" t="s">
        <v>522</v>
      </c>
      <c r="B59" s="745"/>
      <c r="C59" s="745"/>
      <c r="D59" s="745"/>
      <c r="E59" s="745"/>
      <c r="F59" s="745"/>
    </row>
    <row r="60" spans="1:6" ht="17.100000000000001" customHeight="1" x14ac:dyDescent="0.25">
      <c r="A60" s="747" t="s">
        <v>49</v>
      </c>
      <c r="B60" s="747"/>
      <c r="C60" s="747"/>
      <c r="D60" s="747"/>
      <c r="E60" s="747"/>
      <c r="F60" s="747"/>
    </row>
    <row r="61" spans="1:6" ht="17.100000000000001" customHeight="1" x14ac:dyDescent="0.25">
      <c r="D61" s="547"/>
      <c r="E61" s="547"/>
    </row>
    <row r="62" spans="1:6" ht="17.100000000000001" customHeight="1" x14ac:dyDescent="0.25">
      <c r="D62" s="547"/>
      <c r="E62" s="547"/>
    </row>
    <row r="63" spans="1:6" ht="17.100000000000001" customHeight="1" x14ac:dyDescent="0.25"/>
    <row r="64" spans="1:6" ht="17.100000000000001" customHeight="1" x14ac:dyDescent="0.25">
      <c r="A64" s="746" t="s">
        <v>519</v>
      </c>
      <c r="B64" s="746"/>
      <c r="C64" s="746"/>
      <c r="D64" s="746"/>
      <c r="E64" s="746"/>
      <c r="F64" s="746"/>
    </row>
    <row r="65" spans="1:6" ht="17.100000000000001" customHeight="1" x14ac:dyDescent="0.25">
      <c r="A65" s="744" t="s">
        <v>520</v>
      </c>
      <c r="B65" s="744"/>
      <c r="C65" s="744"/>
      <c r="D65" s="744"/>
      <c r="E65" s="744"/>
      <c r="F65" s="744"/>
    </row>
  </sheetData>
  <mergeCells count="95">
    <mergeCell ref="A65:F65"/>
    <mergeCell ref="E52:F52"/>
    <mergeCell ref="E56:F56"/>
    <mergeCell ref="E57:F57"/>
    <mergeCell ref="A59:F59"/>
    <mergeCell ref="A60:F60"/>
    <mergeCell ref="A64:F64"/>
    <mergeCell ref="D23:F23"/>
    <mergeCell ref="A10:A11"/>
    <mergeCell ref="B10:B11"/>
    <mergeCell ref="C10:C11"/>
    <mergeCell ref="A12:A13"/>
    <mergeCell ref="B12:B13"/>
    <mergeCell ref="C12:C13"/>
    <mergeCell ref="D12:F12"/>
    <mergeCell ref="D13:F13"/>
    <mergeCell ref="A14:A15"/>
    <mergeCell ref="B14:B15"/>
    <mergeCell ref="C14:C15"/>
    <mergeCell ref="D14:F14"/>
    <mergeCell ref="D15:F15"/>
    <mergeCell ref="D22:F22"/>
    <mergeCell ref="A22:A23"/>
    <mergeCell ref="C8:C9"/>
    <mergeCell ref="D18:F18"/>
    <mergeCell ref="D19:F19"/>
    <mergeCell ref="A18:A19"/>
    <mergeCell ref="B18:B19"/>
    <mergeCell ref="C18:C19"/>
    <mergeCell ref="A8:A9"/>
    <mergeCell ref="B8:B9"/>
    <mergeCell ref="A16:A17"/>
    <mergeCell ref="B16:B17"/>
    <mergeCell ref="C16:C17"/>
    <mergeCell ref="B22:B23"/>
    <mergeCell ref="C22:C23"/>
    <mergeCell ref="A20:A21"/>
    <mergeCell ref="B20:B21"/>
    <mergeCell ref="C20:C21"/>
    <mergeCell ref="D20:F20"/>
    <mergeCell ref="D21:F21"/>
    <mergeCell ref="H2:I2"/>
    <mergeCell ref="H3:I6"/>
    <mergeCell ref="D10:F10"/>
    <mergeCell ref="D11:F11"/>
    <mergeCell ref="D7:F7"/>
    <mergeCell ref="D8:F8"/>
    <mergeCell ref="D16:F16"/>
    <mergeCell ref="D17:F17"/>
    <mergeCell ref="D9:F9"/>
    <mergeCell ref="A24:A25"/>
    <mergeCell ref="B24:B25"/>
    <mergeCell ref="C24:C25"/>
    <mergeCell ref="D24:F24"/>
    <mergeCell ref="D25:F25"/>
    <mergeCell ref="A26:A27"/>
    <mergeCell ref="B26:B27"/>
    <mergeCell ref="C26:C27"/>
    <mergeCell ref="D26:F26"/>
    <mergeCell ref="D27:F27"/>
    <mergeCell ref="A28:A29"/>
    <mergeCell ref="B28:B29"/>
    <mergeCell ref="C28:C29"/>
    <mergeCell ref="D28:F28"/>
    <mergeCell ref="D29:F29"/>
    <mergeCell ref="A30:A31"/>
    <mergeCell ref="B30:B31"/>
    <mergeCell ref="C30:C31"/>
    <mergeCell ref="D30:F30"/>
    <mergeCell ref="D31:F31"/>
    <mergeCell ref="A32:A33"/>
    <mergeCell ref="B32:B33"/>
    <mergeCell ref="C32:C33"/>
    <mergeCell ref="D32:F32"/>
    <mergeCell ref="D33:F33"/>
    <mergeCell ref="A34:A35"/>
    <mergeCell ref="B34:B35"/>
    <mergeCell ref="C34:C35"/>
    <mergeCell ref="D34:F34"/>
    <mergeCell ref="D35:F35"/>
    <mergeCell ref="A36:A37"/>
    <mergeCell ref="B36:B37"/>
    <mergeCell ref="C36:C37"/>
    <mergeCell ref="D36:F36"/>
    <mergeCell ref="D37:F37"/>
    <mergeCell ref="B38:B39"/>
    <mergeCell ref="C38:C39"/>
    <mergeCell ref="D38:F38"/>
    <mergeCell ref="D39:F39"/>
    <mergeCell ref="A38:A39"/>
    <mergeCell ref="A46:D46"/>
    <mergeCell ref="C41:F41"/>
    <mergeCell ref="D42:F42"/>
    <mergeCell ref="D43:F43"/>
    <mergeCell ref="D44:F44"/>
  </mergeCells>
  <printOptions horizontalCentered="1"/>
  <pageMargins left="0.19685039370078741" right="0.19685039370078741" top="0.39370078740157483" bottom="0.39370078740157483" header="0.31496062992125984" footer="0.19685039370078741"/>
  <pageSetup paperSize="10000" orientation="portrait" horizontalDpi="4294967293" verticalDpi="0" r:id="rId1"/>
  <headerFooter>
    <oddHeader>&amp;C
&amp;G</oddHeader>
    <oddFooter>&amp;LRaport PSAS Tahun Pelajaran 2024/2025&amp;R&amp;P</oddFooter>
  </headerFooter>
  <drawing r:id="rId2"/>
  <legacyDrawing r:id="rId3"/>
  <legacyDrawingHF r:id="rId4"/>
  <mc:AlternateContent xmlns:mc="http://schemas.openxmlformats.org/markup-compatibility/2006">
    <mc:Choice Requires="x14">
      <controls>
        <mc:AlternateContent xmlns:mc="http://schemas.openxmlformats.org/markup-compatibility/2006">
          <mc:Choice Requires="x14">
            <control shapeId="77826" r:id="rId5" name="Spinner 2">
              <controlPr defaultSize="0" autoPict="0">
                <anchor moveWithCells="1" sizeWithCells="1">
                  <from>
                    <xdr:col>9</xdr:col>
                    <xdr:colOff>38100</xdr:colOff>
                    <xdr:row>1</xdr:row>
                    <xdr:rowOff>38100</xdr:rowOff>
                  </from>
                  <to>
                    <xdr:col>9</xdr:col>
                    <xdr:colOff>495300</xdr:colOff>
                    <xdr:row>5</xdr:row>
                    <xdr:rowOff>171450</xdr:rowOff>
                  </to>
                </anchor>
              </controlPr>
            </control>
          </mc:Choice>
        </mc:AlternateContent>
      </controls>
    </mc:Choice>
  </mc:AlternateContent>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4">
    <tabColor rgb="FF47CFFF"/>
  </sheetPr>
  <dimension ref="A1:XFC297"/>
  <sheetViews>
    <sheetView topLeftCell="A28" zoomScale="95" zoomScaleNormal="95" zoomScaleSheetLayoutView="30" zoomScalePageLayoutView="60" workbookViewId="0">
      <selection activeCell="H28" sqref="H28:H29"/>
    </sheetView>
  </sheetViews>
  <sheetFormatPr defaultColWidth="0" defaultRowHeight="0" customHeight="1" zeroHeight="1" x14ac:dyDescent="0.25"/>
  <cols>
    <col min="1" max="1" width="1.28515625" style="98" customWidth="1"/>
    <col min="2" max="2" width="5.85546875" style="98" customWidth="1"/>
    <col min="3" max="3" width="1" style="98" customWidth="1"/>
    <col min="4" max="4" width="2.7109375" style="98" customWidth="1"/>
    <col min="5" max="5" width="4.7109375" style="98" customWidth="1"/>
    <col min="6" max="6" width="9.85546875" style="98" customWidth="1"/>
    <col min="7" max="7" width="17" style="98" customWidth="1"/>
    <col min="8" max="8" width="8" style="98" customWidth="1"/>
    <col min="9" max="10" width="16.7109375" style="98" customWidth="1"/>
    <col min="11" max="11" width="25.7109375" style="98" customWidth="1"/>
    <col min="12" max="12" width="1.140625" style="98" customWidth="1"/>
    <col min="13" max="13" width="255.7109375" style="98" customWidth="1"/>
    <col min="14" max="16383" width="9.140625" style="98" hidden="1"/>
    <col min="16384" max="16384" width="2.42578125" style="98" hidden="1"/>
  </cols>
  <sheetData>
    <row r="1" spans="1:13" ht="12.75" x14ac:dyDescent="0.25">
      <c r="A1" s="90"/>
      <c r="B1" s="748">
        <v>1</v>
      </c>
      <c r="C1" s="90"/>
      <c r="D1" s="90"/>
      <c r="E1" s="90"/>
      <c r="F1" s="90"/>
      <c r="G1" s="90"/>
      <c r="H1" s="90"/>
      <c r="I1" s="90"/>
      <c r="J1" s="90"/>
      <c r="K1" s="90"/>
      <c r="L1" s="90"/>
      <c r="M1" s="90"/>
    </row>
    <row r="2" spans="1:13" ht="12.75" x14ac:dyDescent="0.25">
      <c r="A2" s="90"/>
      <c r="B2" s="748"/>
      <c r="C2" s="90"/>
      <c r="D2" s="90"/>
      <c r="E2" s="90"/>
      <c r="F2" s="90"/>
      <c r="G2" s="90"/>
      <c r="H2" s="90"/>
      <c r="I2" s="90"/>
      <c r="J2" s="90"/>
      <c r="K2" s="90"/>
      <c r="L2" s="90"/>
      <c r="M2" s="90"/>
    </row>
    <row r="3" spans="1:13" ht="12.75" x14ac:dyDescent="0.25">
      <c r="A3" s="90"/>
      <c r="B3" s="749"/>
      <c r="C3" s="90"/>
      <c r="D3" s="90"/>
      <c r="E3" s="90"/>
      <c r="F3" s="90"/>
      <c r="G3" s="90"/>
      <c r="H3" s="90"/>
      <c r="I3" s="90"/>
      <c r="J3" s="90"/>
      <c r="K3" s="90"/>
      <c r="L3" s="90"/>
      <c r="M3" s="90"/>
    </row>
    <row r="4" spans="1:13" s="90" customFormat="1" ht="15" customHeight="1" x14ac:dyDescent="0.25">
      <c r="B4" s="755">
        <v>1</v>
      </c>
    </row>
    <row r="5" spans="1:13" s="91" customFormat="1" ht="12.75" customHeight="1" x14ac:dyDescent="0.25">
      <c r="B5" s="756"/>
    </row>
    <row r="6" spans="1:13" ht="110.25" customHeight="1" x14ac:dyDescent="0.25">
      <c r="A6" s="91"/>
      <c r="B6" s="91"/>
      <c r="C6" s="92"/>
      <c r="D6" s="757"/>
      <c r="E6" s="757"/>
      <c r="F6" s="757"/>
      <c r="G6" s="757"/>
      <c r="H6" s="757"/>
      <c r="I6" s="757"/>
      <c r="J6" s="757"/>
      <c r="K6" s="757"/>
      <c r="L6" s="93"/>
      <c r="M6" s="91"/>
    </row>
    <row r="7" spans="1:13" s="30" customFormat="1" ht="14.1" customHeight="1" x14ac:dyDescent="0.2">
      <c r="A7" s="94"/>
      <c r="B7" s="94"/>
      <c r="E7" s="30" t="s">
        <v>22</v>
      </c>
      <c r="G7" s="758" t="str">
        <f>": "&amp;VLOOKUP($B$4,Data!E5:I49,4)</f>
        <v>: AGA ALBANI ZAMIR</v>
      </c>
      <c r="H7" s="758"/>
      <c r="I7" s="758"/>
      <c r="J7" s="30" t="s">
        <v>11</v>
      </c>
      <c r="K7" s="95" t="str">
        <f>": "&amp;Data!C17</f>
        <v>: IX B</v>
      </c>
      <c r="L7" s="96"/>
      <c r="M7" s="91"/>
    </row>
    <row r="8" spans="1:13" s="30" customFormat="1" ht="14.1" customHeight="1" x14ac:dyDescent="0.2">
      <c r="A8" s="94"/>
      <c r="B8" s="94"/>
      <c r="E8" s="30" t="s">
        <v>253</v>
      </c>
      <c r="G8" s="758" t="str">
        <f>": "&amp;VLOOKUP($B$4,Data!E5:I49,2)&amp;" / "&amp;VLOOKUP($B$4,Data!E5:I49,3)</f>
        <v>: 2111 / 3109336136</v>
      </c>
      <c r="H8" s="758"/>
      <c r="I8" s="758"/>
      <c r="J8" s="30" t="s">
        <v>79</v>
      </c>
      <c r="K8" s="95" t="str">
        <f>": "&amp;Data!C18</f>
        <v>: D</v>
      </c>
      <c r="L8" s="96"/>
      <c r="M8" s="91"/>
    </row>
    <row r="9" spans="1:13" s="30" customFormat="1" ht="14.1" customHeight="1" x14ac:dyDescent="0.2">
      <c r="A9" s="94"/>
      <c r="B9" s="94"/>
      <c r="E9" s="30" t="s">
        <v>10</v>
      </c>
      <c r="G9" s="758" t="str">
        <f>": "&amp;Data!C4&amp;" ( "&amp;Data!C6&amp;" )"</f>
        <v>: SMP ISLAM PEGANDON ( 20323380 )</v>
      </c>
      <c r="H9" s="758"/>
      <c r="I9" s="758"/>
      <c r="J9" s="30" t="s">
        <v>12</v>
      </c>
      <c r="K9" s="95" t="str">
        <f>IF(B1=1,": 1 (Satu)",IF(B1=2,": 2 (Dua)",": "&amp;B1))</f>
        <v>: 1 (Satu)</v>
      </c>
      <c r="L9" s="96"/>
      <c r="M9" s="91"/>
    </row>
    <row r="10" spans="1:13" s="30" customFormat="1" ht="14.1" customHeight="1" x14ac:dyDescent="0.2">
      <c r="A10" s="94"/>
      <c r="B10" s="94"/>
      <c r="E10" s="30" t="s">
        <v>3</v>
      </c>
      <c r="G10" s="760" t="str">
        <f>": "&amp;Data!C7</f>
        <v xml:space="preserve">: Jalan Pegandon Gang Puskesmas No. 100 </v>
      </c>
      <c r="H10" s="760"/>
      <c r="I10" s="760"/>
      <c r="J10" s="30" t="s">
        <v>13</v>
      </c>
      <c r="K10" s="95" t="str">
        <f>": "&amp;Data!C20</f>
        <v>: 2024 / 2025</v>
      </c>
      <c r="L10" s="96"/>
      <c r="M10" s="94"/>
    </row>
    <row r="11" spans="1:13" s="30" customFormat="1" ht="6" customHeight="1" x14ac:dyDescent="0.2">
      <c r="A11" s="94"/>
      <c r="B11" s="94"/>
      <c r="E11" s="146"/>
      <c r="F11" s="146"/>
      <c r="G11" s="147"/>
      <c r="H11" s="147"/>
      <c r="I11" s="147"/>
      <c r="J11" s="147"/>
      <c r="K11" s="146"/>
      <c r="L11" s="96"/>
      <c r="M11" s="94"/>
    </row>
    <row r="12" spans="1:13" ht="6" customHeight="1" x14ac:dyDescent="0.2">
      <c r="A12" s="91"/>
      <c r="B12" s="94"/>
      <c r="C12" s="30"/>
      <c r="D12" s="30"/>
      <c r="E12" s="95"/>
      <c r="G12" s="30"/>
      <c r="H12" s="30"/>
      <c r="I12" s="30"/>
      <c r="J12" s="30"/>
      <c r="K12" s="30"/>
      <c r="L12" s="96"/>
      <c r="M12" s="91"/>
    </row>
    <row r="13" spans="1:13" s="21" customFormat="1" ht="27" customHeight="1" x14ac:dyDescent="0.25">
      <c r="A13" s="27"/>
      <c r="B13" s="27"/>
      <c r="E13" s="515" t="s">
        <v>18</v>
      </c>
      <c r="F13" s="759" t="s">
        <v>113</v>
      </c>
      <c r="G13" s="759"/>
      <c r="H13" s="516" t="s">
        <v>114</v>
      </c>
      <c r="I13" s="759" t="s">
        <v>115</v>
      </c>
      <c r="J13" s="759"/>
      <c r="K13" s="759"/>
      <c r="L13" s="92"/>
      <c r="M13" s="27"/>
    </row>
    <row r="14" spans="1:13" s="21" customFormat="1" ht="1.5" hidden="1" customHeight="1" x14ac:dyDescent="0.25">
      <c r="A14" s="27"/>
      <c r="B14" s="27"/>
      <c r="E14" s="751"/>
      <c r="F14" s="752" t="s">
        <v>276</v>
      </c>
      <c r="G14" s="752"/>
      <c r="H14" s="753"/>
      <c r="I14" s="761"/>
      <c r="J14" s="761"/>
      <c r="K14" s="761"/>
      <c r="L14" s="92"/>
      <c r="M14" s="27"/>
    </row>
    <row r="15" spans="1:13" s="21" customFormat="1" ht="43.5" hidden="1" customHeight="1" x14ac:dyDescent="0.25">
      <c r="A15" s="27"/>
      <c r="B15" s="27"/>
      <c r="E15" s="751"/>
      <c r="F15" s="752"/>
      <c r="G15" s="752"/>
      <c r="H15" s="753"/>
      <c r="I15" s="762"/>
      <c r="J15" s="762"/>
      <c r="K15" s="762"/>
      <c r="L15" s="92"/>
      <c r="M15" s="27"/>
    </row>
    <row r="16" spans="1:13" ht="42.95" customHeight="1" x14ac:dyDescent="0.25">
      <c r="A16" s="91"/>
      <c r="B16" s="27"/>
      <c r="E16" s="751"/>
      <c r="F16" s="752" t="str">
        <f>"a .  "&amp;IF(Menu!$B$16=0,"",Menu!$B$16)</f>
        <v>a .  Aqidah - Akhlak</v>
      </c>
      <c r="G16" s="752"/>
      <c r="H16" s="753">
        <f>IF($B$4,VLOOKUP($B$4,Aqidah!$B$10:$AB$40,25))</f>
        <v>76</v>
      </c>
      <c r="I16" s="754" t="str">
        <f>IF($B$4,VLOOKUP($B$4,Aqidah!$B$10:$AB$40,26))</f>
        <v>Menunjukkan penguasaan dalam memahami adab kepada saudara, teman dan tetangga.</v>
      </c>
      <c r="J16" s="754"/>
      <c r="K16" s="754"/>
      <c r="L16" s="100"/>
      <c r="M16" s="91"/>
    </row>
    <row r="17" spans="1:13" ht="42.95" customHeight="1" x14ac:dyDescent="0.25">
      <c r="A17" s="91"/>
      <c r="B17" s="27"/>
      <c r="E17" s="751"/>
      <c r="F17" s="752"/>
      <c r="G17" s="752"/>
      <c r="H17" s="753"/>
      <c r="I17" s="750" t="str">
        <f>IF($B$4,VLOOKUP($B$4,Aqidah!$B$10:$AB$40,27))</f>
        <v>Perlu bantuan dalam memahami iman kepada hari akhir dan akhlak terpuji kepada diri sendiri.</v>
      </c>
      <c r="J17" s="750"/>
      <c r="K17" s="750"/>
      <c r="L17" s="100"/>
      <c r="M17" s="91"/>
    </row>
    <row r="18" spans="1:13" ht="50.1" customHeight="1" x14ac:dyDescent="0.25">
      <c r="A18" s="91"/>
      <c r="B18" s="27"/>
      <c r="E18" s="751"/>
      <c r="F18" s="752" t="str">
        <f>"b .  "&amp;IF(Menu!$B$16=0,"",Menu!$B$17)</f>
        <v>b .  Qur'an - Hadits</v>
      </c>
      <c r="G18" s="752"/>
      <c r="H18" s="753">
        <f>Qurdis!Z10</f>
        <v>79</v>
      </c>
      <c r="I18" s="754" t="str">
        <f>Qurdis!AA10</f>
        <v>Menunjukkan penguasaan dalam memahami isi kandungan Qs. Al Muthafifin ayat 1 sampai 7 dan QS AL An'am ayat 152 tentang meraih keberkahan dengan sikap jujur dalam muamalah.</v>
      </c>
      <c r="J18" s="754"/>
      <c r="K18" s="754"/>
      <c r="L18" s="100"/>
      <c r="M18" s="91"/>
    </row>
    <row r="19" spans="1:13" ht="50.1" customHeight="1" x14ac:dyDescent="0.25">
      <c r="A19" s="91"/>
      <c r="B19" s="27"/>
      <c r="E19" s="751"/>
      <c r="F19" s="752"/>
      <c r="G19" s="752"/>
      <c r="H19" s="753"/>
      <c r="I19" s="750" t="str">
        <f>Qurdis!AB10</f>
        <v>Perlu bantuan dalam memahami isi kandungan hadits riwayat Baihaqi dari Ibnu Abbas ra dan hadis riwayat Tirmidzi dari hHasan Bin Ali ra tentang meraih berkah melalui jujur dalam muamalah.</v>
      </c>
      <c r="J19" s="750"/>
      <c r="K19" s="750"/>
      <c r="L19" s="100"/>
      <c r="M19" s="91"/>
    </row>
    <row r="20" spans="1:13" ht="42.95" customHeight="1" x14ac:dyDescent="0.25">
      <c r="A20" s="91"/>
      <c r="B20" s="27"/>
      <c r="E20" s="751"/>
      <c r="F20" s="752" t="str">
        <f>"c .  "&amp;IF(Menu!$B$16=0,"",Menu!$B$18)</f>
        <v>c .  Fiqih</v>
      </c>
      <c r="G20" s="752"/>
      <c r="H20" s="753">
        <f>IFERROR(VLOOKUP($B$4,'Leger Nilai'!$B$13:$W$65,'Leger Nilai'!$I$67),"")</f>
        <v>91</v>
      </c>
      <c r="I20" s="754" t="str">
        <f>IFERROR(VLOOKUP($B$4,'Leger Nilai'!$B$13:$BI$65,'Leger Nilai'!$AC$67),"")</f>
        <v>Menunjukkan penguasaan dalam memahami jual beli, khiyar, qirad dan riba.</v>
      </c>
      <c r="J20" s="754"/>
      <c r="K20" s="754"/>
      <c r="L20" s="100"/>
      <c r="M20" s="91"/>
    </row>
    <row r="21" spans="1:13" ht="42.95" customHeight="1" x14ac:dyDescent="0.25">
      <c r="A21" s="91"/>
      <c r="B21" s="27"/>
      <c r="E21" s="751"/>
      <c r="F21" s="752"/>
      <c r="G21" s="752"/>
      <c r="H21" s="753"/>
      <c r="I21" s="750" t="str">
        <f>IFERROR(VLOOKUP($B$4,'Leger Nilai'!$B$13:$BI$65,'Leger Nilai'!$AT$67),"")</f>
        <v>Perlu bantuan dalam memahami ariyah dan wadiah.</v>
      </c>
      <c r="J21" s="750"/>
      <c r="K21" s="750"/>
      <c r="L21" s="100"/>
      <c r="M21" s="91"/>
    </row>
    <row r="22" spans="1:13" ht="42.95" customHeight="1" x14ac:dyDescent="0.25">
      <c r="A22" s="91"/>
      <c r="B22" s="27"/>
      <c r="E22" s="751"/>
      <c r="F22" s="752" t="str">
        <f>"d .  "&amp;IF(Menu!$B$16=0,"",Menu!$B$19)</f>
        <v>d .  Sejarah Kebudayaan Islam</v>
      </c>
      <c r="G22" s="752"/>
      <c r="H22" s="753">
        <f>IFERROR(VLOOKUP($B$4,'Leger Nilai'!$B$13:$W$65,'Leger Nilai'!$J$67),"")</f>
        <v>93</v>
      </c>
      <c r="I22" s="754" t="str">
        <f>IFERROR(VLOOKUP($B$4,'Leger Nilai'!$B$13:$BI$65,'Leger Nilai'!$AD$67),"")</f>
        <v>Menunjukkan penguasaan dalam menganalisis perkembangan pemikiran Islam kontemporer.</v>
      </c>
      <c r="J22" s="754"/>
      <c r="K22" s="754"/>
      <c r="L22" s="100"/>
      <c r="M22" s="91"/>
    </row>
    <row r="23" spans="1:13" ht="42.95" customHeight="1" x14ac:dyDescent="0.25">
      <c r="A23" s="91"/>
      <c r="B23" s="27"/>
      <c r="E23" s="751"/>
      <c r="F23" s="752"/>
      <c r="G23" s="752"/>
      <c r="H23" s="753"/>
      <c r="I23" s="750" t="str">
        <f>IFERROR(VLOOKUP($B$4,'Leger Nilai'!$B$13:$BI$65,'Leger Nilai'!$AU$67),"")</f>
        <v>Perlu bantuan dalam memahami peran Ulama dalam memperjuangkan kemerdekaan melalui Islam.</v>
      </c>
      <c r="J23" s="750"/>
      <c r="K23" s="750"/>
      <c r="L23" s="100"/>
      <c r="M23" s="91"/>
    </row>
    <row r="24" spans="1:13" ht="60" customHeight="1" x14ac:dyDescent="0.25">
      <c r="A24" s="91"/>
      <c r="B24" s="27"/>
      <c r="E24" s="751"/>
      <c r="F24" s="752" t="str">
        <f>"e .  "&amp;IF(Menu!$B$16=0,"",Menu!$B$20)</f>
        <v>e .  Bahasa Arab</v>
      </c>
      <c r="G24" s="752"/>
      <c r="H24" s="753">
        <f>IFERROR(VLOOKUP($B$4,'Leger Nilai'!$B$13:$W$65,'Leger Nilai'!$K$67),"")</f>
        <v>76</v>
      </c>
      <c r="I24" s="754" t="str">
        <f>IFERROR(VLOOKUP($B$4,'Leger Nilai'!$B$13:$BI$65,'Leger Nilai'!$AE$67),"")</f>
        <v>Menunjukkan penguasaan dalam memahami huruf lam nafi dan lam nahi serta isim kana.</v>
      </c>
      <c r="J24" s="754"/>
      <c r="K24" s="754"/>
      <c r="L24" s="100"/>
      <c r="M24" s="91"/>
    </row>
    <row r="25" spans="1:13" ht="69.95" customHeight="1" x14ac:dyDescent="0.25">
      <c r="A25" s="91"/>
      <c r="B25" s="27"/>
      <c r="E25" s="751"/>
      <c r="F25" s="752"/>
      <c r="G25" s="752"/>
      <c r="H25" s="753"/>
      <c r="I25" s="750" t="str">
        <f>IFERROR(VLOOKUP($B$4,'Leger Nilai'!$B$13:$BI$65,'Leger Nilai'!$AV$67),"")</f>
        <v>Perlu bantuan dalam memahami fi'il madhi dan perubahannya mengikuti isim dhomir.</v>
      </c>
      <c r="J25" s="750"/>
      <c r="K25" s="750"/>
      <c r="L25" s="100"/>
      <c r="M25" s="91"/>
    </row>
    <row r="26" spans="1:13" ht="42.95" customHeight="1" x14ac:dyDescent="0.25">
      <c r="A26" s="91"/>
      <c r="B26" s="27"/>
      <c r="E26" s="751"/>
      <c r="F26" s="752" t="str">
        <f>"f .  "&amp;IF(Menu!$B$16=0,"",Menu!$B$21)</f>
        <v>f .  Ke NU an</v>
      </c>
      <c r="G26" s="752"/>
      <c r="H26" s="753">
        <f>IFERROR(VLOOKUP($B$4,'Leger Nilai'!$B$13:$W$65,'Leger Nilai'!$L$67),"")</f>
        <v>77</v>
      </c>
      <c r="I26" s="754" t="str">
        <f>IFERROR(VLOOKUP($B$4,'Leger Nilai'!$B$13:$BI$65,'Leger Nilai'!$AF$67),"")</f>
        <v>Menunjukkan penguasaan dalam memahami sifat rasul dan kitab mu'tabarah</v>
      </c>
      <c r="J26" s="754"/>
      <c r="K26" s="754"/>
      <c r="L26" s="100"/>
      <c r="M26" s="91"/>
    </row>
    <row r="27" spans="1:13" ht="42.95" customHeight="1" x14ac:dyDescent="0.25">
      <c r="A27" s="91"/>
      <c r="B27" s="27"/>
      <c r="E27" s="751"/>
      <c r="F27" s="752"/>
      <c r="G27" s="752"/>
      <c r="H27" s="753"/>
      <c r="I27" s="750" t="str">
        <f>IFERROR(VLOOKUP($B$4,'Leger Nilai'!$B$13:$BI$65,'Leger Nilai'!$AW$67),"")</f>
        <v>Perlu bantuan dalam memahami seni terbangan</v>
      </c>
      <c r="J27" s="750"/>
      <c r="K27" s="750"/>
      <c r="L27" s="100"/>
      <c r="M27" s="91"/>
    </row>
    <row r="28" spans="1:13" ht="50.1" customHeight="1" x14ac:dyDescent="0.25">
      <c r="A28" s="91"/>
      <c r="B28" s="27"/>
      <c r="E28" s="751">
        <v>1</v>
      </c>
      <c r="F28" s="752" t="str">
        <f>IF(Menu!$B$16=0,"",Menu!$B$4)</f>
        <v>Pendidikan Agama dan Budi Pekerti</v>
      </c>
      <c r="G28" s="752"/>
      <c r="H28" s="778">
        <f>IFERROR(VLOOKUP($B$4,'Leger Nilai'!$B$13:$W$65,'Leger Nilai'!$M$67),"")</f>
        <v>92.25</v>
      </c>
      <c r="I28" s="754" t="str">
        <f>IFERROR(VLOOKUP($B$4,'Leger Nilai'!$B$13:$BI$65,'Leger Nilai'!$AG$67),"")</f>
        <v xml:space="preserve">Menunjukkan penguasaan dalam </v>
      </c>
      <c r="J28" s="754"/>
      <c r="K28" s="754"/>
      <c r="L28" s="100"/>
      <c r="M28" s="91"/>
    </row>
    <row r="29" spans="1:13" ht="50.1" customHeight="1" x14ac:dyDescent="0.25">
      <c r="A29" s="91"/>
      <c r="B29" s="27"/>
      <c r="E29" s="751"/>
      <c r="F29" s="752"/>
      <c r="G29" s="752"/>
      <c r="H29" s="778"/>
      <c r="I29" s="750" t="str">
        <f>IFERROR(VLOOKUP($B$4,'Leger Nilai'!$B$13:$BI$65,'Leger Nilai'!$AX$67),"")</f>
        <v>Perlu Bantuan dalam</v>
      </c>
      <c r="J29" s="750"/>
      <c r="K29" s="750"/>
      <c r="L29" s="100"/>
      <c r="M29" s="91"/>
    </row>
    <row r="30" spans="1:13" ht="50.1" customHeight="1" x14ac:dyDescent="0.25">
      <c r="A30" s="91"/>
      <c r="B30" s="27"/>
      <c r="E30" s="751">
        <v>2</v>
      </c>
      <c r="F30" s="752" t="str">
        <f>IF(Menu!$B$5=0,"",Menu!$B$5)</f>
        <v>Pendidikan Pancasila dan Kewarganegaraan</v>
      </c>
      <c r="G30" s="752"/>
      <c r="H30" s="753">
        <f>IFERROR(VLOOKUP($B$4,'Leger Nilai'!$B$13:$W$65,'Leger Nilai'!N67),"")</f>
        <v>94</v>
      </c>
      <c r="I30" s="754" t="str">
        <f>IFERROR(VLOOKUP($B$4,'Leger Nilai'!$B$13:$BI$65,'Leger Nilai'!$AH$67),"")</f>
        <v>Menunjukkan penguasaan dalam Menyebutkan Hak dan Kewajiban Warga Negara</v>
      </c>
      <c r="J30" s="754"/>
      <c r="K30" s="754"/>
      <c r="L30" s="100"/>
      <c r="M30" s="91"/>
    </row>
    <row r="31" spans="1:13" ht="50.1" customHeight="1" x14ac:dyDescent="0.25">
      <c r="A31" s="91"/>
      <c r="B31" s="27"/>
      <c r="E31" s="751"/>
      <c r="F31" s="752"/>
      <c r="G31" s="752"/>
      <c r="H31" s="753"/>
      <c r="I31" s="750" t="str">
        <f>IFERROR(VLOOKUP($B$4,'Leger Nilai'!$B$13:$BI$65,'Leger Nilai'!$AY$67),"")</f>
        <v>Perlu bantuan dalam Menerapkan Nilai-Nilai Pancasila dalam Kehidupan Keseharian</v>
      </c>
      <c r="J31" s="750"/>
      <c r="K31" s="750"/>
      <c r="L31" s="100"/>
      <c r="M31" s="91"/>
    </row>
    <row r="32" spans="1:13" ht="42.95" customHeight="1" x14ac:dyDescent="0.25">
      <c r="A32" s="91"/>
      <c r="B32" s="27"/>
      <c r="E32" s="751">
        <v>3</v>
      </c>
      <c r="F32" s="752" t="str">
        <f>IF(Menu!$B$6=0,"",Menu!$B$6)</f>
        <v>Bahasa Indonesia</v>
      </c>
      <c r="G32" s="752"/>
      <c r="H32" s="753">
        <f>IFERROR(VLOOKUP($B$4,'Leger Nilai'!$B$13:$W$65,'Leger Nilai'!O67),"")</f>
        <v>76</v>
      </c>
      <c r="I32" s="754" t="str">
        <f>IFERROR(VLOOKUP($B$4,'Leger Nilai'!$B$13:$BI$65,'Leger Nilai'!$AI$67),"")</f>
        <v>Menunjukkan penguasaan dalam mengubah petikan cerpen menjadi teks prosedur, mendapatkan informasi dari teks prosedur, menelaah teks prosedur berupa infografik,serta mempratikkan prosedur membuat poster.</v>
      </c>
      <c r="J32" s="754"/>
      <c r="K32" s="754"/>
      <c r="L32" s="100"/>
      <c r="M32" s="91"/>
    </row>
    <row r="33" spans="1:13" ht="42.95" customHeight="1" x14ac:dyDescent="0.25">
      <c r="A33" s="91"/>
      <c r="B33" s="27"/>
      <c r="E33" s="751"/>
      <c r="F33" s="752"/>
      <c r="G33" s="752"/>
      <c r="H33" s="753"/>
      <c r="I33" s="750" t="str">
        <f>IFERROR(VLOOKUP($B$4,'Leger Nilai'!$B$13:$BI$65,'Leger Nilai'!$AZ$67),"")</f>
        <v>Perlu bantuan dalam memahami isi teks deskripsi, menggunakan konjungsi dalam teks deskripsi dan menyimak konjungsi dalam teks deskripsi, memahami sudut pandang dalam teks deskripsi.</v>
      </c>
      <c r="J33" s="750"/>
      <c r="K33" s="750"/>
      <c r="L33" s="100"/>
      <c r="M33" s="91"/>
    </row>
    <row r="34" spans="1:13" ht="45" customHeight="1" x14ac:dyDescent="0.25">
      <c r="A34" s="91"/>
      <c r="B34" s="27"/>
      <c r="E34" s="751">
        <v>4</v>
      </c>
      <c r="F34" s="752" t="str">
        <f>IF(Menu!$B$7=0,"",Menu!$B$7)</f>
        <v>Matematika</v>
      </c>
      <c r="G34" s="752"/>
      <c r="H34" s="753">
        <f>IFERROR(VLOOKUP($B$4,'Leger Nilai'!$B$13:$W$65,'Leger Nilai'!P67),"")</f>
        <v>76</v>
      </c>
      <c r="I34" s="754" t="str">
        <f>IFERROR(VLOOKUP($B$4,'Leger Nilai'!$B$13:$BI$65,'Leger Nilai'!$AJ$67),"")</f>
        <v>Menunjukkan penguasaan dalam melakukan transformasi tunggal (refleksi, translasi, rotasi, dilatasi).</v>
      </c>
      <c r="J34" s="754"/>
      <c r="K34" s="754"/>
      <c r="L34" s="100"/>
      <c r="M34" s="91"/>
    </row>
    <row r="35" spans="1:13" ht="45" customHeight="1" x14ac:dyDescent="0.25">
      <c r="A35" s="91"/>
      <c r="B35" s="27"/>
      <c r="E35" s="751"/>
      <c r="F35" s="752"/>
      <c r="G35" s="752"/>
      <c r="H35" s="753"/>
      <c r="I35" s="750" t="str">
        <f>IFERROR(VLOOKUP($B$4,'Leger Nilai'!$B$13:$BI$65,'Leger Nilai'!$BA$67),"")</f>
        <v>Perlu bantuan dalam membaca, menulis, dan membandingkan bilangan berpangkat dan akar, serta notasi ilmiah.</v>
      </c>
      <c r="J35" s="750"/>
      <c r="K35" s="750"/>
      <c r="L35" s="100"/>
      <c r="M35" s="91"/>
    </row>
    <row r="36" spans="1:13" ht="45" customHeight="1" x14ac:dyDescent="0.25">
      <c r="A36" s="91"/>
      <c r="B36" s="27"/>
      <c r="E36" s="751">
        <v>5</v>
      </c>
      <c r="F36" s="752" t="s">
        <v>84</v>
      </c>
      <c r="G36" s="752"/>
      <c r="H36" s="753">
        <f>IFERROR(VLOOKUP($B$4,'Leger Nilai'!$B$13:$W$65,'Leger Nilai'!Q67),"")</f>
        <v>76</v>
      </c>
      <c r="I36" s="754" t="str">
        <f>IFERROR(VLOOKUP($B$4,'Leger Nilai'!$B$13:$BI$65,'Leger Nilai'!$AK$67),"")</f>
        <v>Menunjukkan penguasaan dalam mendeskripsikan sistem koordinasi, sistem reproduksi, dan homeostatis pada manusia</v>
      </c>
      <c r="J36" s="754"/>
      <c r="K36" s="754"/>
      <c r="L36" s="100"/>
      <c r="M36" s="91"/>
    </row>
    <row r="37" spans="1:13" ht="45" customHeight="1" x14ac:dyDescent="0.25">
      <c r="A37" s="91"/>
      <c r="B37" s="27"/>
      <c r="E37" s="751"/>
      <c r="F37" s="752"/>
      <c r="G37" s="752"/>
      <c r="H37" s="753"/>
      <c r="I37" s="750" t="str">
        <f>IFERROR(VLOOKUP($B$4,'Leger Nilai'!$B$13:$BI$65,'Leger Nilai'!$BB$67),"")</f>
        <v>Perlu bantuan dalam mendeskripsikan konsep tekanan pada zat padat, cair, dan gas</v>
      </c>
      <c r="J37" s="750"/>
      <c r="K37" s="750"/>
      <c r="L37" s="100"/>
      <c r="M37" s="91"/>
    </row>
    <row r="38" spans="1:13" ht="45" customHeight="1" x14ac:dyDescent="0.25">
      <c r="A38" s="91"/>
      <c r="B38" s="27"/>
      <c r="E38" s="751">
        <v>6</v>
      </c>
      <c r="F38" s="752" t="s">
        <v>86</v>
      </c>
      <c r="G38" s="752"/>
      <c r="H38" s="753">
        <f>IFERROR(VLOOKUP($B$4,'Leger Nilai'!$B$13:$W$65,'Leger Nilai'!R67),"")</f>
        <v>77</v>
      </c>
      <c r="I38" s="754" t="str">
        <f>IFERROR(VLOOKUP($B$4,'Leger Nilai'!$B$13:$BI$65,'Leger Nilai'!$AL$67),"")</f>
        <v>Menunjukkan penguasaan dalam mengidentifikasi bentuk dan contoh perubahan sosial.</v>
      </c>
      <c r="J38" s="754"/>
      <c r="K38" s="754"/>
      <c r="L38" s="100"/>
      <c r="M38" s="91"/>
    </row>
    <row r="39" spans="1:13" ht="45" customHeight="1" x14ac:dyDescent="0.25">
      <c r="A39" s="91"/>
      <c r="B39" s="27"/>
      <c r="E39" s="751"/>
      <c r="F39" s="752"/>
      <c r="G39" s="752"/>
      <c r="H39" s="753"/>
      <c r="I39" s="750" t="str">
        <f>IFERROR(VLOOKUP($B$4,'Leger Nilai'!$B$13:$BI$65,'Leger Nilai'!$BC$67),"")</f>
        <v>Perlu bantuan dalam memahami perbedaan globalisasi dan modernisasi.</v>
      </c>
      <c r="J39" s="750"/>
      <c r="K39" s="750"/>
      <c r="L39" s="100"/>
      <c r="M39" s="91"/>
    </row>
    <row r="40" spans="1:13" ht="60" customHeight="1" x14ac:dyDescent="0.25">
      <c r="A40" s="91"/>
      <c r="B40" s="27"/>
      <c r="E40" s="751">
        <v>7</v>
      </c>
      <c r="F40" s="752" t="str">
        <f>IF(Menu!$B$10=0,"",Menu!$B$10)</f>
        <v>Bahasa Inggris</v>
      </c>
      <c r="G40" s="752"/>
      <c r="H40" s="753">
        <f>IFERROR(VLOOKUP($B$4,'Leger Nilai'!$B$13:$W$65,'Leger Nilai'!S67),"")</f>
        <v>77</v>
      </c>
      <c r="I40" s="754" t="str">
        <f>IFERROR(VLOOKUP($B$4,'Leger Nilai'!$B$13:$BI$65,'Leger Nilai'!$AM$67),"")</f>
        <v>Menunjukkan penguasaan dalam mendeskripsikan dan mengidentifikasi informasi spesifik dan informasi umum terkait animal native to Indonesian wildlife.</v>
      </c>
      <c r="J40" s="754"/>
      <c r="K40" s="754"/>
      <c r="L40" s="100"/>
      <c r="M40" s="91"/>
    </row>
    <row r="41" spans="1:13" ht="60" customHeight="1" x14ac:dyDescent="0.25">
      <c r="A41" s="91"/>
      <c r="B41" s="27"/>
      <c r="E41" s="751"/>
      <c r="F41" s="752"/>
      <c r="G41" s="752"/>
      <c r="H41" s="753"/>
      <c r="I41" s="750" t="str">
        <f>IFERROR(VLOOKUP($B$4,'Leger Nilai'!$B$13:$BI$65,'Leger Nilai'!$BD$67),"")</f>
        <v>Perlu bantuan dalam menyajikan recount text berdasarkan pengalaman pribadi yang sesuai dengan penggunaan simple past tense dan connectors.</v>
      </c>
      <c r="J41" s="750"/>
      <c r="K41" s="750"/>
      <c r="L41" s="100"/>
      <c r="M41" s="91"/>
    </row>
    <row r="42" spans="1:13" ht="45" customHeight="1" x14ac:dyDescent="0.25">
      <c r="A42" s="91"/>
      <c r="B42" s="27"/>
      <c r="E42" s="751">
        <v>8</v>
      </c>
      <c r="F42" s="752" t="str">
        <f>IF(Menu!$B$11=0,"",Menu!$B$11)</f>
        <v>Pendidikan Jasmani Olahraga dan Kesehatan</v>
      </c>
      <c r="G42" s="752"/>
      <c r="H42" s="753">
        <f>IFERROR(VLOOKUP($B$4,'Leger Nilai'!$B$13:$W$65,'Leger Nilai'!T67),"")</f>
        <v>79</v>
      </c>
      <c r="I42" s="754" t="str">
        <f>IFERROR(VLOOKUP($B$4,'Leger Nilai'!$B$13:$BI$65,'Leger Nilai'!$AN$67),"")</f>
        <v xml:space="preserve">Menunjukkan penguasaan dalam memahami kombinasi gerak spesifik dalam berbagai permainan bola kecil.    </v>
      </c>
      <c r="J42" s="754"/>
      <c r="K42" s="754"/>
      <c r="L42" s="100"/>
      <c r="M42" s="91"/>
    </row>
    <row r="43" spans="1:13" ht="45" customHeight="1" x14ac:dyDescent="0.25">
      <c r="A43" s="91"/>
      <c r="B43" s="27"/>
      <c r="E43" s="751"/>
      <c r="F43" s="752"/>
      <c r="G43" s="752"/>
      <c r="H43" s="753"/>
      <c r="I43" s="750" t="str">
        <f>IFERROR(VLOOKUP($B$4,'Leger Nilai'!$B$13:$BI$65,'Leger Nilai'!$BE$67),"")</f>
        <v>Perlu bantuan dalam memahami kombinasi gerak spesifik jalan, lari, lompat, dan lempar dalam berbagai permainan.</v>
      </c>
      <c r="J43" s="750"/>
      <c r="K43" s="750"/>
      <c r="L43" s="100"/>
      <c r="M43" s="91"/>
    </row>
    <row r="44" spans="1:13" ht="45" customHeight="1" x14ac:dyDescent="0.25">
      <c r="A44" s="91"/>
      <c r="B44" s="27"/>
      <c r="E44" s="751">
        <v>9</v>
      </c>
      <c r="F44" s="752" t="str">
        <f>IF(Menu!$B$12=0,"",Menu!$B$12)</f>
        <v>Informatika</v>
      </c>
      <c r="G44" s="752"/>
      <c r="H44" s="753">
        <f>IFERROR(VLOOKUP($B$4,'Leger Nilai'!$B$13:$W$65,'Leger Nilai'!U67),"")</f>
        <v>76</v>
      </c>
      <c r="I44" s="754" t="str">
        <f>IFERROR(VLOOKUP($B$4,'Leger Nilai'!$B$13:$BI$65,'Leger Nilai'!$AO$67),"")</f>
        <v>Menunjukkan penguasaan dalam menggunakan analisis data.</v>
      </c>
      <c r="J44" s="754"/>
      <c r="K44" s="754"/>
      <c r="L44" s="100"/>
      <c r="M44" s="91"/>
    </row>
    <row r="45" spans="1:13" ht="45" customHeight="1" x14ac:dyDescent="0.25">
      <c r="A45" s="91"/>
      <c r="B45" s="27"/>
      <c r="E45" s="751"/>
      <c r="F45" s="752"/>
      <c r="G45" s="752"/>
      <c r="H45" s="753"/>
      <c r="I45" s="750" t="str">
        <f>IFERROR(VLOOKUP($B$4,'Leger Nilai'!$B$13:$BI$65,'Leger Nilai'!$BF$67),"")</f>
        <v>Perlu bantuan dalam memahami Algoritma pemrograman.</v>
      </c>
      <c r="J45" s="750"/>
      <c r="K45" s="750"/>
      <c r="L45" s="100"/>
      <c r="M45" s="91"/>
    </row>
    <row r="46" spans="1:13" ht="45" customHeight="1" x14ac:dyDescent="0.25">
      <c r="A46" s="91"/>
      <c r="B46" s="27"/>
      <c r="E46" s="751">
        <v>10</v>
      </c>
      <c r="F46" s="752" t="str">
        <f>IF(Menu!$B$14=0,"",Menu!$B$14)</f>
        <v>Seni dan Prakarya</v>
      </c>
      <c r="G46" s="752"/>
      <c r="H46" s="753">
        <f>IFERROR(VLOOKUP($B$4,'Leger Nilai'!$B$13:$W$65,'Leger Nilai'!V67),"")</f>
        <v>84</v>
      </c>
      <c r="I46" s="754" t="str">
        <f>IFERROR(VLOOKUP($B$4,'Leger Nilai'!$B$13:$BI$65,'Leger Nilai'!$AP$67),"")</f>
        <v>Menunjukkan penguasaan dalam merancang produk kerajinan dengan memodifikasi bahan, alat, dan teknik sesuai potensi lingkungan/kearifan lokal berdasarkan hasil pengamatannya.</v>
      </c>
      <c r="J46" s="754"/>
      <c r="K46" s="754"/>
      <c r="L46" s="100"/>
      <c r="M46" s="91"/>
    </row>
    <row r="47" spans="1:13" ht="45" customHeight="1" x14ac:dyDescent="0.25">
      <c r="A47" s="91"/>
      <c r="B47" s="27"/>
      <c r="E47" s="751"/>
      <c r="F47" s="752"/>
      <c r="G47" s="752"/>
      <c r="H47" s="753"/>
      <c r="I47" s="750" t="str">
        <f>IFERROR(VLOOKUP($B$4,'Leger Nilai'!$B$13:$BI$65,'Leger Nilai'!$BG$67),"")</f>
        <v>Perlu bantuan dalam memahami dan menghasilkan produk kerajinan tekstil bahan alam yang praktiis, ekonomis, bernilai fungsi dan bernilai budaya.</v>
      </c>
      <c r="J47" s="750"/>
      <c r="K47" s="750"/>
      <c r="L47" s="100"/>
      <c r="M47" s="91"/>
    </row>
    <row r="48" spans="1:13" ht="45" customHeight="1" x14ac:dyDescent="0.25">
      <c r="A48" s="91"/>
      <c r="B48" s="27"/>
      <c r="E48" s="751">
        <v>11</v>
      </c>
      <c r="F48" s="752" t="str">
        <f>IF(Menu!$B$15=0,"",Menu!$B$15)</f>
        <v>Muatan Lokal ( Bahasa Jawa )</v>
      </c>
      <c r="G48" s="752"/>
      <c r="H48" s="753">
        <f>IFERROR(VLOOKUP($B$4,'Leger Nilai'!$B$13:$W$65,'Leger Nilai'!W67),"")</f>
        <v>79</v>
      </c>
      <c r="I48" s="754" t="str">
        <f>IFERROR(VLOOKUP($B$4,'Leger Nilai'!$B$13:$BI$65,'Leger Nilai'!$AQ$67),"")</f>
        <v>Menunjukkan penguasaan dalam menelaah teks piwulang serat Wulangreh pupuh Dhandhanggula,</v>
      </c>
      <c r="J48" s="754"/>
      <c r="K48" s="754"/>
      <c r="L48" s="100"/>
      <c r="M48" s="91"/>
    </row>
    <row r="49" spans="1:13" ht="45" customHeight="1" x14ac:dyDescent="0.25">
      <c r="A49" s="91"/>
      <c r="B49" s="27"/>
      <c r="E49" s="751"/>
      <c r="F49" s="752"/>
      <c r="G49" s="752"/>
      <c r="H49" s="753"/>
      <c r="I49" s="750" t="str">
        <f>IFERROR(VLOOKUP($B$4,'Leger Nilai'!$B$13:$BI$65,'Leger Nilai'!$BH$67),"")</f>
        <v>Perlu bantuan dalam memahami teks sandiwara dengan memperhatikan unggah-ungguh basa.</v>
      </c>
      <c r="J49" s="750"/>
      <c r="K49" s="750"/>
      <c r="L49" s="100"/>
      <c r="M49" s="91"/>
    </row>
    <row r="50" spans="1:13" s="110" customFormat="1" ht="12.75" customHeight="1" x14ac:dyDescent="0.25">
      <c r="A50" s="111"/>
      <c r="B50" s="27"/>
      <c r="E50" s="98"/>
      <c r="F50" s="98"/>
      <c r="G50" s="517"/>
      <c r="H50" s="518"/>
      <c r="I50" s="92"/>
      <c r="J50" s="92"/>
      <c r="K50" s="104"/>
      <c r="L50" s="112"/>
      <c r="M50" s="111"/>
    </row>
    <row r="51" spans="1:13" s="110" customFormat="1" ht="12.75" customHeight="1" x14ac:dyDescent="0.25">
      <c r="A51" s="111"/>
      <c r="B51" s="27"/>
      <c r="E51" s="98"/>
      <c r="F51" s="98"/>
      <c r="G51" s="517"/>
      <c r="H51" s="518"/>
      <c r="I51" s="92"/>
      <c r="J51" s="144" t="str">
        <f>Data!C23&amp;", "&amp;TEXT(Data!C24,"[$-421]dd mmmm yyyy;@")</f>
        <v>Pegandon, 14 Desember 2024</v>
      </c>
      <c r="K51" s="104"/>
      <c r="L51" s="112"/>
      <c r="M51" s="111"/>
    </row>
    <row r="52" spans="1:13" s="110" customFormat="1" ht="12.75" customHeight="1" x14ac:dyDescent="0.25">
      <c r="A52" s="111"/>
      <c r="B52" s="27"/>
      <c r="E52" s="98"/>
      <c r="F52" s="98"/>
      <c r="G52" s="517"/>
      <c r="H52" s="518"/>
      <c r="I52" s="92"/>
      <c r="J52" s="144" t="s">
        <v>78</v>
      </c>
      <c r="K52" s="104"/>
      <c r="L52" s="112"/>
      <c r="M52" s="111"/>
    </row>
    <row r="53" spans="1:13" s="110" customFormat="1" ht="54.95" customHeight="1" x14ac:dyDescent="0.25">
      <c r="A53" s="111"/>
      <c r="B53" s="27"/>
      <c r="E53" s="98"/>
      <c r="F53" s="98"/>
      <c r="G53" s="517"/>
      <c r="H53" s="518"/>
      <c r="I53" s="92"/>
      <c r="J53" s="145"/>
      <c r="K53" s="104"/>
      <c r="L53" s="112"/>
      <c r="M53" s="111"/>
    </row>
    <row r="54" spans="1:13" s="110" customFormat="1" ht="12.75" customHeight="1" x14ac:dyDescent="0.25">
      <c r="A54" s="111"/>
      <c r="B54" s="27"/>
      <c r="E54" s="98"/>
      <c r="F54" s="98"/>
      <c r="G54" s="517"/>
      <c r="H54" s="518"/>
      <c r="I54" s="92"/>
      <c r="J54" s="436" t="str">
        <f>Data!C21</f>
        <v>PUJI YULIANI, S.Pd</v>
      </c>
      <c r="K54" s="104"/>
      <c r="L54" s="112"/>
      <c r="M54" s="111"/>
    </row>
    <row r="55" spans="1:13" s="110" customFormat="1" ht="12.75" customHeight="1" x14ac:dyDescent="0.25">
      <c r="A55" s="111"/>
      <c r="B55" s="27"/>
      <c r="E55" s="98"/>
      <c r="F55" s="98"/>
      <c r="G55" s="517"/>
      <c r="H55" s="518"/>
      <c r="I55" s="92"/>
      <c r="J55" s="145" t="str">
        <f>"NIP. "&amp;Data!C22</f>
        <v>NIP. -</v>
      </c>
      <c r="K55" s="104"/>
      <c r="L55" s="112"/>
      <c r="M55" s="111"/>
    </row>
    <row r="56" spans="1:13" s="110" customFormat="1" ht="12.75" customHeight="1" x14ac:dyDescent="0.25">
      <c r="A56" s="111"/>
      <c r="B56" s="27"/>
      <c r="E56" s="98"/>
      <c r="F56" s="98"/>
      <c r="G56" s="517"/>
      <c r="H56" s="518"/>
      <c r="I56" s="92"/>
      <c r="J56" s="92"/>
      <c r="K56" s="104"/>
      <c r="L56" s="112"/>
      <c r="M56" s="111"/>
    </row>
    <row r="57" spans="1:13" ht="18.95" customHeight="1" x14ac:dyDescent="0.25">
      <c r="A57" s="91"/>
      <c r="B57" s="27"/>
      <c r="E57" s="511" t="s">
        <v>18</v>
      </c>
      <c r="F57" s="768" t="s">
        <v>108</v>
      </c>
      <c r="G57" s="769"/>
      <c r="H57" s="770"/>
      <c r="I57" s="768" t="s">
        <v>109</v>
      </c>
      <c r="J57" s="769"/>
      <c r="K57" s="770"/>
      <c r="M57" s="91"/>
    </row>
    <row r="58" spans="1:13" ht="42" customHeight="1" x14ac:dyDescent="0.25">
      <c r="A58" s="91"/>
      <c r="B58" s="27"/>
      <c r="E58" s="510">
        <v>1</v>
      </c>
      <c r="F58" s="771" t="str">
        <f>IF(IFERROR(VLOOKUP($B$4,'Absen-Ekstra'!$B$10:$T$52,'Absen-Ekstra'!I54),"")="","",(IFERROR(VLOOKUP($B$4,'Absen-Ekstra'!$B$10:$T$52,'Absen-Ekstra'!I54),"")))</f>
        <v>Pramuka</v>
      </c>
      <c r="G58" s="772"/>
      <c r="H58" s="773"/>
      <c r="I58" s="750" t="str">
        <f>IF(IFERROR(VLOOKUP($B$4,'Absen-Ekstra'!$B$10:$T$52,'Absen-Ekstra'!K54),"")="","",(IFERROR(VLOOKUP($B$4,'Absen-Ekstra'!$B$10:$T$52,'Absen-Ekstra'!K54),"")))</f>
        <v>B</v>
      </c>
      <c r="J58" s="750"/>
      <c r="K58" s="750"/>
      <c r="M58" s="91"/>
    </row>
    <row r="59" spans="1:13" ht="42" customHeight="1" x14ac:dyDescent="0.25">
      <c r="A59" s="91"/>
      <c r="B59" s="27"/>
      <c r="E59" s="510">
        <v>2</v>
      </c>
      <c r="F59" s="771" t="str">
        <f>IF(IFERROR(VLOOKUP($B$4,'Absen-Ekstra'!$B$10:$T$52,'Absen-Ekstra'!L54),"")="","",(IFERROR(VLOOKUP($B$4,'Absen-Ekstra'!$B$10:$T$52,'Absen-Ekstra'!L54),"")))</f>
        <v>Aktif dan baik dalam mengikuti kegiatan ekstrakurikuler pramuka sehingga mampu melaksanakan upacara dan mempraktikan baris berbaris, tali temali, dan semapore</v>
      </c>
      <c r="G59" s="772"/>
      <c r="H59" s="773"/>
      <c r="I59" s="750" t="str">
        <f>IF(IFERROR(VLOOKUP($B$4,'Absen-Ekstra'!$B$10:$T$52,'Absen-Ekstra'!N54),"")="","",(IFERROR(VLOOKUP($B$4,'Absen-Ekstra'!$B$10:$T$52,'Absen-Ekstra'!N54),"")))</f>
        <v>Olahraga</v>
      </c>
      <c r="J59" s="750"/>
      <c r="K59" s="750"/>
      <c r="M59" s="91"/>
    </row>
    <row r="60" spans="1:13" ht="42" customHeight="1" x14ac:dyDescent="0.25">
      <c r="A60" s="91"/>
      <c r="B60" s="27"/>
      <c r="E60" s="510">
        <v>3</v>
      </c>
      <c r="F60" s="771" t="str">
        <f>IF(IFERROR(VLOOKUP($B$4,'Absen-Ekstra'!$B$10:$T$52,'Absen-Ekstra'!O54),"")="","",(IFERROR(VLOOKUP($B$4,'Absen-Ekstra'!$B$10:$T$52,'Absen-Ekstra'!O54),"")))</f>
        <v>B</v>
      </c>
      <c r="G60" s="772"/>
      <c r="H60" s="773"/>
      <c r="I60" s="750" t="str">
        <f>IF(IFERROR(VLOOKUP($B$4,'Absen-Ekstra'!$B$10:$T$52,'Absen-Ekstra'!Q54),"")="","",(IFERROR(VLOOKUP($B$4,'Absen-Ekstra'!$B$10:$T$52,'Absen-Ekstra'!Q54),"")))</f>
        <v>Aktif dan baik dalam mempraktikan permainan bola dan gerak aktivitas olahraga</v>
      </c>
      <c r="J60" s="750"/>
      <c r="K60" s="750"/>
      <c r="M60" s="91"/>
    </row>
    <row r="61" spans="1:13" ht="27" customHeight="1" x14ac:dyDescent="0.25">
      <c r="A61" s="91"/>
      <c r="B61" s="27"/>
      <c r="E61" s="510">
        <v>4</v>
      </c>
      <c r="F61" s="771" t="str">
        <f>IF(IFERROR(VLOOKUP($B$4,'Absen-Ekstra'!$B$10:$T$52,'Absen-Ekstra'!R54),"")="","",(IFERROR(VLOOKUP($B$4,'Absen-Ekstra'!$B$10:$T$52,'Absen-Ekstra'!R54),"")))</f>
        <v>Kitab</v>
      </c>
      <c r="G61" s="772"/>
      <c r="H61" s="773"/>
      <c r="I61" s="750" t="str">
        <f>IF(IFERROR(VLOOKUP($B$4,'Absen-Ekstra'!$B$10:$T$52,'Absen-Ekstra'!S54),"")="","",(IFERROR(VLOOKUP($B$4,'Absen-Ekstra'!$B$10:$T$52,'Absen-Ekstra'!S54),"")))</f>
        <v>C</v>
      </c>
      <c r="J61" s="750"/>
      <c r="K61" s="750"/>
      <c r="M61" s="91"/>
    </row>
    <row r="62" spans="1:13" ht="4.5" customHeight="1" x14ac:dyDescent="0.25">
      <c r="A62" s="91"/>
      <c r="B62" s="27"/>
      <c r="D62" s="130"/>
      <c r="E62" s="130"/>
      <c r="F62" s="130"/>
      <c r="G62" s="104"/>
      <c r="H62" s="104"/>
      <c r="I62" s="104"/>
      <c r="J62" s="104"/>
      <c r="K62" s="104"/>
      <c r="M62" s="91"/>
    </row>
    <row r="63" spans="1:13" ht="8.25" customHeight="1" x14ac:dyDescent="0.25">
      <c r="A63" s="91"/>
      <c r="B63" s="27"/>
      <c r="D63" s="103"/>
      <c r="E63" s="103"/>
      <c r="F63" s="103"/>
      <c r="G63" s="103"/>
      <c r="H63" s="103"/>
      <c r="I63" s="103"/>
      <c r="J63" s="103"/>
      <c r="K63" s="105"/>
      <c r="M63" s="101"/>
    </row>
    <row r="64" spans="1:13" s="99" customFormat="1" ht="18.95" customHeight="1" x14ac:dyDescent="0.25">
      <c r="A64" s="113"/>
      <c r="B64" s="27"/>
      <c r="D64" s="95"/>
      <c r="E64" s="767" t="s">
        <v>112</v>
      </c>
      <c r="F64" s="767"/>
      <c r="G64" s="767"/>
      <c r="H64" s="767"/>
      <c r="I64" s="767"/>
      <c r="M64" s="113"/>
    </row>
    <row r="65" spans="1:13" ht="18" customHeight="1" x14ac:dyDescent="0.25">
      <c r="A65" s="91"/>
      <c r="B65" s="27"/>
      <c r="E65" s="763" t="s">
        <v>6</v>
      </c>
      <c r="F65" s="764"/>
      <c r="G65" s="764"/>
      <c r="H65" s="143" t="str">
        <f>VLOOKUP($B$4,'Absen-Ekstra'!$B$10:$T$52,5)</f>
        <v>-</v>
      </c>
      <c r="I65" s="129" t="s">
        <v>9</v>
      </c>
      <c r="J65" s="30"/>
      <c r="M65" s="91"/>
    </row>
    <row r="66" spans="1:13" ht="18" customHeight="1" x14ac:dyDescent="0.25">
      <c r="A66" s="91"/>
      <c r="B66" s="27"/>
      <c r="E66" s="763" t="s">
        <v>7</v>
      </c>
      <c r="F66" s="764"/>
      <c r="G66" s="764"/>
      <c r="H66" s="143" t="str">
        <f>VLOOKUP($B$4,'Absen-Ekstra'!$B$10:$T$52,6)</f>
        <v>-</v>
      </c>
      <c r="I66" s="129" t="s">
        <v>9</v>
      </c>
      <c r="J66" s="30"/>
      <c r="M66" s="91"/>
    </row>
    <row r="67" spans="1:13" ht="18" customHeight="1" x14ac:dyDescent="0.25">
      <c r="A67" s="91"/>
      <c r="B67" s="27"/>
      <c r="E67" s="765" t="s">
        <v>8</v>
      </c>
      <c r="F67" s="766"/>
      <c r="G67" s="766"/>
      <c r="H67" s="143">
        <f>VLOOKUP($B$4,'Absen-Ekstra'!$B$10:$T$52,7)</f>
        <v>8</v>
      </c>
      <c r="I67" s="129" t="s">
        <v>9</v>
      </c>
      <c r="J67" s="30"/>
      <c r="M67" s="101"/>
    </row>
    <row r="68" spans="1:13" ht="4.5" customHeight="1" x14ac:dyDescent="0.25">
      <c r="A68" s="91"/>
      <c r="B68" s="27"/>
      <c r="D68" s="130"/>
      <c r="E68" s="130"/>
      <c r="F68" s="130"/>
      <c r="G68" s="104"/>
      <c r="H68" s="104"/>
      <c r="I68" s="104"/>
      <c r="J68" s="104"/>
      <c r="K68" s="104"/>
      <c r="M68" s="91"/>
    </row>
    <row r="69" spans="1:13" ht="15" customHeight="1" x14ac:dyDescent="0.25">
      <c r="A69" s="91"/>
      <c r="B69" s="27"/>
      <c r="D69" s="103"/>
      <c r="E69" s="103"/>
      <c r="F69" s="103"/>
      <c r="G69" s="103"/>
      <c r="H69" s="103"/>
      <c r="I69" s="103"/>
      <c r="J69" s="103"/>
      <c r="K69" s="105"/>
      <c r="M69" s="101"/>
    </row>
    <row r="70" spans="1:13" ht="27.75" customHeight="1" x14ac:dyDescent="0.25">
      <c r="A70" s="91"/>
      <c r="B70" s="27"/>
      <c r="D70" s="103"/>
      <c r="E70" s="774" t="s">
        <v>299</v>
      </c>
      <c r="F70" s="775"/>
      <c r="G70" s="775"/>
      <c r="H70" s="775"/>
      <c r="I70" s="776" t="str">
        <f>VLOOKUP($B$4,Data!$E$5:$AF$49,26)&amp;" "&amp;VLOOKUP($B$4,Data!$E$5:$AF$49,27)</f>
        <v xml:space="preserve"> </v>
      </c>
      <c r="J70" s="776"/>
      <c r="K70" s="777"/>
      <c r="M70" s="101"/>
    </row>
    <row r="71" spans="1:13" ht="39.950000000000003" customHeight="1" x14ac:dyDescent="0.25">
      <c r="A71" s="91"/>
      <c r="B71" s="27"/>
      <c r="D71" s="103"/>
      <c r="E71" s="103"/>
      <c r="F71" s="103"/>
      <c r="G71" s="103"/>
      <c r="H71" s="103"/>
      <c r="I71" s="103"/>
      <c r="J71" s="103"/>
      <c r="K71" s="105"/>
      <c r="M71" s="101"/>
    </row>
    <row r="72" spans="1:13" s="103" customFormat="1" ht="12.75" customHeight="1" x14ac:dyDescent="0.25">
      <c r="A72" s="102"/>
      <c r="B72" s="27"/>
      <c r="F72" s="144" t="s">
        <v>76</v>
      </c>
      <c r="H72" s="144"/>
      <c r="K72" s="144" t="str">
        <f>Data!C23&amp;", "&amp;TEXT(Data!C24,"[$-421]dd mmmm yyyy;@")</f>
        <v>Pegandon, 14 Desember 2024</v>
      </c>
      <c r="M72" s="101"/>
    </row>
    <row r="73" spans="1:13" s="103" customFormat="1" ht="13.5" customHeight="1" x14ac:dyDescent="0.25">
      <c r="A73" s="102"/>
      <c r="B73" s="27"/>
      <c r="F73" s="145" t="s">
        <v>83</v>
      </c>
      <c r="H73" s="145"/>
      <c r="K73" s="144" t="s">
        <v>78</v>
      </c>
      <c r="M73" s="102"/>
    </row>
    <row r="74" spans="1:13" ht="54.95" customHeight="1" x14ac:dyDescent="0.2">
      <c r="A74" s="91"/>
      <c r="B74" s="91"/>
      <c r="D74" s="97"/>
      <c r="E74" s="97"/>
      <c r="F74" s="145"/>
      <c r="H74" s="145"/>
      <c r="K74" s="145"/>
      <c r="M74" s="91"/>
    </row>
    <row r="75" spans="1:13" s="30" customFormat="1" ht="12.75" x14ac:dyDescent="0.25">
      <c r="A75" s="94"/>
      <c r="B75" s="94"/>
      <c r="F75" s="144" t="s">
        <v>77</v>
      </c>
      <c r="H75" s="144"/>
      <c r="K75" s="436" t="str">
        <f>Data!C21</f>
        <v>PUJI YULIANI, S.Pd</v>
      </c>
      <c r="M75" s="94"/>
    </row>
    <row r="76" spans="1:13" s="30" customFormat="1" ht="12.75" x14ac:dyDescent="0.25">
      <c r="A76" s="94"/>
      <c r="B76" s="94"/>
      <c r="G76" s="144"/>
      <c r="H76" s="144"/>
      <c r="K76" s="145" t="str">
        <f>"NIP. "&amp;Data!C22</f>
        <v>NIP. -</v>
      </c>
      <c r="M76" s="94"/>
    </row>
    <row r="77" spans="1:13" s="30" customFormat="1" ht="12" customHeight="1" x14ac:dyDescent="0.25">
      <c r="A77" s="94"/>
      <c r="B77" s="94"/>
      <c r="G77" s="144"/>
      <c r="H77" s="144"/>
      <c r="J77" s="145"/>
      <c r="M77" s="94"/>
    </row>
    <row r="78" spans="1:13" s="30" customFormat="1" ht="12" customHeight="1" x14ac:dyDescent="0.25">
      <c r="A78" s="94"/>
      <c r="B78" s="94"/>
      <c r="G78" s="144"/>
      <c r="H78" s="144"/>
      <c r="J78" s="145"/>
      <c r="M78" s="94"/>
    </row>
    <row r="79" spans="1:13" s="30" customFormat="1" ht="12.95" customHeight="1" x14ac:dyDescent="0.25">
      <c r="A79" s="94"/>
      <c r="B79" s="94"/>
      <c r="G79" s="144"/>
      <c r="I79" s="92" t="s">
        <v>111</v>
      </c>
      <c r="J79" s="145"/>
      <c r="M79" s="94"/>
    </row>
    <row r="80" spans="1:13" s="30" customFormat="1" ht="12.95" customHeight="1" x14ac:dyDescent="0.25">
      <c r="A80" s="94"/>
      <c r="B80" s="94"/>
      <c r="G80" s="144"/>
      <c r="I80" s="92" t="s">
        <v>49</v>
      </c>
      <c r="J80" s="145"/>
      <c r="M80" s="94"/>
    </row>
    <row r="81" spans="1:13" s="30" customFormat="1" ht="12" customHeight="1" x14ac:dyDescent="0.25">
      <c r="A81" s="94"/>
      <c r="B81" s="94"/>
      <c r="G81" s="144"/>
      <c r="I81" s="92"/>
      <c r="J81" s="145"/>
      <c r="M81" s="94"/>
    </row>
    <row r="82" spans="1:13" s="30" customFormat="1" ht="12" customHeight="1" x14ac:dyDescent="0.25">
      <c r="A82" s="94"/>
      <c r="B82" s="94"/>
      <c r="G82" s="144"/>
      <c r="I82" s="92"/>
      <c r="J82" s="145"/>
      <c r="M82" s="94"/>
    </row>
    <row r="83" spans="1:13" s="30" customFormat="1" ht="12" customHeight="1" x14ac:dyDescent="0.25">
      <c r="A83" s="94"/>
      <c r="B83" s="94"/>
      <c r="G83" s="144"/>
      <c r="I83" s="92"/>
      <c r="J83" s="145"/>
      <c r="M83" s="94"/>
    </row>
    <row r="84" spans="1:13" s="30" customFormat="1" ht="12" customHeight="1" x14ac:dyDescent="0.25">
      <c r="A84" s="94"/>
      <c r="B84" s="94"/>
      <c r="G84" s="144"/>
      <c r="I84" s="92"/>
      <c r="J84" s="145"/>
      <c r="M84" s="94"/>
    </row>
    <row r="85" spans="1:13" s="30" customFormat="1" ht="12" customHeight="1" x14ac:dyDescent="0.25">
      <c r="A85" s="94"/>
      <c r="B85" s="94"/>
      <c r="G85" s="144"/>
      <c r="I85" s="92"/>
      <c r="J85" s="145"/>
      <c r="M85" s="94"/>
    </row>
    <row r="86" spans="1:13" s="30" customFormat="1" ht="12" customHeight="1" x14ac:dyDescent="0.25">
      <c r="A86" s="94"/>
      <c r="B86" s="94"/>
      <c r="G86" s="144"/>
      <c r="I86" s="437" t="str">
        <f>Data!$C$15</f>
        <v>SOFI MUNTAZANUL MINA, S.Pd</v>
      </c>
      <c r="J86" s="145"/>
      <c r="M86" s="94"/>
    </row>
    <row r="87" spans="1:13" s="30" customFormat="1" ht="12" customHeight="1" x14ac:dyDescent="0.25">
      <c r="A87" s="94"/>
      <c r="B87" s="94"/>
      <c r="D87" s="98"/>
      <c r="E87" s="98"/>
      <c r="F87" s="98"/>
      <c r="G87" s="145"/>
      <c r="I87" s="145" t="str">
        <f>"NIP. "&amp; Data!$C$16</f>
        <v>NIP. -</v>
      </c>
      <c r="M87" s="94"/>
    </row>
    <row r="88" spans="1:13" ht="12.75" hidden="1" x14ac:dyDescent="0.25"/>
    <row r="89" spans="1:13" ht="12.75" hidden="1" x14ac:dyDescent="0.25"/>
    <row r="90" spans="1:13" ht="12.75" hidden="1" x14ac:dyDescent="0.25"/>
    <row r="91" spans="1:13" ht="12.75" hidden="1" x14ac:dyDescent="0.25"/>
    <row r="92" spans="1:13" ht="12.75" hidden="1" x14ac:dyDescent="0.25"/>
    <row r="93" spans="1:13" ht="12.75" hidden="1" x14ac:dyDescent="0.25"/>
    <row r="94" spans="1:13" ht="12.75" hidden="1" x14ac:dyDescent="0.25"/>
    <row r="95" spans="1:13" ht="12.75" hidden="1" x14ac:dyDescent="0.25"/>
    <row r="96" spans="1:13" ht="12.75" hidden="1" x14ac:dyDescent="0.25"/>
    <row r="97" ht="12.75" hidden="1" x14ac:dyDescent="0.25"/>
    <row r="98" ht="12.75" hidden="1" x14ac:dyDescent="0.25"/>
    <row r="99" ht="12.75" hidden="1" x14ac:dyDescent="0.25"/>
    <row r="100" ht="12.75" hidden="1" x14ac:dyDescent="0.25"/>
    <row r="101" ht="12.75" hidden="1" x14ac:dyDescent="0.25"/>
    <row r="102" ht="12.75" hidden="1" x14ac:dyDescent="0.25"/>
    <row r="103" ht="12.75" hidden="1" x14ac:dyDescent="0.25"/>
    <row r="104" ht="12.75" hidden="1" x14ac:dyDescent="0.25"/>
    <row r="105" ht="12.75" hidden="1" x14ac:dyDescent="0.25"/>
    <row r="106" ht="12.75" hidden="1" x14ac:dyDescent="0.25"/>
    <row r="107" ht="12.75" hidden="1" x14ac:dyDescent="0.25"/>
    <row r="108" ht="12.75" hidden="1" x14ac:dyDescent="0.25"/>
    <row r="109" ht="12.75" hidden="1" x14ac:dyDescent="0.25"/>
    <row r="110" ht="12.75" hidden="1" x14ac:dyDescent="0.25"/>
    <row r="111" ht="12.75" hidden="1" x14ac:dyDescent="0.25"/>
    <row r="112" ht="12.75" hidden="1" x14ac:dyDescent="0.25"/>
    <row r="113" ht="12.75" hidden="1" x14ac:dyDescent="0.25"/>
    <row r="114" ht="12.75" hidden="1" x14ac:dyDescent="0.25"/>
    <row r="115" ht="12.75" hidden="1" x14ac:dyDescent="0.25"/>
    <row r="116" ht="12.75" hidden="1" x14ac:dyDescent="0.25"/>
    <row r="117" ht="12.75" hidden="1" x14ac:dyDescent="0.25"/>
    <row r="118" ht="12.75" hidden="1" x14ac:dyDescent="0.25"/>
    <row r="119" ht="12.75" hidden="1" x14ac:dyDescent="0.25"/>
    <row r="120" ht="12.75" hidden="1" x14ac:dyDescent="0.25"/>
    <row r="121" ht="12.75" hidden="1" x14ac:dyDescent="0.25"/>
    <row r="122" ht="12.75" hidden="1" x14ac:dyDescent="0.25"/>
    <row r="123" ht="12.75" hidden="1" x14ac:dyDescent="0.25"/>
    <row r="124" ht="12.75" hidden="1" x14ac:dyDescent="0.25"/>
    <row r="125" ht="12.75" hidden="1" x14ac:dyDescent="0.25"/>
    <row r="126" ht="12.75" hidden="1" x14ac:dyDescent="0.25"/>
    <row r="127" ht="12.75" hidden="1" x14ac:dyDescent="0.25"/>
    <row r="128" ht="12.75" hidden="1" x14ac:dyDescent="0.25"/>
    <row r="129" ht="12.75" hidden="1" x14ac:dyDescent="0.25"/>
    <row r="130" ht="12.75" hidden="1" x14ac:dyDescent="0.25"/>
    <row r="131" ht="12.75" hidden="1" x14ac:dyDescent="0.25"/>
    <row r="132" ht="12.75" hidden="1" x14ac:dyDescent="0.25"/>
    <row r="133" ht="12.75" hidden="1" x14ac:dyDescent="0.25"/>
    <row r="134" ht="12.75" hidden="1" x14ac:dyDescent="0.25"/>
    <row r="135" ht="12.75" hidden="1" x14ac:dyDescent="0.25"/>
    <row r="136" ht="12.75" hidden="1" x14ac:dyDescent="0.25"/>
    <row r="137" ht="12.75" hidden="1" x14ac:dyDescent="0.25"/>
    <row r="138" ht="12.75" hidden="1" x14ac:dyDescent="0.25"/>
    <row r="139" ht="12.75" hidden="1" x14ac:dyDescent="0.25"/>
    <row r="140" ht="12.75" hidden="1" x14ac:dyDescent="0.25"/>
    <row r="141" ht="12.75" hidden="1" x14ac:dyDescent="0.25"/>
    <row r="142" ht="12.75" hidden="1" x14ac:dyDescent="0.25"/>
    <row r="143" ht="12.75" hidden="1" x14ac:dyDescent="0.25"/>
    <row r="144" ht="12.75" hidden="1" x14ac:dyDescent="0.25"/>
    <row r="145" ht="12.75" hidden="1" x14ac:dyDescent="0.25"/>
    <row r="146" ht="12.75" hidden="1" x14ac:dyDescent="0.25"/>
    <row r="147" ht="12.75" hidden="1" x14ac:dyDescent="0.25"/>
    <row r="148" ht="12.75" hidden="1" x14ac:dyDescent="0.25"/>
    <row r="149" ht="12.75" hidden="1" x14ac:dyDescent="0.25"/>
    <row r="150" ht="12.75" hidden="1" x14ac:dyDescent="0.25"/>
    <row r="151" ht="12.75" hidden="1" x14ac:dyDescent="0.25"/>
    <row r="152" ht="12.75" hidden="1" x14ac:dyDescent="0.25"/>
    <row r="153" ht="12.75" hidden="1" x14ac:dyDescent="0.25"/>
    <row r="154" ht="12.75" hidden="1" x14ac:dyDescent="0.25"/>
    <row r="155" ht="12.75" hidden="1" x14ac:dyDescent="0.25"/>
    <row r="156" ht="12.75" hidden="1" x14ac:dyDescent="0.25"/>
    <row r="157" ht="12.75" hidden="1" x14ac:dyDescent="0.25"/>
    <row r="158" ht="12.75" hidden="1" x14ac:dyDescent="0.25"/>
    <row r="159" ht="12.75" hidden="1" x14ac:dyDescent="0.25"/>
    <row r="160" ht="12.75" hidden="1" customHeight="1" x14ac:dyDescent="0.25"/>
    <row r="161" ht="12.75" hidden="1" customHeight="1" x14ac:dyDescent="0.25"/>
    <row r="162" ht="12.75" hidden="1" customHeight="1" x14ac:dyDescent="0.25"/>
    <row r="163" ht="12.75" hidden="1" customHeight="1" x14ac:dyDescent="0.25"/>
    <row r="164" ht="12.75" hidden="1" customHeight="1" x14ac:dyDescent="0.25"/>
    <row r="165" ht="12.75" hidden="1" customHeight="1" x14ac:dyDescent="0.25"/>
    <row r="166" ht="12.75" hidden="1" customHeight="1" x14ac:dyDescent="0.25"/>
    <row r="167" ht="12.75" hidden="1" customHeight="1" x14ac:dyDescent="0.25"/>
    <row r="168" ht="12.75" hidden="1" customHeight="1" x14ac:dyDescent="0.25"/>
    <row r="169" ht="12.75" hidden="1" customHeight="1" x14ac:dyDescent="0.25"/>
    <row r="170" ht="12.75" hidden="1" customHeight="1" x14ac:dyDescent="0.25"/>
    <row r="171" ht="12.75" hidden="1" customHeight="1" x14ac:dyDescent="0.25"/>
    <row r="172" ht="12.75" hidden="1" customHeight="1" x14ac:dyDescent="0.25"/>
    <row r="173" ht="12.75" hidden="1" customHeight="1" x14ac:dyDescent="0.25"/>
    <row r="174" ht="12.75" hidden="1" customHeight="1" x14ac:dyDescent="0.25"/>
    <row r="175" ht="12.75" hidden="1" customHeight="1" x14ac:dyDescent="0.25"/>
    <row r="176" ht="12.75" hidden="1" customHeight="1" x14ac:dyDescent="0.25"/>
    <row r="177" ht="12.75" hidden="1" customHeight="1" x14ac:dyDescent="0.25"/>
    <row r="178" ht="12.75" hidden="1" customHeight="1" x14ac:dyDescent="0.25"/>
    <row r="179" ht="12.75" hidden="1" customHeight="1" x14ac:dyDescent="0.25"/>
    <row r="180" ht="12.75" hidden="1" customHeight="1" x14ac:dyDescent="0.25"/>
    <row r="181" ht="12.75" hidden="1" customHeight="1" x14ac:dyDescent="0.25"/>
    <row r="182" ht="12.75" hidden="1" customHeight="1" x14ac:dyDescent="0.25"/>
    <row r="183" ht="12.75" hidden="1" customHeight="1" x14ac:dyDescent="0.25"/>
    <row r="184" ht="12.75" hidden="1" customHeight="1" x14ac:dyDescent="0.25"/>
    <row r="185" ht="12.75" hidden="1" customHeight="1" x14ac:dyDescent="0.25"/>
    <row r="186" ht="12.75" hidden="1" customHeight="1" x14ac:dyDescent="0.25"/>
    <row r="187" ht="12.75" hidden="1" customHeight="1" x14ac:dyDescent="0.25"/>
    <row r="188" ht="12.75" hidden="1" customHeight="1" x14ac:dyDescent="0.25"/>
    <row r="189" ht="12.75" hidden="1" customHeight="1" x14ac:dyDescent="0.25"/>
    <row r="190" ht="12.75" hidden="1" customHeight="1" x14ac:dyDescent="0.25"/>
    <row r="191" ht="12.75" hidden="1" customHeight="1" x14ac:dyDescent="0.25"/>
    <row r="192" ht="12.75" hidden="1" customHeight="1" x14ac:dyDescent="0.25"/>
    <row r="193" ht="12.75" hidden="1" customHeight="1" x14ac:dyDescent="0.25"/>
    <row r="194" ht="12.75" hidden="1" customHeight="1" x14ac:dyDescent="0.25"/>
    <row r="195" ht="12.75" hidden="1" customHeight="1" x14ac:dyDescent="0.25"/>
    <row r="196" ht="12.75" hidden="1" customHeight="1" x14ac:dyDescent="0.25"/>
    <row r="197" ht="12.75" hidden="1" customHeight="1" x14ac:dyDescent="0.25"/>
    <row r="198" ht="12.75" hidden="1" customHeight="1" x14ac:dyDescent="0.25"/>
    <row r="199" ht="12.75" hidden="1" customHeight="1" x14ac:dyDescent="0.25"/>
    <row r="200" ht="12.75" hidden="1" customHeight="1" x14ac:dyDescent="0.25"/>
    <row r="201" ht="12.75" hidden="1" customHeight="1" x14ac:dyDescent="0.25"/>
    <row r="202" ht="12.75" hidden="1" customHeight="1" x14ac:dyDescent="0.25"/>
    <row r="203" ht="12.75" hidden="1" customHeight="1" x14ac:dyDescent="0.25"/>
    <row r="204" ht="12.75" hidden="1" customHeight="1" x14ac:dyDescent="0.25"/>
    <row r="205" ht="12.75" hidden="1" customHeight="1" x14ac:dyDescent="0.25"/>
    <row r="206" ht="12.75" hidden="1" customHeight="1" x14ac:dyDescent="0.25"/>
    <row r="207" ht="12.75" hidden="1" customHeight="1" x14ac:dyDescent="0.25"/>
    <row r="208" ht="12.75" hidden="1" customHeight="1" x14ac:dyDescent="0.25"/>
    <row r="209" ht="12.75" hidden="1" customHeight="1" x14ac:dyDescent="0.25"/>
    <row r="210" ht="12.75" hidden="1" customHeight="1" x14ac:dyDescent="0.25"/>
    <row r="211" ht="12.75" hidden="1" customHeight="1" x14ac:dyDescent="0.25"/>
    <row r="212" ht="12.75" hidden="1" customHeight="1" x14ac:dyDescent="0.25"/>
    <row r="213" ht="12.75" hidden="1" customHeight="1" x14ac:dyDescent="0.25"/>
    <row r="214" ht="12.75" hidden="1" customHeight="1" x14ac:dyDescent="0.25"/>
    <row r="215" ht="12.75" hidden="1" customHeight="1" x14ac:dyDescent="0.25"/>
    <row r="216" ht="12.75" hidden="1" customHeight="1" x14ac:dyDescent="0.25"/>
    <row r="217" ht="12.75" hidden="1" customHeight="1" x14ac:dyDescent="0.25"/>
    <row r="218" ht="12.75" hidden="1" customHeight="1" x14ac:dyDescent="0.25"/>
    <row r="219" ht="12.75" hidden="1" customHeight="1" x14ac:dyDescent="0.25"/>
    <row r="220" ht="12.75" hidden="1" customHeight="1" x14ac:dyDescent="0.25"/>
    <row r="221" ht="12.75" hidden="1" customHeight="1" x14ac:dyDescent="0.25"/>
    <row r="222" ht="12.75" hidden="1" customHeight="1" x14ac:dyDescent="0.25"/>
    <row r="223" ht="12.75" hidden="1" customHeight="1" x14ac:dyDescent="0.25"/>
    <row r="224" ht="12.75" hidden="1" customHeight="1" x14ac:dyDescent="0.25"/>
    <row r="225" ht="12.75" hidden="1" customHeight="1" x14ac:dyDescent="0.25"/>
    <row r="226" ht="12.75" hidden="1" customHeight="1" x14ac:dyDescent="0.25"/>
    <row r="227" ht="12.75" hidden="1" customHeight="1" x14ac:dyDescent="0.25"/>
    <row r="228" ht="12.75" hidden="1" customHeight="1" x14ac:dyDescent="0.25"/>
    <row r="229" ht="12.75" hidden="1" customHeight="1" x14ac:dyDescent="0.25"/>
    <row r="230" ht="12.75" hidden="1" customHeight="1" x14ac:dyDescent="0.25"/>
    <row r="231" ht="12.75" hidden="1" customHeight="1" x14ac:dyDescent="0.25"/>
    <row r="232" ht="12.75" hidden="1" customHeight="1" x14ac:dyDescent="0.25"/>
    <row r="233" ht="12.75" hidden="1" customHeight="1" x14ac:dyDescent="0.25"/>
    <row r="234" ht="12.75" hidden="1" customHeight="1" x14ac:dyDescent="0.25"/>
    <row r="235" ht="12.75" hidden="1" customHeight="1" x14ac:dyDescent="0.25"/>
    <row r="236" ht="12.75" hidden="1" customHeight="1" x14ac:dyDescent="0.25"/>
    <row r="237" ht="12.75" hidden="1" customHeight="1" x14ac:dyDescent="0.25"/>
    <row r="238" ht="12.75" hidden="1" customHeight="1" x14ac:dyDescent="0.25"/>
    <row r="239" ht="12.75" hidden="1" customHeight="1" x14ac:dyDescent="0.25"/>
    <row r="240" ht="12.75" hidden="1" customHeight="1" x14ac:dyDescent="0.25"/>
    <row r="241" ht="12.75" hidden="1" customHeight="1" x14ac:dyDescent="0.25"/>
    <row r="242" ht="12.75" hidden="1" customHeight="1" x14ac:dyDescent="0.25"/>
    <row r="243" ht="12.75" hidden="1" customHeight="1" x14ac:dyDescent="0.25"/>
    <row r="244" ht="12.75" hidden="1" customHeight="1" x14ac:dyDescent="0.25"/>
    <row r="245" ht="12.75" hidden="1" customHeight="1" x14ac:dyDescent="0.25"/>
    <row r="246" ht="12.75" hidden="1" customHeight="1" x14ac:dyDescent="0.25"/>
    <row r="247" ht="12.75" hidden="1" customHeight="1" x14ac:dyDescent="0.25"/>
    <row r="248" ht="12.75" hidden="1" customHeight="1" x14ac:dyDescent="0.25"/>
    <row r="249" ht="12.75" hidden="1" customHeight="1" x14ac:dyDescent="0.25"/>
    <row r="250" ht="12.75" hidden="1" customHeight="1" x14ac:dyDescent="0.25"/>
    <row r="251" ht="12.75" hidden="1" customHeight="1" x14ac:dyDescent="0.25"/>
    <row r="252" ht="12.75" hidden="1" customHeight="1" x14ac:dyDescent="0.25"/>
    <row r="253" ht="12.75" hidden="1" customHeight="1" x14ac:dyDescent="0.25"/>
    <row r="254" ht="12.75" hidden="1" customHeight="1" x14ac:dyDescent="0.25"/>
    <row r="255" ht="12.75" hidden="1" customHeight="1" x14ac:dyDescent="0.25"/>
    <row r="256" ht="12.75" hidden="1" customHeight="1" x14ac:dyDescent="0.25"/>
    <row r="257" ht="12.75" hidden="1" customHeight="1" x14ac:dyDescent="0.25"/>
    <row r="258" ht="12.75" hidden="1" customHeight="1" x14ac:dyDescent="0.25"/>
    <row r="259" ht="12.75" hidden="1" customHeight="1" x14ac:dyDescent="0.25"/>
    <row r="260" ht="12.75" hidden="1" customHeight="1" x14ac:dyDescent="0.25"/>
    <row r="261" ht="12.75" hidden="1" customHeight="1" x14ac:dyDescent="0.25"/>
    <row r="262" ht="12.75" hidden="1" customHeight="1" x14ac:dyDescent="0.25"/>
    <row r="263" ht="12.75" hidden="1" customHeight="1" x14ac:dyDescent="0.25"/>
    <row r="264" ht="12.75" hidden="1" customHeight="1" x14ac:dyDescent="0.25"/>
    <row r="265" ht="12.75" hidden="1" customHeight="1" x14ac:dyDescent="0.25"/>
    <row r="266" ht="12.75" hidden="1" customHeight="1" x14ac:dyDescent="0.25"/>
    <row r="267" ht="12.75" hidden="1" customHeight="1" x14ac:dyDescent="0.25"/>
    <row r="268" ht="12.75" hidden="1" customHeight="1" x14ac:dyDescent="0.25"/>
    <row r="269" ht="12.75" hidden="1" customHeight="1" x14ac:dyDescent="0.25"/>
    <row r="270" ht="12.75" hidden="1" customHeight="1" x14ac:dyDescent="0.25"/>
    <row r="271" ht="12.75" hidden="1" customHeight="1" x14ac:dyDescent="0.25"/>
    <row r="272" ht="12.75" hidden="1" customHeight="1" x14ac:dyDescent="0.25"/>
    <row r="273" ht="12.75" hidden="1" customHeight="1" x14ac:dyDescent="0.25"/>
    <row r="274" ht="12.75" hidden="1" customHeight="1" x14ac:dyDescent="0.25"/>
    <row r="275" ht="12.75" hidden="1" customHeight="1" x14ac:dyDescent="0.25"/>
    <row r="276" ht="12.75" hidden="1" customHeight="1" x14ac:dyDescent="0.25"/>
    <row r="277" ht="12.75" hidden="1" customHeight="1" x14ac:dyDescent="0.25"/>
    <row r="278" ht="12.75" hidden="1" customHeight="1" x14ac:dyDescent="0.25"/>
    <row r="279" ht="12.75" hidden="1" customHeight="1" x14ac:dyDescent="0.25"/>
    <row r="280" ht="12.75" hidden="1" customHeight="1" x14ac:dyDescent="0.25"/>
    <row r="281" ht="12.75" hidden="1" customHeight="1" x14ac:dyDescent="0.25"/>
    <row r="282" ht="12.75" hidden="1" customHeight="1" x14ac:dyDescent="0.25"/>
    <row r="283" ht="12.75" hidden="1" customHeight="1" x14ac:dyDescent="0.25"/>
    <row r="284" ht="12.75" hidden="1" customHeight="1" x14ac:dyDescent="0.25"/>
    <row r="285" ht="12.75" hidden="1" customHeight="1" x14ac:dyDescent="0.25"/>
    <row r="286" ht="12.75" hidden="1" customHeight="1" x14ac:dyDescent="0.25"/>
    <row r="287" ht="12.75" hidden="1" customHeight="1" x14ac:dyDescent="0.25"/>
    <row r="288" ht="12.75" hidden="1" customHeight="1" x14ac:dyDescent="0.25"/>
    <row r="289" ht="12.75" hidden="1" customHeight="1" x14ac:dyDescent="0.25"/>
    <row r="290" ht="12.75" hidden="1" customHeight="1" x14ac:dyDescent="0.25"/>
    <row r="291" ht="12.75" hidden="1" customHeight="1" x14ac:dyDescent="0.25"/>
    <row r="292" ht="12.75" hidden="1" customHeight="1" x14ac:dyDescent="0.25"/>
    <row r="293" ht="12.75" hidden="1" customHeight="1" x14ac:dyDescent="0.25"/>
    <row r="294" ht="12.75" hidden="1" customHeight="1" x14ac:dyDescent="0.25"/>
    <row r="295" ht="12.75" hidden="1" customHeight="1" x14ac:dyDescent="0.25"/>
    <row r="296" ht="12.75" hidden="1" customHeight="1" x14ac:dyDescent="0.25"/>
    <row r="297" ht="12.75" hidden="1" customHeight="1" x14ac:dyDescent="0.25"/>
  </sheetData>
  <mergeCells count="115">
    <mergeCell ref="E70:H70"/>
    <mergeCell ref="I70:K70"/>
    <mergeCell ref="E38:E39"/>
    <mergeCell ref="F38:G39"/>
    <mergeCell ref="I40:K40"/>
    <mergeCell ref="I38:K38"/>
    <mergeCell ref="I36:K36"/>
    <mergeCell ref="I23:K23"/>
    <mergeCell ref="E20:E21"/>
    <mergeCell ref="F20:G21"/>
    <mergeCell ref="H20:H21"/>
    <mergeCell ref="I20:K20"/>
    <mergeCell ref="I21:K21"/>
    <mergeCell ref="E28:E29"/>
    <mergeCell ref="F28:G29"/>
    <mergeCell ref="H28:H29"/>
    <mergeCell ref="I28:K28"/>
    <mergeCell ref="I29:K29"/>
    <mergeCell ref="E26:E27"/>
    <mergeCell ref="F26:G27"/>
    <mergeCell ref="H26:H27"/>
    <mergeCell ref="I26:K26"/>
    <mergeCell ref="I27:K27"/>
    <mergeCell ref="E24:E25"/>
    <mergeCell ref="E65:G65"/>
    <mergeCell ref="E66:G66"/>
    <mergeCell ref="E67:G67"/>
    <mergeCell ref="E64:I64"/>
    <mergeCell ref="F57:H57"/>
    <mergeCell ref="F60:H60"/>
    <mergeCell ref="F61:H61"/>
    <mergeCell ref="I57:K57"/>
    <mergeCell ref="I60:K60"/>
    <mergeCell ref="I61:K61"/>
    <mergeCell ref="F58:H58"/>
    <mergeCell ref="I58:K58"/>
    <mergeCell ref="F59:H59"/>
    <mergeCell ref="I59:K59"/>
    <mergeCell ref="H40:H41"/>
    <mergeCell ref="H36:H37"/>
    <mergeCell ref="I42:K42"/>
    <mergeCell ref="E42:E43"/>
    <mergeCell ref="E44:E45"/>
    <mergeCell ref="E46:E47"/>
    <mergeCell ref="I47:K47"/>
    <mergeCell ref="H42:H43"/>
    <mergeCell ref="H44:H45"/>
    <mergeCell ref="H46:H47"/>
    <mergeCell ref="E36:E37"/>
    <mergeCell ref="F36:G37"/>
    <mergeCell ref="F40:G41"/>
    <mergeCell ref="E40:E41"/>
    <mergeCell ref="I37:K37"/>
    <mergeCell ref="I39:K39"/>
    <mergeCell ref="I41:K41"/>
    <mergeCell ref="H38:H39"/>
    <mergeCell ref="E48:E49"/>
    <mergeCell ref="F48:G49"/>
    <mergeCell ref="H48:H49"/>
    <mergeCell ref="I48:K48"/>
    <mergeCell ref="I44:K44"/>
    <mergeCell ref="I46:K46"/>
    <mergeCell ref="F42:G43"/>
    <mergeCell ref="F44:G45"/>
    <mergeCell ref="F46:G47"/>
    <mergeCell ref="I43:K43"/>
    <mergeCell ref="I45:K45"/>
    <mergeCell ref="I49:K49"/>
    <mergeCell ref="G8:I8"/>
    <mergeCell ref="I13:K13"/>
    <mergeCell ref="F13:G13"/>
    <mergeCell ref="G9:I9"/>
    <mergeCell ref="G10:I10"/>
    <mergeCell ref="I33:K33"/>
    <mergeCell ref="E32:E33"/>
    <mergeCell ref="F32:G33"/>
    <mergeCell ref="E18:E19"/>
    <mergeCell ref="F18:G19"/>
    <mergeCell ref="H18:H19"/>
    <mergeCell ref="I18:K18"/>
    <mergeCell ref="I19:K19"/>
    <mergeCell ref="E14:E15"/>
    <mergeCell ref="F14:G15"/>
    <mergeCell ref="H14:H15"/>
    <mergeCell ref="I14:K14"/>
    <mergeCell ref="I15:K15"/>
    <mergeCell ref="I24:K24"/>
    <mergeCell ref="I25:K25"/>
    <mergeCell ref="E22:E23"/>
    <mergeCell ref="F24:G25"/>
    <mergeCell ref="H24:H25"/>
    <mergeCell ref="B1:B3"/>
    <mergeCell ref="I35:K35"/>
    <mergeCell ref="E16:E17"/>
    <mergeCell ref="F16:G17"/>
    <mergeCell ref="H16:H17"/>
    <mergeCell ref="I17:K17"/>
    <mergeCell ref="I32:K32"/>
    <mergeCell ref="I34:K34"/>
    <mergeCell ref="E30:E31"/>
    <mergeCell ref="F30:G31"/>
    <mergeCell ref="I16:K16"/>
    <mergeCell ref="I30:K30"/>
    <mergeCell ref="H30:H31"/>
    <mergeCell ref="H32:H33"/>
    <mergeCell ref="H34:H35"/>
    <mergeCell ref="I31:K31"/>
    <mergeCell ref="E34:E35"/>
    <mergeCell ref="F34:G35"/>
    <mergeCell ref="F22:G23"/>
    <mergeCell ref="H22:H23"/>
    <mergeCell ref="I22:K22"/>
    <mergeCell ref="B4:B5"/>
    <mergeCell ref="D6:K6"/>
    <mergeCell ref="G7:I7"/>
  </mergeCells>
  <conditionalFormatting sqref="G50:H56 I50:I63 K50:K55 J50 J56:K56 F50:F63">
    <cfRule type="expression" dxfId="336" priority="7">
      <formula>#REF!=""</formula>
    </cfRule>
  </conditionalFormatting>
  <conditionalFormatting sqref="G62:H63 J60:K63 I58:K61">
    <cfRule type="expression" dxfId="335" priority="6">
      <formula>#REF!=""</formula>
    </cfRule>
  </conditionalFormatting>
  <conditionalFormatting sqref="K69 K63 K71">
    <cfRule type="expression" dxfId="334" priority="3">
      <formula>OR(#REF!=1,#REF!="Gasal")</formula>
    </cfRule>
  </conditionalFormatting>
  <printOptions horizontalCentered="1"/>
  <pageMargins left="0.39370078740157483" right="0.39370078740157483" top="0.23622047244094491" bottom="0.51181102362204722" header="0.11811023622047245" footer="0.15748031496062992"/>
  <pageSetup paperSize="10000" scale="92" orientation="portrait" horizontalDpi="4294967293" r:id="rId1"/>
  <headerFooter>
    <oddHeader>&amp;C
&amp;G</oddHeader>
    <oddFooter>&amp;LRaport Semester I Tahun Pelajaran 2023/2024&amp;C
&amp;R&amp;"-,Italic"&amp;P</oddFooter>
  </headerFooter>
  <rowBreaks count="1" manualBreakCount="1">
    <brk id="55"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52226" r:id="rId4" name="Spinner 2">
              <controlPr defaultSize="0" autoPict="0">
                <anchor>
                  <from>
                    <xdr:col>2</xdr:col>
                    <xdr:colOff>47625</xdr:colOff>
                    <xdr:row>2</xdr:row>
                    <xdr:rowOff>9525</xdr:rowOff>
                  </from>
                  <to>
                    <xdr:col>4</xdr:col>
                    <xdr:colOff>95250</xdr:colOff>
                    <xdr:row>4</xdr:row>
                    <xdr:rowOff>114300</xdr:rowOff>
                  </to>
                </anchor>
              </controlPr>
            </control>
          </mc:Choice>
        </mc:AlternateContent>
      </controls>
    </mc:Choice>
  </mc:AlternateConten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2">
    <tabColor rgb="FF00EA6A"/>
  </sheetPr>
  <dimension ref="A1:XFC90"/>
  <sheetViews>
    <sheetView showGridLines="0" tabSelected="1" zoomScale="80" zoomScaleNormal="80" zoomScaleSheetLayoutView="90" workbookViewId="0">
      <pane xSplit="6" ySplit="12" topLeftCell="G32" activePane="bottomRight" state="frozen"/>
      <selection activeCell="AA6" sqref="AA6"/>
      <selection pane="topRight" activeCell="AA6" sqref="AA6"/>
      <selection pane="bottomLeft" activeCell="AA6" sqref="AA6"/>
      <selection pane="bottomRight" activeCell="G35" sqref="G35:J35"/>
    </sheetView>
  </sheetViews>
  <sheetFormatPr defaultColWidth="0" defaultRowHeight="11.25" zeroHeight="1" x14ac:dyDescent="0.25"/>
  <cols>
    <col min="1" max="1" width="1.7109375" style="21" customWidth="1"/>
    <col min="2" max="2" width="5.28515625" style="21" customWidth="1"/>
    <col min="3" max="3" width="8.5703125" style="21" customWidth="1"/>
    <col min="4" max="4" width="13.28515625" style="44" customWidth="1"/>
    <col min="5" max="5" width="32.28515625" style="21" customWidth="1"/>
    <col min="6" max="6" width="4.5703125" style="21" customWidth="1"/>
    <col min="7" max="24" width="8" style="44" customWidth="1"/>
    <col min="25" max="25" width="8.5703125" style="44" customWidth="1"/>
    <col min="26" max="26" width="11.5703125" style="44" customWidth="1"/>
    <col min="27" max="60" width="46.7109375" style="21" customWidth="1"/>
    <col min="61" max="61" width="8.85546875" style="21" customWidth="1"/>
    <col min="62" max="16383" width="8.85546875" style="21" hidden="1"/>
    <col min="16384" max="16384" width="13.140625" style="21" hidden="1"/>
  </cols>
  <sheetData>
    <row r="1" spans="1:60" s="38" customFormat="1" ht="50.25" customHeight="1" x14ac:dyDescent="0.25">
      <c r="A1" s="45"/>
      <c r="B1" s="45"/>
      <c r="C1" s="45"/>
      <c r="D1" s="45"/>
      <c r="E1" s="46"/>
      <c r="F1" s="47"/>
      <c r="G1" s="47"/>
      <c r="H1" s="47"/>
      <c r="I1" s="47"/>
      <c r="J1" s="47"/>
      <c r="K1" s="47"/>
      <c r="L1" s="47"/>
      <c r="M1" s="47"/>
      <c r="N1" s="47"/>
      <c r="O1" s="47"/>
      <c r="P1" s="47"/>
      <c r="Q1" s="47"/>
      <c r="R1" s="47"/>
      <c r="S1" s="47"/>
      <c r="T1" s="47"/>
      <c r="U1" s="47"/>
      <c r="V1" s="47"/>
      <c r="W1" s="47"/>
      <c r="X1" s="47"/>
      <c r="Y1" s="47"/>
      <c r="Z1" s="47"/>
    </row>
    <row r="2" spans="1:60" s="38" customFormat="1" ht="26.25" customHeight="1" x14ac:dyDescent="0.25">
      <c r="A2" s="45"/>
      <c r="D2" s="39"/>
      <c r="E2" s="779" t="s">
        <v>117</v>
      </c>
      <c r="F2" s="779"/>
      <c r="G2" s="779"/>
      <c r="H2" s="779"/>
      <c r="I2" s="779"/>
      <c r="J2" s="779"/>
      <c r="K2" s="779"/>
      <c r="L2" s="779"/>
      <c r="M2" s="779"/>
      <c r="N2" s="779"/>
      <c r="O2" s="779"/>
      <c r="P2" s="779"/>
      <c r="Q2" s="779"/>
      <c r="R2" s="779"/>
      <c r="S2" s="779"/>
      <c r="T2" s="779"/>
      <c r="U2" s="779"/>
      <c r="V2" s="779"/>
      <c r="W2" s="779"/>
      <c r="X2" s="349"/>
      <c r="Y2" s="349"/>
      <c r="Z2" s="349"/>
    </row>
    <row r="3" spans="1:60" s="38" customFormat="1" ht="12.95" customHeight="1" x14ac:dyDescent="0.25">
      <c r="A3" s="45"/>
      <c r="B3" s="39">
        <v>1</v>
      </c>
      <c r="C3" s="39">
        <v>2</v>
      </c>
      <c r="D3" s="39">
        <v>3</v>
      </c>
      <c r="E3" s="39">
        <v>4</v>
      </c>
      <c r="F3" s="39">
        <v>5</v>
      </c>
      <c r="G3" s="39">
        <v>6</v>
      </c>
      <c r="H3" s="39">
        <v>7</v>
      </c>
      <c r="I3" s="39">
        <v>8</v>
      </c>
      <c r="J3" s="39">
        <v>9</v>
      </c>
      <c r="K3" s="39">
        <v>10</v>
      </c>
      <c r="L3" s="39">
        <v>11</v>
      </c>
      <c r="M3" s="39">
        <v>12</v>
      </c>
      <c r="N3" s="39">
        <v>13</v>
      </c>
      <c r="O3" s="39">
        <v>14</v>
      </c>
      <c r="P3" s="39">
        <v>15</v>
      </c>
      <c r="Q3" s="39">
        <v>16</v>
      </c>
      <c r="R3" s="39">
        <v>17</v>
      </c>
      <c r="S3" s="39">
        <v>18</v>
      </c>
      <c r="T3" s="39">
        <v>19</v>
      </c>
      <c r="U3" s="39">
        <v>20</v>
      </c>
      <c r="V3" s="39">
        <v>21</v>
      </c>
      <c r="W3" s="39">
        <v>22</v>
      </c>
      <c r="X3" s="39">
        <v>23</v>
      </c>
      <c r="Y3" s="39">
        <v>24</v>
      </c>
      <c r="Z3" s="39">
        <v>25</v>
      </c>
      <c r="AA3" s="39">
        <v>26</v>
      </c>
      <c r="AB3" s="39">
        <v>27</v>
      </c>
      <c r="AC3" s="39">
        <v>28</v>
      </c>
      <c r="AD3" s="39">
        <v>29</v>
      </c>
      <c r="AE3" s="39">
        <v>30</v>
      </c>
      <c r="AF3" s="39">
        <v>31</v>
      </c>
      <c r="AG3" s="39">
        <v>32</v>
      </c>
      <c r="AH3" s="39">
        <v>33</v>
      </c>
      <c r="AI3" s="39">
        <v>34</v>
      </c>
      <c r="AJ3" s="39">
        <v>35</v>
      </c>
      <c r="AK3" s="39">
        <v>36</v>
      </c>
      <c r="AL3" s="39">
        <v>37</v>
      </c>
      <c r="AM3" s="39">
        <v>38</v>
      </c>
      <c r="AN3" s="39">
        <v>39</v>
      </c>
      <c r="AO3" s="39">
        <v>40</v>
      </c>
      <c r="AP3" s="39">
        <v>41</v>
      </c>
      <c r="AQ3" s="39">
        <v>42</v>
      </c>
      <c r="AR3" s="39">
        <v>43</v>
      </c>
      <c r="AS3" s="39">
        <v>44</v>
      </c>
      <c r="AT3" s="39">
        <v>45</v>
      </c>
      <c r="AU3" s="39">
        <v>46</v>
      </c>
      <c r="AV3" s="39">
        <v>47</v>
      </c>
      <c r="AW3" s="39">
        <v>48</v>
      </c>
      <c r="AX3" s="39">
        <v>49</v>
      </c>
      <c r="AY3" s="39">
        <v>50</v>
      </c>
      <c r="AZ3" s="39">
        <v>51</v>
      </c>
      <c r="BA3" s="39">
        <v>52</v>
      </c>
      <c r="BB3" s="39">
        <v>53</v>
      </c>
      <c r="BC3" s="39">
        <v>54</v>
      </c>
      <c r="BD3" s="39">
        <v>55</v>
      </c>
      <c r="BE3" s="39">
        <v>56</v>
      </c>
      <c r="BF3" s="39">
        <v>57</v>
      </c>
      <c r="BG3" s="39">
        <v>58</v>
      </c>
      <c r="BH3" s="39">
        <v>59</v>
      </c>
    </row>
    <row r="4" spans="1:60" s="40" customFormat="1" ht="15" customHeight="1" x14ac:dyDescent="0.25">
      <c r="A4" s="48"/>
      <c r="D4" s="41"/>
      <c r="E4" s="319" t="s">
        <v>51</v>
      </c>
      <c r="F4" s="149" t="s">
        <v>48</v>
      </c>
      <c r="G4" s="42" t="str">
        <f>Data!C4</f>
        <v>SMP ISLAM PEGANDON</v>
      </c>
      <c r="N4" s="35"/>
      <c r="O4" s="35"/>
      <c r="S4" s="35"/>
      <c r="T4" s="35"/>
      <c r="U4" s="35"/>
      <c r="V4" s="35"/>
      <c r="W4" s="35"/>
      <c r="X4" s="35"/>
      <c r="Y4" s="35"/>
      <c r="Z4" s="35"/>
    </row>
    <row r="5" spans="1:60" s="35" customFormat="1" ht="15" customHeight="1" x14ac:dyDescent="0.25">
      <c r="A5" s="49"/>
      <c r="D5" s="36"/>
      <c r="E5" s="320" t="s">
        <v>3</v>
      </c>
      <c r="F5" s="150" t="s">
        <v>48</v>
      </c>
      <c r="G5" s="103" t="str">
        <f>Data!C7</f>
        <v xml:space="preserve">Jalan Pegandon Gang Puskesmas No. 100 </v>
      </c>
      <c r="N5" s="40"/>
      <c r="O5" s="40"/>
      <c r="S5" s="40"/>
      <c r="T5" s="40"/>
      <c r="U5" s="40"/>
      <c r="V5" s="40"/>
      <c r="W5" s="40"/>
      <c r="X5" s="40"/>
      <c r="Y5" s="40"/>
      <c r="Z5" s="40"/>
    </row>
    <row r="6" spans="1:60" s="35" customFormat="1" ht="15" customHeight="1" x14ac:dyDescent="0.25">
      <c r="A6" s="49"/>
      <c r="D6" s="36"/>
      <c r="E6" s="320" t="s">
        <v>11</v>
      </c>
      <c r="F6" s="150" t="s">
        <v>48</v>
      </c>
      <c r="G6" s="88" t="str">
        <f>Data!C17</f>
        <v>IX B</v>
      </c>
      <c r="N6" s="40"/>
      <c r="R6" s="36"/>
      <c r="T6" s="36"/>
      <c r="U6" s="36"/>
      <c r="V6" s="40"/>
      <c r="W6" s="40"/>
      <c r="X6" s="40"/>
      <c r="Y6" s="40"/>
      <c r="Z6" s="40"/>
    </row>
    <row r="7" spans="1:60" s="35" customFormat="1" ht="15" customHeight="1" x14ac:dyDescent="0.25">
      <c r="A7" s="49"/>
      <c r="D7" s="36"/>
      <c r="E7" s="320" t="s">
        <v>79</v>
      </c>
      <c r="F7" s="150" t="s">
        <v>48</v>
      </c>
      <c r="G7" s="228" t="str">
        <f>Data!C18</f>
        <v>D</v>
      </c>
      <c r="N7" s="40"/>
      <c r="R7" s="36"/>
      <c r="T7" s="36"/>
      <c r="U7" s="36"/>
      <c r="V7" s="40"/>
      <c r="W7" s="40"/>
      <c r="X7" s="40"/>
      <c r="Y7" s="40"/>
      <c r="Z7" s="40"/>
    </row>
    <row r="8" spans="1:60" s="35" customFormat="1" ht="15" customHeight="1" x14ac:dyDescent="0.25">
      <c r="A8" s="49"/>
      <c r="D8" s="36"/>
      <c r="E8" s="319" t="s">
        <v>12</v>
      </c>
      <c r="F8" s="149" t="s">
        <v>48</v>
      </c>
      <c r="G8" s="89" t="str">
        <f>IF(Data!C19=1,"1 (Satu)",IF(Data!C19=2,"2 (Dua)",Data!C19))</f>
        <v>1 (Satu)</v>
      </c>
      <c r="N8" s="71"/>
      <c r="T8" s="88"/>
      <c r="U8" s="88"/>
    </row>
    <row r="9" spans="1:60" s="35" customFormat="1" ht="15" customHeight="1" x14ac:dyDescent="0.25">
      <c r="A9" s="49"/>
      <c r="D9" s="36"/>
      <c r="E9" s="320" t="s">
        <v>13</v>
      </c>
      <c r="F9" s="150" t="s">
        <v>48</v>
      </c>
      <c r="G9" s="88" t="str">
        <f>Data!C20</f>
        <v>2024 / 2025</v>
      </c>
      <c r="N9" s="40"/>
      <c r="O9" s="40"/>
      <c r="S9" s="40"/>
      <c r="T9" s="40"/>
      <c r="U9" s="40"/>
      <c r="V9" s="40"/>
      <c r="W9" s="40"/>
      <c r="X9" s="40"/>
      <c r="Y9" s="40"/>
      <c r="Z9" s="40"/>
    </row>
    <row r="10" spans="1:60" s="43" customFormat="1" ht="15" customHeight="1" thickBot="1" x14ac:dyDescent="0.3">
      <c r="A10" s="50"/>
      <c r="B10" s="37"/>
      <c r="C10" s="37"/>
      <c r="D10" s="37"/>
      <c r="E10" s="320" t="s">
        <v>71</v>
      </c>
      <c r="F10" s="149" t="s">
        <v>48</v>
      </c>
      <c r="G10" s="88" t="str">
        <f>Data!C21</f>
        <v>PUJI YULIANI, S.Pd</v>
      </c>
      <c r="N10" s="71"/>
      <c r="O10" s="71"/>
      <c r="S10" s="71"/>
      <c r="T10" s="71"/>
      <c r="U10" s="71"/>
      <c r="V10" s="71"/>
      <c r="W10" s="71"/>
      <c r="X10" s="71"/>
      <c r="Y10" s="71"/>
      <c r="Z10" s="71"/>
    </row>
    <row r="11" spans="1:60" ht="33" customHeight="1" thickBot="1" x14ac:dyDescent="0.3">
      <c r="A11" s="51"/>
      <c r="B11" s="782" t="s">
        <v>0</v>
      </c>
      <c r="C11" s="801" t="s">
        <v>68</v>
      </c>
      <c r="D11" s="799" t="s">
        <v>69</v>
      </c>
      <c r="E11" s="780" t="s">
        <v>1</v>
      </c>
      <c r="F11" s="782" t="s">
        <v>14</v>
      </c>
      <c r="G11" s="792" t="s">
        <v>80</v>
      </c>
      <c r="H11" s="793"/>
      <c r="I11" s="793"/>
      <c r="J11" s="793"/>
      <c r="K11" s="793"/>
      <c r="L11" s="793"/>
      <c r="M11" s="793"/>
      <c r="N11" s="794"/>
      <c r="O11" s="794"/>
      <c r="P11" s="794"/>
      <c r="Q11" s="794"/>
      <c r="R11" s="794"/>
      <c r="S11" s="794"/>
      <c r="T11" s="794"/>
      <c r="U11" s="794"/>
      <c r="V11" s="794"/>
      <c r="W11" s="795"/>
      <c r="X11" s="804" t="s">
        <v>156</v>
      </c>
      <c r="Y11" s="802" t="s">
        <v>158</v>
      </c>
      <c r="Z11" s="806" t="s">
        <v>157</v>
      </c>
      <c r="AA11" s="796" t="s">
        <v>106</v>
      </c>
      <c r="AB11" s="797"/>
      <c r="AC11" s="797"/>
      <c r="AD11" s="797"/>
      <c r="AE11" s="797"/>
      <c r="AF11" s="797"/>
      <c r="AG11" s="797"/>
      <c r="AH11" s="797"/>
      <c r="AI11" s="797"/>
      <c r="AJ11" s="797"/>
      <c r="AK11" s="797"/>
      <c r="AL11" s="797"/>
      <c r="AM11" s="797"/>
      <c r="AN11" s="797"/>
      <c r="AO11" s="797"/>
      <c r="AP11" s="797"/>
      <c r="AQ11" s="798"/>
      <c r="AR11" s="796" t="s">
        <v>107</v>
      </c>
      <c r="AS11" s="797"/>
      <c r="AT11" s="797"/>
      <c r="AU11" s="797"/>
      <c r="AV11" s="797"/>
      <c r="AW11" s="797"/>
      <c r="AX11" s="797"/>
      <c r="AY11" s="797"/>
      <c r="AZ11" s="797"/>
      <c r="BA11" s="797"/>
      <c r="BB11" s="797"/>
      <c r="BC11" s="797"/>
      <c r="BD11" s="797"/>
      <c r="BE11" s="797"/>
      <c r="BF11" s="797"/>
      <c r="BG11" s="797"/>
      <c r="BH11" s="797"/>
    </row>
    <row r="12" spans="1:60" ht="27" customHeight="1" thickBot="1" x14ac:dyDescent="0.3">
      <c r="A12" s="51"/>
      <c r="B12" s="782"/>
      <c r="C12" s="801"/>
      <c r="D12" s="800"/>
      <c r="E12" s="781"/>
      <c r="F12" s="782"/>
      <c r="G12" s="229" t="s">
        <v>262</v>
      </c>
      <c r="H12" s="318" t="s">
        <v>264</v>
      </c>
      <c r="I12" s="318" t="s">
        <v>265</v>
      </c>
      <c r="J12" s="318" t="s">
        <v>263</v>
      </c>
      <c r="K12" s="318" t="s">
        <v>266</v>
      </c>
      <c r="L12" s="318" t="s">
        <v>267</v>
      </c>
      <c r="M12" s="318" t="s">
        <v>269</v>
      </c>
      <c r="N12" s="229" t="str">
        <f>Menu!C5</f>
        <v>PPKn</v>
      </c>
      <c r="O12" s="229" t="str">
        <f>Menu!C6</f>
        <v>BIND</v>
      </c>
      <c r="P12" s="229" t="str">
        <f>Menu!C7</f>
        <v>MAT</v>
      </c>
      <c r="Q12" s="230" t="str">
        <f>Menu!C8</f>
        <v>IPA</v>
      </c>
      <c r="R12" s="230" t="str">
        <f>Menu!C9</f>
        <v>IPS</v>
      </c>
      <c r="S12" s="229" t="str">
        <f>Menu!C10</f>
        <v>BING</v>
      </c>
      <c r="T12" s="229" t="str">
        <f>Menu!C11</f>
        <v>PJOK</v>
      </c>
      <c r="U12" s="229" t="str">
        <f>Menu!C12</f>
        <v>INFTK</v>
      </c>
      <c r="V12" s="229" t="str">
        <f>Menu!C14</f>
        <v>S Prakarya</v>
      </c>
      <c r="W12" s="229" t="str">
        <f>Menu!C15</f>
        <v>BJW</v>
      </c>
      <c r="X12" s="805"/>
      <c r="Y12" s="803"/>
      <c r="Z12" s="807"/>
      <c r="AA12" s="167" t="s">
        <v>334</v>
      </c>
      <c r="AB12" s="167" t="s">
        <v>335</v>
      </c>
      <c r="AC12" s="167" t="s">
        <v>261</v>
      </c>
      <c r="AD12" s="167" t="s">
        <v>263</v>
      </c>
      <c r="AE12" s="167" t="s">
        <v>249</v>
      </c>
      <c r="AF12" s="167" t="s">
        <v>336</v>
      </c>
      <c r="AG12" s="167" t="s">
        <v>269</v>
      </c>
      <c r="AH12" s="167" t="s">
        <v>74</v>
      </c>
      <c r="AI12" s="167" t="s">
        <v>62</v>
      </c>
      <c r="AJ12" s="167" t="s">
        <v>61</v>
      </c>
      <c r="AK12" s="167" t="s">
        <v>85</v>
      </c>
      <c r="AL12" s="167" t="s">
        <v>87</v>
      </c>
      <c r="AM12" s="167" t="s">
        <v>63</v>
      </c>
      <c r="AN12" s="167" t="s">
        <v>89</v>
      </c>
      <c r="AO12" s="167" t="s">
        <v>88</v>
      </c>
      <c r="AP12" s="167" t="s">
        <v>241</v>
      </c>
      <c r="AQ12" s="167" t="s">
        <v>337</v>
      </c>
      <c r="AR12" s="167" t="s">
        <v>334</v>
      </c>
      <c r="AS12" s="167" t="s">
        <v>335</v>
      </c>
      <c r="AT12" s="167" t="s">
        <v>261</v>
      </c>
      <c r="AU12" s="167" t="s">
        <v>263</v>
      </c>
      <c r="AV12" s="167" t="s">
        <v>249</v>
      </c>
      <c r="AW12" s="167" t="s">
        <v>336</v>
      </c>
      <c r="AX12" s="167" t="s">
        <v>269</v>
      </c>
      <c r="AY12" s="167" t="s">
        <v>74</v>
      </c>
      <c r="AZ12" s="167" t="s">
        <v>62</v>
      </c>
      <c r="BA12" s="167" t="s">
        <v>61</v>
      </c>
      <c r="BB12" s="167" t="s">
        <v>85</v>
      </c>
      <c r="BC12" s="167" t="s">
        <v>87</v>
      </c>
      <c r="BD12" s="167" t="s">
        <v>63</v>
      </c>
      <c r="BE12" s="167" t="s">
        <v>89</v>
      </c>
      <c r="BF12" s="167" t="s">
        <v>88</v>
      </c>
      <c r="BG12" s="167" t="s">
        <v>241</v>
      </c>
      <c r="BH12" s="167" t="s">
        <v>337</v>
      </c>
    </row>
    <row r="13" spans="1:60" ht="33.75" customHeight="1" x14ac:dyDescent="0.25">
      <c r="A13" s="51"/>
      <c r="B13" s="264">
        <v>1</v>
      </c>
      <c r="C13" s="265">
        <f>Data!F5</f>
        <v>2111</v>
      </c>
      <c r="D13" s="265" t="str">
        <f>Data!G5</f>
        <v>3109336136</v>
      </c>
      <c r="E13" s="266" t="str">
        <f>Data!H5</f>
        <v>AGA ALBANI ZAMIR</v>
      </c>
      <c r="F13" s="267" t="str">
        <f>Data!I5</f>
        <v>L</v>
      </c>
      <c r="G13" s="274">
        <v>91</v>
      </c>
      <c r="H13" s="274">
        <v>94</v>
      </c>
      <c r="I13" s="274">
        <v>91</v>
      </c>
      <c r="J13" s="274">
        <v>93</v>
      </c>
      <c r="K13" s="274">
        <f>'B. Arab'!Z10</f>
        <v>76</v>
      </c>
      <c r="L13" s="274">
        <f>Aswaja!Z10</f>
        <v>77</v>
      </c>
      <c r="M13" s="608">
        <f>AVERAGE(G13:J13)</f>
        <v>92.25</v>
      </c>
      <c r="N13" s="274">
        <v>94</v>
      </c>
      <c r="O13" s="274">
        <f>'B. Indo'!Z10</f>
        <v>76</v>
      </c>
      <c r="P13" s="274">
        <f>MTK!Z10</f>
        <v>76</v>
      </c>
      <c r="Q13" s="274">
        <f>IPA.!Z10</f>
        <v>76</v>
      </c>
      <c r="R13" s="274">
        <f>IPS.!Z10</f>
        <v>77</v>
      </c>
      <c r="S13" s="274">
        <f>'B. Ingg'!Z10</f>
        <v>77</v>
      </c>
      <c r="T13" s="274">
        <f>PJOK.!Z10</f>
        <v>79</v>
      </c>
      <c r="U13" s="274">
        <f>Infmtk!Z10</f>
        <v>76</v>
      </c>
      <c r="V13" s="274">
        <f>SNIpra!Z10</f>
        <v>84</v>
      </c>
      <c r="W13" s="274">
        <f>'B. Jawa'!Z10</f>
        <v>79</v>
      </c>
      <c r="X13" s="276">
        <f t="shared" ref="X13:X43" si="0">SUM(G13:W13)</f>
        <v>1408.25</v>
      </c>
      <c r="Y13" s="275">
        <f>RANK(X13,$X$13:$X$43,0)</f>
        <v>16</v>
      </c>
      <c r="Z13" s="268">
        <f>AVERAGE(G13:W13)</f>
        <v>82.838235294117652</v>
      </c>
      <c r="AA13" s="321" t="str">
        <f>Aqidah!AA10</f>
        <v>Menunjukkan penguasaan dalam memahami adab kepada saudara, teman dan tetangga.</v>
      </c>
      <c r="AB13" s="322" t="str">
        <f>Qurdis!AA10</f>
        <v>Menunjukkan penguasaan dalam memahami isi kandungan Qs. Al Muthafifin ayat 1 sampai 7 dan QS AL An'am ayat 152 tentang meraih keberkahan dengan sikap jujur dalam muamalah.</v>
      </c>
      <c r="AC13" s="323" t="str">
        <f>Fqh!AA10</f>
        <v>Menunjukkan penguasaan dalam memahami jual beli, khiyar, qirad dan riba.</v>
      </c>
      <c r="AD13" s="322" t="str">
        <f>S.K.I!AA10</f>
        <v>Menunjukkan penguasaan dalam menganalisis perkembangan pemikiran Islam kontemporer.</v>
      </c>
      <c r="AE13" s="322" t="str">
        <f>'B. Arab'!AA10</f>
        <v>Menunjukkan penguasaan dalam memahami huruf lam nafi dan lam nahi serta isim kana.</v>
      </c>
      <c r="AF13" s="322" t="str">
        <f>Aswaja!AA10</f>
        <v>Menunjukkan penguasaan dalam memahami sifat rasul dan kitab mu'tabarah</v>
      </c>
      <c r="AG13" s="322" t="str">
        <f>PAI!M10</f>
        <v xml:space="preserve">Menunjukkan penguasaan dalam </v>
      </c>
      <c r="AH13" s="322" t="str">
        <f>Pkn!AA10</f>
        <v>Menunjukkan penguasaan dalam Menyebutkan Hak dan Kewajiban Warga Negara</v>
      </c>
      <c r="AI13" s="322" t="str">
        <f>'B. Indo'!AA10</f>
        <v>Menunjukkan penguasaan dalam mengubah petikan cerpen menjadi teks prosedur, mendapatkan informasi dari teks prosedur, menelaah teks prosedur berupa infografik,serta mempratikkan prosedur membuat poster.</v>
      </c>
      <c r="AJ13" s="322" t="str">
        <f>MTK!AA10</f>
        <v>Menunjukkan penguasaan dalam melakukan transformasi tunggal (refleksi, translasi, rotasi, dilatasi).</v>
      </c>
      <c r="AK13" s="322" t="str">
        <f>IPA.!AA10</f>
        <v>Menunjukkan penguasaan dalam mendeskripsikan sistem koordinasi, sistem reproduksi, dan homeostatis pada manusia</v>
      </c>
      <c r="AL13" s="321" t="str">
        <f>IPS.!AA10</f>
        <v>Menunjukkan penguasaan dalam mengidentifikasi bentuk dan contoh perubahan sosial.</v>
      </c>
      <c r="AM13" s="322" t="str">
        <f>'B. Ingg'!AA10</f>
        <v>Menunjukkan penguasaan dalam mendeskripsikan dan mengidentifikasi informasi spesifik dan informasi umum terkait animal native to Indonesian wildlife.</v>
      </c>
      <c r="AN13" s="322" t="str">
        <f>PJOK.!AA10</f>
        <v xml:space="preserve">Menunjukkan penguasaan dalam memahami kombinasi gerak spesifik dalam berbagai permainan bola kecil.    </v>
      </c>
      <c r="AO13" s="322" t="str">
        <f>Infmtk!AA10</f>
        <v>Menunjukkan penguasaan dalam menggunakan analisis data.</v>
      </c>
      <c r="AP13" s="322" t="str">
        <f>SNIpra!AA10</f>
        <v>Menunjukkan penguasaan dalam merancang produk kerajinan dengan memodifikasi bahan, alat, dan teknik sesuai potensi lingkungan/kearifan lokal berdasarkan hasil pengamatannya.</v>
      </c>
      <c r="AQ13" s="322" t="str">
        <f>'B. Jawa'!AA10</f>
        <v>Menunjukkan penguasaan dalam menelaah teks piwulang serat Wulangreh pupuh Dhandhanggula,</v>
      </c>
      <c r="AR13" s="321" t="str">
        <f>Aqidah!AB10</f>
        <v>Perlu bantuan dalam memahami iman kepada hari akhir dan akhlak terpuji kepada diri sendiri.</v>
      </c>
      <c r="AS13" s="322" t="str">
        <f>Qurdis!AB10</f>
        <v>Perlu bantuan dalam memahami isi kandungan hadits riwayat Baihaqi dari Ibnu Abbas ra dan hadis riwayat Tirmidzi dari hHasan Bin Ali ra tentang meraih berkah melalui jujur dalam muamalah.</v>
      </c>
      <c r="AT13" s="323" t="str">
        <f>Fqh!AB10</f>
        <v>Perlu bantuan dalam memahami ariyah dan wadiah.</v>
      </c>
      <c r="AU13" s="322" t="str">
        <f>S.K.I!AB10</f>
        <v>Perlu bantuan dalam memahami peran Ulama dalam memperjuangkan kemerdekaan melalui Islam.</v>
      </c>
      <c r="AV13" s="322" t="str">
        <f>'B. Arab'!AB10</f>
        <v>Perlu bantuan dalam memahami fi'il madhi dan perubahannya mengikuti isim dhomir.</v>
      </c>
      <c r="AW13" s="322" t="str">
        <f>Aswaja!AB10</f>
        <v>Perlu bantuan dalam memahami seni terbangan</v>
      </c>
      <c r="AX13" s="322" t="str">
        <f>PAI!N10</f>
        <v>Perlu Bantuan dalam</v>
      </c>
      <c r="AY13" s="322" t="str">
        <f>Pkn!AB10</f>
        <v>Perlu bantuan dalam Menerapkan Nilai-Nilai Pancasila dalam Kehidupan Keseharian</v>
      </c>
      <c r="AZ13" s="322" t="str">
        <f>'B. Indo'!AB10</f>
        <v>Perlu bantuan dalam memahami isi teks deskripsi, menggunakan konjungsi dalam teks deskripsi dan menyimak konjungsi dalam teks deskripsi, memahami sudut pandang dalam teks deskripsi.</v>
      </c>
      <c r="BA13" s="322" t="str">
        <f>MTK!AB10</f>
        <v>Perlu bantuan dalam membaca, menulis, dan membandingkan bilangan berpangkat dan akar, serta notasi ilmiah.</v>
      </c>
      <c r="BB13" s="322" t="str">
        <f>IPA.!AB10</f>
        <v>Perlu bantuan dalam mendeskripsikan konsep tekanan pada zat padat, cair, dan gas</v>
      </c>
      <c r="BC13" s="321" t="str">
        <f>IPS.!AB10</f>
        <v>Perlu bantuan dalam memahami perbedaan globalisasi dan modernisasi.</v>
      </c>
      <c r="BD13" s="322" t="str">
        <f>'B. Ingg'!AB10</f>
        <v>Perlu bantuan dalam menyajikan recount text berdasarkan pengalaman pribadi yang sesuai dengan penggunaan simple past tense dan connectors.</v>
      </c>
      <c r="BE13" s="322" t="str">
        <f>PJOK.!AB10</f>
        <v>Perlu bantuan dalam memahami kombinasi gerak spesifik jalan, lari, lompat, dan lempar dalam berbagai permainan.</v>
      </c>
      <c r="BF13" s="322" t="str">
        <f>Infmtk!AB10</f>
        <v>Perlu bantuan dalam memahami Algoritma pemrograman.</v>
      </c>
      <c r="BG13" s="322" t="str">
        <f>SNIpra!AB10</f>
        <v>Perlu bantuan dalam memahami dan menghasilkan produk kerajinan tekstil bahan alam yang praktiis, ekonomis, bernilai fungsi dan bernilai budaya.</v>
      </c>
      <c r="BH13" s="322" t="str">
        <f>'B. Jawa'!AB10</f>
        <v>Perlu bantuan dalam memahami teks sandiwara dengan memperhatikan unggah-ungguh basa.</v>
      </c>
    </row>
    <row r="14" spans="1:60" ht="33.950000000000003" customHeight="1" x14ac:dyDescent="0.25">
      <c r="A14" s="165"/>
      <c r="B14" s="269">
        <f>IF(E14="","",B13+1)</f>
        <v>2</v>
      </c>
      <c r="C14" s="270">
        <f>IF(Data!F6="","",Data!F6)</f>
        <v>2100</v>
      </c>
      <c r="D14" s="270" t="str">
        <f>IF(Data!G6="","",Data!G6)</f>
        <v>0108954708</v>
      </c>
      <c r="E14" s="271" t="str">
        <f>IF(Data!H6="","",Data!H6)</f>
        <v>AKBAR FIRLY MAULANA</v>
      </c>
      <c r="F14" s="272" t="str">
        <f>IF(Data!I6="","",Data!I6)</f>
        <v>L</v>
      </c>
      <c r="G14" s="274">
        <f>Aqidah!Z11</f>
        <v>81</v>
      </c>
      <c r="H14" s="274">
        <f>Qurdis!Z11</f>
        <v>76</v>
      </c>
      <c r="I14" s="274">
        <f>Fqh!Z11</f>
        <v>76</v>
      </c>
      <c r="J14" s="274">
        <f>S.K.I!Z11</f>
        <v>80</v>
      </c>
      <c r="K14" s="274">
        <f>'B. Arab'!Z11</f>
        <v>76</v>
      </c>
      <c r="L14" s="274">
        <f>Aswaja!Z11</f>
        <v>76</v>
      </c>
      <c r="M14" s="608">
        <f t="shared" ref="M14:M35" si="1">AVERAGE(G14:J14)</f>
        <v>78.25</v>
      </c>
      <c r="N14" s="274">
        <f>Pkn!Z11</f>
        <v>78</v>
      </c>
      <c r="O14" s="274">
        <f>'B. Indo'!Z11</f>
        <v>76</v>
      </c>
      <c r="P14" s="274">
        <f>MTK!Z11</f>
        <v>76</v>
      </c>
      <c r="Q14" s="274">
        <f>IPA.!Z11</f>
        <v>76</v>
      </c>
      <c r="R14" s="274">
        <f>IPS.!Z11</f>
        <v>76</v>
      </c>
      <c r="S14" s="274">
        <f>'B. Ingg'!Z11</f>
        <v>76</v>
      </c>
      <c r="T14" s="274">
        <f>PJOK.!Z11</f>
        <v>82</v>
      </c>
      <c r="U14" s="274">
        <f>Infmtk!Z11</f>
        <v>77</v>
      </c>
      <c r="V14" s="274">
        <f>SNIpra!Z11</f>
        <v>80</v>
      </c>
      <c r="W14" s="274">
        <f>'B. Jawa'!Z11</f>
        <v>76</v>
      </c>
      <c r="X14" s="276">
        <f t="shared" si="0"/>
        <v>1316.25</v>
      </c>
      <c r="Y14" s="275">
        <f t="shared" ref="Y14:Y43" si="2">RANK(X14,$X$13:$X$43,0)</f>
        <v>22</v>
      </c>
      <c r="Z14" s="268">
        <f t="shared" ref="Z14:Z43" si="3">AVERAGE(G14:W14)</f>
        <v>77.42647058823529</v>
      </c>
      <c r="AA14" s="321" t="str">
        <f>Aqidah!AA11</f>
        <v>Menunjukkan penguasaan dalam memahami iman kepada hari akhir dan akhlak terpuji kepada diri sendiri.</v>
      </c>
      <c r="AB14" s="322" t="str">
        <f>Qurdis!AA11</f>
        <v>Menunjukkan penguasaan dalam memahami isi kandungan Qs. Al Muthafifin ayat 1 sampai 7 dan QS AL An'am ayat 152 tentang meraih keberkahan dengan sikap jujur dalam muamalah.</v>
      </c>
      <c r="AC14" s="323" t="str">
        <f>Fqh!AA11</f>
        <v>Menunjukkan penguasaan dalam memahami jual beli, khiyar, qirad dan riba.</v>
      </c>
      <c r="AD14" s="322" t="str">
        <f>S.K.I!AA11</f>
        <v>Menunjukkan penguasaan dalam menjelaskan sejarah perkembangan Islam di Indonesia pada masa kolonialisme.</v>
      </c>
      <c r="AE14" s="322" t="str">
        <f>'B. Arab'!AA11</f>
        <v>Menunjukkan penguasaan dalam memahami huruf lam nafi dan lam nahi serta isim kana.</v>
      </c>
      <c r="AF14" s="322" t="str">
        <f>Aswaja!AA11</f>
        <v>Menunjukkan penguasaan dalam memahami budaya bedug dan kenthongan sebagai penanda shalat</v>
      </c>
      <c r="AG14" s="322" t="str">
        <f>IF(PAIS!AH10="","",PAIS!AH10)</f>
        <v>Menunjukkan penguasaan dalam Mata Pelajaran Fiqih terutama dalam materi Menjelaskan pengertian, syarat, rukun, dan ketentuan-ketentuan ;lain dalam pelaksanaan shalat jamak dan Qasar dan ketentuan -ketentuan syariat dalam tata cara pelaksanaan shalat fardlu dalam kondisi tertentu seperti sakitdan  dalam perjalanan</v>
      </c>
      <c r="AH14" s="322" t="str">
        <f>Pkn!AA11</f>
        <v>Menunjukkan penguasaan dalam Memahami Implementasi Pancasila dalam Kehidupan Bernegara</v>
      </c>
      <c r="AI14" s="322" t="str">
        <f>'B. Indo'!AA11</f>
        <v>Menunjukkan penguasaan dalam memahami isi teks deskripsi, menggunakan konjungsi dalam teks deskripsi dan menyimak konjungsi dalam teks deskripsi, memahami sudut pandang dalam teks deskripsi.</v>
      </c>
      <c r="AJ14" s="322" t="str">
        <f>MTK!AA11</f>
        <v>Menunjukkan penguasaan dalam melakukan transformasi tunggal (refleksi, translasi, rotasi, dilatasi).</v>
      </c>
      <c r="AK14" s="322" t="str">
        <f>IPA.!AA11</f>
        <v>Menunjukkan penguasaan dalam mendeskripsikan pertumbuhan dan perkembangan pada manusia, hewan, dan tumbuhan</v>
      </c>
      <c r="AL14" s="321" t="str">
        <f>IPS.!AA11</f>
        <v>Menunjukkan penguasaan dalam mengidentifikasi bentuk dan contoh perubahan sosial.</v>
      </c>
      <c r="AM14" s="322" t="str">
        <f>'B. Ingg'!AA11</f>
        <v>Menunjukkan penguasaan dalam menyajikan recount text berdasarkan pengalaman pribadi yang sesuai dengan penggunaan simple past tense dan connectors.</v>
      </c>
      <c r="AN14" s="322" t="str">
        <f>PJOK.!AA11</f>
        <v>Menunjukkan penguasaan dalam memahami kombinasi gerak spesifik jalan, lari, lompat, dan lempar dalam berbagai permainan.</v>
      </c>
      <c r="AO14" s="322" t="str">
        <f>Infmtk!AA11</f>
        <v>Menunjukkan penguasaan dalam menggunakan analisis data.</v>
      </c>
      <c r="AP14" s="322" t="str">
        <f>SNIpra!AA11</f>
        <v>Menunjukkan penguasaan dalam merancang produk kerajinan dengan memodifikasi bahan, alat, dan teknik sesuai potensi lingkungan/kearifan lokal berdasarkan hasil pengamatannya.</v>
      </c>
      <c r="AQ14" s="322" t="str">
        <f>'B. Jawa'!AA11</f>
        <v>Menunjukkan penguasaan dalam memahami teks cerita Ramayana Anoman Duta.</v>
      </c>
      <c r="AR14" s="321" t="str">
        <f>Aqidah!AB11</f>
        <v>Perlu bantuan dalam memahami adab kepada saudara, teman dan tetangga.</v>
      </c>
      <c r="AS14" s="322" t="str">
        <f>Qurdis!AB11</f>
        <v>Perlu bantuan dalam memahami isi kandungan hadits riwayat Baihaqi dari Ibnu Abbas ra dan hadis riwayat Tirmidzi dari hHasan Bin Ali ra tentang meraih berkah melalui jujur dalam muamalah.</v>
      </c>
      <c r="AT14" s="323" t="str">
        <f>Fqh!AB11</f>
        <v>Perlu bantuan dalam memahami penyembelihan, kurban dan akikah.</v>
      </c>
      <c r="AU14" s="322" t="str">
        <f>S.K.I!AB11</f>
        <v>Perlu bantuan dalam memahami peran Ulama dalam memperjuangkan kemerdekaan melalui Islam.</v>
      </c>
      <c r="AV14" s="322" t="str">
        <f>'B. Arab'!AB11</f>
        <v>Perlu bantuan dalam memahami fi'il madhi dan perubahannya mengikuti isim dhomir.</v>
      </c>
      <c r="AW14" s="322" t="str">
        <f>Aswaja!AB11</f>
        <v>Perlu bantuan dalam memahami sifat rasul dan kitab mu'tabarah</v>
      </c>
      <c r="AX14" s="322" t="str">
        <f>IF(PAIS!AI10="","",PAIS!AI10)</f>
        <v xml:space="preserve">Perlu bantuan dalam Mata Pelajaran SKI terutama dalam materi Menganalisis perjuangan nabi Muhammad saw. melakukan perubahan </v>
      </c>
      <c r="AY14" s="322" t="str">
        <f>Pkn!AB11</f>
        <v>Perlu bantuan dalam Menerapkan Nilai-Nilai Pancasila dalam Kehidupan Keseharian</v>
      </c>
      <c r="AZ14" s="322" t="str">
        <f>'B. Indo'!AB11</f>
        <v>Perlu bantuan dalam mengubah petikan cerpen menjadi teks prosedur, mendapatkan informasi dari teks prosedur, menelaah teks prosedur berupa infografik,serta mempratikkan prosedur membuat poster.</v>
      </c>
      <c r="BA14" s="322" t="str">
        <f>MTK!AB11</f>
        <v>Perlu bantuan dalam membaca, menulis, dan membandingkan bilangan berpangkat dan akar, serta notasi ilmiah.</v>
      </c>
      <c r="BB14" s="322" t="str">
        <f>IPA.!AB11</f>
        <v>Perlu bantuan dalam mendeskripsikan konsep listrik, magnet, dan sumber energi alternatif</v>
      </c>
      <c r="BC14" s="321" t="str">
        <f>IPS.!AB11</f>
        <v>Perlu bantuan dalam memahami perbedaan globalisasi dan modernisasi.</v>
      </c>
      <c r="BD14" s="322" t="str">
        <f>'B. Ingg'!AB11</f>
        <v>Perlu bantuan dalam memahami dan mengidentifikasi informasi terkait personal experience (recount text) dengan unsur kebahasaan yang sesuai.</v>
      </c>
      <c r="BE14" s="322" t="str">
        <f>PJOK.!AB11</f>
        <v>Perlu bantuan dalam memahami variasi dan kombinasi gerak spesifik dalam permainan bola besar.</v>
      </c>
      <c r="BF14" s="322" t="str">
        <f>Infmtk!AB11</f>
        <v>Perlu bantuan dalam memahami Algoritma pemrograman.</v>
      </c>
      <c r="BG14" s="322" t="str">
        <f>SNIpra!AB11</f>
        <v>Perlu bantuan dalam menentukan produk kerajinan tekstil bahan sintesis yang praktis, ekonomis, bernilai fungsi dan bernilai budaya.</v>
      </c>
      <c r="BH14" s="322" t="str">
        <f>'B. Jawa'!AB11</f>
        <v>Perlu bantuan dalam memahami teks deskriptif tentang upacara adat daerah.</v>
      </c>
    </row>
    <row r="15" spans="1:60" ht="33.950000000000003" customHeight="1" x14ac:dyDescent="0.25">
      <c r="A15" s="166"/>
      <c r="B15" s="430">
        <f t="shared" ref="B15:B54" si="4">IF(E15="","",B14+1)</f>
        <v>3</v>
      </c>
      <c r="C15" s="431">
        <f>IF(Data!F7="","",Data!F7)</f>
        <v>2085</v>
      </c>
      <c r="D15" s="431" t="str">
        <f>IF(Data!G7="","",Data!G7)</f>
        <v>0093911821</v>
      </c>
      <c r="E15" s="432" t="str">
        <f>IF(Data!H7="","",Data!H7)</f>
        <v>ALVINO EWALDO</v>
      </c>
      <c r="F15" s="433" t="str">
        <f>IF(Data!I7="","",Data!I7)</f>
        <v>L</v>
      </c>
      <c r="G15" s="274">
        <v>90</v>
      </c>
      <c r="H15" s="274">
        <v>91</v>
      </c>
      <c r="I15" s="274">
        <v>91</v>
      </c>
      <c r="J15" s="274">
        <v>94</v>
      </c>
      <c r="K15" s="274">
        <f>'B. Arab'!Z12</f>
        <v>76</v>
      </c>
      <c r="L15" s="274">
        <f>Aswaja!Z12</f>
        <v>77</v>
      </c>
      <c r="M15" s="608">
        <f t="shared" si="1"/>
        <v>91.5</v>
      </c>
      <c r="N15" s="274">
        <v>95</v>
      </c>
      <c r="O15" s="274">
        <f>'B. Indo'!Z12</f>
        <v>76</v>
      </c>
      <c r="P15" s="274">
        <f>MTK!Z12</f>
        <v>76</v>
      </c>
      <c r="Q15" s="274">
        <f>IPA.!Z12</f>
        <v>76</v>
      </c>
      <c r="R15" s="274">
        <f>IPS.!Z12</f>
        <v>77</v>
      </c>
      <c r="S15" s="274">
        <f>'B. Ingg'!Z12</f>
        <v>77</v>
      </c>
      <c r="T15" s="274">
        <f>PJOK.!Z12</f>
        <v>85</v>
      </c>
      <c r="U15" s="274">
        <f>Infmtk!Z12</f>
        <v>76</v>
      </c>
      <c r="V15" s="274">
        <f>SNIpra!Z12</f>
        <v>83</v>
      </c>
      <c r="W15" s="274">
        <f>'B. Jawa'!Z12</f>
        <v>79</v>
      </c>
      <c r="X15" s="276">
        <f t="shared" si="0"/>
        <v>1410.5</v>
      </c>
      <c r="Y15" s="275">
        <f t="shared" si="2"/>
        <v>14</v>
      </c>
      <c r="Z15" s="268">
        <f t="shared" si="3"/>
        <v>82.970588235294116</v>
      </c>
      <c r="AA15" s="321" t="str">
        <f>Aqidah!AA12</f>
        <v>Menunjukkan penguasaan dalam memahami adab kepada saudara, teman dan tetangga.</v>
      </c>
      <c r="AB15" s="322" t="str">
        <f>Qurdis!AA12</f>
        <v>Menunjukkan penguasaan dalam memahami isi kandungan Qs. Al Muthafifin ayat 1 sampai 7 dan QS AL An'am ayat 152 tentang meraih keberkahan dengan sikap jujur dalam muamalah.</v>
      </c>
      <c r="AC15" s="323" t="str">
        <f>Fqh!AA12</f>
        <v>Menunjukkan penguasaan dalam memahami jual beli, khiyar, qirad dan riba.</v>
      </c>
      <c r="AD15" s="322" t="str">
        <f>S.K.I!AA12</f>
        <v>Menunjukkan penguasaan dalam menjelaskan sejarah perkembangan Islam di Indonesia pada masa kolonialisme.</v>
      </c>
      <c r="AE15" s="322" t="str">
        <f>'B. Arab'!AA12</f>
        <v>Menunjukkan penguasaan dalam memahami huruf lam nafi dan lam nahi serta isim kana.</v>
      </c>
      <c r="AF15" s="322" t="str">
        <f>Aswaja!AA12</f>
        <v>Menunjukkan penguasaan dalam memahami seni terbangan</v>
      </c>
      <c r="AG15" s="322" t="str">
        <f>IF(PAIS!AH11="","",PAIS!AH11)</f>
        <v>Menunjukkan penguasaan dalam Mata Pelajaran Ke NU an / Aswaja terutama dalam materi menjelaskan  amaliyah dzikir dan memutaar tasbid berdasarkan dalil-dalil al qur'an dan hadis menurut paham ahlussunnah waljama'ah</v>
      </c>
      <c r="AH15" s="322" t="str">
        <f>Pkn!AA12</f>
        <v>Menunjukkan penguasaan dalam Memahami Implementasi Pancasila dalam Kehidupan Bernegara</v>
      </c>
      <c r="AI15" s="322" t="str">
        <f>'B. Indo'!AA12</f>
        <v>Menunjukkan penguasaan dalam mengubah petikan cerpen menjadi teks prosedur, mendapatkan informasi dari teks prosedur, menelaah teks prosedur berupa infografik,serta mempratikkan prosedur membuat poster.</v>
      </c>
      <c r="AJ15" s="322" t="str">
        <f>MTK!AA12</f>
        <v>Menunjukkan penguasaan dalam membaca, menulis, dan membandingkan bilangan berpangkat dan akar, serta notasi ilmiah.</v>
      </c>
      <c r="AK15" s="322" t="str">
        <f>IPA.!AA12</f>
        <v>Menunjukkan penguasaan dalam mendeskripsikan pertumbuhan dan perkembangan pada manusia, hewan, dan tumbuhan</v>
      </c>
      <c r="AL15" s="321" t="str">
        <f>IPS.!AA12</f>
        <v>Menunjukkan penguasaan dalam menganalisis bentuk-bentuk kegiatan ekonomi berbasis perkembangan teknologi digital.</v>
      </c>
      <c r="AM15" s="322" t="str">
        <f>'B. Ingg'!AA12</f>
        <v>Menunjukkan penguasaan dalam mendeskripsikan dan mengidentifikasi informasi spesifik dan informasi umum terkait animal native to Indonesian wildlife.</v>
      </c>
      <c r="AN15" s="322" t="str">
        <f>PJOK.!AA12</f>
        <v>Menunjukkan penguasaan dalam memahami kombinasi gerak spesifik jalan, lari, lompat, dan lempar dalam berbagai permainan.</v>
      </c>
      <c r="AO15" s="322" t="str">
        <f>Infmtk!AA12</f>
        <v>Menunjukkan penguasaan dalam menggunakan analisis data.</v>
      </c>
      <c r="AP15" s="322" t="str">
        <f>SNIpra!AA12</f>
        <v>Menunjukkan penguasaan dalam menentukan produk kerajinan tekstil bahan sintesis yang praktis, ekonomis, bernilai fungsi dan bernilai budaya.</v>
      </c>
      <c r="AQ15" s="322" t="str">
        <f>'B. Jawa'!AA12</f>
        <v>Menunjukkan penguasaan dalam memahami teks cerita Ramayana Anoman Duta.</v>
      </c>
      <c r="AR15" s="321" t="str">
        <f>Aqidah!AB12</f>
        <v>Perlu bantuan dalam memahami iman kepada hari akhir dan akhlak terpuji kepada diri sendiri.</v>
      </c>
      <c r="AS15" s="322" t="str">
        <f>Qurdis!AB12</f>
        <v>Perlu bantuan dalam memahami isi kandungan hadits riwayat Baihaqi dari Ibnu Abbas ra dan hadis riwayat Tirmidzi dari hHasan Bin Ali ra tentang meraih berkah melalui jujur dalam muamalah.</v>
      </c>
      <c r="AT15" s="323" t="str">
        <f>Fqh!AB12</f>
        <v>Perlu bantuan dalam memahami ariyah dan wadiah.</v>
      </c>
      <c r="AU15" s="322" t="str">
        <f>S.K.I!AB12</f>
        <v>Perlu bantuan dalam menganalisis perkembangan pemikiran Islam kontemporer.</v>
      </c>
      <c r="AV15" s="322" t="str">
        <f>'B. Arab'!AB12</f>
        <v>Perlu bantuan dalam memahami isim tafdhil dan penerapannya.</v>
      </c>
      <c r="AW15" s="322" t="str">
        <f>Aswaja!AB12</f>
        <v>Perlu bantuan dalam memahami sifat rasul dan kitab mu'tabarah</v>
      </c>
      <c r="AX15" s="322" t="str">
        <f>IF(PAIS!AI11="","",PAIS!AI11)</f>
        <v>Perlu bantuan dalam Mata Pelajaran Bahasa Arab terutama dalam materi Materi angka dalam bahasa Arab dari 1 - 100 dan kalimat struktur khobar muqaddam mubtada' muakkhar</v>
      </c>
      <c r="AY15" s="322" t="str">
        <f>Pkn!AB12</f>
        <v>Perlu bantuan dalam Menyebutkan Hak dan Kewajiban Warga Negara</v>
      </c>
      <c r="AZ15" s="322" t="str">
        <f>'B. Indo'!AB12</f>
        <v>Perlu bantuan dalam memahami isi teks deskripsi, menggunakan konjungsi dalam teks deskripsi dan menyimak konjungsi dalam teks deskripsi, memahami sudut pandang dalam teks deskripsi.</v>
      </c>
      <c r="BA15" s="322" t="str">
        <f>MTK!AB12</f>
        <v>Perlu bantuan dalam melakukan transformasi tunggal (refleksi, translasi, rotasi, dilatasi).</v>
      </c>
      <c r="BB15" s="322" t="str">
        <f>IPA.!AB12</f>
        <v>Perlu bantuan dalam mendeskripsikan konsep listrik, magnet, dan sumber energi alternatif</v>
      </c>
      <c r="BC15" s="321" t="str">
        <f>IPS.!AB12</f>
        <v>Perlu bantuan dalam mengidentifikasi bentuk dan contoh perubahan sosial.</v>
      </c>
      <c r="BD15" s="322" t="str">
        <f>'B. Ingg'!AB12</f>
        <v>Perlu bantuan dalam memahami dan mengidentifikasi informasi terkait personal experience (recount text) dengan unsur kebahasaan yang sesuai.</v>
      </c>
      <c r="BE15" s="322" t="str">
        <f>PJOK.!AB12</f>
        <v xml:space="preserve">Perlu bantuan dalam memahami kombinasi gerak spesifik dalam berbagai permainan bola kecil.    </v>
      </c>
      <c r="BF15" s="322" t="str">
        <f>Infmtk!AB12</f>
        <v>Perlu bantuan dalam memahami Algoritma pemrograman.</v>
      </c>
      <c r="BG15" s="322" t="str">
        <f>SNIpra!AB12</f>
        <v>Perlu bantuan dalam memahami dan menghasilkan produk kerajinan tekstil bahan alam yang praktiis, ekonomis, bernilai fungsi dan bernilai budaya.</v>
      </c>
      <c r="BH15" s="322" t="str">
        <f>'B. Jawa'!AB12</f>
        <v>Perlu bantuan dalam memahami teks sandiwara dengan memperhatikan unggah-ungguh basa.</v>
      </c>
    </row>
    <row r="16" spans="1:60" ht="33.950000000000003" customHeight="1" x14ac:dyDescent="0.25">
      <c r="A16" s="165"/>
      <c r="B16" s="269">
        <f t="shared" si="4"/>
        <v>4</v>
      </c>
      <c r="C16" s="270">
        <f>IF(Data!F8="","",Data!F8)</f>
        <v>2075</v>
      </c>
      <c r="D16" s="270" t="str">
        <f>IF(Data!G8="","",Data!G8)</f>
        <v>0098772064</v>
      </c>
      <c r="E16" s="271" t="str">
        <f>IF(Data!H8="","",Data!H8)</f>
        <v>AURA SUCI RAMADHANI</v>
      </c>
      <c r="F16" s="272" t="str">
        <f>IF(Data!I8="","",Data!I8)</f>
        <v>P</v>
      </c>
      <c r="G16" s="274">
        <v>91</v>
      </c>
      <c r="H16" s="274">
        <v>93</v>
      </c>
      <c r="I16" s="274">
        <v>92</v>
      </c>
      <c r="J16" s="274">
        <v>93</v>
      </c>
      <c r="K16" s="274">
        <f>'B. Arab'!Z13</f>
        <v>77</v>
      </c>
      <c r="L16" s="274">
        <f>Aswaja!Z13</f>
        <v>84</v>
      </c>
      <c r="M16" s="608">
        <f t="shared" si="1"/>
        <v>92.25</v>
      </c>
      <c r="N16" s="274">
        <v>90</v>
      </c>
      <c r="O16" s="274">
        <f>'B. Indo'!Z13</f>
        <v>84</v>
      </c>
      <c r="P16" s="274">
        <f>MTK!Z13</f>
        <v>77</v>
      </c>
      <c r="Q16" s="274">
        <f>IPA.!Z13</f>
        <v>79</v>
      </c>
      <c r="R16" s="274">
        <f>IPS.!Z13</f>
        <v>84</v>
      </c>
      <c r="S16" s="274">
        <f>'B. Ingg'!Z13</f>
        <v>83</v>
      </c>
      <c r="T16" s="274">
        <f>PJOK.!Z13</f>
        <v>93</v>
      </c>
      <c r="U16" s="274">
        <f>Infmtk!Z13</f>
        <v>76</v>
      </c>
      <c r="V16" s="274">
        <f>SNIpra!Z13</f>
        <v>87</v>
      </c>
      <c r="W16" s="274">
        <f>'B. Jawa'!Z13</f>
        <v>83</v>
      </c>
      <c r="X16" s="276">
        <f t="shared" si="0"/>
        <v>1458.25</v>
      </c>
      <c r="Y16" s="275">
        <f t="shared" si="2"/>
        <v>2</v>
      </c>
      <c r="Z16" s="268">
        <f t="shared" si="3"/>
        <v>85.779411764705884</v>
      </c>
      <c r="AA16" s="321" t="str">
        <f>Aqidah!AA13</f>
        <v>Menunjukkan penguasaan dalam memahami kisah keteladanan sahabat Umar bin Khattab dan Sayyidah Aisyah r.a.</v>
      </c>
      <c r="AB16" s="322" t="str">
        <f>Qurdis!AA13</f>
        <v>Menunjukkan penguasaan dalam mampu memahami dan mempraktikkan hukum bacaan mad lazim mussaqal harfi dan mad lazim mukhaffah khalqi dan bacaan mad lazim mukkhaffah harfi dan mad wajib mukkhaffah khalqi.</v>
      </c>
      <c r="AC16" s="323" t="str">
        <f>Fqh!AA13</f>
        <v>Menunjukkan penguasaan dalam memahami ariyah dan wadiah.</v>
      </c>
      <c r="AD16" s="322" t="str">
        <f>S.K.I!AA13</f>
        <v>Menunjukkan penguasaan dalam memahami peran Ulama dalam memperjuangkan kemerdekaan melalui Islam.</v>
      </c>
      <c r="AE16" s="322" t="str">
        <f>'B. Arab'!AA13</f>
        <v>Menunjukkan penguasaan dalam memahami isim tafdhil dan penerapannya.</v>
      </c>
      <c r="AF16" s="322" t="str">
        <f>Aswaja!AA13</f>
        <v>Menunjukkan penguasaan dalam memahami seni terbangan</v>
      </c>
      <c r="AG16" s="322" t="str">
        <f>IF(PAIS!AH12="","",PAIS!AH12)</f>
        <v xml:space="preserve">Menunjukkan penguasaan dalam Mata Pelajaran Qur'an - Hadits terutama dalam materi memahai isi kandungan surat Al Balad, Surat Az Zumar, surat Al Baqarah ayat 153 serta mampu mengamalkan nilai positif dan menghindari nili-nilai negatif sebagaimana keterangan dalam surat dan ayat tersebut </v>
      </c>
      <c r="AH16" s="322" t="str">
        <f>Pkn!AA13</f>
        <v>Menunjukkan penguasaan dalam Menerapkan Nilai-Nilai Pancasila dalam Kehidupan Keseharian</v>
      </c>
      <c r="AI16" s="322" t="str">
        <f>'B. Indo'!AA13</f>
        <v>Menunjukkan penguasaan dalam mengubah petikan cerpen menjadi teks prosedur, mendapatkan informasi dari teks prosedur, menelaah teks prosedur berupa infografik,serta mempratikkan prosedur membuat poster.</v>
      </c>
      <c r="AJ16" s="322" t="str">
        <f>MTK!AA13</f>
        <v>Menunjukkan penguasaan dalam melakukan transformasi tunggal (refleksi, translasi, rotasi, dilatasi).</v>
      </c>
      <c r="AK16" s="322" t="str">
        <f>IPA.!AA13</f>
        <v>Menunjukkan penguasaan dalam mendeskripsikan pertumbuhan dan perkembangan pada manusia, hewan, dan tumbuhan</v>
      </c>
      <c r="AL16" s="321" t="str">
        <f>IPS.!AA13</f>
        <v>Menunjukkan penguasaan dalam mengidentifikasi bentuk dan contoh perubahan sosial.</v>
      </c>
      <c r="AM16" s="322" t="str">
        <f>'B. Ingg'!AA13</f>
        <v>Menunjukkan penguasaan dalam menyajikan recount text berdasarkan pengalaman pribadi yang sesuai dengan penggunaan simple past tense dan connectors.</v>
      </c>
      <c r="AN16" s="322" t="str">
        <f>PJOK.!AA13</f>
        <v>Menunjukkan penguasaan dalam memahami variasi dan kombinasi gerak spesifik dalam permainan bola besar.</v>
      </c>
      <c r="AO16" s="322" t="str">
        <f>Infmtk!AA13</f>
        <v>Menunjukkan penguasaan dalam menggunakan analisis data.</v>
      </c>
      <c r="AP16" s="322" t="str">
        <f>SNIpra!AA13</f>
        <v>Menunjukkan penguasaan dalam merancang produk kerajinan dengan memodifikasi bahan, alat, dan teknik sesuai potensi lingkungan/kearifan lokal berdasarkan hasil pengamatannya.</v>
      </c>
      <c r="AQ16" s="322" t="str">
        <f>'B. Jawa'!AA13</f>
        <v>Menunjukkan penguasaan dalam menelaah teks piwulang serat Wulangreh pupuh Dhandhanggula,</v>
      </c>
      <c r="AR16" s="321" t="str">
        <f>Aqidah!AB13</f>
        <v>Perlu bantuan dalam memahami iman kepada hari akhir dan akhlak terpuji kepada diri sendiri.</v>
      </c>
      <c r="AS16" s="322" t="str">
        <f>Qurdis!AB13</f>
        <v>Perlu bantuan dalam memahami isi kandungan hadits riwayat Baihaqi dari Ibnu Abbas ra dan hadis riwayat Tirmidzi dari hHasan Bin Ali ra tentang meraih berkah melalui jujur dalam muamalah.</v>
      </c>
      <c r="AT16" s="323" t="str">
        <f>Fqh!AB13</f>
        <v>Perlu bantuan dalam memahami penyembelihan, kurban dan akikah.</v>
      </c>
      <c r="AU16" s="322" t="str">
        <f>S.K.I!AB13</f>
        <v>Perlu bantuan dalam menganalisis perkembangan pemikiran Islam kontemporer.</v>
      </c>
      <c r="AV16" s="322" t="str">
        <f>'B. Arab'!AB13</f>
        <v>Perlu bantuan dalam memahami huruf lam nafi dan lam nahi serta isim kana.</v>
      </c>
      <c r="AW16" s="322" t="str">
        <f>Aswaja!AB13</f>
        <v>Perlu bantuan dalam memahami budaya bedug dan kenthongan sebagai penanda shalat</v>
      </c>
      <c r="AX16" s="322" t="str">
        <f>IF(PAIS!AI12="","",PAIS!AI12)</f>
        <v>Perlu bantuan dalam Mata Pelajaran Bahasa Arab terutama dalam materi Materi angka dalam bahasa Arab dari 1 - 100 dan kalimat struktur khobar muqaddam mubtada' muakkhar</v>
      </c>
      <c r="AY16" s="322" t="str">
        <f>Pkn!AB13</f>
        <v>Perlu bantuan dalam Menyebutkan Hak dan Kewajiban Warga Negara</v>
      </c>
      <c r="AZ16" s="322" t="str">
        <f>'B. Indo'!AB13</f>
        <v>Perlu bantuan dalam memahami isi teks deskripsi, menggunakan konjungsi dalam teks deskripsi dan menyimak konjungsi dalam teks deskripsi, memahami sudut pandang dalam teks deskripsi.</v>
      </c>
      <c r="BA16" s="322" t="str">
        <f>MTK!AB13</f>
        <v>Perlu bantuan dalam membaca, menulis, dan membandingkan bilangan berpangkat dan akar, serta notasi ilmiah.</v>
      </c>
      <c r="BB16" s="322" t="str">
        <f>IPA.!AB13</f>
        <v>Perlu bantuan dalam mendeskripsikan konsep tekanan pada zat padat, cair, dan gas</v>
      </c>
      <c r="BC16" s="321" t="str">
        <f>IPS.!AB13</f>
        <v>Perlu bantuan dalam menganalisis bentuk-bentuk kegiatan ekonomi berbasis perkembangan teknologi digital.</v>
      </c>
      <c r="BD16" s="322" t="str">
        <f>'B. Ingg'!AB13</f>
        <v>Perlu bantuan dalam memahami dan mengidentifikasi informasi terkait personal experience (recount text) dengan unsur kebahasaan yang sesuai.</v>
      </c>
      <c r="BE16" s="322" t="str">
        <f>PJOK.!AB13</f>
        <v>Perlu bantuan dalam memahami kombinasi gerak spesifik jalan, lari, lompat, dan lempar dalam berbagai permainan.</v>
      </c>
      <c r="BF16" s="322" t="str">
        <f>Infmtk!AB13</f>
        <v>Perlu bantuan dalam memahami Algoritma pemrograman.</v>
      </c>
      <c r="BG16" s="322" t="str">
        <f>SNIpra!AB13</f>
        <v>Perlu bantuan dalam memahami dan menghasilkan produk kerajinan tekstil bahan alam yang praktiis, ekonomis, bernilai fungsi dan bernilai budaya.</v>
      </c>
      <c r="BH16" s="322" t="str">
        <f>'B. Jawa'!AB13</f>
        <v>Perlu bantuan dalam memahami teks deskriptif tentang upacara adat daerah.</v>
      </c>
    </row>
    <row r="17" spans="1:60" ht="33.950000000000003" customHeight="1" x14ac:dyDescent="0.25">
      <c r="A17" s="166"/>
      <c r="B17" s="430">
        <f t="shared" si="4"/>
        <v>5</v>
      </c>
      <c r="C17" s="431">
        <f>IF(Data!F9="","",Data!F9)</f>
        <v>2086</v>
      </c>
      <c r="D17" s="431" t="str">
        <f>IF(Data!G9="","",Data!G9)</f>
        <v>0103867888</v>
      </c>
      <c r="E17" s="432" t="str">
        <f>IF(Data!H9="","",Data!H9)</f>
        <v>AYU SAFNA</v>
      </c>
      <c r="F17" s="433" t="str">
        <f>IF(Data!I9="","",Data!I9)</f>
        <v>P</v>
      </c>
      <c r="G17" s="274">
        <v>91</v>
      </c>
      <c r="H17" s="274">
        <v>92</v>
      </c>
      <c r="I17" s="274">
        <v>93</v>
      </c>
      <c r="J17" s="274">
        <v>94</v>
      </c>
      <c r="K17" s="274">
        <f>'B. Arab'!Z14</f>
        <v>77</v>
      </c>
      <c r="L17" s="274">
        <f>Aswaja!Z14</f>
        <v>80</v>
      </c>
      <c r="M17" s="608">
        <f t="shared" si="1"/>
        <v>92.5</v>
      </c>
      <c r="N17" s="274">
        <v>89</v>
      </c>
      <c r="O17" s="274">
        <f>'B. Indo'!Z14</f>
        <v>79</v>
      </c>
      <c r="P17" s="274">
        <f>MTK!Z14</f>
        <v>77</v>
      </c>
      <c r="Q17" s="274">
        <f>IPA.!Z14</f>
        <v>79</v>
      </c>
      <c r="R17" s="274">
        <f>IPS.!Z14</f>
        <v>78</v>
      </c>
      <c r="S17" s="274">
        <f>'B. Ingg'!Z14</f>
        <v>79</v>
      </c>
      <c r="T17" s="274">
        <f>PJOK.!Z14</f>
        <v>85</v>
      </c>
      <c r="U17" s="274">
        <f>Infmtk!Z14</f>
        <v>78</v>
      </c>
      <c r="V17" s="274">
        <f>SNIpra!Z14</f>
        <v>80</v>
      </c>
      <c r="W17" s="274">
        <f>'B. Jawa'!Z14</f>
        <v>86</v>
      </c>
      <c r="X17" s="276">
        <f t="shared" si="0"/>
        <v>1429.5</v>
      </c>
      <c r="Y17" s="275">
        <f t="shared" si="2"/>
        <v>10</v>
      </c>
      <c r="Z17" s="268">
        <f t="shared" si="3"/>
        <v>84.088235294117652</v>
      </c>
      <c r="AA17" s="321" t="str">
        <f>Aqidah!AA14</f>
        <v>Menunjukkan penguasaan dalam memahami iman kepada hari akhir dan akhlak terpuji kepada diri sendiri.</v>
      </c>
      <c r="AB17" s="322" t="str">
        <f>Qurdis!AA14</f>
        <v>Menunjukkan penguasaan dalam mampu memahami dan mempraktikkan hukum bacaan mad lazim mussaqal harfi dan mad lazim mukhaffah khalqi dan bacaan mad lazim mukkhaffah harfi dan mad wajib mukkhaffah khalqi.</v>
      </c>
      <c r="AC17" s="323" t="str">
        <f>Fqh!AA14</f>
        <v>Menunjukkan penguasaan dalam memahami ariyah dan wadiah.</v>
      </c>
      <c r="AD17" s="322" t="str">
        <f>S.K.I!AA14</f>
        <v>Menunjukkan penguasaan dalam menganalisis perkembangan pemikiran Islam kontemporer.</v>
      </c>
      <c r="AE17" s="322" t="str">
        <f>'B. Arab'!AA14</f>
        <v>Menunjukkan penguasaan dalam memahami fi'il madhi dan perubahannya mengikuti isim dhomir.</v>
      </c>
      <c r="AF17" s="322" t="str">
        <f>Aswaja!AA14</f>
        <v>Menunjukkan penguasaan dalam memahami seni terbangan</v>
      </c>
      <c r="AG17" s="322" t="str">
        <f>IF(PAIS!AH13="","",PAIS!AH13)</f>
        <v>Menunjukkan penguasaan dalam Mata Pelajaran SKI terutama dalam materi Menganalisis strategi dakwah nabi Muhammad saw di mekah</v>
      </c>
      <c r="AH17" s="322" t="str">
        <f>Pkn!AA14</f>
        <v>Menunjukkan penguasaan dalam Menyebutkan Hak dan Kewajiban Warga Negara</v>
      </c>
      <c r="AI17" s="322" t="str">
        <f>'B. Indo'!AA14</f>
        <v>Menunjukkan penguasaan dalam memahami informasi dalam teks rekon, membedakan fakta, opini, dan asumsi dalam teks rekon.</v>
      </c>
      <c r="AJ17" s="322" t="str">
        <f>MTK!AA14</f>
        <v>Menunjukkan penguasaan dalam membaca, menulis, dan membandingkan bilangan berpangkat dan akar, serta notasi ilmiah.</v>
      </c>
      <c r="AK17" s="322" t="str">
        <f>IPA.!AA14</f>
        <v>Menunjukkan penguasaan dalam mendeskripsikan pertumbuhan dan perkembangan pada manusia, hewan, dan tumbuhan</v>
      </c>
      <c r="AL17" s="321" t="str">
        <f>IPS.!AA14</f>
        <v>Menunjukkan penguasaan dalam mengidentifikasi bentuk dan contoh perubahan sosial.</v>
      </c>
      <c r="AM17" s="322" t="str">
        <f>'B. Ingg'!AA14</f>
        <v>Menunjukkan penguasaan dalam menyajikan recount text berdasarkan pengalaman pribadi yang sesuai dengan penggunaan simple past tense dan connectors.</v>
      </c>
      <c r="AN17" s="322" t="str">
        <f>PJOK.!AA14</f>
        <v>Menunjukkan penguasaan dalam memahami variasi dan kombinasi gerak spesifik dalam permainan bola besar.</v>
      </c>
      <c r="AO17" s="322" t="str">
        <f>Infmtk!AA14</f>
        <v>Menunjukkan penguasaan dalam menggunakan analisis data.</v>
      </c>
      <c r="AP17" s="322" t="str">
        <f>SNIpra!AA14</f>
        <v>Menunjukkan penguasaan dalam merancang produk kerajinan dengan memodifikasi bahan, alat, dan teknik sesuai potensi lingkungan/kearifan lokal berdasarkan hasil pengamatannya.</v>
      </c>
      <c r="AQ17" s="322" t="str">
        <f>'B. Jawa'!AA14</f>
        <v>Menunjukkan penguasaan dalam memahami teks deskriptif tentang upacara adat daerah.</v>
      </c>
      <c r="AR17" s="321" t="str">
        <f>Aqidah!AB14</f>
        <v>Perlu bantuan dalam memahami kisah keteladanan sahabat Umar bin Khattab dan Sayyidah Aisyah r.a.</v>
      </c>
      <c r="AS17" s="322" t="str">
        <f>Qurdis!AB14</f>
        <v>Perlu bantuan dalam memahami isi kandungan hadits riwayat Baihaqi dari Ibnu Abbas ra dan hadis riwayat Tirmidzi dari hHasan Bin Ali ra tentang meraih berkah melalui jujur dalam muamalah.</v>
      </c>
      <c r="AT17" s="323" t="str">
        <f>Fqh!AB14</f>
        <v>Perlu bantuan dalam memahami penyembelihan, kurban dan akikah.</v>
      </c>
      <c r="AU17" s="322" t="str">
        <f>S.K.I!AB14</f>
        <v>Perlu bantuan dalam memahami peran Ulama dalam memperjuangkan kemerdekaan melalui Islam.</v>
      </c>
      <c r="AV17" s="322" t="str">
        <f>'B. Arab'!AB14</f>
        <v>Perlu bantuan dalam memahami huruf lam nafi dan lam nahi serta isim kana.</v>
      </c>
      <c r="AW17" s="322" t="str">
        <f>Aswaja!AB14</f>
        <v>Perlu bantuan dalam memahami sifat rasul dan kitab mu'tabarah</v>
      </c>
      <c r="AX17" s="322" t="str">
        <f>IF(PAIS!AI13="","",PAIS!AI13)</f>
        <v>Perlu bantuan dalam Mata Pelajaran Bahasa Arab terutama dalam materi Materi angka dalam bahasa Arab dari 1 - 100 dan kalimat struktur khobar muqaddam mubtada' muakkhar</v>
      </c>
      <c r="AY17" s="322" t="str">
        <f>Pkn!AB14</f>
        <v>Perlu bantuan dalam Menerapkan Nilai-Nilai Pancasila dalam Kehidupan Keseharian</v>
      </c>
      <c r="AZ17" s="322" t="str">
        <f>'B. Indo'!AB14</f>
        <v>Perlu bantuan dalam memahami isi teks deskripsi, menggunakan konjungsi dalam teks deskripsi dan menyimak konjungsi dalam teks deskripsi, memahami sudut pandang dalam teks deskripsi.</v>
      </c>
      <c r="BA17" s="322" t="str">
        <f>MTK!AB14</f>
        <v>Perlu bantuan dalam melakukan transformasi tunggal (refleksi, translasi, rotasi, dilatasi).</v>
      </c>
      <c r="BB17" s="322" t="str">
        <f>IPA.!AB14</f>
        <v>Perlu bantuan dalam mendeskripsikan konsep tekanan pada zat padat, cair, dan gas</v>
      </c>
      <c r="BC17" s="321" t="str">
        <f>IPS.!AB14</f>
        <v>Perlu bantuan dalam menganalisis bentuk-bentuk kegiatan ekonomi berbasis perkembangan teknologi digital.</v>
      </c>
      <c r="BD17" s="322" t="str">
        <f>'B. Ingg'!AB14</f>
        <v>Perlu bantuan dalam memahami dan mengidentifikasi informasi terkait personal experience (recount text) dengan unsur kebahasaan yang sesuai.</v>
      </c>
      <c r="BE17" s="322" t="str">
        <f>PJOK.!AB14</f>
        <v xml:space="preserve">Perlu bantuan dalam memahami kombinasi gerak spesifik dalam berbagai permainan bola kecil.    </v>
      </c>
      <c r="BF17" s="322" t="str">
        <f>Infmtk!AB14</f>
        <v>Perlu bantuan dalam memahami Algoritma pemrograman.</v>
      </c>
      <c r="BG17" s="322" t="str">
        <f>SNIpra!AB14</f>
        <v>Perlu bantuan dalam menentukan produk kerajinan tekstil bahan sintesis yang praktis, ekonomis, bernilai fungsi dan bernilai budaya.</v>
      </c>
      <c r="BH17" s="322" t="str">
        <f>'B. Jawa'!AB14</f>
        <v>Perlu bantuan dalam menelaah teks piwulang serat Wulangreh pupuh Dhandhanggula,</v>
      </c>
    </row>
    <row r="18" spans="1:60" ht="33.950000000000003" customHeight="1" x14ac:dyDescent="0.25">
      <c r="A18" s="165"/>
      <c r="B18" s="269">
        <f t="shared" si="4"/>
        <v>6</v>
      </c>
      <c r="C18" s="270">
        <f>IF(Data!F10="","",Data!F10)</f>
        <v>2089</v>
      </c>
      <c r="D18" s="270" t="str">
        <f>IF(Data!G10="","",Data!G10)</f>
        <v>3098656100</v>
      </c>
      <c r="E18" s="271" t="str">
        <f>IF(Data!H10="","",Data!H10)</f>
        <v>DEWI AYU NURHALIZA</v>
      </c>
      <c r="F18" s="272" t="str">
        <f>IF(Data!I10="","",Data!I10)</f>
        <v>P</v>
      </c>
      <c r="G18" s="274">
        <v>91</v>
      </c>
      <c r="H18" s="274">
        <v>91</v>
      </c>
      <c r="I18" s="274">
        <v>90</v>
      </c>
      <c r="J18" s="274">
        <v>93</v>
      </c>
      <c r="K18" s="274">
        <f>'B. Arab'!Z15</f>
        <v>76</v>
      </c>
      <c r="L18" s="274">
        <f>Aswaja!Z15</f>
        <v>79</v>
      </c>
      <c r="M18" s="608">
        <f t="shared" si="1"/>
        <v>91.25</v>
      </c>
      <c r="N18" s="274">
        <v>89</v>
      </c>
      <c r="O18" s="274">
        <f>'B. Indo'!Z15</f>
        <v>77</v>
      </c>
      <c r="P18" s="274">
        <f>MTK!Z15</f>
        <v>76</v>
      </c>
      <c r="Q18" s="274">
        <f>IPA.!Z15</f>
        <v>77</v>
      </c>
      <c r="R18" s="274">
        <f>IPS.!Z15</f>
        <v>81</v>
      </c>
      <c r="S18" s="274">
        <f>'B. Ingg'!Z15</f>
        <v>79</v>
      </c>
      <c r="T18" s="274">
        <f>PJOK.!Z15</f>
        <v>92</v>
      </c>
      <c r="U18" s="274">
        <f>Infmtk!Z15</f>
        <v>76</v>
      </c>
      <c r="V18" s="274">
        <f>SNIpra!Z15</f>
        <v>84</v>
      </c>
      <c r="W18" s="274">
        <f>'B. Jawa'!Z15</f>
        <v>80</v>
      </c>
      <c r="X18" s="276">
        <f t="shared" si="0"/>
        <v>1422.25</v>
      </c>
      <c r="Y18" s="275">
        <f t="shared" si="2"/>
        <v>12</v>
      </c>
      <c r="Z18" s="268">
        <f t="shared" si="3"/>
        <v>83.661764705882348</v>
      </c>
      <c r="AA18" s="321" t="str">
        <f>Aqidah!AA15</f>
        <v>Menunjukkan penguasaan dalam memahami adab kepada saudara, teman dan tetangga.</v>
      </c>
      <c r="AB18" s="322" t="str">
        <f>Qurdis!AA15</f>
        <v>Menunjukkan penguasaan dalam memahami isi kandungan Qs. Al Muthafifin ayat 1 sampai 7 dan QS AL An'am ayat 152 tentang meraih keberkahan dengan sikap jujur dalam muamalah.</v>
      </c>
      <c r="AC18" s="323" t="str">
        <f>Fqh!AA15</f>
        <v>Menunjukkan penguasaan dalam memahami jual beli, khiyar, qirad dan riba.</v>
      </c>
      <c r="AD18" s="322" t="str">
        <f>S.K.I!AA15</f>
        <v>Menunjukkan penguasaan dalam menjelaskan sejarah perkembangan Islam di Indonesia pada masa kolonialisme.</v>
      </c>
      <c r="AE18" s="322" t="str">
        <f>'B. Arab'!AA15</f>
        <v>Menunjukkan penguasaan dalam memahami fi'il madhi dan perubahannya mengikuti isim dhomir.</v>
      </c>
      <c r="AF18" s="322" t="str">
        <f>Aswaja!AA15</f>
        <v>Menunjukkan penguasaan dalam memahami budaya bedug dan kenthongan sebagai penanda shalat</v>
      </c>
      <c r="AG18" s="322" t="str">
        <f>IF(PAIS!AH14="","",PAIS!AH14)</f>
        <v xml:space="preserve">Menunjukkan penguasaan dalam Mata Pelajaran Qur'an - Hadits terutama dalam materi memahai isi kandungan surat Al Balad, Surat Az Zumar, surat Al Baqarah ayat 153 serta mampu mengamalkan nilai positif dan menghindari nili-nilai negatif sebagaimana keterangan dalam surat dan ayat tersebut </v>
      </c>
      <c r="AH18" s="322" t="str">
        <f>Pkn!AA15</f>
        <v>Menunjukkan penguasaan dalam Memahami Implementasi Pancasila dalam Kehidupan Bernegara</v>
      </c>
      <c r="AI18" s="322" t="str">
        <f>'B. Indo'!AA15</f>
        <v>Menunjukkan penguasaan dalam memahami informasi dalam teks rekon, membedakan fakta, opini, dan asumsi dalam teks rekon.</v>
      </c>
      <c r="AJ18" s="322" t="str">
        <f>MTK!AA15</f>
        <v>Menunjukkan penguasaan dalam melakukan transformasi tunggal (refleksi, translasi, rotasi, dilatasi).</v>
      </c>
      <c r="AK18" s="322" t="str">
        <f>IPA.!AA15</f>
        <v>Menunjukkan penguasaan dalam mendeskripsikan konsep tekanan pada zat padat, cair, dan gas</v>
      </c>
      <c r="AL18" s="321" t="str">
        <f>IPS.!AA15</f>
        <v>Menunjukkan penguasaan dalam mengidentifikasi bentuk dan contoh perubahan sosial.</v>
      </c>
      <c r="AM18" s="322" t="str">
        <f>'B. Ingg'!AA15</f>
        <v>Menunjukkan penguasaan dalam mendeskripsikan dan mengidentifikasi informasi spesifik dan informasi umum terkait animal native to Indonesian wildlife.</v>
      </c>
      <c r="AN18" s="322" t="str">
        <f>PJOK.!AA15</f>
        <v>Menunjukkan penguasaan dalam memahami variasi dan kombinasi gerak spesifik dalam permainan bola besar.</v>
      </c>
      <c r="AO18" s="322" t="str">
        <f>Infmtk!AA15</f>
        <v>Menunjukkan penguasaan dalam menggunakan analisis data.</v>
      </c>
      <c r="AP18" s="322" t="str">
        <f>SNIpra!AA15</f>
        <v>Menunjukkan penguasaan dalam merancang produk kerajinan dengan memodifikasi bahan, alat, dan teknik sesuai potensi lingkungan/kearifan lokal berdasarkan hasil pengamatannya.</v>
      </c>
      <c r="AQ18" s="322" t="str">
        <f>'B. Jawa'!AA15</f>
        <v>Menunjukkan penguasaan dalam memahami teks sandiwara dengan memperhatikan unggah-ungguh basa.</v>
      </c>
      <c r="AR18" s="321" t="str">
        <f>Aqidah!AB15</f>
        <v>Perlu bantuan dalam memahami iman kepada hari akhir dan akhlak terpuji kepada diri sendiri.</v>
      </c>
      <c r="AS18" s="322" t="str">
        <f>Qurdis!AB15</f>
        <v>Perlu bantuan dalam mampu memahami dan mempraktikkan hukum bacaan mad lazim mussaqal harfi dan mad lazim mukhaffah khalqi dan bacaan mad lazim mukkhaffah harfi dan mad wajib mukkhaffah khalqi.</v>
      </c>
      <c r="AT18" s="323" t="str">
        <f>Fqh!AB15</f>
        <v>Perlu bantuan dalam memahami penyembelihan, kurban dan akikah.</v>
      </c>
      <c r="AU18" s="322" t="str">
        <f>S.K.I!AB15</f>
        <v>Perlu bantuan dalam memahami peran Ulama dalam memperjuangkan kemerdekaan melalui Islam.</v>
      </c>
      <c r="AV18" s="322" t="str">
        <f>'B. Arab'!AB15</f>
        <v>Perlu bantuan dalam memahami isim tafdhil dan penerapannya.</v>
      </c>
      <c r="AW18" s="322" t="str">
        <f>Aswaja!AB15</f>
        <v>Perlu bantuan dalam memahami seni terbangan</v>
      </c>
      <c r="AX18" s="322" t="str">
        <f>IF(PAIS!AI14="","",PAIS!AI14)</f>
        <v>Perlu bantuan dalam Mata Pelajaran Bahasa Arab terutama dalam materi Materi angka dalam bahasa Arab dari 1 - 100 dan kalimat struktur khobar muqaddam mubtada' muakkhar</v>
      </c>
      <c r="AY18" s="322" t="str">
        <f>Pkn!AB15</f>
        <v>Perlu bantuan dalam Menerapkan Nilai-Nilai Pancasila dalam Kehidupan Keseharian</v>
      </c>
      <c r="AZ18" s="322" t="str">
        <f>'B. Indo'!AB15</f>
        <v>Perlu bantuan dalam memahami isi teks deskripsi, menggunakan konjungsi dalam teks deskripsi dan menyimak konjungsi dalam teks deskripsi, memahami sudut pandang dalam teks deskripsi.</v>
      </c>
      <c r="BA18" s="322" t="str">
        <f>MTK!AB15</f>
        <v>Perlu bantuan dalam membaca, menulis, dan membandingkan bilangan berpangkat dan akar, serta notasi ilmiah.</v>
      </c>
      <c r="BB18" s="322" t="str">
        <f>IPA.!AB15</f>
        <v>Perlu bantuan dalam mendeskripsikan pertumbuhan dan perkembangan pada manusia, hewan, dan tumbuhan</v>
      </c>
      <c r="BC18" s="321" t="str">
        <f>IPS.!AB15</f>
        <v>Perlu bantuan dalam menganalisis bentuk-bentuk kegiatan ekonomi berbasis perkembangan teknologi digital.</v>
      </c>
      <c r="BD18" s="322" t="str">
        <f>'B. Ingg'!AB15</f>
        <v>Perlu bantuan dalam menyajikan recount text berdasarkan pengalaman pribadi yang sesuai dengan penggunaan simple past tense dan connectors.</v>
      </c>
      <c r="BE18" s="322" t="str">
        <f>PJOK.!AB15</f>
        <v>Perlu bantuan dalam memahami kombinasi gerak spesifik jalan, lari, lompat, dan lempar dalam berbagai permainan.</v>
      </c>
      <c r="BF18" s="322" t="str">
        <f>Infmtk!AB15</f>
        <v>Perlu bantuan dalam memahami Algoritma pemrograman.</v>
      </c>
      <c r="BG18" s="322" t="str">
        <f>SNIpra!AB15</f>
        <v>Perlu bantuan dalam memahami dan menghasilkan produk kerajinan tekstil bahan alam yang praktiis, ekonomis, bernilai fungsi dan bernilai budaya.</v>
      </c>
      <c r="BH18" s="322" t="str">
        <f>'B. Jawa'!AB15</f>
        <v>Perlu bantuan dalam menelaah teks piwulang serat Wulangreh pupuh Dhandhanggula,</v>
      </c>
    </row>
    <row r="19" spans="1:60" ht="33.950000000000003" customHeight="1" x14ac:dyDescent="0.25">
      <c r="A19" s="166"/>
      <c r="B19" s="430">
        <f t="shared" si="4"/>
        <v>7</v>
      </c>
      <c r="C19" s="431">
        <f>IF(Data!F11="","",Data!F11)</f>
        <v>2115</v>
      </c>
      <c r="D19" s="431" t="str">
        <f>IF(Data!G11="","",Data!G11)</f>
        <v>0105966564</v>
      </c>
      <c r="E19" s="432" t="str">
        <f>IF(Data!H11="","",Data!H11)</f>
        <v xml:space="preserve">FADLY ARYA PUTRA </v>
      </c>
      <c r="F19" s="433" t="str">
        <f>IF(Data!I11="","",Data!I11)</f>
        <v>L</v>
      </c>
      <c r="G19" s="274">
        <v>92</v>
      </c>
      <c r="H19" s="274">
        <v>89</v>
      </c>
      <c r="I19" s="274">
        <v>91</v>
      </c>
      <c r="J19" s="274">
        <v>89</v>
      </c>
      <c r="K19" s="274">
        <f>'B. Arab'!Z16</f>
        <v>77</v>
      </c>
      <c r="L19" s="274">
        <f>Aswaja!Z16</f>
        <v>80</v>
      </c>
      <c r="M19" s="608">
        <f t="shared" si="1"/>
        <v>90.25</v>
      </c>
      <c r="N19" s="274">
        <v>89</v>
      </c>
      <c r="O19" s="274">
        <f>'B. Indo'!Z16</f>
        <v>76</v>
      </c>
      <c r="P19" s="274">
        <f>MTK!Z16</f>
        <v>76</v>
      </c>
      <c r="Q19" s="274">
        <f>IPA.!Z16</f>
        <v>76</v>
      </c>
      <c r="R19" s="274">
        <f>IPS.!Z16</f>
        <v>76</v>
      </c>
      <c r="S19" s="274">
        <f>'B. Ingg'!Z16</f>
        <v>76</v>
      </c>
      <c r="T19" s="274">
        <f>PJOK.!Z16</f>
        <v>89</v>
      </c>
      <c r="U19" s="274">
        <f>Infmtk!Z16</f>
        <v>76</v>
      </c>
      <c r="V19" s="274">
        <f>SNIpra!Z16</f>
        <v>81</v>
      </c>
      <c r="W19" s="274">
        <f>'B. Jawa'!Z16</f>
        <v>84</v>
      </c>
      <c r="X19" s="276">
        <f t="shared" si="0"/>
        <v>1407.25</v>
      </c>
      <c r="Y19" s="275">
        <f t="shared" si="2"/>
        <v>17</v>
      </c>
      <c r="Z19" s="268">
        <f t="shared" si="3"/>
        <v>82.779411764705884</v>
      </c>
      <c r="AA19" s="321" t="str">
        <f>Aqidah!AA16</f>
        <v>Menunjukkan penguasaan dalam memahami adab kepada saudara, teman dan tetangga.</v>
      </c>
      <c r="AB19" s="322" t="str">
        <f>Qurdis!AA16</f>
        <v>Menunjukkan penguasaan dalam memahami isi kandungan Qs. Al Muthafifin ayat 1 sampai 7 dan QS AL An'am ayat 152 tentang meraih keberkahan dengan sikap jujur dalam muamalah.</v>
      </c>
      <c r="AC19" s="323" t="str">
        <f>Fqh!AA16</f>
        <v>Menunjukkan penguasaan dalam memahami ariyah dan wadiah.</v>
      </c>
      <c r="AD19" s="322" t="str">
        <f>S.K.I!AA16</f>
        <v>Menunjukkan penguasaan dalam menjelaskan sejarah perkembangan Islam di Indonesia pada masa kolonialisme.</v>
      </c>
      <c r="AE19" s="322" t="str">
        <f>'B. Arab'!AA16</f>
        <v>Menunjukkan penguasaan dalam memahami huruf lam nafi dan lam nahi serta isim kana.</v>
      </c>
      <c r="AF19" s="322" t="str">
        <f>Aswaja!AA16</f>
        <v>Menunjukkan penguasaan dalam memahami sifat rasul dan kitab mu'tabarah</v>
      </c>
      <c r="AG19" s="322" t="str">
        <f>IF(PAIS!AH15="","",PAIS!AH15)</f>
        <v>Menunjukkan penguasaan dalam Mata Pelajaran Ke NU an / Aswaja terutama dalam materi menjelaskan pengertian pesantren, unsur unsur pesantren dan tata nilai pesantren</v>
      </c>
      <c r="AH19" s="322" t="str">
        <f>Pkn!AA16</f>
        <v>Menunjukkan penguasaan dalam Memahami Implementasi Pancasila dalam Kehidupan Bernegara</v>
      </c>
      <c r="AI19" s="322" t="str">
        <f>'B. Indo'!AA16</f>
        <v>Menunjukkan penguasaan dalam memahami isi teks deskripsi, menggunakan konjungsi dalam teks deskripsi dan menyimak konjungsi dalam teks deskripsi, memahami sudut pandang dalam teks deskripsi.</v>
      </c>
      <c r="AJ19" s="322" t="str">
        <f>MTK!AA16</f>
        <v>Menunjukkan penguasaan dalam melakukan transformasi tunggal (refleksi, translasi, rotasi, dilatasi).</v>
      </c>
      <c r="AK19" s="322" t="str">
        <f>IPA.!AA16</f>
        <v>Menunjukkan penguasaan dalam mendeskripsikan pertumbuhan dan perkembangan pada manusia, hewan, dan tumbuhan</v>
      </c>
      <c r="AL19" s="321" t="str">
        <f>IPS.!AA16</f>
        <v>Menunjukkan penguasaan dalam mengidentifikasi bentuk dan contoh perubahan sosial.</v>
      </c>
      <c r="AM19" s="322" t="str">
        <f>'B. Ingg'!AA16</f>
        <v>Menunjukkan penguasaan dalam mendeskripsikan dan mengidentifikasi informasi spesifik dan informasi umum terkait animal native to Indonesian wildlife.</v>
      </c>
      <c r="AN19" s="322" t="str">
        <f>PJOK.!AA16</f>
        <v xml:space="preserve">Menunjukkan penguasaan dalam memahami kombinasi gerak spesifik dalam berbagai permainan bola kecil.    </v>
      </c>
      <c r="AO19" s="322" t="str">
        <f>Infmtk!AA16</f>
        <v>Menunjukkan penguasaan dalam menggunakan analisis data.</v>
      </c>
      <c r="AP19" s="322" t="str">
        <f>SNIpra!AA16</f>
        <v>Menunjukkan penguasaan dalam merancang produk kerajinan dengan memodifikasi bahan, alat, dan teknik sesuai potensi lingkungan/kearifan lokal berdasarkan hasil pengamatannya.</v>
      </c>
      <c r="AQ19" s="322" t="str">
        <f>'B. Jawa'!AA16</f>
        <v>Menunjukkan penguasaan dalam memahami teks cerita Ramayana Anoman Duta.</v>
      </c>
      <c r="AR19" s="321" t="str">
        <f>Aqidah!AB16</f>
        <v>Perlu bantuan dalam memahami kisah keteladanan sahabat Umar bin Khattab dan Sayyidah Aisyah r.a.</v>
      </c>
      <c r="AS19" s="322" t="str">
        <f>Qurdis!AB16</f>
        <v>Perlu bantuan dalam mampu memahami dan mempraktikkan hukum bacaan mad lazim mussaqal harfi dan mad lazim mukhaffah khalqi dan bacaan mad lazim mukkhaffah harfi dan mad wajib mukkhaffah khalqi.</v>
      </c>
      <c r="AT19" s="323" t="str">
        <f>Fqh!AB16</f>
        <v>Perlu bantuan dalam memahami penyembelihan, kurban dan akikah.</v>
      </c>
      <c r="AU19" s="322" t="str">
        <f>S.K.I!AB16</f>
        <v>Perlu bantuan dalam menganalisis perkembangan pemikiran Islam kontemporer.</v>
      </c>
      <c r="AV19" s="322" t="str">
        <f>'B. Arab'!AB16</f>
        <v>Perlu bantuan dalam memahami fi'il madhi dan perubahannya mengikuti isim dhomir.</v>
      </c>
      <c r="AW19" s="322" t="str">
        <f>Aswaja!AB16</f>
        <v>Perlu bantuan dalam memahami budaya bedug dan kenthongan sebagai penanda shalat</v>
      </c>
      <c r="AX19" s="322" t="str">
        <f>IF(PAIS!AI15="","",PAIS!AI15)</f>
        <v>Perlu bantuan dalam Mata Pelajaran Bahasa Arab terutama dalam materi Materi angka dalam bahasa Arab dari 1 - 100 dan kalimat struktur khobar muqaddam mubtada' muakkhar</v>
      </c>
      <c r="AY19" s="322" t="str">
        <f>Pkn!AB16</f>
        <v>Perlu bantuan dalam Menyebutkan Hak dan Kewajiban Warga Negara</v>
      </c>
      <c r="AZ19" s="322" t="str">
        <f>'B. Indo'!AB16</f>
        <v>Perlu bantuan dalam memahami isi teks deskripsi, menggunakan konjungsi dalam teks deskripsi dan menyimak konjungsi dalam teks deskripsi, memahami sudut pandang dalam teks deskripsi.</v>
      </c>
      <c r="BA19" s="322" t="str">
        <f>MTK!AB16</f>
        <v>Perlu bantuan dalam membaca, menulis, dan membandingkan bilangan berpangkat dan akar, serta notasi ilmiah.</v>
      </c>
      <c r="BB19" s="322" t="str">
        <f>IPA.!AB16</f>
        <v>Perlu bantuan dalam mendeskripsikan konsep listrik, magnet, dan sumber energi alternatif</v>
      </c>
      <c r="BC19" s="321" t="str">
        <f>IPS.!AB16</f>
        <v>Perlu bantuan dalam memahami perbedaan globalisasi dan modernisasi.</v>
      </c>
      <c r="BD19" s="322" t="str">
        <f>'B. Ingg'!AB16</f>
        <v>Perlu bantuan dalam memahami dan mengidentifikasi informasi terkait personal experience (recount text) dengan unsur kebahasaan yang sesuai.</v>
      </c>
      <c r="BE19" s="322" t="str">
        <f>PJOK.!AB16</f>
        <v>Perlu bantuan dalam memahami variasi dan kombinasi gerak spesifik dalam permainan bola besar.</v>
      </c>
      <c r="BF19" s="322" t="str">
        <f>Infmtk!AB16</f>
        <v>Perlu bantuan dalam memahami Algoritma pemrograman.</v>
      </c>
      <c r="BG19" s="322" t="str">
        <f>SNIpra!AB16</f>
        <v>Perlu bantuan dalam memahami dan menghasilkan produk kerajinan tekstil bahan alam yang praktiis, ekonomis, bernilai fungsi dan bernilai budaya.</v>
      </c>
      <c r="BH19" s="322" t="str">
        <f>'B. Jawa'!AB16</f>
        <v>Perlu bantuan dalam memahami teks sandiwara dengan memperhatikan unggah-ungguh basa.</v>
      </c>
    </row>
    <row r="20" spans="1:60" ht="33.950000000000003" customHeight="1" x14ac:dyDescent="0.25">
      <c r="A20" s="165"/>
      <c r="B20" s="269">
        <f t="shared" si="4"/>
        <v>8</v>
      </c>
      <c r="C20" s="270">
        <f>IF(Data!F12="","",Data!F12)</f>
        <v>2082</v>
      </c>
      <c r="D20" s="270" t="str">
        <f>IF(Data!G12="","",Data!G12)</f>
        <v>3092203012</v>
      </c>
      <c r="E20" s="271" t="str">
        <f>IF(Data!H12="","",Data!H12)</f>
        <v>ILHAM MAULANA</v>
      </c>
      <c r="F20" s="272" t="str">
        <f>IF(Data!I12="","",Data!I12)</f>
        <v>L</v>
      </c>
      <c r="G20" s="274">
        <v>92</v>
      </c>
      <c r="H20" s="274">
        <v>91</v>
      </c>
      <c r="I20" s="274">
        <v>91</v>
      </c>
      <c r="J20" s="274">
        <v>93</v>
      </c>
      <c r="K20" s="274">
        <f>'B. Arab'!Z17</f>
        <v>76</v>
      </c>
      <c r="L20" s="274">
        <f>Aswaja!Z17</f>
        <v>78</v>
      </c>
      <c r="M20" s="608">
        <f t="shared" si="1"/>
        <v>91.75</v>
      </c>
      <c r="N20" s="274">
        <v>89</v>
      </c>
      <c r="O20" s="274">
        <f>'B. Indo'!Z17</f>
        <v>76</v>
      </c>
      <c r="P20" s="274">
        <f>MTK!Z17</f>
        <v>79</v>
      </c>
      <c r="Q20" s="274">
        <f>IPA.!Z17</f>
        <v>79</v>
      </c>
      <c r="R20" s="274">
        <f>IPS.!Z17</f>
        <v>80</v>
      </c>
      <c r="S20" s="274">
        <f>'B. Ingg'!Z17</f>
        <v>80</v>
      </c>
      <c r="T20" s="274">
        <f>PJOK.!Z17</f>
        <v>94</v>
      </c>
      <c r="U20" s="274">
        <f>Infmtk!Z17</f>
        <v>76</v>
      </c>
      <c r="V20" s="274">
        <f>SNIpra!Z17</f>
        <v>82</v>
      </c>
      <c r="W20" s="274">
        <f>'B. Jawa'!Z17</f>
        <v>84</v>
      </c>
      <c r="X20" s="276">
        <f t="shared" si="0"/>
        <v>1431.75</v>
      </c>
      <c r="Y20" s="275">
        <f t="shared" si="2"/>
        <v>7</v>
      </c>
      <c r="Z20" s="268">
        <f t="shared" si="3"/>
        <v>84.220588235294116</v>
      </c>
      <c r="AA20" s="321" t="str">
        <f>Aqidah!AA17</f>
        <v>Menunjukkan penguasaan dalam memahami adab kepada saudara, teman dan tetangga.</v>
      </c>
      <c r="AB20" s="322" t="str">
        <f>Qurdis!AA17</f>
        <v>Menunjukkan penguasaan dalam mampu memahami dan mempraktikkan hukum bacaan mad lazim mussaqal harfi dan mad lazim mukhaffah khalqi dan bacaan mad lazim mukkhaffah harfi dan mad wajib mukkhaffah khalqi.</v>
      </c>
      <c r="AC20" s="323" t="str">
        <f>Fqh!AA17</f>
        <v>Menunjukkan penguasaan dalam memahami ariyah dan wadiah.</v>
      </c>
      <c r="AD20" s="322" t="str">
        <f>S.K.I!AA17</f>
        <v>Menunjukkan penguasaan dalam menjelaskan sejarah perkembangan Islam di Indonesia pada masa kolonialisme.</v>
      </c>
      <c r="AE20" s="322" t="str">
        <f>'B. Arab'!AA17</f>
        <v>Menunjukkan penguasaan dalam memahami fi'il madhi dan perubahannya mengikuti isim dhomir.</v>
      </c>
      <c r="AF20" s="322" t="str">
        <f>Aswaja!AA17</f>
        <v>Menunjukkan penguasaan dalam memahami sifat rasul dan kitab mu'tabarah</v>
      </c>
      <c r="AG20" s="322" t="str">
        <f>IF(PAIS!AH16="","",PAIS!AH16)</f>
        <v xml:space="preserve">Menunjukkan penguasaan dalam Mata Pelajaran Qur'an - Hadits terutama dalam materi memahai isi kandungan surat Al Balad, Surat Az Zumar, surat Al Baqarah ayat 153 serta mampu mengamalkan nilai positif dan menghindari nili-nilai negatif sebagaimana keterangan dalam surat dan ayat tersebut </v>
      </c>
      <c r="AH20" s="322" t="str">
        <f>Pkn!AA17</f>
        <v>Menunjukkan penguasaan dalam Memahami Implementasi Pancasila dalam Kehidupan Bernegara</v>
      </c>
      <c r="AI20" s="322" t="str">
        <f>'B. Indo'!AA17</f>
        <v>Menunjukkan penguasaan dalam mengubah petikan cerpen menjadi teks prosedur, mendapatkan informasi dari teks prosedur, menelaah teks prosedur berupa infografik,serta mempratikkan prosedur membuat poster.</v>
      </c>
      <c r="AJ20" s="322" t="str">
        <f>MTK!AA17</f>
        <v>Menunjukkan penguasaan dalam membaca, menulis, dan membandingkan bilangan berpangkat dan akar, serta notasi ilmiah.</v>
      </c>
      <c r="AK20" s="322" t="str">
        <f>IPA.!AA17</f>
        <v>Menunjukkan penguasaan dalam mendeskripsikan konsep tekanan pada zat padat, cair, dan gas</v>
      </c>
      <c r="AL20" s="321" t="str">
        <f>IPS.!AA17</f>
        <v>Menunjukkan penguasaan dalam mengidentifikasi bentuk dan contoh perubahan sosial.</v>
      </c>
      <c r="AM20" s="322" t="str">
        <f>'B. Ingg'!AA17</f>
        <v>Menunjukkan penguasaan dalam mendeskripsikan dan mengidentifikasi informasi spesifik dan informasi umum terkait animal native to Indonesian wildlife.</v>
      </c>
      <c r="AN20" s="322" t="str">
        <f>PJOK.!AA17</f>
        <v xml:space="preserve">Menunjukkan penguasaan dalam memahami kombinasi gerak spesifik dalam berbagai permainan bola kecil.    </v>
      </c>
      <c r="AO20" s="322" t="str">
        <f>Infmtk!AA17</f>
        <v>Menunjukkan penguasaan dalam menggunakan analisis data.</v>
      </c>
      <c r="AP20" s="322" t="str">
        <f>SNIpra!AA17</f>
        <v>Menunjukkan penguasaan dalam memahami dan menghasilkan produk kerajinan tekstil bahan alam yang praktiis, ekonomis, bernilai fungsi dan bernilai budaya.</v>
      </c>
      <c r="AQ20" s="322" t="str">
        <f>'B. Jawa'!AA17</f>
        <v>Menunjukkan penguasaan dalam menelaah teks piwulang serat Wulangreh pupuh Dhandhanggula,</v>
      </c>
      <c r="AR20" s="321" t="str">
        <f>Aqidah!AB17</f>
        <v>Perlu bantuan dalam memahami kisah keteladanan sahabat Umar bin Khattab dan Sayyidah Aisyah r.a.</v>
      </c>
      <c r="AS20" s="322" t="str">
        <f>Qurdis!AB17</f>
        <v>Perlu bantuan dalam memahami isi kandungan hadits riwayat Baihaqi dari Ibnu Abbas ra dan hadis riwayat Tirmidzi dari hHasan Bin Ali ra tentang meraih berkah melalui jujur dalam muamalah.</v>
      </c>
      <c r="AT20" s="323" t="str">
        <f>Fqh!AB17</f>
        <v>Perlu bantuan dalam memahami penyembelihan, kurban dan akikah.</v>
      </c>
      <c r="AU20" s="322" t="str">
        <f>S.K.I!AB17</f>
        <v>Perlu bantuan dalam menganalisis perkembangan pemikiran Islam kontemporer.</v>
      </c>
      <c r="AV20" s="322" t="str">
        <f>'B. Arab'!AB17</f>
        <v>Perlu bantuan dalam memahami huruf lam nafi dan lam nahi serta isim kana.</v>
      </c>
      <c r="AW20" s="322" t="str">
        <f>Aswaja!AB17</f>
        <v>Perlu bantuan dalam memahami budaya bedug dan kenthongan sebagai penanda shalat</v>
      </c>
      <c r="AX20" s="322" t="str">
        <f>IF(PAIS!AI16="","",PAIS!AI16)</f>
        <v>Perlu bantuan dalam Mata Pelajaran Bahasa Arab terutama dalam materi Materi angka dalam bahasa Arab dari 1 - 100 dan kalimat struktur khobar muqaddam mubtada' muakkhar</v>
      </c>
      <c r="AY20" s="322" t="str">
        <f>Pkn!AB17</f>
        <v>Perlu bantuan dalam Menyebutkan Hak dan Kewajiban Warga Negara</v>
      </c>
      <c r="AZ20" s="322" t="str">
        <f>'B. Indo'!AB17</f>
        <v>Perlu bantuan dalam memahami isi teks deskripsi, menggunakan konjungsi dalam teks deskripsi dan menyimak konjungsi dalam teks deskripsi, memahami sudut pandang dalam teks deskripsi.</v>
      </c>
      <c r="BA20" s="322" t="str">
        <f>MTK!AB17</f>
        <v>Perlu bantuan dalam melakukan transformasi tunggal (refleksi, translasi, rotasi, dilatasi).</v>
      </c>
      <c r="BB20" s="322" t="str">
        <f>IPA.!AB17</f>
        <v>Perlu bantuan dalam mendeskripsikan sistem koordinasi, sistem reproduksi, dan homeostatis pada manusia</v>
      </c>
      <c r="BC20" s="321" t="str">
        <f>IPS.!AB17</f>
        <v>Perlu bantuan dalam menganalisis bentuk-bentuk kegiatan ekonomi berbasis perkembangan teknologi digital.</v>
      </c>
      <c r="BD20" s="322" t="str">
        <f>'B. Ingg'!AB17</f>
        <v>Perlu bantuan dalam memahami dan mengidentifikasi informasi terkait personal experience (recount text) dengan unsur kebahasaan yang sesuai.</v>
      </c>
      <c r="BE20" s="322" t="str">
        <f>PJOK.!AB17</f>
        <v>Perlu bantuan dalam memahami variasi dan kombinasi gerak spesifik dalam permainan bola besar.</v>
      </c>
      <c r="BF20" s="322" t="str">
        <f>Infmtk!AB17</f>
        <v>Perlu bantuan dalam memahami Algoritma pemrograman.</v>
      </c>
      <c r="BG20" s="322" t="str">
        <f>SNIpra!AB17</f>
        <v>Perlu bantuan dalam menentukan produk kerajinan tekstil bahan sintesis yang praktis, ekonomis, bernilai fungsi dan bernilai budaya.</v>
      </c>
      <c r="BH20" s="322" t="str">
        <f>'B. Jawa'!AB17</f>
        <v>Perlu bantuan dalam memahami teks deskriptif tentang upacara adat daerah.</v>
      </c>
    </row>
    <row r="21" spans="1:60" ht="33.950000000000003" customHeight="1" x14ac:dyDescent="0.25">
      <c r="A21" s="166"/>
      <c r="B21" s="430">
        <f t="shared" si="4"/>
        <v>9</v>
      </c>
      <c r="C21" s="431">
        <f>IF(Data!F13="","",Data!F13)</f>
        <v>2088</v>
      </c>
      <c r="D21" s="431" t="str">
        <f>IF(Data!G13="","",Data!G13)</f>
        <v>3106632526</v>
      </c>
      <c r="E21" s="432" t="str">
        <f>IF(Data!H13="","",Data!H13)</f>
        <v>INDAH VIOLAFITRA</v>
      </c>
      <c r="F21" s="433" t="str">
        <f>IF(Data!I13="","",Data!I13)</f>
        <v>P</v>
      </c>
      <c r="G21" s="274">
        <f>Aqidah!Z18</f>
        <v>81</v>
      </c>
      <c r="H21" s="274">
        <f>Qurdis!Z18</f>
        <v>84</v>
      </c>
      <c r="I21" s="274">
        <f>Fqh!Z18</f>
        <v>77</v>
      </c>
      <c r="J21" s="274">
        <f>S.K.I!Z18</f>
        <v>84</v>
      </c>
      <c r="K21" s="274">
        <f>'B. Arab'!Z18</f>
        <v>76</v>
      </c>
      <c r="L21" s="274">
        <f>Aswaja!Z18</f>
        <v>76</v>
      </c>
      <c r="M21" s="608">
        <f t="shared" si="1"/>
        <v>81.5</v>
      </c>
      <c r="N21" s="274">
        <f>Pkn!Z18</f>
        <v>85</v>
      </c>
      <c r="O21" s="274">
        <f>'B. Indo'!Z18</f>
        <v>76</v>
      </c>
      <c r="P21" s="274">
        <f>MTK!Z18</f>
        <v>78</v>
      </c>
      <c r="Q21" s="274">
        <f>IPA.!Z18</f>
        <v>77</v>
      </c>
      <c r="R21" s="274">
        <f>IPS.!Z18</f>
        <v>83</v>
      </c>
      <c r="S21" s="274">
        <f>'B. Ingg'!Z18</f>
        <v>80</v>
      </c>
      <c r="T21" s="274">
        <f>PJOK.!Z18</f>
        <v>83</v>
      </c>
      <c r="U21" s="274">
        <f>Infmtk!Z18</f>
        <v>77</v>
      </c>
      <c r="V21" s="274">
        <f>SNIpra!Z18</f>
        <v>83</v>
      </c>
      <c r="W21" s="274">
        <f>'B. Jawa'!Z18</f>
        <v>76</v>
      </c>
      <c r="X21" s="276">
        <f t="shared" si="0"/>
        <v>1357.5</v>
      </c>
      <c r="Y21" s="275">
        <f t="shared" si="2"/>
        <v>20</v>
      </c>
      <c r="Z21" s="268">
        <f t="shared" si="3"/>
        <v>79.852941176470594</v>
      </c>
      <c r="AA21" s="321" t="str">
        <f>Aqidah!AA18</f>
        <v>Menunjukkan penguasaan dalam memahami kisah keteladanan sahabat Umar bin Khattab dan Sayyidah Aisyah r.a.</v>
      </c>
      <c r="AB21" s="322" t="str">
        <f>Qurdis!AA18</f>
        <v>Menunjukkan penguasaan dalam mampu memahami dan mempraktikkan hukum bacaan mad lazim mussaqal harfi dan mad lazim mukhaffah khalqi dan bacaan mad lazim mukkhaffah harfi dan mad wajib mukkhaffah khalqi.</v>
      </c>
      <c r="AC21" s="323" t="str">
        <f>Fqh!AA18</f>
        <v>Menunjukkan penguasaan dalam memahami ariyah dan wadiah.</v>
      </c>
      <c r="AD21" s="322" t="str">
        <f>S.K.I!AA18</f>
        <v>Menunjukkan penguasaan dalam menjelaskan sejarah perkembangan Islam di Indonesia pada masa kolonialisme.</v>
      </c>
      <c r="AE21" s="322" t="str">
        <f>'B. Arab'!AA18</f>
        <v>Menunjukkan penguasaan dalam memahami fi'il madhi dan perubahannya mengikuti isim dhomir.</v>
      </c>
      <c r="AF21" s="322" t="str">
        <f>Aswaja!AA18</f>
        <v>Menunjukkan penguasaan dalam memahami budaya bedug dan kenthongan sebagai penanda shalat</v>
      </c>
      <c r="AG21" s="322" t="str">
        <f>IF(PAIS!AH17="","",PAIS!AH17)</f>
        <v>Menunjukkan penguasaan dalam Mata Pelajaran Fiqih terutama dalam materi Menjelaskan pengertian, syarat, rukun, dan ketentuan dalam shalat jum'at beserta ketentuan-ketentuan dalam khutbah jum'at dan amaliyah - amaliyah sunnah yang disyariatkan dihari jum'at</v>
      </c>
      <c r="AH21" s="322" t="str">
        <f>Pkn!AA18</f>
        <v>Menunjukkan penguasaan dalam Memahami Implementasi Pancasila dalam Kehidupan Bernegara</v>
      </c>
      <c r="AI21" s="322" t="str">
        <f>'B. Indo'!AA18</f>
        <v>Menunjukkan penguasaan dalam memahami informasi dalam teks rekon, membedakan fakta, opini, dan asumsi dalam teks rekon.</v>
      </c>
      <c r="AJ21" s="322" t="str">
        <f>MTK!AA18</f>
        <v>Menunjukkan penguasaan dalam membaca, menulis, dan membandingkan bilangan berpangkat dan akar, serta notasi ilmiah.</v>
      </c>
      <c r="AK21" s="322" t="str">
        <f>IPA.!AA18</f>
        <v>Menunjukkan penguasaan dalam mendeskripsikan konsep tekanan pada zat padat, cair, dan gas</v>
      </c>
      <c r="AL21" s="321" t="str">
        <f>IPS.!AA18</f>
        <v>Menunjukkan penguasaan dalam mengidentifikasi bentuk dan contoh perubahan sosial.</v>
      </c>
      <c r="AM21" s="322" t="str">
        <f>'B. Ingg'!AA18</f>
        <v>Menunjukkan penguasaan dalam memahami dan mengidentifikasi informasi terkait personal experience (recount text) dengan unsur kebahasaan yang sesuai.</v>
      </c>
      <c r="AN21" s="322" t="str">
        <f>PJOK.!AA18</f>
        <v>Menunjukkan penguasaan dalam memahami variasi dan kombinasi gerak spesifik dalam permainan bola besar.</v>
      </c>
      <c r="AO21" s="322" t="str">
        <f>Infmtk!AA18</f>
        <v>Menunjukkan penguasaan dalam menggunakan analisis data.</v>
      </c>
      <c r="AP21" s="322" t="str">
        <f>SNIpra!AA18</f>
        <v>Menunjukkan penguasaan dalam menentukan produk kerajinan tekstil bahan sintesis yang praktis, ekonomis, bernilai fungsi dan bernilai budaya.</v>
      </c>
      <c r="AQ21" s="322" t="str">
        <f>'B. Jawa'!AA18</f>
        <v>Menunjukkan penguasaan dalam memahami teks cerita Ramayana Anoman Duta.</v>
      </c>
      <c r="AR21" s="321" t="str">
        <f>Aqidah!AB18</f>
        <v>Perlu bantuan dalam memahami adab kepada saudara, teman dan tetangga.</v>
      </c>
      <c r="AS21" s="322" t="str">
        <f>Qurdis!AB18</f>
        <v>Perlu bantuan dalam memahami isi kandungan hadits riwayat Baihaqi dari Ibnu Abbas ra dan hadis riwayat Tirmidzi dari hHasan Bin Ali ra tentang meraih berkah melalui jujur dalam muamalah.</v>
      </c>
      <c r="AT21" s="323" t="str">
        <f>Fqh!AB18</f>
        <v>Perlu bantuan dalam memahami penyembelihan, kurban dan akikah.</v>
      </c>
      <c r="AU21" s="322" t="str">
        <f>S.K.I!AB18</f>
        <v>Perlu bantuan dalam menganalisis perkembangan pemikiran Islam kontemporer.</v>
      </c>
      <c r="AV21" s="322" t="str">
        <f>'B. Arab'!AB18</f>
        <v>Perlu bantuan dalam memahami isim tafdhil dan penerapannya.</v>
      </c>
      <c r="AW21" s="322" t="str">
        <f>Aswaja!AB18</f>
        <v>Perlu bantuan dalam memahami seni terbangan</v>
      </c>
      <c r="AX21" s="322" t="str">
        <f>IF(PAIS!AI17="","",PAIS!AI17)</f>
        <v>Perlu bantuan dalam Mata Pelajaran Bahasa Arab terutama dalam materi Materi angka dalam bahasa Arab dari 1 - 100 dan kalimat struktur khobar muqaddam mubtada' muakkhar</v>
      </c>
      <c r="AY21" s="322" t="str">
        <f>Pkn!AB18</f>
        <v>Perlu bantuan dalam Menyebutkan Hak dan Kewajiban Warga Negara</v>
      </c>
      <c r="AZ21" s="322" t="str">
        <f>'B. Indo'!AB18</f>
        <v>Perlu bantuan dalam memahami isi teks deskripsi, menggunakan konjungsi dalam teks deskripsi dan menyimak konjungsi dalam teks deskripsi, memahami sudut pandang dalam teks deskripsi.</v>
      </c>
      <c r="BA21" s="322" t="str">
        <f>MTK!AB18</f>
        <v>Perlu bantuan dalam melakukan transformasi tunggal (refleksi, translasi, rotasi, dilatasi).</v>
      </c>
      <c r="BB21" s="322" t="str">
        <f>IPA.!AB18</f>
        <v>Perlu bantuan dalam mendeskripsikan konsep listrik, magnet, dan sumber energi alternatif</v>
      </c>
      <c r="BC21" s="321" t="str">
        <f>IPS.!AB18</f>
        <v>Perlu bantuan dalam menganalisis bentuk-bentuk kegiatan ekonomi berbasis perkembangan teknologi digital.</v>
      </c>
      <c r="BD21" s="322" t="str">
        <f>'B. Ingg'!AB18</f>
        <v>Perlu bantuan dalam menyajikan recount text berdasarkan pengalaman pribadi yang sesuai dengan penggunaan simple past tense dan connectors.</v>
      </c>
      <c r="BE21" s="322" t="str">
        <f>PJOK.!AB18</f>
        <v xml:space="preserve">Perlu bantuan dalam memahami kombinasi gerak spesifik dalam berbagai permainan bola kecil.    </v>
      </c>
      <c r="BF21" s="322" t="str">
        <f>Infmtk!AB18</f>
        <v>Perlu bantuan dalam memahami Algoritma pemrograman.</v>
      </c>
      <c r="BG21" s="322" t="str">
        <f>SNIpra!AB18</f>
        <v>Perlu bantuan dalam memahami dan menghasilkan produk kerajinan tekstil bahan alam yang praktiis, ekonomis, bernilai fungsi dan bernilai budaya.</v>
      </c>
      <c r="BH21" s="322" t="str">
        <f>'B. Jawa'!AB18</f>
        <v>Perlu bantuan dalam menelaah teks piwulang serat Wulangreh pupuh Dhandhanggula,</v>
      </c>
    </row>
    <row r="22" spans="1:60" ht="33.950000000000003" customHeight="1" x14ac:dyDescent="0.25">
      <c r="A22" s="165"/>
      <c r="B22" s="269">
        <f t="shared" si="4"/>
        <v>10</v>
      </c>
      <c r="C22" s="270">
        <f>IF(Data!F14="","",Data!F14)</f>
        <v>2109</v>
      </c>
      <c r="D22" s="270" t="str">
        <f>IF(Data!G14="","",Data!G14)</f>
        <v>3092608052</v>
      </c>
      <c r="E22" s="271" t="str">
        <f>IF(Data!H14="","",Data!H14)</f>
        <v>KEVIN FAHREZI</v>
      </c>
      <c r="F22" s="272" t="str">
        <f>IF(Data!I14="","",Data!I14)</f>
        <v>L</v>
      </c>
      <c r="G22" s="274">
        <v>91</v>
      </c>
      <c r="H22" s="274">
        <v>92</v>
      </c>
      <c r="I22" s="274">
        <v>91</v>
      </c>
      <c r="J22" s="274">
        <v>92</v>
      </c>
      <c r="K22" s="274">
        <f>'B. Arab'!Z19</f>
        <v>76</v>
      </c>
      <c r="L22" s="274">
        <f>Aswaja!Z19</f>
        <v>76</v>
      </c>
      <c r="M22" s="608">
        <f t="shared" si="1"/>
        <v>91.5</v>
      </c>
      <c r="N22" s="274">
        <v>93</v>
      </c>
      <c r="O22" s="274">
        <f>'B. Indo'!Z19</f>
        <v>80</v>
      </c>
      <c r="P22" s="274">
        <f>MTK!Z19</f>
        <v>77</v>
      </c>
      <c r="Q22" s="274">
        <f>IPA.!Z19</f>
        <v>76</v>
      </c>
      <c r="R22" s="274">
        <f>IPS.!Z19</f>
        <v>85</v>
      </c>
      <c r="S22" s="274">
        <f>'B. Ingg'!Z19</f>
        <v>81</v>
      </c>
      <c r="T22" s="274">
        <f>PJOK.!Z19</f>
        <v>92</v>
      </c>
      <c r="U22" s="274">
        <f>Infmtk!Z19</f>
        <v>76</v>
      </c>
      <c r="V22" s="274">
        <f>SNIpra!Z19</f>
        <v>80</v>
      </c>
      <c r="W22" s="274">
        <f>'B. Jawa'!Z19</f>
        <v>84</v>
      </c>
      <c r="X22" s="276">
        <f t="shared" si="0"/>
        <v>1433.5</v>
      </c>
      <c r="Y22" s="275">
        <f t="shared" si="2"/>
        <v>6</v>
      </c>
      <c r="Z22" s="268">
        <f t="shared" si="3"/>
        <v>84.32352941176471</v>
      </c>
      <c r="AA22" s="321" t="str">
        <f>Aqidah!AA19</f>
        <v>Menunjukkan penguasaan dalam memahami kisah keteladanan sahabat Umar bin Khattab dan Sayyidah Aisyah r.a.</v>
      </c>
      <c r="AB22" s="322" t="str">
        <f>Qurdis!AA19</f>
        <v>Menunjukkan penguasaan dalam memahami isi kandungan Qs. Al Muthafifin ayat 1 sampai 7 dan QS AL An'am ayat 152 tentang meraih keberkahan dengan sikap jujur dalam muamalah.</v>
      </c>
      <c r="AC22" s="323" t="str">
        <f>Fqh!AA19</f>
        <v>Menunjukkan penguasaan dalam memahami ariyah dan wadiah.</v>
      </c>
      <c r="AD22" s="322" t="str">
        <f>S.K.I!AA19</f>
        <v>Menunjukkan penguasaan dalam memahami peran Ulama dalam memperjuangkan kemerdekaan melalui Islam.</v>
      </c>
      <c r="AE22" s="322" t="str">
        <f>'B. Arab'!AA19</f>
        <v>Menunjukkan penguasaan dalam memahami isim tafdhil dan penerapannya.</v>
      </c>
      <c r="AF22" s="322" t="str">
        <f>Aswaja!AA19</f>
        <v>Menunjukkan penguasaan dalam memahami sifat rasul dan kitab mu'tabarah</v>
      </c>
      <c r="AG22" s="322" t="str">
        <f>IF(PAIS!AH18="","",PAIS!AH18)</f>
        <v xml:space="preserve">Menunjukkan penguasaan dalam Mata Pelajaran Qur'an - Hadits terutama dalam materi memahai isi kandungan surat Al Balad, Surat Az Zumar, surat Al Baqarah ayat 153 serta mampu mengamalkan nilai positif dan menghindari nili-nilai negatif sebagaimana keterangan dalam surat dan ayat tersebut </v>
      </c>
      <c r="AH22" s="322" t="str">
        <f>Pkn!AA19</f>
        <v>Menunjukkan penguasaan dalam Menerapkan Nilai-Nilai Pancasila dalam Kehidupan Keseharian</v>
      </c>
      <c r="AI22" s="322" t="str">
        <f>'B. Indo'!AA19</f>
        <v>Menunjukkan penguasaan dalam memahami informasi dalam teks rekon, membedakan fakta, opini, dan asumsi dalam teks rekon.</v>
      </c>
      <c r="AJ22" s="322" t="str">
        <f>MTK!AA19</f>
        <v>Menunjukkan penguasaan dalam membaca, menulis, dan membandingkan bilangan berpangkat dan akar, serta notasi ilmiah.</v>
      </c>
      <c r="AK22" s="322" t="str">
        <f>IPA.!AA19</f>
        <v>Menunjukkan penguasaan dalam mendeskripsikan pertumbuhan dan perkembangan pada manusia, hewan, dan tumbuhan</v>
      </c>
      <c r="AL22" s="321" t="str">
        <f>IPS.!AA19</f>
        <v>Menunjukkan penguasaan dalam mengidentifikasi bentuk dan contoh perubahan sosial.</v>
      </c>
      <c r="AM22" s="322" t="str">
        <f>'B. Ingg'!AA19</f>
        <v>Menunjukkan penguasaan dalam mendeskripsikan dan mengidentifikasi informasi spesifik dan informasi umum terkait animal native to Indonesian wildlife.</v>
      </c>
      <c r="AN22" s="322" t="str">
        <f>PJOK.!AA19</f>
        <v>Menunjukkan penguasaan dalam memahami variasi dan kombinasi gerak spesifik dalam permainan bola besar.</v>
      </c>
      <c r="AO22" s="322" t="str">
        <f>Infmtk!AA19</f>
        <v>Menunjukkan penguasaan dalam menggunakan analisis data.</v>
      </c>
      <c r="AP22" s="322" t="str">
        <f>SNIpra!AA19</f>
        <v>Menunjukkan penguasaan dalam merancang produk kerajinan dengan memodifikasi bahan, alat, dan teknik sesuai potensi lingkungan/kearifan lokal berdasarkan hasil pengamatannya.</v>
      </c>
      <c r="AQ22" s="322" t="str">
        <f>'B. Jawa'!AA19</f>
        <v>Menunjukkan penguasaan dalam memahami teks cerita Ramayana Anoman Duta.</v>
      </c>
      <c r="AR22" s="321" t="str">
        <f>Aqidah!AB19</f>
        <v>Perlu bantuan dalam memahami iman kepada hari akhir dan akhlak terpuji kepada diri sendiri.</v>
      </c>
      <c r="AS22" s="322" t="str">
        <f>Qurdis!AB19</f>
        <v>Perlu bantuan dalam memahami isi kandungan hadits riwayat Baihaqi dari Ibnu Abbas ra dan hadis riwayat Tirmidzi dari hHasan Bin Ali ra tentang meraih berkah melalui jujur dalam muamalah.</v>
      </c>
      <c r="AT22" s="323" t="str">
        <f>Fqh!AB19</f>
        <v>Perlu bantuan dalam memahami penyembelihan, kurban dan akikah.</v>
      </c>
      <c r="AU22" s="322" t="str">
        <f>S.K.I!AB19</f>
        <v>Perlu bantuan dalam menjelaskan sejarah perkembangan Islam di Indonesia pada masa kolonialisme.</v>
      </c>
      <c r="AV22" s="322" t="str">
        <f>'B. Arab'!AB19</f>
        <v>Perlu bantuan dalam memahami fi'il madhi dan perubahannya mengikuti isim dhomir.</v>
      </c>
      <c r="AW22" s="322" t="str">
        <f>Aswaja!AB19</f>
        <v>Perlu bantuan dalam memahami seni terbangan</v>
      </c>
      <c r="AX22" s="322" t="str">
        <f>IF(PAIS!AI18="","",PAIS!AI18)</f>
        <v>Perlu bantuan dalam Mata Pelajaran Aqidah - Akhlak terutama dalam materi Menerapkan adab membaca Al- Qur'an dan adab berdo'a serta mempraktekannya.</v>
      </c>
      <c r="AY22" s="322" t="str">
        <f>Pkn!AB19</f>
        <v>Perlu bantuan dalam Memahami Implementasi Pancasila dalam Kehidupan Bernegara</v>
      </c>
      <c r="AZ22" s="322" t="str">
        <f>'B. Indo'!AB19</f>
        <v>Perlu bantuan dalam memahami isi teks deskripsi, menggunakan konjungsi dalam teks deskripsi dan menyimak konjungsi dalam teks deskripsi, memahami sudut pandang dalam teks deskripsi.</v>
      </c>
      <c r="BA22" s="322" t="str">
        <f>MTK!AB19</f>
        <v>Perlu bantuan dalam melakukan transformasi tunggal (refleksi, translasi, rotasi, dilatasi).</v>
      </c>
      <c r="BB22" s="322" t="str">
        <f>IPA.!AB19</f>
        <v>Perlu bantuan dalam mendeskripsikan konsep tekanan pada zat padat, cair, dan gas</v>
      </c>
      <c r="BC22" s="321" t="str">
        <f>IPS.!AB19</f>
        <v>Perlu bantuan dalam memahami perbedaan globalisasi dan modernisasi.</v>
      </c>
      <c r="BD22" s="322" t="str">
        <f>'B. Ingg'!AB19</f>
        <v>Perlu bantuan dalam menyajikan recount text berdasarkan pengalaman pribadi yang sesuai dengan penggunaan simple past tense dan connectors.</v>
      </c>
      <c r="BE22" s="322" t="str">
        <f>PJOK.!AB19</f>
        <v xml:space="preserve">Perlu bantuan dalam memahami kombinasi gerak spesifik dalam berbagai permainan bola kecil.    </v>
      </c>
      <c r="BF22" s="322" t="str">
        <f>Infmtk!AB19</f>
        <v>Perlu bantuan dalam memahami Algoritma pemrograman.</v>
      </c>
      <c r="BG22" s="322" t="str">
        <f>SNIpra!AB19</f>
        <v>Perlu bantuan dalam memahami dan menghasilkan produk kerajinan tekstil bahan alam yang praktiis, ekonomis, bernilai fungsi dan bernilai budaya.</v>
      </c>
      <c r="BH22" s="322" t="str">
        <f>'B. Jawa'!AB19</f>
        <v>Perlu bantuan dalam menelaah teks piwulang serat Wulangreh pupuh Dhandhanggula,</v>
      </c>
    </row>
    <row r="23" spans="1:60" ht="33.950000000000003" customHeight="1" x14ac:dyDescent="0.25">
      <c r="A23" s="166"/>
      <c r="B23" s="430">
        <f t="shared" si="4"/>
        <v>11</v>
      </c>
      <c r="C23" s="431">
        <f>IF(Data!F15="","",Data!F15)</f>
        <v>2096</v>
      </c>
      <c r="D23" s="431" t="str">
        <f>IF(Data!G15="","",Data!G15)</f>
        <v>0107523037</v>
      </c>
      <c r="E23" s="432" t="str">
        <f>IF(Data!H15="","",Data!H15)</f>
        <v>M. IZAM AZMI</v>
      </c>
      <c r="F23" s="433" t="str">
        <f>IF(Data!I15="","",Data!I15)</f>
        <v>L</v>
      </c>
      <c r="G23" s="274">
        <v>90</v>
      </c>
      <c r="H23" s="274">
        <v>91</v>
      </c>
      <c r="I23" s="274">
        <v>91</v>
      </c>
      <c r="J23" s="274">
        <v>91</v>
      </c>
      <c r="K23" s="274">
        <f>'B. Arab'!Z20</f>
        <v>77</v>
      </c>
      <c r="L23" s="274">
        <f>Aswaja!Z20</f>
        <v>76</v>
      </c>
      <c r="M23" s="608">
        <f t="shared" si="1"/>
        <v>90.75</v>
      </c>
      <c r="N23" s="274">
        <v>94</v>
      </c>
      <c r="O23" s="274">
        <f>'B. Indo'!Z20</f>
        <v>76</v>
      </c>
      <c r="P23" s="274">
        <f>MTK!Z20</f>
        <v>78</v>
      </c>
      <c r="Q23" s="274">
        <f>IPA.!Z20</f>
        <v>76</v>
      </c>
      <c r="R23" s="274">
        <f>IPS.!Z20</f>
        <v>81</v>
      </c>
      <c r="S23" s="274">
        <f>'B. Ingg'!Z20</f>
        <v>80</v>
      </c>
      <c r="T23" s="274">
        <f>PJOK.!Z20</f>
        <v>88</v>
      </c>
      <c r="U23" s="274">
        <f>Infmtk!Z20</f>
        <v>79</v>
      </c>
      <c r="V23" s="274">
        <f>SNIpra!Z20</f>
        <v>78</v>
      </c>
      <c r="W23" s="274">
        <f>'B. Jawa'!Z20</f>
        <v>80</v>
      </c>
      <c r="X23" s="276">
        <f t="shared" si="0"/>
        <v>1416.75</v>
      </c>
      <c r="Y23" s="275">
        <f t="shared" si="2"/>
        <v>13</v>
      </c>
      <c r="Z23" s="268">
        <f t="shared" si="3"/>
        <v>83.338235294117652</v>
      </c>
      <c r="AA23" s="321" t="str">
        <f>Aqidah!AA20</f>
        <v>Menunjukkan penguasaan dalam memahami iman kepada hari akhir dan akhlak terpuji kepada diri sendiri.</v>
      </c>
      <c r="AB23" s="322" t="str">
        <f>Qurdis!AA20</f>
        <v>Menunjukkan penguasaan dalam mampu memahami dan mempraktikkan hukum bacaan mad lazim mussaqal harfi dan mad lazim mukhaffah khalqi dan bacaan mad lazim mukkhaffah harfi dan mad wajib mukkhaffah khalqi.</v>
      </c>
      <c r="AC23" s="323" t="str">
        <f>Fqh!AA20</f>
        <v>Menunjukkan penguasaan dalam memahami jual beli, khiyar, qirad dan riba.</v>
      </c>
      <c r="AD23" s="322" t="str">
        <f>S.K.I!AA20</f>
        <v>Menunjukkan penguasaan dalam menganalisis perkembangan pemikiran Islam kontemporer.</v>
      </c>
      <c r="AE23" s="322" t="str">
        <f>'B. Arab'!AA20</f>
        <v>Menunjukkan penguasaan dalam memahami isim tafdhil dan penerapannya.</v>
      </c>
      <c r="AF23" s="322" t="str">
        <f>Aswaja!AA20</f>
        <v>Menunjukkan penguasaan dalam memahami sifat rasul dan kitab mu'tabarah</v>
      </c>
      <c r="AG23" s="322" t="str">
        <f>IF(PAIS!AH19="","",PAIS!AH19)</f>
        <v>Menunjukkan penguasaan dalam Mata Pelajaran Qur'an - Hadits terutama dalam materi Memahami serta mampu mempraktikkan hukum bacaan mad thobi'I, mad wajib muttashil, dan mad jais munfashil dalam surat pendek pilihan</v>
      </c>
      <c r="AH23" s="322" t="str">
        <f>Pkn!AA20</f>
        <v>Menunjukkan penguasaan dalam Menyebutkan Hak dan Kewajiban Warga Negara</v>
      </c>
      <c r="AI23" s="322" t="str">
        <f>'B. Indo'!AA20</f>
        <v>Menunjukkan penguasaan dalam memahami informasi dalam teks rekon, membedakan fakta, opini, dan asumsi dalam teks rekon.</v>
      </c>
      <c r="AJ23" s="322" t="str">
        <f>MTK!AA20</f>
        <v>Menunjukkan penguasaan dalam membaca, menulis, dan membandingkan bilangan berpangkat dan akar, serta notasi ilmiah.</v>
      </c>
      <c r="AK23" s="322" t="str">
        <f>IPA.!AA20</f>
        <v>Menunjukkan penguasaan dalam mendeskripsikan sistem koordinasi, sistem reproduksi, dan homeostatis pada manusia</v>
      </c>
      <c r="AL23" s="321" t="str">
        <f>IPS.!AA20</f>
        <v>Menunjukkan penguasaan dalam mengidentifikasi bentuk dan contoh perubahan sosial.</v>
      </c>
      <c r="AM23" s="322" t="str">
        <f>'B. Ingg'!AA20</f>
        <v>Menunjukkan penguasaan dalam mendeskripsikan dan mengidentifikasi informasi spesifik dan informasi umum terkait animal native to Indonesian wildlife.</v>
      </c>
      <c r="AN23" s="322" t="str">
        <f>PJOK.!AA20</f>
        <v>Menunjukkan penguasaan dalam memahami kombinasi gerak spesifik jalan, lari, lompat, dan lempar dalam berbagai permainan.</v>
      </c>
      <c r="AO23" s="322" t="str">
        <f>Infmtk!AA20</f>
        <v>Menunjukkan penguasaan dalam menggunakan analisis data.</v>
      </c>
      <c r="AP23" s="322" t="str">
        <f>SNIpra!AA20</f>
        <v>Menunjukkan penguasaan dalam merancang produk kerajinan dengan memodifikasi bahan, alat, dan teknik sesuai potensi lingkungan/kearifan lokal berdasarkan hasil pengamatannya.</v>
      </c>
      <c r="AQ23" s="322" t="str">
        <f>'B. Jawa'!AA20</f>
        <v>Menunjukkan penguasaan dalam menelaah teks piwulang serat Wulangreh pupuh Dhandhanggula,</v>
      </c>
      <c r="AR23" s="321" t="str">
        <f>Aqidah!AB20</f>
        <v>Perlu bantuan dalam memahami kisah keteladanan sahabat Umar bin Khattab dan Sayyidah Aisyah r.a.</v>
      </c>
      <c r="AS23" s="322" t="str">
        <f>Qurdis!AB20</f>
        <v>Perlu bantuan dalam memahami isi kandungan hadits riwayat Baihaqi dari Ibnu Abbas ra dan hadis riwayat Tirmidzi dari hHasan Bin Ali ra tentang meraih berkah melalui jujur dalam muamalah.</v>
      </c>
      <c r="AT23" s="323" t="str">
        <f>Fqh!AB20</f>
        <v>Perlu bantuan dalam memahami ariyah dan wadiah.</v>
      </c>
      <c r="AU23" s="322" t="str">
        <f>S.K.I!AB20</f>
        <v>Perlu bantuan dalam menjelaskan sejarah perkembangan Islam di Indonesia pada masa kolonialisme.</v>
      </c>
      <c r="AV23" s="322" t="str">
        <f>'B. Arab'!AB20</f>
        <v>Perlu bantuan dalam memahami huruf lam nafi dan lam nahi serta isim kana.</v>
      </c>
      <c r="AW23" s="322" t="str">
        <f>Aswaja!AB20</f>
        <v>Perlu bantuan dalam memahami budaya bedug dan kenthongan sebagai penanda shalat</v>
      </c>
      <c r="AX23" s="322" t="str">
        <f>IF(PAIS!AI19="","",PAIS!AI19)</f>
        <v>Perlu bantuan dalam Mata Pelajaran Bahasa Arab terutama dalam materi Materi angka dalam bahasa Arab dari 1 - 100 dan kalimat struktur khobar muqaddam mubtada' muakkhar</v>
      </c>
      <c r="AY23" s="322" t="str">
        <f>Pkn!AB20</f>
        <v>Perlu bantuan dalam Memahami Implementasi Pancasila dalam Kehidupan Bernegara</v>
      </c>
      <c r="AZ23" s="322" t="str">
        <f>'B. Indo'!AB20</f>
        <v>Perlu bantuan dalam memahami isi teks deskripsi, menggunakan konjungsi dalam teks deskripsi dan menyimak konjungsi dalam teks deskripsi, memahami sudut pandang dalam teks deskripsi.</v>
      </c>
      <c r="BA23" s="322" t="str">
        <f>MTK!AB20</f>
        <v>Perlu bantuan dalam melakukan transformasi tunggal (refleksi, translasi, rotasi, dilatasi).</v>
      </c>
      <c r="BB23" s="322" t="str">
        <f>IPA.!AB20</f>
        <v>Perlu bantuan dalam mendeskripsikan konsep listrik, magnet, dan sumber energi alternatif</v>
      </c>
      <c r="BC23" s="321" t="str">
        <f>IPS.!AB20</f>
        <v>Perlu bantuan dalam memahami perbedaan globalisasi dan modernisasi.</v>
      </c>
      <c r="BD23" s="322" t="str">
        <f>'B. Ingg'!AB20</f>
        <v>Perlu bantuan dalam memahami dan mengidentifikasi informasi terkait personal experience (recount text) dengan unsur kebahasaan yang sesuai.</v>
      </c>
      <c r="BE23" s="322" t="str">
        <f>PJOK.!AB20</f>
        <v>Perlu bantuan dalam memahami variasi dan kombinasi gerak spesifik dalam permainan bola besar.</v>
      </c>
      <c r="BF23" s="322" t="str">
        <f>Infmtk!AB20</f>
        <v>Perlu bantuan dalam memahami Algoritma pemrograman.</v>
      </c>
      <c r="BG23" s="322" t="str">
        <f>SNIpra!AB20</f>
        <v>Perlu bantuan dalam menentukan produk kerajinan tekstil bahan sintesis yang praktis, ekonomis, bernilai fungsi dan bernilai budaya.</v>
      </c>
      <c r="BH23" s="322" t="str">
        <f>'B. Jawa'!AB20</f>
        <v>Perlu bantuan dalam memahami teks cerita Ramayana Anoman Duta.</v>
      </c>
    </row>
    <row r="24" spans="1:60" ht="33.950000000000003" customHeight="1" x14ac:dyDescent="0.25">
      <c r="A24" s="165"/>
      <c r="B24" s="269">
        <f t="shared" si="4"/>
        <v>12</v>
      </c>
      <c r="C24" s="270">
        <f>IF(Data!F16="","",Data!F16)</f>
        <v>2102</v>
      </c>
      <c r="D24" s="270" t="str">
        <f>IF(Data!G16="","",Data!G16)</f>
        <v>0104675982</v>
      </c>
      <c r="E24" s="271" t="str">
        <f>IF(Data!H16="","",Data!H16)</f>
        <v>M. RAFFY MAULA DANNY</v>
      </c>
      <c r="F24" s="272" t="str">
        <f>IF(Data!I16="","",Data!I16)</f>
        <v>L</v>
      </c>
      <c r="G24" s="274">
        <v>90</v>
      </c>
      <c r="H24" s="274">
        <v>90</v>
      </c>
      <c r="I24" s="274">
        <v>93</v>
      </c>
      <c r="J24" s="274">
        <v>91</v>
      </c>
      <c r="K24" s="274">
        <f>'B. Arab'!Z21</f>
        <v>76</v>
      </c>
      <c r="L24" s="274">
        <f>Aswaja!Z21</f>
        <v>84</v>
      </c>
      <c r="M24" s="608">
        <f t="shared" si="1"/>
        <v>91</v>
      </c>
      <c r="N24" s="274">
        <v>92</v>
      </c>
      <c r="O24" s="274">
        <f>'B. Indo'!Z21</f>
        <v>79</v>
      </c>
      <c r="P24" s="274">
        <f>MTK!Z21</f>
        <v>79</v>
      </c>
      <c r="Q24" s="274">
        <f>IPA.!Z21</f>
        <v>80</v>
      </c>
      <c r="R24" s="274">
        <f>IPS.!Z21</f>
        <v>85</v>
      </c>
      <c r="S24" s="274">
        <f>'B. Ingg'!Z21</f>
        <v>82</v>
      </c>
      <c r="T24" s="274">
        <f>PJOK.!Z21</f>
        <v>87</v>
      </c>
      <c r="U24" s="274">
        <f>Infmtk!Z21</f>
        <v>76</v>
      </c>
      <c r="V24" s="274">
        <f>SNIpra!Z21</f>
        <v>82</v>
      </c>
      <c r="W24" s="274">
        <f>'B. Jawa'!Z21</f>
        <v>86</v>
      </c>
      <c r="X24" s="276">
        <f t="shared" si="0"/>
        <v>1443</v>
      </c>
      <c r="Y24" s="275">
        <f t="shared" si="2"/>
        <v>4</v>
      </c>
      <c r="Z24" s="268">
        <f t="shared" si="3"/>
        <v>84.882352941176464</v>
      </c>
      <c r="AA24" s="321" t="str">
        <f>Aqidah!AA21</f>
        <v>Menunjukkan penguasaan dalam memahami iman kepada hari akhir dan akhlak terpuji kepada diri sendiri.</v>
      </c>
      <c r="AB24" s="322" t="str">
        <f>Qurdis!AA21</f>
        <v>Menunjukkan penguasaan dalam memahami isi kandungan Qs. Al Muthafifin ayat 1 sampai 7 dan QS AL An'am ayat 152 tentang meraih keberkahan dengan sikap jujur dalam muamalah.</v>
      </c>
      <c r="AC24" s="323" t="str">
        <f>Fqh!AA21</f>
        <v>Menunjukkan penguasaan dalam memahami jual beli, khiyar, qirad dan riba.</v>
      </c>
      <c r="AD24" s="322" t="str">
        <f>S.K.I!AA21</f>
        <v>Menunjukkan penguasaan dalam menganalisis perkembangan pemikiran Islam kontemporer.</v>
      </c>
      <c r="AE24" s="322" t="str">
        <f>'B. Arab'!AA21</f>
        <v>Menunjukkan penguasaan dalam memahami huruf lam nafi dan lam nahi serta isim kana.</v>
      </c>
      <c r="AF24" s="322" t="str">
        <f>Aswaja!AA21</f>
        <v>Menunjukkan penguasaan dalam memahami sifat rasul dan kitab mu'tabarah</v>
      </c>
      <c r="AG24" s="322" t="str">
        <f>IF(PAIS!AH20="","",PAIS!AH20)</f>
        <v xml:space="preserve">Menunjukkan penguasaan dalam Mata Pelajaran Qur'an - Hadits terutama dalam materi memahai isi kandungan surat Al Balad, Surat Az Zumar, surat Al Baqarah ayat 153 serta mampu mengamalkan nilai positif dan menghindari nili-nilai negatif sebagaimana keterangan dalam surat dan ayat tersebut </v>
      </c>
      <c r="AH24" s="322" t="str">
        <f>Pkn!AA21</f>
        <v>Menunjukkan penguasaan dalam Menyebutkan Hak dan Kewajiban Warga Negara</v>
      </c>
      <c r="AI24" s="322" t="str">
        <f>'B. Indo'!AA21</f>
        <v>Menunjukkan penguasaan dalam memahami informasi dalam teks rekon, membedakan fakta, opini, dan asumsi dalam teks rekon.</v>
      </c>
      <c r="AJ24" s="322" t="str">
        <f>MTK!AA21</f>
        <v>Menunjukkan penguasaan dalam melakukan transformasi tunggal (refleksi, translasi, rotasi, dilatasi).</v>
      </c>
      <c r="AK24" s="322" t="str">
        <f>IPA.!AA21</f>
        <v>Menunjukkan penguasaan dalam mendeskripsikan pertumbuhan dan perkembangan pada manusia, hewan, dan tumbuhan</v>
      </c>
      <c r="AL24" s="321" t="str">
        <f>IPS.!AA21</f>
        <v>Menunjukkan penguasaan dalam menganalisis bentuk-bentuk kegiatan ekonomi berbasis perkembangan teknologi digital.</v>
      </c>
      <c r="AM24" s="322" t="str">
        <f>'B. Ingg'!AA21</f>
        <v>Menunjukkan penguasaan dalam mendeskripsikan dan mengidentifikasi informasi spesifik dan informasi umum terkait animal native to Indonesian wildlife.</v>
      </c>
      <c r="AN24" s="322" t="str">
        <f>PJOK.!AA21</f>
        <v>Menunjukkan penguasaan dalam memahami variasi dan kombinasi gerak spesifik dalam permainan bola besar.</v>
      </c>
      <c r="AO24" s="322" t="str">
        <f>Infmtk!AA21</f>
        <v>Menunjukkan penguasaan dalam menggunakan analisis data.</v>
      </c>
      <c r="AP24" s="322" t="str">
        <f>SNIpra!AA21</f>
        <v>Menunjukkan penguasaan dalam menentukan produk kerajinan tekstil bahan sintesis yang praktis, ekonomis, bernilai fungsi dan bernilai budaya.</v>
      </c>
      <c r="AQ24" s="322" t="str">
        <f>'B. Jawa'!AA21</f>
        <v>Menunjukkan penguasaan dalam memahami teks cerita Ramayana Anoman Duta.</v>
      </c>
      <c r="AR24" s="321" t="str">
        <f>Aqidah!AB21</f>
        <v>Perlu bantuan dalam memahami kisah keteladanan sahabat Umar bin Khattab dan Sayyidah Aisyah r.a.</v>
      </c>
      <c r="AS24" s="322" t="str">
        <f>Qurdis!AB21</f>
        <v>Perlu bantuan dalam memahami isi kandungan hadits riwayat Baihaqi dari Ibnu Abbas ra dan hadis riwayat Tirmidzi dari hHasan Bin Ali ra tentang meraih berkah melalui jujur dalam muamalah.</v>
      </c>
      <c r="AT24" s="323" t="str">
        <f>Fqh!AB21</f>
        <v>Perlu bantuan dalam memahami penyembelihan, kurban dan akikah.</v>
      </c>
      <c r="AU24" s="322" t="str">
        <f>S.K.I!AB21</f>
        <v>Perlu bantuan dalam menjelaskan sejarah perkembangan Islam di Indonesia pada masa kolonialisme.</v>
      </c>
      <c r="AV24" s="322" t="str">
        <f>'B. Arab'!AB21</f>
        <v>Perlu bantuan dalam memahami fi'il madhi dan perubahannya mengikuti isim dhomir.</v>
      </c>
      <c r="AW24" s="322" t="str">
        <f>Aswaja!AB21</f>
        <v>Perlu bantuan dalam memahami seni terbangan</v>
      </c>
      <c r="AX24" s="322" t="str">
        <f>IF(PAIS!AI20="","",PAIS!AI20)</f>
        <v>Perlu bantuan dalam Mata Pelajaran Bahasa Arab terutama dalam materi Materi angka dalam bahasa Arab dari 1 - 100 dan kalimat struktur khobar muqaddam mubtada' muakkhar</v>
      </c>
      <c r="AY24" s="322" t="str">
        <f>Pkn!AB21</f>
        <v>Perlu bantuan dalam Memahami Implementasi Pancasila dalam Kehidupan Bernegara</v>
      </c>
      <c r="AZ24" s="322" t="str">
        <f>'B. Indo'!AB21</f>
        <v>Perlu bantuan dalam memahami isi teks deskripsi, menggunakan konjungsi dalam teks deskripsi dan menyimak konjungsi dalam teks deskripsi, memahami sudut pandang dalam teks deskripsi.</v>
      </c>
      <c r="BA24" s="322" t="str">
        <f>MTK!AB21</f>
        <v>Perlu bantuan dalam membaca, menulis, dan membandingkan bilangan berpangkat dan akar, serta notasi ilmiah.</v>
      </c>
      <c r="BB24" s="322" t="str">
        <f>IPA.!AB21</f>
        <v>Perlu bantuan dalam mendeskripsikan konsep tekanan pada zat padat, cair, dan gas</v>
      </c>
      <c r="BC24" s="321" t="str">
        <f>IPS.!AB21</f>
        <v>Perlu bantuan dalam mengidentifikasi bentuk dan contoh perubahan sosial.</v>
      </c>
      <c r="BD24" s="322" t="str">
        <f>'B. Ingg'!AB21</f>
        <v>Perlu bantuan dalam memahami dan mengidentifikasi informasi terkait personal experience (recount text) dengan unsur kebahasaan yang sesuai.</v>
      </c>
      <c r="BE24" s="322" t="str">
        <f>PJOK.!AB21</f>
        <v>Perlu bantuan dalam memahami kombinasi gerak spesifik jalan, lari, lompat, dan lempar dalam berbagai permainan.</v>
      </c>
      <c r="BF24" s="322" t="str">
        <f>Infmtk!AB21</f>
        <v>Perlu bantuan dalam memahami Algoritma pemrograman.</v>
      </c>
      <c r="BG24" s="322" t="str">
        <f>SNIpra!AB21</f>
        <v>Perlu bantuan dalam merancang produk kerajinan dengan memodifikasi bahan, alat, dan teknik sesuai potensi lingkungan/kearifan lokal berdasarkan hasil pengamatannya.</v>
      </c>
      <c r="BH24" s="322" t="str">
        <f>'B. Jawa'!AB21</f>
        <v>Perlu bantuan dalam memahami teks sandiwara dengan memperhatikan unggah-ungguh basa.</v>
      </c>
    </row>
    <row r="25" spans="1:60" ht="33.950000000000003" customHeight="1" x14ac:dyDescent="0.25">
      <c r="A25" s="166"/>
      <c r="B25" s="430">
        <f t="shared" si="4"/>
        <v>13</v>
      </c>
      <c r="C25" s="431">
        <f>IF(Data!F17="","",Data!F17)</f>
        <v>2090</v>
      </c>
      <c r="D25" s="431" t="str">
        <f>IF(Data!G17="","",Data!G17)</f>
        <v>3090477421</v>
      </c>
      <c r="E25" s="432" t="str">
        <f>IF(Data!H17="","",Data!H17)</f>
        <v>MARWAH RIANA</v>
      </c>
      <c r="F25" s="433" t="str">
        <f>IF(Data!I17="","",Data!I17)</f>
        <v>P</v>
      </c>
      <c r="G25" s="274">
        <v>91</v>
      </c>
      <c r="H25" s="274">
        <v>94</v>
      </c>
      <c r="I25" s="274">
        <v>94</v>
      </c>
      <c r="J25" s="274">
        <v>95</v>
      </c>
      <c r="K25" s="274">
        <f>'B. Arab'!Z22</f>
        <v>76</v>
      </c>
      <c r="L25" s="274">
        <f>Aswaja!Z22</f>
        <v>79</v>
      </c>
      <c r="M25" s="608">
        <f t="shared" si="1"/>
        <v>93.5</v>
      </c>
      <c r="N25" s="274">
        <v>92</v>
      </c>
      <c r="O25" s="274">
        <f>'B. Indo'!Z22</f>
        <v>83</v>
      </c>
      <c r="P25" s="274">
        <f>MTK!Z22</f>
        <v>78</v>
      </c>
      <c r="Q25" s="274">
        <f>IPA.!Z22</f>
        <v>78</v>
      </c>
      <c r="R25" s="274">
        <f>IPS.!Z22</f>
        <v>82</v>
      </c>
      <c r="S25" s="274">
        <f>'B. Ingg'!Z22</f>
        <v>79</v>
      </c>
      <c r="T25" s="274">
        <f>PJOK.!Z22</f>
        <v>82</v>
      </c>
      <c r="U25" s="274">
        <f>Infmtk!Z22</f>
        <v>76</v>
      </c>
      <c r="V25" s="274">
        <f>SNIpra!Z22</f>
        <v>86</v>
      </c>
      <c r="W25" s="274">
        <f>'B. Jawa'!Z22</f>
        <v>84</v>
      </c>
      <c r="X25" s="276">
        <f t="shared" si="0"/>
        <v>1442.5</v>
      </c>
      <c r="Y25" s="275">
        <f t="shared" si="2"/>
        <v>5</v>
      </c>
      <c r="Z25" s="268">
        <f t="shared" si="3"/>
        <v>84.852941176470594</v>
      </c>
      <c r="AA25" s="321" t="str">
        <f>Aqidah!AA22</f>
        <v>Menunjukkan penguasaan dalam memahami kisah keteladanan sahabat Umar bin Khattab dan Sayyidah Aisyah r.a.</v>
      </c>
      <c r="AB25" s="322" t="str">
        <f>Qurdis!AA22</f>
        <v>Menunjukkan penguasaan dalam mampu memahami dan mempraktikkan hukum bacaan mad lazim mussaqal harfi dan mad lazim mukhaffah khalqi dan bacaan mad lazim mukkhaffah harfi dan mad wajib mukkhaffah khalqi.</v>
      </c>
      <c r="AC25" s="323" t="str">
        <f>Fqh!AA22</f>
        <v>Menunjukkan penguasaan dalam memahami ariyah dan wadiah.</v>
      </c>
      <c r="AD25" s="322" t="str">
        <f>S.K.I!AA22</f>
        <v>Menunjukkan penguasaan dalam menjelaskan sejarah perkembangan Islam di Indonesia pada masa kolonialisme.</v>
      </c>
      <c r="AE25" s="322" t="str">
        <f>'B. Arab'!AA22</f>
        <v>Menunjukkan penguasaan dalam memahami huruf lam nafi dan lam nahi serta isim kana.</v>
      </c>
      <c r="AF25" s="322" t="str">
        <f>Aswaja!AA22</f>
        <v>Menunjukkan penguasaan dalam memahami budaya bedug dan kenthongan sebagai penanda shalat</v>
      </c>
      <c r="AG25" s="322" t="str">
        <f>IF(PAIS!AH21="","",PAIS!AH21)</f>
        <v>Menunjukkan penguasaan dalam Mata Pelajaran Fiqih terutama dalam materi Menjelaskan pengertian, syarat, rukun, dan ketentuan-ketentuan ;lain dalam pelaksanaan shalat jamak dan Qasar dan ketentuan -ketentuan syariat dalam tata cara pelaksanaan shalat fardlu dalam kondisi tertentu seperti sakitdan  dalam perjalanan</v>
      </c>
      <c r="AH25" s="322" t="str">
        <f>Pkn!AA22</f>
        <v>Menunjukkan penguasaan dalam Memahami Implementasi Pancasila dalam Kehidupan Bernegara</v>
      </c>
      <c r="AI25" s="322" t="str">
        <f>'B. Indo'!AA22</f>
        <v>Menunjukkan penguasaan dalam memahami informasi dalam teks rekon, membedakan fakta, opini, dan asumsi dalam teks rekon.</v>
      </c>
      <c r="AJ25" s="322" t="str">
        <f>MTK!AA22</f>
        <v>Menunjukkan penguasaan dalam membaca, menulis, dan membandingkan bilangan berpangkat dan akar, serta notasi ilmiah.</v>
      </c>
      <c r="AK25" s="322" t="str">
        <f>IPA.!AA22</f>
        <v>Menunjukkan penguasaan dalam mendeskripsikan sistem koordinasi, sistem reproduksi, dan homeostatis pada manusia</v>
      </c>
      <c r="AL25" s="321" t="str">
        <f>IPS.!AA22</f>
        <v>Menunjukkan penguasaan dalam mengidentifikasi bentuk dan contoh perubahan sosial.</v>
      </c>
      <c r="AM25" s="322" t="str">
        <f>'B. Ingg'!AA22</f>
        <v>Menunjukkan penguasaan dalam mendeskripsikan dan mengidentifikasi informasi spesifik dan informasi umum terkait animal native to Indonesian wildlife.</v>
      </c>
      <c r="AN25" s="322" t="str">
        <f>PJOK.!AA22</f>
        <v>Menunjukkan penguasaan dalam memahami variasi dan kombinasi gerak spesifik dalam permainan bola besar.</v>
      </c>
      <c r="AO25" s="322" t="str">
        <f>Infmtk!AA22</f>
        <v>Menunjukkan penguasaan dalam menggunakan analisis data.</v>
      </c>
      <c r="AP25" s="322" t="str">
        <f>SNIpra!AA22</f>
        <v>Menunjukkan penguasaan dalam menentukan produk kerajinan tekstil bahan sintesis yang praktis, ekonomis, bernilai fungsi dan bernilai budaya.</v>
      </c>
      <c r="AQ25" s="322" t="str">
        <f>'B. Jawa'!AA22</f>
        <v>Menunjukkan penguasaan dalam memahami teks sandiwara dengan memperhatikan unggah-ungguh basa.</v>
      </c>
      <c r="AR25" s="321" t="str">
        <f>Aqidah!AB22</f>
        <v>Perlu bantuan dalam memahami iman kepada hari akhir dan akhlak terpuji kepada diri sendiri.</v>
      </c>
      <c r="AS25" s="322" t="str">
        <f>Qurdis!AB22</f>
        <v>Perlu bantuan dalam memahami isi kandungan hadits riwayat Baihaqi dari Ibnu Abbas ra dan hadis riwayat Tirmidzi dari hHasan Bin Ali ra tentang meraih berkah melalui jujur dalam muamalah.</v>
      </c>
      <c r="AT25" s="323" t="str">
        <f>Fqh!AB22</f>
        <v>Perlu bantuan dalam memahami penyembelihan, kurban dan akikah.</v>
      </c>
      <c r="AU25" s="322" t="str">
        <f>S.K.I!AB22</f>
        <v>Perlu bantuan dalam menganalisis perkembangan pemikiran Islam kontemporer.</v>
      </c>
      <c r="AV25" s="322" t="str">
        <f>'B. Arab'!AB22</f>
        <v>Perlu bantuan dalam memahami isim tafdhil dan penerapannya.</v>
      </c>
      <c r="AW25" s="322" t="str">
        <f>Aswaja!AB22</f>
        <v>Perlu bantuan dalam memahami sifat rasul dan kitab mu'tabarah</v>
      </c>
      <c r="AX25" s="322" t="str">
        <f>IF(PAIS!AI21="","",PAIS!AI21)</f>
        <v>Perlu bantuan dalam Mata Pelajaran Bahasa Arab terutama dalam materi Materi angka dalam bahasa Arab dari 1 - 100 dan kalimat struktur khobar muqaddam mubtada' muakkhar</v>
      </c>
      <c r="AY25" s="322" t="str">
        <f>Pkn!AB22</f>
        <v>Perlu bantuan dalam Menyebutkan Hak dan Kewajiban Warga Negara</v>
      </c>
      <c r="AZ25" s="322" t="str">
        <f>'B. Indo'!AB22</f>
        <v>Perlu bantuan dalam memahami isi teks deskripsi, menggunakan konjungsi dalam teks deskripsi dan menyimak konjungsi dalam teks deskripsi, memahami sudut pandang dalam teks deskripsi.</v>
      </c>
      <c r="BA25" s="322" t="str">
        <f>MTK!AB22</f>
        <v>Perlu bantuan dalam melakukan transformasi tunggal (refleksi, translasi, rotasi, dilatasi).</v>
      </c>
      <c r="BB25" s="322" t="str">
        <f>IPA.!AB22</f>
        <v>Perlu bantuan dalam mendeskripsikan konsep tekanan pada zat padat, cair, dan gas</v>
      </c>
      <c r="BC25" s="321" t="str">
        <f>IPS.!AB22</f>
        <v>Perlu bantuan dalam menganalisis bentuk-bentuk kegiatan ekonomi berbasis perkembangan teknologi digital.</v>
      </c>
      <c r="BD25" s="322" t="str">
        <f>'B. Ingg'!AB22</f>
        <v>Perlu bantuan dalam memahami dan mengidentifikasi informasi terkait personal experience (recount text) dengan unsur kebahasaan yang sesuai.</v>
      </c>
      <c r="BE25" s="322" t="str">
        <f>PJOK.!AB22</f>
        <v>Perlu bantuan dalam memahami kombinasi gerak spesifik jalan, lari, lompat, dan lempar dalam berbagai permainan.</v>
      </c>
      <c r="BF25" s="322" t="str">
        <f>Infmtk!AB22</f>
        <v>Perlu bantuan dalam memahami Algoritma pemrograman.</v>
      </c>
      <c r="BG25" s="322" t="str">
        <f>SNIpra!AB22</f>
        <v>Perlu bantuan dalam memahami dan menghasilkan produk kerajinan tekstil bahan alam yang praktiis, ekonomis, bernilai fungsi dan bernilai budaya.</v>
      </c>
      <c r="BH25" s="322" t="str">
        <f>'B. Jawa'!AB22</f>
        <v>Perlu bantuan dalam memahami teks cerita Ramayana Anoman Duta.</v>
      </c>
    </row>
    <row r="26" spans="1:60" ht="33.950000000000003" customHeight="1" x14ac:dyDescent="0.25">
      <c r="A26" s="165"/>
      <c r="B26" s="269">
        <f t="shared" si="4"/>
        <v>14</v>
      </c>
      <c r="C26" s="270">
        <f>IF(Data!F18="","",Data!F18)</f>
        <v>2105</v>
      </c>
      <c r="D26" s="270" t="str">
        <f>IF(Data!G18="","",Data!G18)</f>
        <v>3086284599</v>
      </c>
      <c r="E26" s="271" t="str">
        <f>IF(Data!H18="","",Data!H18)</f>
        <v>MUH. SYIFA' BAYU AJI</v>
      </c>
      <c r="F26" s="272" t="str">
        <f>IF(Data!I18="","",Data!I18)</f>
        <v>L</v>
      </c>
      <c r="G26" s="274">
        <f>Aqidah!Z23</f>
        <v>77</v>
      </c>
      <c r="H26" s="274">
        <f>Qurdis!Z23</f>
        <v>76</v>
      </c>
      <c r="I26" s="274">
        <f>Fqh!Z23</f>
        <v>76</v>
      </c>
      <c r="J26" s="274">
        <f>S.K.I!Z23</f>
        <v>80</v>
      </c>
      <c r="K26" s="274">
        <f>'B. Arab'!Z23</f>
        <v>76</v>
      </c>
      <c r="L26" s="274">
        <f>Aswaja!Z23</f>
        <v>76</v>
      </c>
      <c r="M26" s="608">
        <f t="shared" si="1"/>
        <v>77.25</v>
      </c>
      <c r="N26" s="274">
        <f>Pkn!Z23</f>
        <v>81</v>
      </c>
      <c r="O26" s="274">
        <f>'B. Indo'!Z23</f>
        <v>76</v>
      </c>
      <c r="P26" s="274">
        <f>MTK!Z23</f>
        <v>76</v>
      </c>
      <c r="Q26" s="274">
        <f>IPA.!Z23</f>
        <v>76</v>
      </c>
      <c r="R26" s="274">
        <f>IPS.!Z23</f>
        <v>76</v>
      </c>
      <c r="S26" s="274">
        <f>'B. Ingg'!Z23</f>
        <v>76</v>
      </c>
      <c r="T26" s="274">
        <f>PJOK.!Z23</f>
        <v>79</v>
      </c>
      <c r="U26" s="274">
        <f>Infmtk!Z23</f>
        <v>76</v>
      </c>
      <c r="V26" s="274">
        <f>SNIpra!Z23</f>
        <v>79</v>
      </c>
      <c r="W26" s="274">
        <f>'B. Jawa'!Z23</f>
        <v>76</v>
      </c>
      <c r="X26" s="276">
        <f t="shared" si="0"/>
        <v>1309.25</v>
      </c>
      <c r="Y26" s="275">
        <f t="shared" si="2"/>
        <v>23</v>
      </c>
      <c r="Z26" s="268">
        <f t="shared" si="3"/>
        <v>77.014705882352942</v>
      </c>
      <c r="AA26" s="321" t="str">
        <f>Aqidah!AA23</f>
        <v>Menunjukkan penguasaan dalam memahami kisah keteladanan sahabat Umar bin Khattab dan Sayyidah Aisyah r.a.</v>
      </c>
      <c r="AB26" s="322" t="str">
        <f>Qurdis!AA23</f>
        <v>Menunjukkan penguasaan dalam memahami isi kandungan Qs. Al Muthafifin ayat 1 sampai 7 dan QS AL An'am ayat 152 tentang meraih keberkahan dengan sikap jujur dalam muamalah.</v>
      </c>
      <c r="AC26" s="323" t="str">
        <f>Fqh!AA23</f>
        <v>Menunjukkan penguasaan dalam memahami jual beli, khiyar, qirad dan riba.</v>
      </c>
      <c r="AD26" s="322" t="str">
        <f>S.K.I!AA23</f>
        <v>Menunjukkan penguasaan dalam menganalisis perkembangan pemikiran Islam kontemporer.</v>
      </c>
      <c r="AE26" s="322" t="str">
        <f>'B. Arab'!AA23</f>
        <v>Menunjukkan penguasaan dalam memahami huruf lam nafi dan lam nahi serta isim kana.</v>
      </c>
      <c r="AF26" s="322" t="str">
        <f>Aswaja!AA23</f>
        <v>Menunjukkan penguasaan dalam memahami budaya bedug dan kenthongan sebagai penanda shalat</v>
      </c>
      <c r="AG26" s="322" t="str">
        <f>IF(PAIS!AH22="","",PAIS!AH22)</f>
        <v>Menunjukkan penguasaan dalam Mata Pelajaran Ke NU an / Aswaja terutama dalam materi menjelaskan  amaliyah dzikir dan memutaar tasbid berdasarkan dalil-dalil al qur'an dan hadis menurut paham ahlussunnah waljama'ah</v>
      </c>
      <c r="AH26" s="322" t="str">
        <f>Pkn!AA23</f>
        <v>Menunjukkan penguasaan dalam Menyebutkan Hak dan Kewajiban Warga Negara</v>
      </c>
      <c r="AI26" s="322" t="str">
        <f>'B. Indo'!AA23</f>
        <v>Menunjukkan penguasaan dalam memahami informasi dalam teks rekon, membedakan fakta, opini, dan asumsi dalam teks rekon.</v>
      </c>
      <c r="AJ26" s="322" t="str">
        <f>MTK!AA23</f>
        <v>Menunjukkan penguasaan dalam melakukan transformasi tunggal (refleksi, translasi, rotasi, dilatasi).</v>
      </c>
      <c r="AK26" s="322" t="str">
        <f>IPA.!AA23</f>
        <v>Menunjukkan penguasaan dalam mendeskripsikan sistem koordinasi, sistem reproduksi, dan homeostatis pada manusia</v>
      </c>
      <c r="AL26" s="321" t="str">
        <f>IPS.!AA23</f>
        <v>Menunjukkan penguasaan dalam memahami perbedaan globalisasi dan modernisasi.</v>
      </c>
      <c r="AM26" s="322" t="str">
        <f>'B. Ingg'!AA23</f>
        <v>Menunjukkan penguasaan dalam mendeskripsikan dan mengidentifikasi informasi spesifik dan informasi umum terkait animal native to Indonesian wildlife.</v>
      </c>
      <c r="AN26" s="322" t="str">
        <f>PJOK.!AA23</f>
        <v>Menunjukkan penguasaan dalam memahami kombinasi gerak spesifik jalan, lari, lompat, dan lempar dalam berbagai permainan.</v>
      </c>
      <c r="AO26" s="322" t="str">
        <f>Infmtk!AA23</f>
        <v>Menunjukkan penguasaan dalam menggunakan analisis data.</v>
      </c>
      <c r="AP26" s="322" t="str">
        <f>SNIpra!AA23</f>
        <v>Menunjukkan penguasaan dalam merancang produk kerajinan dengan memodifikasi bahan, alat, dan teknik sesuai potensi lingkungan/kearifan lokal berdasarkan hasil pengamatannya.</v>
      </c>
      <c r="AQ26" s="322" t="str">
        <f>'B. Jawa'!AA23</f>
        <v>Menunjukkan penguasaan dalam menelaah teks piwulang serat Wulangreh pupuh Dhandhanggula,</v>
      </c>
      <c r="AR26" s="321" t="str">
        <f>Aqidah!AB23</f>
        <v>Perlu bantuan dalam memahami iman kepada hari akhir dan akhlak terpuji kepada diri sendiri.</v>
      </c>
      <c r="AS26" s="322" t="str">
        <f>Qurdis!AB23</f>
        <v>Perlu bantuan dalam memahami isi kandungan hadits riwayat Baihaqi dari Ibnu Abbas ra dan hadis riwayat Tirmidzi dari hHasan Bin Ali ra tentang meraih berkah melalui jujur dalam muamalah.</v>
      </c>
      <c r="AT26" s="323" t="str">
        <f>Fqh!AB23</f>
        <v>Perlu bantuan dalam memahami ariyah dan wadiah.</v>
      </c>
      <c r="AU26" s="322" t="str">
        <f>S.K.I!AB23</f>
        <v>Perlu bantuan dalam menjelaskan sejarah perkembangan Islam di Indonesia pada masa kolonialisme.</v>
      </c>
      <c r="AV26" s="322" t="str">
        <f>'B. Arab'!AB23</f>
        <v>Perlu bantuan dalam memahami isim tafdhil dan penerapannya.</v>
      </c>
      <c r="AW26" s="322" t="str">
        <f>Aswaja!AB23</f>
        <v>Perlu bantuan dalam memahami sifat rasul dan kitab mu'tabarah</v>
      </c>
      <c r="AX26" s="322" t="str">
        <f>IF(PAIS!AI22="","",PAIS!AI22)</f>
        <v>Perlu bantuan dalam Mata Pelajaran Bahasa Arab terutama dalam materi Materi angka dalam bahasa Arab dari 1 - 100 dan kalimat struktur khobar muqaddam mubtada' muakkhar</v>
      </c>
      <c r="AY26" s="322" t="str">
        <f>Pkn!AB23</f>
        <v>Perlu bantuan dalam Memahami Implementasi Pancasila dalam Kehidupan Bernegara</v>
      </c>
      <c r="AZ26" s="322" t="str">
        <f>'B. Indo'!AB23</f>
        <v>Perlu bantuan dalam memahami isi teks deskripsi, menggunakan konjungsi dalam teks deskripsi dan menyimak konjungsi dalam teks deskripsi, memahami sudut pandang dalam teks deskripsi.</v>
      </c>
      <c r="BA26" s="322" t="str">
        <f>MTK!AB23</f>
        <v>Perlu bantuan dalam membaca, menulis, dan membandingkan bilangan berpangkat dan akar, serta notasi ilmiah.</v>
      </c>
      <c r="BB26" s="322" t="str">
        <f>IPA.!AB23</f>
        <v>Perlu bantuan dalam mendeskripsikan konsep tekanan pada zat padat, cair, dan gas</v>
      </c>
      <c r="BC26" s="321" t="str">
        <f>IPS.!AB23</f>
        <v>Perlu bantuan dalam mengidentifikasi bentuk dan contoh perubahan sosial.</v>
      </c>
      <c r="BD26" s="322" t="str">
        <f>'B. Ingg'!AB23</f>
        <v>Perlu bantuan dalam menyajikan recount text berdasarkan pengalaman pribadi yang sesuai dengan penggunaan simple past tense dan connectors.</v>
      </c>
      <c r="BE26" s="322" t="str">
        <f>PJOK.!AB23</f>
        <v xml:space="preserve">Perlu bantuan dalam memahami kombinasi gerak spesifik dalam berbagai permainan bola kecil.    </v>
      </c>
      <c r="BF26" s="322" t="str">
        <f>Infmtk!AB23</f>
        <v>Perlu bantuan dalam memahami Algoritma pemrograman.</v>
      </c>
      <c r="BG26" s="322" t="str">
        <f>SNIpra!AB23</f>
        <v>Perlu bantuan dalam menentukan produk kerajinan tekstil bahan sintesis yang praktis, ekonomis, bernilai fungsi dan bernilai budaya.</v>
      </c>
      <c r="BH26" s="322" t="str">
        <f>'B. Jawa'!AB23</f>
        <v>Perlu bantuan dalam memahami teks sandiwara dengan memperhatikan unggah-ungguh basa.</v>
      </c>
    </row>
    <row r="27" spans="1:60" ht="33.950000000000003" customHeight="1" x14ac:dyDescent="0.25">
      <c r="A27" s="166"/>
      <c r="B27" s="430">
        <f t="shared" si="4"/>
        <v>15</v>
      </c>
      <c r="C27" s="431">
        <f>IF(Data!F19="","",Data!F19)</f>
        <v>2079</v>
      </c>
      <c r="D27" s="431" t="str">
        <f>IF(Data!G19="","",Data!G19)</f>
        <v>0102646736</v>
      </c>
      <c r="E27" s="432" t="str">
        <f>IF(Data!H19="","",Data!H19)</f>
        <v>MUHAMMAD FATIKHUL ILMI</v>
      </c>
      <c r="F27" s="433" t="str">
        <f>IF(Data!I19="","",Data!I19)</f>
        <v>L</v>
      </c>
      <c r="G27" s="274">
        <v>90</v>
      </c>
      <c r="H27" s="274">
        <v>90</v>
      </c>
      <c r="I27" s="274">
        <v>91</v>
      </c>
      <c r="J27" s="274">
        <v>93</v>
      </c>
      <c r="K27" s="274">
        <f>'B. Arab'!Z24</f>
        <v>77</v>
      </c>
      <c r="L27" s="274">
        <f>Aswaja!Z24</f>
        <v>79</v>
      </c>
      <c r="M27" s="608">
        <f t="shared" si="1"/>
        <v>91</v>
      </c>
      <c r="N27" s="274">
        <v>91</v>
      </c>
      <c r="O27" s="274">
        <f>'B. Indo'!Z24</f>
        <v>79</v>
      </c>
      <c r="P27" s="274">
        <f>MTK!Z24</f>
        <v>76</v>
      </c>
      <c r="Q27" s="274">
        <f>IPA.!Z24</f>
        <v>77</v>
      </c>
      <c r="R27" s="274">
        <f>IPS.!Z24</f>
        <v>81</v>
      </c>
      <c r="S27" s="274">
        <f>'B. Ingg'!Z24</f>
        <v>79</v>
      </c>
      <c r="T27" s="274">
        <f>PJOK.!Z24</f>
        <v>92</v>
      </c>
      <c r="U27" s="274">
        <f>Infmtk!Z24</f>
        <v>76</v>
      </c>
      <c r="V27" s="274">
        <f>SNIpra!Z24</f>
        <v>82</v>
      </c>
      <c r="W27" s="274">
        <f>'B. Jawa'!Z24</f>
        <v>83</v>
      </c>
      <c r="X27" s="276">
        <f t="shared" si="0"/>
        <v>1427</v>
      </c>
      <c r="Y27" s="275">
        <f t="shared" si="2"/>
        <v>11</v>
      </c>
      <c r="Z27" s="268">
        <f t="shared" si="3"/>
        <v>83.941176470588232</v>
      </c>
      <c r="AA27" s="321" t="str">
        <f>Aqidah!AA24</f>
        <v>Menunjukkan penguasaan dalam memahami adab kepada saudara, teman dan tetangga.</v>
      </c>
      <c r="AB27" s="322" t="str">
        <f>Qurdis!AA24</f>
        <v>Menunjukkan penguasaan dalam mampu memahami dan mempraktikkan hukum bacaan mad lazim mussaqal harfi dan mad lazim mukhaffah khalqi dan bacaan mad lazim mukkhaffah harfi dan mad wajib mukkhaffah khalqi.</v>
      </c>
      <c r="AC27" s="323" t="str">
        <f>Fqh!AA24</f>
        <v>Menunjukkan penguasaan dalam memahami penyembelihan, kurban dan akikah.</v>
      </c>
      <c r="AD27" s="322" t="str">
        <f>S.K.I!AA24</f>
        <v>Menunjukkan penguasaan dalam menganalisis perkembangan pemikiran Islam kontemporer.</v>
      </c>
      <c r="AE27" s="322" t="str">
        <f>'B. Arab'!AA24</f>
        <v>Menunjukkan penguasaan dalam memahami fi'il madhi dan perubahannya mengikuti isim dhomir.</v>
      </c>
      <c r="AF27" s="322" t="str">
        <f>Aswaja!AA24</f>
        <v>Menunjukkan penguasaan dalam memahami budaya bedug dan kenthongan sebagai penanda shalat</v>
      </c>
      <c r="AG27" s="322" t="str">
        <f>IF(PAIS!AH23="","",PAIS!AH23)</f>
        <v>Menunjukkan penguasaan dalam Mata Pelajaran Qur'an - Hadits terutama dalam materi Memahami serta mampu mempraktikkan hukum bacaan mad thobi'I, mad wajib muttashil, dan mad jais munfashil dalam surat pendek pilihan</v>
      </c>
      <c r="AH27" s="322" t="str">
        <f>Pkn!AA24</f>
        <v>Menunjukkan penguasaan dalam Menyebutkan Hak dan Kewajiban Warga Negara</v>
      </c>
      <c r="AI27" s="322" t="str">
        <f>'B. Indo'!AA24</f>
        <v>Menunjukkan penguasaan dalam memahami informasi dalam teks rekon, membedakan fakta, opini, dan asumsi dalam teks rekon.</v>
      </c>
      <c r="AJ27" s="322" t="str">
        <f>MTK!AA24</f>
        <v>Menunjukkan penguasaan dalam melakukan transformasi tunggal (refleksi, translasi, rotasi, dilatasi).</v>
      </c>
      <c r="AK27" s="322" t="str">
        <f>IPA.!AA24</f>
        <v>Menunjukkan penguasaan dalam mendeskripsikan pertumbuhan dan perkembangan pada manusia, hewan, dan tumbuhan</v>
      </c>
      <c r="AL27" s="321" t="str">
        <f>IPS.!AA24</f>
        <v>Menunjukkan penguasaan dalam mengidentifikasi bentuk dan contoh perubahan sosial.</v>
      </c>
      <c r="AM27" s="322" t="str">
        <f>'B. Ingg'!AA24</f>
        <v>Menunjukkan penguasaan dalam mendeskripsikan dan mengidentifikasi informasi spesifik dan informasi umum terkait animal native to Indonesian wildlife.</v>
      </c>
      <c r="AN27" s="322" t="str">
        <f>PJOK.!AA24</f>
        <v>Menunjukkan penguasaan dalam memahami kombinasi gerak spesifik jalan, lari, lompat, dan lempar dalam berbagai permainan.</v>
      </c>
      <c r="AO27" s="322" t="str">
        <f>Infmtk!AA24</f>
        <v>Menunjukkan penguasaan dalam menggunakan analisis data.</v>
      </c>
      <c r="AP27" s="322" t="str">
        <f>SNIpra!AA24</f>
        <v>Menunjukkan penguasaan dalam merancang produk kerajinan dengan memodifikasi bahan, alat, dan teknik sesuai potensi lingkungan/kearifan lokal berdasarkan hasil pengamatannya.</v>
      </c>
      <c r="AQ27" s="322" t="str">
        <f>'B. Jawa'!AA24</f>
        <v>Menunjukkan penguasaan dalam memahami teks cerita Ramayana Anoman Duta.</v>
      </c>
      <c r="AR27" s="321" t="str">
        <f>Aqidah!AB24</f>
        <v>Perlu bantuan dalam memahami kisah keteladanan sahabat Umar bin Khattab dan Sayyidah Aisyah r.a.</v>
      </c>
      <c r="AS27" s="322" t="str">
        <f>Qurdis!AB24</f>
        <v>Perlu bantuan dalam memahami isi kandungan Qs. Al Muthafifin ayat 1 sampai 7 dan QS AL An'am ayat 152 tentang meraih keberkahan dengan sikap jujur dalam muamalah.</v>
      </c>
      <c r="AT27" s="323" t="str">
        <f>Fqh!AB24</f>
        <v>Perlu bantuan dalam memahami ariyah dan wadiah.</v>
      </c>
      <c r="AU27" s="322" t="str">
        <f>S.K.I!AB24</f>
        <v>Perlu bantuan dalam menjelaskan sejarah perkembangan Islam di Indonesia pada masa kolonialisme.</v>
      </c>
      <c r="AV27" s="322" t="str">
        <f>'B. Arab'!AB24</f>
        <v>Perlu bantuan dalam memahami fi'il madhi dan perubahannya mengikuti isim dhomir.</v>
      </c>
      <c r="AW27" s="322" t="str">
        <f>Aswaja!AB24</f>
        <v>Perlu bantuan dalam memahami seni terbangan</v>
      </c>
      <c r="AX27" s="322" t="str">
        <f>IF(PAIS!AI23="","",PAIS!AI23)</f>
        <v>Perlu bantuan dalam Mata Pelajaran Bahasa Arab terutama dalam materi Materi angka dalam bahasa Arab dari 1 - 100 dan kalimat struktur khobar muqaddam mubtada' muakkhar</v>
      </c>
      <c r="AY27" s="322" t="str">
        <f>Pkn!AB24</f>
        <v>Perlu bantuan dalam Memahami Implementasi Pancasila dalam Kehidupan Bernegara</v>
      </c>
      <c r="AZ27" s="322" t="str">
        <f>'B. Indo'!AB24</f>
        <v>Perlu bantuan dalam memahami isi teks deskripsi, menggunakan konjungsi dalam teks deskripsi dan menyimak konjungsi dalam teks deskripsi, memahami sudut pandang dalam teks deskripsi.</v>
      </c>
      <c r="BA27" s="322" t="str">
        <f>MTK!AB24</f>
        <v>Perlu bantuan dalam membaca, menulis, dan membandingkan bilangan berpangkat dan akar, serta notasi ilmiah.</v>
      </c>
      <c r="BB27" s="322" t="str">
        <f>IPA.!AB24</f>
        <v>Perlu bantuan dalam mendeskripsikan konsep listrik, magnet, dan sumber energi alternatif</v>
      </c>
      <c r="BC27" s="321" t="str">
        <f>IPS.!AB24</f>
        <v>Perlu bantuan dalam menganalisis bentuk-bentuk kegiatan ekonomi berbasis perkembangan teknologi digital.</v>
      </c>
      <c r="BD27" s="322" t="str">
        <f>'B. Ingg'!AB24</f>
        <v>Perlu bantuan dalam memahami dan mengidentifikasi informasi terkait personal experience (recount text) dengan unsur kebahasaan yang sesuai.</v>
      </c>
      <c r="BE27" s="322" t="str">
        <f>PJOK.!AB24</f>
        <v xml:space="preserve">Perlu bantuan dalam memahami kombinasi gerak spesifik dalam berbagai permainan bola kecil.    </v>
      </c>
      <c r="BF27" s="322" t="str">
        <f>Infmtk!AB24</f>
        <v>Perlu bantuan dalam memahami Algoritma pemrograman.</v>
      </c>
      <c r="BG27" s="322" t="str">
        <f>SNIpra!AB24</f>
        <v>Perlu bantuan dalam memahami dan menghasilkan produk kerajinan tekstil bahan alam yang praktiis, ekonomis, bernilai fungsi dan bernilai budaya.</v>
      </c>
      <c r="BH27" s="322" t="str">
        <f>'B. Jawa'!AB24</f>
        <v>Perlu bantuan dalam memahami teks sandiwara dengan memperhatikan unggah-ungguh basa.</v>
      </c>
    </row>
    <row r="28" spans="1:60" ht="33.950000000000003" customHeight="1" x14ac:dyDescent="0.25">
      <c r="A28" s="165"/>
      <c r="B28" s="269">
        <f t="shared" si="4"/>
        <v>16</v>
      </c>
      <c r="C28" s="270">
        <f>IF(Data!F20="","",Data!F20)</f>
        <v>2106</v>
      </c>
      <c r="D28" s="270" t="str">
        <f>IF(Data!G20="","",Data!G20)</f>
        <v>3117077014</v>
      </c>
      <c r="E28" s="271" t="str">
        <f>IF(Data!H20="","",Data!H20)</f>
        <v>MUHAMMAD RAZIF KASYAFANI</v>
      </c>
      <c r="F28" s="272" t="str">
        <f>IF(Data!I20="","",Data!I20)</f>
        <v>L</v>
      </c>
      <c r="G28" s="274">
        <v>90</v>
      </c>
      <c r="H28" s="274">
        <v>91</v>
      </c>
      <c r="I28" s="274">
        <v>93</v>
      </c>
      <c r="J28" s="274">
        <v>93</v>
      </c>
      <c r="K28" s="274">
        <f>'B. Arab'!Z25</f>
        <v>76</v>
      </c>
      <c r="L28" s="274">
        <f>Aswaja!Z25</f>
        <v>76</v>
      </c>
      <c r="M28" s="608">
        <f t="shared" si="1"/>
        <v>91.75</v>
      </c>
      <c r="N28" s="274">
        <v>93</v>
      </c>
      <c r="O28" s="274">
        <f>'B. Indo'!Z25</f>
        <v>76</v>
      </c>
      <c r="P28" s="274">
        <f>MTK!Z25</f>
        <v>76</v>
      </c>
      <c r="Q28" s="274">
        <f>IPA.!Z25</f>
        <v>76</v>
      </c>
      <c r="R28" s="274">
        <f>IPS.!Z25</f>
        <v>76</v>
      </c>
      <c r="S28" s="274">
        <f>'B. Ingg'!Z25</f>
        <v>76</v>
      </c>
      <c r="T28" s="274">
        <f>PJOK.!Z25</f>
        <v>88</v>
      </c>
      <c r="U28" s="274">
        <f>Infmtk!Z25</f>
        <v>76</v>
      </c>
      <c r="V28" s="274">
        <f>SNIpra!Z25</f>
        <v>81</v>
      </c>
      <c r="W28" s="274">
        <f>'B. Jawa'!Z25</f>
        <v>81</v>
      </c>
      <c r="X28" s="276">
        <f t="shared" si="0"/>
        <v>1409.75</v>
      </c>
      <c r="Y28" s="275">
        <f t="shared" si="2"/>
        <v>15</v>
      </c>
      <c r="Z28" s="268">
        <f t="shared" si="3"/>
        <v>82.92647058823529</v>
      </c>
      <c r="AA28" s="321" t="str">
        <f>Aqidah!AA25</f>
        <v>Menunjukkan penguasaan dalam memahami adab kepada saudara, teman dan tetangga.</v>
      </c>
      <c r="AB28" s="322" t="str">
        <f>Qurdis!AA25</f>
        <v>Menunjukkan penguasaan dalam mampu memahami dan mempraktikkan hukum bacaan mad lazim mussaqal harfi dan mad lazim mukhaffah khalqi dan bacaan mad lazim mukkhaffah harfi dan mad wajib mukkhaffah khalqi.</v>
      </c>
      <c r="AC28" s="323" t="str">
        <f>Fqh!AA25</f>
        <v>Menunjukkan penguasaan dalam memahami ariyah dan wadiah.</v>
      </c>
      <c r="AD28" s="322" t="str">
        <f>S.K.I!AA25</f>
        <v>Menunjukkan penguasaan dalam menganalisis perkembangan pemikiran Islam kontemporer.</v>
      </c>
      <c r="AE28" s="322" t="str">
        <f>'B. Arab'!AA25</f>
        <v>Menunjukkan penguasaan dalam memahami huruf lam nafi dan lam nahi serta isim kana.</v>
      </c>
      <c r="AF28" s="322" t="str">
        <f>Aswaja!AA25</f>
        <v>Menunjukkan penguasaan dalam memahami seni terbangan</v>
      </c>
      <c r="AG28" s="322" t="str">
        <f>IF(PAIS!AH24="","",PAIS!AH24)</f>
        <v>Menunjukkan penguasaan dalam Mata Pelajaran Qur'an - Hadits terutama dalam materi Memahami serta mampu mempraktikkan hukum bacaan mad thobi'I, mad wajib muttashil, dan mad jais munfashil dalam surat pendek pilihan</v>
      </c>
      <c r="AH28" s="322" t="str">
        <f>Pkn!AA25</f>
        <v>Menunjukkan penguasaan dalam Menyebutkan Hak dan Kewajiban Warga Negara</v>
      </c>
      <c r="AI28" s="322" t="str">
        <f>'B. Indo'!AA25</f>
        <v>Menunjukkan penguasaan dalam memahami isi teks deskripsi, menggunakan konjungsi dalam teks deskripsi dan menyimak konjungsi dalam teks deskripsi, memahami sudut pandang dalam teks deskripsi.</v>
      </c>
      <c r="AJ28" s="322" t="str">
        <f>MTK!AA25</f>
        <v>Menunjukkan penguasaan dalam melakukan transformasi tunggal (refleksi, translasi, rotasi, dilatasi).</v>
      </c>
      <c r="AK28" s="322" t="str">
        <f>IPA.!AA25</f>
        <v>Menunjukkan penguasaan dalam mendeskripsikan pertumbuhan dan perkembangan pada manusia, hewan, dan tumbuhan</v>
      </c>
      <c r="AL28" s="321" t="str">
        <f>IPS.!AA25</f>
        <v>Menunjukkan penguasaan dalam menganalisis bentuk-bentuk kegiatan ekonomi berbasis perkembangan teknologi digital.</v>
      </c>
      <c r="AM28" s="322" t="str">
        <f>'B. Ingg'!AA25</f>
        <v>Menunjukkan penguasaan dalam memahami dan mengidentifikasi informasi terkait personal experience (recount text) dengan unsur kebahasaan yang sesuai.</v>
      </c>
      <c r="AN28" s="322" t="str">
        <f>PJOK.!AA25</f>
        <v>Menunjukkan penguasaan dalam memahami variasi dan kombinasi gerak spesifik dalam permainan bola besar.</v>
      </c>
      <c r="AO28" s="322" t="str">
        <f>Infmtk!AA25</f>
        <v>Menunjukkan penguasaan dalam menggunakan analisis data.</v>
      </c>
      <c r="AP28" s="322" t="str">
        <f>SNIpra!AA25</f>
        <v>Menunjukkan penguasaan dalam merancang produk kerajinan dengan memodifikasi bahan, alat, dan teknik sesuai potensi lingkungan/kearifan lokal berdasarkan hasil pengamatannya.</v>
      </c>
      <c r="AQ28" s="322" t="str">
        <f>'B. Jawa'!AA25</f>
        <v>Menunjukkan penguasaan dalam menelaah teks piwulang serat Wulangreh pupuh Dhandhanggula,</v>
      </c>
      <c r="AR28" s="321" t="str">
        <f>Aqidah!AB25</f>
        <v>Perlu bantuan dalam memahami iman kepada hari akhir dan akhlak terpuji kepada diri sendiri.</v>
      </c>
      <c r="AS28" s="322" t="str">
        <f>Qurdis!AB25</f>
        <v>Perlu bantuan dalam memahami isi kandungan hadits riwayat Baihaqi dari Ibnu Abbas ra dan hadis riwayat Tirmidzi dari hHasan Bin Ali ra tentang meraih berkah melalui jujur dalam muamalah.</v>
      </c>
      <c r="AT28" s="323" t="str">
        <f>Fqh!AB25</f>
        <v>Perlu bantuan dalam memahami penyembelihan, kurban dan akikah.</v>
      </c>
      <c r="AU28" s="322" t="str">
        <f>S.K.I!AB25</f>
        <v>Perlu bantuan dalam menjelaskan sejarah perkembangan Islam di Indonesia pada masa kolonialisme.</v>
      </c>
      <c r="AV28" s="322" t="str">
        <f>'B. Arab'!AB25</f>
        <v>Perlu bantuan dalam memahami fi'il madhi dan perubahannya mengikuti isim dhomir.</v>
      </c>
      <c r="AW28" s="322" t="str">
        <f>Aswaja!AB25</f>
        <v>Perlu bantuan dalam memahami sifat rasul dan kitab mu'tabarah</v>
      </c>
      <c r="AX28" s="322" t="str">
        <f>IF(PAIS!AI24="","",PAIS!AI24)</f>
        <v>Perlu bantuan dalam Mata Pelajaran Bahasa Arab terutama dalam materi Materi angka dalam bahasa Arab dari 1 - 100 dan kalimat struktur khobar muqaddam mubtada' muakkhar</v>
      </c>
      <c r="AY28" s="322" t="str">
        <f>Pkn!AB25</f>
        <v>Perlu bantuan dalam Memahami Implementasi Pancasila dalam Kehidupan Bernegara</v>
      </c>
      <c r="AZ28" s="322" t="str">
        <f>'B. Indo'!AB25</f>
        <v>Perlu bantuan dalam memahami informasi dalam teks rekon, membedakan fakta, opini, dan asumsi dalam teks rekon.</v>
      </c>
      <c r="BA28" s="322" t="str">
        <f>MTK!AB25</f>
        <v>Perlu bantuan dalam membaca, menulis, dan membandingkan bilangan berpangkat dan akar, serta notasi ilmiah.</v>
      </c>
      <c r="BB28" s="322" t="str">
        <f>IPA.!AB25</f>
        <v>Perlu bantuan dalam mendeskripsikan konsep tekanan pada zat padat, cair, dan gas</v>
      </c>
      <c r="BC28" s="321" t="str">
        <f>IPS.!AB25</f>
        <v>Perlu bantuan dalam mengidentifikasi bentuk dan contoh perubahan sosial.</v>
      </c>
      <c r="BD28" s="322" t="str">
        <f>'B. Ingg'!AB25</f>
        <v>Perlu bantuan dalam menyajikan recount text berdasarkan pengalaman pribadi yang sesuai dengan penggunaan simple past tense dan connectors.</v>
      </c>
      <c r="BE28" s="322" t="str">
        <f>PJOK.!AB25</f>
        <v>Perlu bantuan dalam memahami kombinasi gerak spesifik jalan, lari, lompat, dan lempar dalam berbagai permainan.</v>
      </c>
      <c r="BF28" s="322" t="str">
        <f>Infmtk!AB25</f>
        <v>Perlu bantuan dalam memahami Algoritma pemrograman.</v>
      </c>
      <c r="BG28" s="322" t="str">
        <f>SNIpra!AB25</f>
        <v>Perlu bantuan dalam memahami dan menghasilkan produk kerajinan tekstil bahan alam yang praktiis, ekonomis, bernilai fungsi dan bernilai budaya.</v>
      </c>
      <c r="BH28" s="322" t="str">
        <f>'B. Jawa'!AB25</f>
        <v>Perlu bantuan dalam memahami teks sandiwara dengan memperhatikan unggah-ungguh basa.</v>
      </c>
    </row>
    <row r="29" spans="1:60" ht="33.950000000000003" customHeight="1" x14ac:dyDescent="0.25">
      <c r="A29" s="166"/>
      <c r="B29" s="430">
        <f t="shared" si="4"/>
        <v>17</v>
      </c>
      <c r="C29" s="431">
        <f>IF(Data!F21="","",Data!F21)</f>
        <v>2092</v>
      </c>
      <c r="D29" s="431" t="str">
        <f>IF(Data!G21="","",Data!G21)</f>
        <v>3098715690</v>
      </c>
      <c r="E29" s="432" t="str">
        <f>IF(Data!H21="","",Data!H21)</f>
        <v>NAZILATUN NIKMAH</v>
      </c>
      <c r="F29" s="433" t="str">
        <f>IF(Data!I21="","",Data!I21)</f>
        <v>P</v>
      </c>
      <c r="G29" s="274">
        <v>90</v>
      </c>
      <c r="H29" s="274">
        <v>93</v>
      </c>
      <c r="I29" s="274">
        <v>94</v>
      </c>
      <c r="J29" s="274">
        <v>92</v>
      </c>
      <c r="K29" s="274">
        <f>'B. Arab'!Z26</f>
        <v>77</v>
      </c>
      <c r="L29" s="274">
        <f>Aswaja!Z26</f>
        <v>84</v>
      </c>
      <c r="M29" s="608">
        <f t="shared" si="1"/>
        <v>92.25</v>
      </c>
      <c r="N29" s="274">
        <v>91</v>
      </c>
      <c r="O29" s="274">
        <f>'B. Indo'!Z26</f>
        <v>81</v>
      </c>
      <c r="P29" s="274">
        <f>MTK!Z26</f>
        <v>79</v>
      </c>
      <c r="Q29" s="274">
        <f>IPA.!Z26</f>
        <v>79</v>
      </c>
      <c r="R29" s="274">
        <f>IPS.!Z26</f>
        <v>83</v>
      </c>
      <c r="S29" s="274">
        <f>'B. Ingg'!Z26</f>
        <v>81</v>
      </c>
      <c r="T29" s="274">
        <f>PJOK.!Z26</f>
        <v>90</v>
      </c>
      <c r="U29" s="274">
        <f>Infmtk!Z26</f>
        <v>78</v>
      </c>
      <c r="V29" s="274">
        <f>SNIpra!Z26</f>
        <v>87</v>
      </c>
      <c r="W29" s="274">
        <f>'B. Jawa'!Z26</f>
        <v>78</v>
      </c>
      <c r="X29" s="276">
        <f t="shared" si="0"/>
        <v>1449.25</v>
      </c>
      <c r="Y29" s="275">
        <f t="shared" si="2"/>
        <v>3</v>
      </c>
      <c r="Z29" s="268">
        <f t="shared" si="3"/>
        <v>85.25</v>
      </c>
      <c r="AA29" s="321" t="str">
        <f>Aqidah!AA26</f>
        <v>Menunjukkan penguasaan dalam memahami adab kepada saudara, teman dan tetangga.</v>
      </c>
      <c r="AB29" s="322" t="str">
        <f>Qurdis!AA26</f>
        <v>Menunjukkan penguasaan dalam mampu memahami dan mempraktikkan hukum bacaan mad lazim mussaqal harfi dan mad lazim mukhaffah khalqi dan bacaan mad lazim mukkhaffah harfi dan mad wajib mukkhaffah khalqi.</v>
      </c>
      <c r="AC29" s="323" t="str">
        <f>Fqh!AA26</f>
        <v>Menunjukkan penguasaan dalam memahami ariyah dan wadiah.</v>
      </c>
      <c r="AD29" s="322" t="str">
        <f>S.K.I!AA26</f>
        <v>Menunjukkan penguasaan dalam menjelaskan sejarah perkembangan Islam di Indonesia pada masa kolonialisme.</v>
      </c>
      <c r="AE29" s="322" t="str">
        <f>'B. Arab'!AA26</f>
        <v>Menunjukkan penguasaan dalam memahami fi'il madhi dan perubahannya mengikuti isim dhomir.</v>
      </c>
      <c r="AF29" s="322" t="str">
        <f>Aswaja!AA26</f>
        <v>Menunjukkan penguasaan dalam memahami sifat rasul dan kitab mu'tabarah</v>
      </c>
      <c r="AG29" s="322" t="str">
        <f>IF(PAIS!AH25="","",PAIS!AH25)</f>
        <v>Menunjukkan penguasaan dalam Mata Pelajaran Fiqih terutama dalam materi Menjelaskan pengertian, syarat, rukun, dan ketentuan-ketentuan ;lain dalam pelaksanaan shalat jamak dan Qasar dan ketentuan -ketentuan syariat dalam tata cara pelaksanaan shalat fardlu dalam kondisi tertentu seperti sakitdan  dalam perjalanan</v>
      </c>
      <c r="AH29" s="322" t="str">
        <f>Pkn!AA26</f>
        <v>Menunjukkan penguasaan dalam Memahami Implementasi Pancasila dalam Kehidupan Bernegara</v>
      </c>
      <c r="AI29" s="322" t="str">
        <f>'B. Indo'!AA26</f>
        <v>Menunjukkan penguasaan dalam mengubah petikan cerpen menjadi teks prosedur, mendapatkan informasi dari teks prosedur, menelaah teks prosedur berupa infografik,serta mempratikkan prosedur membuat poster.</v>
      </c>
      <c r="AJ29" s="322" t="str">
        <f>MTK!AA26</f>
        <v>Menunjukkan penguasaan dalam membaca, menulis, dan membandingkan bilangan berpangkat dan akar, serta notasi ilmiah.</v>
      </c>
      <c r="AK29" s="322" t="str">
        <f>IPA.!AA26</f>
        <v>Menunjukkan penguasaan dalam mendeskripsikan pertumbuhan dan perkembangan pada manusia, hewan, dan tumbuhan</v>
      </c>
      <c r="AL29" s="321" t="str">
        <f>IPS.!AA26</f>
        <v>Menunjukkan penguasaan dalam mengidentifikasi bentuk dan contoh perubahan sosial.</v>
      </c>
      <c r="AM29" s="322" t="str">
        <f>'B. Ingg'!AA26</f>
        <v>Menunjukkan penguasaan dalam mendeskripsikan dan mengidentifikasi informasi spesifik dan informasi umum terkait animal native to Indonesian wildlife.</v>
      </c>
      <c r="AN29" s="322" t="str">
        <f>PJOK.!AA26</f>
        <v>Menunjukkan penguasaan dalam memahami variasi dan kombinasi gerak spesifik dalam permainan bola besar.</v>
      </c>
      <c r="AO29" s="322" t="str">
        <f>Infmtk!AA26</f>
        <v>Menunjukkan penguasaan dalam menggunakan analisis data.</v>
      </c>
      <c r="AP29" s="322" t="str">
        <f>SNIpra!AA26</f>
        <v>Menunjukkan penguasaan dalam merancang produk kerajinan dengan memodifikasi bahan, alat, dan teknik sesuai potensi lingkungan/kearifan lokal berdasarkan hasil pengamatannya.</v>
      </c>
      <c r="AQ29" s="322" t="str">
        <f>'B. Jawa'!AA26</f>
        <v>Menunjukkan penguasaan dalam memahami teks deskriptif tentang upacara adat daerah.</v>
      </c>
      <c r="AR29" s="321" t="str">
        <f>Aqidah!AB26</f>
        <v>Perlu bantuan dalam memahami kisah keteladanan sahabat Umar bin Khattab dan Sayyidah Aisyah r.a.</v>
      </c>
      <c r="AS29" s="322" t="str">
        <f>Qurdis!AB26</f>
        <v>Perlu bantuan dalam memahami isi kandungan Qs. Al Muthafifin ayat 1 sampai 7 dan QS AL An'am ayat 152 tentang meraih keberkahan dengan sikap jujur dalam muamalah.</v>
      </c>
      <c r="AT29" s="323" t="str">
        <f>Fqh!AB26</f>
        <v>Perlu bantuan dalam memahami penyembelihan, kurban dan akikah.</v>
      </c>
      <c r="AU29" s="322" t="str">
        <f>S.K.I!AB26</f>
        <v>Perlu bantuan dalam menganalisis perkembangan pemikiran Islam kontemporer.</v>
      </c>
      <c r="AV29" s="322" t="str">
        <f>'B. Arab'!AB26</f>
        <v>Perlu bantuan dalam memahami huruf lam nafi dan lam nahi serta isim kana.</v>
      </c>
      <c r="AW29" s="322" t="str">
        <f>Aswaja!AB26</f>
        <v>Perlu bantuan dalam memahami seni terbangan</v>
      </c>
      <c r="AX29" s="322" t="str">
        <f>IF(PAIS!AI25="","",PAIS!AI25)</f>
        <v>Perlu bantuan dalam Mata Pelajaran Bahasa Arab terutama dalam materi Materi angka dalam bahasa Arab dari 1 - 100 dan kalimat struktur khobar muqaddam mubtada' muakkhar</v>
      </c>
      <c r="AY29" s="322" t="str">
        <f>Pkn!AB26</f>
        <v>Perlu bantuan dalam Menyebutkan Hak dan Kewajiban Warga Negara</v>
      </c>
      <c r="AZ29" s="322" t="str">
        <f>'B. Indo'!AB26</f>
        <v>Perlu bantuan dalam memahami isi teks deskripsi, menggunakan konjungsi dalam teks deskripsi dan menyimak konjungsi dalam teks deskripsi, memahami sudut pandang dalam teks deskripsi.</v>
      </c>
      <c r="BA29" s="322" t="str">
        <f>MTK!AB26</f>
        <v>Perlu bantuan dalam melakukan transformasi tunggal (refleksi, translasi, rotasi, dilatasi).</v>
      </c>
      <c r="BB29" s="322" t="str">
        <f>IPA.!AB26</f>
        <v>Perlu bantuan dalam mendeskripsikan konsep listrik, magnet, dan sumber energi alternatif</v>
      </c>
      <c r="BC29" s="321" t="str">
        <f>IPS.!AB26</f>
        <v>Perlu bantuan dalam menganalisis bentuk-bentuk kegiatan ekonomi berbasis perkembangan teknologi digital.</v>
      </c>
      <c r="BD29" s="322" t="str">
        <f>'B. Ingg'!AB26</f>
        <v>Perlu bantuan dalam memahami dan mengidentifikasi informasi terkait personal experience (recount text) dengan unsur kebahasaan yang sesuai.</v>
      </c>
      <c r="BE29" s="322" t="str">
        <f>PJOK.!AB26</f>
        <v>Perlu bantuan dalam memahami kombinasi gerak spesifik jalan, lari, lompat, dan lempar dalam berbagai permainan.</v>
      </c>
      <c r="BF29" s="322" t="str">
        <f>Infmtk!AB26</f>
        <v>Perlu bantuan dalam memahami Algoritma pemrograman.</v>
      </c>
      <c r="BG29" s="322" t="str">
        <f>SNIpra!AB26</f>
        <v>Perlu bantuan dalam memahami dan menghasilkan produk kerajinan tekstil bahan alam yang praktiis, ekonomis, bernilai fungsi dan bernilai budaya.</v>
      </c>
      <c r="BH29" s="322" t="str">
        <f>'B. Jawa'!AB26</f>
        <v>Perlu bantuan dalam memahami teks sandiwara dengan memperhatikan unggah-ungguh basa.</v>
      </c>
    </row>
    <row r="30" spans="1:60" ht="33.950000000000003" customHeight="1" x14ac:dyDescent="0.25">
      <c r="A30" s="165"/>
      <c r="B30" s="269">
        <f t="shared" si="4"/>
        <v>18</v>
      </c>
      <c r="C30" s="270">
        <f>IF(Data!F22="","",Data!F22)</f>
        <v>2114</v>
      </c>
      <c r="D30" s="270" t="str">
        <f>IF(Data!G22="","",Data!G22)</f>
        <v>0095372418</v>
      </c>
      <c r="E30" s="271" t="str">
        <f>IF(Data!H22="","",Data!H22)</f>
        <v>NIRMALA MAHARANI</v>
      </c>
      <c r="F30" s="272" t="str">
        <f>IF(Data!I22="","",Data!I22)</f>
        <v>P</v>
      </c>
      <c r="G30" s="274">
        <v>90</v>
      </c>
      <c r="H30" s="274">
        <v>91</v>
      </c>
      <c r="I30" s="274">
        <v>92</v>
      </c>
      <c r="J30" s="274">
        <f>S.K.I!Z27</f>
        <v>90</v>
      </c>
      <c r="K30" s="274">
        <f>'B. Arab'!Z27</f>
        <v>76</v>
      </c>
      <c r="L30" s="274">
        <f>Aswaja!Z27</f>
        <v>84</v>
      </c>
      <c r="M30" s="608">
        <f t="shared" si="1"/>
        <v>90.75</v>
      </c>
      <c r="N30" s="274">
        <v>89</v>
      </c>
      <c r="O30" s="274">
        <f>'B. Indo'!Z27</f>
        <v>79</v>
      </c>
      <c r="P30" s="274">
        <f>MTK!Z27</f>
        <v>76</v>
      </c>
      <c r="Q30" s="274">
        <f>IPA.!Z27</f>
        <v>79</v>
      </c>
      <c r="R30" s="274">
        <f>IPS.!Z27</f>
        <v>81</v>
      </c>
      <c r="S30" s="274">
        <f>'B. Ingg'!Z27</f>
        <v>77</v>
      </c>
      <c r="T30" s="274">
        <f>PJOK.!Z27</f>
        <v>89</v>
      </c>
      <c r="U30" s="274">
        <f>Infmtk!Z27</f>
        <v>77</v>
      </c>
      <c r="V30" s="274">
        <f>SNIpra!Z27</f>
        <v>85</v>
      </c>
      <c r="W30" s="274">
        <f>'B. Jawa'!Z27</f>
        <v>84</v>
      </c>
      <c r="X30" s="276">
        <f t="shared" si="0"/>
        <v>1429.75</v>
      </c>
      <c r="Y30" s="275">
        <f t="shared" si="2"/>
        <v>9</v>
      </c>
      <c r="Z30" s="268">
        <f t="shared" si="3"/>
        <v>84.102941176470594</v>
      </c>
      <c r="AA30" s="321" t="str">
        <f>Aqidah!AA27</f>
        <v>Menunjukkan penguasaan dalam memahami kisah keteladanan sahabat Umar bin Khattab dan Sayyidah Aisyah r.a.</v>
      </c>
      <c r="AB30" s="322" t="str">
        <f>Qurdis!AA27</f>
        <v>Menunjukkan penguasaan dalam memahami isi kandungan Qs. Al Muthafifin ayat 1 sampai 7 dan QS AL An'am ayat 152 tentang meraih keberkahan dengan sikap jujur dalam muamalah.</v>
      </c>
      <c r="AC30" s="323" t="str">
        <f>Fqh!AA27</f>
        <v>Menunjukkan penguasaan dalam memahami jual beli, khiyar, qirad dan riba.</v>
      </c>
      <c r="AD30" s="322" t="str">
        <f>S.K.I!AA27</f>
        <v>Menunjukkan penguasaan dalam menganalisis perkembangan pemikiran Islam kontemporer.</v>
      </c>
      <c r="AE30" s="322" t="str">
        <f>'B. Arab'!AA27</f>
        <v>Menunjukkan penguasaan dalam memahami fi'il madhi dan perubahannya mengikuti isim dhomir.</v>
      </c>
      <c r="AF30" s="322" t="str">
        <f>Aswaja!AA27</f>
        <v>Menunjukkan penguasaan dalam memahami budaya bedug dan kenthongan sebagai penanda shalat</v>
      </c>
      <c r="AG30" s="322" t="str">
        <f>IF(PAIS!AH26="","",PAIS!AH26)</f>
        <v>Menunjukkan penguasaan dalam Mata Pelajaran Qur'an - Hadits terutama dalam materi Memahami serta mampu mempraktikkan hukum bacaan mad thobi'I, mad wajib muttashil, dan mad jais munfashil dalam surat pendek pilihan</v>
      </c>
      <c r="AH30" s="322" t="str">
        <f>Pkn!AA27</f>
        <v>Menunjukkan penguasaan dalam Menyebutkan Hak dan Kewajiban Warga Negara</v>
      </c>
      <c r="AI30" s="322" t="str">
        <f>'B. Indo'!AA27</f>
        <v>Menunjukkan penguasaan dalam memahami informasi dalam teks rekon, membedakan fakta, opini, dan asumsi dalam teks rekon.</v>
      </c>
      <c r="AJ30" s="322" t="str">
        <f>MTK!AA27</f>
        <v>Menunjukkan penguasaan dalam melakukan transformasi tunggal (refleksi, translasi, rotasi, dilatasi).</v>
      </c>
      <c r="AK30" s="322" t="str">
        <f>IPA.!AA27</f>
        <v>Menunjukkan penguasaan dalam mendeskripsikan pertumbuhan dan perkembangan pada manusia, hewan, dan tumbuhan</v>
      </c>
      <c r="AL30" s="321" t="str">
        <f>IPS.!AA27</f>
        <v>Menunjukkan penguasaan dalam mengidentifikasi bentuk dan contoh perubahan sosial.</v>
      </c>
      <c r="AM30" s="322" t="str">
        <f>'B. Ingg'!AA27</f>
        <v>Menunjukkan penguasaan dalam mendeskripsikan dan mengidentifikasi informasi spesifik dan informasi umum terkait animal native to Indonesian wildlife.</v>
      </c>
      <c r="AN30" s="322" t="str">
        <f>PJOK.!AA27</f>
        <v>Menunjukkan penguasaan dalam memahami kombinasi gerak spesifik jalan, lari, lompat, dan lempar dalam berbagai permainan.</v>
      </c>
      <c r="AO30" s="322" t="str">
        <f>Infmtk!AA27</f>
        <v>Menunjukkan penguasaan dalam menggunakan analisis data.</v>
      </c>
      <c r="AP30" s="322" t="str">
        <f>SNIpra!AA27</f>
        <v>Menunjukkan penguasaan dalam memahami dan menghasilkan produk kerajinan tekstil bahan alam yang praktiis, ekonomis, bernilai fungsi dan bernilai budaya.</v>
      </c>
      <c r="AQ30" s="322" t="str">
        <f>'B. Jawa'!AA27</f>
        <v>Menunjukkan penguasaan dalam memahami teks cerita Ramayana Anoman Duta.</v>
      </c>
      <c r="AR30" s="321" t="str">
        <f>Aqidah!AB27</f>
        <v>Perlu bantuan dalam memahami iman kepada hari akhir dan akhlak terpuji kepada diri sendiri.</v>
      </c>
      <c r="AS30" s="322" t="str">
        <f>Qurdis!AB27</f>
        <v>Perlu bantuan dalam mampu memahami dan mempraktikkan hukum bacaan mad lazim mussaqal harfi dan mad lazim mukhaffah khalqi dan bacaan mad lazim mukkhaffah harfi dan mad wajib mukkhaffah khalqi.</v>
      </c>
      <c r="AT30" s="323" t="str">
        <f>Fqh!AB27</f>
        <v>Perlu bantuan dalam memahami penyembelihan, kurban dan akikah.</v>
      </c>
      <c r="AU30" s="322" t="str">
        <f>S.K.I!AB27</f>
        <v>Perlu bantuan dalam menjelaskan sejarah perkembangan Islam di Indonesia pada masa kolonialisme.</v>
      </c>
      <c r="AV30" s="322" t="str">
        <f>'B. Arab'!AB27</f>
        <v>Perlu bantuan dalam memahami huruf lam nafi dan lam nahi serta isim kana.</v>
      </c>
      <c r="AW30" s="322" t="str">
        <f>Aswaja!AB27</f>
        <v>Perlu bantuan dalam memahami seni terbangan</v>
      </c>
      <c r="AX30" s="322" t="str">
        <f>IF(PAIS!AI26="","",PAIS!AI26)</f>
        <v>Perlu bantuan dalam Mata Pelajaran Bahasa Arab terutama dalam materi Materi angka dalam bahasa Arab dari 1 - 100 dan kalimat struktur khobar muqaddam mubtada' muakkhar</v>
      </c>
      <c r="AY30" s="322" t="str">
        <f>Pkn!AB27</f>
        <v>Perlu bantuan dalam Memahami Implementasi Pancasila dalam Kehidupan Bernegara</v>
      </c>
      <c r="AZ30" s="322" t="str">
        <f>'B. Indo'!AB27</f>
        <v>Perlu bantuan dalam memahami isi teks deskripsi, menggunakan konjungsi dalam teks deskripsi dan menyimak konjungsi dalam teks deskripsi, memahami sudut pandang dalam teks deskripsi.</v>
      </c>
      <c r="BA30" s="322" t="str">
        <f>MTK!AB27</f>
        <v>Perlu bantuan dalam membaca, menulis, dan membandingkan bilangan berpangkat dan akar, serta notasi ilmiah.</v>
      </c>
      <c r="BB30" s="322" t="str">
        <f>IPA.!AB27</f>
        <v>Perlu bantuan dalam mendeskripsikan konsep listrik, magnet, dan sumber energi alternatif</v>
      </c>
      <c r="BC30" s="321" t="str">
        <f>IPS.!AB27</f>
        <v>Perlu bantuan dalam menganalisis bentuk-bentuk kegiatan ekonomi berbasis perkembangan teknologi digital.</v>
      </c>
      <c r="BD30" s="322" t="str">
        <f>'B. Ingg'!AB27</f>
        <v>Perlu bantuan dalam menyajikan recount text berdasarkan pengalaman pribadi yang sesuai dengan penggunaan simple past tense dan connectors.</v>
      </c>
      <c r="BE30" s="322" t="str">
        <f>PJOK.!AB27</f>
        <v xml:space="preserve">Perlu bantuan dalam memahami kombinasi gerak spesifik dalam berbagai permainan bola kecil.    </v>
      </c>
      <c r="BF30" s="322" t="str">
        <f>Infmtk!AB27</f>
        <v>Perlu bantuan dalam memahami Algoritma pemrograman.</v>
      </c>
      <c r="BG30" s="322" t="str">
        <f>SNIpra!AB27</f>
        <v>Perlu bantuan dalam merancang produk kerajinan dengan memodifikasi bahan, alat, dan teknik sesuai potensi lingkungan/kearifan lokal berdasarkan hasil pengamatannya.</v>
      </c>
      <c r="BH30" s="322" t="str">
        <f>'B. Jawa'!AB27</f>
        <v>Perlu bantuan dalam memahami teks deskriptif tentang upacara adat daerah.</v>
      </c>
    </row>
    <row r="31" spans="1:60" ht="33.950000000000003" customHeight="1" x14ac:dyDescent="0.25">
      <c r="A31" s="166"/>
      <c r="B31" s="430">
        <f t="shared" si="4"/>
        <v>19</v>
      </c>
      <c r="C31" s="431">
        <f>IF(Data!F23="","",Data!F23)</f>
        <v>2149</v>
      </c>
      <c r="D31" s="431" t="str">
        <f>IF(Data!G23="","",Data!G23)</f>
        <v>3100029460</v>
      </c>
      <c r="E31" s="432" t="str">
        <f>IF(Data!H23="","",Data!H23)</f>
        <v>NOR ALIA SILFA</v>
      </c>
      <c r="F31" s="433" t="str">
        <f>IF(Data!I23="","",Data!I23)</f>
        <v>P</v>
      </c>
      <c r="G31" s="274">
        <f>Aqidah!Z28</f>
        <v>84</v>
      </c>
      <c r="H31" s="274">
        <f>Qurdis!Z28</f>
        <v>79</v>
      </c>
      <c r="I31" s="274">
        <f>Fqh!Z28</f>
        <v>81</v>
      </c>
      <c r="J31" s="274">
        <f>S.K.I!Z28</f>
        <v>88</v>
      </c>
      <c r="K31" s="274">
        <f>'B. Arab'!Z28</f>
        <v>76</v>
      </c>
      <c r="L31" s="274">
        <f>Aswaja!Z28</f>
        <v>84</v>
      </c>
      <c r="M31" s="608">
        <f t="shared" si="1"/>
        <v>83</v>
      </c>
      <c r="N31" s="274">
        <f>Pkn!Z28</f>
        <v>83</v>
      </c>
      <c r="O31" s="274">
        <f>'B. Indo'!Z28</f>
        <v>76</v>
      </c>
      <c r="P31" s="274">
        <f>MTK!Z28</f>
        <v>76</v>
      </c>
      <c r="Q31" s="274">
        <f>IPA.!Z28</f>
        <v>77</v>
      </c>
      <c r="R31" s="274">
        <f>IPS.!Z28</f>
        <v>78</v>
      </c>
      <c r="S31" s="274">
        <f>'B. Ingg'!Z28</f>
        <v>76</v>
      </c>
      <c r="T31" s="274">
        <f>PJOK.!Z28</f>
        <v>86</v>
      </c>
      <c r="U31" s="274">
        <f>Infmtk!Z28</f>
        <v>76</v>
      </c>
      <c r="V31" s="274">
        <f>SNIpra!Z28</f>
        <v>83</v>
      </c>
      <c r="W31" s="274">
        <f>'B. Jawa'!Z28</f>
        <v>88</v>
      </c>
      <c r="X31" s="276">
        <f t="shared" si="0"/>
        <v>1374</v>
      </c>
      <c r="Y31" s="275">
        <f t="shared" si="2"/>
        <v>19</v>
      </c>
      <c r="Z31" s="268">
        <f t="shared" si="3"/>
        <v>80.82352941176471</v>
      </c>
      <c r="AA31" s="321" t="str">
        <f>Aqidah!AA28</f>
        <v>Menunjukkan penguasaan dalam memahami kisah keteladanan sahabat Umar bin Khattab dan Sayyidah Aisyah r.a.</v>
      </c>
      <c r="AB31" s="322" t="str">
        <f>Qurdis!AA28</f>
        <v>Menunjukkan penguasaan dalam memahami isi kandungan Qs. Al Muthafifin ayat 1 sampai 7 dan QS AL An'am ayat 152 tentang meraih keberkahan dengan sikap jujur dalam muamalah.</v>
      </c>
      <c r="AC31" s="323" t="str">
        <f>Fqh!AA28</f>
        <v>Menunjukkan penguasaan dalam memahami ariyah dan wadiah.</v>
      </c>
      <c r="AD31" s="322" t="str">
        <f>S.K.I!AA28</f>
        <v>Menunjukkan penguasaan dalam menganalisis perkembangan pemikiran Islam kontemporer.</v>
      </c>
      <c r="AE31" s="322" t="str">
        <f>'B. Arab'!AA28</f>
        <v>Menunjukkan penguasaan dalam memahami huruf lam nafi dan lam nahi serta isim kana.</v>
      </c>
      <c r="AF31" s="322" t="str">
        <f>Aswaja!AA28</f>
        <v>Menunjukkan penguasaan dalam memahami sifat rasul dan kitab mu'tabarah</v>
      </c>
      <c r="AG31" s="322" t="str">
        <f>IF(PAIS!AH27="","",PAIS!AH27)</f>
        <v>Menunjukkan penguasaan dalam Mata Pelajaran Ke NU an / Aswaja terutama dalam materi menjelaskan pengertian pesantren, unsur unsur pesantren dan tata nilai pesantren</v>
      </c>
      <c r="AH31" s="322" t="str">
        <f>Pkn!AA28</f>
        <v>Menunjukkan penguasaan dalam Menyebutkan Hak dan Kewajiban Warga Negara</v>
      </c>
      <c r="AI31" s="322" t="str">
        <f>'B. Indo'!AA28</f>
        <v>Menunjukkan penguasaan dalam memahami isi teks deskripsi, menggunakan konjungsi dalam teks deskripsi dan menyimak konjungsi dalam teks deskripsi, memahami sudut pandang dalam teks deskripsi.</v>
      </c>
      <c r="AJ31" s="322" t="str">
        <f>MTK!AA28</f>
        <v>Menunjukkan penguasaan dalam membaca, menulis, dan membandingkan bilangan berpangkat dan akar, serta notasi ilmiah.</v>
      </c>
      <c r="AK31" s="322" t="str">
        <f>IPA.!AA28</f>
        <v>Menunjukkan penguasaan dalam mendeskripsikan konsep listrik, magnet, dan sumber energi alternatif</v>
      </c>
      <c r="AL31" s="321" t="str">
        <f>IPS.!AA28</f>
        <v>Menunjukkan penguasaan dalam memahami perbedaan globalisasi dan modernisasi.</v>
      </c>
      <c r="AM31" s="322" t="str">
        <f>'B. Ingg'!AA28</f>
        <v>Menunjukkan penguasaan dalam mendeskripsikan dan mengidentifikasi informasi spesifik dan informasi umum terkait animal native to Indonesian wildlife.</v>
      </c>
      <c r="AN31" s="322" t="str">
        <f>PJOK.!AA28</f>
        <v>Menunjukkan penguasaan dalam memahami variasi dan kombinasi gerak spesifik dalam permainan bola besar.</v>
      </c>
      <c r="AO31" s="322" t="str">
        <f>Infmtk!AA28</f>
        <v>Menunjukkan penguasaan dalam menggunakan analisis data.</v>
      </c>
      <c r="AP31" s="322" t="str">
        <f>SNIpra!AA28</f>
        <v>Menunjukkan penguasaan dalam merancang produk kerajinan dengan memodifikasi bahan, alat, dan teknik sesuai potensi lingkungan/kearifan lokal berdasarkan hasil pengamatannya.</v>
      </c>
      <c r="AQ31" s="322" t="str">
        <f>'B. Jawa'!AA28</f>
        <v>Menunjukkan penguasaan dalam menelaah teks piwulang serat Wulangreh pupuh Dhandhanggula,</v>
      </c>
      <c r="AR31" s="321" t="str">
        <f>Aqidah!AB28</f>
        <v>Perlu bantuan dalam memahami adab kepada saudara, teman dan tetangga.</v>
      </c>
      <c r="AS31" s="322" t="str">
        <f>Qurdis!AB28</f>
        <v>Perlu bantuan dalam memahami isi kandungan hadits riwayat Baihaqi dari Ibnu Abbas ra dan hadis riwayat Tirmidzi dari hHasan Bin Ali ra tentang meraih berkah melalui jujur dalam muamalah.</v>
      </c>
      <c r="AT31" s="323" t="str">
        <f>Fqh!AB28</f>
        <v>Perlu bantuan dalam memahami penyembelihan, kurban dan akikah.</v>
      </c>
      <c r="AU31" s="322" t="str">
        <f>S.K.I!AB28</f>
        <v>Perlu bantuan dalam memahami peran Ulama dalam memperjuangkan kemerdekaan melalui Islam.</v>
      </c>
      <c r="AV31" s="322" t="str">
        <f>'B. Arab'!AB28</f>
        <v>Perlu bantuan dalam memahami fi'il madhi dan perubahannya mengikuti isim dhomir.</v>
      </c>
      <c r="AW31" s="322" t="str">
        <f>Aswaja!AB28</f>
        <v>Perlu bantuan dalam memahami seni terbangan</v>
      </c>
      <c r="AX31" s="322" t="str">
        <f>IF(PAIS!AI27="","",PAIS!AI27)</f>
        <v>Perlu bantuan dalam Mata Pelajaran Bahasa Arab terutama dalam materi Materi angka dalam bahasa Arab dari 1 - 100 dan kalimat struktur khobar muqaddam mubtada' muakkhar</v>
      </c>
      <c r="AY31" s="322" t="str">
        <f>Pkn!AB28</f>
        <v>Perlu bantuan dalam Menerapkan Nilai-Nilai Pancasila dalam Kehidupan Keseharian</v>
      </c>
      <c r="AZ31" s="322" t="str">
        <f>'B. Indo'!AB28</f>
        <v>Perlu bantuan dalam mengubah petikan cerpen menjadi teks prosedur, mendapatkan informasi dari teks prosedur, menelaah teks prosedur berupa infografik,serta mempratikkan prosedur membuat poster.</v>
      </c>
      <c r="BA31" s="322" t="str">
        <f>MTK!AB28</f>
        <v>Perlu bantuan dalam melakukan transformasi tunggal (refleksi, translasi, rotasi, dilatasi).</v>
      </c>
      <c r="BB31" s="322" t="str">
        <f>IPA.!AB28</f>
        <v>Perlu bantuan dalam mendeskripsikan konsep tekanan pada zat padat, cair, dan gas</v>
      </c>
      <c r="BC31" s="321" t="str">
        <f>IPS.!AB28</f>
        <v>Perlu bantuan dalam mengidentifikasi bentuk dan contoh perubahan sosial.</v>
      </c>
      <c r="BD31" s="322" t="str">
        <f>'B. Ingg'!AB28</f>
        <v>Perlu bantuan dalam memahami dan mengidentifikasi informasi terkait personal experience (recount text) dengan unsur kebahasaan yang sesuai.</v>
      </c>
      <c r="BE31" s="322" t="str">
        <f>PJOK.!AB28</f>
        <v>Perlu bantuan dalam memahami kombinasi gerak spesifik jalan, lari, lompat, dan lempar dalam berbagai permainan.</v>
      </c>
      <c r="BF31" s="322" t="str">
        <f>Infmtk!AB28</f>
        <v>Perlu bantuan dalam memahami Algoritma pemrograman.</v>
      </c>
      <c r="BG31" s="322" t="str">
        <f>SNIpra!AB28</f>
        <v>Perlu bantuan dalam memahami dan menghasilkan produk kerajinan tekstil bahan alam yang praktiis, ekonomis, bernilai fungsi dan bernilai budaya.</v>
      </c>
      <c r="BH31" s="322" t="str">
        <f>'B. Jawa'!AB28</f>
        <v>Perlu bantuan dalam memahami teks deskriptif tentang upacara adat daerah.</v>
      </c>
    </row>
    <row r="32" spans="1:60" ht="33.950000000000003" customHeight="1" x14ac:dyDescent="0.25">
      <c r="A32" s="165"/>
      <c r="B32" s="269">
        <f t="shared" si="4"/>
        <v>20</v>
      </c>
      <c r="C32" s="270">
        <f>IF(Data!F24="","",Data!F24)</f>
        <v>2110</v>
      </c>
      <c r="D32" s="270" t="str">
        <f>IF(Data!G24="","",Data!G24)</f>
        <v>0098467142</v>
      </c>
      <c r="E32" s="271" t="str">
        <f>IF(Data!H24="","",Data!H24)</f>
        <v>NUR MUTIA</v>
      </c>
      <c r="F32" s="272" t="str">
        <f>IF(Data!I24="","",Data!I24)</f>
        <v>P</v>
      </c>
      <c r="G32" s="274">
        <v>89</v>
      </c>
      <c r="H32" s="274">
        <v>90</v>
      </c>
      <c r="I32" s="274">
        <v>89</v>
      </c>
      <c r="J32" s="274">
        <v>92</v>
      </c>
      <c r="K32" s="274">
        <f>'B. Arab'!Z29</f>
        <v>77</v>
      </c>
      <c r="L32" s="274">
        <f>Aswaja!Z29</f>
        <v>77</v>
      </c>
      <c r="M32" s="608">
        <f t="shared" si="1"/>
        <v>90</v>
      </c>
      <c r="N32" s="274">
        <v>90</v>
      </c>
      <c r="O32" s="274">
        <f>'B. Indo'!Z29</f>
        <v>76</v>
      </c>
      <c r="P32" s="274">
        <f>MTK!Z29</f>
        <v>76</v>
      </c>
      <c r="Q32" s="274">
        <f>IPA.!Z29</f>
        <v>76</v>
      </c>
      <c r="R32" s="274">
        <f>IPS.!Z29</f>
        <v>76</v>
      </c>
      <c r="S32" s="274">
        <f>'B. Ingg'!Z29</f>
        <v>76</v>
      </c>
      <c r="T32" s="274">
        <f>PJOK.!Z29</f>
        <v>86</v>
      </c>
      <c r="U32" s="274">
        <f>Infmtk!Z29</f>
        <v>76</v>
      </c>
      <c r="V32" s="274">
        <f>SNIpra!Z29</f>
        <v>80</v>
      </c>
      <c r="W32" s="274">
        <f>'B. Jawa'!Z29</f>
        <v>76</v>
      </c>
      <c r="X32" s="276">
        <f t="shared" si="0"/>
        <v>1392</v>
      </c>
      <c r="Y32" s="275">
        <f t="shared" si="2"/>
        <v>18</v>
      </c>
      <c r="Z32" s="268">
        <f t="shared" si="3"/>
        <v>81.882352941176464</v>
      </c>
      <c r="AA32" s="321" t="str">
        <f>Aqidah!AA29</f>
        <v>Menunjukkan penguasaan dalam memahami adab kepada saudara, teman dan tetangga.</v>
      </c>
      <c r="AB32" s="322" t="str">
        <f>Qurdis!AA29</f>
        <v>Menunjukkan penguasaan dalam memahami isi kandungan hadits riwayat Baihaqi dari Ibnu Abbas ra dan hadis riwayat Tirmidzi dari hHasan Bin Ali ra tentang meraih berkah melalui jujur dalam muamalah.</v>
      </c>
      <c r="AC32" s="323" t="str">
        <f>Fqh!AA29</f>
        <v>Menunjukkan penguasaan dalam memahami ariyah dan wadiah.</v>
      </c>
      <c r="AD32" s="322" t="str">
        <f>S.K.I!AA29</f>
        <v>Menunjukkan penguasaan dalam menjelaskan sejarah perkembangan Islam di Indonesia pada masa kolonialisme.</v>
      </c>
      <c r="AE32" s="322" t="str">
        <f>'B. Arab'!AA29</f>
        <v>Menunjukkan penguasaan dalam memahami fi'il madhi dan perubahannya mengikuti isim dhomir.</v>
      </c>
      <c r="AF32" s="322" t="str">
        <f>Aswaja!AA29</f>
        <v>Menunjukkan penguasaan dalam memahami budaya bedug dan kenthongan sebagai penanda shalat</v>
      </c>
      <c r="AG32" s="322" t="str">
        <f>IF(PAIS!AH28="","",PAIS!AH28)</f>
        <v>Menunjukkan penguasaan dalam Mata Pelajaran Fiqih terutama dalam materi Menjelaskan pengertian, syarat, rukun, dan ketentuan dalam shalat jum'at beserta ketentuan-ketentuan dalam khutbah jum'at dan amaliyah - amaliyah sunnah yang disyariatkan dihari jum'at</v>
      </c>
      <c r="AH32" s="322" t="str">
        <f>Pkn!AA29</f>
        <v>Menunjukkan penguasaan dalam Memahami Implementasi Pancasila dalam Kehidupan Bernegara</v>
      </c>
      <c r="AI32" s="322" t="str">
        <f>'B. Indo'!AA29</f>
        <v>Menunjukkan penguasaan dalam memahami informasi dalam teks rekon, membedakan fakta, opini, dan asumsi dalam teks rekon.</v>
      </c>
      <c r="AJ32" s="322" t="str">
        <f>MTK!AA29</f>
        <v>Menunjukkan penguasaan dalam melakukan transformasi tunggal (refleksi, translasi, rotasi, dilatasi).</v>
      </c>
      <c r="AK32" s="322" t="str">
        <f>IPA.!AA29</f>
        <v>Menunjukkan penguasaan dalam mendeskripsikan pertumbuhan dan perkembangan pada manusia, hewan, dan tumbuhan</v>
      </c>
      <c r="AL32" s="321" t="str">
        <f>IPS.!AA29</f>
        <v>Menunjukkan penguasaan dalam memahami perbedaan globalisasi dan modernisasi.</v>
      </c>
      <c r="AM32" s="322" t="str">
        <f>'B. Ingg'!AA29</f>
        <v>Menunjukkan penguasaan dalam mendeskripsikan dan mengidentifikasi informasi spesifik dan informasi umum terkait animal native to Indonesian wildlife.</v>
      </c>
      <c r="AN32" s="322" t="str">
        <f>PJOK.!AA29</f>
        <v xml:space="preserve">Menunjukkan penguasaan dalam memahami kombinasi gerak spesifik dalam berbagai permainan bola kecil.    </v>
      </c>
      <c r="AO32" s="322" t="str">
        <f>Infmtk!AA29</f>
        <v>Menunjukkan penguasaan dalam menggunakan analisis data.</v>
      </c>
      <c r="AP32" s="322" t="str">
        <f>SNIpra!AA29</f>
        <v>Menunjukkan penguasaan dalam memahami dan menghasilkan produk kerajinan tekstil bahan alam yang praktiis, ekonomis, bernilai fungsi dan bernilai budaya.</v>
      </c>
      <c r="AQ32" s="322" t="str">
        <f>'B. Jawa'!AA29</f>
        <v>Menunjukkan penguasaan dalam memahami teks cerita Ramayana Anoman Duta.</v>
      </c>
      <c r="AR32" s="321" t="str">
        <f>Aqidah!AB29</f>
        <v>Perlu bantuan dalam memahami iman kepada hari akhir dan akhlak terpuji kepada diri sendiri.</v>
      </c>
      <c r="AS32" s="322" t="str">
        <f>Qurdis!AB29</f>
        <v>Perlu bantuan dalam memahami isi kandungan Qs. Al Muthafifin ayat 1 sampai 7 dan QS AL An'am ayat 152 tentang meraih keberkahan dengan sikap jujur dalam muamalah.</v>
      </c>
      <c r="AT32" s="323" t="str">
        <f>Fqh!AB29</f>
        <v>Perlu bantuan dalam memahami penyembelihan, kurban dan akikah.</v>
      </c>
      <c r="AU32" s="322" t="str">
        <f>S.K.I!AB29</f>
        <v>Perlu bantuan dalam menganalisis perkembangan pemikiran Islam kontemporer.</v>
      </c>
      <c r="AV32" s="322" t="str">
        <f>'B. Arab'!AB29</f>
        <v>Perlu bantuan dalam memahami huruf lam nafi dan lam nahi serta isim kana.</v>
      </c>
      <c r="AW32" s="322" t="str">
        <f>Aswaja!AB29</f>
        <v>Perlu bantuan dalam memahami seni terbangan</v>
      </c>
      <c r="AX32" s="322" t="str">
        <f>IF(PAIS!AI28="","",PAIS!AI28)</f>
        <v>Perlu bantuan dalam Mata Pelajaran Bahasa Arab terutama dalam materi Materi angka dalam bahasa Arab dari 1 - 100 dan kalimat struktur khobar muqaddam mubtada' muakkhar</v>
      </c>
      <c r="AY32" s="322" t="str">
        <f>Pkn!AB29</f>
        <v>Perlu bantuan dalam Menyebutkan Hak dan Kewajiban Warga Negara</v>
      </c>
      <c r="AZ32" s="322" t="str">
        <f>'B. Indo'!AB29</f>
        <v>Perlu bantuan dalam mengubah petikan cerpen menjadi teks prosedur, mendapatkan informasi dari teks prosedur, menelaah teks prosedur berupa infografik,serta mempratikkan prosedur membuat poster.</v>
      </c>
      <c r="BA32" s="322" t="str">
        <f>MTK!AB29</f>
        <v>Perlu bantuan dalam membaca, menulis, dan membandingkan bilangan berpangkat dan akar, serta notasi ilmiah.</v>
      </c>
      <c r="BB32" s="322" t="str">
        <f>IPA.!AB29</f>
        <v>Perlu bantuan dalam mendeskripsikan konsep tekanan pada zat padat, cair, dan gas</v>
      </c>
      <c r="BC32" s="321" t="str">
        <f>IPS.!AB29</f>
        <v>Perlu bantuan dalam mengidentifikasi bentuk dan contoh perubahan sosial.</v>
      </c>
      <c r="BD32" s="322" t="str">
        <f>'B. Ingg'!AB29</f>
        <v>Perlu bantuan dalam menyajikan recount text berdasarkan pengalaman pribadi yang sesuai dengan penggunaan simple past tense dan connectors.</v>
      </c>
      <c r="BE32" s="322" t="str">
        <f>PJOK.!AB29</f>
        <v>Perlu bantuan dalam memahami kombinasi gerak spesifik jalan, lari, lompat, dan lempar dalam berbagai permainan.</v>
      </c>
      <c r="BF32" s="322" t="str">
        <f>Infmtk!AB29</f>
        <v>Perlu bantuan dalam memahami Algoritma pemrograman.</v>
      </c>
      <c r="BG32" s="322" t="str">
        <f>SNIpra!AB29</f>
        <v>Perlu bantuan dalam merancang produk kerajinan dengan memodifikasi bahan, alat, dan teknik sesuai potensi lingkungan/kearifan lokal berdasarkan hasil pengamatannya.</v>
      </c>
      <c r="BH32" s="322" t="str">
        <f>'B. Jawa'!AB29</f>
        <v>Perlu bantuan dalam menelaah teks piwulang serat Wulangreh pupuh Dhandhanggula,</v>
      </c>
    </row>
    <row r="33" spans="1:60" ht="33.950000000000003" customHeight="1" x14ac:dyDescent="0.25">
      <c r="A33" s="166"/>
      <c r="B33" s="430">
        <f t="shared" si="4"/>
        <v>21</v>
      </c>
      <c r="C33" s="431">
        <f>IF(Data!F25="","",Data!F25)</f>
        <v>2098</v>
      </c>
      <c r="D33" s="431" t="str">
        <f>IF(Data!G25="","",Data!G25)</f>
        <v>3101119122</v>
      </c>
      <c r="E33" s="432" t="str">
        <f>IF(Data!H25="","",Data!H25)</f>
        <v>ROHMAT HIDAYAT</v>
      </c>
      <c r="F33" s="433" t="str">
        <f>IF(Data!I25="","",Data!I25)</f>
        <v>L</v>
      </c>
      <c r="G33" s="274">
        <v>90</v>
      </c>
      <c r="H33" s="274">
        <v>93</v>
      </c>
      <c r="I33" s="274">
        <v>92</v>
      </c>
      <c r="J33" s="274">
        <v>93</v>
      </c>
      <c r="K33" s="274">
        <f>'B. Arab'!Z30</f>
        <v>77</v>
      </c>
      <c r="L33" s="274">
        <f>Aswaja!Z30</f>
        <v>77</v>
      </c>
      <c r="M33" s="608">
        <f t="shared" si="1"/>
        <v>92</v>
      </c>
      <c r="N33" s="274">
        <v>92</v>
      </c>
      <c r="O33" s="274">
        <v>80</v>
      </c>
      <c r="P33" s="274">
        <v>78</v>
      </c>
      <c r="Q33" s="274">
        <v>79</v>
      </c>
      <c r="R33" s="274">
        <v>79</v>
      </c>
      <c r="S33" s="274">
        <v>81</v>
      </c>
      <c r="T33" s="274">
        <f>PJOK.!Z30</f>
        <v>91</v>
      </c>
      <c r="U33" s="274">
        <f>Infmtk!Z30</f>
        <v>76</v>
      </c>
      <c r="V33" s="274">
        <f>SNIpra!Z30</f>
        <v>83</v>
      </c>
      <c r="W33" s="274">
        <f>'B. Jawa'!Z30</f>
        <v>77</v>
      </c>
      <c r="X33" s="276">
        <f t="shared" si="0"/>
        <v>1430</v>
      </c>
      <c r="Y33" s="275">
        <f t="shared" si="2"/>
        <v>8</v>
      </c>
      <c r="Z33" s="268">
        <f t="shared" si="3"/>
        <v>84.117647058823536</v>
      </c>
      <c r="AA33" s="321" t="str">
        <f>Aqidah!AA30</f>
        <v>Menunjukkan penguasaan dalam memahami iman kepada hari akhir dan akhlak terpuji kepada diri sendiri.</v>
      </c>
      <c r="AB33" s="322" t="str">
        <f>Qurdis!AA30</f>
        <v>Menunjukkan penguasaan dalam memahami isi kandungan hadits riwayat Baihaqi dari Ibnu Abbas ra dan hadis riwayat Tirmidzi dari hHasan Bin Ali ra tentang meraih berkah melalui jujur dalam muamalah.</v>
      </c>
      <c r="AC33" s="323" t="str">
        <f>Fqh!AA30</f>
        <v>Menunjukkan penguasaan dalam memahami ariyah dan wadiah.</v>
      </c>
      <c r="AD33" s="322" t="str">
        <f>S.K.I!AA30</f>
        <v>Menunjukkan penguasaan dalam menjelaskan sejarah perkembangan Islam di Indonesia pada masa kolonialisme.</v>
      </c>
      <c r="AE33" s="322" t="str">
        <f>'B. Arab'!AA30</f>
        <v>Menunjukkan penguasaan dalam memahami huruf lam nafi dan lam nahi serta isim kana.</v>
      </c>
      <c r="AF33" s="322" t="str">
        <f>Aswaja!AA30</f>
        <v>Menunjukkan penguasaan dalam memahami sifat rasul dan kitab mu'tabarah</v>
      </c>
      <c r="AG33" s="322" t="str">
        <f>IF(PAIS!AH29="","",PAIS!AH29)</f>
        <v>Menunjukkan penguasaan dalam Mata Pelajaran Fiqih terutama dalam materi Menjelaskan pengertian, syarat, rukun, dan ketentuan-ketentuan ;lain dalam pelaksanaan shalat jamak dan Qasar dan ketentuan -ketentuan syariat dalam tata cara pelaksanaan shalat fardlu dalam kondisi tertentu seperti sakitdan  dalam perjalanan</v>
      </c>
      <c r="AH33" s="322" t="str">
        <f>Pkn!AA30</f>
        <v>Menunjukkan penguasaan dalam Memahami Implementasi Pancasila dalam Kehidupan Bernegara</v>
      </c>
      <c r="AI33" s="322" t="str">
        <f>'B. Indo'!AA30</f>
        <v>Menunjukkan penguasaan dalam mengubah petikan cerpen menjadi teks prosedur, mendapatkan informasi dari teks prosedur, menelaah teks prosedur berupa infografik,serta mempratikkan prosedur membuat poster.</v>
      </c>
      <c r="AJ33" s="322" t="str">
        <f>MTK!AA30</f>
        <v>Menunjukkan penguasaan dalam melakukan transformasi tunggal (refleksi, translasi, rotasi, dilatasi).</v>
      </c>
      <c r="AK33" s="322" t="str">
        <f>IPA.!AA30</f>
        <v>Menunjukkan penguasaan dalam mendeskripsikan pertumbuhan dan perkembangan pada manusia, hewan, dan tumbuhan</v>
      </c>
      <c r="AL33" s="321" t="str">
        <f>IPS.!AA30</f>
        <v>Menunjukkan penguasaan dalam mengidentifikasi bentuk dan contoh perubahan sosial.</v>
      </c>
      <c r="AM33" s="322" t="str">
        <f>'B. Ingg'!AA30</f>
        <v>Menunjukkan penguasaan dalam mendeskripsikan dan mengidentifikasi informasi spesifik dan informasi umum terkait animal native to Indonesian wildlife.</v>
      </c>
      <c r="AN33" s="322" t="str">
        <f>PJOK.!AA30</f>
        <v>Menunjukkan penguasaan dalam memahami kombinasi gerak spesifik jalan, lari, lompat, dan lempar dalam berbagai permainan.</v>
      </c>
      <c r="AO33" s="322" t="str">
        <f>Infmtk!AA30</f>
        <v>Menunjukkan penguasaan dalam menggunakan analisis data.</v>
      </c>
      <c r="AP33" s="322" t="str">
        <f>SNIpra!AA30</f>
        <v>Menunjukkan penguasaan dalam menentukan produk kerajinan tekstil bahan sintesis yang praktis, ekonomis, bernilai fungsi dan bernilai budaya.</v>
      </c>
      <c r="AQ33" s="322" t="str">
        <f>'B. Jawa'!AA30</f>
        <v>Menunjukkan penguasaan dalam memahami teks cerita Ramayana Anoman Duta.</v>
      </c>
      <c r="AR33" s="321" t="str">
        <f>Aqidah!AB30</f>
        <v>Perlu bantuan dalam memahami kisah keteladanan sahabat Umar bin Khattab dan Sayyidah Aisyah r.a.</v>
      </c>
      <c r="AS33" s="322" t="str">
        <f>Qurdis!AB30</f>
        <v>Perlu bantuan dalam mampu memahami dan mempraktikkan hukum bacaan mad lazim mussaqal harfi dan mad lazim mukhaffah khalqi dan bacaan mad lazim mukkhaffah harfi dan mad wajib mukkhaffah khalqi.</v>
      </c>
      <c r="AT33" s="323" t="str">
        <f>Fqh!AB30</f>
        <v>Perlu bantuan dalam memahami penyembelihan, kurban dan akikah.</v>
      </c>
      <c r="AU33" s="322" t="str">
        <f>S.K.I!AB30</f>
        <v>Perlu bantuan dalam memahami peran Ulama dalam memperjuangkan kemerdekaan melalui Islam.</v>
      </c>
      <c r="AV33" s="322" t="str">
        <f>'B. Arab'!AB30</f>
        <v>Perlu bantuan dalam memahami fi'il madhi dan perubahannya mengikuti isim dhomir.</v>
      </c>
      <c r="AW33" s="322" t="str">
        <f>Aswaja!AB30</f>
        <v>Perlu bantuan dalam memahami seni terbangan</v>
      </c>
      <c r="AX33" s="322" t="str">
        <f>IF(PAIS!AI29="","",PAIS!AI29)</f>
        <v>Perlu bantuan dalam Mata Pelajaran Bahasa Arab terutama dalam materi Materi angka dalam bahasa Arab dari 1 - 100 dan kalimat struktur khobar muqaddam mubtada' muakkhar</v>
      </c>
      <c r="AY33" s="322" t="str">
        <f>Pkn!AB30</f>
        <v>Perlu bantuan dalam Menerapkan Nilai-Nilai Pancasila dalam Kehidupan Keseharian</v>
      </c>
      <c r="AZ33" s="322" t="str">
        <f>'B. Indo'!AB30</f>
        <v>Perlu bantuan dalam memahami isi teks deskripsi, menggunakan konjungsi dalam teks deskripsi dan menyimak konjungsi dalam teks deskripsi, memahami sudut pandang dalam teks deskripsi.</v>
      </c>
      <c r="BA33" s="322" t="str">
        <f>MTK!AB30</f>
        <v>Perlu bantuan dalam membaca, menulis, dan membandingkan bilangan berpangkat dan akar, serta notasi ilmiah.</v>
      </c>
      <c r="BB33" s="322" t="str">
        <f>IPA.!AB30</f>
        <v>Perlu bantuan dalam mendeskripsikan konsep listrik, magnet, dan sumber energi alternatif</v>
      </c>
      <c r="BC33" s="321" t="str">
        <f>IPS.!AB30</f>
        <v>Perlu bantuan dalam menganalisis bentuk-bentuk kegiatan ekonomi berbasis perkembangan teknologi digital.</v>
      </c>
      <c r="BD33" s="322" t="str">
        <f>'B. Ingg'!AB30</f>
        <v>Perlu bantuan dalam menyajikan recount text berdasarkan pengalaman pribadi yang sesuai dengan penggunaan simple past tense dan connectors.</v>
      </c>
      <c r="BE33" s="322" t="str">
        <f>PJOK.!AB30</f>
        <v>Perlu bantuan dalam memahami variasi dan kombinasi gerak spesifik dalam permainan bola besar.</v>
      </c>
      <c r="BF33" s="322" t="str">
        <f>Infmtk!AB30</f>
        <v>Perlu bantuan dalam memahami Algoritma pemrograman.</v>
      </c>
      <c r="BG33" s="322" t="str">
        <f>SNIpra!AB30</f>
        <v>Perlu bantuan dalam merancang produk kerajinan dengan memodifikasi bahan, alat, dan teknik sesuai potensi lingkungan/kearifan lokal berdasarkan hasil pengamatannya.</v>
      </c>
      <c r="BH33" s="322" t="str">
        <f>'B. Jawa'!AB30</f>
        <v>Perlu bantuan dalam memahami teks sandiwara dengan memperhatikan unggah-ungguh basa.</v>
      </c>
    </row>
    <row r="34" spans="1:60" ht="33.950000000000003" customHeight="1" x14ac:dyDescent="0.25">
      <c r="A34" s="165"/>
      <c r="B34" s="269">
        <f t="shared" si="4"/>
        <v>22</v>
      </c>
      <c r="C34" s="270">
        <f>IF(Data!F26="","",Data!F26)</f>
        <v>2080</v>
      </c>
      <c r="D34" s="270" t="str">
        <f>IF(Data!G26="","",Data!G26)</f>
        <v>0091657289</v>
      </c>
      <c r="E34" s="271" t="str">
        <f>IF(Data!H26="","",Data!H26)</f>
        <v>SABRINA OKTAVIANI</v>
      </c>
      <c r="F34" s="272" t="str">
        <f>IF(Data!I26="","",Data!I26)</f>
        <v>P</v>
      </c>
      <c r="G34" s="274">
        <f>Aqidah!Z31</f>
        <v>80</v>
      </c>
      <c r="H34" s="274">
        <f>Qurdis!Z31</f>
        <v>80</v>
      </c>
      <c r="I34" s="274">
        <f>Fqh!Z31</f>
        <v>78</v>
      </c>
      <c r="J34" s="274">
        <f>S.K.I!Z31</f>
        <v>84</v>
      </c>
      <c r="K34" s="274">
        <f>'B. Arab'!Z31</f>
        <v>76</v>
      </c>
      <c r="L34" s="274">
        <f>Aswaja!Z31</f>
        <v>77</v>
      </c>
      <c r="M34" s="608">
        <f t="shared" si="1"/>
        <v>80.5</v>
      </c>
      <c r="N34" s="274">
        <f>Pkn!Z31</f>
        <v>87</v>
      </c>
      <c r="O34" s="274">
        <f>'B. Indo'!Z31</f>
        <v>76</v>
      </c>
      <c r="P34" s="274">
        <f>MTK!Z31</f>
        <v>78</v>
      </c>
      <c r="Q34" s="274">
        <f>IPA.!Z31</f>
        <v>77</v>
      </c>
      <c r="R34" s="274">
        <f>IPS.!Z31</f>
        <v>76</v>
      </c>
      <c r="S34" s="274">
        <f>'B. Ingg'!Z31</f>
        <v>77</v>
      </c>
      <c r="T34" s="274">
        <f>PJOK.!Z31</f>
        <v>82</v>
      </c>
      <c r="U34" s="274">
        <f>Infmtk!Z31</f>
        <v>76</v>
      </c>
      <c r="V34" s="274">
        <f>SNIpra!Z31</f>
        <v>84</v>
      </c>
      <c r="W34" s="274">
        <f>'B. Jawa'!Z31</f>
        <v>78</v>
      </c>
      <c r="X34" s="276">
        <f t="shared" si="0"/>
        <v>1346.5</v>
      </c>
      <c r="Y34" s="275">
        <f t="shared" si="2"/>
        <v>21</v>
      </c>
      <c r="Z34" s="268">
        <f t="shared" si="3"/>
        <v>79.205882352941174</v>
      </c>
      <c r="AA34" s="321" t="str">
        <f>Aqidah!AA31</f>
        <v>Menunjukkan penguasaan dalam memahami iman kepada hari akhir dan akhlak terpuji kepada diri sendiri.</v>
      </c>
      <c r="AB34" s="322" t="str">
        <f>Qurdis!AA31</f>
        <v>Menunjukkan penguasaan dalam mampu memahami dan mempraktikkan hukum bacaan mad lazim mussaqal harfi dan mad lazim mukhaffah khalqi dan bacaan mad lazim mukkhaffah harfi dan mad wajib mukkhaffah khalqi.</v>
      </c>
      <c r="AC34" s="323" t="str">
        <f>Fqh!AA31</f>
        <v>Menunjukkan penguasaan dalam memahami ariyah dan wadiah.</v>
      </c>
      <c r="AD34" s="322" t="str">
        <f>S.K.I!AA31</f>
        <v>Menunjukkan penguasaan dalam menganalisis perkembangan pemikiran Islam kontemporer.</v>
      </c>
      <c r="AE34" s="322" t="str">
        <f>'B. Arab'!AA31</f>
        <v>Menunjukkan penguasaan dalam memahami isim tafdhil dan penerapannya.</v>
      </c>
      <c r="AF34" s="322" t="str">
        <f>Aswaja!AA31</f>
        <v>Menunjukkan penguasaan dalam memahami seni terbangan</v>
      </c>
      <c r="AG34" s="322" t="str">
        <f>IF(PAIS!AH30="","",PAIS!AH30)</f>
        <v xml:space="preserve">Menunjukkan penguasaan dalam Mata Pelajaran Qur'an - Hadits terutama dalam materi memahai isi kandungan surat Al Balad, Surat Az Zumar, surat Al Baqarah ayat 153 serta mampu mengamalkan nilai positif dan menghindari nili-nilai negatif sebagaimana keterangan dalam surat dan ayat tersebut </v>
      </c>
      <c r="AH34" s="322" t="str">
        <f>Pkn!AA31</f>
        <v>Menunjukkan penguasaan dalam Menyebutkan Hak dan Kewajiban Warga Negara</v>
      </c>
      <c r="AI34" s="322" t="str">
        <f>'B. Indo'!AA31</f>
        <v>Menunjukkan penguasaan dalam mengubah petikan cerpen menjadi teks prosedur, mendapatkan informasi dari teks prosedur, menelaah teks prosedur berupa infografik,serta mempratikkan prosedur membuat poster.</v>
      </c>
      <c r="AJ34" s="322" t="str">
        <f>MTK!AA31</f>
        <v>Menunjukkan penguasaan dalam membaca, menulis, dan membandingkan bilangan berpangkat dan akar, serta notasi ilmiah.</v>
      </c>
      <c r="AK34" s="322" t="str">
        <f>IPA.!AA31</f>
        <v>Menunjukkan penguasaan dalam mendeskripsikan pertumbuhan dan perkembangan pada manusia, hewan, dan tumbuhan</v>
      </c>
      <c r="AL34" s="321" t="str">
        <f>IPS.!AA31</f>
        <v>Menunjukkan penguasaan dalam mengidentifikasi bentuk dan contoh perubahan sosial.</v>
      </c>
      <c r="AM34" s="322" t="str">
        <f>'B. Ingg'!AA31</f>
        <v>Menunjukkan penguasaan dalam mendeskripsikan dan mengidentifikasi informasi spesifik dan informasi umum terkait animal native to Indonesian wildlife.</v>
      </c>
      <c r="AN34" s="322" t="str">
        <f>PJOK.!AA31</f>
        <v>Menunjukkan penguasaan dalam memahami kombinasi gerak spesifik jalan, lari, lompat, dan lempar dalam berbagai permainan.</v>
      </c>
      <c r="AO34" s="322" t="str">
        <f>Infmtk!AA31</f>
        <v>Menunjukkan penguasaan dalam menggunakan analisis data.</v>
      </c>
      <c r="AP34" s="322" t="str">
        <f>SNIpra!AA31</f>
        <v>Menunjukkan penguasaan dalam menentukan produk kerajinan tekstil bahan sintesis yang praktis, ekonomis, bernilai fungsi dan bernilai budaya.</v>
      </c>
      <c r="AQ34" s="322" t="str">
        <f>'B. Jawa'!AA31</f>
        <v>Menunjukkan penguasaan dalam menelaah teks piwulang serat Wulangreh pupuh Dhandhanggula,</v>
      </c>
      <c r="AR34" s="321" t="str">
        <f>Aqidah!AB31</f>
        <v>Perlu bantuan dalam memahami adab kepada saudara, teman dan tetangga.</v>
      </c>
      <c r="AS34" s="322" t="str">
        <f>Qurdis!AB31</f>
        <v>Perlu bantuan dalam memahami isi kandungan Qs. Al Muthafifin ayat 1 sampai 7 dan QS AL An'am ayat 152 tentang meraih keberkahan dengan sikap jujur dalam muamalah.</v>
      </c>
      <c r="AT34" s="323" t="str">
        <f>Fqh!AB31</f>
        <v>Perlu bantuan dalam memahami penyembelihan, kurban dan akikah.</v>
      </c>
      <c r="AU34" s="322" t="str">
        <f>S.K.I!AB31</f>
        <v>Perlu bantuan dalam menjelaskan sejarah perkembangan Islam di Indonesia pada masa kolonialisme.</v>
      </c>
      <c r="AV34" s="322" t="str">
        <f>'B. Arab'!AB31</f>
        <v>Perlu bantuan dalam memahami fi'il madhi dan perubahannya mengikuti isim dhomir.</v>
      </c>
      <c r="AW34" s="322" t="str">
        <f>Aswaja!AB31</f>
        <v>Perlu bantuan dalam memahami sifat rasul dan kitab mu'tabarah</v>
      </c>
      <c r="AX34" s="322" t="str">
        <f>IF(PAIS!AI30="","",PAIS!AI30)</f>
        <v>Perlu bantuan dalam Mata Pelajaran Bahasa Arab terutama dalam materi Materi angka dalam bahasa Arab dari 1 - 100 dan kalimat struktur khobar muqaddam mubtada' muakkhar</v>
      </c>
      <c r="AY34" s="322" t="str">
        <f>Pkn!AB31</f>
        <v>Perlu bantuan dalam Memahami Implementasi Pancasila dalam Kehidupan Bernegara</v>
      </c>
      <c r="AZ34" s="322" t="str">
        <f>'B. Indo'!AB31</f>
        <v>Perlu bantuan dalam memahami isi teks deskripsi, menggunakan konjungsi dalam teks deskripsi dan menyimak konjungsi dalam teks deskripsi, memahami sudut pandang dalam teks deskripsi.</v>
      </c>
      <c r="BA34" s="322" t="str">
        <f>MTK!AB31</f>
        <v>Perlu bantuan dalam melakukan transformasi tunggal (refleksi, translasi, rotasi, dilatasi).</v>
      </c>
      <c r="BB34" s="322" t="str">
        <f>IPA.!AB31</f>
        <v>Perlu bantuan dalam mendeskripsikan konsep tekanan pada zat padat, cair, dan gas</v>
      </c>
      <c r="BC34" s="321" t="str">
        <f>IPS.!AB31</f>
        <v>Perlu bantuan dalam menganalisis bentuk-bentuk kegiatan ekonomi berbasis perkembangan teknologi digital.</v>
      </c>
      <c r="BD34" s="322" t="str">
        <f>'B. Ingg'!AB31</f>
        <v>Perlu bantuan dalam memahami dan mengidentifikasi informasi terkait personal experience (recount text) dengan unsur kebahasaan yang sesuai.</v>
      </c>
      <c r="BE34" s="322" t="str">
        <f>PJOK.!AB31</f>
        <v xml:space="preserve">Perlu bantuan dalam memahami kombinasi gerak spesifik dalam berbagai permainan bola kecil.    </v>
      </c>
      <c r="BF34" s="322" t="str">
        <f>Infmtk!AB31</f>
        <v>Perlu bantuan dalam memahami Algoritma pemrograman.</v>
      </c>
      <c r="BG34" s="322" t="str">
        <f>SNIpra!AB31</f>
        <v>Perlu bantuan dalam memahami dan menghasilkan produk kerajinan tekstil bahan alam yang praktiis, ekonomis, bernilai fungsi dan bernilai budaya.</v>
      </c>
      <c r="BH34" s="322" t="str">
        <f>'B. Jawa'!AB31</f>
        <v>Perlu bantuan dalam memahami teks sandiwara dengan memperhatikan unggah-ungguh basa.</v>
      </c>
    </row>
    <row r="35" spans="1:60" ht="33.950000000000003" customHeight="1" x14ac:dyDescent="0.25">
      <c r="A35" s="166"/>
      <c r="B35" s="430">
        <f t="shared" si="4"/>
        <v>23</v>
      </c>
      <c r="C35" s="431">
        <f>IF(Data!F27="","",Data!F27)</f>
        <v>2101</v>
      </c>
      <c r="D35" s="431" t="str">
        <f>IF(Data!G27="","",Data!G27)</f>
        <v>0072355816</v>
      </c>
      <c r="E35" s="432" t="str">
        <f>IF(Data!H27="","",Data!H27)</f>
        <v>TRI MULIA SAPUTRA</v>
      </c>
      <c r="F35" s="433" t="str">
        <f>IF(Data!I27="","",Data!I27)</f>
        <v>L</v>
      </c>
      <c r="G35" s="274">
        <v>91</v>
      </c>
      <c r="H35" s="274">
        <v>92</v>
      </c>
      <c r="I35" s="274">
        <v>93</v>
      </c>
      <c r="J35" s="274">
        <v>95</v>
      </c>
      <c r="K35" s="274">
        <f>'B. Arab'!Z32</f>
        <v>76</v>
      </c>
      <c r="L35" s="274">
        <f>Aswaja!Z32</f>
        <v>90</v>
      </c>
      <c r="M35" s="608">
        <f t="shared" si="1"/>
        <v>92.75</v>
      </c>
      <c r="N35" s="274">
        <v>92</v>
      </c>
      <c r="O35" s="274">
        <f>'B. Indo'!Z32</f>
        <v>81</v>
      </c>
      <c r="P35" s="274">
        <f>MTK!Z32</f>
        <v>84</v>
      </c>
      <c r="Q35" s="274">
        <f>IPA.!Z32</f>
        <v>82</v>
      </c>
      <c r="R35" s="274">
        <f>IPS.!Z32</f>
        <v>86</v>
      </c>
      <c r="S35" s="274">
        <f>'B. Ingg'!Z32</f>
        <v>85</v>
      </c>
      <c r="T35" s="274">
        <f>PJOK.!Z32</f>
        <v>86</v>
      </c>
      <c r="U35" s="274">
        <f>Infmtk!Z32</f>
        <v>79</v>
      </c>
      <c r="V35" s="274">
        <f>SNIpra!Z32</f>
        <v>82</v>
      </c>
      <c r="W35" s="274">
        <f>'B. Jawa'!Z32</f>
        <v>86</v>
      </c>
      <c r="X35" s="276">
        <f t="shared" si="0"/>
        <v>1472.75</v>
      </c>
      <c r="Y35" s="275">
        <f t="shared" si="2"/>
        <v>1</v>
      </c>
      <c r="Z35" s="268">
        <f t="shared" si="3"/>
        <v>86.632352941176464</v>
      </c>
      <c r="AA35" s="321" t="str">
        <f>Aqidah!AA32</f>
        <v>Menunjukkan penguasaan dalam memahami adab kepada saudara, teman dan tetangga.</v>
      </c>
      <c r="AB35" s="322" t="str">
        <f>Qurdis!AA32</f>
        <v>Menunjukkan penguasaan dalam memahami isi kandungan hadits riwayat Baihaqi dari Ibnu Abbas ra dan hadis riwayat Tirmidzi dari hHasan Bin Ali ra tentang meraih berkah melalui jujur dalam muamalah.</v>
      </c>
      <c r="AC35" s="323" t="str">
        <f>Fqh!AA32</f>
        <v>Menunjukkan penguasaan dalam memahami jual beli, khiyar, qirad dan riba.</v>
      </c>
      <c r="AD35" s="322" t="str">
        <f>S.K.I!AA32</f>
        <v>Menunjukkan penguasaan dalam menjelaskan sejarah perkembangan Islam di Indonesia pada masa kolonialisme.</v>
      </c>
      <c r="AE35" s="322" t="str">
        <f>'B. Arab'!AA32</f>
        <v>Menunjukkan penguasaan dalam memahami huruf lam nafi dan lam nahi serta isim kana.</v>
      </c>
      <c r="AF35" s="322" t="str">
        <f>Aswaja!AA32</f>
        <v>Menunjukkan penguasaan dalam memahami sifat rasul dan kitab mu'tabarah</v>
      </c>
      <c r="AG35" s="322" t="str">
        <f>IF(PAIS!AH31="","",PAIS!AH31)</f>
        <v>Menunjukkan penguasaan dalam Mata Pelajaran Qur'an - Hadits terutama dalam materi Memahami serta mampu mempraktikkan hukum bacaan mad thobi'I, mad wajib muttashil, dan mad jais munfashil dalam surat pendek pilihan</v>
      </c>
      <c r="AH35" s="322" t="str">
        <f>Pkn!AA32</f>
        <v>Menunjukkan penguasaan dalam Memahami Implementasi Pancasila dalam Kehidupan Bernegara</v>
      </c>
      <c r="AI35" s="322" t="str">
        <f>'B. Indo'!AA32</f>
        <v>Menunjukkan penguasaan dalam memahami isi teks deskripsi, menggunakan konjungsi dalam teks deskripsi dan menyimak konjungsi dalam teks deskripsi, memahami sudut pandang dalam teks deskripsi.</v>
      </c>
      <c r="AJ35" s="322" t="str">
        <f>MTK!AA32</f>
        <v>Menunjukkan penguasaan dalam membaca, menulis, dan membandingkan bilangan berpangkat dan akar, serta notasi ilmiah.</v>
      </c>
      <c r="AK35" s="322" t="str">
        <f>IPA.!AA32</f>
        <v>Menunjukkan penguasaan dalam mendeskripsikan konsep tekanan pada zat padat, cair, dan gas</v>
      </c>
      <c r="AL35" s="321" t="str">
        <f>IPS.!AA32</f>
        <v>Menunjukkan penguasaan dalam menganalisis bentuk-bentuk kegiatan ekonomi berbasis perkembangan teknologi digital.</v>
      </c>
      <c r="AM35" s="322" t="str">
        <f>'B. Ingg'!AA32</f>
        <v>Menunjukkan penguasaan dalam mendeskripsikan dan mengidentifikasi informasi spesifik dan informasi umum terkait animal native to Indonesian wildlife.</v>
      </c>
      <c r="AN35" s="322" t="str">
        <f>PJOK.!AA32</f>
        <v>Menunjukkan penguasaan dalam memahami variasi dan kombinasi gerak spesifik dalam permainan bola besar.</v>
      </c>
      <c r="AO35" s="322" t="str">
        <f>Infmtk!AA32</f>
        <v>Menunjukkan penguasaan dalam menggunakan analisis data.</v>
      </c>
      <c r="AP35" s="322" t="str">
        <f>SNIpra!AA32</f>
        <v>Menunjukkan penguasaan dalam menentukan produk kerajinan tekstil bahan sintesis yang praktis, ekonomis, bernilai fungsi dan bernilai budaya.</v>
      </c>
      <c r="AQ35" s="322" t="str">
        <f>'B. Jawa'!AA32</f>
        <v>Menunjukkan penguasaan dalam memahami teks cerita Ramayana Anoman Duta.</v>
      </c>
      <c r="AR35" s="321" t="str">
        <f>Aqidah!AB32</f>
        <v>Perlu bantuan dalam memahami iman kepada hari akhir dan akhlak terpuji kepada diri sendiri.</v>
      </c>
      <c r="AS35" s="322" t="str">
        <f>Qurdis!AB32</f>
        <v>Perlu bantuan dalam mampu memahami dan mempraktikkan hukum bacaan mad lazim mussaqal harfi dan mad lazim mukhaffah khalqi dan bacaan mad lazim mukkhaffah harfi dan mad wajib mukkhaffah khalqi.</v>
      </c>
      <c r="AT35" s="323" t="str">
        <f>Fqh!AB32</f>
        <v>Perlu bantuan dalam memahami penyembelihan, kurban dan akikah.</v>
      </c>
      <c r="AU35" s="322" t="str">
        <f>S.K.I!AB32</f>
        <v>Perlu bantuan dalam memahami peran Ulama dalam memperjuangkan kemerdekaan melalui Islam.</v>
      </c>
      <c r="AV35" s="322" t="str">
        <f>'B. Arab'!AB32</f>
        <v>Perlu bantuan dalam memahami fi'il madhi dan perubahannya mengikuti isim dhomir.</v>
      </c>
      <c r="AW35" s="322" t="str">
        <f>Aswaja!AB32</f>
        <v>Perlu bantuan dalam memahami seni terbangan</v>
      </c>
      <c r="AX35" s="322" t="str">
        <f>IF(PAIS!AI31="","",PAIS!AI31)</f>
        <v>Perlu bantuan dalam Mata Pelajaran Bahasa Arab terutama dalam materi Materi angka dalam bahasa Arab dari 1 - 100 dan kalimat struktur khobar muqaddam mubtada' muakkhar</v>
      </c>
      <c r="AY35" s="322" t="str">
        <f>Pkn!AB32</f>
        <v>Perlu bantuan dalam Menerapkan Nilai-Nilai Pancasila dalam Kehidupan Keseharian</v>
      </c>
      <c r="AZ35" s="322" t="str">
        <f>'B. Indo'!AB32</f>
        <v>Perlu bantuan dalam mengubah petikan cerpen menjadi teks prosedur, mendapatkan informasi dari teks prosedur, menelaah teks prosedur berupa infografik,serta mempratikkan prosedur membuat poster.</v>
      </c>
      <c r="BA35" s="322" t="str">
        <f>MTK!AB32</f>
        <v>Perlu bantuan dalam melakukan transformasi tunggal (refleksi, translasi, rotasi, dilatasi).</v>
      </c>
      <c r="BB35" s="322" t="str">
        <f>IPA.!AB32</f>
        <v>Perlu bantuan dalam mendeskripsikan konsep listrik, magnet, dan sumber energi alternatif</v>
      </c>
      <c r="BC35" s="321" t="str">
        <f>IPS.!AB32</f>
        <v>Perlu bantuan dalam memahami perbedaan globalisasi dan modernisasi.</v>
      </c>
      <c r="BD35" s="322" t="str">
        <f>'B. Ingg'!AB32</f>
        <v>Perlu bantuan dalam menyajikan recount text berdasarkan pengalaman pribadi yang sesuai dengan penggunaan simple past tense dan connectors.</v>
      </c>
      <c r="BE35" s="322" t="str">
        <f>PJOK.!AB32</f>
        <v xml:space="preserve">Perlu bantuan dalam memahami kombinasi gerak spesifik dalam berbagai permainan bola kecil.    </v>
      </c>
      <c r="BF35" s="322" t="str">
        <f>Infmtk!AB32</f>
        <v>Perlu bantuan dalam memahami Algoritma pemrograman.</v>
      </c>
      <c r="BG35" s="322" t="str">
        <f>SNIpra!AB32</f>
        <v>Perlu bantuan dalam merancang produk kerajinan dengan memodifikasi bahan, alat, dan teknik sesuai potensi lingkungan/kearifan lokal berdasarkan hasil pengamatannya.</v>
      </c>
      <c r="BH35" s="322" t="str">
        <f>'B. Jawa'!AB32</f>
        <v>Perlu bantuan dalam memahami teks deskriptif tentang upacara adat daerah.</v>
      </c>
    </row>
    <row r="36" spans="1:60" ht="33.950000000000003" customHeight="1" x14ac:dyDescent="0.25">
      <c r="A36" s="165"/>
      <c r="B36" s="269" t="str">
        <f t="shared" si="4"/>
        <v/>
      </c>
      <c r="C36" s="270" t="str">
        <f>IF(Data!F28="","",Data!F28)</f>
        <v/>
      </c>
      <c r="D36" s="270" t="str">
        <f>IF(Data!G28="","",Data!G28)</f>
        <v/>
      </c>
      <c r="E36" s="271" t="str">
        <f>IF(Data!H28="","",Data!H28)</f>
        <v/>
      </c>
      <c r="F36" s="272" t="str">
        <f>IF(Data!I28="","",Data!I28)</f>
        <v/>
      </c>
      <c r="G36" s="274" t="str">
        <f>Aqidah!Z33</f>
        <v/>
      </c>
      <c r="H36" s="274" t="str">
        <f>Qurdis!Z33</f>
        <v/>
      </c>
      <c r="I36" s="274" t="str">
        <f>Fqh!Z33</f>
        <v/>
      </c>
      <c r="J36" s="274" t="str">
        <f>S.K.I!Z33</f>
        <v/>
      </c>
      <c r="K36" s="274" t="str">
        <f>'B. Arab'!Z33</f>
        <v/>
      </c>
      <c r="L36" s="274" t="str">
        <f>Aswaja!Z33</f>
        <v/>
      </c>
      <c r="M36" s="273" t="str">
        <f t="shared" ref="M36:M54" si="5">IF(ROUND(SUM(G36:L36)/6,0)=0,"",ROUND(SUM(G36:L36)/6,0))</f>
        <v/>
      </c>
      <c r="N36" s="274" t="str">
        <f>Pkn!Z33</f>
        <v/>
      </c>
      <c r="O36" s="274" t="str">
        <f>'B. Indo'!Z33</f>
        <v/>
      </c>
      <c r="P36" s="274" t="str">
        <f>MTK!Z33</f>
        <v/>
      </c>
      <c r="Q36" s="274" t="str">
        <f>IPA.!Z33</f>
        <v/>
      </c>
      <c r="R36" s="274" t="str">
        <f>IPS.!Z33</f>
        <v/>
      </c>
      <c r="S36" s="274" t="str">
        <f>'B. Ingg'!Z33</f>
        <v/>
      </c>
      <c r="T36" s="274" t="str">
        <f>PJOK.!Z33</f>
        <v/>
      </c>
      <c r="U36" s="274" t="str">
        <f>Infmtk!Z33</f>
        <v/>
      </c>
      <c r="V36" s="274" t="str">
        <f>SNIpra!Z33</f>
        <v/>
      </c>
      <c r="W36" s="274" t="str">
        <f>'B. Jawa'!Z33</f>
        <v/>
      </c>
      <c r="X36" s="276">
        <f t="shared" si="0"/>
        <v>0</v>
      </c>
      <c r="Y36" s="275">
        <f t="shared" si="2"/>
        <v>24</v>
      </c>
      <c r="Z36" s="268" t="e">
        <f t="shared" si="3"/>
        <v>#DIV/0!</v>
      </c>
      <c r="AA36" s="321" t="str">
        <f>Aqidah!AA33</f>
        <v/>
      </c>
      <c r="AB36" s="322" t="str">
        <f>Qurdis!AA33</f>
        <v/>
      </c>
      <c r="AC36" s="323" t="str">
        <f>Fqh!AA33</f>
        <v/>
      </c>
      <c r="AD36" s="322" t="str">
        <f>S.K.I!AA33</f>
        <v/>
      </c>
      <c r="AE36" s="322" t="str">
        <f>'B. Arab'!AA33</f>
        <v/>
      </c>
      <c r="AF36" s="322" t="str">
        <f>Aswaja!AA33</f>
        <v/>
      </c>
      <c r="AG36" s="322" t="str">
        <f>IF(PAIS!AH32="","",PAIS!AH32)</f>
        <v>Menunjukkan penguasaan dalam Mata Pelajaran Qur'an - Hadits terutama dalam materi Memahami serta mampu mempraktikkan hukum bacaan mad thobi'I, mad wajib muttashil, dan mad jais munfashil dalam surat pendek pilihan</v>
      </c>
      <c r="AH36" s="322" t="str">
        <f>Pkn!AA33</f>
        <v/>
      </c>
      <c r="AI36" s="322" t="str">
        <f>'B. Indo'!AA33</f>
        <v/>
      </c>
      <c r="AJ36" s="322" t="str">
        <f>MTK!AA33</f>
        <v/>
      </c>
      <c r="AK36" s="322" t="str">
        <f>IPA.!AA33</f>
        <v/>
      </c>
      <c r="AL36" s="321" t="str">
        <f>IPS.!AA33</f>
        <v/>
      </c>
      <c r="AM36" s="322" t="str">
        <f>'B. Ingg'!AA33</f>
        <v/>
      </c>
      <c r="AN36" s="322" t="str">
        <f>PJOK.!AA33</f>
        <v/>
      </c>
      <c r="AO36" s="322" t="str">
        <f>Infmtk!AA33</f>
        <v/>
      </c>
      <c r="AP36" s="322" t="str">
        <f>SNIpra!AA33</f>
        <v/>
      </c>
      <c r="AQ36" s="322" t="str">
        <f>'B. Jawa'!AA33</f>
        <v/>
      </c>
      <c r="AR36" s="321" t="str">
        <f>Aqidah!AB33</f>
        <v/>
      </c>
      <c r="AS36" s="322" t="str">
        <f>Qurdis!AB33</f>
        <v/>
      </c>
      <c r="AT36" s="323" t="str">
        <f>Fqh!AB33</f>
        <v/>
      </c>
      <c r="AU36" s="322" t="str">
        <f>S.K.I!AB33</f>
        <v/>
      </c>
      <c r="AV36" s="322" t="str">
        <f>'B. Arab'!AB33</f>
        <v/>
      </c>
      <c r="AW36" s="322" t="str">
        <f>Aswaja!AB33</f>
        <v/>
      </c>
      <c r="AX36" s="322" t="str">
        <f>IF(PAIS!AI32="","",PAIS!AI32)</f>
        <v>Perlu bantuan dalam Mata Pelajaran Bahasa Arab terutama dalam materi Materi angka dalam bahasa Arab dari 1 - 100 dan kalimat struktur khobar muqaddam mubtada' muakkhar</v>
      </c>
      <c r="AY36" s="322" t="str">
        <f>Pkn!AB33</f>
        <v/>
      </c>
      <c r="AZ36" s="322" t="str">
        <f>'B. Indo'!AB33</f>
        <v/>
      </c>
      <c r="BA36" s="322" t="str">
        <f>MTK!AB33</f>
        <v/>
      </c>
      <c r="BB36" s="322" t="str">
        <f>IPA.!AB33</f>
        <v/>
      </c>
      <c r="BC36" s="321" t="str">
        <f>IPS.!AB33</f>
        <v/>
      </c>
      <c r="BD36" s="322" t="str">
        <f>'B. Ingg'!AB33</f>
        <v/>
      </c>
      <c r="BE36" s="322" t="str">
        <f>PJOK.!AB33</f>
        <v/>
      </c>
      <c r="BF36" s="322" t="str">
        <f>Infmtk!AB33</f>
        <v/>
      </c>
      <c r="BG36" s="322" t="str">
        <f>SNIpra!AB33</f>
        <v/>
      </c>
      <c r="BH36" s="322" t="str">
        <f>'B. Jawa'!AB33</f>
        <v/>
      </c>
    </row>
    <row r="37" spans="1:60" ht="33.950000000000003" customHeight="1" x14ac:dyDescent="0.25">
      <c r="A37" s="166"/>
      <c r="B37" s="430" t="str">
        <f t="shared" si="4"/>
        <v/>
      </c>
      <c r="C37" s="431" t="str">
        <f>IF(Data!F29="","",Data!F29)</f>
        <v/>
      </c>
      <c r="D37" s="431" t="str">
        <f>IF(Data!G29="","",Data!G29)</f>
        <v/>
      </c>
      <c r="E37" s="432" t="str">
        <f>IF(Data!H29="","",Data!H29)</f>
        <v/>
      </c>
      <c r="F37" s="433" t="str">
        <f>IF(Data!I29="","",Data!I29)</f>
        <v/>
      </c>
      <c r="G37" s="274" t="str">
        <f>Aqidah!Z34</f>
        <v/>
      </c>
      <c r="H37" s="274" t="str">
        <f>Qurdis!Z34</f>
        <v/>
      </c>
      <c r="I37" s="274" t="str">
        <f>Fqh!Z34</f>
        <v/>
      </c>
      <c r="J37" s="274" t="str">
        <f>S.K.I!Z34</f>
        <v/>
      </c>
      <c r="K37" s="274" t="str">
        <f>'B. Arab'!Z34</f>
        <v/>
      </c>
      <c r="L37" s="274" t="str">
        <f>Aswaja!Z34</f>
        <v/>
      </c>
      <c r="M37" s="274" t="str">
        <f t="shared" si="5"/>
        <v/>
      </c>
      <c r="N37" s="274" t="str">
        <f>Pkn!Z34</f>
        <v/>
      </c>
      <c r="O37" s="274" t="str">
        <f>'B. Indo'!Z34</f>
        <v/>
      </c>
      <c r="P37" s="274" t="str">
        <f>MTK!Z34</f>
        <v/>
      </c>
      <c r="Q37" s="274" t="str">
        <f>IPA.!Z34</f>
        <v/>
      </c>
      <c r="R37" s="274" t="str">
        <f>IPS.!Z34</f>
        <v/>
      </c>
      <c r="S37" s="274" t="str">
        <f>'B. Ingg'!Z34</f>
        <v/>
      </c>
      <c r="T37" s="274" t="str">
        <f>PJOK.!Z34</f>
        <v/>
      </c>
      <c r="U37" s="274" t="str">
        <f>Infmtk!Z34</f>
        <v/>
      </c>
      <c r="V37" s="274" t="str">
        <f>SNIpra!Z34</f>
        <v/>
      </c>
      <c r="W37" s="274" t="str">
        <f>'B. Jawa'!Z34</f>
        <v/>
      </c>
      <c r="X37" s="276">
        <f t="shared" si="0"/>
        <v>0</v>
      </c>
      <c r="Y37" s="275">
        <f t="shared" si="2"/>
        <v>24</v>
      </c>
      <c r="Z37" s="268" t="e">
        <f t="shared" si="3"/>
        <v>#DIV/0!</v>
      </c>
      <c r="AA37" s="321" t="str">
        <f>Aqidah!AA34</f>
        <v/>
      </c>
      <c r="AB37" s="322" t="str">
        <f>Qurdis!AA34</f>
        <v/>
      </c>
      <c r="AC37" s="323" t="str">
        <f>Fqh!AA34</f>
        <v/>
      </c>
      <c r="AD37" s="322" t="str">
        <f>S.K.I!AA34</f>
        <v/>
      </c>
      <c r="AE37" s="322" t="str">
        <f>'B. Arab'!AA34</f>
        <v/>
      </c>
      <c r="AF37" s="322" t="str">
        <f>Aswaja!AA34</f>
        <v/>
      </c>
      <c r="AG37" s="322" t="str">
        <f>IF(PAIS!AH33="","",PAIS!AH33)</f>
        <v>Menunjukkan penguasaan dalam Mata Pelajaran Aqidah - Akhlak terutama dalam materi Memahami pengertian , dalial, ciri-ciri dan dampak negatif sifat riya' dan nifaq serta Menyajikan contoh cara menghindari perilaku riya dan nifaq.</v>
      </c>
      <c r="AH37" s="322" t="str">
        <f>Pkn!AA34</f>
        <v/>
      </c>
      <c r="AI37" s="322" t="str">
        <f>'B. Indo'!AA34</f>
        <v/>
      </c>
      <c r="AJ37" s="322" t="str">
        <f>MTK!AA34</f>
        <v/>
      </c>
      <c r="AK37" s="322" t="str">
        <f>IPA.!AA34</f>
        <v/>
      </c>
      <c r="AL37" s="321" t="str">
        <f>IPS.!AA34</f>
        <v/>
      </c>
      <c r="AM37" s="322" t="str">
        <f>'B. Ingg'!AA34</f>
        <v/>
      </c>
      <c r="AN37" s="322" t="str">
        <f>PJOK.!AA34</f>
        <v/>
      </c>
      <c r="AO37" s="322" t="str">
        <f>Infmtk!AA34</f>
        <v/>
      </c>
      <c r="AP37" s="322" t="str">
        <f>SNIpra!AA34</f>
        <v/>
      </c>
      <c r="AQ37" s="322" t="str">
        <f>'B. Jawa'!AA34</f>
        <v/>
      </c>
      <c r="AR37" s="321" t="str">
        <f>Aqidah!AB34</f>
        <v/>
      </c>
      <c r="AS37" s="322" t="str">
        <f>Qurdis!AB34</f>
        <v/>
      </c>
      <c r="AT37" s="323" t="str">
        <f>Fqh!AB34</f>
        <v/>
      </c>
      <c r="AU37" s="322" t="str">
        <f>S.K.I!AB34</f>
        <v/>
      </c>
      <c r="AV37" s="322" t="str">
        <f>'B. Arab'!AB34</f>
        <v/>
      </c>
      <c r="AW37" s="322" t="str">
        <f>Aswaja!AB34</f>
        <v/>
      </c>
      <c r="AX37" s="322" t="str">
        <f>IF(PAIS!AI33="","",PAIS!AI33)</f>
        <v>Perlu bantuan dalam Mata Pelajaran Bahasa Arab terutama dalam materi Materi angka dalam bahasa Arab dari 1 - 100 dan kalimat struktur khobar muqaddam mubtada' muakkhar</v>
      </c>
      <c r="AY37" s="322" t="str">
        <f>Pkn!AB34</f>
        <v/>
      </c>
      <c r="AZ37" s="322" t="str">
        <f>'B. Indo'!AB34</f>
        <v/>
      </c>
      <c r="BA37" s="322" t="str">
        <f>MTK!AB34</f>
        <v/>
      </c>
      <c r="BB37" s="322" t="str">
        <f>IPA.!AB34</f>
        <v/>
      </c>
      <c r="BC37" s="321" t="str">
        <f>IPS.!AB34</f>
        <v/>
      </c>
      <c r="BD37" s="322" t="str">
        <f>'B. Ingg'!AB34</f>
        <v/>
      </c>
      <c r="BE37" s="322" t="str">
        <f>PJOK.!AB34</f>
        <v/>
      </c>
      <c r="BF37" s="322" t="str">
        <f>Infmtk!AB34</f>
        <v/>
      </c>
      <c r="BG37" s="322" t="str">
        <f>SNIpra!AB34</f>
        <v/>
      </c>
      <c r="BH37" s="322" t="str">
        <f>'B. Jawa'!AB34</f>
        <v/>
      </c>
    </row>
    <row r="38" spans="1:60" ht="33.950000000000003" customHeight="1" x14ac:dyDescent="0.25">
      <c r="A38" s="165"/>
      <c r="B38" s="269" t="str">
        <f t="shared" si="4"/>
        <v/>
      </c>
      <c r="C38" s="270" t="str">
        <f>IF(Data!F30="","",Data!F30)</f>
        <v/>
      </c>
      <c r="D38" s="270" t="str">
        <f>IF(Data!G30="","",Data!G30)</f>
        <v/>
      </c>
      <c r="E38" s="271" t="str">
        <f>IF(Data!H30="","",Data!H30)</f>
        <v/>
      </c>
      <c r="F38" s="272" t="str">
        <f>IF(Data!I30="","",Data!I30)</f>
        <v/>
      </c>
      <c r="G38" s="274" t="str">
        <f>Aqidah!Z35</f>
        <v/>
      </c>
      <c r="H38" s="274" t="str">
        <f>Qurdis!Z35</f>
        <v/>
      </c>
      <c r="I38" s="274" t="str">
        <f>Fqh!Z35</f>
        <v/>
      </c>
      <c r="J38" s="274" t="str">
        <f>S.K.I!Z35</f>
        <v/>
      </c>
      <c r="K38" s="274" t="str">
        <f>'B. Arab'!Z35</f>
        <v/>
      </c>
      <c r="L38" s="274" t="str">
        <f>Aswaja!Z35</f>
        <v/>
      </c>
      <c r="M38" s="273" t="str">
        <f t="shared" si="5"/>
        <v/>
      </c>
      <c r="N38" s="274" t="str">
        <f>Pkn!Z35</f>
        <v/>
      </c>
      <c r="O38" s="274" t="str">
        <f>'B. Indo'!Z35</f>
        <v/>
      </c>
      <c r="P38" s="274" t="str">
        <f>MTK!Z35</f>
        <v/>
      </c>
      <c r="Q38" s="274" t="str">
        <f>IPA.!Z35</f>
        <v/>
      </c>
      <c r="R38" s="274" t="str">
        <f>IPS.!Z35</f>
        <v/>
      </c>
      <c r="S38" s="274" t="str">
        <f>'B. Ingg'!Z35</f>
        <v/>
      </c>
      <c r="T38" s="274" t="str">
        <f>PJOK.!Z35</f>
        <v/>
      </c>
      <c r="U38" s="274" t="str">
        <f>Infmtk!Z35</f>
        <v/>
      </c>
      <c r="V38" s="274" t="str">
        <f>SNIpra!Z35</f>
        <v/>
      </c>
      <c r="W38" s="274" t="str">
        <f>'B. Jawa'!Z35</f>
        <v/>
      </c>
      <c r="X38" s="276">
        <f t="shared" si="0"/>
        <v>0</v>
      </c>
      <c r="Y38" s="275">
        <f t="shared" si="2"/>
        <v>24</v>
      </c>
      <c r="Z38" s="268" t="e">
        <f t="shared" si="3"/>
        <v>#DIV/0!</v>
      </c>
      <c r="AA38" s="321" t="str">
        <f>Aqidah!AA35</f>
        <v/>
      </c>
      <c r="AB38" s="322" t="str">
        <f>Qurdis!AA35</f>
        <v/>
      </c>
      <c r="AC38" s="323" t="str">
        <f>Fqh!AA35</f>
        <v/>
      </c>
      <c r="AD38" s="322" t="str">
        <f>S.K.I!AA35</f>
        <v/>
      </c>
      <c r="AE38" s="322" t="str">
        <f>'B. Arab'!AA35</f>
        <v/>
      </c>
      <c r="AF38" s="322" t="str">
        <f>Aswaja!AA35</f>
        <v/>
      </c>
      <c r="AG38" s="322" t="str">
        <f>IF(PAIS!AH34="","",PAIS!AH34)</f>
        <v>Menunjukkan penguasaan dalam Mata Pelajaran Fiqih terutama dalam materi Menjelaskan pengertian, syarat, rukun, dan ketentuan-ketentuan ;lain dalam pelaksanaan shalat jamak dan Qasar dan ketentuan -ketentuan syariat dalam tata cara pelaksanaan shalat fardlu dalam kondisi tertentu seperti sakitdan  dalam perjalanan</v>
      </c>
      <c r="AH38" s="322" t="str">
        <f>Pkn!AA35</f>
        <v/>
      </c>
      <c r="AI38" s="322" t="str">
        <f>'B. Indo'!AA35</f>
        <v/>
      </c>
      <c r="AJ38" s="322" t="str">
        <f>MTK!AA35</f>
        <v/>
      </c>
      <c r="AK38" s="322" t="str">
        <f>IPA.!AA35</f>
        <v/>
      </c>
      <c r="AL38" s="321" t="str">
        <f>IPS.!AA35</f>
        <v/>
      </c>
      <c r="AM38" s="322" t="str">
        <f>'B. Ingg'!AA35</f>
        <v/>
      </c>
      <c r="AN38" s="322" t="str">
        <f>PJOK.!AA35</f>
        <v/>
      </c>
      <c r="AO38" s="322" t="str">
        <f>Infmtk!AA35</f>
        <v/>
      </c>
      <c r="AP38" s="322" t="str">
        <f>SNIpra!AA35</f>
        <v/>
      </c>
      <c r="AQ38" s="322" t="str">
        <f>'B. Jawa'!AA35</f>
        <v/>
      </c>
      <c r="AR38" s="321" t="str">
        <f>Aqidah!AB35</f>
        <v/>
      </c>
      <c r="AS38" s="322" t="str">
        <f>Qurdis!AB35</f>
        <v/>
      </c>
      <c r="AT38" s="323" t="str">
        <f>Fqh!AB35</f>
        <v/>
      </c>
      <c r="AU38" s="322" t="str">
        <f>S.K.I!AB35</f>
        <v/>
      </c>
      <c r="AV38" s="322" t="str">
        <f>'B. Arab'!AB35</f>
        <v/>
      </c>
      <c r="AW38" s="322" t="str">
        <f>Aswaja!AB35</f>
        <v/>
      </c>
      <c r="AX38" s="322" t="str">
        <f>IF(PAIS!AI34="","",PAIS!AI34)</f>
        <v>Perlu bantuan dalam Mata Pelajaran Bahasa Arab terutama dalam materi Materi angka dalam bahasa Arab dari 1 - 100 dan kalimat struktur khobar muqaddam mubtada' muakkhar</v>
      </c>
      <c r="AY38" s="322" t="str">
        <f>Pkn!AB35</f>
        <v/>
      </c>
      <c r="AZ38" s="322" t="str">
        <f>'B. Indo'!AB35</f>
        <v/>
      </c>
      <c r="BA38" s="322" t="str">
        <f>MTK!AB35</f>
        <v/>
      </c>
      <c r="BB38" s="322" t="str">
        <f>IPA.!AB35</f>
        <v/>
      </c>
      <c r="BC38" s="321" t="str">
        <f>IPS.!AB35</f>
        <v/>
      </c>
      <c r="BD38" s="322" t="str">
        <f>'B. Ingg'!AB35</f>
        <v/>
      </c>
      <c r="BE38" s="322" t="str">
        <f>PJOK.!AB35</f>
        <v/>
      </c>
      <c r="BF38" s="322" t="str">
        <f>Infmtk!AB35</f>
        <v/>
      </c>
      <c r="BG38" s="322" t="str">
        <f>SNIpra!AB35</f>
        <v/>
      </c>
      <c r="BH38" s="322" t="str">
        <f>'B. Jawa'!AB35</f>
        <v/>
      </c>
    </row>
    <row r="39" spans="1:60" ht="33.950000000000003" customHeight="1" x14ac:dyDescent="0.25">
      <c r="A39" s="166"/>
      <c r="B39" s="430" t="str">
        <f t="shared" si="4"/>
        <v/>
      </c>
      <c r="C39" s="431" t="str">
        <f>IF(Data!F31="","",Data!F31)</f>
        <v/>
      </c>
      <c r="D39" s="431" t="str">
        <f>IF(Data!G31="","",Data!G31)</f>
        <v/>
      </c>
      <c r="E39" s="432" t="str">
        <f>IF(Data!H31="","",Data!H31)</f>
        <v/>
      </c>
      <c r="F39" s="433" t="str">
        <f>IF(Data!I31="","",Data!I31)</f>
        <v/>
      </c>
      <c r="G39" s="274" t="str">
        <f>Aqidah!Z36</f>
        <v/>
      </c>
      <c r="H39" s="274" t="str">
        <f>Qurdis!Z36</f>
        <v/>
      </c>
      <c r="I39" s="274" t="str">
        <f>Fqh!Z36</f>
        <v/>
      </c>
      <c r="J39" s="274" t="str">
        <f>S.K.I!Z36</f>
        <v/>
      </c>
      <c r="K39" s="274" t="str">
        <f>'B. Arab'!Z36</f>
        <v/>
      </c>
      <c r="L39" s="274" t="str">
        <f>Aswaja!Z36</f>
        <v/>
      </c>
      <c r="M39" s="274" t="str">
        <f t="shared" si="5"/>
        <v/>
      </c>
      <c r="N39" s="274" t="str">
        <f>Pkn!Z36</f>
        <v/>
      </c>
      <c r="O39" s="274" t="str">
        <f>'B. Indo'!Z36</f>
        <v/>
      </c>
      <c r="P39" s="274" t="str">
        <f>MTK!Z36</f>
        <v/>
      </c>
      <c r="Q39" s="274" t="str">
        <f>IPA.!Z36</f>
        <v/>
      </c>
      <c r="R39" s="274" t="str">
        <f>IPS.!Z36</f>
        <v/>
      </c>
      <c r="S39" s="274" t="str">
        <f>'B. Ingg'!Z36</f>
        <v/>
      </c>
      <c r="T39" s="274" t="str">
        <f>PJOK.!Z36</f>
        <v/>
      </c>
      <c r="U39" s="274" t="str">
        <f>Infmtk!Z36</f>
        <v/>
      </c>
      <c r="V39" s="274" t="str">
        <f>SNIpra!Z36</f>
        <v/>
      </c>
      <c r="W39" s="274" t="str">
        <f>'B. Jawa'!Z36</f>
        <v/>
      </c>
      <c r="X39" s="276">
        <f t="shared" si="0"/>
        <v>0</v>
      </c>
      <c r="Y39" s="275">
        <f t="shared" si="2"/>
        <v>24</v>
      </c>
      <c r="Z39" s="268" t="e">
        <f t="shared" si="3"/>
        <v>#DIV/0!</v>
      </c>
      <c r="AA39" s="321" t="str">
        <f>Aqidah!AA36</f>
        <v/>
      </c>
      <c r="AB39" s="322" t="str">
        <f>Qurdis!AA36</f>
        <v/>
      </c>
      <c r="AC39" s="323" t="str">
        <f>Fqh!AA36</f>
        <v/>
      </c>
      <c r="AD39" s="322" t="str">
        <f>S.K.I!AA36</f>
        <v/>
      </c>
      <c r="AE39" s="322" t="str">
        <f>'B. Arab'!AA36</f>
        <v/>
      </c>
      <c r="AF39" s="322" t="str">
        <f>Aswaja!AA36</f>
        <v/>
      </c>
      <c r="AG39" s="322" t="str">
        <f>IF(PAIS!AH35="","",PAIS!AH35)</f>
        <v xml:space="preserve">Menunjukkan penguasaan dalam Mata Pelajaran Qur'an - Hadits terutama dalam materi memahai isi kandungan surat Al Balad, Surat Az Zumar, surat Al Baqarah ayat 153 serta mampu mengamalkan nilai positif dan menghindari nili-nilai negatif sebagaimana keterangan dalam surat dan ayat tersebut </v>
      </c>
      <c r="AH39" s="322" t="str">
        <f>Pkn!AA36</f>
        <v/>
      </c>
      <c r="AI39" s="322" t="str">
        <f>'B. Indo'!AA36</f>
        <v/>
      </c>
      <c r="AJ39" s="322" t="str">
        <f>MTK!AA36</f>
        <v/>
      </c>
      <c r="AK39" s="322" t="str">
        <f>IPA.!AA36</f>
        <v/>
      </c>
      <c r="AL39" s="321" t="str">
        <f>IPS.!AA36</f>
        <v/>
      </c>
      <c r="AM39" s="322" t="str">
        <f>'B. Ingg'!AA36</f>
        <v/>
      </c>
      <c r="AN39" s="322" t="str">
        <f>PJOK.!AA36</f>
        <v/>
      </c>
      <c r="AO39" s="322" t="str">
        <f>Infmtk!AA36</f>
        <v/>
      </c>
      <c r="AP39" s="322" t="str">
        <f>SNIpra!AA36</f>
        <v/>
      </c>
      <c r="AQ39" s="322" t="str">
        <f>'B. Jawa'!AA36</f>
        <v/>
      </c>
      <c r="AR39" s="321" t="str">
        <f>Aqidah!AB36</f>
        <v/>
      </c>
      <c r="AS39" s="322" t="str">
        <f>Qurdis!AB36</f>
        <v/>
      </c>
      <c r="AT39" s="323" t="str">
        <f>Fqh!AB36</f>
        <v/>
      </c>
      <c r="AU39" s="322" t="str">
        <f>S.K.I!AB36</f>
        <v/>
      </c>
      <c r="AV39" s="322" t="str">
        <f>'B. Arab'!AB36</f>
        <v/>
      </c>
      <c r="AW39" s="322" t="str">
        <f>Aswaja!AB36</f>
        <v/>
      </c>
      <c r="AX39" s="322" t="str">
        <f>IF(PAIS!AI35="","",PAIS!AI35)</f>
        <v>Perlu bantuan dalam Mata Pelajaran Bahasa Arab terutama dalam materi Materi angka dalam bahasa Arab dari 1 - 100 dan kalimat struktur khobar muqaddam mubtada' muakkhar</v>
      </c>
      <c r="AY39" s="322" t="str">
        <f>Pkn!AB36</f>
        <v/>
      </c>
      <c r="AZ39" s="322" t="str">
        <f>'B. Indo'!AB36</f>
        <v/>
      </c>
      <c r="BA39" s="322" t="str">
        <f>MTK!AB36</f>
        <v/>
      </c>
      <c r="BB39" s="322" t="str">
        <f>IPA.!AB36</f>
        <v/>
      </c>
      <c r="BC39" s="321" t="str">
        <f>IPS.!AB36</f>
        <v/>
      </c>
      <c r="BD39" s="322" t="str">
        <f>'B. Ingg'!AB36</f>
        <v/>
      </c>
      <c r="BE39" s="322" t="str">
        <f>PJOK.!AB36</f>
        <v/>
      </c>
      <c r="BF39" s="322" t="str">
        <f>Infmtk!AB36</f>
        <v/>
      </c>
      <c r="BG39" s="322" t="str">
        <f>SNIpra!AB36</f>
        <v/>
      </c>
      <c r="BH39" s="322" t="str">
        <f>'B. Jawa'!AB36</f>
        <v/>
      </c>
    </row>
    <row r="40" spans="1:60" ht="33.950000000000003" customHeight="1" x14ac:dyDescent="0.25">
      <c r="A40" s="165"/>
      <c r="B40" s="269" t="str">
        <f t="shared" si="4"/>
        <v/>
      </c>
      <c r="C40" s="270" t="str">
        <f>IF(Data!F32="","",Data!F32)</f>
        <v/>
      </c>
      <c r="D40" s="270" t="str">
        <f>IF(Data!G32="","",Data!G32)</f>
        <v/>
      </c>
      <c r="E40" s="271" t="str">
        <f>IF(Data!H32="","",Data!H32)</f>
        <v/>
      </c>
      <c r="F40" s="272" t="str">
        <f>IF(Data!I32="","",Data!I32)</f>
        <v/>
      </c>
      <c r="G40" s="274" t="str">
        <f>Aqidah!Z37</f>
        <v/>
      </c>
      <c r="H40" s="274" t="str">
        <f>Qurdis!Z37</f>
        <v/>
      </c>
      <c r="I40" s="274" t="str">
        <f>Fqh!Z37</f>
        <v/>
      </c>
      <c r="J40" s="274" t="str">
        <f>S.K.I!Z37</f>
        <v/>
      </c>
      <c r="K40" s="274" t="str">
        <f>'B. Arab'!Z37</f>
        <v/>
      </c>
      <c r="L40" s="274" t="str">
        <f>Aswaja!Z37</f>
        <v/>
      </c>
      <c r="M40" s="273" t="str">
        <f t="shared" si="5"/>
        <v/>
      </c>
      <c r="N40" s="274" t="str">
        <f>Pkn!Z37</f>
        <v/>
      </c>
      <c r="O40" s="274" t="str">
        <f>'B. Indo'!Z37</f>
        <v/>
      </c>
      <c r="P40" s="274" t="str">
        <f>MTK!Z37</f>
        <v/>
      </c>
      <c r="Q40" s="274" t="str">
        <f>IPA.!Z37</f>
        <v/>
      </c>
      <c r="R40" s="274" t="str">
        <f>IPS.!Z37</f>
        <v/>
      </c>
      <c r="S40" s="274" t="str">
        <f>'B. Ingg'!Z37</f>
        <v/>
      </c>
      <c r="T40" s="274" t="str">
        <f>PJOK.!Z37</f>
        <v/>
      </c>
      <c r="U40" s="274" t="str">
        <f>Infmtk!Z37</f>
        <v/>
      </c>
      <c r="V40" s="274" t="str">
        <f>SNIpra!Z37</f>
        <v/>
      </c>
      <c r="W40" s="274" t="str">
        <f>'B. Jawa'!Z37</f>
        <v/>
      </c>
      <c r="X40" s="276">
        <f t="shared" si="0"/>
        <v>0</v>
      </c>
      <c r="Y40" s="275">
        <f t="shared" si="2"/>
        <v>24</v>
      </c>
      <c r="Z40" s="268" t="e">
        <f t="shared" si="3"/>
        <v>#DIV/0!</v>
      </c>
      <c r="AA40" s="321" t="str">
        <f>Aqidah!AA37</f>
        <v/>
      </c>
      <c r="AB40" s="322" t="str">
        <f>Qurdis!AA37</f>
        <v/>
      </c>
      <c r="AC40" s="323" t="str">
        <f>Fqh!AA37</f>
        <v/>
      </c>
      <c r="AD40" s="322" t="str">
        <f>S.K.I!AA37</f>
        <v/>
      </c>
      <c r="AE40" s="322" t="str">
        <f>'B. Arab'!AA37</f>
        <v/>
      </c>
      <c r="AF40" s="322" t="str">
        <f>Aswaja!AA37</f>
        <v/>
      </c>
      <c r="AG40" s="322" t="str">
        <f>IF(PAIS!AH36="","",PAIS!AH36)</f>
        <v/>
      </c>
      <c r="AH40" s="322" t="str">
        <f>Pkn!AA37</f>
        <v/>
      </c>
      <c r="AI40" s="322" t="str">
        <f>'B. Indo'!AA37</f>
        <v/>
      </c>
      <c r="AJ40" s="322" t="str">
        <f>MTK!AA37</f>
        <v/>
      </c>
      <c r="AK40" s="322" t="str">
        <f>IPA.!AA37</f>
        <v/>
      </c>
      <c r="AL40" s="321" t="str">
        <f>IPS.!AA37</f>
        <v/>
      </c>
      <c r="AM40" s="322" t="str">
        <f>'B. Ingg'!AA37</f>
        <v/>
      </c>
      <c r="AN40" s="322" t="str">
        <f>PJOK.!AA37</f>
        <v/>
      </c>
      <c r="AO40" s="322" t="str">
        <f>Infmtk!AA37</f>
        <v/>
      </c>
      <c r="AP40" s="322" t="str">
        <f>SNIpra!AA37</f>
        <v/>
      </c>
      <c r="AQ40" s="322" t="str">
        <f>'B. Jawa'!AA37</f>
        <v/>
      </c>
      <c r="AR40" s="321" t="str">
        <f>Aqidah!AB37</f>
        <v/>
      </c>
      <c r="AS40" s="322" t="str">
        <f>Qurdis!AB37</f>
        <v/>
      </c>
      <c r="AT40" s="323" t="str">
        <f>Fqh!AB37</f>
        <v/>
      </c>
      <c r="AU40" s="322" t="str">
        <f>S.K.I!AB37</f>
        <v/>
      </c>
      <c r="AV40" s="322" t="str">
        <f>'B. Arab'!AB37</f>
        <v/>
      </c>
      <c r="AW40" s="322" t="str">
        <f>Aswaja!AB37</f>
        <v/>
      </c>
      <c r="AX40" s="322" t="str">
        <f>IF(PAIS!AI36="","",PAIS!AI36)</f>
        <v/>
      </c>
      <c r="AY40" s="322" t="str">
        <f>Pkn!AB37</f>
        <v/>
      </c>
      <c r="AZ40" s="322" t="str">
        <f>'B. Indo'!AB37</f>
        <v/>
      </c>
      <c r="BA40" s="322" t="str">
        <f>MTK!AB37</f>
        <v/>
      </c>
      <c r="BB40" s="322" t="str">
        <f>IPA.!AB37</f>
        <v/>
      </c>
      <c r="BC40" s="321" t="str">
        <f>IPS.!AB37</f>
        <v/>
      </c>
      <c r="BD40" s="322" t="str">
        <f>'B. Ingg'!AB37</f>
        <v/>
      </c>
      <c r="BE40" s="322" t="str">
        <f>PJOK.!AB37</f>
        <v/>
      </c>
      <c r="BF40" s="322" t="str">
        <f>Infmtk!AB37</f>
        <v/>
      </c>
      <c r="BG40" s="322" t="str">
        <f>SNIpra!AB37</f>
        <v/>
      </c>
      <c r="BH40" s="322" t="str">
        <f>'B. Jawa'!AB37</f>
        <v/>
      </c>
    </row>
    <row r="41" spans="1:60" ht="33.950000000000003" customHeight="1" x14ac:dyDescent="0.25">
      <c r="A41" s="166"/>
      <c r="B41" s="430" t="str">
        <f t="shared" si="4"/>
        <v/>
      </c>
      <c r="C41" s="431" t="str">
        <f>IF(Data!F33="","",Data!F33)</f>
        <v/>
      </c>
      <c r="D41" s="431" t="str">
        <f>IF(Data!G33="","",Data!G33)</f>
        <v/>
      </c>
      <c r="E41" s="432" t="str">
        <f>IF(Data!H33="","",Data!H33)</f>
        <v/>
      </c>
      <c r="F41" s="433" t="str">
        <f>IF(Data!I33="","",Data!I33)</f>
        <v/>
      </c>
      <c r="G41" s="274" t="str">
        <f>Aqidah!Z38</f>
        <v/>
      </c>
      <c r="H41" s="274" t="str">
        <f>Qurdis!Z38</f>
        <v/>
      </c>
      <c r="I41" s="274" t="str">
        <f>Fqh!Z38</f>
        <v/>
      </c>
      <c r="J41" s="274" t="str">
        <f>S.K.I!Z38</f>
        <v/>
      </c>
      <c r="K41" s="274" t="str">
        <f>'B. Arab'!Z38</f>
        <v/>
      </c>
      <c r="L41" s="274" t="str">
        <f>Aswaja!Z38</f>
        <v/>
      </c>
      <c r="M41" s="274" t="str">
        <f t="shared" si="5"/>
        <v/>
      </c>
      <c r="N41" s="274" t="str">
        <f>Pkn!Z38</f>
        <v/>
      </c>
      <c r="O41" s="274" t="str">
        <f>'B. Indo'!Z38</f>
        <v/>
      </c>
      <c r="P41" s="274" t="str">
        <f>MTK!Z38</f>
        <v/>
      </c>
      <c r="Q41" s="274" t="str">
        <f>IPA.!Z38</f>
        <v/>
      </c>
      <c r="R41" s="274" t="str">
        <f>IPS.!Z38</f>
        <v/>
      </c>
      <c r="S41" s="274" t="str">
        <f>'B. Ingg'!Z38</f>
        <v/>
      </c>
      <c r="T41" s="274" t="str">
        <f>PJOK.!Z38</f>
        <v/>
      </c>
      <c r="U41" s="274" t="str">
        <f>Infmtk!Z38</f>
        <v/>
      </c>
      <c r="V41" s="274" t="str">
        <f>SNIpra!Z38</f>
        <v/>
      </c>
      <c r="W41" s="274" t="str">
        <f>'B. Jawa'!Z38</f>
        <v/>
      </c>
      <c r="X41" s="276">
        <f t="shared" si="0"/>
        <v>0</v>
      </c>
      <c r="Y41" s="275">
        <f t="shared" si="2"/>
        <v>24</v>
      </c>
      <c r="Z41" s="268" t="e">
        <f t="shared" si="3"/>
        <v>#DIV/0!</v>
      </c>
      <c r="AA41" s="321" t="str">
        <f>Aqidah!AA38</f>
        <v/>
      </c>
      <c r="AB41" s="322" t="str">
        <f>Qurdis!AA38</f>
        <v/>
      </c>
      <c r="AC41" s="323" t="str">
        <f>Fqh!AA38</f>
        <v/>
      </c>
      <c r="AD41" s="322" t="str">
        <f>S.K.I!AA38</f>
        <v/>
      </c>
      <c r="AE41" s="322" t="str">
        <f>'B. Arab'!AA38</f>
        <v/>
      </c>
      <c r="AF41" s="322" t="str">
        <f>Aswaja!AA38</f>
        <v/>
      </c>
      <c r="AG41" s="322" t="str">
        <f>IF(PAIS!AH37="","",PAIS!AH37)</f>
        <v/>
      </c>
      <c r="AH41" s="322" t="str">
        <f>Pkn!AA38</f>
        <v/>
      </c>
      <c r="AI41" s="322" t="str">
        <f>'B. Indo'!AA38</f>
        <v/>
      </c>
      <c r="AJ41" s="322" t="str">
        <f>MTK!AA38</f>
        <v/>
      </c>
      <c r="AK41" s="322" t="str">
        <f>IPA.!AA38</f>
        <v/>
      </c>
      <c r="AL41" s="321" t="str">
        <f>IPS.!AA38</f>
        <v/>
      </c>
      <c r="AM41" s="322" t="str">
        <f>'B. Ingg'!AA38</f>
        <v/>
      </c>
      <c r="AN41" s="322" t="str">
        <f>PJOK.!AA38</f>
        <v/>
      </c>
      <c r="AO41" s="322" t="str">
        <f>Infmtk!AA38</f>
        <v/>
      </c>
      <c r="AP41" s="322" t="str">
        <f>SNIpra!AA38</f>
        <v/>
      </c>
      <c r="AQ41" s="322" t="str">
        <f>'B. Jawa'!AA38</f>
        <v/>
      </c>
      <c r="AR41" s="321" t="str">
        <f>Aqidah!AB38</f>
        <v/>
      </c>
      <c r="AS41" s="322" t="str">
        <f>Qurdis!AB38</f>
        <v/>
      </c>
      <c r="AT41" s="323" t="str">
        <f>Fqh!AB38</f>
        <v/>
      </c>
      <c r="AU41" s="322" t="str">
        <f>S.K.I!AB38</f>
        <v/>
      </c>
      <c r="AV41" s="322" t="str">
        <f>'B. Arab'!AB38</f>
        <v/>
      </c>
      <c r="AW41" s="322" t="str">
        <f>Aswaja!AB38</f>
        <v/>
      </c>
      <c r="AX41" s="322" t="str">
        <f>IF(PAIS!AI37="","",PAIS!AI37)</f>
        <v/>
      </c>
      <c r="AY41" s="322" t="str">
        <f>Pkn!AB38</f>
        <v/>
      </c>
      <c r="AZ41" s="322" t="str">
        <f>'B. Indo'!AB38</f>
        <v/>
      </c>
      <c r="BA41" s="322" t="str">
        <f>MTK!AB38</f>
        <v/>
      </c>
      <c r="BB41" s="322" t="str">
        <f>IPA.!AB38</f>
        <v/>
      </c>
      <c r="BC41" s="321" t="str">
        <f>IPS.!AB38</f>
        <v/>
      </c>
      <c r="BD41" s="322" t="str">
        <f>'B. Ingg'!AB38</f>
        <v/>
      </c>
      <c r="BE41" s="322" t="str">
        <f>PJOK.!AB38</f>
        <v/>
      </c>
      <c r="BF41" s="322" t="str">
        <f>Infmtk!AB38</f>
        <v/>
      </c>
      <c r="BG41" s="322" t="str">
        <f>SNIpra!AB38</f>
        <v/>
      </c>
      <c r="BH41" s="322" t="str">
        <f>'B. Jawa'!AB38</f>
        <v/>
      </c>
    </row>
    <row r="42" spans="1:60" ht="33.950000000000003" customHeight="1" x14ac:dyDescent="0.25">
      <c r="A42" s="165"/>
      <c r="B42" s="269" t="str">
        <f t="shared" si="4"/>
        <v/>
      </c>
      <c r="C42" s="270" t="str">
        <f>IF(Data!F34="","",Data!F34)</f>
        <v/>
      </c>
      <c r="D42" s="270" t="str">
        <f>IF(Data!G34="","",Data!G34)</f>
        <v/>
      </c>
      <c r="E42" s="271" t="str">
        <f>IF(Data!H34="","",Data!H34)</f>
        <v/>
      </c>
      <c r="F42" s="272" t="str">
        <f>IF(Data!I34="","",Data!I34)</f>
        <v/>
      </c>
      <c r="G42" s="274" t="str">
        <f>Aqidah!Z39</f>
        <v/>
      </c>
      <c r="H42" s="274" t="str">
        <f>Qurdis!Z39</f>
        <v/>
      </c>
      <c r="I42" s="274" t="str">
        <f>Fqh!Z39</f>
        <v/>
      </c>
      <c r="J42" s="274" t="str">
        <f>S.K.I!Z39</f>
        <v/>
      </c>
      <c r="K42" s="274" t="str">
        <f>'B. Arab'!Z39</f>
        <v/>
      </c>
      <c r="L42" s="274" t="str">
        <f>Aswaja!Z39</f>
        <v/>
      </c>
      <c r="M42" s="273" t="str">
        <f t="shared" si="5"/>
        <v/>
      </c>
      <c r="N42" s="274" t="str">
        <f>Pkn!Z39</f>
        <v/>
      </c>
      <c r="O42" s="274" t="str">
        <f>'B. Indo'!Z39</f>
        <v/>
      </c>
      <c r="P42" s="274" t="str">
        <f>MTK!Z39</f>
        <v/>
      </c>
      <c r="Q42" s="274" t="str">
        <f>IPA.!Z39</f>
        <v/>
      </c>
      <c r="R42" s="274" t="str">
        <f>IPS.!Z39</f>
        <v/>
      </c>
      <c r="S42" s="274" t="str">
        <f>'B. Ingg'!Z39</f>
        <v/>
      </c>
      <c r="T42" s="274" t="str">
        <f>PJOK.!Z39</f>
        <v/>
      </c>
      <c r="U42" s="274" t="str">
        <f>Infmtk!Z39</f>
        <v/>
      </c>
      <c r="V42" s="274" t="str">
        <f>SNIpra!Z39</f>
        <v/>
      </c>
      <c r="W42" s="274" t="str">
        <f>'B. Jawa'!Z39</f>
        <v/>
      </c>
      <c r="X42" s="276">
        <f t="shared" si="0"/>
        <v>0</v>
      </c>
      <c r="Y42" s="275">
        <f t="shared" si="2"/>
        <v>24</v>
      </c>
      <c r="Z42" s="268" t="e">
        <f t="shared" si="3"/>
        <v>#DIV/0!</v>
      </c>
      <c r="AA42" s="321" t="str">
        <f>Aqidah!AA39</f>
        <v/>
      </c>
      <c r="AB42" s="322" t="str">
        <f>Qurdis!AA39</f>
        <v/>
      </c>
      <c r="AC42" s="323" t="str">
        <f>Fqh!AA39</f>
        <v/>
      </c>
      <c r="AD42" s="322" t="str">
        <f>S.K.I!AA39</f>
        <v/>
      </c>
      <c r="AE42" s="322" t="str">
        <f>'B. Arab'!AA39</f>
        <v/>
      </c>
      <c r="AF42" s="322" t="str">
        <f>Aswaja!AA39</f>
        <v/>
      </c>
      <c r="AG42" s="322" t="str">
        <f>IF(PAIS!AH38="","",PAIS!AH38)</f>
        <v/>
      </c>
      <c r="AH42" s="322" t="str">
        <f>Pkn!AA39</f>
        <v/>
      </c>
      <c r="AI42" s="322" t="str">
        <f>'B. Indo'!AA39</f>
        <v/>
      </c>
      <c r="AJ42" s="322" t="str">
        <f>MTK!AA39</f>
        <v/>
      </c>
      <c r="AK42" s="322" t="str">
        <f>IPA.!AA39</f>
        <v/>
      </c>
      <c r="AL42" s="321" t="str">
        <f>IPS.!AA39</f>
        <v/>
      </c>
      <c r="AM42" s="322" t="str">
        <f>'B. Ingg'!AA39</f>
        <v/>
      </c>
      <c r="AN42" s="322" t="str">
        <f>PJOK.!AA39</f>
        <v/>
      </c>
      <c r="AO42" s="322" t="str">
        <f>Infmtk!AA39</f>
        <v/>
      </c>
      <c r="AP42" s="322" t="str">
        <f>SNIpra!AA39</f>
        <v/>
      </c>
      <c r="AQ42" s="322" t="str">
        <f>'B. Jawa'!AA39</f>
        <v/>
      </c>
      <c r="AR42" s="321" t="str">
        <f>Aqidah!AB39</f>
        <v/>
      </c>
      <c r="AS42" s="322" t="str">
        <f>Qurdis!AB39</f>
        <v/>
      </c>
      <c r="AT42" s="323" t="str">
        <f>Fqh!AB39</f>
        <v/>
      </c>
      <c r="AU42" s="322" t="str">
        <f>S.K.I!AB39</f>
        <v/>
      </c>
      <c r="AV42" s="322" t="str">
        <f>'B. Arab'!AB39</f>
        <v/>
      </c>
      <c r="AW42" s="322" t="str">
        <f>Aswaja!AB39</f>
        <v/>
      </c>
      <c r="AX42" s="322" t="str">
        <f>IF(PAIS!AI38="","",PAIS!AI38)</f>
        <v/>
      </c>
      <c r="AY42" s="322" t="str">
        <f>Pkn!AB39</f>
        <v/>
      </c>
      <c r="AZ42" s="322" t="str">
        <f>'B. Indo'!AB39</f>
        <v/>
      </c>
      <c r="BA42" s="322" t="str">
        <f>MTK!AB39</f>
        <v/>
      </c>
      <c r="BB42" s="322" t="str">
        <f>IPA.!AB39</f>
        <v/>
      </c>
      <c r="BC42" s="321" t="str">
        <f>IPS.!AB39</f>
        <v/>
      </c>
      <c r="BD42" s="322" t="str">
        <f>'B. Ingg'!AB39</f>
        <v/>
      </c>
      <c r="BE42" s="322" t="str">
        <f>PJOK.!AB39</f>
        <v/>
      </c>
      <c r="BF42" s="322" t="str">
        <f>Infmtk!AB39</f>
        <v/>
      </c>
      <c r="BG42" s="322" t="str">
        <f>SNIpra!AB39</f>
        <v/>
      </c>
      <c r="BH42" s="322" t="str">
        <f>'B. Jawa'!AB39</f>
        <v/>
      </c>
    </row>
    <row r="43" spans="1:60" ht="33.950000000000003" customHeight="1" x14ac:dyDescent="0.25">
      <c r="A43" s="166"/>
      <c r="B43" s="430" t="str">
        <f t="shared" si="4"/>
        <v/>
      </c>
      <c r="C43" s="431" t="str">
        <f>IF(Data!F35="","",Data!F35)</f>
        <v/>
      </c>
      <c r="D43" s="431" t="str">
        <f>IF(Data!G35="","",Data!G35)</f>
        <v/>
      </c>
      <c r="E43" s="432" t="str">
        <f>IF(Data!H35="","",Data!H35)</f>
        <v/>
      </c>
      <c r="F43" s="433" t="str">
        <f>IF(Data!I35="","",Data!I35)</f>
        <v/>
      </c>
      <c r="G43" s="274" t="str">
        <f>Aqidah!Z40</f>
        <v/>
      </c>
      <c r="H43" s="274" t="str">
        <f>Qurdis!Z40</f>
        <v/>
      </c>
      <c r="I43" s="274" t="str">
        <f>Fqh!Z40</f>
        <v/>
      </c>
      <c r="J43" s="274" t="str">
        <f>S.K.I!Z40</f>
        <v/>
      </c>
      <c r="K43" s="274" t="str">
        <f>'B. Arab'!Z40</f>
        <v/>
      </c>
      <c r="L43" s="274" t="str">
        <f>Aswaja!Z40</f>
        <v/>
      </c>
      <c r="M43" s="274" t="str">
        <f t="shared" si="5"/>
        <v/>
      </c>
      <c r="N43" s="274" t="str">
        <f>Pkn!Z40</f>
        <v/>
      </c>
      <c r="O43" s="274" t="str">
        <f>'B. Indo'!Z40</f>
        <v/>
      </c>
      <c r="P43" s="274" t="str">
        <f>MTK!Z40</f>
        <v/>
      </c>
      <c r="Q43" s="274" t="str">
        <f>IPA.!Z40</f>
        <v/>
      </c>
      <c r="R43" s="274" t="str">
        <f>IPS.!Z40</f>
        <v/>
      </c>
      <c r="S43" s="274" t="str">
        <f>'B. Ingg'!Z40</f>
        <v/>
      </c>
      <c r="T43" s="274" t="str">
        <f>PJOK.!Z40</f>
        <v/>
      </c>
      <c r="U43" s="274" t="str">
        <f>Infmtk!Z40</f>
        <v/>
      </c>
      <c r="V43" s="274" t="str">
        <f>SNIpra!Z40</f>
        <v/>
      </c>
      <c r="W43" s="274" t="str">
        <f>'B. Jawa'!Z40</f>
        <v/>
      </c>
      <c r="X43" s="276">
        <f t="shared" si="0"/>
        <v>0</v>
      </c>
      <c r="Y43" s="275">
        <f t="shared" si="2"/>
        <v>24</v>
      </c>
      <c r="Z43" s="268" t="e">
        <f t="shared" si="3"/>
        <v>#DIV/0!</v>
      </c>
      <c r="AA43" s="321" t="str">
        <f>Aqidah!AA40</f>
        <v/>
      </c>
      <c r="AB43" s="322" t="str">
        <f>Qurdis!AA40</f>
        <v/>
      </c>
      <c r="AC43" s="323" t="str">
        <f>Fqh!AA40</f>
        <v/>
      </c>
      <c r="AD43" s="322" t="str">
        <f>S.K.I!AA40</f>
        <v/>
      </c>
      <c r="AE43" s="322" t="str">
        <f>'B. Arab'!AA40</f>
        <v/>
      </c>
      <c r="AF43" s="322" t="str">
        <f>Aswaja!AA40</f>
        <v/>
      </c>
      <c r="AG43" s="322" t="str">
        <f>IF(PAIS!AH39="","",PAIS!AH39)</f>
        <v/>
      </c>
      <c r="AH43" s="322" t="str">
        <f>Pkn!AA40</f>
        <v/>
      </c>
      <c r="AI43" s="322" t="str">
        <f>'B. Indo'!AA40</f>
        <v/>
      </c>
      <c r="AJ43" s="322" t="str">
        <f>MTK!AA40</f>
        <v/>
      </c>
      <c r="AK43" s="322" t="str">
        <f>IPA.!AA40</f>
        <v/>
      </c>
      <c r="AL43" s="321" t="str">
        <f>IPS.!AA40</f>
        <v/>
      </c>
      <c r="AM43" s="322" t="str">
        <f>'B. Ingg'!AA40</f>
        <v/>
      </c>
      <c r="AN43" s="322" t="str">
        <f>PJOK.!AA40</f>
        <v/>
      </c>
      <c r="AO43" s="322" t="str">
        <f>Infmtk!AA40</f>
        <v/>
      </c>
      <c r="AP43" s="322" t="str">
        <f>SNIpra!AA40</f>
        <v/>
      </c>
      <c r="AQ43" s="322" t="str">
        <f>'B. Jawa'!AA40</f>
        <v/>
      </c>
      <c r="AR43" s="321" t="str">
        <f>Aqidah!AB40</f>
        <v/>
      </c>
      <c r="AS43" s="322" t="str">
        <f>Qurdis!AB40</f>
        <v/>
      </c>
      <c r="AT43" s="323" t="str">
        <f>Fqh!AB40</f>
        <v/>
      </c>
      <c r="AU43" s="322" t="str">
        <f>S.K.I!AB40</f>
        <v/>
      </c>
      <c r="AV43" s="322" t="str">
        <f>'B. Arab'!AB40</f>
        <v/>
      </c>
      <c r="AW43" s="322" t="str">
        <f>Aswaja!AB40</f>
        <v/>
      </c>
      <c r="AX43" s="322" t="str">
        <f>IF(PAIS!AI39="","",PAIS!AI39)</f>
        <v/>
      </c>
      <c r="AY43" s="322" t="str">
        <f>Pkn!AB40</f>
        <v/>
      </c>
      <c r="AZ43" s="322" t="str">
        <f>'B. Indo'!AB40</f>
        <v/>
      </c>
      <c r="BA43" s="322" t="str">
        <f>MTK!AB40</f>
        <v/>
      </c>
      <c r="BB43" s="322" t="str">
        <f>IPA.!AB40</f>
        <v/>
      </c>
      <c r="BC43" s="321" t="str">
        <f>IPS.!AB40</f>
        <v/>
      </c>
      <c r="BD43" s="322" t="str">
        <f>'B. Ingg'!AB40</f>
        <v/>
      </c>
      <c r="BE43" s="322" t="str">
        <f>PJOK.!AB40</f>
        <v/>
      </c>
      <c r="BF43" s="322" t="str">
        <f>Infmtk!AB40</f>
        <v/>
      </c>
      <c r="BG43" s="322" t="str">
        <f>SNIpra!AB40</f>
        <v/>
      </c>
      <c r="BH43" s="322" t="str">
        <f>'B. Jawa'!AB40</f>
        <v/>
      </c>
    </row>
    <row r="44" spans="1:60" ht="33.950000000000003" customHeight="1" x14ac:dyDescent="0.25">
      <c r="A44" s="165"/>
      <c r="B44" s="269" t="str">
        <f t="shared" si="4"/>
        <v/>
      </c>
      <c r="C44" s="270" t="str">
        <f>IF(Data!F36="","",Data!F36)</f>
        <v/>
      </c>
      <c r="D44" s="270" t="str">
        <f>IF(Data!G36="","",Data!G36)</f>
        <v/>
      </c>
      <c r="E44" s="271" t="str">
        <f>IF(Data!H36="","",Data!H36)</f>
        <v/>
      </c>
      <c r="F44" s="272" t="str">
        <f>IF(Data!I36="","",Data!I36)</f>
        <v/>
      </c>
      <c r="G44" s="273" t="str">
        <f>'AQIDAH - AKHLAK'!Z40</f>
        <v/>
      </c>
      <c r="H44" s="273" t="str">
        <f>IF('QUR''AN HADITS'!Z40="","",'QUR''AN HADITS'!Z40)</f>
        <v/>
      </c>
      <c r="I44" s="273" t="str">
        <f>IF(FIQIH!Z40="","",FIQIH!Z40)</f>
        <v/>
      </c>
      <c r="J44" s="273" t="str">
        <f>IF(SKI!Z40="","",SKI!Z40)</f>
        <v/>
      </c>
      <c r="K44" s="273" t="str">
        <f>IF('BAHASA ARAB'!Z40="","",'BAHASA ARAB'!Z40)</f>
        <v/>
      </c>
      <c r="L44" s="273" t="str">
        <f>IF('KE NU AN'!Z40="","",'KE NU AN'!Z40)</f>
        <v/>
      </c>
      <c r="M44" s="273" t="str">
        <f t="shared" si="5"/>
        <v/>
      </c>
      <c r="N44" s="273" t="str">
        <f>IF(PPKn!Z40="","",PPKn!Z40)</f>
        <v/>
      </c>
      <c r="O44" s="273" t="str">
        <f>IF('BAHASA INDONESIA'!Z40="","",'BAHASA INDONESIA'!Z40)</f>
        <v/>
      </c>
      <c r="P44" s="273" t="str">
        <f>IF(MATEMATIKA!Z40="","",MATEMATIKA!Z40)</f>
        <v/>
      </c>
      <c r="Q44" s="273" t="str">
        <f>IF(IPA!Z40="","",IPA!Z40)</f>
        <v/>
      </c>
      <c r="R44" s="273" t="str">
        <f>IF(IPS!Z40="","",IPS!Z40)</f>
        <v/>
      </c>
      <c r="S44" s="273" t="str">
        <f>IF(B.Ing!Z40="","",B.Ing!Z40)</f>
        <v/>
      </c>
      <c r="T44" s="273" t="str">
        <f>IF(PJOK!Z40="","",PJOK!Z40)</f>
        <v/>
      </c>
      <c r="U44" s="273" t="str">
        <f>IF(Informatika!Z40="","",Informatika!Z40)</f>
        <v/>
      </c>
      <c r="V44" s="273" t="str">
        <f>IF('SENI - PRAKARYA'!Z40="","",'SENI - PRAKARYA'!Z40)</f>
        <v/>
      </c>
      <c r="W44" s="273" t="str">
        <f>IF('BAHASA JAWA'!Z40="","",'BAHASA JAWA'!Z40)</f>
        <v/>
      </c>
      <c r="X44" s="277" t="str">
        <f t="shared" ref="X44:X54" si="6">IF(SUM(G44:W44)=0,"",SUM(G44:W44))</f>
        <v/>
      </c>
      <c r="Y44" s="275" t="str">
        <f>IFERROR(RANK(X44,$X$13:$X$56,0)++COUNTIF($X$12:X43,X44),"")</f>
        <v/>
      </c>
      <c r="Z44" s="268"/>
      <c r="AA44" s="321" t="str">
        <f>IF('AQIDAH - AKHLAK'!AE40="","",'AQIDAH - AKHLAK'!AE40)</f>
        <v xml:space="preserve">Menunjukkan penguasaan dalam Menganalisis tugas dan sifat malaikat Allah serta makhluk gaib lainnya dan Menyajikan hasil analisis keterkaitan sifat malaikat dan syaitan dengan perilaku manusia. </v>
      </c>
      <c r="AB44" s="322" t="str">
        <f>IF('QUR''AN HADITS'!AE40="","",'QUR''AN HADITS'!AE40)</f>
        <v>Menunjukkan penguasaan dalam Memahami serta mampu mempraktikkan hukum bacaan mad thobi'I, mad wajib muttashil, dan mad jais munfashil dalam surat pendek pilihan</v>
      </c>
      <c r="AC44" s="323" t="str">
        <f>IF(FIQIH!AE40="","",FIQIH!AE40)</f>
        <v>Menunjukkan penguasaan dalam Menjelaskan pengertian, syarat, rukun, dan ketentuan dalam shalat jum'at beserta ketentuan-ketentuan dalam khutbah jum'at dan amaliyah - amaliyah sunnah yang disyariatkan dihari jum'at</v>
      </c>
      <c r="AD44" s="322" t="str">
        <f>IF(SKI!AE40="","",SKI!AE40)</f>
        <v>Menunjukkan penguasaan dalam Menganalisis kondisi masyarakat arab pra Islam .</v>
      </c>
      <c r="AE44" s="322" t="str">
        <f>IF('BAHASA ARAB'!AE40="","",'BAHASA ARAB'!AE40)</f>
        <v xml:space="preserve">Menunjukkan penguasaan dalam Materi kalimat istifham </v>
      </c>
      <c r="AF44" s="322" t="str">
        <f>IF('KE NU AN'!AE40="","",'KE NU AN'!AE40)</f>
        <v>Menunjukkan penguasaan dalam menjelaskan memahami tentang struktur organisai  NU, kepengurusan NU dan tugasnya, lembaga dan badan otonom NU dan perangkat organisasi Nu</v>
      </c>
      <c r="AG44" s="322" t="str">
        <f>IF(PAIS!AH40="","",PAIS!AH40)</f>
        <v/>
      </c>
      <c r="AH44" s="322" t="str">
        <f>IF(PPKn!AE40="","",PPKn!AE40)</f>
        <v xml:space="preserve">Menunjukkan penguasaan dalam menghargai dan menjelaskan keragaman Gender, suku, ras, agama, antar golongan dan budaya Indonesia </v>
      </c>
      <c r="AI44" s="322" t="str">
        <f>IF('BAHASA INDONESIA'!AE40="","",'BAHASA INDONESIA'!AE40)</f>
        <v>Menunjukkan penguasaan dalam mengeksplorasi dan mengevaluasi informasi dalam teks berita</v>
      </c>
      <c r="AJ44" s="322" t="str">
        <f>IF(MATEMATIKA!AE40="","",MATEMATIKA!AE40)</f>
        <v>Menunjukkan penguasaan dalam Menjelaskan dan menyelesaikan masalah yang berkaitan dengan rasio dua besaran, perbandingan senilai dan berbalik nilai.</v>
      </c>
      <c r="AK44" s="322" t="str">
        <f>IF(IPA!AE40="","",IPA!AE40)</f>
        <v>Menunjukkan penguasaan dalam Menyebutkan cabang-cabang ilmu Sains, merancang percobaan dengan metode ilmiah, serta melakukan pengukuran dan membaca skala dengan benar</v>
      </c>
      <c r="AL44" s="321" t="str">
        <f>IF(IPS!AE40="","",IPS!AE40)</f>
        <v>Menunjukkan penguasaan dalam mengidentifikasi kegiatan ekonomi</v>
      </c>
      <c r="AM44" s="322" t="str">
        <f>IF(B.Ing!AE40="","",B.Ing!AE40)</f>
        <v>Menunjukkan penguasaan dalam memahami maupun mengaplikasikan greetings, introduce ourself, hobbies, pronoun.</v>
      </c>
      <c r="AN44" s="322" t="str">
        <f>IF(PJOK!AE40="","",PJOK!AE40)</f>
        <v>Menunjukkan penguasaan dalam perilaku sportif dalam bermain</v>
      </c>
      <c r="AO44" s="322" t="str">
        <f>IF(Informatika!AE40="","",Informatika!AE40)</f>
        <v xml:space="preserve">Menunjukkan penguasaan dalam materi sistem komputer dan sistem operasi komputer </v>
      </c>
      <c r="AP44" s="322" t="str">
        <f>IF('SENI - PRAKARYA'!AE40="","",'SENI - PRAKARYA'!AE40)</f>
        <v>Menunjukkan penguasaan dalam Menguasai seni rupa dasar dan komposisi benda</v>
      </c>
      <c r="AQ44" s="322" t="str">
        <f>IF('BAHASA JAWA'!AE40="","",'BAHASA JAWA'!AE40)</f>
        <v>Menunjukkan penguasaan dalam Menelaah isi teks deskriptif tentang peristiwa budaya dan menanggapi isi teks deskriptif tentang peristiwa budaya dengan ragam krama.</v>
      </c>
      <c r="AR44" s="321" t="str">
        <f>IF('AQIDAH - AKHLAK'!AF40="","",'AQIDAH - AKHLAK'!AF40)</f>
        <v xml:space="preserve">Perlu bantuan dalam Menganalisis tugas dan sifat malaikat Allah serta makhluk gaib lainnya dan Menyajikan hasil analisis keterkaitan sifat malaikat dan syaitan dengan perilaku manusia. </v>
      </c>
      <c r="AS44" s="322" t="str">
        <f>IF('QUR''AN HADITS'!AF40="","",'QUR''AN HADITS'!AF40)</f>
        <v>Perlu bantuan dalam Memahami serta mampu mempraktikkan hukum bacaan mad thobi'I, mad wajib muttashil, dan mad jais munfashil dalam surat pendek pilihan</v>
      </c>
      <c r="AT44" s="323" t="str">
        <f>IF(FIQIH!AF40="","",FIQIH!AF40)</f>
        <v>Perlu bantuan dalam Menjelaskan pengertian, syarat, rukun, dan ketentuan dalam shalat jum'at beserta ketentuan-ketentuan dalam khutbah jum'at dan amaliyah - amaliyah sunnah yang disyariatkan dihari jum'at</v>
      </c>
      <c r="AU44" s="322" t="str">
        <f>IF(SKI!AF40="","",SKI!AF40)</f>
        <v>Perlu bantuan dalam Menganalisis kondisi masyarakat arab pra Islam .</v>
      </c>
      <c r="AV44" s="322" t="str">
        <f>IF('BAHASA ARAB'!AF40="","",'BAHASA ARAB'!AF40)</f>
        <v xml:space="preserve">Perlu bantuan dalam Materi kalimat istifham </v>
      </c>
      <c r="AW44" s="322" t="str">
        <f>IF('KE NU AN'!AF40="","",'KE NU AN'!AF40)</f>
        <v>Perlu bantuan dalam menjelaskan memahami tentang struktur organisai  NU, kepengurusan NU dan tugasnya, lembaga dan badan otonom NU dan perangkat organisasi Nu</v>
      </c>
      <c r="AX44" s="322" t="str">
        <f>IF(PAIS!AI40="","",PAIS!AI40)</f>
        <v/>
      </c>
      <c r="AY44" s="322" t="str">
        <f>IF(PPKn!AF40="","",PPKn!AF40)</f>
        <v xml:space="preserve">Perlu bantuan dalam menghargai dan menjelaskan keragaman Gender, suku, ras, agama, antar golongan dan budaya Indonesia </v>
      </c>
      <c r="AZ44" s="322" t="str">
        <f>IF('BAHASA INDONESIA'!AF40="","",'BAHASA INDONESIA'!AF40)</f>
        <v>Perlu bantuan dalam mengeksplorasi dan mengevaluasi informasi dalam teks berita</v>
      </c>
      <c r="BA44" s="322" t="str">
        <f>IF(MATEMATIKA!AF40="","",MATEMATIKA!AF40)</f>
        <v>Perlu bantuan dalam Menjelaskan dan menyelesaikan masalah yang berkaitan dengan rasio dua besaran, perbandingan senilai dan berbalik nilai.</v>
      </c>
      <c r="BB44" s="322" t="str">
        <f>IF(IPA!AF40="","",IPA!AF40)</f>
        <v>Perlu bantuan dalam Menyebutkan cabang-cabang ilmu Sains, merancang percobaan dengan metode ilmiah, serta melakukan pengukuran dan membaca skala dengan benar</v>
      </c>
      <c r="BC44" s="321" t="str">
        <f>IF(IPS!AF40="","",IPS!AF40)</f>
        <v>Perlu bantuan dalam mengidentifikasi kegiatan ekonomi</v>
      </c>
      <c r="BD44" s="322" t="str">
        <f>IF(B.Ing!AF40="","",B.Ing!AF40)</f>
        <v>Perlu bantuan dalam memahami maupun mengaplikasikan greetings, introduce ourself, hobbies, pronoun.</v>
      </c>
      <c r="BE44" s="322" t="str">
        <f>IF(PJOK!AF40="","",PJOK!AF40)</f>
        <v>Perlu bantuan dalam perilaku sportif dalam bermain</v>
      </c>
      <c r="BF44" s="322" t="str">
        <f>IF(Informatika!AF40="","",Informatika!AF40)</f>
        <v xml:space="preserve">Perlu bantuan dalam materi sistem komputer dan sistem operasi komputer </v>
      </c>
      <c r="BG44" s="322" t="str">
        <f>IF('SENI - PRAKARYA'!AF40="","",'SENI - PRAKARYA'!AF40)</f>
        <v>Perlu bantuan dalam Menguasai seni rupa dasar dan komposisi benda</v>
      </c>
      <c r="BH44" s="322" t="str">
        <f>IF('BAHASA JAWA'!AF40="","",'BAHASA JAWA'!AF40)</f>
        <v>Perlu bantuan dalam Menelaah isi teks deskriptif tentang peristiwa budaya dan menanggapi isi teks deskriptif tentang peristiwa budaya dengan ragam krama.</v>
      </c>
    </row>
    <row r="45" spans="1:60" ht="33.950000000000003" customHeight="1" x14ac:dyDescent="0.25">
      <c r="A45" s="166"/>
      <c r="B45" s="430" t="str">
        <f t="shared" si="4"/>
        <v/>
      </c>
      <c r="C45" s="431" t="str">
        <f>IF(Data!F37="","",Data!F37)</f>
        <v/>
      </c>
      <c r="D45" s="431" t="str">
        <f>IF(Data!G37="","",Data!G37)</f>
        <v/>
      </c>
      <c r="E45" s="432" t="str">
        <f>IF(Data!H37="","",Data!H37)</f>
        <v/>
      </c>
      <c r="F45" s="433" t="str">
        <f>IF(Data!I37="","",Data!I37)</f>
        <v/>
      </c>
      <c r="G45" s="274" t="str">
        <f>'AQIDAH - AKHLAK'!Z41</f>
        <v/>
      </c>
      <c r="H45" s="274" t="str">
        <f>IF('QUR''AN HADITS'!Z41="","",'QUR''AN HADITS'!Z41)</f>
        <v/>
      </c>
      <c r="I45" s="274" t="str">
        <f>IF(FIQIH!Z41="","",FIQIH!Z41)</f>
        <v/>
      </c>
      <c r="J45" s="274" t="str">
        <f>IF(SKI!Z41="","",SKI!Z41)</f>
        <v/>
      </c>
      <c r="K45" s="274" t="str">
        <f>IF('BAHASA ARAB'!Z41="","",'BAHASA ARAB'!Z41)</f>
        <v/>
      </c>
      <c r="L45" s="274" t="str">
        <f>IF('KE NU AN'!Z41="","",'KE NU AN'!Z41)</f>
        <v/>
      </c>
      <c r="M45" s="274" t="str">
        <f t="shared" si="5"/>
        <v/>
      </c>
      <c r="N45" s="274" t="str">
        <f>IF(PPKn!Z41="","",PPKn!Z41)</f>
        <v/>
      </c>
      <c r="O45" s="274" t="str">
        <f>IF('BAHASA INDONESIA'!Z41="","",'BAHASA INDONESIA'!Z41)</f>
        <v/>
      </c>
      <c r="P45" s="274" t="str">
        <f>IF(MATEMATIKA!Z41="","",MATEMATIKA!Z41)</f>
        <v/>
      </c>
      <c r="Q45" s="274" t="str">
        <f>IF(IPA!Z41="","",IPA!Z41)</f>
        <v/>
      </c>
      <c r="R45" s="274" t="str">
        <f>IF(IPS!Z41="","",IPS!Z41)</f>
        <v/>
      </c>
      <c r="S45" s="274" t="str">
        <f>IF(B.Ing!Z41="","",B.Ing!Z41)</f>
        <v/>
      </c>
      <c r="T45" s="274" t="str">
        <f>IF(PJOK!Z41="","",PJOK!Z41)</f>
        <v/>
      </c>
      <c r="U45" s="274" t="str">
        <f>IF(Informatika!Z41="","",Informatika!Z41)</f>
        <v/>
      </c>
      <c r="V45" s="274" t="str">
        <f>IF('SENI - PRAKARYA'!Z41="","",'SENI - PRAKARYA'!Z41)</f>
        <v/>
      </c>
      <c r="W45" s="274" t="str">
        <f>IF('BAHASA JAWA'!Z41="","",'BAHASA JAWA'!Z41)</f>
        <v/>
      </c>
      <c r="X45" s="276" t="str">
        <f t="shared" si="6"/>
        <v/>
      </c>
      <c r="Y45" s="275" t="str">
        <f>IFERROR(RANK(X45,$X$13:$X$56,0)++COUNTIF($X$12:X44,X45),"")</f>
        <v/>
      </c>
      <c r="Z45" s="268"/>
      <c r="AA45" s="321" t="str">
        <f>IF('AQIDAH - AKHLAK'!AE41="","",'AQIDAH - AKHLAK'!AE41)</f>
        <v xml:space="preserve">Menunjukkan penguasaan dalam Menganalisis tugas dan sifat malaikat Allah serta makhluk gaib lainnya dan Menyajikan hasil analisis keterkaitan sifat malaikat dan syaitan dengan perilaku manusia. </v>
      </c>
      <c r="AB45" s="322" t="str">
        <f>IF('QUR''AN HADITS'!AE41="","",'QUR''AN HADITS'!AE41)</f>
        <v>Menunjukkan penguasaan dalam Memahami serta mampu mempraktikkan hukum bacaan mad thobi'I, mad wajib muttashil, dan mad jais munfashil dalam surat pendek pilihan</v>
      </c>
      <c r="AC45" s="323" t="str">
        <f>IF(FIQIH!AE41="","",FIQIH!AE41)</f>
        <v>Menunjukkan penguasaan dalam Menjelaskan pengertian, syarat, rukun, dan ketentuan dalam shalat jum'at beserta ketentuan-ketentuan dalam khutbah jum'at dan amaliyah - amaliyah sunnah yang disyariatkan dihari jum'at</v>
      </c>
      <c r="AD45" s="322" t="str">
        <f>IF(SKI!AE41="","",SKI!AE41)</f>
        <v>Menunjukkan penguasaan dalam Menganalisis kondisi masyarakat arab pra Islam .</v>
      </c>
      <c r="AE45" s="322" t="str">
        <f>IF('BAHASA ARAB'!AE41="","",'BAHASA ARAB'!AE41)</f>
        <v xml:space="preserve">Menunjukkan penguasaan dalam Materi kalimat istifham </v>
      </c>
      <c r="AF45" s="322" t="str">
        <f>IF('KE NU AN'!AE41="","",'KE NU AN'!AE41)</f>
        <v>Menunjukkan penguasaan dalam menjelaskan memahami tentang struktur organisai  NU, kepengurusan NU dan tugasnya, lembaga dan badan otonom NU dan perangkat organisasi Nu</v>
      </c>
      <c r="AG45" s="322" t="str">
        <f>IF(PAIS!AH41="","",PAIS!AH41)</f>
        <v/>
      </c>
      <c r="AH45" s="322" t="str">
        <f>IF(PPKn!AE41="","",PPKn!AE41)</f>
        <v xml:space="preserve">Menunjukkan penguasaan dalam menghargai dan menjelaskan keragaman Gender, suku, ras, agama, antar golongan dan budaya Indonesia </v>
      </c>
      <c r="AI45" s="322" t="str">
        <f>IF('BAHASA INDONESIA'!AE41="","",'BAHASA INDONESIA'!AE41)</f>
        <v>Menunjukkan penguasaan dalam mengeksplorasi dan mengevaluasi informasi dalam teks berita</v>
      </c>
      <c r="AJ45" s="322" t="str">
        <f>IF(MATEMATIKA!AE41="","",MATEMATIKA!AE41)</f>
        <v>Menunjukkan penguasaan dalam Menjelaskan dan menyelesaikan masalah yang berkaitan dengan rasio dua besaran, perbandingan senilai dan berbalik nilai.</v>
      </c>
      <c r="AK45" s="322" t="str">
        <f>IF(IPA!AE41="","",IPA!AE41)</f>
        <v>Menunjukkan penguasaan dalam Menyebutkan cabang-cabang ilmu Sains, merancang percobaan dengan metode ilmiah, serta melakukan pengukuran dan membaca skala dengan benar</v>
      </c>
      <c r="AL45" s="321" t="str">
        <f>IF(IPS!AE41="","",IPS!AE41)</f>
        <v>Menunjukkan penguasaan dalam mengidentifikasi kegiatan ekonomi</v>
      </c>
      <c r="AM45" s="322" t="str">
        <f>IF(B.Ing!AE41="","",B.Ing!AE41)</f>
        <v>Menunjukkan penguasaan dalam memahami maupun mengaplikasikan greetings, introduce ourself, hobbies, pronoun.</v>
      </c>
      <c r="AN45" s="322" t="str">
        <f>IF(PJOK!AE41="","",PJOK!AE41)</f>
        <v>Menunjukkan penguasaan dalam perilaku sportif dalam bermain</v>
      </c>
      <c r="AO45" s="322" t="str">
        <f>IF(Informatika!AE41="","",Informatika!AE41)</f>
        <v xml:space="preserve">Menunjukkan penguasaan dalam materi sistem komputer dan sistem operasi komputer </v>
      </c>
      <c r="AP45" s="322" t="str">
        <f>IF('SENI - PRAKARYA'!AE41="","",'SENI - PRAKARYA'!AE41)</f>
        <v>Menunjukkan penguasaan dalam Menguasai seni rupa dasar dan komposisi benda</v>
      </c>
      <c r="AQ45" s="322" t="str">
        <f>IF('BAHASA JAWA'!AE41="","",'BAHASA JAWA'!AE41)</f>
        <v>Menunjukkan penguasaan dalam Menelaah isi teks deskriptif tentang peristiwa budaya dan menanggapi isi teks deskriptif tentang peristiwa budaya dengan ragam krama.</v>
      </c>
      <c r="AR45" s="321" t="str">
        <f>IF('AQIDAH - AKHLAK'!AF41="","",'AQIDAH - AKHLAK'!AF41)</f>
        <v xml:space="preserve">Perlu bantuan dalam Menganalisis tugas dan sifat malaikat Allah serta makhluk gaib lainnya dan Menyajikan hasil analisis keterkaitan sifat malaikat dan syaitan dengan perilaku manusia. </v>
      </c>
      <c r="AS45" s="322" t="str">
        <f>IF('QUR''AN HADITS'!AF41="","",'QUR''AN HADITS'!AF41)</f>
        <v>Perlu bantuan dalam Memahami serta mampu mempraktikkan hukum bacaan mad thobi'I, mad wajib muttashil, dan mad jais munfashil dalam surat pendek pilihan</v>
      </c>
      <c r="AT45" s="323" t="str">
        <f>IF(FIQIH!AF41="","",FIQIH!AF41)</f>
        <v>Perlu bantuan dalam Menjelaskan pengertian, syarat, rukun, dan ketentuan dalam shalat jum'at beserta ketentuan-ketentuan dalam khutbah jum'at dan amaliyah - amaliyah sunnah yang disyariatkan dihari jum'at</v>
      </c>
      <c r="AU45" s="322" t="str">
        <f>IF(SKI!AF41="","",SKI!AF41)</f>
        <v>Perlu bantuan dalam Menganalisis kondisi masyarakat arab pra Islam .</v>
      </c>
      <c r="AV45" s="322" t="str">
        <f>IF('BAHASA ARAB'!AF41="","",'BAHASA ARAB'!AF41)</f>
        <v xml:space="preserve">Perlu bantuan dalam Materi kalimat istifham </v>
      </c>
      <c r="AW45" s="322" t="str">
        <f>IF('KE NU AN'!AF41="","",'KE NU AN'!AF41)</f>
        <v>Perlu bantuan dalam menjelaskan memahami tentang struktur organisai  NU, kepengurusan NU dan tugasnya, lembaga dan badan otonom NU dan perangkat organisasi Nu</v>
      </c>
      <c r="AX45" s="322" t="str">
        <f>IF(PAIS!AI41="","",PAIS!AI41)</f>
        <v/>
      </c>
      <c r="AY45" s="322" t="str">
        <f>IF(PPKn!AF41="","",PPKn!AF41)</f>
        <v xml:space="preserve">Perlu bantuan dalam menghargai dan menjelaskan keragaman Gender, suku, ras, agama, antar golongan dan budaya Indonesia </v>
      </c>
      <c r="AZ45" s="322" t="str">
        <f>IF('BAHASA INDONESIA'!AF41="","",'BAHASA INDONESIA'!AF41)</f>
        <v>Perlu bantuan dalam mengeksplorasi dan mengevaluasi informasi dalam teks berita</v>
      </c>
      <c r="BA45" s="322" t="str">
        <f>IF(MATEMATIKA!AF41="","",MATEMATIKA!AF41)</f>
        <v>Perlu bantuan dalam Menjelaskan dan menyelesaikan masalah yang berkaitan dengan rasio dua besaran, perbandingan senilai dan berbalik nilai.</v>
      </c>
      <c r="BB45" s="322" t="str">
        <f>IF(IPA!AF41="","",IPA!AF41)</f>
        <v>Perlu bantuan dalam Menyebutkan cabang-cabang ilmu Sains, merancang percobaan dengan metode ilmiah, serta melakukan pengukuran dan membaca skala dengan benar</v>
      </c>
      <c r="BC45" s="321" t="str">
        <f>IF(IPS!AF41="","",IPS!AF41)</f>
        <v>Perlu bantuan dalam mengidentifikasi kegiatan ekonomi</v>
      </c>
      <c r="BD45" s="322" t="str">
        <f>IF(B.Ing!AF41="","",B.Ing!AF41)</f>
        <v>Perlu bantuan dalam memahami maupun mengaplikasikan greetings, introduce ourself, hobbies, pronoun.</v>
      </c>
      <c r="BE45" s="322" t="str">
        <f>IF(PJOK!AF41="","",PJOK!AF41)</f>
        <v>Perlu bantuan dalam perilaku sportif dalam bermain</v>
      </c>
      <c r="BF45" s="322" t="str">
        <f>IF(Informatika!AF41="","",Informatika!AF41)</f>
        <v xml:space="preserve">Perlu bantuan dalam materi sistem komputer dan sistem operasi komputer </v>
      </c>
      <c r="BG45" s="322" t="str">
        <f>IF('SENI - PRAKARYA'!AF41="","",'SENI - PRAKARYA'!AF41)</f>
        <v>Perlu bantuan dalam Menguasai seni rupa dasar dan komposisi benda</v>
      </c>
      <c r="BH45" s="322" t="str">
        <f>IF('BAHASA JAWA'!AF41="","",'BAHASA JAWA'!AF41)</f>
        <v>Perlu bantuan dalam Menelaah isi teks deskriptif tentang peristiwa budaya dan menanggapi isi teks deskriptif tentang peristiwa budaya dengan ragam krama.</v>
      </c>
    </row>
    <row r="46" spans="1:60" ht="33.950000000000003" customHeight="1" x14ac:dyDescent="0.25">
      <c r="A46" s="418"/>
      <c r="B46" s="269" t="str">
        <f t="shared" si="4"/>
        <v/>
      </c>
      <c r="C46" s="270" t="str">
        <f>IF(Data!F38="","",Data!F38)</f>
        <v/>
      </c>
      <c r="D46" s="270" t="str">
        <f>IF(Data!G38="","",Data!G38)</f>
        <v/>
      </c>
      <c r="E46" s="271" t="str">
        <f>IF(Data!H38="","",Data!H38)</f>
        <v/>
      </c>
      <c r="F46" s="272" t="str">
        <f>IF(Data!I38="","",Data!I38)</f>
        <v/>
      </c>
      <c r="G46" s="273" t="str">
        <f>'AQIDAH - AKHLAK'!Z42</f>
        <v/>
      </c>
      <c r="H46" s="273" t="str">
        <f>IF('QUR''AN HADITS'!Z42="","",'QUR''AN HADITS'!Z42)</f>
        <v/>
      </c>
      <c r="I46" s="273" t="str">
        <f>IF(FIQIH!Z42="","",FIQIH!Z42)</f>
        <v/>
      </c>
      <c r="J46" s="273" t="str">
        <f>IF(SKI!Z42="","",SKI!Z42)</f>
        <v/>
      </c>
      <c r="K46" s="273" t="str">
        <f>IF('BAHASA ARAB'!Z42="","",'BAHASA ARAB'!Z42)</f>
        <v/>
      </c>
      <c r="L46" s="273" t="str">
        <f>IF('KE NU AN'!Z42="","",'KE NU AN'!Z42)</f>
        <v/>
      </c>
      <c r="M46" s="273" t="str">
        <f t="shared" si="5"/>
        <v/>
      </c>
      <c r="N46" s="273" t="str">
        <f>IF(PPKn!Z42="","",PPKn!Z42)</f>
        <v/>
      </c>
      <c r="O46" s="273" t="str">
        <f>IF('BAHASA INDONESIA'!Z42="","",'BAHASA INDONESIA'!Z42)</f>
        <v/>
      </c>
      <c r="P46" s="273" t="str">
        <f>IF(MATEMATIKA!Z42="","",MATEMATIKA!Z42)</f>
        <v/>
      </c>
      <c r="Q46" s="273" t="str">
        <f>IF(IPA!Z42="","",IPA!Z42)</f>
        <v/>
      </c>
      <c r="R46" s="273" t="str">
        <f>IF(IPS!Z42="","",IPS!Z42)</f>
        <v/>
      </c>
      <c r="S46" s="273" t="str">
        <f>IF(B.Ing!Z42="","",B.Ing!Z42)</f>
        <v/>
      </c>
      <c r="T46" s="273" t="str">
        <f>IF(PJOK!Z42="","",PJOK!Z42)</f>
        <v/>
      </c>
      <c r="U46" s="273" t="str">
        <f>IF(Informatika!Z42="","",Informatika!Z42)</f>
        <v/>
      </c>
      <c r="V46" s="273" t="str">
        <f>IF('SENI - PRAKARYA'!Z42="","",'SENI - PRAKARYA'!Z42)</f>
        <v/>
      </c>
      <c r="W46" s="273" t="str">
        <f>IF('BAHASA JAWA'!Z42="","",'BAHASA JAWA'!Z42)</f>
        <v/>
      </c>
      <c r="X46" s="277" t="str">
        <f t="shared" si="6"/>
        <v/>
      </c>
      <c r="Y46" s="275" t="str">
        <f>IFERROR(RANK(X46,$X$13:$X$56,0)++COUNTIF($X$12:X45,X46),"")</f>
        <v/>
      </c>
      <c r="Z46" s="268"/>
      <c r="AA46" s="321" t="str">
        <f>IF('AQIDAH - AKHLAK'!AE42="","",'AQIDAH - AKHLAK'!AE42)</f>
        <v xml:space="preserve">Menunjukkan penguasaan dalam Menganalisis tugas dan sifat malaikat Allah serta makhluk gaib lainnya dan Menyajikan hasil analisis keterkaitan sifat malaikat dan syaitan dengan perilaku manusia. </v>
      </c>
      <c r="AB46" s="322" t="str">
        <f>IF('QUR''AN HADITS'!AE42="","",'QUR''AN HADITS'!AE42)</f>
        <v>Menunjukkan penguasaan dalam Memahami serta mampu mempraktikkan hukum bacaan mad thobi'I, mad wajib muttashil, dan mad jais munfashil dalam surat pendek pilihan</v>
      </c>
      <c r="AC46" s="323" t="str">
        <f>IF(FIQIH!AE42="","",FIQIH!AE42)</f>
        <v>Menunjukkan penguasaan dalam Menjelaskan pengertian, syarat, rukun, dan ketentuan dalam shalat jum'at beserta ketentuan-ketentuan dalam khutbah jum'at dan amaliyah - amaliyah sunnah yang disyariatkan dihari jum'at</v>
      </c>
      <c r="AD46" s="322" t="str">
        <f>IF(SKI!AE42="","",SKI!AE42)</f>
        <v>Menunjukkan penguasaan dalam Menganalisis kondisi masyarakat arab pra Islam .</v>
      </c>
      <c r="AE46" s="322" t="str">
        <f>IF('BAHASA ARAB'!AE42="","",'BAHASA ARAB'!AE42)</f>
        <v xml:space="preserve">Menunjukkan penguasaan dalam Materi kalimat istifham </v>
      </c>
      <c r="AF46" s="322" t="str">
        <f>IF('KE NU AN'!AE42="","",'KE NU AN'!AE42)</f>
        <v>Menunjukkan penguasaan dalam menjelaskan memahami tentang struktur organisai  NU, kepengurusan NU dan tugasnya, lembaga dan badan otonom NU dan perangkat organisasi Nu</v>
      </c>
      <c r="AG46" s="322" t="str">
        <f>IF(PAIS!AH42="","",PAIS!AH42)</f>
        <v/>
      </c>
      <c r="AH46" s="322" t="str">
        <f>IF(PPKn!AE42="","",PPKn!AE42)</f>
        <v xml:space="preserve">Menunjukkan penguasaan dalam menghargai dan menjelaskan keragaman Gender, suku, ras, agama, antar golongan dan budaya Indonesia </v>
      </c>
      <c r="AI46" s="322" t="str">
        <f>IF('BAHASA INDONESIA'!AE42="","",'BAHASA INDONESIA'!AE42)</f>
        <v>Menunjukkan penguasaan dalam mengeksplorasi dan mengevaluasi informasi dalam teks berita</v>
      </c>
      <c r="AJ46" s="322" t="str">
        <f>IF(MATEMATIKA!AE42="","",MATEMATIKA!AE42)</f>
        <v>Menunjukkan penguasaan dalam Menjelaskan dan menyelesaikan masalah yang berkaitan dengan rasio dua besaran, perbandingan senilai dan berbalik nilai.</v>
      </c>
      <c r="AK46" s="322" t="str">
        <f>IF(IPA!AE42="","",IPA!AE42)</f>
        <v>Menunjukkan penguasaan dalam Menyebutkan cabang-cabang ilmu Sains, merancang percobaan dengan metode ilmiah, serta melakukan pengukuran dan membaca skala dengan benar</v>
      </c>
      <c r="AL46" s="321" t="str">
        <f>IF(IPS!AE42="","",IPS!AE42)</f>
        <v>Menunjukkan penguasaan dalam mengidentifikasi kegiatan ekonomi</v>
      </c>
      <c r="AM46" s="322" t="str">
        <f>IF(B.Ing!AE42="","",B.Ing!AE42)</f>
        <v>Menunjukkan penguasaan dalam memahami maupun mengaplikasikan greetings, introduce ourself, hobbies, pronoun.</v>
      </c>
      <c r="AN46" s="322" t="str">
        <f>IF(PJOK!AE42="","",PJOK!AE42)</f>
        <v>Menunjukkan penguasaan dalam perilaku sportif dalam bermain</v>
      </c>
      <c r="AO46" s="322" t="str">
        <f>IF(Informatika!AE42="","",Informatika!AE42)</f>
        <v xml:space="preserve">Menunjukkan penguasaan dalam materi sistem komputer dan sistem operasi komputer </v>
      </c>
      <c r="AP46" s="322" t="str">
        <f>IF('SENI - PRAKARYA'!AE42="","",'SENI - PRAKARYA'!AE42)</f>
        <v>Menunjukkan penguasaan dalam Menguasai seni rupa dasar dan komposisi benda</v>
      </c>
      <c r="AQ46" s="322" t="str">
        <f>IF('BAHASA JAWA'!AE42="","",'BAHASA JAWA'!AE42)</f>
        <v>Menunjukkan penguasaan dalam Menelaah isi teks deskriptif tentang peristiwa budaya dan menanggapi isi teks deskriptif tentang peristiwa budaya dengan ragam krama.</v>
      </c>
      <c r="AR46" s="321" t="str">
        <f>IF('AQIDAH - AKHLAK'!AF42="","",'AQIDAH - AKHLAK'!AF42)</f>
        <v xml:space="preserve">Perlu bantuan dalam Menganalisis tugas dan sifat malaikat Allah serta makhluk gaib lainnya dan Menyajikan hasil analisis keterkaitan sifat malaikat dan syaitan dengan perilaku manusia. </v>
      </c>
      <c r="AS46" s="322" t="str">
        <f>IF('QUR''AN HADITS'!AF42="","",'QUR''AN HADITS'!AF42)</f>
        <v>Perlu bantuan dalam Memahami serta mampu mempraktikkan hukum bacaan mad thobi'I, mad wajib muttashil, dan mad jais munfashil dalam surat pendek pilihan</v>
      </c>
      <c r="AT46" s="323" t="str">
        <f>IF(FIQIH!AF42="","",FIQIH!AF42)</f>
        <v>Perlu bantuan dalam Menjelaskan pengertian, syarat, rukun, dan ketentuan dalam shalat jum'at beserta ketentuan-ketentuan dalam khutbah jum'at dan amaliyah - amaliyah sunnah yang disyariatkan dihari jum'at</v>
      </c>
      <c r="AU46" s="322" t="str">
        <f>IF(SKI!AF42="","",SKI!AF42)</f>
        <v>Perlu bantuan dalam Menganalisis kondisi masyarakat arab pra Islam .</v>
      </c>
      <c r="AV46" s="322" t="str">
        <f>IF('BAHASA ARAB'!AF42="","",'BAHASA ARAB'!AF42)</f>
        <v xml:space="preserve">Perlu bantuan dalam Materi kalimat istifham </v>
      </c>
      <c r="AW46" s="322" t="str">
        <f>IF('KE NU AN'!AF42="","",'KE NU AN'!AF42)</f>
        <v>Perlu bantuan dalam menjelaskan memahami tentang struktur organisai  NU, kepengurusan NU dan tugasnya, lembaga dan badan otonom NU dan perangkat organisasi Nu</v>
      </c>
      <c r="AX46" s="322" t="str">
        <f>IF(PAIS!AI42="","",PAIS!AI42)</f>
        <v/>
      </c>
      <c r="AY46" s="322" t="str">
        <f>IF(PPKn!AF42="","",PPKn!AF42)</f>
        <v xml:space="preserve">Perlu bantuan dalam menghargai dan menjelaskan keragaman Gender, suku, ras, agama, antar golongan dan budaya Indonesia </v>
      </c>
      <c r="AZ46" s="322" t="str">
        <f>IF('BAHASA INDONESIA'!AF42="","",'BAHASA INDONESIA'!AF42)</f>
        <v>Perlu bantuan dalam mengeksplorasi dan mengevaluasi informasi dalam teks berita</v>
      </c>
      <c r="BA46" s="322" t="str">
        <f>IF(MATEMATIKA!AF42="","",MATEMATIKA!AF42)</f>
        <v>Perlu bantuan dalam Menjelaskan dan menyelesaikan masalah yang berkaitan dengan rasio dua besaran, perbandingan senilai dan berbalik nilai.</v>
      </c>
      <c r="BB46" s="322" t="str">
        <f>IF(IPA!AF42="","",IPA!AF42)</f>
        <v>Perlu bantuan dalam Menyebutkan cabang-cabang ilmu Sains, merancang percobaan dengan metode ilmiah, serta melakukan pengukuran dan membaca skala dengan benar</v>
      </c>
      <c r="BC46" s="321" t="str">
        <f>IF(IPS!AF42="","",IPS!AF42)</f>
        <v>Perlu bantuan dalam mengidentifikasi kegiatan ekonomi</v>
      </c>
      <c r="BD46" s="322" t="str">
        <f>IF(B.Ing!AF42="","",B.Ing!AF42)</f>
        <v>Perlu bantuan dalam memahami maupun mengaplikasikan greetings, introduce ourself, hobbies, pronoun.</v>
      </c>
      <c r="BE46" s="322" t="str">
        <f>IF(PJOK!AF42="","",PJOK!AF42)</f>
        <v>Perlu bantuan dalam perilaku sportif dalam bermain</v>
      </c>
      <c r="BF46" s="322" t="str">
        <f>IF(Informatika!AF42="","",Informatika!AF42)</f>
        <v xml:space="preserve">Perlu bantuan dalam materi sistem komputer dan sistem operasi komputer </v>
      </c>
      <c r="BG46" s="322" t="str">
        <f>IF('SENI - PRAKARYA'!AF42="","",'SENI - PRAKARYA'!AF42)</f>
        <v>Perlu bantuan dalam Menguasai seni rupa dasar dan komposisi benda</v>
      </c>
      <c r="BH46" s="322" t="str">
        <f>IF('BAHASA JAWA'!AF42="","",'BAHASA JAWA'!AF42)</f>
        <v>Perlu bantuan dalam Menelaah isi teks deskriptif tentang peristiwa budaya dan menanggapi isi teks deskriptif tentang peristiwa budaya dengan ragam krama.</v>
      </c>
    </row>
    <row r="47" spans="1:60" ht="33.950000000000003" customHeight="1" x14ac:dyDescent="0.25">
      <c r="A47" s="418"/>
      <c r="B47" s="430" t="str">
        <f t="shared" si="4"/>
        <v/>
      </c>
      <c r="C47" s="431" t="str">
        <f>IF(Data!F39="","",Data!F39)</f>
        <v/>
      </c>
      <c r="D47" s="431" t="str">
        <f>IF(Data!G39="","",Data!G39)</f>
        <v/>
      </c>
      <c r="E47" s="432" t="str">
        <f>IF(Data!H39="","",Data!H39)</f>
        <v/>
      </c>
      <c r="F47" s="433" t="str">
        <f>IF(Data!I39="","",Data!I39)</f>
        <v/>
      </c>
      <c r="G47" s="274" t="str">
        <f>'AQIDAH - AKHLAK'!Z43</f>
        <v/>
      </c>
      <c r="H47" s="274" t="str">
        <f>IF('QUR''AN HADITS'!Z43="","",'QUR''AN HADITS'!Z43)</f>
        <v/>
      </c>
      <c r="I47" s="274" t="str">
        <f>IF(FIQIH!Z43="","",FIQIH!Z43)</f>
        <v/>
      </c>
      <c r="J47" s="274" t="str">
        <f>IF(SKI!Z43="","",SKI!Z43)</f>
        <v/>
      </c>
      <c r="K47" s="274" t="str">
        <f>IF('BAHASA ARAB'!Z43="","",'BAHASA ARAB'!Z43)</f>
        <v/>
      </c>
      <c r="L47" s="274" t="str">
        <f>IF('KE NU AN'!Z43="","",'KE NU AN'!Z43)</f>
        <v/>
      </c>
      <c r="M47" s="274" t="str">
        <f t="shared" si="5"/>
        <v/>
      </c>
      <c r="N47" s="274" t="str">
        <f>IF(PPKn!Z43="","",PPKn!Z43)</f>
        <v/>
      </c>
      <c r="O47" s="274" t="str">
        <f>IF('BAHASA INDONESIA'!Z43="","",'BAHASA INDONESIA'!Z43)</f>
        <v/>
      </c>
      <c r="P47" s="274" t="str">
        <f>IF(MATEMATIKA!Z43="","",MATEMATIKA!Z43)</f>
        <v/>
      </c>
      <c r="Q47" s="274" t="str">
        <f>IF(IPA!Z43="","",IPA!Z43)</f>
        <v/>
      </c>
      <c r="R47" s="274" t="str">
        <f>IF(IPS!Z43="","",IPS!Z43)</f>
        <v/>
      </c>
      <c r="S47" s="274" t="str">
        <f>IF(B.Ing!Z43="","",B.Ing!Z43)</f>
        <v/>
      </c>
      <c r="T47" s="274" t="str">
        <f>IF(PJOK!Z43="","",PJOK!Z43)</f>
        <v/>
      </c>
      <c r="U47" s="274" t="str">
        <f>IF(Informatika!Z43="","",Informatika!Z43)</f>
        <v/>
      </c>
      <c r="V47" s="274" t="str">
        <f>IF('SENI - PRAKARYA'!Z43="","",'SENI - PRAKARYA'!Z43)</f>
        <v/>
      </c>
      <c r="W47" s="274" t="str">
        <f>IF('BAHASA JAWA'!Z43="","",'BAHASA JAWA'!Z43)</f>
        <v/>
      </c>
      <c r="X47" s="276" t="str">
        <f t="shared" si="6"/>
        <v/>
      </c>
      <c r="Y47" s="275" t="str">
        <f>IFERROR(RANK(X47,$X$13:$X$56,0)++COUNTIF($X$12:X46,X47),"")</f>
        <v/>
      </c>
      <c r="Z47" s="268"/>
      <c r="AA47" s="321" t="str">
        <f>IF('AQIDAH - AKHLAK'!AE43="","",'AQIDAH - AKHLAK'!AE43)</f>
        <v xml:space="preserve">Menunjukkan penguasaan dalam Menganalisis tugas dan sifat malaikat Allah serta makhluk gaib lainnya dan Menyajikan hasil analisis keterkaitan sifat malaikat dan syaitan dengan perilaku manusia. </v>
      </c>
      <c r="AB47" s="322" t="str">
        <f>IF('QUR''AN HADITS'!AE43="","",'QUR''AN HADITS'!AE43)</f>
        <v>Menunjukkan penguasaan dalam Memahami serta mampu mempraktikkan hukum bacaan mad thobi'I, mad wajib muttashil, dan mad jais munfashil dalam surat pendek pilihan</v>
      </c>
      <c r="AC47" s="323" t="str">
        <f>IF(FIQIH!AE43="","",FIQIH!AE43)</f>
        <v>Menunjukkan penguasaan dalam Menjelaskan pengertian, syarat, rukun, dan ketentuan dalam shalat jum'at beserta ketentuan-ketentuan dalam khutbah jum'at dan amaliyah - amaliyah sunnah yang disyariatkan dihari jum'at</v>
      </c>
      <c r="AD47" s="322" t="str">
        <f>IF(SKI!AE43="","",SKI!AE43)</f>
        <v>Menunjukkan penguasaan dalam Menganalisis kondisi masyarakat arab pra Islam .</v>
      </c>
      <c r="AE47" s="322" t="str">
        <f>IF('BAHASA ARAB'!AE43="","",'BAHASA ARAB'!AE43)</f>
        <v xml:space="preserve">Menunjukkan penguasaan dalam Materi kalimat istifham </v>
      </c>
      <c r="AF47" s="322" t="str">
        <f>IF('KE NU AN'!AE43="","",'KE NU AN'!AE43)</f>
        <v>Menunjukkan penguasaan dalam menjelaskan memahami tentang struktur organisai  NU, kepengurusan NU dan tugasnya, lembaga dan badan otonom NU dan perangkat organisasi Nu</v>
      </c>
      <c r="AG47" s="322" t="str">
        <f>IF(PAIS!AH43="","",PAIS!AH43)</f>
        <v/>
      </c>
      <c r="AH47" s="322" t="str">
        <f>IF(PPKn!AE43="","",PPKn!AE43)</f>
        <v xml:space="preserve">Menunjukkan penguasaan dalam menghargai dan menjelaskan keragaman Gender, suku, ras, agama, antar golongan dan budaya Indonesia </v>
      </c>
      <c r="AI47" s="322" t="str">
        <f>IF('BAHASA INDONESIA'!AE43="","",'BAHASA INDONESIA'!AE43)</f>
        <v>Menunjukkan penguasaan dalam mengeksplorasi dan mengevaluasi informasi dalam teks berita</v>
      </c>
      <c r="AJ47" s="322" t="str">
        <f>IF(MATEMATIKA!AE43="","",MATEMATIKA!AE43)</f>
        <v>Menunjukkan penguasaan dalam Menjelaskan dan menyelesaikan masalah yang berkaitan dengan rasio dua besaran, perbandingan senilai dan berbalik nilai.</v>
      </c>
      <c r="AK47" s="322" t="str">
        <f>IF(IPA!AE43="","",IPA!AE43)</f>
        <v>Menunjukkan penguasaan dalam Menyebutkan cabang-cabang ilmu Sains, merancang percobaan dengan metode ilmiah, serta melakukan pengukuran dan membaca skala dengan benar</v>
      </c>
      <c r="AL47" s="321" t="str">
        <f>IF(IPS!AE43="","",IPS!AE43)</f>
        <v>Menunjukkan penguasaan dalam mengidentifikasi kegiatan ekonomi</v>
      </c>
      <c r="AM47" s="322" t="str">
        <f>IF(B.Ing!AE43="","",B.Ing!AE43)</f>
        <v>Menunjukkan penguasaan dalam memahami maupun mengaplikasikan greetings, introduce ourself, hobbies, pronoun.</v>
      </c>
      <c r="AN47" s="322" t="str">
        <f>IF(PJOK!AE43="","",PJOK!AE43)</f>
        <v>Menunjukkan penguasaan dalam perilaku sportif dalam bermain</v>
      </c>
      <c r="AO47" s="322" t="str">
        <f>IF(Informatika!AE43="","",Informatika!AE43)</f>
        <v xml:space="preserve">Menunjukkan penguasaan dalam materi sistem komputer dan sistem operasi komputer </v>
      </c>
      <c r="AP47" s="322" t="str">
        <f>IF('SENI - PRAKARYA'!AE43="","",'SENI - PRAKARYA'!AE43)</f>
        <v>Menunjukkan penguasaan dalam Menguasai seni rupa dasar dan komposisi benda</v>
      </c>
      <c r="AQ47" s="322" t="str">
        <f>IF('BAHASA JAWA'!AE43="","",'BAHASA JAWA'!AE43)</f>
        <v>Menunjukkan penguasaan dalam Menelaah isi teks deskriptif tentang peristiwa budaya dan menanggapi isi teks deskriptif tentang peristiwa budaya dengan ragam krama.</v>
      </c>
      <c r="AR47" s="321" t="str">
        <f>IF('AQIDAH - AKHLAK'!AF43="","",'AQIDAH - AKHLAK'!AF43)</f>
        <v xml:space="preserve">Perlu bantuan dalam Menganalisis tugas dan sifat malaikat Allah serta makhluk gaib lainnya dan Menyajikan hasil analisis keterkaitan sifat malaikat dan syaitan dengan perilaku manusia. </v>
      </c>
      <c r="AS47" s="322" t="str">
        <f>IF('QUR''AN HADITS'!AF43="","",'QUR''AN HADITS'!AF43)</f>
        <v>Perlu bantuan dalam Memahami serta mampu mempraktikkan hukum bacaan mad thobi'I, mad wajib muttashil, dan mad jais munfashil dalam surat pendek pilihan</v>
      </c>
      <c r="AT47" s="323" t="str">
        <f>IF(FIQIH!AF43="","",FIQIH!AF43)</f>
        <v>Perlu bantuan dalam Menjelaskan pengertian, syarat, rukun, dan ketentuan dalam shalat jum'at beserta ketentuan-ketentuan dalam khutbah jum'at dan amaliyah - amaliyah sunnah yang disyariatkan dihari jum'at</v>
      </c>
      <c r="AU47" s="322" t="str">
        <f>IF(SKI!AF43="","",SKI!AF43)</f>
        <v>Perlu bantuan dalam Menganalisis kondisi masyarakat arab pra Islam .</v>
      </c>
      <c r="AV47" s="322" t="str">
        <f>IF('BAHASA ARAB'!AF43="","",'BAHASA ARAB'!AF43)</f>
        <v xml:space="preserve">Perlu bantuan dalam Materi kalimat istifham </v>
      </c>
      <c r="AW47" s="322" t="str">
        <f>IF('KE NU AN'!AF43="","",'KE NU AN'!AF43)</f>
        <v>Perlu bantuan dalam menjelaskan memahami tentang struktur organisai  NU, kepengurusan NU dan tugasnya, lembaga dan badan otonom NU dan perangkat organisasi Nu</v>
      </c>
      <c r="AX47" s="322" t="str">
        <f>IF(PAIS!AI43="","",PAIS!AI43)</f>
        <v/>
      </c>
      <c r="AY47" s="322" t="str">
        <f>IF(PPKn!AF43="","",PPKn!AF43)</f>
        <v xml:space="preserve">Perlu bantuan dalam menghargai dan menjelaskan keragaman Gender, suku, ras, agama, antar golongan dan budaya Indonesia </v>
      </c>
      <c r="AZ47" s="322" t="str">
        <f>IF('BAHASA INDONESIA'!AF43="","",'BAHASA INDONESIA'!AF43)</f>
        <v>Perlu bantuan dalam mengeksplorasi dan mengevaluasi informasi dalam teks berita</v>
      </c>
      <c r="BA47" s="322" t="str">
        <f>IF(MATEMATIKA!AF43="","",MATEMATIKA!AF43)</f>
        <v>Perlu bantuan dalam Menjelaskan dan menyelesaikan masalah yang berkaitan dengan rasio dua besaran, perbandingan senilai dan berbalik nilai.</v>
      </c>
      <c r="BB47" s="322" t="str">
        <f>IF(IPA!AF43="","",IPA!AF43)</f>
        <v>Perlu bantuan dalam Menyebutkan cabang-cabang ilmu Sains, merancang percobaan dengan metode ilmiah, serta melakukan pengukuran dan membaca skala dengan benar</v>
      </c>
      <c r="BC47" s="321" t="str">
        <f>IF(IPS!AF43="","",IPS!AF43)</f>
        <v>Perlu bantuan dalam mengidentifikasi kegiatan ekonomi</v>
      </c>
      <c r="BD47" s="322" t="str">
        <f>IF(B.Ing!AF43="","",B.Ing!AF43)</f>
        <v>Perlu bantuan dalam memahami maupun mengaplikasikan greetings, introduce ourself, hobbies, pronoun.</v>
      </c>
      <c r="BE47" s="322" t="str">
        <f>IF(PJOK!AF43="","",PJOK!AF43)</f>
        <v>Perlu bantuan dalam perilaku sportif dalam bermain</v>
      </c>
      <c r="BF47" s="322" t="str">
        <f>IF(Informatika!AF43="","",Informatika!AF43)</f>
        <v xml:space="preserve">Perlu bantuan dalam materi sistem komputer dan sistem operasi komputer </v>
      </c>
      <c r="BG47" s="322" t="str">
        <f>IF('SENI - PRAKARYA'!AF43="","",'SENI - PRAKARYA'!AF43)</f>
        <v>Perlu bantuan dalam Menguasai seni rupa dasar dan komposisi benda</v>
      </c>
      <c r="BH47" s="322" t="str">
        <f>IF('BAHASA JAWA'!AF43="","",'BAHASA JAWA'!AF43)</f>
        <v>Perlu bantuan dalam Menelaah isi teks deskriptif tentang peristiwa budaya dan menanggapi isi teks deskriptif tentang peristiwa budaya dengan ragam krama.</v>
      </c>
    </row>
    <row r="48" spans="1:60" ht="33.950000000000003" customHeight="1" x14ac:dyDescent="0.25">
      <c r="A48" s="418"/>
      <c r="B48" s="269" t="str">
        <f t="shared" si="4"/>
        <v/>
      </c>
      <c r="C48" s="270" t="str">
        <f>IF(Data!F40="","",Data!F40)</f>
        <v/>
      </c>
      <c r="D48" s="270" t="str">
        <f>IF(Data!G40="","",Data!G40)</f>
        <v/>
      </c>
      <c r="E48" s="271" t="str">
        <f>IF(Data!H40="","",Data!H40)</f>
        <v/>
      </c>
      <c r="F48" s="272" t="str">
        <f>IF(Data!I40="","",Data!I40)</f>
        <v/>
      </c>
      <c r="G48" s="273" t="str">
        <f>'AQIDAH - AKHLAK'!Z44</f>
        <v/>
      </c>
      <c r="H48" s="273" t="str">
        <f>IF('QUR''AN HADITS'!Z44="","",'QUR''AN HADITS'!Z44)</f>
        <v/>
      </c>
      <c r="I48" s="273" t="str">
        <f>IF(FIQIH!Z44="","",FIQIH!Z44)</f>
        <v/>
      </c>
      <c r="J48" s="273" t="str">
        <f>IF(SKI!Z44="","",SKI!Z44)</f>
        <v/>
      </c>
      <c r="K48" s="273" t="str">
        <f>IF('BAHASA ARAB'!Z44="","",'BAHASA ARAB'!Z44)</f>
        <v/>
      </c>
      <c r="L48" s="273" t="str">
        <f>IF('KE NU AN'!Z44="","",'KE NU AN'!Z44)</f>
        <v/>
      </c>
      <c r="M48" s="273" t="str">
        <f t="shared" si="5"/>
        <v/>
      </c>
      <c r="N48" s="273" t="str">
        <f>IF(PPKn!Z44="","",PPKn!Z44)</f>
        <v/>
      </c>
      <c r="O48" s="273" t="str">
        <f>IF('BAHASA INDONESIA'!Z44="","",'BAHASA INDONESIA'!Z44)</f>
        <v/>
      </c>
      <c r="P48" s="273" t="str">
        <f>IF(MATEMATIKA!Z44="","",MATEMATIKA!Z44)</f>
        <v/>
      </c>
      <c r="Q48" s="273" t="str">
        <f>IF(IPA!Z44="","",IPA!Z44)</f>
        <v/>
      </c>
      <c r="R48" s="273" t="str">
        <f>IF(IPS!Z44="","",IPS!Z44)</f>
        <v/>
      </c>
      <c r="S48" s="273" t="str">
        <f>IF(B.Ing!Z44="","",B.Ing!Z44)</f>
        <v/>
      </c>
      <c r="T48" s="273" t="str">
        <f>IF(PJOK!Z44="","",PJOK!Z44)</f>
        <v/>
      </c>
      <c r="U48" s="273" t="str">
        <f>IF(Informatika!Z44="","",Informatika!Z44)</f>
        <v/>
      </c>
      <c r="V48" s="273" t="str">
        <f>IF('SENI - PRAKARYA'!Z44="","",'SENI - PRAKARYA'!Z44)</f>
        <v/>
      </c>
      <c r="W48" s="273" t="str">
        <f>IF('BAHASA JAWA'!Z44="","",'BAHASA JAWA'!Z44)</f>
        <v/>
      </c>
      <c r="X48" s="277" t="str">
        <f t="shared" si="6"/>
        <v/>
      </c>
      <c r="Y48" s="275" t="str">
        <f>IFERROR(RANK(X48,$X$13:$X$56,0)++COUNTIF($X$12:X47,X48),"")</f>
        <v/>
      </c>
      <c r="Z48" s="268"/>
      <c r="AA48" s="321" t="str">
        <f>IF('AQIDAH - AKHLAK'!AE44="","",'AQIDAH - AKHLAK'!AE44)</f>
        <v xml:space="preserve">Menunjukkan penguasaan dalam Menganalisis tugas dan sifat malaikat Allah serta makhluk gaib lainnya dan Menyajikan hasil analisis keterkaitan sifat malaikat dan syaitan dengan perilaku manusia. </v>
      </c>
      <c r="AB48" s="322" t="str">
        <f>IF('QUR''AN HADITS'!AE44="","",'QUR''AN HADITS'!AE44)</f>
        <v>Menunjukkan penguasaan dalam Memahami serta mampu mempraktikkan hukum bacaan mad thobi'I, mad wajib muttashil, dan mad jais munfashil dalam surat pendek pilihan</v>
      </c>
      <c r="AC48" s="323" t="str">
        <f>IF(FIQIH!AE44="","",FIQIH!AE44)</f>
        <v>Menunjukkan penguasaan dalam Menjelaskan pengertian, syarat, rukun, dan ketentuan dalam shalat jum'at beserta ketentuan-ketentuan dalam khutbah jum'at dan amaliyah - amaliyah sunnah yang disyariatkan dihari jum'at</v>
      </c>
      <c r="AD48" s="322" t="str">
        <f>IF(SKI!AE44="","",SKI!AE44)</f>
        <v>Menunjukkan penguasaan dalam Menganalisis kondisi masyarakat arab pra Islam .</v>
      </c>
      <c r="AE48" s="322" t="str">
        <f>IF('BAHASA ARAB'!AE44="","",'BAHASA ARAB'!AE44)</f>
        <v xml:space="preserve">Menunjukkan penguasaan dalam Materi kalimat istifham </v>
      </c>
      <c r="AF48" s="322" t="str">
        <f>IF('KE NU AN'!AE44="","",'KE NU AN'!AE44)</f>
        <v>Menunjukkan penguasaan dalam menjelaskan memahami tentang struktur organisai  NU, kepengurusan NU dan tugasnya, lembaga dan badan otonom NU dan perangkat organisasi Nu</v>
      </c>
      <c r="AG48" s="322" t="str">
        <f>IF(PAIS!AH44="","",PAIS!AH44)</f>
        <v/>
      </c>
      <c r="AH48" s="322" t="str">
        <f>IF(PPKn!AE44="","",PPKn!AE44)</f>
        <v xml:space="preserve">Menunjukkan penguasaan dalam menghargai dan menjelaskan keragaman Gender, suku, ras, agama, antar golongan dan budaya Indonesia </v>
      </c>
      <c r="AI48" s="322" t="str">
        <f>IF('BAHASA INDONESIA'!AE44="","",'BAHASA INDONESIA'!AE44)</f>
        <v>Menunjukkan penguasaan dalam mengeksplorasi dan mengevaluasi informasi dalam teks berita</v>
      </c>
      <c r="AJ48" s="322" t="str">
        <f>IF(MATEMATIKA!AE44="","",MATEMATIKA!AE44)</f>
        <v>Menunjukkan penguasaan dalam Menjelaskan dan menyelesaikan masalah yang berkaitan dengan rasio dua besaran, perbandingan senilai dan berbalik nilai.</v>
      </c>
      <c r="AK48" s="322" t="str">
        <f>IF(IPA!AE44="","",IPA!AE44)</f>
        <v>Menunjukkan penguasaan dalam Menyebutkan cabang-cabang ilmu Sains, merancang percobaan dengan metode ilmiah, serta melakukan pengukuran dan membaca skala dengan benar</v>
      </c>
      <c r="AL48" s="321" t="str">
        <f>IF(IPS!AE44="","",IPS!AE44)</f>
        <v>Menunjukkan penguasaan dalam mengidentifikasi kegiatan ekonomi</v>
      </c>
      <c r="AM48" s="322" t="str">
        <f>IF(B.Ing!AE44="","",B.Ing!AE44)</f>
        <v>Menunjukkan penguasaan dalam memahami maupun mengaplikasikan greetings, introduce ourself, hobbies, pronoun.</v>
      </c>
      <c r="AN48" s="322" t="str">
        <f>IF(PJOK!AE44="","",PJOK!AE44)</f>
        <v>Menunjukkan penguasaan dalam perilaku sportif dalam bermain</v>
      </c>
      <c r="AO48" s="322" t="str">
        <f>IF(Informatika!AE44="","",Informatika!AE44)</f>
        <v xml:space="preserve">Menunjukkan penguasaan dalam materi sistem komputer dan sistem operasi komputer </v>
      </c>
      <c r="AP48" s="322" t="str">
        <f>IF('SENI - PRAKARYA'!AE44="","",'SENI - PRAKARYA'!AE44)</f>
        <v>Menunjukkan penguasaan dalam Menguasai seni rupa dasar dan komposisi benda</v>
      </c>
      <c r="AQ48" s="322" t="str">
        <f>IF('BAHASA JAWA'!AE44="","",'BAHASA JAWA'!AE44)</f>
        <v>Menunjukkan penguasaan dalam Menelaah isi teks deskriptif tentang peristiwa budaya dan menanggapi isi teks deskriptif tentang peristiwa budaya dengan ragam krama.</v>
      </c>
      <c r="AR48" s="321" t="str">
        <f>IF('AQIDAH - AKHLAK'!AF44="","",'AQIDAH - AKHLAK'!AF44)</f>
        <v xml:space="preserve">Perlu bantuan dalam Menganalisis tugas dan sifat malaikat Allah serta makhluk gaib lainnya dan Menyajikan hasil analisis keterkaitan sifat malaikat dan syaitan dengan perilaku manusia. </v>
      </c>
      <c r="AS48" s="322" t="str">
        <f>IF('QUR''AN HADITS'!AF44="","",'QUR''AN HADITS'!AF44)</f>
        <v>Perlu bantuan dalam Memahami serta mampu mempraktikkan hukum bacaan mad thobi'I, mad wajib muttashil, dan mad jais munfashil dalam surat pendek pilihan</v>
      </c>
      <c r="AT48" s="323" t="str">
        <f>IF(FIQIH!AF44="","",FIQIH!AF44)</f>
        <v>Perlu bantuan dalam Menjelaskan pengertian, syarat, rukun, dan ketentuan dalam shalat jum'at beserta ketentuan-ketentuan dalam khutbah jum'at dan amaliyah - amaliyah sunnah yang disyariatkan dihari jum'at</v>
      </c>
      <c r="AU48" s="322" t="str">
        <f>IF(SKI!AF44="","",SKI!AF44)</f>
        <v>Perlu bantuan dalam Menganalisis kondisi masyarakat arab pra Islam .</v>
      </c>
      <c r="AV48" s="322" t="str">
        <f>IF('BAHASA ARAB'!AF44="","",'BAHASA ARAB'!AF44)</f>
        <v xml:space="preserve">Perlu bantuan dalam Materi kalimat istifham </v>
      </c>
      <c r="AW48" s="322" t="str">
        <f>IF('KE NU AN'!AF44="","",'KE NU AN'!AF44)</f>
        <v>Perlu bantuan dalam menjelaskan memahami tentang struktur organisai  NU, kepengurusan NU dan tugasnya, lembaga dan badan otonom NU dan perangkat organisasi Nu</v>
      </c>
      <c r="AX48" s="322" t="str">
        <f>IF(PAIS!AI44="","",PAIS!AI44)</f>
        <v/>
      </c>
      <c r="AY48" s="322" t="str">
        <f>IF(PPKn!AF44="","",PPKn!AF44)</f>
        <v xml:space="preserve">Perlu bantuan dalam menghargai dan menjelaskan keragaman Gender, suku, ras, agama, antar golongan dan budaya Indonesia </v>
      </c>
      <c r="AZ48" s="322" t="str">
        <f>IF('BAHASA INDONESIA'!AF44="","",'BAHASA INDONESIA'!AF44)</f>
        <v>Perlu bantuan dalam mengeksplorasi dan mengevaluasi informasi dalam teks berita</v>
      </c>
      <c r="BA48" s="322" t="str">
        <f>IF(MATEMATIKA!AF44="","",MATEMATIKA!AF44)</f>
        <v>Perlu bantuan dalam Menjelaskan dan menyelesaikan masalah yang berkaitan dengan rasio dua besaran, perbandingan senilai dan berbalik nilai.</v>
      </c>
      <c r="BB48" s="322" t="str">
        <f>IF(IPA!AF44="","",IPA!AF44)</f>
        <v>Perlu bantuan dalam Menyebutkan cabang-cabang ilmu Sains, merancang percobaan dengan metode ilmiah, serta melakukan pengukuran dan membaca skala dengan benar</v>
      </c>
      <c r="BC48" s="321" t="str">
        <f>IF(IPS!AF44="","",IPS!AF44)</f>
        <v>Perlu bantuan dalam mengidentifikasi kegiatan ekonomi</v>
      </c>
      <c r="BD48" s="322" t="str">
        <f>IF(B.Ing!AF44="","",B.Ing!AF44)</f>
        <v>Perlu bantuan dalam memahami maupun mengaplikasikan greetings, introduce ourself, hobbies, pronoun.</v>
      </c>
      <c r="BE48" s="322" t="str">
        <f>IF(PJOK!AF44="","",PJOK!AF44)</f>
        <v>Perlu bantuan dalam perilaku sportif dalam bermain</v>
      </c>
      <c r="BF48" s="322" t="str">
        <f>IF(Informatika!AF44="","",Informatika!AF44)</f>
        <v xml:space="preserve">Perlu bantuan dalam materi sistem komputer dan sistem operasi komputer </v>
      </c>
      <c r="BG48" s="322" t="str">
        <f>IF('SENI - PRAKARYA'!AF44="","",'SENI - PRAKARYA'!AF44)</f>
        <v>Perlu bantuan dalam Menguasai seni rupa dasar dan komposisi benda</v>
      </c>
      <c r="BH48" s="322" t="str">
        <f>IF('BAHASA JAWA'!AF44="","",'BAHASA JAWA'!AF44)</f>
        <v>Perlu bantuan dalam Menelaah isi teks deskriptif tentang peristiwa budaya dan menanggapi isi teks deskriptif tentang peristiwa budaya dengan ragam krama.</v>
      </c>
    </row>
    <row r="49" spans="1:60" ht="33.950000000000003" customHeight="1" x14ac:dyDescent="0.25">
      <c r="A49" s="418"/>
      <c r="B49" s="430" t="str">
        <f t="shared" si="4"/>
        <v/>
      </c>
      <c r="C49" s="431" t="str">
        <f>IF(Data!F41="","",Data!F41)</f>
        <v/>
      </c>
      <c r="D49" s="431" t="str">
        <f>IF(Data!G41="","",Data!G41)</f>
        <v/>
      </c>
      <c r="E49" s="432" t="str">
        <f>IF(Data!H41="","",Data!H41)</f>
        <v/>
      </c>
      <c r="F49" s="433" t="str">
        <f>IF(Data!I41="","",Data!I41)</f>
        <v/>
      </c>
      <c r="G49" s="274" t="str">
        <f>'AQIDAH - AKHLAK'!Z45</f>
        <v/>
      </c>
      <c r="H49" s="274" t="str">
        <f>IF('QUR''AN HADITS'!Z45="","",'QUR''AN HADITS'!Z45)</f>
        <v/>
      </c>
      <c r="I49" s="274" t="str">
        <f>IF(FIQIH!Z45="","",FIQIH!Z45)</f>
        <v/>
      </c>
      <c r="J49" s="274" t="str">
        <f>IF(SKI!Z45="","",SKI!Z45)</f>
        <v/>
      </c>
      <c r="K49" s="274" t="str">
        <f>IF('BAHASA ARAB'!Z45="","",'BAHASA ARAB'!Z45)</f>
        <v/>
      </c>
      <c r="L49" s="274" t="str">
        <f>IF('KE NU AN'!Z45="","",'KE NU AN'!Z45)</f>
        <v/>
      </c>
      <c r="M49" s="274" t="str">
        <f t="shared" si="5"/>
        <v/>
      </c>
      <c r="N49" s="274" t="str">
        <f>IF(PPKn!Z45="","",PPKn!Z45)</f>
        <v/>
      </c>
      <c r="O49" s="274" t="str">
        <f>IF('BAHASA INDONESIA'!Z45="","",'BAHASA INDONESIA'!Z45)</f>
        <v/>
      </c>
      <c r="P49" s="274" t="str">
        <f>IF(MATEMATIKA!Z45="","",MATEMATIKA!Z45)</f>
        <v/>
      </c>
      <c r="Q49" s="274" t="str">
        <f>IF(IPA!Z45="","",IPA!Z45)</f>
        <v/>
      </c>
      <c r="R49" s="274" t="str">
        <f>IF(IPS!Z45="","",IPS!Z45)</f>
        <v/>
      </c>
      <c r="S49" s="274" t="str">
        <f>IF(B.Ing!Z45="","",B.Ing!Z45)</f>
        <v/>
      </c>
      <c r="T49" s="274" t="str">
        <f>IF(PJOK!Z45="","",PJOK!Z45)</f>
        <v/>
      </c>
      <c r="U49" s="274" t="str">
        <f>IF(Informatika!Z45="","",Informatika!Z45)</f>
        <v/>
      </c>
      <c r="V49" s="274" t="str">
        <f>IF('SENI - PRAKARYA'!Z45="","",'SENI - PRAKARYA'!Z45)</f>
        <v/>
      </c>
      <c r="W49" s="274" t="str">
        <f>IF('BAHASA JAWA'!Z45="","",'BAHASA JAWA'!Z45)</f>
        <v/>
      </c>
      <c r="X49" s="276" t="str">
        <f t="shared" si="6"/>
        <v/>
      </c>
      <c r="Y49" s="275" t="str">
        <f>IFERROR(RANK(X49,$X$13:$X$56,0)++COUNTIF($X$12:X48,X49),"")</f>
        <v/>
      </c>
      <c r="Z49" s="268"/>
      <c r="AA49" s="321" t="str">
        <f>IF('AQIDAH - AKHLAK'!AE45="","",'AQIDAH - AKHLAK'!AE45)</f>
        <v xml:space="preserve">Menunjukkan penguasaan dalam Menganalisis tugas dan sifat malaikat Allah serta makhluk gaib lainnya dan Menyajikan hasil analisis keterkaitan sifat malaikat dan syaitan dengan perilaku manusia. </v>
      </c>
      <c r="AB49" s="322" t="str">
        <f>IF('QUR''AN HADITS'!AE45="","",'QUR''AN HADITS'!AE45)</f>
        <v>Menunjukkan penguasaan dalam Memahami serta mampu mempraktikkan hukum bacaan mad thobi'I, mad wajib muttashil, dan mad jais munfashil dalam surat pendek pilihan</v>
      </c>
      <c r="AC49" s="323" t="str">
        <f>IF(FIQIH!AE45="","",FIQIH!AE45)</f>
        <v>Menunjukkan penguasaan dalam Menjelaskan pengertian, syarat, rukun, dan ketentuan dalam shalat jum'at beserta ketentuan-ketentuan dalam khutbah jum'at dan amaliyah - amaliyah sunnah yang disyariatkan dihari jum'at</v>
      </c>
      <c r="AD49" s="322" t="str">
        <f>IF(SKI!AE45="","",SKI!AE45)</f>
        <v>Menunjukkan penguasaan dalam Menganalisis kondisi masyarakat arab pra Islam .</v>
      </c>
      <c r="AE49" s="322" t="str">
        <f>IF('BAHASA ARAB'!AE45="","",'BAHASA ARAB'!AE45)</f>
        <v xml:space="preserve">Menunjukkan penguasaan dalam Materi kalimat istifham </v>
      </c>
      <c r="AF49" s="322" t="str">
        <f>IF('KE NU AN'!AE45="","",'KE NU AN'!AE45)</f>
        <v>Menunjukkan penguasaan dalam menjelaskan memahami tentang struktur organisai  NU, kepengurusan NU dan tugasnya, lembaga dan badan otonom NU dan perangkat organisasi Nu</v>
      </c>
      <c r="AG49" s="322" t="str">
        <f>IF(PAIS!AH45="","",PAIS!AH45)</f>
        <v/>
      </c>
      <c r="AH49" s="322" t="str">
        <f>IF(PPKn!AE45="","",PPKn!AE45)</f>
        <v xml:space="preserve">Menunjukkan penguasaan dalam menghargai dan menjelaskan keragaman Gender, suku, ras, agama, antar golongan dan budaya Indonesia </v>
      </c>
      <c r="AI49" s="322" t="str">
        <f>IF('BAHASA INDONESIA'!AE45="","",'BAHASA INDONESIA'!AE45)</f>
        <v>Menunjukkan penguasaan dalam mengeksplorasi dan mengevaluasi informasi dalam teks berita</v>
      </c>
      <c r="AJ49" s="322" t="str">
        <f>IF(MATEMATIKA!AE45="","",MATEMATIKA!AE45)</f>
        <v>Menunjukkan penguasaan dalam Menjelaskan dan menyelesaikan masalah yang berkaitan dengan rasio dua besaran, perbandingan senilai dan berbalik nilai.</v>
      </c>
      <c r="AK49" s="322" t="str">
        <f>IF(IPA!AE45="","",IPA!AE45)</f>
        <v>Menunjukkan penguasaan dalam Menyebutkan cabang-cabang ilmu Sains, merancang percobaan dengan metode ilmiah, serta melakukan pengukuran dan membaca skala dengan benar</v>
      </c>
      <c r="AL49" s="321" t="str">
        <f>IF(IPS!AE45="","",IPS!AE45)</f>
        <v>Menunjukkan penguasaan dalam mengidentifikasi kegiatan ekonomi</v>
      </c>
      <c r="AM49" s="322" t="str">
        <f>IF(B.Ing!AE45="","",B.Ing!AE45)</f>
        <v>Menunjukkan penguasaan dalam memahami maupun mengaplikasikan greetings, introduce ourself, hobbies, pronoun.</v>
      </c>
      <c r="AN49" s="322" t="str">
        <f>IF(PJOK!AE45="","",PJOK!AE45)</f>
        <v>Menunjukkan penguasaan dalam perilaku sportif dalam bermain</v>
      </c>
      <c r="AO49" s="322" t="str">
        <f>IF(Informatika!AE45="","",Informatika!AE45)</f>
        <v xml:space="preserve">Menunjukkan penguasaan dalam materi sistem komputer dan sistem operasi komputer </v>
      </c>
      <c r="AP49" s="322" t="str">
        <f>IF('SENI - PRAKARYA'!AE45="","",'SENI - PRAKARYA'!AE45)</f>
        <v>Menunjukkan penguasaan dalam Menguasai seni rupa dasar dan komposisi benda</v>
      </c>
      <c r="AQ49" s="322" t="str">
        <f>IF('BAHASA JAWA'!AE45="","",'BAHASA JAWA'!AE45)</f>
        <v>Menunjukkan penguasaan dalam Menelaah isi teks deskriptif tentang peristiwa budaya dan menanggapi isi teks deskriptif tentang peristiwa budaya dengan ragam krama.</v>
      </c>
      <c r="AR49" s="321" t="str">
        <f>IF('AQIDAH - AKHLAK'!AF45="","",'AQIDAH - AKHLAK'!AF45)</f>
        <v xml:space="preserve">Perlu bantuan dalam Menganalisis tugas dan sifat malaikat Allah serta makhluk gaib lainnya dan Menyajikan hasil analisis keterkaitan sifat malaikat dan syaitan dengan perilaku manusia. </v>
      </c>
      <c r="AS49" s="322" t="str">
        <f>IF('QUR''AN HADITS'!AF45="","",'QUR''AN HADITS'!AF45)</f>
        <v>Perlu bantuan dalam Memahami serta mampu mempraktikkan hukum bacaan mad thobi'I, mad wajib muttashil, dan mad jais munfashil dalam surat pendek pilihan</v>
      </c>
      <c r="AT49" s="323" t="str">
        <f>IF(FIQIH!AF45="","",FIQIH!AF45)</f>
        <v>Perlu bantuan dalam Menjelaskan pengertian, syarat, rukun, dan ketentuan dalam shalat jum'at beserta ketentuan-ketentuan dalam khutbah jum'at dan amaliyah - amaliyah sunnah yang disyariatkan dihari jum'at</v>
      </c>
      <c r="AU49" s="322" t="str">
        <f>IF(SKI!AF45="","",SKI!AF45)</f>
        <v>Perlu bantuan dalam Menganalisis kondisi masyarakat arab pra Islam .</v>
      </c>
      <c r="AV49" s="322" t="str">
        <f>IF('BAHASA ARAB'!AF45="","",'BAHASA ARAB'!AF45)</f>
        <v xml:space="preserve">Perlu bantuan dalam Materi kalimat istifham </v>
      </c>
      <c r="AW49" s="322" t="str">
        <f>IF('KE NU AN'!AF45="","",'KE NU AN'!AF45)</f>
        <v>Perlu bantuan dalam menjelaskan memahami tentang struktur organisai  NU, kepengurusan NU dan tugasnya, lembaga dan badan otonom NU dan perangkat organisasi Nu</v>
      </c>
      <c r="AX49" s="322" t="str">
        <f>IF(PAIS!AI45="","",PAIS!AI45)</f>
        <v/>
      </c>
      <c r="AY49" s="322" t="str">
        <f>IF(PPKn!AF45="","",PPKn!AF45)</f>
        <v xml:space="preserve">Perlu bantuan dalam menghargai dan menjelaskan keragaman Gender, suku, ras, agama, antar golongan dan budaya Indonesia </v>
      </c>
      <c r="AZ49" s="322" t="str">
        <f>IF('BAHASA INDONESIA'!AF45="","",'BAHASA INDONESIA'!AF45)</f>
        <v>Perlu bantuan dalam mengeksplorasi dan mengevaluasi informasi dalam teks berita</v>
      </c>
      <c r="BA49" s="322" t="str">
        <f>IF(MATEMATIKA!AF45="","",MATEMATIKA!AF45)</f>
        <v>Perlu bantuan dalam Menjelaskan dan menyelesaikan masalah yang berkaitan dengan rasio dua besaran, perbandingan senilai dan berbalik nilai.</v>
      </c>
      <c r="BB49" s="322" t="str">
        <f>IF(IPA!AF45="","",IPA!AF45)</f>
        <v>Perlu bantuan dalam Menyebutkan cabang-cabang ilmu Sains, merancang percobaan dengan metode ilmiah, serta melakukan pengukuran dan membaca skala dengan benar</v>
      </c>
      <c r="BC49" s="321" t="str">
        <f>IF(IPS!AF45="","",IPS!AF45)</f>
        <v>Perlu bantuan dalam mengidentifikasi kegiatan ekonomi</v>
      </c>
      <c r="BD49" s="322" t="str">
        <f>IF(B.Ing!AF45="","",B.Ing!AF45)</f>
        <v>Perlu bantuan dalam memahami maupun mengaplikasikan greetings, introduce ourself, hobbies, pronoun.</v>
      </c>
      <c r="BE49" s="322" t="str">
        <f>IF(PJOK!AF45="","",PJOK!AF45)</f>
        <v>Perlu bantuan dalam perilaku sportif dalam bermain</v>
      </c>
      <c r="BF49" s="322" t="str">
        <f>IF(Informatika!AF45="","",Informatika!AF45)</f>
        <v xml:space="preserve">Perlu bantuan dalam materi sistem komputer dan sistem operasi komputer </v>
      </c>
      <c r="BG49" s="322" t="str">
        <f>IF('SENI - PRAKARYA'!AF45="","",'SENI - PRAKARYA'!AF45)</f>
        <v>Perlu bantuan dalam Menguasai seni rupa dasar dan komposisi benda</v>
      </c>
      <c r="BH49" s="322" t="str">
        <f>IF('BAHASA JAWA'!AF45="","",'BAHASA JAWA'!AF45)</f>
        <v>Perlu bantuan dalam Menelaah isi teks deskriptif tentang peristiwa budaya dan menanggapi isi teks deskriptif tentang peristiwa budaya dengan ragam krama.</v>
      </c>
    </row>
    <row r="50" spans="1:60" ht="33.950000000000003" customHeight="1" x14ac:dyDescent="0.25">
      <c r="A50" s="418"/>
      <c r="B50" s="269" t="str">
        <f t="shared" si="4"/>
        <v/>
      </c>
      <c r="C50" s="270" t="str">
        <f>IF(Data!F42="","",Data!F42)</f>
        <v/>
      </c>
      <c r="D50" s="270" t="str">
        <f>IF(Data!G42="","",Data!G42)</f>
        <v/>
      </c>
      <c r="E50" s="271" t="str">
        <f>IF(Data!H42="","",Data!H42)</f>
        <v/>
      </c>
      <c r="F50" s="272" t="str">
        <f>IF(Data!I42="","",Data!I42)</f>
        <v/>
      </c>
      <c r="G50" s="273" t="str">
        <f>'AQIDAH - AKHLAK'!Z46</f>
        <v/>
      </c>
      <c r="H50" s="273" t="str">
        <f>IF('QUR''AN HADITS'!Z46="","",'QUR''AN HADITS'!Z46)</f>
        <v/>
      </c>
      <c r="I50" s="273" t="str">
        <f>IF(FIQIH!Z46="","",FIQIH!Z46)</f>
        <v/>
      </c>
      <c r="J50" s="273" t="str">
        <f>IF(SKI!Z46="","",SKI!Z46)</f>
        <v/>
      </c>
      <c r="K50" s="273" t="str">
        <f>IF('BAHASA ARAB'!Z46="","",'BAHASA ARAB'!Z46)</f>
        <v/>
      </c>
      <c r="L50" s="273" t="str">
        <f>IF('KE NU AN'!Z46="","",'KE NU AN'!Z46)</f>
        <v/>
      </c>
      <c r="M50" s="273" t="str">
        <f t="shared" si="5"/>
        <v/>
      </c>
      <c r="N50" s="273" t="str">
        <f>IF(PPKn!Z46="","",PPKn!Z46)</f>
        <v/>
      </c>
      <c r="O50" s="273" t="str">
        <f>IF('BAHASA INDONESIA'!Z46="","",'BAHASA INDONESIA'!Z46)</f>
        <v/>
      </c>
      <c r="P50" s="273" t="str">
        <f>IF(MATEMATIKA!Z46="","",MATEMATIKA!Z46)</f>
        <v/>
      </c>
      <c r="Q50" s="273" t="str">
        <f>IF(IPA!Z46="","",IPA!Z46)</f>
        <v/>
      </c>
      <c r="R50" s="273" t="str">
        <f>IF(IPS!Z46="","",IPS!Z46)</f>
        <v/>
      </c>
      <c r="S50" s="273" t="str">
        <f>IF(B.Ing!Z46="","",B.Ing!Z46)</f>
        <v/>
      </c>
      <c r="T50" s="273" t="str">
        <f>IF(PJOK!Z46="","",PJOK!Z46)</f>
        <v/>
      </c>
      <c r="U50" s="273" t="str">
        <f>IF(Informatika!Z46="","",Informatika!Z46)</f>
        <v/>
      </c>
      <c r="V50" s="273" t="str">
        <f>IF('SENI - PRAKARYA'!Z46="","",'SENI - PRAKARYA'!Z46)</f>
        <v/>
      </c>
      <c r="W50" s="273" t="str">
        <f>IF('BAHASA JAWA'!Z46="","",'BAHASA JAWA'!Z46)</f>
        <v/>
      </c>
      <c r="X50" s="277" t="str">
        <f t="shared" si="6"/>
        <v/>
      </c>
      <c r="Y50" s="275" t="str">
        <f>IFERROR(RANK(X50,$X$13:$X$56,0)++COUNTIF($X$12:X49,X50),"")</f>
        <v/>
      </c>
      <c r="Z50" s="268"/>
      <c r="AA50" s="321" t="str">
        <f>IF('AQIDAH - AKHLAK'!AE46="","",'AQIDAH - AKHLAK'!AE46)</f>
        <v xml:space="preserve">Menunjukkan penguasaan dalam Menganalisis tugas dan sifat malaikat Allah serta makhluk gaib lainnya dan Menyajikan hasil analisis keterkaitan sifat malaikat dan syaitan dengan perilaku manusia. </v>
      </c>
      <c r="AB50" s="322" t="str">
        <f>IF('QUR''AN HADITS'!AE46="","",'QUR''AN HADITS'!AE46)</f>
        <v>Menunjukkan penguasaan dalam Memahami serta mampu mempraktikkan hukum bacaan mad thobi'I, mad wajib muttashil, dan mad jais munfashil dalam surat pendek pilihan</v>
      </c>
      <c r="AC50" s="323" t="str">
        <f>IF(FIQIH!AE46="","",FIQIH!AE46)</f>
        <v>Menunjukkan penguasaan dalam Menjelaskan pengertian, syarat, rukun, dan ketentuan dalam shalat jum'at beserta ketentuan-ketentuan dalam khutbah jum'at dan amaliyah - amaliyah sunnah yang disyariatkan dihari jum'at</v>
      </c>
      <c r="AD50" s="322" t="str">
        <f>IF(SKI!AE46="","",SKI!AE46)</f>
        <v>Menunjukkan penguasaan dalam Menganalisis kondisi masyarakat arab pra Islam .</v>
      </c>
      <c r="AE50" s="322" t="str">
        <f>IF('BAHASA ARAB'!AE46="","",'BAHASA ARAB'!AE46)</f>
        <v xml:space="preserve">Menunjukkan penguasaan dalam Materi kalimat istifham </v>
      </c>
      <c r="AF50" s="322" t="str">
        <f>IF('KE NU AN'!AE46="","",'KE NU AN'!AE46)</f>
        <v>Menunjukkan penguasaan dalam menjelaskan memahami tentang struktur organisai  NU, kepengurusan NU dan tugasnya, lembaga dan badan otonom NU dan perangkat organisasi Nu</v>
      </c>
      <c r="AG50" s="322" t="str">
        <f>IF(PAIS!AH46="","",PAIS!AH46)</f>
        <v/>
      </c>
      <c r="AH50" s="322" t="str">
        <f>IF(PPKn!AE46="","",PPKn!AE46)</f>
        <v xml:space="preserve">Menunjukkan penguasaan dalam menghargai dan menjelaskan keragaman Gender, suku, ras, agama, antar golongan dan budaya Indonesia </v>
      </c>
      <c r="AI50" s="322" t="str">
        <f>IF('BAHASA INDONESIA'!AE46="","",'BAHASA INDONESIA'!AE46)</f>
        <v>Menunjukkan penguasaan dalam mengeksplorasi dan mengevaluasi informasi dalam teks berita</v>
      </c>
      <c r="AJ50" s="322" t="str">
        <f>IF(MATEMATIKA!AE46="","",MATEMATIKA!AE46)</f>
        <v>Menunjukkan penguasaan dalam Menjelaskan dan menyelesaikan masalah yang berkaitan dengan rasio dua besaran, perbandingan senilai dan berbalik nilai.</v>
      </c>
      <c r="AK50" s="322" t="str">
        <f>IF(IPA!AE46="","",IPA!AE46)</f>
        <v>Menunjukkan penguasaan dalam Menyebutkan cabang-cabang ilmu Sains, merancang percobaan dengan metode ilmiah, serta melakukan pengukuran dan membaca skala dengan benar</v>
      </c>
      <c r="AL50" s="321" t="str">
        <f>IF(IPS!AE46="","",IPS!AE46)</f>
        <v>Menunjukkan penguasaan dalam mengidentifikasi kegiatan ekonomi</v>
      </c>
      <c r="AM50" s="322" t="str">
        <f>IF(B.Ing!AE46="","",B.Ing!AE46)</f>
        <v>Menunjukkan penguasaan dalam memahami maupun mengaplikasikan greetings, introduce ourself, hobbies, pronoun.</v>
      </c>
      <c r="AN50" s="322" t="str">
        <f>IF(PJOK!AE46="","",PJOK!AE46)</f>
        <v>Menunjukkan penguasaan dalam perilaku sportif dalam bermain</v>
      </c>
      <c r="AO50" s="322" t="str">
        <f>IF(Informatika!AE46="","",Informatika!AE46)</f>
        <v xml:space="preserve">Menunjukkan penguasaan dalam materi sistem komputer dan sistem operasi komputer </v>
      </c>
      <c r="AP50" s="322" t="str">
        <f>IF('SENI - PRAKARYA'!AE46="","",'SENI - PRAKARYA'!AE46)</f>
        <v>Menunjukkan penguasaan dalam Menguasai seni rupa dasar dan komposisi benda</v>
      </c>
      <c r="AQ50" s="322" t="str">
        <f>IF('BAHASA JAWA'!AE46="","",'BAHASA JAWA'!AE46)</f>
        <v>Menunjukkan penguasaan dalam Menelaah isi teks deskriptif tentang peristiwa budaya dan menanggapi isi teks deskriptif tentang peristiwa budaya dengan ragam krama.</v>
      </c>
      <c r="AR50" s="321" t="str">
        <f>IF('AQIDAH - AKHLAK'!AF46="","",'AQIDAH - AKHLAK'!AF46)</f>
        <v xml:space="preserve">Perlu bantuan dalam Menganalisis tugas dan sifat malaikat Allah serta makhluk gaib lainnya dan Menyajikan hasil analisis keterkaitan sifat malaikat dan syaitan dengan perilaku manusia. </v>
      </c>
      <c r="AS50" s="322" t="str">
        <f>IF('QUR''AN HADITS'!AF46="","",'QUR''AN HADITS'!AF46)</f>
        <v>Perlu bantuan dalam Memahami serta mampu mempraktikkan hukum bacaan mad thobi'I, mad wajib muttashil, dan mad jais munfashil dalam surat pendek pilihan</v>
      </c>
      <c r="AT50" s="323" t="str">
        <f>IF(FIQIH!AF46="","",FIQIH!AF46)</f>
        <v>Perlu bantuan dalam Menjelaskan pengertian, syarat, rukun, dan ketentuan dalam shalat jum'at beserta ketentuan-ketentuan dalam khutbah jum'at dan amaliyah - amaliyah sunnah yang disyariatkan dihari jum'at</v>
      </c>
      <c r="AU50" s="322" t="str">
        <f>IF(SKI!AF46="","",SKI!AF46)</f>
        <v>Perlu bantuan dalam Menganalisis kondisi masyarakat arab pra Islam .</v>
      </c>
      <c r="AV50" s="322" t="str">
        <f>IF('BAHASA ARAB'!AF46="","",'BAHASA ARAB'!AF46)</f>
        <v xml:space="preserve">Perlu bantuan dalam Materi kalimat istifham </v>
      </c>
      <c r="AW50" s="322" t="str">
        <f>IF('KE NU AN'!AF46="","",'KE NU AN'!AF46)</f>
        <v>Perlu bantuan dalam menjelaskan memahami tentang struktur organisai  NU, kepengurusan NU dan tugasnya, lembaga dan badan otonom NU dan perangkat organisasi Nu</v>
      </c>
      <c r="AX50" s="322" t="str">
        <f>IF(PAIS!AI46="","",PAIS!AI46)</f>
        <v/>
      </c>
      <c r="AY50" s="322" t="str">
        <f>IF(PPKn!AF46="","",PPKn!AF46)</f>
        <v xml:space="preserve">Perlu bantuan dalam menghargai dan menjelaskan keragaman Gender, suku, ras, agama, antar golongan dan budaya Indonesia </v>
      </c>
      <c r="AZ50" s="322" t="str">
        <f>IF('BAHASA INDONESIA'!AF46="","",'BAHASA INDONESIA'!AF46)</f>
        <v>Perlu bantuan dalam mengeksplorasi dan mengevaluasi informasi dalam teks berita</v>
      </c>
      <c r="BA50" s="322" t="str">
        <f>IF(MATEMATIKA!AF46="","",MATEMATIKA!AF46)</f>
        <v>Perlu bantuan dalam Menjelaskan dan menyelesaikan masalah yang berkaitan dengan rasio dua besaran, perbandingan senilai dan berbalik nilai.</v>
      </c>
      <c r="BB50" s="322" t="str">
        <f>IF(IPA!AF46="","",IPA!AF46)</f>
        <v>Perlu bantuan dalam Menyebutkan cabang-cabang ilmu Sains, merancang percobaan dengan metode ilmiah, serta melakukan pengukuran dan membaca skala dengan benar</v>
      </c>
      <c r="BC50" s="321" t="str">
        <f>IF(IPS!AF46="","",IPS!AF46)</f>
        <v>Perlu bantuan dalam mengidentifikasi kegiatan ekonomi</v>
      </c>
      <c r="BD50" s="322" t="str">
        <f>IF(B.Ing!AF46="","",B.Ing!AF46)</f>
        <v>Perlu bantuan dalam memahami maupun mengaplikasikan greetings, introduce ourself, hobbies, pronoun.</v>
      </c>
      <c r="BE50" s="322" t="str">
        <f>IF(PJOK!AF46="","",PJOK!AF46)</f>
        <v>Perlu bantuan dalam perilaku sportif dalam bermain</v>
      </c>
      <c r="BF50" s="322" t="str">
        <f>IF(Informatika!AF46="","",Informatika!AF46)</f>
        <v xml:space="preserve">Perlu bantuan dalam materi sistem komputer dan sistem operasi komputer </v>
      </c>
      <c r="BG50" s="322" t="str">
        <f>IF('SENI - PRAKARYA'!AF46="","",'SENI - PRAKARYA'!AF46)</f>
        <v>Perlu bantuan dalam Menguasai seni rupa dasar dan komposisi benda</v>
      </c>
      <c r="BH50" s="322" t="str">
        <f>IF('BAHASA JAWA'!AF46="","",'BAHASA JAWA'!AF46)</f>
        <v>Perlu bantuan dalam Menelaah isi teks deskriptif tentang peristiwa budaya dan menanggapi isi teks deskriptif tentang peristiwa budaya dengan ragam krama.</v>
      </c>
    </row>
    <row r="51" spans="1:60" ht="33.950000000000003" customHeight="1" x14ac:dyDescent="0.25">
      <c r="A51" s="418"/>
      <c r="B51" s="430" t="str">
        <f t="shared" si="4"/>
        <v/>
      </c>
      <c r="C51" s="431" t="str">
        <f>IF(Data!F43="","",Data!F43)</f>
        <v/>
      </c>
      <c r="D51" s="431" t="str">
        <f>IF(Data!G43="","",Data!G43)</f>
        <v/>
      </c>
      <c r="E51" s="432" t="str">
        <f>IF(Data!H43="","",Data!H43)</f>
        <v/>
      </c>
      <c r="F51" s="433" t="str">
        <f>IF(Data!I43="","",Data!I43)</f>
        <v/>
      </c>
      <c r="G51" s="274" t="str">
        <f>'AQIDAH - AKHLAK'!Z47</f>
        <v/>
      </c>
      <c r="H51" s="274" t="str">
        <f>IF('QUR''AN HADITS'!Z47="","",'QUR''AN HADITS'!Z47)</f>
        <v/>
      </c>
      <c r="I51" s="274" t="str">
        <f>IF(FIQIH!Z47="","",FIQIH!Z47)</f>
        <v/>
      </c>
      <c r="J51" s="274" t="str">
        <f>IF(SKI!Z47="","",SKI!Z47)</f>
        <v/>
      </c>
      <c r="K51" s="274" t="str">
        <f>IF('BAHASA ARAB'!Z47="","",'BAHASA ARAB'!Z47)</f>
        <v/>
      </c>
      <c r="L51" s="274" t="str">
        <f>IF('KE NU AN'!Z47="","",'KE NU AN'!Z47)</f>
        <v/>
      </c>
      <c r="M51" s="274" t="str">
        <f t="shared" si="5"/>
        <v/>
      </c>
      <c r="N51" s="274" t="str">
        <f>IF(PPKn!Z47="","",PPKn!Z47)</f>
        <v/>
      </c>
      <c r="O51" s="274" t="str">
        <f>IF('BAHASA INDONESIA'!Z47="","",'BAHASA INDONESIA'!Z47)</f>
        <v/>
      </c>
      <c r="P51" s="274" t="str">
        <f>IF(MATEMATIKA!Z47="","",MATEMATIKA!Z47)</f>
        <v/>
      </c>
      <c r="Q51" s="274" t="str">
        <f>IF(IPA!Z47="","",IPA!Z47)</f>
        <v/>
      </c>
      <c r="R51" s="274" t="str">
        <f>IF(IPS!Z47="","",IPS!Z47)</f>
        <v/>
      </c>
      <c r="S51" s="274" t="str">
        <f>IF(B.Ing!Z47="","",B.Ing!Z47)</f>
        <v/>
      </c>
      <c r="T51" s="274" t="str">
        <f>IF(PJOK!Z47="","",PJOK!Z47)</f>
        <v/>
      </c>
      <c r="U51" s="274" t="str">
        <f>IF(Informatika!Z47="","",Informatika!Z47)</f>
        <v/>
      </c>
      <c r="V51" s="274" t="str">
        <f>IF('SENI - PRAKARYA'!Z47="","",'SENI - PRAKARYA'!Z47)</f>
        <v/>
      </c>
      <c r="W51" s="274" t="str">
        <f>IF('BAHASA JAWA'!Z47="","",'BAHASA JAWA'!Z47)</f>
        <v/>
      </c>
      <c r="X51" s="276" t="str">
        <f t="shared" si="6"/>
        <v/>
      </c>
      <c r="Y51" s="275" t="str">
        <f>IFERROR(RANK(X51,$X$13:$X$56,0)++COUNTIF($X$12:X50,X51),"")</f>
        <v/>
      </c>
      <c r="Z51" s="268"/>
      <c r="AA51" s="321" t="str">
        <f>IF('AQIDAH - AKHLAK'!AE47="","",'AQIDAH - AKHLAK'!AE47)</f>
        <v xml:space="preserve">Menunjukkan penguasaan dalam Menganalisis tugas dan sifat malaikat Allah serta makhluk gaib lainnya dan Menyajikan hasil analisis keterkaitan sifat malaikat dan syaitan dengan perilaku manusia. </v>
      </c>
      <c r="AB51" s="322" t="str">
        <f>IF('QUR''AN HADITS'!AE47="","",'QUR''AN HADITS'!AE47)</f>
        <v>Menunjukkan penguasaan dalam Memahami serta mampu mempraktikkan hukum bacaan mad thobi'I, mad wajib muttashil, dan mad jais munfashil dalam surat pendek pilihan</v>
      </c>
      <c r="AC51" s="323" t="str">
        <f>IF(FIQIH!AE47="","",FIQIH!AE47)</f>
        <v>Menunjukkan penguasaan dalam Menjelaskan pengertian, syarat, rukun, dan ketentuan dalam shalat jum'at beserta ketentuan-ketentuan dalam khutbah jum'at dan amaliyah - amaliyah sunnah yang disyariatkan dihari jum'at</v>
      </c>
      <c r="AD51" s="322" t="str">
        <f>IF(SKI!AE47="","",SKI!AE47)</f>
        <v>Menunjukkan penguasaan dalam Menganalisis kondisi masyarakat arab pra Islam .</v>
      </c>
      <c r="AE51" s="322" t="str">
        <f>IF('BAHASA ARAB'!AE47="","",'BAHASA ARAB'!AE47)</f>
        <v xml:space="preserve">Menunjukkan penguasaan dalam Materi kalimat istifham </v>
      </c>
      <c r="AF51" s="322" t="str">
        <f>IF('KE NU AN'!AE47="","",'KE NU AN'!AE47)</f>
        <v>Menunjukkan penguasaan dalam menjelaskan memahami tentang struktur organisai  NU, kepengurusan NU dan tugasnya, lembaga dan badan otonom NU dan perangkat organisasi Nu</v>
      </c>
      <c r="AG51" s="322" t="str">
        <f>IF(PAIS!AH47="","",PAIS!AH47)</f>
        <v/>
      </c>
      <c r="AH51" s="322" t="str">
        <f>IF(PPKn!AE47="","",PPKn!AE47)</f>
        <v xml:space="preserve">Menunjukkan penguasaan dalam menghargai dan menjelaskan keragaman Gender, suku, ras, agama, antar golongan dan budaya Indonesia </v>
      </c>
      <c r="AI51" s="322" t="str">
        <f>IF('BAHASA INDONESIA'!AE47="","",'BAHASA INDONESIA'!AE47)</f>
        <v>Menunjukkan penguasaan dalam mengeksplorasi dan mengevaluasi informasi dalam teks berita</v>
      </c>
      <c r="AJ51" s="322" t="str">
        <f>IF(MATEMATIKA!AE47="","",MATEMATIKA!AE47)</f>
        <v>Menunjukkan penguasaan dalam Menjelaskan dan menyelesaikan masalah yang berkaitan dengan rasio dua besaran, perbandingan senilai dan berbalik nilai.</v>
      </c>
      <c r="AK51" s="322" t="str">
        <f>IF(IPA!AE47="","",IPA!AE47)</f>
        <v>Menunjukkan penguasaan dalam Menyebutkan cabang-cabang ilmu Sains, merancang percobaan dengan metode ilmiah, serta melakukan pengukuran dan membaca skala dengan benar</v>
      </c>
      <c r="AL51" s="321" t="str">
        <f>IF(IPS!AE47="","",IPS!AE47)</f>
        <v>Menunjukkan penguasaan dalam mengidentifikasi kegiatan ekonomi</v>
      </c>
      <c r="AM51" s="322" t="str">
        <f>IF(B.Ing!AE47="","",B.Ing!AE47)</f>
        <v>Menunjukkan penguasaan dalam memahami maupun mengaplikasikan greetings, introduce ourself, hobbies, pronoun.</v>
      </c>
      <c r="AN51" s="322" t="str">
        <f>IF(PJOK!AE47="","",PJOK!AE47)</f>
        <v>Menunjukkan penguasaan dalam perilaku sportif dalam bermain</v>
      </c>
      <c r="AO51" s="322" t="str">
        <f>IF(Informatika!AE47="","",Informatika!AE47)</f>
        <v xml:space="preserve">Menunjukkan penguasaan dalam materi sistem komputer dan sistem operasi komputer </v>
      </c>
      <c r="AP51" s="322" t="str">
        <f>IF('SENI - PRAKARYA'!AE47="","",'SENI - PRAKARYA'!AE47)</f>
        <v>Menunjukkan penguasaan dalam Menguasai seni rupa dasar dan komposisi benda</v>
      </c>
      <c r="AQ51" s="322" t="str">
        <f>IF('BAHASA JAWA'!AE47="","",'BAHASA JAWA'!AE47)</f>
        <v>Menunjukkan penguasaan dalam Menelaah isi teks deskriptif tentang peristiwa budaya dan menanggapi isi teks deskriptif tentang peristiwa budaya dengan ragam krama.</v>
      </c>
      <c r="AR51" s="321" t="str">
        <f>IF('AQIDAH - AKHLAK'!AF47="","",'AQIDAH - AKHLAK'!AF47)</f>
        <v xml:space="preserve">Perlu bantuan dalam Menganalisis tugas dan sifat malaikat Allah serta makhluk gaib lainnya dan Menyajikan hasil analisis keterkaitan sifat malaikat dan syaitan dengan perilaku manusia. </v>
      </c>
      <c r="AS51" s="322" t="str">
        <f>IF('QUR''AN HADITS'!AF47="","",'QUR''AN HADITS'!AF47)</f>
        <v>Perlu bantuan dalam Memahami serta mampu mempraktikkan hukum bacaan mad thobi'I, mad wajib muttashil, dan mad jais munfashil dalam surat pendek pilihan</v>
      </c>
      <c r="AT51" s="323" t="str">
        <f>IF(FIQIH!AF47="","",FIQIH!AF47)</f>
        <v>Perlu bantuan dalam Menjelaskan pengertian, syarat, rukun, dan ketentuan dalam shalat jum'at beserta ketentuan-ketentuan dalam khutbah jum'at dan amaliyah - amaliyah sunnah yang disyariatkan dihari jum'at</v>
      </c>
      <c r="AU51" s="322" t="str">
        <f>IF(SKI!AF47="","",SKI!AF47)</f>
        <v>Perlu bantuan dalam Menganalisis kondisi masyarakat arab pra Islam .</v>
      </c>
      <c r="AV51" s="322" t="str">
        <f>IF('BAHASA ARAB'!AF47="","",'BAHASA ARAB'!AF47)</f>
        <v xml:space="preserve">Perlu bantuan dalam Materi kalimat istifham </v>
      </c>
      <c r="AW51" s="322" t="str">
        <f>IF('KE NU AN'!AF47="","",'KE NU AN'!AF47)</f>
        <v>Perlu bantuan dalam menjelaskan memahami tentang struktur organisai  NU, kepengurusan NU dan tugasnya, lembaga dan badan otonom NU dan perangkat organisasi Nu</v>
      </c>
      <c r="AX51" s="322" t="str">
        <f>IF(PAIS!AI47="","",PAIS!AI47)</f>
        <v/>
      </c>
      <c r="AY51" s="322" t="str">
        <f>IF(PPKn!AF47="","",PPKn!AF47)</f>
        <v xml:space="preserve">Perlu bantuan dalam menghargai dan menjelaskan keragaman Gender, suku, ras, agama, antar golongan dan budaya Indonesia </v>
      </c>
      <c r="AZ51" s="322" t="str">
        <f>IF('BAHASA INDONESIA'!AF47="","",'BAHASA INDONESIA'!AF47)</f>
        <v>Perlu bantuan dalam mengeksplorasi dan mengevaluasi informasi dalam teks berita</v>
      </c>
      <c r="BA51" s="322" t="str">
        <f>IF(MATEMATIKA!AF47="","",MATEMATIKA!AF47)</f>
        <v>Perlu bantuan dalam Menjelaskan dan menyelesaikan masalah yang berkaitan dengan rasio dua besaran, perbandingan senilai dan berbalik nilai.</v>
      </c>
      <c r="BB51" s="322" t="str">
        <f>IF(IPA!AF47="","",IPA!AF47)</f>
        <v>Perlu bantuan dalam Menyebutkan cabang-cabang ilmu Sains, merancang percobaan dengan metode ilmiah, serta melakukan pengukuran dan membaca skala dengan benar</v>
      </c>
      <c r="BC51" s="321" t="str">
        <f>IF(IPS!AF47="","",IPS!AF47)</f>
        <v>Perlu bantuan dalam mengidentifikasi kegiatan ekonomi</v>
      </c>
      <c r="BD51" s="322" t="str">
        <f>IF(B.Ing!AF47="","",B.Ing!AF47)</f>
        <v>Perlu bantuan dalam memahami maupun mengaplikasikan greetings, introduce ourself, hobbies, pronoun.</v>
      </c>
      <c r="BE51" s="322" t="str">
        <f>IF(PJOK!AF47="","",PJOK!AF47)</f>
        <v>Perlu bantuan dalam perilaku sportif dalam bermain</v>
      </c>
      <c r="BF51" s="322" t="str">
        <f>IF(Informatika!AF47="","",Informatika!AF47)</f>
        <v xml:space="preserve">Perlu bantuan dalam materi sistem komputer dan sistem operasi komputer </v>
      </c>
      <c r="BG51" s="322" t="str">
        <f>IF('SENI - PRAKARYA'!AF47="","",'SENI - PRAKARYA'!AF47)</f>
        <v>Perlu bantuan dalam Menguasai seni rupa dasar dan komposisi benda</v>
      </c>
      <c r="BH51" s="322" t="str">
        <f>IF('BAHASA JAWA'!AF47="","",'BAHASA JAWA'!AF47)</f>
        <v>Perlu bantuan dalam Menelaah isi teks deskriptif tentang peristiwa budaya dan menanggapi isi teks deskriptif tentang peristiwa budaya dengan ragam krama.</v>
      </c>
    </row>
    <row r="52" spans="1:60" ht="33.950000000000003" customHeight="1" x14ac:dyDescent="0.25">
      <c r="A52" s="418"/>
      <c r="B52" s="269" t="str">
        <f t="shared" si="4"/>
        <v/>
      </c>
      <c r="C52" s="270" t="str">
        <f>IF(Data!F44="","",Data!F44)</f>
        <v/>
      </c>
      <c r="D52" s="270" t="str">
        <f>IF(Data!G44="","",Data!G44)</f>
        <v/>
      </c>
      <c r="E52" s="271" t="str">
        <f>IF(Data!H44="","",Data!H44)</f>
        <v/>
      </c>
      <c r="F52" s="272" t="str">
        <f>IF(Data!I44="","",Data!I44)</f>
        <v/>
      </c>
      <c r="G52" s="273" t="str">
        <f>'AQIDAH - AKHLAK'!Z48</f>
        <v/>
      </c>
      <c r="H52" s="273" t="str">
        <f>IF('QUR''AN HADITS'!Z48="","",'QUR''AN HADITS'!Z48)</f>
        <v/>
      </c>
      <c r="I52" s="273" t="str">
        <f>IF(FIQIH!Z48="","",FIQIH!Z48)</f>
        <v/>
      </c>
      <c r="J52" s="273" t="str">
        <f>IF(SKI!Z48="","",SKI!Z48)</f>
        <v/>
      </c>
      <c r="K52" s="273" t="str">
        <f>IF('BAHASA ARAB'!Z48="","",'BAHASA ARAB'!Z48)</f>
        <v/>
      </c>
      <c r="L52" s="273" t="str">
        <f>IF('KE NU AN'!Z48="","",'KE NU AN'!Z48)</f>
        <v/>
      </c>
      <c r="M52" s="273" t="str">
        <f t="shared" si="5"/>
        <v/>
      </c>
      <c r="N52" s="273" t="str">
        <f>IF(PPKn!Z48="","",PPKn!Z48)</f>
        <v/>
      </c>
      <c r="O52" s="273" t="str">
        <f>IF('BAHASA INDONESIA'!Z48="","",'BAHASA INDONESIA'!Z48)</f>
        <v/>
      </c>
      <c r="P52" s="273" t="str">
        <f>IF(MATEMATIKA!Z48="","",MATEMATIKA!Z48)</f>
        <v/>
      </c>
      <c r="Q52" s="273" t="str">
        <f>IF(IPA!Z48="","",IPA!Z48)</f>
        <v/>
      </c>
      <c r="R52" s="273" t="str">
        <f>IF(IPS!Z48="","",IPS!Z48)</f>
        <v/>
      </c>
      <c r="S52" s="273" t="str">
        <f>IF(B.Ing!Z48="","",B.Ing!Z48)</f>
        <v/>
      </c>
      <c r="T52" s="273" t="str">
        <f>IF(PJOK!Z48="","",PJOK!Z48)</f>
        <v/>
      </c>
      <c r="U52" s="273" t="str">
        <f>IF(Informatika!Z48="","",Informatika!Z48)</f>
        <v/>
      </c>
      <c r="V52" s="273" t="str">
        <f>IF('SENI - PRAKARYA'!Z48="","",'SENI - PRAKARYA'!Z48)</f>
        <v/>
      </c>
      <c r="W52" s="273" t="str">
        <f>IF('BAHASA JAWA'!Z48="","",'BAHASA JAWA'!Z48)</f>
        <v/>
      </c>
      <c r="X52" s="277" t="str">
        <f t="shared" si="6"/>
        <v/>
      </c>
      <c r="Y52" s="275" t="str">
        <f>IFERROR(RANK(X52,$X$13:$X$56,0)++COUNTIF($X$12:X51,X52),"")</f>
        <v/>
      </c>
      <c r="Z52" s="268"/>
      <c r="AA52" s="321" t="str">
        <f>IF('AQIDAH - AKHLAK'!AE48="","",'AQIDAH - AKHLAK'!AE48)</f>
        <v xml:space="preserve">Menunjukkan penguasaan dalam Menganalisis tugas dan sifat malaikat Allah serta makhluk gaib lainnya dan Menyajikan hasil analisis keterkaitan sifat malaikat dan syaitan dengan perilaku manusia. </v>
      </c>
      <c r="AB52" s="322" t="str">
        <f>IF('QUR''AN HADITS'!AE48="","",'QUR''AN HADITS'!AE48)</f>
        <v>Menunjukkan penguasaan dalam Memahami serta mampu mempraktikkan hukum bacaan mad thobi'I, mad wajib muttashil, dan mad jais munfashil dalam surat pendek pilihan</v>
      </c>
      <c r="AC52" s="323" t="str">
        <f>IF(FIQIH!AE48="","",FIQIH!AE48)</f>
        <v>Menunjukkan penguasaan dalam Menjelaskan pengertian, syarat, rukun, dan ketentuan dalam shalat jum'at beserta ketentuan-ketentuan dalam khutbah jum'at dan amaliyah - amaliyah sunnah yang disyariatkan dihari jum'at</v>
      </c>
      <c r="AD52" s="322" t="str">
        <f>IF(SKI!AE48="","",SKI!AE48)</f>
        <v>Menunjukkan penguasaan dalam Menganalisis kondisi masyarakat arab pra Islam .</v>
      </c>
      <c r="AE52" s="322" t="str">
        <f>IF('BAHASA ARAB'!AE48="","",'BAHASA ARAB'!AE48)</f>
        <v xml:space="preserve">Menunjukkan penguasaan dalam Materi kalimat istifham </v>
      </c>
      <c r="AF52" s="322" t="str">
        <f>IF('KE NU AN'!AE48="","",'KE NU AN'!AE48)</f>
        <v>Menunjukkan penguasaan dalam menjelaskan memahami tentang struktur organisai  NU, kepengurusan NU dan tugasnya, lembaga dan badan otonom NU dan perangkat organisasi Nu</v>
      </c>
      <c r="AG52" s="322" t="str">
        <f>IF(PAIS!AH48="","",PAIS!AH48)</f>
        <v/>
      </c>
      <c r="AH52" s="322" t="str">
        <f>IF(PPKn!AE48="","",PPKn!AE48)</f>
        <v xml:space="preserve">Menunjukkan penguasaan dalam menghargai dan menjelaskan keragaman Gender, suku, ras, agama, antar golongan dan budaya Indonesia </v>
      </c>
      <c r="AI52" s="322" t="str">
        <f>IF('BAHASA INDONESIA'!AE48="","",'BAHASA INDONESIA'!AE48)</f>
        <v>Menunjukkan penguasaan dalam mengeksplorasi dan mengevaluasi informasi dalam teks berita</v>
      </c>
      <c r="AJ52" s="322" t="str">
        <f>IF(MATEMATIKA!AE48="","",MATEMATIKA!AE48)</f>
        <v>Menunjukkan penguasaan dalam Menjelaskan dan menyelesaikan masalah yang berkaitan dengan rasio dua besaran, perbandingan senilai dan berbalik nilai.</v>
      </c>
      <c r="AK52" s="322" t="str">
        <f>IF(IPA!AE48="","",IPA!AE48)</f>
        <v>Menunjukkan penguasaan dalam Menyebutkan cabang-cabang ilmu Sains, merancang percobaan dengan metode ilmiah, serta melakukan pengukuran dan membaca skala dengan benar</v>
      </c>
      <c r="AL52" s="321" t="str">
        <f>IF(IPS!AE48="","",IPS!AE48)</f>
        <v>Menunjukkan penguasaan dalam mengidentifikasi kegiatan ekonomi</v>
      </c>
      <c r="AM52" s="322" t="str">
        <f>IF(B.Ing!AE48="","",B.Ing!AE48)</f>
        <v>Menunjukkan penguasaan dalam memahami maupun mengaplikasikan greetings, introduce ourself, hobbies, pronoun.</v>
      </c>
      <c r="AN52" s="322" t="str">
        <f>IF(PJOK!AE48="","",PJOK!AE48)</f>
        <v>Menunjukkan penguasaan dalam perilaku sportif dalam bermain</v>
      </c>
      <c r="AO52" s="322" t="str">
        <f>IF(Informatika!AE48="","",Informatika!AE48)</f>
        <v xml:space="preserve">Menunjukkan penguasaan dalam materi sistem komputer dan sistem operasi komputer </v>
      </c>
      <c r="AP52" s="322" t="str">
        <f>IF('SENI - PRAKARYA'!AE48="","",'SENI - PRAKARYA'!AE48)</f>
        <v>Menunjukkan penguasaan dalam Menguasai seni rupa dasar dan komposisi benda</v>
      </c>
      <c r="AQ52" s="322" t="str">
        <f>IF('BAHASA JAWA'!AE48="","",'BAHASA JAWA'!AE48)</f>
        <v>Menunjukkan penguasaan dalam Menelaah isi teks deskriptif tentang peristiwa budaya dan menanggapi isi teks deskriptif tentang peristiwa budaya dengan ragam krama.</v>
      </c>
      <c r="AR52" s="321" t="str">
        <f>IF('AQIDAH - AKHLAK'!AF48="","",'AQIDAH - AKHLAK'!AF48)</f>
        <v xml:space="preserve">Perlu bantuan dalam Menganalisis tugas dan sifat malaikat Allah serta makhluk gaib lainnya dan Menyajikan hasil analisis keterkaitan sifat malaikat dan syaitan dengan perilaku manusia. </v>
      </c>
      <c r="AS52" s="322" t="str">
        <f>IF('QUR''AN HADITS'!AF48="","",'QUR''AN HADITS'!AF48)</f>
        <v>Perlu bantuan dalam Memahami serta mampu mempraktikkan hukum bacaan mad thobi'I, mad wajib muttashil, dan mad jais munfashil dalam surat pendek pilihan</v>
      </c>
      <c r="AT52" s="323" t="str">
        <f>IF(FIQIH!AF48="","",FIQIH!AF48)</f>
        <v>Perlu bantuan dalam Menjelaskan pengertian, syarat, rukun, dan ketentuan dalam shalat jum'at beserta ketentuan-ketentuan dalam khutbah jum'at dan amaliyah - amaliyah sunnah yang disyariatkan dihari jum'at</v>
      </c>
      <c r="AU52" s="322" t="str">
        <f>IF(SKI!AF48="","",SKI!AF48)</f>
        <v>Perlu bantuan dalam Menganalisis kondisi masyarakat arab pra Islam .</v>
      </c>
      <c r="AV52" s="322" t="str">
        <f>IF('BAHASA ARAB'!AF48="","",'BAHASA ARAB'!AF48)</f>
        <v xml:space="preserve">Perlu bantuan dalam Materi kalimat istifham </v>
      </c>
      <c r="AW52" s="322" t="str">
        <f>IF('KE NU AN'!AF48="","",'KE NU AN'!AF48)</f>
        <v>Perlu bantuan dalam menjelaskan memahami tentang struktur organisai  NU, kepengurusan NU dan tugasnya, lembaga dan badan otonom NU dan perangkat organisasi Nu</v>
      </c>
      <c r="AX52" s="322" t="str">
        <f>IF(PAIS!AI48="","",PAIS!AI48)</f>
        <v/>
      </c>
      <c r="AY52" s="322" t="str">
        <f>IF(PPKn!AF48="","",PPKn!AF48)</f>
        <v xml:space="preserve">Perlu bantuan dalam menghargai dan menjelaskan keragaman Gender, suku, ras, agama, antar golongan dan budaya Indonesia </v>
      </c>
      <c r="AZ52" s="322" t="str">
        <f>IF('BAHASA INDONESIA'!AF48="","",'BAHASA INDONESIA'!AF48)</f>
        <v>Perlu bantuan dalam mengeksplorasi dan mengevaluasi informasi dalam teks berita</v>
      </c>
      <c r="BA52" s="322" t="str">
        <f>IF(MATEMATIKA!AF48="","",MATEMATIKA!AF48)</f>
        <v>Perlu bantuan dalam Menjelaskan dan menyelesaikan masalah yang berkaitan dengan rasio dua besaran, perbandingan senilai dan berbalik nilai.</v>
      </c>
      <c r="BB52" s="322" t="str">
        <f>IF(IPA!AF48="","",IPA!AF48)</f>
        <v>Perlu bantuan dalam Menyebutkan cabang-cabang ilmu Sains, merancang percobaan dengan metode ilmiah, serta melakukan pengukuran dan membaca skala dengan benar</v>
      </c>
      <c r="BC52" s="321" t="str">
        <f>IF(IPS!AF48="","",IPS!AF48)</f>
        <v>Perlu bantuan dalam mengidentifikasi kegiatan ekonomi</v>
      </c>
      <c r="BD52" s="322" t="str">
        <f>IF(B.Ing!AF48="","",B.Ing!AF48)</f>
        <v>Perlu bantuan dalam memahami maupun mengaplikasikan greetings, introduce ourself, hobbies, pronoun.</v>
      </c>
      <c r="BE52" s="322" t="str">
        <f>IF(PJOK!AF48="","",PJOK!AF48)</f>
        <v>Perlu bantuan dalam perilaku sportif dalam bermain</v>
      </c>
      <c r="BF52" s="322" t="str">
        <f>IF(Informatika!AF48="","",Informatika!AF48)</f>
        <v xml:space="preserve">Perlu bantuan dalam materi sistem komputer dan sistem operasi komputer </v>
      </c>
      <c r="BG52" s="322" t="str">
        <f>IF('SENI - PRAKARYA'!AF48="","",'SENI - PRAKARYA'!AF48)</f>
        <v>Perlu bantuan dalam Menguasai seni rupa dasar dan komposisi benda</v>
      </c>
      <c r="BH52" s="322" t="str">
        <f>IF('BAHASA JAWA'!AF48="","",'BAHASA JAWA'!AF48)</f>
        <v>Perlu bantuan dalam Menelaah isi teks deskriptif tentang peristiwa budaya dan menanggapi isi teks deskriptif tentang peristiwa budaya dengan ragam krama.</v>
      </c>
    </row>
    <row r="53" spans="1:60" ht="33.950000000000003" customHeight="1" x14ac:dyDescent="0.25">
      <c r="A53" s="418"/>
      <c r="B53" s="430" t="str">
        <f t="shared" si="4"/>
        <v/>
      </c>
      <c r="C53" s="431" t="str">
        <f>IF(Data!F45="","",Data!F45)</f>
        <v/>
      </c>
      <c r="D53" s="431" t="str">
        <f>IF(Data!G45="","",Data!G45)</f>
        <v/>
      </c>
      <c r="E53" s="432" t="str">
        <f>IF(Data!H45="","",Data!H45)</f>
        <v/>
      </c>
      <c r="F53" s="433" t="str">
        <f>IF(Data!I45="","",Data!I45)</f>
        <v/>
      </c>
      <c r="G53" s="274" t="str">
        <f>'AQIDAH - AKHLAK'!Z49</f>
        <v/>
      </c>
      <c r="H53" s="274" t="str">
        <f>IF('QUR''AN HADITS'!Z49="","",'QUR''AN HADITS'!Z49)</f>
        <v/>
      </c>
      <c r="I53" s="274" t="str">
        <f>IF(FIQIH!Z49="","",FIQIH!Z49)</f>
        <v/>
      </c>
      <c r="J53" s="274" t="str">
        <f>IF(SKI!Z49="","",SKI!Z49)</f>
        <v/>
      </c>
      <c r="K53" s="274" t="str">
        <f>IF('BAHASA ARAB'!Z49="","",'BAHASA ARAB'!Z49)</f>
        <v/>
      </c>
      <c r="L53" s="274" t="str">
        <f>IF('KE NU AN'!Z49="","",'KE NU AN'!Z49)</f>
        <v/>
      </c>
      <c r="M53" s="274" t="str">
        <f t="shared" si="5"/>
        <v/>
      </c>
      <c r="N53" s="274" t="str">
        <f>IF(PPKn!Z49="","",PPKn!Z49)</f>
        <v/>
      </c>
      <c r="O53" s="274" t="str">
        <f>IF('BAHASA INDONESIA'!Z49="","",'BAHASA INDONESIA'!Z49)</f>
        <v/>
      </c>
      <c r="P53" s="274" t="str">
        <f>IF(MATEMATIKA!Z49="","",MATEMATIKA!Z49)</f>
        <v/>
      </c>
      <c r="Q53" s="274" t="str">
        <f>IF(IPA!Z49="","",IPA!Z49)</f>
        <v/>
      </c>
      <c r="R53" s="274" t="str">
        <f>IF(IPS!Z49="","",IPS!Z49)</f>
        <v/>
      </c>
      <c r="S53" s="274" t="str">
        <f>IF(B.Ing!Z49="","",B.Ing!Z49)</f>
        <v/>
      </c>
      <c r="T53" s="274" t="str">
        <f>IF(PJOK!Z49="","",PJOK!Z49)</f>
        <v/>
      </c>
      <c r="U53" s="274" t="str">
        <f>IF(Informatika!Z49="","",Informatika!Z49)</f>
        <v/>
      </c>
      <c r="V53" s="274" t="str">
        <f>IF('SENI - PRAKARYA'!Z49="","",'SENI - PRAKARYA'!Z49)</f>
        <v/>
      </c>
      <c r="W53" s="274" t="str">
        <f>IF('BAHASA JAWA'!Z49="","",'BAHASA JAWA'!Z49)</f>
        <v/>
      </c>
      <c r="X53" s="276" t="str">
        <f t="shared" si="6"/>
        <v/>
      </c>
      <c r="Y53" s="275" t="str">
        <f>IFERROR(RANK(X53,$X$13:$X$56,0)++COUNTIF($X$12:X52,X53),"")</f>
        <v/>
      </c>
      <c r="Z53" s="268"/>
      <c r="AA53" s="321" t="str">
        <f>IF('AQIDAH - AKHLAK'!AE49="","",'AQIDAH - AKHLAK'!AE49)</f>
        <v xml:space="preserve">Menunjukkan penguasaan dalam Menganalisis tugas dan sifat malaikat Allah serta makhluk gaib lainnya dan Menyajikan hasil analisis keterkaitan sifat malaikat dan syaitan dengan perilaku manusia. </v>
      </c>
      <c r="AB53" s="322" t="str">
        <f>IF('QUR''AN HADITS'!AE49="","",'QUR''AN HADITS'!AE49)</f>
        <v>Menunjukkan penguasaan dalam Memahami serta mampu mempraktikkan hukum bacaan mad thobi'I, mad wajib muttashil, dan mad jais munfashil dalam surat pendek pilihan</v>
      </c>
      <c r="AC53" s="323" t="str">
        <f>IF(FIQIH!AE49="","",FIQIH!AE49)</f>
        <v>Menunjukkan penguasaan dalam Menjelaskan pengertian, syarat, rukun, dan ketentuan dalam shalat jum'at beserta ketentuan-ketentuan dalam khutbah jum'at dan amaliyah - amaliyah sunnah yang disyariatkan dihari jum'at</v>
      </c>
      <c r="AD53" s="322" t="str">
        <f>IF(SKI!AE49="","",SKI!AE49)</f>
        <v>Menunjukkan penguasaan dalam Menganalisis kondisi masyarakat arab pra Islam .</v>
      </c>
      <c r="AE53" s="322" t="str">
        <f>IF('BAHASA ARAB'!AE49="","",'BAHASA ARAB'!AE49)</f>
        <v xml:space="preserve">Menunjukkan penguasaan dalam Materi kalimat istifham </v>
      </c>
      <c r="AF53" s="322" t="str">
        <f>IF('KE NU AN'!AE49="","",'KE NU AN'!AE49)</f>
        <v>Menunjukkan penguasaan dalam menjelaskan memahami tentang struktur organisai  NU, kepengurusan NU dan tugasnya, lembaga dan badan otonom NU dan perangkat organisasi Nu</v>
      </c>
      <c r="AG53" s="322" t="str">
        <f>IF(PAIS!AH49="","",PAIS!AH49)</f>
        <v/>
      </c>
      <c r="AH53" s="322" t="str">
        <f>IF(PPKn!AE49="","",PPKn!AE49)</f>
        <v xml:space="preserve">Menunjukkan penguasaan dalam menghargai dan menjelaskan keragaman Gender, suku, ras, agama, antar golongan dan budaya Indonesia </v>
      </c>
      <c r="AI53" s="322" t="str">
        <f>IF('BAHASA INDONESIA'!AE49="","",'BAHASA INDONESIA'!AE49)</f>
        <v>Menunjukkan penguasaan dalam mengeksplorasi dan mengevaluasi informasi dalam teks berita</v>
      </c>
      <c r="AJ53" s="322" t="str">
        <f>IF(MATEMATIKA!AE49="","",MATEMATIKA!AE49)</f>
        <v>Menunjukkan penguasaan dalam Menjelaskan dan menyelesaikan masalah yang berkaitan dengan rasio dua besaran, perbandingan senilai dan berbalik nilai.</v>
      </c>
      <c r="AK53" s="322" t="str">
        <f>IF(IPA!AE49="","",IPA!AE49)</f>
        <v>Menunjukkan penguasaan dalam Menyebutkan cabang-cabang ilmu Sains, merancang percobaan dengan metode ilmiah, serta melakukan pengukuran dan membaca skala dengan benar</v>
      </c>
      <c r="AL53" s="321" t="str">
        <f>IF(IPS!AE49="","",IPS!AE49)</f>
        <v>Menunjukkan penguasaan dalam mengidentifikasi kegiatan ekonomi</v>
      </c>
      <c r="AM53" s="322" t="str">
        <f>IF(B.Ing!AE49="","",B.Ing!AE49)</f>
        <v>Menunjukkan penguasaan dalam memahami maupun mengaplikasikan greetings, introduce ourself, hobbies, pronoun.</v>
      </c>
      <c r="AN53" s="322" t="str">
        <f>IF(PJOK!AE49="","",PJOK!AE49)</f>
        <v>Menunjukkan penguasaan dalam perilaku sportif dalam bermain</v>
      </c>
      <c r="AO53" s="322" t="str">
        <f>IF(Informatika!AE49="","",Informatika!AE49)</f>
        <v xml:space="preserve">Menunjukkan penguasaan dalam materi sistem komputer dan sistem operasi komputer </v>
      </c>
      <c r="AP53" s="322" t="str">
        <f>IF('SENI - PRAKARYA'!AE49="","",'SENI - PRAKARYA'!AE49)</f>
        <v>Menunjukkan penguasaan dalam Menguasai seni rupa dasar dan komposisi benda</v>
      </c>
      <c r="AQ53" s="322" t="str">
        <f>IF('BAHASA JAWA'!AE49="","",'BAHASA JAWA'!AE49)</f>
        <v>Menunjukkan penguasaan dalam Menelaah isi teks deskriptif tentang peristiwa budaya dan menanggapi isi teks deskriptif tentang peristiwa budaya dengan ragam krama.</v>
      </c>
      <c r="AR53" s="321" t="str">
        <f>IF('AQIDAH - AKHLAK'!AF49="","",'AQIDAH - AKHLAK'!AF49)</f>
        <v xml:space="preserve">Perlu bantuan dalam Menganalisis tugas dan sifat malaikat Allah serta makhluk gaib lainnya dan Menyajikan hasil analisis keterkaitan sifat malaikat dan syaitan dengan perilaku manusia. </v>
      </c>
      <c r="AS53" s="322" t="str">
        <f>IF('QUR''AN HADITS'!AF49="","",'QUR''AN HADITS'!AF49)</f>
        <v>Perlu bantuan dalam Memahami serta mampu mempraktikkan hukum bacaan mad thobi'I, mad wajib muttashil, dan mad jais munfashil dalam surat pendek pilihan</v>
      </c>
      <c r="AT53" s="323" t="str">
        <f>IF(FIQIH!AF49="","",FIQIH!AF49)</f>
        <v>Perlu bantuan dalam Menjelaskan pengertian, syarat, rukun, dan ketentuan dalam shalat jum'at beserta ketentuan-ketentuan dalam khutbah jum'at dan amaliyah - amaliyah sunnah yang disyariatkan dihari jum'at</v>
      </c>
      <c r="AU53" s="322" t="str">
        <f>IF(SKI!AF49="","",SKI!AF49)</f>
        <v>Perlu bantuan dalam Menganalisis kondisi masyarakat arab pra Islam .</v>
      </c>
      <c r="AV53" s="322" t="str">
        <f>IF('BAHASA ARAB'!AF49="","",'BAHASA ARAB'!AF49)</f>
        <v xml:space="preserve">Perlu bantuan dalam Materi kalimat istifham </v>
      </c>
      <c r="AW53" s="322" t="str">
        <f>IF('KE NU AN'!AF49="","",'KE NU AN'!AF49)</f>
        <v>Perlu bantuan dalam menjelaskan memahami tentang struktur organisai  NU, kepengurusan NU dan tugasnya, lembaga dan badan otonom NU dan perangkat organisasi Nu</v>
      </c>
      <c r="AX53" s="322" t="str">
        <f>IF(PAIS!AI49="","",PAIS!AI49)</f>
        <v/>
      </c>
      <c r="AY53" s="322" t="str">
        <f>IF(PPKn!AF49="","",PPKn!AF49)</f>
        <v xml:space="preserve">Perlu bantuan dalam menghargai dan menjelaskan keragaman Gender, suku, ras, agama, antar golongan dan budaya Indonesia </v>
      </c>
      <c r="AZ53" s="322" t="str">
        <f>IF('BAHASA INDONESIA'!AF49="","",'BAHASA INDONESIA'!AF49)</f>
        <v>Perlu bantuan dalam mengeksplorasi dan mengevaluasi informasi dalam teks berita</v>
      </c>
      <c r="BA53" s="322" t="str">
        <f>IF(MATEMATIKA!AF49="","",MATEMATIKA!AF49)</f>
        <v>Perlu bantuan dalam Menjelaskan dan menyelesaikan masalah yang berkaitan dengan rasio dua besaran, perbandingan senilai dan berbalik nilai.</v>
      </c>
      <c r="BB53" s="322" t="str">
        <f>IF(IPA!AF49="","",IPA!AF49)</f>
        <v>Perlu bantuan dalam Menyebutkan cabang-cabang ilmu Sains, merancang percobaan dengan metode ilmiah, serta melakukan pengukuran dan membaca skala dengan benar</v>
      </c>
      <c r="BC53" s="321" t="str">
        <f>IF(IPS!AF49="","",IPS!AF49)</f>
        <v>Perlu bantuan dalam mengidentifikasi kegiatan ekonomi</v>
      </c>
      <c r="BD53" s="322" t="str">
        <f>IF(B.Ing!AF49="","",B.Ing!AF49)</f>
        <v>Perlu bantuan dalam memahami maupun mengaplikasikan greetings, introduce ourself, hobbies, pronoun.</v>
      </c>
      <c r="BE53" s="322" t="str">
        <f>IF(PJOK!AF49="","",PJOK!AF49)</f>
        <v>Perlu bantuan dalam perilaku sportif dalam bermain</v>
      </c>
      <c r="BF53" s="322" t="str">
        <f>IF(Informatika!AF49="","",Informatika!AF49)</f>
        <v xml:space="preserve">Perlu bantuan dalam materi sistem komputer dan sistem operasi komputer </v>
      </c>
      <c r="BG53" s="322" t="str">
        <f>IF('SENI - PRAKARYA'!AF49="","",'SENI - PRAKARYA'!AF49)</f>
        <v>Perlu bantuan dalam Menguasai seni rupa dasar dan komposisi benda</v>
      </c>
      <c r="BH53" s="322" t="str">
        <f>IF('BAHASA JAWA'!AF49="","",'BAHASA JAWA'!AF49)</f>
        <v>Perlu bantuan dalam Menelaah isi teks deskriptif tentang peristiwa budaya dan menanggapi isi teks deskriptif tentang peristiwa budaya dengan ragam krama.</v>
      </c>
    </row>
    <row r="54" spans="1:60" ht="33.950000000000003" customHeight="1" x14ac:dyDescent="0.25">
      <c r="A54" s="418"/>
      <c r="B54" s="269" t="str">
        <f t="shared" si="4"/>
        <v/>
      </c>
      <c r="C54" s="270" t="str">
        <f>IF(Data!F46="","",Data!F46)</f>
        <v/>
      </c>
      <c r="D54" s="270" t="str">
        <f>IF(Data!G46="","",Data!G46)</f>
        <v/>
      </c>
      <c r="E54" s="271" t="str">
        <f>IF(Data!H46="","",Data!H46)</f>
        <v/>
      </c>
      <c r="F54" s="272" t="str">
        <f>IF(Data!I46="","",Data!I46)</f>
        <v/>
      </c>
      <c r="G54" s="273" t="str">
        <f>'AQIDAH - AKHLAK'!Z50</f>
        <v/>
      </c>
      <c r="H54" s="273" t="str">
        <f>IF('QUR''AN HADITS'!Z50="","",'QUR''AN HADITS'!Z50)</f>
        <v/>
      </c>
      <c r="I54" s="273" t="str">
        <f>IF(FIQIH!Z50="","",FIQIH!Z50)</f>
        <v/>
      </c>
      <c r="J54" s="273" t="str">
        <f>IF(SKI!Z50="","",SKI!Z50)</f>
        <v/>
      </c>
      <c r="K54" s="273" t="str">
        <f>IF('BAHASA ARAB'!Z50="","",'BAHASA ARAB'!Z50)</f>
        <v/>
      </c>
      <c r="L54" s="273" t="str">
        <f>IF('KE NU AN'!Z50="","",'KE NU AN'!Z50)</f>
        <v/>
      </c>
      <c r="M54" s="273" t="str">
        <f t="shared" si="5"/>
        <v/>
      </c>
      <c r="N54" s="273" t="str">
        <f>IF(PPKn!Z50="","",PPKn!Z50)</f>
        <v/>
      </c>
      <c r="O54" s="273" t="str">
        <f>IF('BAHASA INDONESIA'!Z50="","",'BAHASA INDONESIA'!Z50)</f>
        <v/>
      </c>
      <c r="P54" s="273" t="str">
        <f>IF(MATEMATIKA!Z50="","",MATEMATIKA!Z50)</f>
        <v/>
      </c>
      <c r="Q54" s="273" t="str">
        <f>IF(IPA!Z50="","",IPA!Z50)</f>
        <v/>
      </c>
      <c r="R54" s="273" t="str">
        <f>IF(IPS!Z50="","",IPS!Z50)</f>
        <v/>
      </c>
      <c r="S54" s="273" t="str">
        <f>IF(B.Ing!Z50="","",B.Ing!Z50)</f>
        <v/>
      </c>
      <c r="T54" s="273" t="str">
        <f>IF(PJOK!Z50="","",PJOK!Z50)</f>
        <v/>
      </c>
      <c r="U54" s="273" t="str">
        <f>IF(Informatika!Z50="","",Informatika!Z50)</f>
        <v/>
      </c>
      <c r="V54" s="273" t="str">
        <f>IF('SENI - PRAKARYA'!Z50="","",'SENI - PRAKARYA'!Z50)</f>
        <v/>
      </c>
      <c r="W54" s="273" t="str">
        <f>IF('BAHASA JAWA'!Z50="","",'BAHASA JAWA'!Z50)</f>
        <v/>
      </c>
      <c r="X54" s="277" t="str">
        <f t="shared" si="6"/>
        <v/>
      </c>
      <c r="Y54" s="275" t="str">
        <f>IFERROR(RANK(X54,$X$13:$X$56,0)++COUNTIF($X$12:X53,X54),"")</f>
        <v/>
      </c>
      <c r="Z54" s="268"/>
      <c r="AA54" s="321" t="str">
        <f>IF('AQIDAH - AKHLAK'!AE50="","",'AQIDAH - AKHLAK'!AE50)</f>
        <v xml:space="preserve">Menunjukkan penguasaan dalam Menganalisis tugas dan sifat malaikat Allah serta makhluk gaib lainnya dan Menyajikan hasil analisis keterkaitan sifat malaikat dan syaitan dengan perilaku manusia. </v>
      </c>
      <c r="AB54" s="322" t="str">
        <f>IF('QUR''AN HADITS'!AE50="","",'QUR''AN HADITS'!AE50)</f>
        <v>Menunjukkan penguasaan dalam Memahami serta mampu mempraktikkan hukum bacaan mad thobi'I, mad wajib muttashil, dan mad jais munfashil dalam surat pendek pilihan</v>
      </c>
      <c r="AC54" s="323" t="str">
        <f>IF(FIQIH!AE50="","",FIQIH!AE50)</f>
        <v>Menunjukkan penguasaan dalam Menjelaskan pengertian, syarat, rukun, dan ketentuan dalam shalat jum'at beserta ketentuan-ketentuan dalam khutbah jum'at dan amaliyah - amaliyah sunnah yang disyariatkan dihari jum'at</v>
      </c>
      <c r="AD54" s="322" t="str">
        <f>IF(SKI!AE50="","",SKI!AE50)</f>
        <v>Menunjukkan penguasaan dalam Menganalisis kondisi masyarakat arab pra Islam .</v>
      </c>
      <c r="AE54" s="322" t="str">
        <f>IF('BAHASA ARAB'!AE50="","",'BAHASA ARAB'!AE50)</f>
        <v xml:space="preserve">Menunjukkan penguasaan dalam Materi kalimat istifham </v>
      </c>
      <c r="AF54" s="322" t="str">
        <f>IF('KE NU AN'!AE50="","",'KE NU AN'!AE50)</f>
        <v>Menunjukkan penguasaan dalam menjelaskan memahami tentang struktur organisai  NU, kepengurusan NU dan tugasnya, lembaga dan badan otonom NU dan perangkat organisasi Nu</v>
      </c>
      <c r="AG54" s="322" t="str">
        <f>IF(PAIS!AH50="","",PAIS!AH50)</f>
        <v/>
      </c>
      <c r="AH54" s="322" t="str">
        <f>IF(PPKn!AE50="","",PPKn!AE50)</f>
        <v xml:space="preserve">Menunjukkan penguasaan dalam menghargai dan menjelaskan keragaman Gender, suku, ras, agama, antar golongan dan budaya Indonesia </v>
      </c>
      <c r="AI54" s="322" t="str">
        <f>IF('BAHASA INDONESIA'!AE50="","",'BAHASA INDONESIA'!AE50)</f>
        <v>Menunjukkan penguasaan dalam mengeksplorasi dan mengevaluasi informasi dalam teks berita</v>
      </c>
      <c r="AJ54" s="322" t="str">
        <f>IF(MATEMATIKA!AE50="","",MATEMATIKA!AE50)</f>
        <v>Menunjukkan penguasaan dalam Menjelaskan dan menyelesaikan masalah yang berkaitan dengan rasio dua besaran, perbandingan senilai dan berbalik nilai.</v>
      </c>
      <c r="AK54" s="322" t="str">
        <f>IF(IPA!AE50="","",IPA!AE50)</f>
        <v>Menunjukkan penguasaan dalam Menyebutkan cabang-cabang ilmu Sains, merancang percobaan dengan metode ilmiah, serta melakukan pengukuran dan membaca skala dengan benar</v>
      </c>
      <c r="AL54" s="321" t="str">
        <f>IF(IPS!AE50="","",IPS!AE50)</f>
        <v>Menunjukkan penguasaan dalam mengidentifikasi kegiatan ekonomi</v>
      </c>
      <c r="AM54" s="322" t="str">
        <f>IF(B.Ing!AE50="","",B.Ing!AE50)</f>
        <v>Menunjukkan penguasaan dalam memahami maupun mengaplikasikan greetings, introduce ourself, hobbies, pronoun.</v>
      </c>
      <c r="AN54" s="322" t="str">
        <f>IF(PJOK!AE50="","",PJOK!AE50)</f>
        <v>Menunjukkan penguasaan dalam perilaku sportif dalam bermain</v>
      </c>
      <c r="AO54" s="322" t="str">
        <f>IF(Informatika!AE50="","",Informatika!AE50)</f>
        <v xml:space="preserve">Menunjukkan penguasaan dalam materi sistem komputer dan sistem operasi komputer </v>
      </c>
      <c r="AP54" s="322" t="str">
        <f>IF('SENI - PRAKARYA'!AE50="","",'SENI - PRAKARYA'!AE50)</f>
        <v>Menunjukkan penguasaan dalam Menguasai seni rupa dasar dan komposisi benda</v>
      </c>
      <c r="AQ54" s="322" t="str">
        <f>IF('BAHASA JAWA'!AE50="","",'BAHASA JAWA'!AE50)</f>
        <v>Menunjukkan penguasaan dalam Menelaah isi teks deskriptif tentang peristiwa budaya dan menanggapi isi teks deskriptif tentang peristiwa budaya dengan ragam krama.</v>
      </c>
      <c r="AR54" s="321" t="str">
        <f>IF('AQIDAH - AKHLAK'!AF50="","",'AQIDAH - AKHLAK'!AF50)</f>
        <v xml:space="preserve">Perlu bantuan dalam Menganalisis tugas dan sifat malaikat Allah serta makhluk gaib lainnya dan Menyajikan hasil analisis keterkaitan sifat malaikat dan syaitan dengan perilaku manusia. </v>
      </c>
      <c r="AS54" s="322" t="str">
        <f>IF('QUR''AN HADITS'!AF50="","",'QUR''AN HADITS'!AF50)</f>
        <v>Perlu bantuan dalam Memahami serta mampu mempraktikkan hukum bacaan mad thobi'I, mad wajib muttashil, dan mad jais munfashil dalam surat pendek pilihan</v>
      </c>
      <c r="AT54" s="323" t="str">
        <f>IF(FIQIH!AF50="","",FIQIH!AF50)</f>
        <v>Perlu bantuan dalam Menjelaskan pengertian, syarat, rukun, dan ketentuan dalam shalat jum'at beserta ketentuan-ketentuan dalam khutbah jum'at dan amaliyah - amaliyah sunnah yang disyariatkan dihari jum'at</v>
      </c>
      <c r="AU54" s="322" t="str">
        <f>IF(SKI!AF50="","",SKI!AF50)</f>
        <v>Perlu bantuan dalam Menganalisis kondisi masyarakat arab pra Islam .</v>
      </c>
      <c r="AV54" s="322" t="str">
        <f>IF('BAHASA ARAB'!AF50="","",'BAHASA ARAB'!AF50)</f>
        <v xml:space="preserve">Perlu bantuan dalam Materi kalimat istifham </v>
      </c>
      <c r="AW54" s="322" t="str">
        <f>IF('KE NU AN'!AF50="","",'KE NU AN'!AF50)</f>
        <v>Perlu bantuan dalam menjelaskan memahami tentang struktur organisai  NU, kepengurusan NU dan tugasnya, lembaga dan badan otonom NU dan perangkat organisasi Nu</v>
      </c>
      <c r="AX54" s="322" t="str">
        <f>IF(PAIS!AI50="","",PAIS!AI50)</f>
        <v/>
      </c>
      <c r="AY54" s="322" t="str">
        <f>IF(PPKn!AF50="","",PPKn!AF50)</f>
        <v xml:space="preserve">Perlu bantuan dalam menghargai dan menjelaskan keragaman Gender, suku, ras, agama, antar golongan dan budaya Indonesia </v>
      </c>
      <c r="AZ54" s="322" t="str">
        <f>IF('BAHASA INDONESIA'!AF50="","",'BAHASA INDONESIA'!AF50)</f>
        <v>Perlu bantuan dalam mengeksplorasi dan mengevaluasi informasi dalam teks berita</v>
      </c>
      <c r="BA54" s="322" t="str">
        <f>IF(MATEMATIKA!AF50="","",MATEMATIKA!AF50)</f>
        <v>Perlu bantuan dalam Menjelaskan dan menyelesaikan masalah yang berkaitan dengan rasio dua besaran, perbandingan senilai dan berbalik nilai.</v>
      </c>
      <c r="BB54" s="322" t="str">
        <f>IF(IPA!AF50="","",IPA!AF50)</f>
        <v>Perlu bantuan dalam Menyebutkan cabang-cabang ilmu Sains, merancang percobaan dengan metode ilmiah, serta melakukan pengukuran dan membaca skala dengan benar</v>
      </c>
      <c r="BC54" s="321" t="str">
        <f>IF(IPS!AF50="","",IPS!AF50)</f>
        <v>Perlu bantuan dalam mengidentifikasi kegiatan ekonomi</v>
      </c>
      <c r="BD54" s="322" t="str">
        <f>IF(B.Ing!AF50="","",B.Ing!AF50)</f>
        <v>Perlu bantuan dalam memahami maupun mengaplikasikan greetings, introduce ourself, hobbies, pronoun.</v>
      </c>
      <c r="BE54" s="322" t="str">
        <f>IF(PJOK!AF50="","",PJOK!AF50)</f>
        <v>Perlu bantuan dalam perilaku sportif dalam bermain</v>
      </c>
      <c r="BF54" s="322" t="str">
        <f>IF(Informatika!AF50="","",Informatika!AF50)</f>
        <v xml:space="preserve">Perlu bantuan dalam materi sistem komputer dan sistem operasi komputer </v>
      </c>
      <c r="BG54" s="322" t="str">
        <f>IF('SENI - PRAKARYA'!AF50="","",'SENI - PRAKARYA'!AF50)</f>
        <v>Perlu bantuan dalam Menguasai seni rupa dasar dan komposisi benda</v>
      </c>
      <c r="BH54" s="322" t="str">
        <f>IF('BAHASA JAWA'!AF50="","",'BAHASA JAWA'!AF50)</f>
        <v>Perlu bantuan dalam Menelaah isi teks deskriptif tentang peristiwa budaya dan menanggapi isi teks deskriptif tentang peristiwa budaya dengan ragam krama.</v>
      </c>
    </row>
    <row r="55" spans="1:60" ht="33.950000000000003" customHeight="1" x14ac:dyDescent="0.25">
      <c r="A55" s="165"/>
      <c r="B55" s="430"/>
      <c r="C55" s="431"/>
      <c r="D55" s="431"/>
      <c r="E55" s="432"/>
      <c r="F55" s="433"/>
      <c r="G55" s="274"/>
      <c r="H55" s="274"/>
      <c r="I55" s="274"/>
      <c r="J55" s="274"/>
      <c r="K55" s="274"/>
      <c r="L55" s="274"/>
      <c r="M55" s="274"/>
      <c r="N55" s="274"/>
      <c r="O55" s="274"/>
      <c r="P55" s="274"/>
      <c r="Q55" s="274"/>
      <c r="R55" s="274"/>
      <c r="S55" s="274"/>
      <c r="T55" s="274"/>
      <c r="U55" s="274"/>
      <c r="V55" s="274"/>
      <c r="W55" s="274"/>
      <c r="X55" s="276"/>
      <c r="Y55" s="275"/>
      <c r="Z55" s="268"/>
      <c r="AA55" s="321"/>
      <c r="AB55" s="322"/>
      <c r="AC55" s="323"/>
      <c r="AD55" s="322"/>
      <c r="AE55" s="322"/>
      <c r="AF55" s="322"/>
      <c r="AG55" s="322"/>
      <c r="AH55" s="322"/>
      <c r="AI55" s="322"/>
      <c r="AJ55" s="322"/>
      <c r="AK55" s="322"/>
      <c r="AL55" s="321"/>
      <c r="AM55" s="322"/>
      <c r="AN55" s="322"/>
      <c r="AO55" s="322"/>
      <c r="AP55" s="322"/>
      <c r="AQ55" s="322"/>
      <c r="AR55" s="321"/>
      <c r="AS55" s="322"/>
      <c r="AT55" s="323"/>
      <c r="AU55" s="322"/>
      <c r="AV55" s="322"/>
      <c r="AW55" s="322"/>
      <c r="AX55" s="322"/>
      <c r="AY55" s="322"/>
      <c r="AZ55" s="322"/>
      <c r="BA55" s="322"/>
      <c r="BB55" s="322"/>
      <c r="BC55" s="321"/>
      <c r="BD55" s="322"/>
      <c r="BE55" s="322"/>
      <c r="BF55" s="322"/>
      <c r="BG55" s="322"/>
      <c r="BH55" s="322"/>
    </row>
    <row r="56" spans="1:60" ht="33.950000000000003" customHeight="1" thickBot="1" x14ac:dyDescent="0.3">
      <c r="A56" s="165"/>
      <c r="B56" s="419"/>
      <c r="C56" s="420"/>
      <c r="D56" s="420"/>
      <c r="E56" s="421"/>
      <c r="F56" s="422"/>
      <c r="G56" s="423"/>
      <c r="H56" s="423"/>
      <c r="I56" s="423"/>
      <c r="J56" s="423"/>
      <c r="K56" s="423"/>
      <c r="L56" s="423"/>
      <c r="M56" s="424"/>
      <c r="N56" s="423"/>
      <c r="O56" s="423"/>
      <c r="P56" s="423"/>
      <c r="Q56" s="423"/>
      <c r="R56" s="423"/>
      <c r="S56" s="423"/>
      <c r="T56" s="423"/>
      <c r="U56" s="423"/>
      <c r="V56" s="423"/>
      <c r="W56" s="423"/>
      <c r="X56" s="425"/>
      <c r="Y56" s="426"/>
      <c r="Z56" s="427"/>
      <c r="AA56" s="321"/>
      <c r="AB56" s="428"/>
      <c r="AC56" s="429"/>
      <c r="AD56" s="428"/>
      <c r="AE56" s="428"/>
      <c r="AF56" s="428"/>
      <c r="AG56" s="428"/>
      <c r="AH56" s="428"/>
      <c r="AI56" s="428"/>
      <c r="AJ56" s="428"/>
      <c r="AK56" s="428"/>
      <c r="AL56" s="321"/>
      <c r="AM56" s="428"/>
      <c r="AN56" s="428"/>
      <c r="AO56" s="428"/>
      <c r="AP56" s="428"/>
      <c r="AQ56" s="428"/>
      <c r="AR56" s="321"/>
      <c r="AS56" s="428"/>
      <c r="AT56" s="429"/>
      <c r="AU56" s="428"/>
      <c r="AV56" s="428"/>
      <c r="AW56" s="428"/>
      <c r="AX56" s="428"/>
      <c r="AY56" s="428"/>
      <c r="AZ56" s="428"/>
      <c r="BA56" s="428"/>
      <c r="BB56" s="428"/>
      <c r="BC56" s="321"/>
      <c r="BD56" s="428"/>
      <c r="BE56" s="428"/>
      <c r="BF56" s="428"/>
      <c r="BG56" s="428"/>
      <c r="BH56" s="428"/>
    </row>
    <row r="57" spans="1:60" ht="17.25" customHeight="1" x14ac:dyDescent="0.25">
      <c r="A57" s="51"/>
      <c r="B57" s="134"/>
      <c r="C57" s="135"/>
      <c r="D57" s="136"/>
      <c r="E57" s="152"/>
      <c r="F57" s="135"/>
      <c r="G57" s="160"/>
      <c r="H57" s="160"/>
      <c r="I57" s="160"/>
      <c r="J57" s="160"/>
      <c r="K57" s="160"/>
      <c r="L57" s="160"/>
      <c r="M57" s="160"/>
      <c r="N57" s="160"/>
      <c r="O57" s="160"/>
      <c r="P57" s="160"/>
      <c r="Q57" s="160"/>
      <c r="V57" s="160"/>
      <c r="W57" s="160"/>
      <c r="X57" s="160"/>
      <c r="Y57" s="160"/>
      <c r="Z57" s="160"/>
      <c r="AA57" s="161"/>
      <c r="AB57" s="161"/>
      <c r="AC57" s="161"/>
      <c r="AD57" s="161"/>
      <c r="AE57" s="161"/>
      <c r="AF57" s="161"/>
      <c r="AG57" s="161"/>
      <c r="AH57" s="161"/>
      <c r="AI57" s="161"/>
      <c r="AJ57" s="161"/>
      <c r="AK57" s="161"/>
      <c r="AL57" s="161"/>
      <c r="AM57" s="161"/>
      <c r="AN57" s="161"/>
      <c r="AO57" s="161"/>
      <c r="AP57" s="161"/>
      <c r="AQ57" s="161"/>
      <c r="AR57" s="161"/>
      <c r="AS57" s="161"/>
      <c r="AT57" s="161"/>
      <c r="AU57" s="161"/>
      <c r="AV57" s="161"/>
    </row>
    <row r="58" spans="1:60" ht="17.25" customHeight="1" x14ac:dyDescent="0.25">
      <c r="A58" s="51"/>
      <c r="B58" s="127"/>
      <c r="C58" s="128"/>
      <c r="D58" s="125"/>
      <c r="E58" s="153"/>
      <c r="F58" s="126"/>
      <c r="G58" s="126"/>
      <c r="H58" s="126"/>
      <c r="I58" s="126"/>
      <c r="J58" s="126"/>
      <c r="K58" s="126"/>
      <c r="L58" s="126"/>
      <c r="M58" s="126"/>
      <c r="N58" s="126"/>
      <c r="O58" s="126"/>
      <c r="P58" s="126"/>
      <c r="Q58" s="126"/>
      <c r="R58" s="786" t="str">
        <f>Rapor1!K72</f>
        <v>Pegandon, 14 Desember 2024</v>
      </c>
      <c r="S58" s="787"/>
      <c r="T58" s="787"/>
      <c r="U58" s="788"/>
      <c r="V58" s="126"/>
      <c r="W58" s="126"/>
      <c r="X58" s="126"/>
      <c r="Y58" s="126"/>
      <c r="Z58" s="126"/>
      <c r="AA58" s="126"/>
      <c r="AB58" s="126"/>
      <c r="AC58" s="126"/>
      <c r="AD58" s="126"/>
      <c r="AE58" s="126"/>
      <c r="AF58" s="126"/>
      <c r="AG58" s="126"/>
      <c r="AH58" s="126"/>
      <c r="AI58" s="126"/>
      <c r="AJ58" s="126"/>
      <c r="AK58" s="126"/>
      <c r="AL58" s="126"/>
      <c r="AM58" s="126"/>
      <c r="AN58" s="126"/>
      <c r="AO58" s="126"/>
      <c r="AP58" s="126"/>
      <c r="AQ58" s="126"/>
      <c r="AR58" s="126"/>
      <c r="AS58" s="126"/>
      <c r="AT58" s="126"/>
      <c r="AU58" s="126"/>
      <c r="AV58" s="126"/>
    </row>
    <row r="59" spans="1:60" ht="17.25" customHeight="1" x14ac:dyDescent="0.25">
      <c r="A59" s="51"/>
      <c r="B59" s="127"/>
      <c r="C59" s="162"/>
      <c r="D59" s="163"/>
      <c r="E59" s="153"/>
      <c r="F59" s="126"/>
      <c r="G59" s="126"/>
      <c r="H59" s="126"/>
      <c r="I59" s="126"/>
      <c r="J59" s="126"/>
      <c r="K59" s="126"/>
      <c r="L59" s="126"/>
      <c r="M59" s="126"/>
      <c r="N59" s="126"/>
      <c r="O59" s="126"/>
      <c r="P59" s="126"/>
      <c r="Q59" s="126"/>
      <c r="R59" s="786" t="str">
        <f>Rapor1!K73</f>
        <v>Wali Kelas,</v>
      </c>
      <c r="S59" s="787"/>
      <c r="T59" s="787"/>
      <c r="U59" s="788"/>
      <c r="V59" s="126"/>
      <c r="W59" s="126"/>
      <c r="X59" s="126"/>
      <c r="Y59" s="126"/>
      <c r="Z59" s="126"/>
      <c r="AA59" s="126"/>
      <c r="AB59" s="126"/>
      <c r="AC59" s="126"/>
      <c r="AD59" s="126"/>
      <c r="AE59" s="126"/>
      <c r="AF59" s="126"/>
      <c r="AG59" s="126"/>
      <c r="AH59" s="126"/>
      <c r="AI59" s="126"/>
      <c r="AJ59" s="126"/>
      <c r="AK59" s="126"/>
      <c r="AL59" s="126"/>
      <c r="AM59" s="126"/>
      <c r="AN59" s="126"/>
      <c r="AO59" s="126"/>
      <c r="AP59" s="126"/>
      <c r="AQ59" s="126"/>
      <c r="AR59" s="126"/>
      <c r="AS59" s="126"/>
      <c r="AT59" s="126"/>
      <c r="AU59" s="126"/>
      <c r="AV59" s="126"/>
    </row>
    <row r="60" spans="1:60" ht="17.25" customHeight="1" x14ac:dyDescent="0.25">
      <c r="A60" s="51"/>
      <c r="B60" s="127"/>
      <c r="C60" s="162"/>
      <c r="D60" s="163"/>
      <c r="E60" s="153"/>
      <c r="F60" s="126"/>
      <c r="G60" s="126"/>
      <c r="H60" s="126"/>
      <c r="I60" s="126"/>
      <c r="J60" s="126"/>
      <c r="K60" s="126"/>
      <c r="L60" s="126"/>
      <c r="M60" s="126"/>
      <c r="N60" s="126"/>
      <c r="O60" s="126"/>
      <c r="P60" s="126"/>
      <c r="Q60" s="126"/>
      <c r="R60" s="164"/>
      <c r="S60" s="164"/>
      <c r="T60" s="164"/>
      <c r="U60" s="164"/>
      <c r="V60" s="126"/>
      <c r="W60" s="126"/>
      <c r="X60" s="126"/>
      <c r="Y60" s="126"/>
      <c r="Z60" s="126"/>
      <c r="AA60" s="126"/>
      <c r="AB60" s="126"/>
      <c r="AC60" s="126"/>
      <c r="AD60" s="126"/>
      <c r="AE60" s="126"/>
      <c r="AF60" s="126"/>
      <c r="AG60" s="126"/>
      <c r="AH60" s="126"/>
      <c r="AI60" s="126"/>
      <c r="AJ60" s="126"/>
      <c r="AK60" s="126"/>
      <c r="AL60" s="126"/>
      <c r="AM60" s="126"/>
      <c r="AN60" s="126"/>
      <c r="AO60" s="126"/>
      <c r="AP60" s="126"/>
      <c r="AQ60" s="126"/>
      <c r="AR60" s="126"/>
      <c r="AS60" s="126"/>
      <c r="AT60" s="126"/>
      <c r="AU60" s="126"/>
      <c r="AV60" s="126"/>
    </row>
    <row r="61" spans="1:60" ht="17.25" customHeight="1" x14ac:dyDescent="0.25">
      <c r="A61" s="51"/>
      <c r="B61" s="127"/>
      <c r="C61" s="162"/>
      <c r="D61" s="163"/>
      <c r="E61" s="153"/>
      <c r="F61" s="126"/>
      <c r="G61" s="126"/>
      <c r="H61" s="126"/>
      <c r="I61" s="126"/>
      <c r="J61" s="126"/>
      <c r="K61" s="126"/>
      <c r="L61" s="126"/>
      <c r="M61" s="126"/>
      <c r="N61" s="126"/>
      <c r="O61" s="126"/>
      <c r="P61" s="126"/>
      <c r="Q61" s="126"/>
      <c r="R61" s="164"/>
      <c r="S61" s="164"/>
      <c r="T61" s="164"/>
      <c r="U61" s="164"/>
      <c r="V61" s="126"/>
      <c r="W61" s="126"/>
      <c r="X61" s="126"/>
      <c r="Y61" s="126"/>
      <c r="Z61" s="126"/>
      <c r="AA61" s="126"/>
      <c r="AB61" s="126"/>
      <c r="AC61" s="126"/>
      <c r="AD61" s="126"/>
      <c r="AE61" s="126"/>
      <c r="AF61" s="126"/>
      <c r="AG61" s="126"/>
      <c r="AH61" s="126"/>
      <c r="AI61" s="126"/>
      <c r="AJ61" s="126"/>
      <c r="AK61" s="126"/>
      <c r="AL61" s="126"/>
      <c r="AM61" s="126"/>
      <c r="AN61" s="126"/>
      <c r="AO61" s="126"/>
      <c r="AP61" s="126"/>
      <c r="AQ61" s="126"/>
      <c r="AR61" s="126"/>
      <c r="AS61" s="126"/>
      <c r="AT61" s="126"/>
      <c r="AU61" s="126"/>
      <c r="AV61" s="126"/>
    </row>
    <row r="62" spans="1:60" ht="17.25" customHeight="1" x14ac:dyDescent="0.25">
      <c r="A62" s="51"/>
      <c r="B62" s="127"/>
      <c r="C62" s="162"/>
      <c r="D62" s="163"/>
      <c r="E62" s="153"/>
      <c r="F62" s="126"/>
      <c r="G62" s="126"/>
      <c r="H62" s="126"/>
      <c r="I62" s="126"/>
      <c r="J62" s="126"/>
      <c r="K62" s="126"/>
      <c r="L62" s="126"/>
      <c r="M62" s="126"/>
      <c r="N62" s="126"/>
      <c r="O62" s="126"/>
      <c r="P62" s="126"/>
      <c r="Q62" s="126"/>
      <c r="R62" s="164"/>
      <c r="S62" s="164"/>
      <c r="T62" s="164"/>
      <c r="U62" s="164"/>
      <c r="V62" s="126"/>
      <c r="W62" s="126"/>
      <c r="X62" s="126"/>
      <c r="Y62" s="126"/>
      <c r="Z62" s="126"/>
      <c r="AA62" s="126"/>
      <c r="AB62" s="126"/>
      <c r="AC62" s="126"/>
      <c r="AD62" s="126"/>
      <c r="AE62" s="126"/>
      <c r="AF62" s="126"/>
      <c r="AG62" s="126"/>
      <c r="AH62" s="126"/>
      <c r="AI62" s="126"/>
      <c r="AJ62" s="126"/>
      <c r="AK62" s="126"/>
      <c r="AL62" s="126"/>
      <c r="AM62" s="126"/>
      <c r="AN62" s="126"/>
      <c r="AO62" s="126"/>
      <c r="AP62" s="126"/>
      <c r="AQ62" s="126"/>
      <c r="AR62" s="126"/>
      <c r="AS62" s="126"/>
      <c r="AT62" s="126"/>
      <c r="AU62" s="126"/>
      <c r="AV62" s="126"/>
    </row>
    <row r="63" spans="1:60" ht="17.25" customHeight="1" x14ac:dyDescent="0.25">
      <c r="A63" s="51"/>
      <c r="B63" s="127"/>
      <c r="C63" s="162"/>
      <c r="D63" s="163"/>
      <c r="E63" s="153"/>
      <c r="F63" s="126"/>
      <c r="G63" s="126"/>
      <c r="H63" s="126"/>
      <c r="I63" s="126"/>
      <c r="J63" s="126"/>
      <c r="K63" s="126"/>
      <c r="L63" s="126"/>
      <c r="M63" s="126"/>
      <c r="N63" s="126"/>
      <c r="O63" s="126"/>
      <c r="P63" s="126"/>
      <c r="Q63" s="126"/>
      <c r="R63" s="789" t="str">
        <f>Rapor1!K75</f>
        <v>PUJI YULIANI, S.Pd</v>
      </c>
      <c r="S63" s="790"/>
      <c r="T63" s="790"/>
      <c r="U63" s="791"/>
      <c r="V63" s="126"/>
      <c r="W63" s="126"/>
      <c r="X63" s="126"/>
      <c r="Y63" s="126"/>
      <c r="Z63" s="126"/>
      <c r="AA63" s="126"/>
      <c r="AB63" s="126"/>
      <c r="AC63" s="126"/>
      <c r="AD63" s="126"/>
      <c r="AE63" s="126"/>
      <c r="AF63" s="126"/>
      <c r="AG63" s="126"/>
      <c r="AH63" s="126"/>
      <c r="AI63" s="126"/>
      <c r="AJ63" s="126"/>
      <c r="AK63" s="126"/>
      <c r="AL63" s="126"/>
      <c r="AM63" s="126"/>
      <c r="AN63" s="126"/>
      <c r="AO63" s="126"/>
      <c r="AP63" s="126"/>
      <c r="AQ63" s="126"/>
      <c r="AR63" s="126"/>
      <c r="AS63" s="126"/>
      <c r="AT63" s="126"/>
      <c r="AU63" s="126"/>
      <c r="AV63" s="126"/>
    </row>
    <row r="64" spans="1:60" ht="17.25" customHeight="1" x14ac:dyDescent="0.25">
      <c r="A64" s="51"/>
      <c r="B64" s="127"/>
      <c r="C64" s="162"/>
      <c r="D64" s="163"/>
      <c r="E64" s="153"/>
      <c r="F64" s="126"/>
      <c r="G64" s="126"/>
      <c r="H64" s="126"/>
      <c r="I64" s="126"/>
      <c r="J64" s="126"/>
      <c r="K64" s="126"/>
      <c r="L64" s="126"/>
      <c r="M64" s="126"/>
      <c r="N64" s="126"/>
      <c r="O64" s="126"/>
      <c r="P64" s="126"/>
      <c r="Q64" s="126"/>
      <c r="R64" s="783" t="str">
        <f>Rapor1!K76</f>
        <v>NIP. -</v>
      </c>
      <c r="S64" s="784"/>
      <c r="T64" s="784"/>
      <c r="U64" s="785"/>
      <c r="V64" s="126"/>
      <c r="W64" s="126"/>
      <c r="X64" s="126"/>
      <c r="Y64" s="126"/>
      <c r="Z64" s="126"/>
      <c r="AA64" s="126"/>
      <c r="AB64" s="126"/>
      <c r="AC64" s="126"/>
      <c r="AD64" s="126"/>
      <c r="AE64" s="126"/>
      <c r="AF64" s="126"/>
      <c r="AG64" s="126"/>
      <c r="AH64" s="126"/>
      <c r="AI64" s="126"/>
      <c r="AJ64" s="126"/>
      <c r="AK64" s="126"/>
      <c r="AL64" s="126"/>
      <c r="AM64" s="126"/>
      <c r="AN64" s="126"/>
      <c r="AO64" s="126"/>
      <c r="AP64" s="126"/>
      <c r="AQ64" s="126"/>
      <c r="AR64" s="126"/>
      <c r="AS64" s="126"/>
      <c r="AT64" s="126"/>
      <c r="AU64" s="126"/>
      <c r="AV64" s="126"/>
    </row>
    <row r="65" spans="1:62" ht="21" customHeight="1" x14ac:dyDescent="0.25">
      <c r="A65" s="51"/>
      <c r="B65" s="123"/>
      <c r="C65" s="135"/>
      <c r="D65" s="136"/>
      <c r="E65" s="154"/>
      <c r="F65" s="124"/>
      <c r="G65" s="161"/>
      <c r="H65" s="161"/>
      <c r="I65" s="161"/>
      <c r="J65" s="161"/>
      <c r="K65" s="161"/>
      <c r="L65" s="161"/>
      <c r="M65" s="161"/>
      <c r="N65" s="161"/>
      <c r="O65" s="161"/>
      <c r="P65" s="161"/>
      <c r="Q65" s="161"/>
      <c r="R65" s="161"/>
      <c r="S65" s="161"/>
      <c r="T65" s="161"/>
      <c r="U65" s="161"/>
      <c r="V65" s="161"/>
      <c r="W65" s="161"/>
      <c r="X65" s="161"/>
      <c r="Y65" s="161"/>
      <c r="Z65" s="161"/>
      <c r="AA65" s="161"/>
      <c r="AB65" s="161"/>
      <c r="AC65" s="161"/>
      <c r="AD65" s="161"/>
      <c r="AE65" s="161"/>
      <c r="AF65" s="161"/>
      <c r="AG65" s="161"/>
      <c r="AH65" s="161"/>
      <c r="AI65" s="161"/>
      <c r="AJ65" s="161"/>
      <c r="AK65" s="161"/>
      <c r="AL65" s="161"/>
      <c r="AM65" s="161"/>
      <c r="AN65" s="161"/>
      <c r="AO65" s="161"/>
      <c r="AP65" s="161"/>
      <c r="AQ65" s="161"/>
      <c r="AR65" s="161"/>
      <c r="AS65" s="161"/>
      <c r="AT65" s="161"/>
      <c r="AU65" s="161"/>
      <c r="AV65" s="161"/>
    </row>
    <row r="66" spans="1:62" ht="21" hidden="1" customHeight="1" x14ac:dyDescent="0.25">
      <c r="A66" s="51"/>
      <c r="B66" s="132"/>
      <c r="C66" s="132"/>
      <c r="D66" s="131"/>
      <c r="E66" s="155"/>
      <c r="F66" s="137"/>
      <c r="G66" s="138"/>
      <c r="H66" s="138"/>
      <c r="I66" s="138"/>
      <c r="J66" s="138"/>
      <c r="K66" s="138"/>
      <c r="L66" s="138"/>
      <c r="M66" s="138"/>
      <c r="N66" s="138"/>
      <c r="O66" s="138"/>
      <c r="P66" s="138"/>
      <c r="Q66" s="138"/>
      <c r="R66" s="138"/>
      <c r="S66" s="138"/>
      <c r="T66" s="138"/>
      <c r="U66" s="138"/>
      <c r="V66" s="138"/>
      <c r="W66" s="138"/>
      <c r="X66" s="138"/>
      <c r="Y66" s="138"/>
      <c r="Z66" s="138"/>
      <c r="AA66" s="138"/>
      <c r="AB66" s="138"/>
      <c r="AC66" s="138"/>
      <c r="AD66" s="138"/>
      <c r="AE66" s="138"/>
      <c r="AF66" s="138"/>
      <c r="AG66" s="138"/>
      <c r="AH66" s="138"/>
      <c r="AI66" s="138"/>
      <c r="AJ66" s="138"/>
      <c r="AK66" s="138"/>
      <c r="AL66" s="138"/>
      <c r="AM66" s="138"/>
      <c r="AN66" s="138"/>
      <c r="AO66" s="138"/>
      <c r="AP66" s="138"/>
      <c r="AQ66" s="138"/>
      <c r="AR66" s="138"/>
      <c r="AS66" s="138"/>
      <c r="AT66" s="138"/>
      <c r="AU66" s="138"/>
      <c r="AV66" s="138"/>
    </row>
    <row r="67" spans="1:62" ht="23.25" customHeight="1" x14ac:dyDescent="0.25">
      <c r="A67" s="139"/>
      <c r="B67" s="140">
        <v>1</v>
      </c>
      <c r="C67" s="140">
        <v>2</v>
      </c>
      <c r="D67" s="140">
        <v>3</v>
      </c>
      <c r="E67" s="140">
        <v>4</v>
      </c>
      <c r="F67" s="140">
        <v>5</v>
      </c>
      <c r="G67" s="140">
        <v>6</v>
      </c>
      <c r="H67" s="140">
        <v>7</v>
      </c>
      <c r="I67" s="140">
        <v>8</v>
      </c>
      <c r="J67" s="140">
        <v>9</v>
      </c>
      <c r="K67" s="140">
        <v>10</v>
      </c>
      <c r="L67" s="140">
        <v>11</v>
      </c>
      <c r="M67" s="140">
        <v>12</v>
      </c>
      <c r="N67" s="140">
        <v>13</v>
      </c>
      <c r="O67" s="140">
        <v>14</v>
      </c>
      <c r="P67" s="140">
        <v>15</v>
      </c>
      <c r="Q67" s="140">
        <v>16</v>
      </c>
      <c r="R67" s="140">
        <v>17</v>
      </c>
      <c r="S67" s="140">
        <v>18</v>
      </c>
      <c r="T67" s="140">
        <v>19</v>
      </c>
      <c r="U67" s="140">
        <v>20</v>
      </c>
      <c r="V67" s="140">
        <v>21</v>
      </c>
      <c r="W67" s="140">
        <v>22</v>
      </c>
      <c r="X67" s="140">
        <v>23</v>
      </c>
      <c r="Y67" s="140">
        <v>24</v>
      </c>
      <c r="Z67" s="140">
        <v>25</v>
      </c>
      <c r="AA67" s="140">
        <v>26</v>
      </c>
      <c r="AB67" s="140">
        <v>27</v>
      </c>
      <c r="AC67" s="140">
        <v>28</v>
      </c>
      <c r="AD67" s="140">
        <v>29</v>
      </c>
      <c r="AE67" s="140">
        <v>30</v>
      </c>
      <c r="AF67" s="140">
        <v>31</v>
      </c>
      <c r="AG67" s="140">
        <v>32</v>
      </c>
      <c r="AH67" s="140">
        <v>33</v>
      </c>
      <c r="AI67" s="140">
        <v>34</v>
      </c>
      <c r="AJ67" s="140">
        <v>35</v>
      </c>
      <c r="AK67" s="140">
        <v>36</v>
      </c>
      <c r="AL67" s="140">
        <v>37</v>
      </c>
      <c r="AM67" s="140">
        <v>38</v>
      </c>
      <c r="AN67" s="140">
        <v>39</v>
      </c>
      <c r="AO67" s="140">
        <v>40</v>
      </c>
      <c r="AP67" s="140">
        <v>41</v>
      </c>
      <c r="AQ67" s="140">
        <v>42</v>
      </c>
      <c r="AR67" s="140">
        <v>43</v>
      </c>
      <c r="AS67" s="140">
        <v>44</v>
      </c>
      <c r="AT67" s="140">
        <v>45</v>
      </c>
      <c r="AU67" s="140">
        <v>46</v>
      </c>
      <c r="AV67" s="140">
        <v>47</v>
      </c>
      <c r="AW67" s="140">
        <v>48</v>
      </c>
      <c r="AX67" s="140">
        <v>49</v>
      </c>
      <c r="AY67" s="140">
        <v>50</v>
      </c>
      <c r="AZ67" s="140">
        <v>51</v>
      </c>
      <c r="BA67" s="140">
        <v>52</v>
      </c>
      <c r="BB67" s="140">
        <v>53</v>
      </c>
      <c r="BC67" s="140">
        <v>54</v>
      </c>
      <c r="BD67" s="140">
        <v>55</v>
      </c>
      <c r="BE67" s="140">
        <v>56</v>
      </c>
      <c r="BF67" s="140">
        <v>57</v>
      </c>
      <c r="BG67" s="140">
        <v>58</v>
      </c>
      <c r="BH67" s="140">
        <v>59</v>
      </c>
      <c r="BI67" s="140">
        <v>60</v>
      </c>
      <c r="BJ67" s="140">
        <v>61</v>
      </c>
    </row>
    <row r="68" spans="1:62" ht="17.25" customHeight="1" x14ac:dyDescent="0.25">
      <c r="A68" s="51"/>
      <c r="B68" s="119"/>
      <c r="C68" s="141"/>
      <c r="D68" s="120"/>
      <c r="E68" s="121"/>
      <c r="F68" s="133"/>
      <c r="G68" s="122"/>
      <c r="H68" s="122"/>
      <c r="I68" s="122"/>
      <c r="J68" s="122"/>
      <c r="K68" s="122"/>
      <c r="L68" s="122"/>
      <c r="M68" s="122"/>
      <c r="N68" s="122"/>
      <c r="O68" s="122"/>
      <c r="P68" s="122"/>
      <c r="Q68" s="122"/>
      <c r="R68" s="122"/>
      <c r="S68" s="122"/>
      <c r="T68" s="122"/>
      <c r="U68" s="122"/>
      <c r="V68" s="122"/>
      <c r="W68" s="122"/>
      <c r="X68" s="138"/>
      <c r="Y68" s="138"/>
      <c r="Z68" s="138"/>
    </row>
    <row r="69" spans="1:62" ht="17.25" hidden="1" customHeight="1" x14ac:dyDescent="0.25">
      <c r="A69" s="51"/>
      <c r="B69" s="52"/>
      <c r="C69" s="142"/>
      <c r="D69" s="53"/>
      <c r="E69" s="54"/>
      <c r="F69" s="55"/>
      <c r="G69" s="109"/>
      <c r="H69" s="109"/>
      <c r="I69" s="109"/>
      <c r="J69" s="109"/>
      <c r="K69" s="109"/>
      <c r="L69" s="109"/>
      <c r="M69" s="109"/>
      <c r="N69" s="109"/>
      <c r="O69" s="109"/>
      <c r="P69" s="109"/>
      <c r="Q69" s="109"/>
      <c r="R69" s="109"/>
      <c r="S69" s="109"/>
      <c r="T69" s="109"/>
      <c r="U69" s="109"/>
      <c r="V69" s="109"/>
      <c r="W69" s="109"/>
      <c r="X69" s="227"/>
      <c r="Y69" s="227"/>
      <c r="Z69" s="227"/>
    </row>
    <row r="70" spans="1:62" ht="17.25" hidden="1" customHeight="1" x14ac:dyDescent="0.25">
      <c r="A70" s="51"/>
      <c r="B70" s="119"/>
      <c r="C70" s="141"/>
      <c r="D70" s="120"/>
      <c r="E70" s="121"/>
      <c r="F70" s="133"/>
      <c r="G70" s="122"/>
      <c r="H70" s="122"/>
      <c r="I70" s="122"/>
      <c r="J70" s="122"/>
      <c r="K70" s="122"/>
      <c r="L70" s="122"/>
      <c r="M70" s="122"/>
      <c r="N70" s="122"/>
      <c r="O70" s="122"/>
      <c r="P70" s="122"/>
      <c r="Q70" s="122"/>
      <c r="R70" s="122"/>
      <c r="S70" s="122"/>
      <c r="T70" s="122"/>
      <c r="U70" s="122"/>
      <c r="V70" s="122"/>
      <c r="W70" s="122"/>
      <c r="X70" s="138"/>
      <c r="Y70" s="138"/>
      <c r="Z70" s="138"/>
    </row>
    <row r="71" spans="1:62" ht="17.25" hidden="1" customHeight="1" x14ac:dyDescent="0.25">
      <c r="A71" s="51"/>
      <c r="B71" s="52"/>
      <c r="C71" s="142"/>
      <c r="D71" s="53"/>
      <c r="E71" s="54"/>
      <c r="F71" s="55"/>
      <c r="G71" s="109"/>
      <c r="H71" s="109"/>
      <c r="I71" s="109"/>
      <c r="J71" s="109"/>
      <c r="K71" s="109"/>
      <c r="L71" s="109"/>
      <c r="M71" s="109"/>
      <c r="N71" s="109"/>
      <c r="O71" s="109"/>
      <c r="P71" s="109"/>
      <c r="Q71" s="109"/>
      <c r="R71" s="109"/>
      <c r="S71" s="109"/>
      <c r="T71" s="109"/>
      <c r="U71" s="109"/>
      <c r="V71" s="109"/>
      <c r="W71" s="109"/>
      <c r="X71" s="227"/>
      <c r="Y71" s="227"/>
      <c r="Z71" s="227"/>
    </row>
    <row r="72" spans="1:62" ht="17.25" hidden="1" customHeight="1" x14ac:dyDescent="0.25">
      <c r="A72" s="51"/>
      <c r="B72" s="119"/>
      <c r="C72" s="141"/>
      <c r="D72" s="120"/>
      <c r="E72" s="121"/>
      <c r="F72" s="133"/>
      <c r="G72" s="122"/>
      <c r="H72" s="122"/>
      <c r="I72" s="122"/>
      <c r="J72" s="122"/>
      <c r="K72" s="122"/>
      <c r="L72" s="122"/>
      <c r="M72" s="122"/>
      <c r="N72" s="122"/>
      <c r="O72" s="122"/>
      <c r="P72" s="122"/>
      <c r="Q72" s="122"/>
      <c r="R72" s="122"/>
      <c r="S72" s="122"/>
      <c r="T72" s="122"/>
      <c r="U72" s="122"/>
      <c r="V72" s="122"/>
      <c r="W72" s="122"/>
      <c r="X72" s="138"/>
      <c r="Y72" s="138"/>
      <c r="Z72" s="138"/>
    </row>
    <row r="73" spans="1:62" ht="17.25" hidden="1" customHeight="1" x14ac:dyDescent="0.25">
      <c r="A73" s="51"/>
      <c r="B73" s="52"/>
      <c r="C73" s="142"/>
      <c r="D73" s="53"/>
      <c r="E73" s="54"/>
      <c r="F73" s="55"/>
      <c r="G73" s="109"/>
      <c r="H73" s="109"/>
      <c r="I73" s="109"/>
      <c r="J73" s="109"/>
      <c r="K73" s="109"/>
      <c r="L73" s="109"/>
      <c r="M73" s="109"/>
      <c r="N73" s="109"/>
      <c r="O73" s="109"/>
      <c r="P73" s="109"/>
      <c r="Q73" s="109"/>
      <c r="R73" s="109"/>
      <c r="S73" s="109"/>
      <c r="T73" s="109"/>
      <c r="U73" s="109"/>
      <c r="V73" s="109"/>
      <c r="W73" s="109"/>
      <c r="X73" s="227"/>
      <c r="Y73" s="227"/>
      <c r="Z73" s="227"/>
    </row>
    <row r="74" spans="1:62" ht="17.25" hidden="1" customHeight="1" x14ac:dyDescent="0.25">
      <c r="A74" s="51"/>
      <c r="B74" s="119"/>
      <c r="C74" s="141"/>
      <c r="D74" s="120"/>
      <c r="E74" s="121"/>
      <c r="F74" s="133"/>
      <c r="G74" s="122"/>
      <c r="H74" s="122"/>
      <c r="I74" s="122"/>
      <c r="J74" s="122"/>
      <c r="K74" s="122"/>
      <c r="L74" s="122"/>
      <c r="M74" s="122"/>
      <c r="N74" s="122"/>
      <c r="O74" s="122"/>
      <c r="P74" s="122"/>
      <c r="Q74" s="122"/>
      <c r="R74" s="122"/>
      <c r="S74" s="122"/>
      <c r="T74" s="122"/>
      <c r="U74" s="122"/>
      <c r="V74" s="122"/>
      <c r="W74" s="122"/>
      <c r="X74" s="138"/>
      <c r="Y74" s="138"/>
      <c r="Z74" s="138"/>
    </row>
    <row r="75" spans="1:62" ht="25.5" hidden="1" customHeight="1" x14ac:dyDescent="0.25">
      <c r="A75" s="51"/>
      <c r="B75" s="52"/>
      <c r="C75" s="142"/>
      <c r="D75" s="53"/>
      <c r="E75" s="54"/>
      <c r="F75" s="55"/>
      <c r="G75" s="109"/>
      <c r="H75" s="109"/>
      <c r="I75" s="109"/>
      <c r="J75" s="109"/>
      <c r="K75" s="109"/>
      <c r="L75" s="109"/>
      <c r="M75" s="109"/>
      <c r="N75" s="109"/>
      <c r="O75" s="109"/>
      <c r="P75" s="109"/>
      <c r="Q75" s="109"/>
      <c r="R75" s="109"/>
      <c r="S75" s="109"/>
      <c r="T75" s="109"/>
      <c r="U75" s="109"/>
      <c r="V75" s="109"/>
      <c r="W75" s="109"/>
      <c r="X75" s="227"/>
      <c r="Y75" s="227"/>
      <c r="Z75" s="227"/>
    </row>
    <row r="76" spans="1:62" ht="25.5" hidden="1" customHeight="1" x14ac:dyDescent="0.25"/>
    <row r="77" spans="1:62" ht="25.5" hidden="1" customHeight="1" x14ac:dyDescent="0.25"/>
    <row r="78" spans="1:62" ht="25.5" hidden="1" customHeight="1" x14ac:dyDescent="0.25"/>
    <row r="79" spans="1:62" ht="25.5" hidden="1" customHeight="1" x14ac:dyDescent="0.25"/>
    <row r="80" spans="1:62" ht="25.5" hidden="1" customHeight="1" x14ac:dyDescent="0.25"/>
    <row r="81" ht="25.5" hidden="1" customHeight="1" x14ac:dyDescent="0.25"/>
    <row r="82" ht="25.5" hidden="1" customHeight="1" x14ac:dyDescent="0.25"/>
    <row r="83" ht="25.5" hidden="1" customHeight="1" x14ac:dyDescent="0.25"/>
    <row r="84" ht="25.5" hidden="1" customHeight="1" x14ac:dyDescent="0.25"/>
    <row r="85" ht="25.5" hidden="1" customHeight="1" x14ac:dyDescent="0.25"/>
    <row r="86" ht="25.5" hidden="1" customHeight="1" x14ac:dyDescent="0.25"/>
    <row r="87" ht="25.5" hidden="1" customHeight="1" x14ac:dyDescent="0.25"/>
    <row r="88" ht="25.5" hidden="1" customHeight="1" x14ac:dyDescent="0.25"/>
    <row r="89" ht="25.5" hidden="1" customHeight="1" x14ac:dyDescent="0.25"/>
    <row r="90" x14ac:dyDescent="0.25"/>
  </sheetData>
  <sheetProtection autoFilter="0"/>
  <autoFilter ref="E12:E56" xr:uid="{00000000-0009-0000-0000-000016000000}"/>
  <dataConsolidate/>
  <mergeCells count="16">
    <mergeCell ref="AA11:AQ11"/>
    <mergeCell ref="AR11:BH11"/>
    <mergeCell ref="D11:D12"/>
    <mergeCell ref="B11:B12"/>
    <mergeCell ref="C11:C12"/>
    <mergeCell ref="Y11:Y12"/>
    <mergeCell ref="X11:X12"/>
    <mergeCell ref="Z11:Z12"/>
    <mergeCell ref="E2:W2"/>
    <mergeCell ref="E11:E12"/>
    <mergeCell ref="F11:F12"/>
    <mergeCell ref="R64:U64"/>
    <mergeCell ref="R58:U58"/>
    <mergeCell ref="R63:U63"/>
    <mergeCell ref="R59:U59"/>
    <mergeCell ref="G11:W11"/>
  </mergeCells>
  <conditionalFormatting sqref="B65:AV65 B68:Z74 V57:AV57 B57:Q57 S56:T56 H56:P56 W56:BH56 B56:F56 B13:BH55">
    <cfRule type="expression" dxfId="333" priority="294">
      <formula>AND($B13&lt;&gt;"",$B14="")</formula>
    </cfRule>
    <cfRule type="expression" dxfId="332" priority="295">
      <formula>$B13=""</formula>
    </cfRule>
  </conditionalFormatting>
  <conditionalFormatting sqref="C57:F57 C65:F65 B75:Z75 Y58:AV59">
    <cfRule type="expression" dxfId="331" priority="2188">
      <formula>AND($B57&lt;&gt;"",#REF!="")</formula>
    </cfRule>
    <cfRule type="expression" dxfId="330" priority="2189">
      <formula>$B57=""</formula>
    </cfRule>
  </conditionalFormatting>
  <conditionalFormatting sqref="B65:C66 E65:E66 B57:Q65 R60:U65 V57:AV65 S56:T56 H56:P56 W56:Z56 B56:F56 Z13:Z55">
    <cfRule type="expression" dxfId="329" priority="2209">
      <formula>AND($B13&lt;&gt;"",#REF!="")</formula>
    </cfRule>
    <cfRule type="expression" dxfId="328" priority="2210">
      <formula>$B13=""</formula>
    </cfRule>
  </conditionalFormatting>
  <conditionalFormatting sqref="B65:AV66">
    <cfRule type="expression" dxfId="327" priority="2219">
      <formula>AND($B65&lt;&gt;"",$B67="")</formula>
    </cfRule>
    <cfRule type="expression" dxfId="326" priority="2220">
      <formula>$B65=""</formula>
    </cfRule>
  </conditionalFormatting>
  <conditionalFormatting sqref="B58:Q59 V58:X59">
    <cfRule type="expression" dxfId="325" priority="2241">
      <formula>AND($B58&lt;&gt;"",#REF!="")</formula>
    </cfRule>
    <cfRule type="expression" dxfId="324" priority="2242">
      <formula>$B58=""</formula>
    </cfRule>
  </conditionalFormatting>
  <conditionalFormatting sqref="B63:AV64">
    <cfRule type="expression" dxfId="323" priority="2243">
      <formula>AND($B63&lt;&gt;"",$B66="")</formula>
    </cfRule>
    <cfRule type="expression" dxfId="322" priority="2244">
      <formula>$B63=""</formula>
    </cfRule>
  </conditionalFormatting>
  <conditionalFormatting sqref="R64">
    <cfRule type="expression" dxfId="321" priority="128">
      <formula>AND($B64&lt;&gt;"",#REF!="")</formula>
    </cfRule>
    <cfRule type="expression" dxfId="320" priority="129">
      <formula>$B64=""</formula>
    </cfRule>
  </conditionalFormatting>
  <conditionalFormatting sqref="R58:U58">
    <cfRule type="expression" dxfId="319" priority="2247">
      <formula>AND($B57&lt;&gt;"",$B58="")</formula>
    </cfRule>
    <cfRule type="expression" dxfId="318" priority="2248">
      <formula>$B57=""</formula>
    </cfRule>
  </conditionalFormatting>
  <conditionalFormatting sqref="R58:U59">
    <cfRule type="expression" dxfId="317" priority="2251">
      <formula>AND($B57&lt;&gt;"",#REF!="")</formula>
    </cfRule>
    <cfRule type="expression" dxfId="316" priority="2252">
      <formula>$B57=""</formula>
    </cfRule>
  </conditionalFormatting>
  <conditionalFormatting sqref="R59:U59">
    <cfRule type="expression" dxfId="315" priority="2255">
      <formula>AND($B58&lt;&gt;"",#REF!="")</formula>
    </cfRule>
    <cfRule type="expression" dxfId="314" priority="2256">
      <formula>$B58=""</formula>
    </cfRule>
  </conditionalFormatting>
  <conditionalFormatting sqref="B60:AV62">
    <cfRule type="expression" dxfId="313" priority="2257">
      <formula>AND($B60&lt;&gt;"",$B65="")</formula>
    </cfRule>
    <cfRule type="expression" dxfId="312" priority="2258">
      <formula>$B60=""</formula>
    </cfRule>
  </conditionalFormatting>
  <conditionalFormatting sqref="R63">
    <cfRule type="expression" dxfId="311" priority="126">
      <formula>AND($B63&lt;&gt;"",#REF!="")</formula>
    </cfRule>
    <cfRule type="expression" dxfId="310" priority="127">
      <formula>$B63=""</formula>
    </cfRule>
  </conditionalFormatting>
  <conditionalFormatting sqref="R59:U59">
    <cfRule type="expression" dxfId="309" priority="124">
      <formula>AND($B58&lt;&gt;"",$B59="")</formula>
    </cfRule>
    <cfRule type="expression" dxfId="308" priority="125">
      <formula>$B58=""</formula>
    </cfRule>
  </conditionalFormatting>
  <conditionalFormatting sqref="Q56:R56">
    <cfRule type="expression" dxfId="307" priority="114">
      <formula>AND($B56&lt;&gt;"",$B57="")</formula>
    </cfRule>
    <cfRule type="expression" dxfId="306" priority="115">
      <formula>$B56=""</formula>
    </cfRule>
  </conditionalFormatting>
  <conditionalFormatting sqref="Q56:R56">
    <cfRule type="expression" dxfId="305" priority="118">
      <formula>AND($B56&lt;&gt;"",#REF!="")</formula>
    </cfRule>
    <cfRule type="expression" dxfId="304" priority="119">
      <formula>$B56=""</formula>
    </cfRule>
  </conditionalFormatting>
  <conditionalFormatting sqref="U56:V56">
    <cfRule type="expression" dxfId="303" priority="108">
      <formula>AND($B56&lt;&gt;"",$B57="")</formula>
    </cfRule>
    <cfRule type="expression" dxfId="302" priority="109">
      <formula>$B56=""</formula>
    </cfRule>
  </conditionalFormatting>
  <conditionalFormatting sqref="U56:V56">
    <cfRule type="expression" dxfId="301" priority="112">
      <formula>AND($B56&lt;&gt;"",#REF!="")</formula>
    </cfRule>
    <cfRule type="expression" dxfId="300" priority="113">
      <formula>$B56=""</formula>
    </cfRule>
  </conditionalFormatting>
  <conditionalFormatting sqref="G56">
    <cfRule type="expression" dxfId="299" priority="58">
      <formula>AND($B56&lt;&gt;"",$B57="")</formula>
    </cfRule>
    <cfRule type="expression" dxfId="298" priority="59">
      <formula>$B56=""</formula>
    </cfRule>
  </conditionalFormatting>
  <conditionalFormatting sqref="G56">
    <cfRule type="expression" dxfId="297" priority="60">
      <formula>AND($B56&lt;&gt;"",#REF!="")</formula>
    </cfRule>
    <cfRule type="expression" dxfId="296" priority="61">
      <formula>$B56=""</formula>
    </cfRule>
  </conditionalFormatting>
  <conditionalFormatting sqref="Y14:Y55">
    <cfRule type="expression" dxfId="295" priority="50">
      <formula>AND($B14&lt;&gt;"",#REF!="")</formula>
    </cfRule>
    <cfRule type="expression" dxfId="294" priority="51">
      <formula>$B14=""</formula>
    </cfRule>
  </conditionalFormatting>
  <conditionalFormatting sqref="G14:L43 N14:W43 G13:W39">
    <cfRule type="cellIs" dxfId="293" priority="2" operator="lessThan">
      <formula>74</formula>
    </cfRule>
    <cfRule type="cellIs" dxfId="292" priority="3" operator="lessThan">
      <formula>74</formula>
    </cfRule>
  </conditionalFormatting>
  <conditionalFormatting sqref="G13:W43">
    <cfRule type="cellIs" dxfId="291" priority="1" operator="lessThan">
      <formula>75</formula>
    </cfRule>
  </conditionalFormatting>
  <printOptions horizontalCentered="1"/>
  <pageMargins left="0.59055118110236227" right="0.39370078740157483" top="0.39370078740157483" bottom="0.18" header="0.31496062992125984" footer="0.16"/>
  <pageSetup paperSize="9" scale="51" pageOrder="overThenDown" orientation="landscape" horizontalDpi="4294967293" verticalDpi="4294967293" r:id="rId1"/>
  <drawing r:id="rId2"/>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5">
    <tabColor rgb="FF00B050"/>
  </sheetPr>
  <dimension ref="A1:S195"/>
  <sheetViews>
    <sheetView showGridLines="0" zoomScale="98" zoomScaleNormal="98" zoomScaleSheetLayoutView="90" workbookViewId="0">
      <pane xSplit="3" ySplit="3" topLeftCell="D43" activePane="bottomRight" state="frozen"/>
      <selection activeCell="AA6" sqref="AA6"/>
      <selection pane="topRight" activeCell="AA6" sqref="AA6"/>
      <selection pane="bottomLeft" activeCell="AA6" sqref="AA6"/>
      <selection pane="bottomRight" activeCell="B4" sqref="B4"/>
    </sheetView>
  </sheetViews>
  <sheetFormatPr defaultColWidth="0" defaultRowHeight="14.25" zeroHeight="1" x14ac:dyDescent="0.2"/>
  <cols>
    <col min="1" max="1" width="1.85546875" style="279" customWidth="1"/>
    <col min="2" max="2" width="6.85546875" style="279" customWidth="1"/>
    <col min="3" max="3" width="1.85546875" style="279" customWidth="1"/>
    <col min="4" max="4" width="5.7109375" style="280" customWidth="1"/>
    <col min="5" max="5" width="1.5703125" style="280" customWidth="1"/>
    <col min="6" max="6" width="3.140625" style="280" customWidth="1"/>
    <col min="7" max="9" width="8.7109375" style="280" customWidth="1"/>
    <col min="10" max="10" width="2.5703125" style="280" customWidth="1"/>
    <col min="11" max="11" width="12.42578125" style="280" customWidth="1"/>
    <col min="12" max="12" width="2.5703125" style="280" customWidth="1"/>
    <col min="13" max="13" width="7.85546875" style="280" customWidth="1"/>
    <col min="14" max="15" width="8.7109375" style="280" customWidth="1"/>
    <col min="16" max="16" width="3.140625" style="280" customWidth="1"/>
    <col min="17" max="17" width="1.5703125" style="280" customWidth="1"/>
    <col min="18" max="18" width="5.7109375" style="280" customWidth="1"/>
    <col min="19" max="19" width="9.140625" style="279" customWidth="1"/>
    <col min="20" max="16384" width="9.140625" style="280" hidden="1"/>
  </cols>
  <sheetData>
    <row r="1" spans="1:19" x14ac:dyDescent="0.2">
      <c r="D1" s="279"/>
      <c r="E1" s="279"/>
      <c r="F1" s="279"/>
      <c r="G1" s="279"/>
      <c r="H1" s="279"/>
      <c r="I1" s="279"/>
      <c r="J1" s="279"/>
      <c r="K1" s="279"/>
      <c r="L1" s="279"/>
      <c r="M1" s="279"/>
      <c r="N1" s="279"/>
      <c r="O1" s="279"/>
      <c r="P1" s="279"/>
      <c r="Q1" s="279"/>
      <c r="R1" s="279"/>
    </row>
    <row r="2" spans="1:19" ht="21" customHeight="1" x14ac:dyDescent="0.2">
      <c r="B2" s="810">
        <v>31</v>
      </c>
      <c r="D2" s="279"/>
      <c r="E2" s="279"/>
      <c r="F2" s="279"/>
      <c r="G2" s="279"/>
      <c r="H2" s="279"/>
      <c r="I2" s="279"/>
      <c r="J2" s="279"/>
      <c r="K2" s="279"/>
      <c r="L2" s="279"/>
      <c r="M2" s="279"/>
      <c r="N2" s="279"/>
      <c r="O2" s="279"/>
      <c r="P2" s="279"/>
      <c r="Q2" s="279"/>
      <c r="R2" s="279"/>
    </row>
    <row r="3" spans="1:19" ht="21" customHeight="1" x14ac:dyDescent="0.2">
      <c r="B3" s="811"/>
      <c r="D3" s="279"/>
      <c r="E3" s="279"/>
      <c r="F3" s="279"/>
      <c r="G3" s="279"/>
      <c r="H3" s="279"/>
      <c r="I3" s="279"/>
      <c r="J3" s="279"/>
      <c r="K3" s="279"/>
      <c r="L3" s="279"/>
      <c r="M3" s="279"/>
      <c r="N3" s="279"/>
      <c r="O3" s="279"/>
      <c r="P3" s="279"/>
      <c r="Q3" s="279"/>
      <c r="R3" s="279"/>
    </row>
    <row r="4" spans="1:19" s="283" customFormat="1" ht="26.25" x14ac:dyDescent="0.25">
      <c r="A4" s="281"/>
      <c r="B4" s="281"/>
      <c r="C4" s="281"/>
      <c r="D4" s="808"/>
      <c r="E4" s="808"/>
      <c r="F4" s="808"/>
      <c r="G4" s="808"/>
      <c r="H4" s="808"/>
      <c r="I4" s="808"/>
      <c r="J4" s="808"/>
      <c r="K4" s="808"/>
      <c r="L4" s="808"/>
      <c r="M4" s="808"/>
      <c r="N4" s="808"/>
      <c r="O4" s="808"/>
      <c r="P4" s="808"/>
      <c r="Q4" s="808"/>
      <c r="R4" s="808"/>
      <c r="S4" s="281"/>
    </row>
    <row r="5" spans="1:19" s="283" customFormat="1" ht="26.25" x14ac:dyDescent="0.25">
      <c r="A5" s="281"/>
      <c r="B5" s="281"/>
      <c r="C5" s="281"/>
      <c r="D5" s="808"/>
      <c r="E5" s="808"/>
      <c r="F5" s="808"/>
      <c r="G5" s="808"/>
      <c r="H5" s="808"/>
      <c r="I5" s="808"/>
      <c r="J5" s="808"/>
      <c r="K5" s="808"/>
      <c r="L5" s="808"/>
      <c r="M5" s="808"/>
      <c r="N5" s="808"/>
      <c r="O5" s="808"/>
      <c r="P5" s="808"/>
      <c r="Q5" s="808"/>
      <c r="R5" s="808"/>
      <c r="S5" s="281"/>
    </row>
    <row r="6" spans="1:19" s="283" customFormat="1" ht="26.25" x14ac:dyDescent="0.25">
      <c r="A6" s="281"/>
      <c r="B6" s="281"/>
      <c r="C6" s="281"/>
      <c r="D6" s="808"/>
      <c r="E6" s="808"/>
      <c r="F6" s="808"/>
      <c r="G6" s="808"/>
      <c r="H6" s="808"/>
      <c r="I6" s="808"/>
      <c r="J6" s="808"/>
      <c r="K6" s="808"/>
      <c r="L6" s="808"/>
      <c r="M6" s="808"/>
      <c r="N6" s="808"/>
      <c r="O6" s="808"/>
      <c r="P6" s="808"/>
      <c r="Q6" s="808"/>
      <c r="R6" s="808"/>
      <c r="S6" s="281"/>
    </row>
    <row r="7" spans="1:19" s="283" customFormat="1" ht="26.25" x14ac:dyDescent="0.25">
      <c r="A7" s="281"/>
      <c r="B7" s="281"/>
      <c r="C7" s="281"/>
      <c r="D7" s="808"/>
      <c r="E7" s="808"/>
      <c r="F7" s="808"/>
      <c r="G7" s="808"/>
      <c r="H7" s="808"/>
      <c r="I7" s="808"/>
      <c r="J7" s="808"/>
      <c r="K7" s="808"/>
      <c r="L7" s="808"/>
      <c r="M7" s="808"/>
      <c r="N7" s="808"/>
      <c r="O7" s="808"/>
      <c r="P7" s="808"/>
      <c r="Q7" s="808"/>
      <c r="R7" s="808"/>
      <c r="S7" s="281"/>
    </row>
    <row r="8" spans="1:19" s="283" customFormat="1" ht="26.25" x14ac:dyDescent="0.25">
      <c r="A8" s="281"/>
      <c r="B8" s="281"/>
      <c r="C8" s="281"/>
      <c r="D8" s="808"/>
      <c r="E8" s="808"/>
      <c r="F8" s="808"/>
      <c r="G8" s="808"/>
      <c r="H8" s="808"/>
      <c r="I8" s="808"/>
      <c r="J8" s="808"/>
      <c r="K8" s="808"/>
      <c r="L8" s="808"/>
      <c r="M8" s="808"/>
      <c r="N8" s="808"/>
      <c r="O8" s="808"/>
      <c r="P8" s="808"/>
      <c r="Q8" s="808"/>
      <c r="R8" s="808"/>
      <c r="S8" s="281"/>
    </row>
    <row r="9" spans="1:19" s="283" customFormat="1" ht="20.25" x14ac:dyDescent="0.25">
      <c r="A9" s="281"/>
      <c r="B9" s="281"/>
      <c r="C9" s="281"/>
      <c r="D9" s="812" t="s">
        <v>255</v>
      </c>
      <c r="E9" s="812"/>
      <c r="F9" s="812"/>
      <c r="G9" s="812"/>
      <c r="H9" s="812"/>
      <c r="I9" s="812"/>
      <c r="J9" s="812"/>
      <c r="K9" s="812"/>
      <c r="L9" s="812"/>
      <c r="M9" s="812"/>
      <c r="N9" s="812"/>
      <c r="O9" s="812"/>
      <c r="P9" s="812"/>
      <c r="Q9" s="812"/>
      <c r="R9" s="812"/>
      <c r="S9" s="281"/>
    </row>
    <row r="10" spans="1:19" s="283" customFormat="1" ht="20.25" x14ac:dyDescent="0.25">
      <c r="A10" s="281"/>
      <c r="B10" s="281"/>
      <c r="C10" s="281"/>
      <c r="D10" s="812" t="s">
        <v>256</v>
      </c>
      <c r="E10" s="812"/>
      <c r="F10" s="812"/>
      <c r="G10" s="812"/>
      <c r="H10" s="812"/>
      <c r="I10" s="812"/>
      <c r="J10" s="812"/>
      <c r="K10" s="812"/>
      <c r="L10" s="812"/>
      <c r="M10" s="812"/>
      <c r="N10" s="812"/>
      <c r="O10" s="812"/>
      <c r="P10" s="812"/>
      <c r="Q10" s="812"/>
      <c r="R10" s="812"/>
      <c r="S10" s="281"/>
    </row>
    <row r="11" spans="1:19" s="283" customFormat="1" ht="20.25" x14ac:dyDescent="0.25">
      <c r="A11" s="281"/>
      <c r="B11" s="281"/>
      <c r="C11" s="281"/>
      <c r="D11" s="812" t="s">
        <v>237</v>
      </c>
      <c r="E11" s="812"/>
      <c r="F11" s="812"/>
      <c r="G11" s="812"/>
      <c r="H11" s="812"/>
      <c r="I11" s="812"/>
      <c r="J11" s="812"/>
      <c r="K11" s="812"/>
      <c r="L11" s="812"/>
      <c r="M11" s="812"/>
      <c r="N11" s="812"/>
      <c r="O11" s="812"/>
      <c r="P11" s="812"/>
      <c r="Q11" s="812"/>
      <c r="R11" s="812"/>
      <c r="S11" s="281"/>
    </row>
    <row r="12" spans="1:19" s="283" customFormat="1" ht="20.25" x14ac:dyDescent="0.25">
      <c r="A12" s="281"/>
      <c r="B12" s="281"/>
      <c r="C12" s="281"/>
      <c r="D12" s="812" t="s">
        <v>238</v>
      </c>
      <c r="E12" s="812"/>
      <c r="F12" s="812"/>
      <c r="G12" s="812"/>
      <c r="H12" s="812"/>
      <c r="I12" s="812"/>
      <c r="J12" s="812"/>
      <c r="K12" s="812"/>
      <c r="L12" s="812"/>
      <c r="M12" s="812"/>
      <c r="N12" s="812"/>
      <c r="O12" s="812"/>
      <c r="P12" s="812"/>
      <c r="Q12" s="812"/>
      <c r="R12" s="812"/>
      <c r="S12" s="281"/>
    </row>
    <row r="13" spans="1:19" s="283" customFormat="1" x14ac:dyDescent="0.25">
      <c r="A13" s="281"/>
      <c r="B13" s="281"/>
      <c r="C13" s="281"/>
      <c r="S13" s="281"/>
    </row>
    <row r="14" spans="1:19" s="283" customFormat="1" ht="26.25" x14ac:dyDescent="0.25">
      <c r="A14" s="281"/>
      <c r="B14" s="281"/>
      <c r="C14" s="281"/>
      <c r="D14" s="808"/>
      <c r="E14" s="808"/>
      <c r="F14" s="808"/>
      <c r="G14" s="808"/>
      <c r="H14" s="808"/>
      <c r="I14" s="808"/>
      <c r="J14" s="808"/>
      <c r="K14" s="808"/>
      <c r="L14" s="808"/>
      <c r="M14" s="808"/>
      <c r="N14" s="808"/>
      <c r="O14" s="808"/>
      <c r="P14" s="808"/>
      <c r="Q14" s="808"/>
      <c r="R14" s="808"/>
      <c r="S14" s="281"/>
    </row>
    <row r="15" spans="1:19" s="283" customFormat="1" ht="26.25" x14ac:dyDescent="0.25">
      <c r="A15" s="281"/>
      <c r="B15" s="281"/>
      <c r="C15" s="281"/>
      <c r="D15" s="808"/>
      <c r="E15" s="808"/>
      <c r="F15" s="808"/>
      <c r="G15" s="808"/>
      <c r="H15" s="808"/>
      <c r="I15" s="808"/>
      <c r="J15" s="808"/>
      <c r="K15" s="808"/>
      <c r="L15" s="808"/>
      <c r="M15" s="808"/>
      <c r="N15" s="808"/>
      <c r="O15" s="808"/>
      <c r="P15" s="808"/>
      <c r="Q15" s="808"/>
      <c r="R15" s="808"/>
      <c r="S15" s="281"/>
    </row>
    <row r="16" spans="1:19" s="283" customFormat="1" ht="26.25" x14ac:dyDescent="0.25">
      <c r="A16" s="281"/>
      <c r="B16" s="281"/>
      <c r="C16" s="281"/>
      <c r="D16" s="808"/>
      <c r="E16" s="808"/>
      <c r="F16" s="808"/>
      <c r="G16" s="808"/>
      <c r="H16" s="808"/>
      <c r="I16" s="808"/>
      <c r="J16" s="808"/>
      <c r="K16" s="808"/>
      <c r="L16" s="808"/>
      <c r="M16" s="808"/>
      <c r="N16" s="808"/>
      <c r="O16" s="808"/>
      <c r="P16" s="808"/>
      <c r="Q16" s="808"/>
      <c r="R16" s="808"/>
      <c r="S16" s="281"/>
    </row>
    <row r="17" spans="1:19" s="283" customFormat="1" ht="26.25" x14ac:dyDescent="0.25">
      <c r="A17" s="281"/>
      <c r="B17" s="281"/>
      <c r="C17" s="281"/>
      <c r="D17" s="808"/>
      <c r="E17" s="808"/>
      <c r="F17" s="808"/>
      <c r="G17" s="808"/>
      <c r="H17" s="808"/>
      <c r="I17" s="808"/>
      <c r="J17" s="808"/>
      <c r="K17" s="808"/>
      <c r="L17" s="808"/>
      <c r="M17" s="808"/>
      <c r="N17" s="808"/>
      <c r="O17" s="808"/>
      <c r="P17" s="808"/>
      <c r="Q17" s="808"/>
      <c r="R17" s="808"/>
      <c r="S17" s="281"/>
    </row>
    <row r="18" spans="1:19" s="283" customFormat="1" ht="26.25" x14ac:dyDescent="0.25">
      <c r="A18" s="281"/>
      <c r="B18" s="281"/>
      <c r="C18" s="281"/>
      <c r="D18" s="808"/>
      <c r="E18" s="808"/>
      <c r="F18" s="808"/>
      <c r="G18" s="808"/>
      <c r="H18" s="808"/>
      <c r="I18" s="808"/>
      <c r="J18" s="808"/>
      <c r="K18" s="808"/>
      <c r="L18" s="808"/>
      <c r="M18" s="808"/>
      <c r="N18" s="808"/>
      <c r="O18" s="808"/>
      <c r="P18" s="808"/>
      <c r="Q18" s="808"/>
      <c r="R18" s="808"/>
      <c r="S18" s="281"/>
    </row>
    <row r="19" spans="1:19" s="283" customFormat="1" ht="26.25" x14ac:dyDescent="0.25">
      <c r="A19" s="281"/>
      <c r="B19" s="281"/>
      <c r="C19" s="281"/>
      <c r="D19" s="808"/>
      <c r="E19" s="808"/>
      <c r="F19" s="808"/>
      <c r="G19" s="808"/>
      <c r="H19" s="808"/>
      <c r="I19" s="808"/>
      <c r="J19" s="808"/>
      <c r="K19" s="808"/>
      <c r="L19" s="808"/>
      <c r="M19" s="808"/>
      <c r="N19" s="808"/>
      <c r="O19" s="808"/>
      <c r="P19" s="808"/>
      <c r="Q19" s="808"/>
      <c r="R19" s="808"/>
      <c r="S19" s="281"/>
    </row>
    <row r="20" spans="1:19" s="283" customFormat="1" ht="26.25" x14ac:dyDescent="0.25">
      <c r="A20" s="281"/>
      <c r="B20" s="281"/>
      <c r="C20" s="281"/>
      <c r="D20" s="808"/>
      <c r="E20" s="808"/>
      <c r="F20" s="808"/>
      <c r="G20" s="808"/>
      <c r="H20" s="808"/>
      <c r="I20" s="808"/>
      <c r="J20" s="808"/>
      <c r="K20" s="808"/>
      <c r="L20" s="808"/>
      <c r="M20" s="808"/>
      <c r="N20" s="808"/>
      <c r="O20" s="808"/>
      <c r="P20" s="808"/>
      <c r="Q20" s="808"/>
      <c r="R20" s="808"/>
      <c r="S20" s="281"/>
    </row>
    <row r="21" spans="1:19" s="283" customFormat="1" ht="26.25" x14ac:dyDescent="0.25">
      <c r="A21" s="281"/>
      <c r="B21" s="281"/>
      <c r="C21" s="281"/>
      <c r="D21" s="808"/>
      <c r="E21" s="808"/>
      <c r="F21" s="808"/>
      <c r="G21" s="808"/>
      <c r="H21" s="808"/>
      <c r="I21" s="808"/>
      <c r="J21" s="808"/>
      <c r="K21" s="808"/>
      <c r="L21" s="808"/>
      <c r="M21" s="808"/>
      <c r="N21" s="808"/>
      <c r="O21" s="808"/>
      <c r="P21" s="808"/>
      <c r="Q21" s="808"/>
      <c r="R21" s="808"/>
      <c r="S21" s="281"/>
    </row>
    <row r="22" spans="1:19" s="285" customFormat="1" ht="31.5" customHeight="1" thickBot="1" x14ac:dyDescent="0.3">
      <c r="A22" s="284"/>
      <c r="B22" s="284"/>
      <c r="C22" s="284"/>
      <c r="D22" s="813"/>
      <c r="E22" s="813"/>
      <c r="F22" s="813"/>
      <c r="G22" s="813"/>
      <c r="H22" s="812" t="s">
        <v>208</v>
      </c>
      <c r="I22" s="812"/>
      <c r="J22" s="812"/>
      <c r="K22" s="812"/>
      <c r="L22" s="812"/>
      <c r="M22" s="812"/>
      <c r="N22" s="812"/>
      <c r="O22" s="813"/>
      <c r="P22" s="813"/>
      <c r="Q22" s="813"/>
      <c r="R22" s="813"/>
      <c r="S22" s="284"/>
    </row>
    <row r="23" spans="1:19" s="283" customFormat="1" ht="27" thickBot="1" x14ac:dyDescent="0.3">
      <c r="A23" s="281"/>
      <c r="B23" s="281"/>
      <c r="C23" s="281"/>
      <c r="D23" s="300"/>
      <c r="E23" s="300"/>
      <c r="F23" s="300"/>
      <c r="G23" s="818">
        <f>VLOOKUP($B$2,Data!$E$5:$AC$49,4)</f>
        <v>0</v>
      </c>
      <c r="H23" s="819"/>
      <c r="I23" s="819"/>
      <c r="J23" s="819"/>
      <c r="K23" s="819"/>
      <c r="L23" s="819"/>
      <c r="M23" s="819"/>
      <c r="N23" s="819"/>
      <c r="O23" s="820"/>
      <c r="P23" s="300"/>
      <c r="Q23" s="300"/>
      <c r="R23" s="300"/>
      <c r="S23" s="281"/>
    </row>
    <row r="24" spans="1:19" s="283" customFormat="1" ht="26.25" x14ac:dyDescent="0.25">
      <c r="A24" s="281"/>
      <c r="B24" s="281"/>
      <c r="C24" s="281"/>
      <c r="D24" s="808"/>
      <c r="E24" s="808"/>
      <c r="F24" s="808"/>
      <c r="G24" s="808"/>
      <c r="H24" s="808"/>
      <c r="I24" s="808"/>
      <c r="J24" s="808"/>
      <c r="K24" s="808"/>
      <c r="L24" s="808"/>
      <c r="M24" s="808"/>
      <c r="N24" s="808"/>
      <c r="O24" s="808"/>
      <c r="P24" s="808"/>
      <c r="Q24" s="808"/>
      <c r="R24" s="808"/>
      <c r="S24" s="281"/>
    </row>
    <row r="25" spans="1:19" s="285" customFormat="1" ht="31.5" customHeight="1" thickBot="1" x14ac:dyDescent="0.3">
      <c r="A25" s="284"/>
      <c r="B25" s="284"/>
      <c r="C25" s="284"/>
      <c r="D25" s="813"/>
      <c r="E25" s="813"/>
      <c r="F25" s="813"/>
      <c r="G25" s="813"/>
      <c r="H25" s="812" t="s">
        <v>207</v>
      </c>
      <c r="I25" s="812"/>
      <c r="J25" s="812"/>
      <c r="K25" s="812"/>
      <c r="L25" s="812"/>
      <c r="M25" s="812"/>
      <c r="N25" s="812"/>
      <c r="O25" s="813"/>
      <c r="P25" s="813"/>
      <c r="Q25" s="813"/>
      <c r="R25" s="813"/>
      <c r="S25" s="284"/>
    </row>
    <row r="26" spans="1:19" s="283" customFormat="1" ht="27" thickBot="1" x14ac:dyDescent="0.3">
      <c r="A26" s="281"/>
      <c r="B26" s="281"/>
      <c r="C26" s="281"/>
      <c r="D26" s="808"/>
      <c r="E26" s="808"/>
      <c r="F26" s="808"/>
      <c r="G26" s="808"/>
      <c r="H26" s="815" t="str">
        <f>VLOOKUP($B$2,Data!E5:I49,2)&amp;" / "&amp;VLOOKUP($B$2,Data!E5:I49,3)</f>
        <v xml:space="preserve"> / </v>
      </c>
      <c r="I26" s="816"/>
      <c r="J26" s="816"/>
      <c r="K26" s="816"/>
      <c r="L26" s="816"/>
      <c r="M26" s="816"/>
      <c r="N26" s="817"/>
      <c r="O26" s="808"/>
      <c r="P26" s="808"/>
      <c r="Q26" s="808"/>
      <c r="R26" s="808"/>
      <c r="S26" s="281"/>
    </row>
    <row r="27" spans="1:19" s="283" customFormat="1" ht="26.25" x14ac:dyDescent="0.25">
      <c r="A27" s="281"/>
      <c r="B27" s="281"/>
      <c r="C27" s="281"/>
      <c r="D27" s="808"/>
      <c r="E27" s="808"/>
      <c r="F27" s="808"/>
      <c r="G27" s="808"/>
      <c r="H27" s="808"/>
      <c r="I27" s="808"/>
      <c r="J27" s="808"/>
      <c r="K27" s="808"/>
      <c r="L27" s="808"/>
      <c r="M27" s="808"/>
      <c r="N27" s="808"/>
      <c r="O27" s="808"/>
      <c r="P27" s="808"/>
      <c r="Q27" s="808"/>
      <c r="R27" s="808"/>
      <c r="S27" s="281"/>
    </row>
    <row r="28" spans="1:19" s="283" customFormat="1" ht="26.25" x14ac:dyDescent="0.25">
      <c r="A28" s="281"/>
      <c r="B28" s="281"/>
      <c r="C28" s="281"/>
      <c r="D28" s="808"/>
      <c r="E28" s="808"/>
      <c r="F28" s="808"/>
      <c r="G28" s="808"/>
      <c r="H28" s="808"/>
      <c r="I28" s="808"/>
      <c r="J28" s="808"/>
      <c r="K28" s="808"/>
      <c r="L28" s="808"/>
      <c r="M28" s="808"/>
      <c r="N28" s="808"/>
      <c r="O28" s="808"/>
      <c r="P28" s="808"/>
      <c r="Q28" s="808"/>
      <c r="R28" s="808"/>
      <c r="S28" s="281"/>
    </row>
    <row r="29" spans="1:19" s="283" customFormat="1" ht="20.25" x14ac:dyDescent="0.25">
      <c r="A29" s="281"/>
      <c r="B29" s="281"/>
      <c r="C29" s="281"/>
      <c r="D29" s="812" t="s">
        <v>279</v>
      </c>
      <c r="E29" s="812"/>
      <c r="F29" s="812"/>
      <c r="G29" s="812"/>
      <c r="H29" s="812"/>
      <c r="I29" s="812"/>
      <c r="J29" s="812"/>
      <c r="K29" s="812"/>
      <c r="L29" s="812"/>
      <c r="M29" s="812"/>
      <c r="N29" s="812"/>
      <c r="O29" s="812"/>
      <c r="P29" s="812"/>
      <c r="Q29" s="812"/>
      <c r="R29" s="812"/>
      <c r="S29" s="281"/>
    </row>
    <row r="30" spans="1:19" s="283" customFormat="1" ht="20.25" x14ac:dyDescent="0.25">
      <c r="A30" s="281"/>
      <c r="B30" s="281"/>
      <c r="C30" s="281"/>
      <c r="D30" s="812" t="s">
        <v>291</v>
      </c>
      <c r="E30" s="812"/>
      <c r="F30" s="812"/>
      <c r="G30" s="812"/>
      <c r="H30" s="812"/>
      <c r="I30" s="812"/>
      <c r="J30" s="812"/>
      <c r="K30" s="812"/>
      <c r="L30" s="812"/>
      <c r="M30" s="812"/>
      <c r="N30" s="812"/>
      <c r="O30" s="812"/>
      <c r="P30" s="812"/>
      <c r="Q30" s="812"/>
      <c r="R30" s="812"/>
      <c r="S30" s="281"/>
    </row>
    <row r="31" spans="1:19" s="283" customFormat="1" ht="23.25" x14ac:dyDescent="0.25">
      <c r="A31" s="281"/>
      <c r="B31" s="281"/>
      <c r="C31" s="281"/>
      <c r="D31" s="813"/>
      <c r="E31" s="813"/>
      <c r="F31" s="813"/>
      <c r="G31" s="813"/>
      <c r="H31" s="813"/>
      <c r="I31" s="813"/>
      <c r="J31" s="813"/>
      <c r="K31" s="813"/>
      <c r="L31" s="813"/>
      <c r="M31" s="813"/>
      <c r="N31" s="813"/>
      <c r="O31" s="813"/>
      <c r="P31" s="813"/>
      <c r="Q31" s="813"/>
      <c r="R31" s="813"/>
      <c r="S31" s="281"/>
    </row>
    <row r="32" spans="1:19" s="283" customFormat="1" ht="26.25" x14ac:dyDescent="0.25">
      <c r="A32" s="281"/>
      <c r="B32" s="281"/>
      <c r="C32" s="281"/>
      <c r="D32" s="808"/>
      <c r="E32" s="808"/>
      <c r="F32" s="808"/>
      <c r="G32" s="808"/>
      <c r="H32" s="808"/>
      <c r="I32" s="808"/>
      <c r="J32" s="808"/>
      <c r="K32" s="808"/>
      <c r="L32" s="808"/>
      <c r="M32" s="808"/>
      <c r="N32" s="808"/>
      <c r="O32" s="808"/>
      <c r="P32" s="808"/>
      <c r="Q32" s="808"/>
      <c r="R32" s="808"/>
      <c r="S32" s="281"/>
    </row>
    <row r="33" spans="1:19" s="283" customFormat="1" ht="20.25" customHeight="1" x14ac:dyDescent="0.25">
      <c r="A33" s="281"/>
      <c r="B33" s="281"/>
      <c r="C33" s="281"/>
      <c r="D33" s="282"/>
      <c r="K33" s="278"/>
      <c r="R33" s="282"/>
      <c r="S33" s="281"/>
    </row>
    <row r="34" spans="1:19" s="283" customFormat="1" ht="24" customHeight="1" x14ac:dyDescent="0.25">
      <c r="A34" s="281"/>
      <c r="B34" s="281"/>
      <c r="C34" s="281"/>
      <c r="S34" s="281"/>
    </row>
    <row r="35" spans="1:19" s="283" customFormat="1" ht="24" customHeight="1" x14ac:dyDescent="0.25">
      <c r="A35" s="281"/>
      <c r="B35" s="281"/>
      <c r="C35" s="281"/>
      <c r="S35" s="281"/>
    </row>
    <row r="36" spans="1:19" s="283" customFormat="1" ht="20.25" customHeight="1" x14ac:dyDescent="0.25">
      <c r="A36" s="281"/>
      <c r="B36" s="281"/>
      <c r="C36" s="281"/>
      <c r="S36" s="281"/>
    </row>
    <row r="37" spans="1:19" s="283" customFormat="1" ht="20.25" customHeight="1" x14ac:dyDescent="0.25">
      <c r="A37" s="281"/>
      <c r="B37" s="281"/>
      <c r="C37" s="281"/>
      <c r="D37" s="813" t="s">
        <v>237</v>
      </c>
      <c r="E37" s="813"/>
      <c r="F37" s="813"/>
      <c r="G37" s="813"/>
      <c r="H37" s="813"/>
      <c r="I37" s="813"/>
      <c r="J37" s="813"/>
      <c r="K37" s="813"/>
      <c r="L37" s="813"/>
      <c r="M37" s="813"/>
      <c r="N37" s="813"/>
      <c r="O37" s="813"/>
      <c r="P37" s="813"/>
      <c r="Q37" s="813"/>
      <c r="R37" s="813"/>
      <c r="S37" s="281"/>
    </row>
    <row r="38" spans="1:19" s="283" customFormat="1" ht="20.25" customHeight="1" x14ac:dyDescent="0.25">
      <c r="A38" s="281"/>
      <c r="B38" s="281"/>
      <c r="C38" s="281"/>
      <c r="D38" s="813" t="s">
        <v>238</v>
      </c>
      <c r="E38" s="813"/>
      <c r="F38" s="813"/>
      <c r="G38" s="813"/>
      <c r="H38" s="813"/>
      <c r="I38" s="813"/>
      <c r="J38" s="813"/>
      <c r="K38" s="813"/>
      <c r="L38" s="813"/>
      <c r="M38" s="813"/>
      <c r="N38" s="813"/>
      <c r="O38" s="813"/>
      <c r="P38" s="813"/>
      <c r="Q38" s="813"/>
      <c r="R38" s="813"/>
      <c r="S38" s="281"/>
    </row>
    <row r="39" spans="1:19" s="283" customFormat="1" ht="24" customHeight="1" x14ac:dyDescent="0.25">
      <c r="A39" s="281"/>
      <c r="B39" s="281"/>
      <c r="C39" s="281"/>
      <c r="D39" s="282"/>
      <c r="R39" s="282"/>
      <c r="S39" s="281"/>
    </row>
    <row r="40" spans="1:19" s="283" customFormat="1" ht="24" customHeight="1" x14ac:dyDescent="0.25">
      <c r="A40" s="281"/>
      <c r="B40" s="281"/>
      <c r="C40" s="281"/>
      <c r="D40" s="282"/>
      <c r="R40" s="282"/>
      <c r="S40" s="281"/>
    </row>
    <row r="41" spans="1:19" s="283" customFormat="1" ht="24" customHeight="1" x14ac:dyDescent="0.25">
      <c r="A41" s="281"/>
      <c r="B41" s="281"/>
      <c r="C41" s="281"/>
      <c r="D41" s="282"/>
      <c r="R41" s="282"/>
      <c r="S41" s="281"/>
    </row>
    <row r="42" spans="1:19" s="283" customFormat="1" ht="24" customHeight="1" x14ac:dyDescent="0.25">
      <c r="A42" s="281"/>
      <c r="B42" s="281"/>
      <c r="C42" s="281"/>
      <c r="D42" s="282"/>
      <c r="F42" s="283" t="s">
        <v>10</v>
      </c>
      <c r="J42" s="283" t="s">
        <v>48</v>
      </c>
      <c r="K42" s="278" t="str">
        <f>Data!C4</f>
        <v>SMP ISLAM PEGANDON</v>
      </c>
      <c r="R42" s="282"/>
      <c r="S42" s="281"/>
    </row>
    <row r="43" spans="1:19" s="283" customFormat="1" ht="24" customHeight="1" x14ac:dyDescent="0.25">
      <c r="A43" s="281"/>
      <c r="B43" s="281"/>
      <c r="C43" s="281"/>
      <c r="D43" s="282"/>
      <c r="F43" s="283" t="s">
        <v>209</v>
      </c>
      <c r="J43" s="283" t="s">
        <v>48</v>
      </c>
      <c r="K43" s="278">
        <f>Data!C6</f>
        <v>20323380</v>
      </c>
      <c r="R43" s="282"/>
      <c r="S43" s="281"/>
    </row>
    <row r="44" spans="1:19" s="283" customFormat="1" ht="24" customHeight="1" x14ac:dyDescent="0.25">
      <c r="A44" s="281"/>
      <c r="B44" s="281"/>
      <c r="C44" s="281"/>
      <c r="D44" s="282"/>
      <c r="F44" s="283" t="s">
        <v>210</v>
      </c>
      <c r="J44" s="283" t="s">
        <v>48</v>
      </c>
      <c r="K44" s="278" t="str">
        <f>IF(Data!C5="","",Data!C5)</f>
        <v>202032618033</v>
      </c>
      <c r="R44" s="282"/>
      <c r="S44" s="281"/>
    </row>
    <row r="45" spans="1:19" s="283" customFormat="1" ht="24" customHeight="1" x14ac:dyDescent="0.25">
      <c r="A45" s="281"/>
      <c r="B45" s="281"/>
      <c r="C45" s="281"/>
      <c r="D45" s="282"/>
      <c r="F45" s="283" t="s">
        <v>217</v>
      </c>
      <c r="J45" s="283" t="s">
        <v>48</v>
      </c>
      <c r="K45" s="278" t="str">
        <f>IF(Data!C7="","",Data!C7)</f>
        <v xml:space="preserve">Jalan Pegandon Gang Puskesmas No. 100 </v>
      </c>
      <c r="R45" s="282"/>
      <c r="S45" s="281"/>
    </row>
    <row r="46" spans="1:19" s="283" customFormat="1" ht="24" customHeight="1" x14ac:dyDescent="0.25">
      <c r="A46" s="281"/>
      <c r="B46" s="281"/>
      <c r="C46" s="281"/>
      <c r="D46" s="282"/>
      <c r="F46" s="283" t="s">
        <v>211</v>
      </c>
      <c r="J46" s="283" t="s">
        <v>48</v>
      </c>
      <c r="K46" s="278" t="str">
        <f>IF(Data!C9="","",Data!C9)</f>
        <v>Pegandon</v>
      </c>
      <c r="R46" s="282"/>
      <c r="S46" s="281"/>
    </row>
    <row r="47" spans="1:19" s="283" customFormat="1" ht="24" customHeight="1" x14ac:dyDescent="0.25">
      <c r="A47" s="281"/>
      <c r="B47" s="281"/>
      <c r="C47" s="281"/>
      <c r="D47" s="282"/>
      <c r="F47" s="283" t="s">
        <v>212</v>
      </c>
      <c r="J47" s="283" t="s">
        <v>48</v>
      </c>
      <c r="K47" s="278" t="str">
        <f>IF(Data!C10="","",Data!C10)</f>
        <v>Karangdadap</v>
      </c>
      <c r="R47" s="282"/>
      <c r="S47" s="281"/>
    </row>
    <row r="48" spans="1:19" s="283" customFormat="1" ht="24" customHeight="1" x14ac:dyDescent="0.25">
      <c r="A48" s="281"/>
      <c r="B48" s="281"/>
      <c r="C48" s="281"/>
      <c r="D48" s="282"/>
      <c r="F48" s="283" t="s">
        <v>213</v>
      </c>
      <c r="J48" s="283" t="s">
        <v>48</v>
      </c>
      <c r="K48" s="278" t="str">
        <f>IF(Data!C11="","",Data!C11)</f>
        <v>Kab. Pekalongan</v>
      </c>
      <c r="R48" s="282"/>
      <c r="S48" s="281"/>
    </row>
    <row r="49" spans="1:19" s="283" customFormat="1" ht="20.25" customHeight="1" x14ac:dyDescent="0.25">
      <c r="A49" s="281"/>
      <c r="B49" s="281"/>
      <c r="C49" s="281"/>
      <c r="D49" s="282"/>
      <c r="F49" s="283" t="s">
        <v>214</v>
      </c>
      <c r="J49" s="283" t="s">
        <v>48</v>
      </c>
      <c r="K49" s="278" t="str">
        <f>IF(Data!C12="","",Data!C12)</f>
        <v>Jawa Tengah</v>
      </c>
      <c r="R49" s="282"/>
      <c r="S49" s="281"/>
    </row>
    <row r="50" spans="1:19" s="283" customFormat="1" ht="20.25" customHeight="1" x14ac:dyDescent="0.25">
      <c r="A50" s="281"/>
      <c r="B50" s="281"/>
      <c r="C50" s="281"/>
      <c r="D50" s="282"/>
      <c r="F50" s="283" t="s">
        <v>215</v>
      </c>
      <c r="J50" s="283" t="s">
        <v>48</v>
      </c>
      <c r="K50" s="278" t="str">
        <f>IF(Data!C13="","",Data!C13)</f>
        <v/>
      </c>
      <c r="R50" s="282"/>
      <c r="S50" s="281"/>
    </row>
    <row r="51" spans="1:19" s="283" customFormat="1" ht="20.25" customHeight="1" x14ac:dyDescent="0.25">
      <c r="A51" s="281"/>
      <c r="B51" s="281"/>
      <c r="C51" s="281"/>
      <c r="D51" s="282"/>
      <c r="F51" s="283" t="s">
        <v>216</v>
      </c>
      <c r="J51" s="283" t="s">
        <v>48</v>
      </c>
      <c r="K51" s="278" t="str">
        <f>IF(Data!C14="","",Data!C14)</f>
        <v>smppegand0npkl@gmail.com</v>
      </c>
      <c r="R51" s="282"/>
      <c r="S51" s="281"/>
    </row>
    <row r="52" spans="1:19" s="283" customFormat="1" ht="20.25" customHeight="1" x14ac:dyDescent="0.25">
      <c r="A52" s="281"/>
      <c r="B52" s="281"/>
      <c r="C52" s="281"/>
      <c r="D52" s="282"/>
      <c r="K52" s="278"/>
      <c r="R52" s="282"/>
      <c r="S52" s="281"/>
    </row>
    <row r="53" spans="1:19" s="283" customFormat="1" ht="20.25" customHeight="1" x14ac:dyDescent="0.25">
      <c r="A53" s="281"/>
      <c r="B53" s="281"/>
      <c r="C53" s="281"/>
      <c r="D53" s="282"/>
      <c r="K53" s="278"/>
      <c r="R53" s="282"/>
      <c r="S53" s="281"/>
    </row>
    <row r="54" spans="1:19" s="283" customFormat="1" ht="20.25" customHeight="1" x14ac:dyDescent="0.25">
      <c r="A54" s="281"/>
      <c r="B54" s="281"/>
      <c r="C54" s="281"/>
      <c r="D54" s="282"/>
      <c r="K54" s="278"/>
      <c r="R54" s="282"/>
      <c r="S54" s="281"/>
    </row>
    <row r="55" spans="1:19" s="283" customFormat="1" ht="20.25" customHeight="1" x14ac:dyDescent="0.25">
      <c r="A55" s="281"/>
      <c r="B55" s="281"/>
      <c r="C55" s="281"/>
      <c r="D55" s="282"/>
      <c r="K55" s="278"/>
      <c r="R55" s="282"/>
      <c r="S55" s="281"/>
    </row>
    <row r="56" spans="1:19" s="283" customFormat="1" ht="20.25" customHeight="1" x14ac:dyDescent="0.25">
      <c r="A56" s="281"/>
      <c r="B56" s="281"/>
      <c r="C56" s="281"/>
      <c r="D56" s="282"/>
      <c r="K56" s="278"/>
      <c r="R56" s="282"/>
      <c r="S56" s="281"/>
    </row>
    <row r="57" spans="1:19" s="283" customFormat="1" ht="20.25" customHeight="1" x14ac:dyDescent="0.25">
      <c r="A57" s="281"/>
      <c r="B57" s="281"/>
      <c r="C57" s="281"/>
      <c r="D57" s="282"/>
      <c r="K57" s="278"/>
      <c r="R57" s="282"/>
      <c r="S57" s="281"/>
    </row>
    <row r="58" spans="1:19" s="283" customFormat="1" ht="20.25" customHeight="1" x14ac:dyDescent="0.25">
      <c r="A58" s="281"/>
      <c r="B58" s="281"/>
      <c r="C58" s="281"/>
      <c r="D58" s="282"/>
      <c r="K58" s="278"/>
      <c r="R58" s="282"/>
      <c r="S58" s="281"/>
    </row>
    <row r="59" spans="1:19" s="283" customFormat="1" ht="20.25" customHeight="1" x14ac:dyDescent="0.25">
      <c r="A59" s="281"/>
      <c r="B59" s="281"/>
      <c r="C59" s="281"/>
      <c r="D59" s="282"/>
      <c r="K59" s="278"/>
      <c r="R59" s="282"/>
      <c r="S59" s="281"/>
    </row>
    <row r="60" spans="1:19" s="283" customFormat="1" ht="20.25" customHeight="1" x14ac:dyDescent="0.25">
      <c r="A60" s="281"/>
      <c r="B60" s="281"/>
      <c r="C60" s="281"/>
      <c r="D60" s="282"/>
      <c r="K60" s="278"/>
      <c r="R60" s="282"/>
      <c r="S60" s="281"/>
    </row>
    <row r="61" spans="1:19" s="283" customFormat="1" ht="20.25" customHeight="1" x14ac:dyDescent="0.25">
      <c r="A61" s="281"/>
      <c r="B61" s="281"/>
      <c r="C61" s="281"/>
      <c r="D61" s="282"/>
      <c r="K61" s="278"/>
      <c r="R61" s="282"/>
      <c r="S61" s="281"/>
    </row>
    <row r="62" spans="1:19" s="283" customFormat="1" ht="20.25" customHeight="1" x14ac:dyDescent="0.25">
      <c r="A62" s="281"/>
      <c r="B62" s="281"/>
      <c r="C62" s="281"/>
      <c r="D62" s="282"/>
      <c r="K62" s="278"/>
      <c r="R62" s="282"/>
      <c r="S62" s="281"/>
    </row>
    <row r="63" spans="1:19" s="283" customFormat="1" ht="20.25" customHeight="1" x14ac:dyDescent="0.25">
      <c r="A63" s="281"/>
      <c r="B63" s="281"/>
      <c r="C63" s="281"/>
      <c r="D63" s="282"/>
      <c r="K63" s="278"/>
      <c r="R63" s="282"/>
      <c r="S63" s="281"/>
    </row>
    <row r="64" spans="1:19" s="283" customFormat="1" ht="20.25" customHeight="1" x14ac:dyDescent="0.25">
      <c r="A64" s="281"/>
      <c r="B64" s="281"/>
      <c r="C64" s="281"/>
      <c r="D64" s="282"/>
      <c r="K64" s="278"/>
      <c r="R64" s="282"/>
      <c r="S64" s="281"/>
    </row>
    <row r="65" spans="1:19" s="283" customFormat="1" ht="20.25" customHeight="1" x14ac:dyDescent="0.25">
      <c r="A65" s="281"/>
      <c r="B65" s="281"/>
      <c r="C65" s="281"/>
      <c r="D65" s="282"/>
      <c r="K65" s="278"/>
      <c r="R65" s="282"/>
      <c r="S65" s="281"/>
    </row>
    <row r="66" spans="1:19" s="283" customFormat="1" ht="20.25" customHeight="1" x14ac:dyDescent="0.25">
      <c r="A66" s="281"/>
      <c r="B66" s="281"/>
      <c r="C66" s="281"/>
      <c r="D66" s="282"/>
      <c r="K66" s="278"/>
      <c r="R66" s="282"/>
      <c r="S66" s="281"/>
    </row>
    <row r="67" spans="1:19" s="283" customFormat="1" ht="20.25" customHeight="1" x14ac:dyDescent="0.25">
      <c r="A67" s="281"/>
      <c r="B67" s="281"/>
      <c r="C67" s="281"/>
      <c r="D67" s="282"/>
      <c r="K67" s="278"/>
      <c r="R67" s="282"/>
      <c r="S67" s="281"/>
    </row>
    <row r="68" spans="1:19" ht="18" x14ac:dyDescent="0.25">
      <c r="D68" s="809" t="s">
        <v>170</v>
      </c>
      <c r="E68" s="809"/>
      <c r="F68" s="809"/>
      <c r="G68" s="809"/>
      <c r="H68" s="809"/>
      <c r="I68" s="809"/>
      <c r="J68" s="809"/>
      <c r="K68" s="809"/>
      <c r="L68" s="809"/>
      <c r="M68" s="809"/>
      <c r="N68" s="809"/>
      <c r="O68" s="809"/>
      <c r="P68" s="809"/>
      <c r="Q68" s="809"/>
      <c r="R68" s="809"/>
    </row>
    <row r="69" spans="1:19" ht="33" customHeight="1" x14ac:dyDescent="0.2"/>
    <row r="70" spans="1:19" s="283" customFormat="1" ht="20.25" customHeight="1" x14ac:dyDescent="0.25">
      <c r="A70" s="281"/>
      <c r="B70" s="281"/>
      <c r="C70" s="281"/>
      <c r="D70" s="282" t="s">
        <v>171</v>
      </c>
      <c r="F70" s="283" t="s">
        <v>202</v>
      </c>
      <c r="J70" s="283" t="s">
        <v>48</v>
      </c>
      <c r="K70" s="22">
        <f>VLOOKUP($B$2,Data!$E$5:$AC$49,4)</f>
        <v>0</v>
      </c>
      <c r="R70" s="282"/>
      <c r="S70" s="281"/>
    </row>
    <row r="71" spans="1:19" s="283" customFormat="1" ht="20.25" customHeight="1" x14ac:dyDescent="0.25">
      <c r="A71" s="281"/>
      <c r="B71" s="281"/>
      <c r="C71" s="281"/>
      <c r="D71" s="282" t="s">
        <v>172</v>
      </c>
      <c r="F71" s="283" t="s">
        <v>206</v>
      </c>
      <c r="J71" s="283" t="s">
        <v>48</v>
      </c>
      <c r="K71" s="22" t="str">
        <f>VLOOKUP($B$2,Data!E5:I49,2)&amp;" / "&amp;VLOOKUP($B$2,Data!E5:I49,3)</f>
        <v xml:space="preserve"> / </v>
      </c>
      <c r="R71" s="282"/>
      <c r="S71" s="281"/>
    </row>
    <row r="72" spans="1:19" s="283" customFormat="1" ht="20.25" customHeight="1" x14ac:dyDescent="0.25">
      <c r="A72" s="281"/>
      <c r="B72" s="281"/>
      <c r="C72" s="281"/>
      <c r="D72" s="282" t="s">
        <v>173</v>
      </c>
      <c r="F72" s="283" t="s">
        <v>188</v>
      </c>
      <c r="J72" s="283" t="s">
        <v>48</v>
      </c>
      <c r="K72" s="283" t="str">
        <f>VLOOKUP($B$2,Data!E5:AC49,6)&amp;", "&amp;TEXT(VLOOKUP($B$2,Data!E5:AC49,7),"[$-421]dd mmmm yyyy;@")</f>
        <v>, 00 Januari 1900</v>
      </c>
      <c r="R72" s="282"/>
      <c r="S72" s="281"/>
    </row>
    <row r="73" spans="1:19" s="283" customFormat="1" ht="20.25" customHeight="1" x14ac:dyDescent="0.25">
      <c r="A73" s="281"/>
      <c r="B73" s="281"/>
      <c r="C73" s="281"/>
      <c r="D73" s="282" t="s">
        <v>174</v>
      </c>
      <c r="F73" s="283" t="s">
        <v>189</v>
      </c>
      <c r="J73" s="283" t="s">
        <v>48</v>
      </c>
      <c r="K73" s="283" t="str">
        <f>IF(VLOOKUP($B$2,Data!$E$5:$AC$49,Data!I50)="L","Laki-laki","Perempuan")</f>
        <v>Perempuan</v>
      </c>
      <c r="R73" s="282"/>
      <c r="S73" s="281"/>
    </row>
    <row r="74" spans="1:19" s="283" customFormat="1" ht="20.25" customHeight="1" x14ac:dyDescent="0.25">
      <c r="A74" s="281"/>
      <c r="B74" s="281"/>
      <c r="C74" s="281"/>
      <c r="D74" s="282" t="s">
        <v>175</v>
      </c>
      <c r="F74" s="283" t="s">
        <v>28</v>
      </c>
      <c r="J74" s="283" t="s">
        <v>48</v>
      </c>
      <c r="K74" s="278" t="str">
        <f>IF(VLOOKUP($B$2,Data!$E$5:$AC$49,8)="","",VLOOKUP($B$2,Data!$E$5:$AC$49,8))</f>
        <v/>
      </c>
      <c r="R74" s="282"/>
      <c r="S74" s="281"/>
    </row>
    <row r="75" spans="1:19" s="283" customFormat="1" ht="20.25" customHeight="1" x14ac:dyDescent="0.25">
      <c r="A75" s="281"/>
      <c r="B75" s="281"/>
      <c r="C75" s="281"/>
      <c r="D75" s="282" t="s">
        <v>176</v>
      </c>
      <c r="F75" s="283" t="s">
        <v>190</v>
      </c>
      <c r="J75" s="283" t="s">
        <v>48</v>
      </c>
      <c r="K75" s="278" t="str">
        <f>IF(VLOOKUP($B$2,Data!$E$5:$AC$49,9)="","",VLOOKUP($B$2,Data!$E$5:$AC$49,9))</f>
        <v/>
      </c>
      <c r="R75" s="282"/>
      <c r="S75" s="281"/>
    </row>
    <row r="76" spans="1:19" s="283" customFormat="1" ht="20.25" customHeight="1" x14ac:dyDescent="0.25">
      <c r="A76" s="281"/>
      <c r="B76" s="281"/>
      <c r="C76" s="281"/>
      <c r="D76" s="282" t="s">
        <v>177</v>
      </c>
      <c r="F76" s="283" t="s">
        <v>30</v>
      </c>
      <c r="J76" s="283" t="s">
        <v>48</v>
      </c>
      <c r="K76" s="278" t="str">
        <f>IF(VLOOKUP($B$2,Data!$E$5:$AC$49,10)="","",VLOOKUP($B$2,Data!$E$5:$AC$49,10))</f>
        <v/>
      </c>
      <c r="R76" s="282"/>
      <c r="S76" s="281"/>
    </row>
    <row r="77" spans="1:19" s="283" customFormat="1" ht="20.25" customHeight="1" x14ac:dyDescent="0.25">
      <c r="A77" s="281"/>
      <c r="B77" s="281"/>
      <c r="C77" s="281"/>
      <c r="D77" s="282" t="s">
        <v>178</v>
      </c>
      <c r="F77" s="283" t="s">
        <v>191</v>
      </c>
      <c r="J77" s="283" t="s">
        <v>48</v>
      </c>
      <c r="K77" s="278" t="str">
        <f>IF(VLOOKUP($B$2,Data!$E$5:$AC$49,11)="","",VLOOKUP($B$2,Data!$E$5:$AC$49,11))</f>
        <v/>
      </c>
      <c r="R77" s="282"/>
      <c r="S77" s="281"/>
    </row>
    <row r="78" spans="1:19" s="283" customFormat="1" ht="20.25" customHeight="1" x14ac:dyDescent="0.25">
      <c r="A78" s="281"/>
      <c r="B78" s="281"/>
      <c r="C78" s="281"/>
      <c r="D78" s="282" t="s">
        <v>179</v>
      </c>
      <c r="F78" s="283" t="s">
        <v>200</v>
      </c>
      <c r="J78" s="283" t="s">
        <v>48</v>
      </c>
      <c r="K78" s="278" t="str">
        <f>IF(VLOOKUP($B$2,Data!$E$5:$AC$49,12)="","",VLOOKUP($B$2,Data!$E$5:$AC$49,12))</f>
        <v/>
      </c>
      <c r="R78" s="282"/>
      <c r="S78" s="281"/>
    </row>
    <row r="79" spans="1:19" s="283" customFormat="1" ht="20.25" customHeight="1" x14ac:dyDescent="0.25">
      <c r="A79" s="281"/>
      <c r="B79" s="281"/>
      <c r="C79" s="281"/>
      <c r="D79" s="282" t="s">
        <v>180</v>
      </c>
      <c r="F79" s="283" t="s">
        <v>239</v>
      </c>
      <c r="J79" s="283" t="s">
        <v>48</v>
      </c>
      <c r="K79" s="278" t="str">
        <f>IF(VLOOKUP($B$2,Data!$E$5:$AC$49,13)="","",VLOOKUP($B$2,Data!$E$5:$AC$49,13))</f>
        <v/>
      </c>
      <c r="R79" s="282"/>
      <c r="S79" s="281"/>
    </row>
    <row r="80" spans="1:19" s="283" customFormat="1" ht="20.25" customHeight="1" x14ac:dyDescent="0.25">
      <c r="A80" s="281"/>
      <c r="B80" s="281"/>
      <c r="C80" s="281"/>
      <c r="D80" s="282" t="s">
        <v>181</v>
      </c>
      <c r="F80" s="283" t="s">
        <v>192</v>
      </c>
      <c r="J80" s="283" t="s">
        <v>48</v>
      </c>
      <c r="K80" s="278"/>
      <c r="R80" s="282"/>
      <c r="S80" s="281"/>
    </row>
    <row r="81" spans="1:19" s="283" customFormat="1" ht="20.25" customHeight="1" x14ac:dyDescent="0.25">
      <c r="A81" s="281"/>
      <c r="B81" s="281"/>
      <c r="C81" s="281"/>
      <c r="D81" s="282"/>
      <c r="F81" s="283" t="s">
        <v>193</v>
      </c>
      <c r="J81" s="283" t="s">
        <v>48</v>
      </c>
      <c r="K81" s="278" t="str">
        <f>IF(VLOOKUP($B$2,Data!$E$5:$AC$49,14)="","",VLOOKUP($B$2,Data!$E$5:$AC$49,14))</f>
        <v/>
      </c>
      <c r="R81" s="282"/>
      <c r="S81" s="281"/>
    </row>
    <row r="82" spans="1:19" s="283" customFormat="1" ht="20.25" customHeight="1" x14ac:dyDescent="0.25">
      <c r="A82" s="281"/>
      <c r="B82" s="281"/>
      <c r="C82" s="281"/>
      <c r="D82" s="282"/>
      <c r="F82" s="283" t="s">
        <v>194</v>
      </c>
      <c r="J82" s="283" t="s">
        <v>48</v>
      </c>
      <c r="K82" s="278" t="str">
        <f>IF(TEXT(VLOOKUP($B$2,Data!E5:AC49,15),"[$-421]dd mmmm yyyy;@")="","",TEXT(VLOOKUP($B$2,Data!E5:AC49,15),"[$-421]dd mmmm yyyy;@"))</f>
        <v>00 Januari 1900</v>
      </c>
      <c r="R82" s="282"/>
      <c r="S82" s="281"/>
    </row>
    <row r="83" spans="1:19" s="283" customFormat="1" ht="20.25" customHeight="1" x14ac:dyDescent="0.25">
      <c r="A83" s="281"/>
      <c r="B83" s="281"/>
      <c r="C83" s="281"/>
      <c r="D83" s="282" t="s">
        <v>182</v>
      </c>
      <c r="F83" s="283" t="s">
        <v>59</v>
      </c>
      <c r="J83" s="283" t="s">
        <v>48</v>
      </c>
      <c r="K83" s="278"/>
      <c r="R83" s="282"/>
      <c r="S83" s="281"/>
    </row>
    <row r="84" spans="1:19" s="283" customFormat="1" ht="20.25" customHeight="1" x14ac:dyDescent="0.25">
      <c r="A84" s="281"/>
      <c r="B84" s="281"/>
      <c r="C84" s="281"/>
      <c r="D84" s="282"/>
      <c r="F84" s="283" t="s">
        <v>195</v>
      </c>
      <c r="G84" s="283" t="s">
        <v>197</v>
      </c>
      <c r="J84" s="283" t="s">
        <v>48</v>
      </c>
      <c r="K84" s="278" t="str">
        <f>IF(VLOOKUP($B$2,Data!$E$5:$AC$49,16)="","",VLOOKUP($B$2,Data!$E$5:$AC$49,16))</f>
        <v/>
      </c>
      <c r="R84" s="282"/>
      <c r="S84" s="281"/>
    </row>
    <row r="85" spans="1:19" s="283" customFormat="1" ht="20.25" customHeight="1" x14ac:dyDescent="0.25">
      <c r="A85" s="281"/>
      <c r="B85" s="281"/>
      <c r="C85" s="281"/>
      <c r="D85" s="282"/>
      <c r="F85" s="283" t="s">
        <v>196</v>
      </c>
      <c r="G85" s="283" t="s">
        <v>198</v>
      </c>
      <c r="J85" s="283" t="s">
        <v>48</v>
      </c>
      <c r="K85" s="278" t="str">
        <f>IF(VLOOKUP($B$2,Data!$E$5:$AC$49,17)="","",VLOOKUP($B$2,Data!$E$5:$AC$49,17))</f>
        <v/>
      </c>
      <c r="R85" s="282"/>
      <c r="S85" s="281"/>
    </row>
    <row r="86" spans="1:19" s="283" customFormat="1" ht="20.25" customHeight="1" x14ac:dyDescent="0.25">
      <c r="A86" s="281"/>
      <c r="B86" s="281"/>
      <c r="C86" s="281"/>
      <c r="D86" s="282" t="s">
        <v>183</v>
      </c>
      <c r="F86" s="283" t="s">
        <v>199</v>
      </c>
      <c r="J86" s="283" t="s">
        <v>48</v>
      </c>
      <c r="K86" s="278" t="str">
        <f>IF(VLOOKUP($B$2,Data!$E$5:$AC$49,18)="","",VLOOKUP($B$2,Data!$E$5:$AC$49,18))</f>
        <v/>
      </c>
      <c r="R86" s="282"/>
      <c r="S86" s="281"/>
    </row>
    <row r="87" spans="1:19" s="283" customFormat="1" ht="20.25" customHeight="1" x14ac:dyDescent="0.25">
      <c r="A87" s="281"/>
      <c r="B87" s="281"/>
      <c r="C87" s="281"/>
      <c r="D87" s="282"/>
      <c r="F87" s="283" t="s">
        <v>200</v>
      </c>
      <c r="J87" s="283" t="s">
        <v>48</v>
      </c>
      <c r="K87" s="278" t="str">
        <f>IF(VLOOKUP($B$2,Data!$E$5:$AC$49,19)="","",VLOOKUP($B$2,Data!$E$5:$AC$49,19))</f>
        <v/>
      </c>
      <c r="R87" s="282"/>
      <c r="S87" s="281"/>
    </row>
    <row r="88" spans="1:19" s="283" customFormat="1" ht="20.25" customHeight="1" x14ac:dyDescent="0.25">
      <c r="A88" s="281"/>
      <c r="B88" s="281"/>
      <c r="C88" s="281"/>
      <c r="D88" s="282" t="s">
        <v>184</v>
      </c>
      <c r="F88" s="283" t="s">
        <v>201</v>
      </c>
      <c r="J88" s="283" t="s">
        <v>48</v>
      </c>
      <c r="K88" s="278"/>
      <c r="R88" s="282"/>
      <c r="S88" s="281"/>
    </row>
    <row r="89" spans="1:19" s="283" customFormat="1" ht="20.25" customHeight="1" x14ac:dyDescent="0.25">
      <c r="A89" s="281"/>
      <c r="B89" s="281"/>
      <c r="C89" s="281"/>
      <c r="D89" s="282"/>
      <c r="F89" s="283" t="s">
        <v>195</v>
      </c>
      <c r="G89" s="283" t="s">
        <v>197</v>
      </c>
      <c r="J89" s="283" t="s">
        <v>48</v>
      </c>
      <c r="K89" s="278" t="str">
        <f>IF(VLOOKUP($B$2,Data!$E$5:$AC$49,20)="","",VLOOKUP($B$2,Data!$E$5:$AC$49,20))</f>
        <v/>
      </c>
      <c r="R89" s="282"/>
      <c r="S89" s="281"/>
    </row>
    <row r="90" spans="1:19" s="283" customFormat="1" ht="20.25" customHeight="1" x14ac:dyDescent="0.25">
      <c r="A90" s="281"/>
      <c r="B90" s="281"/>
      <c r="C90" s="281"/>
      <c r="D90" s="282"/>
      <c r="F90" s="283" t="s">
        <v>196</v>
      </c>
      <c r="G90" s="283" t="s">
        <v>198</v>
      </c>
      <c r="J90" s="283" t="s">
        <v>48</v>
      </c>
      <c r="K90" s="278" t="str">
        <f>IF(VLOOKUP($B$2,Data!$E$5:$AC$49,21)="","",VLOOKUP($B$2,Data!$E$5:$AC$49,21))</f>
        <v/>
      </c>
      <c r="R90" s="282"/>
      <c r="S90" s="281"/>
    </row>
    <row r="91" spans="1:19" s="283" customFormat="1" ht="20.25" customHeight="1" x14ac:dyDescent="0.25">
      <c r="A91" s="281"/>
      <c r="B91" s="281"/>
      <c r="C91" s="281"/>
      <c r="D91" s="282" t="s">
        <v>185</v>
      </c>
      <c r="F91" s="283" t="s">
        <v>204</v>
      </c>
      <c r="J91" s="283" t="s">
        <v>48</v>
      </c>
      <c r="K91" s="278" t="str">
        <f>IF(VLOOKUP($B$2,Data!$E$5:$AC$49,22)="","",VLOOKUP($B$2,Data!$E$5:$AC$49,22))</f>
        <v/>
      </c>
      <c r="R91" s="282"/>
      <c r="S91" s="281"/>
    </row>
    <row r="92" spans="1:19" s="283" customFormat="1" ht="20.25" customHeight="1" x14ac:dyDescent="0.25">
      <c r="A92" s="281"/>
      <c r="B92" s="281"/>
      <c r="C92" s="281"/>
      <c r="D92" s="282" t="s">
        <v>186</v>
      </c>
      <c r="F92" s="283" t="s">
        <v>203</v>
      </c>
      <c r="J92" s="283" t="s">
        <v>48</v>
      </c>
      <c r="K92" s="278" t="str">
        <f>IF(VLOOKUP($B$2,Data!$E$5:$AC$49,23)="","",VLOOKUP($B$2,Data!$E$5:$AC$49,23))</f>
        <v/>
      </c>
      <c r="R92" s="282"/>
      <c r="S92" s="281"/>
    </row>
    <row r="93" spans="1:19" s="283" customFormat="1" ht="20.25" customHeight="1" x14ac:dyDescent="0.25">
      <c r="A93" s="281"/>
      <c r="B93" s="281"/>
      <c r="C93" s="281"/>
      <c r="D93" s="282"/>
      <c r="F93" s="283" t="s">
        <v>200</v>
      </c>
      <c r="J93" s="283" t="s">
        <v>48</v>
      </c>
      <c r="K93" s="278" t="str">
        <f>IF(VLOOKUP($B$2,Data!$E$5:$AC$49,24)="","",VLOOKUP($B$2,Data!$E$5:$AC$49,24))</f>
        <v/>
      </c>
      <c r="R93" s="282"/>
      <c r="S93" s="281"/>
    </row>
    <row r="94" spans="1:19" s="283" customFormat="1" ht="20.25" customHeight="1" x14ac:dyDescent="0.25">
      <c r="A94" s="281"/>
      <c r="B94" s="281"/>
      <c r="C94" s="281"/>
      <c r="D94" s="282" t="s">
        <v>187</v>
      </c>
      <c r="F94" s="283" t="s">
        <v>205</v>
      </c>
      <c r="J94" s="283" t="s">
        <v>48</v>
      </c>
      <c r="K94" s="278" t="str">
        <f>IF(VLOOKUP($B$2,Data!$E$5:$AC$49,25)="","",VLOOKUP($B$2,Data!$E$5:$AC$49,25))</f>
        <v/>
      </c>
      <c r="R94" s="282"/>
      <c r="S94" s="281"/>
    </row>
    <row r="95" spans="1:19" s="283" customFormat="1" ht="20.25" customHeight="1" x14ac:dyDescent="0.25">
      <c r="A95" s="281"/>
      <c r="B95" s="281"/>
      <c r="C95" s="281"/>
      <c r="S95" s="281"/>
    </row>
    <row r="96" spans="1:19" s="283" customFormat="1" ht="20.25" customHeight="1" x14ac:dyDescent="0.25">
      <c r="A96" s="281"/>
      <c r="B96" s="281"/>
      <c r="C96" s="281"/>
      <c r="S96" s="281"/>
    </row>
    <row r="97" spans="1:19" s="283" customFormat="1" ht="16.5" customHeight="1" x14ac:dyDescent="0.25">
      <c r="A97" s="281"/>
      <c r="B97" s="281"/>
      <c r="C97" s="281"/>
      <c r="L97" s="283" t="str">
        <f>Data!$C$23&amp;", "&amp;TEXT(Data!$S$5,"[$-421]dd mmmm yyyy;@")</f>
        <v>Pegandon, 11 Juli 2022</v>
      </c>
      <c r="S97" s="281"/>
    </row>
    <row r="98" spans="1:19" s="283" customFormat="1" ht="16.5" customHeight="1" x14ac:dyDescent="0.25">
      <c r="A98" s="281"/>
      <c r="B98" s="281"/>
      <c r="C98" s="281"/>
      <c r="L98" s="283" t="s">
        <v>49</v>
      </c>
      <c r="S98" s="281"/>
    </row>
    <row r="99" spans="1:19" s="283" customFormat="1" ht="16.5" customHeight="1" x14ac:dyDescent="0.25">
      <c r="A99" s="281"/>
      <c r="B99" s="281"/>
      <c r="C99" s="281"/>
      <c r="S99" s="281"/>
    </row>
    <row r="100" spans="1:19" s="283" customFormat="1" ht="16.5" customHeight="1" x14ac:dyDescent="0.25">
      <c r="A100" s="281"/>
      <c r="B100" s="281"/>
      <c r="C100" s="281"/>
      <c r="S100" s="281"/>
    </row>
    <row r="101" spans="1:19" s="283" customFormat="1" ht="16.5" customHeight="1" x14ac:dyDescent="0.25">
      <c r="A101" s="281"/>
      <c r="B101" s="281"/>
      <c r="C101" s="281"/>
      <c r="S101" s="281"/>
    </row>
    <row r="102" spans="1:19" s="283" customFormat="1" ht="16.5" customHeight="1" x14ac:dyDescent="0.25">
      <c r="A102" s="281"/>
      <c r="B102" s="281"/>
      <c r="C102" s="281"/>
      <c r="S102" s="281"/>
    </row>
    <row r="103" spans="1:19" s="283" customFormat="1" ht="16.5" customHeight="1" x14ac:dyDescent="0.25">
      <c r="A103" s="281"/>
      <c r="B103" s="281"/>
      <c r="C103" s="281"/>
      <c r="L103" s="22" t="str">
        <f>Data!$C$15</f>
        <v>SOFI MUNTAZANUL MINA, S.Pd</v>
      </c>
      <c r="S103" s="281"/>
    </row>
    <row r="104" spans="1:19" s="283" customFormat="1" ht="16.5" customHeight="1" x14ac:dyDescent="0.25">
      <c r="A104" s="281"/>
      <c r="B104" s="281"/>
      <c r="C104" s="281"/>
      <c r="L104" s="283" t="str">
        <f>"NIP. "&amp; Data!$C$16</f>
        <v>NIP. -</v>
      </c>
      <c r="S104" s="281"/>
    </row>
    <row r="105" spans="1:19" s="283" customFormat="1" ht="16.5" customHeight="1" x14ac:dyDescent="0.25">
      <c r="A105" s="281"/>
      <c r="B105" s="281"/>
      <c r="C105" s="281"/>
      <c r="S105" s="281"/>
    </row>
    <row r="106" spans="1:19" s="283" customFormat="1" ht="16.5" customHeight="1" x14ac:dyDescent="0.25">
      <c r="A106" s="281"/>
      <c r="B106" s="281"/>
      <c r="C106" s="281"/>
      <c r="S106" s="281"/>
    </row>
    <row r="107" spans="1:19" s="283" customFormat="1" ht="16.5" customHeight="1" x14ac:dyDescent="0.25">
      <c r="A107" s="281"/>
      <c r="B107" s="281"/>
      <c r="C107" s="281"/>
      <c r="S107" s="281"/>
    </row>
    <row r="108" spans="1:19" s="283" customFormat="1" ht="16.5" customHeight="1" x14ac:dyDescent="0.25">
      <c r="A108" s="281"/>
      <c r="B108" s="281"/>
      <c r="C108" s="281"/>
      <c r="S108" s="281"/>
    </row>
    <row r="109" spans="1:19" s="283" customFormat="1" ht="16.5" customHeight="1" x14ac:dyDescent="0.25">
      <c r="A109" s="281"/>
      <c r="B109" s="281"/>
      <c r="C109" s="281"/>
      <c r="D109" s="812" t="s">
        <v>221</v>
      </c>
      <c r="E109" s="812"/>
      <c r="F109" s="812"/>
      <c r="G109" s="812"/>
      <c r="H109" s="812"/>
      <c r="I109" s="812"/>
      <c r="J109" s="812"/>
      <c r="K109" s="812"/>
      <c r="L109" s="812"/>
      <c r="M109" s="812"/>
      <c r="N109" s="812"/>
      <c r="O109" s="812"/>
      <c r="P109" s="812"/>
      <c r="Q109" s="812"/>
      <c r="R109" s="812"/>
      <c r="S109" s="281"/>
    </row>
    <row r="110" spans="1:19" s="283" customFormat="1" ht="16.5" customHeight="1" x14ac:dyDescent="0.25">
      <c r="A110" s="281"/>
      <c r="B110" s="281"/>
      <c r="C110" s="281"/>
      <c r="D110" s="386"/>
      <c r="E110" s="386"/>
      <c r="F110" s="386"/>
      <c r="G110" s="386"/>
      <c r="H110" s="386"/>
      <c r="I110" s="386"/>
      <c r="J110" s="386"/>
      <c r="K110" s="386"/>
      <c r="L110" s="386"/>
      <c r="M110" s="386"/>
      <c r="N110" s="386"/>
      <c r="O110" s="386"/>
      <c r="P110" s="386"/>
      <c r="Q110" s="386"/>
      <c r="R110" s="386"/>
      <c r="S110" s="281"/>
    </row>
    <row r="111" spans="1:19" s="283" customFormat="1" ht="16.5" customHeight="1" x14ac:dyDescent="0.25">
      <c r="A111" s="281"/>
      <c r="B111" s="281"/>
      <c r="C111" s="281"/>
      <c r="D111" s="291" t="str">
        <f>"Nama Peserta Didik  :   "&amp;K70</f>
        <v>Nama Peserta Didik  :   0</v>
      </c>
      <c r="E111" s="291"/>
      <c r="F111" s="291"/>
      <c r="G111" s="291"/>
      <c r="H111" s="291"/>
      <c r="S111" s="281"/>
    </row>
    <row r="112" spans="1:19" s="283" customFormat="1" ht="16.5" customHeight="1" x14ac:dyDescent="0.25">
      <c r="A112" s="281"/>
      <c r="B112" s="281"/>
      <c r="C112" s="281"/>
      <c r="D112" s="292"/>
      <c r="E112" s="292"/>
      <c r="F112" s="292"/>
      <c r="G112" s="292"/>
      <c r="H112" s="292"/>
      <c r="S112" s="281"/>
    </row>
    <row r="113" spans="1:19" s="283" customFormat="1" ht="16.5" customHeight="1" x14ac:dyDescent="0.25">
      <c r="A113" s="281"/>
      <c r="B113" s="281"/>
      <c r="C113" s="281"/>
      <c r="D113" s="836" t="s">
        <v>222</v>
      </c>
      <c r="E113" s="836"/>
      <c r="F113" s="836"/>
      <c r="G113" s="836"/>
      <c r="H113" s="836"/>
      <c r="I113" s="836"/>
      <c r="J113" s="836"/>
      <c r="K113" s="836"/>
      <c r="L113" s="836"/>
      <c r="M113" s="836"/>
      <c r="N113" s="836"/>
      <c r="O113" s="836"/>
      <c r="P113" s="836"/>
      <c r="Q113" s="836"/>
      <c r="R113" s="836"/>
      <c r="S113" s="281"/>
    </row>
    <row r="114" spans="1:19" s="283" customFormat="1" ht="16.5" customHeight="1" x14ac:dyDescent="0.25">
      <c r="A114" s="281"/>
      <c r="B114" s="281"/>
      <c r="C114" s="281"/>
      <c r="D114" s="814" t="s">
        <v>35</v>
      </c>
      <c r="E114" s="814"/>
      <c r="F114" s="814"/>
      <c r="G114" s="814" t="s">
        <v>223</v>
      </c>
      <c r="H114" s="814"/>
      <c r="I114" s="814" t="s">
        <v>224</v>
      </c>
      <c r="J114" s="814"/>
      <c r="K114" s="814"/>
      <c r="L114" s="814"/>
      <c r="M114" s="814" t="s">
        <v>225</v>
      </c>
      <c r="N114" s="814"/>
      <c r="O114" s="814"/>
      <c r="P114" s="814"/>
      <c r="Q114" s="814"/>
      <c r="R114" s="814"/>
      <c r="S114" s="281"/>
    </row>
    <row r="115" spans="1:19" s="283" customFormat="1" ht="16.5" customHeight="1" x14ac:dyDescent="0.25">
      <c r="A115" s="281"/>
      <c r="B115" s="281"/>
      <c r="C115" s="281"/>
      <c r="D115" s="814"/>
      <c r="E115" s="814"/>
      <c r="F115" s="814"/>
      <c r="G115" s="814"/>
      <c r="H115" s="814"/>
      <c r="I115" s="814"/>
      <c r="J115" s="814"/>
      <c r="K115" s="814"/>
      <c r="L115" s="814"/>
      <c r="M115" s="814"/>
      <c r="N115" s="814"/>
      <c r="O115" s="814"/>
      <c r="P115" s="814"/>
      <c r="Q115" s="814"/>
      <c r="R115" s="814"/>
      <c r="S115" s="281"/>
    </row>
    <row r="116" spans="1:19" s="283" customFormat="1" ht="16.5" customHeight="1" x14ac:dyDescent="0.25">
      <c r="A116" s="281"/>
      <c r="B116" s="281"/>
      <c r="C116" s="281"/>
      <c r="D116" s="814"/>
      <c r="E116" s="814"/>
      <c r="F116" s="814"/>
      <c r="G116" s="814"/>
      <c r="H116" s="814"/>
      <c r="I116" s="814"/>
      <c r="J116" s="814"/>
      <c r="K116" s="814"/>
      <c r="L116" s="814"/>
      <c r="M116" s="814"/>
      <c r="N116" s="814"/>
      <c r="O116" s="814"/>
      <c r="P116" s="814"/>
      <c r="Q116" s="814"/>
      <c r="R116" s="814"/>
      <c r="S116" s="281"/>
    </row>
    <row r="117" spans="1:19" s="283" customFormat="1" ht="16.5" customHeight="1" x14ac:dyDescent="0.25">
      <c r="A117" s="281"/>
      <c r="B117" s="281"/>
      <c r="C117" s="281"/>
      <c r="D117" s="814"/>
      <c r="E117" s="814"/>
      <c r="F117" s="814"/>
      <c r="G117" s="814"/>
      <c r="H117" s="814"/>
      <c r="I117" s="814"/>
      <c r="J117" s="814"/>
      <c r="K117" s="814"/>
      <c r="L117" s="814"/>
      <c r="M117" s="814"/>
      <c r="N117" s="814"/>
      <c r="O117" s="814"/>
      <c r="P117" s="814"/>
      <c r="Q117" s="814"/>
      <c r="R117" s="814"/>
      <c r="S117" s="281"/>
    </row>
    <row r="118" spans="1:19" s="283" customFormat="1" ht="15" customHeight="1" x14ac:dyDescent="0.25">
      <c r="A118" s="281"/>
      <c r="B118" s="281"/>
      <c r="C118" s="281"/>
      <c r="D118" s="834"/>
      <c r="E118" s="837"/>
      <c r="F118" s="835"/>
      <c r="G118" s="834"/>
      <c r="H118" s="835"/>
      <c r="I118" s="827"/>
      <c r="J118" s="827"/>
      <c r="K118" s="827"/>
      <c r="L118" s="828"/>
      <c r="M118" s="831" t="s">
        <v>229</v>
      </c>
      <c r="N118" s="832"/>
      <c r="O118" s="832"/>
      <c r="P118" s="832"/>
      <c r="Q118" s="832"/>
      <c r="R118" s="833"/>
      <c r="S118" s="281"/>
    </row>
    <row r="119" spans="1:19" s="283" customFormat="1" ht="15" customHeight="1" x14ac:dyDescent="0.25">
      <c r="A119" s="281"/>
      <c r="B119" s="281"/>
      <c r="C119" s="281"/>
      <c r="D119" s="838"/>
      <c r="E119" s="839"/>
      <c r="F119" s="840"/>
      <c r="G119" s="838"/>
      <c r="H119" s="840"/>
      <c r="I119" s="829"/>
      <c r="J119" s="829"/>
      <c r="K119" s="829"/>
      <c r="L119" s="830"/>
      <c r="M119" s="821" t="s">
        <v>226</v>
      </c>
      <c r="N119" s="822"/>
      <c r="O119" s="822"/>
      <c r="P119" s="822"/>
      <c r="Q119" s="822"/>
      <c r="R119" s="823"/>
      <c r="S119" s="281"/>
    </row>
    <row r="120" spans="1:19" s="283" customFormat="1" ht="15" customHeight="1" x14ac:dyDescent="0.25">
      <c r="A120" s="281"/>
      <c r="B120" s="281"/>
      <c r="C120" s="281"/>
      <c r="D120" s="838"/>
      <c r="E120" s="839"/>
      <c r="F120" s="840"/>
      <c r="G120" s="838"/>
      <c r="H120" s="840"/>
      <c r="I120" s="829"/>
      <c r="J120" s="829"/>
      <c r="K120" s="829"/>
      <c r="L120" s="830"/>
      <c r="M120" s="821"/>
      <c r="N120" s="822"/>
      <c r="O120" s="822"/>
      <c r="P120" s="822"/>
      <c r="Q120" s="822"/>
      <c r="R120" s="823"/>
      <c r="S120" s="281"/>
    </row>
    <row r="121" spans="1:19" s="283" customFormat="1" ht="15" customHeight="1" x14ac:dyDescent="0.25">
      <c r="A121" s="281"/>
      <c r="B121" s="281"/>
      <c r="C121" s="281"/>
      <c r="D121" s="838"/>
      <c r="E121" s="839"/>
      <c r="F121" s="840"/>
      <c r="G121" s="838"/>
      <c r="H121" s="840"/>
      <c r="I121" s="829"/>
      <c r="J121" s="829"/>
      <c r="K121" s="829"/>
      <c r="L121" s="830"/>
      <c r="M121" s="821"/>
      <c r="N121" s="822"/>
      <c r="O121" s="822"/>
      <c r="P121" s="822"/>
      <c r="Q121" s="822"/>
      <c r="R121" s="823"/>
      <c r="S121" s="281"/>
    </row>
    <row r="122" spans="1:19" s="283" customFormat="1" ht="15" customHeight="1" x14ac:dyDescent="0.25">
      <c r="A122" s="281"/>
      <c r="B122" s="281"/>
      <c r="C122" s="281"/>
      <c r="D122" s="838"/>
      <c r="E122" s="839"/>
      <c r="F122" s="840"/>
      <c r="G122" s="838"/>
      <c r="H122" s="840"/>
      <c r="I122" s="829"/>
      <c r="J122" s="829"/>
      <c r="K122" s="829"/>
      <c r="L122" s="830"/>
      <c r="M122" s="821"/>
      <c r="N122" s="822"/>
      <c r="O122" s="822"/>
      <c r="P122" s="822"/>
      <c r="Q122" s="822"/>
      <c r="R122" s="823"/>
      <c r="S122" s="281"/>
    </row>
    <row r="123" spans="1:19" s="283" customFormat="1" ht="15" customHeight="1" x14ac:dyDescent="0.25">
      <c r="A123" s="281"/>
      <c r="B123" s="281"/>
      <c r="C123" s="281"/>
      <c r="D123" s="838"/>
      <c r="E123" s="839"/>
      <c r="F123" s="840"/>
      <c r="G123" s="838"/>
      <c r="H123" s="840"/>
      <c r="I123" s="829"/>
      <c r="J123" s="829"/>
      <c r="K123" s="829"/>
      <c r="L123" s="830"/>
      <c r="M123" s="821" t="s">
        <v>227</v>
      </c>
      <c r="N123" s="822"/>
      <c r="O123" s="822"/>
      <c r="P123" s="822"/>
      <c r="Q123" s="822"/>
      <c r="R123" s="823"/>
      <c r="S123" s="281"/>
    </row>
    <row r="124" spans="1:19" s="283" customFormat="1" ht="15" customHeight="1" x14ac:dyDescent="0.25">
      <c r="A124" s="281"/>
      <c r="B124" s="281"/>
      <c r="C124" s="281"/>
      <c r="D124" s="838"/>
      <c r="E124" s="839"/>
      <c r="F124" s="840"/>
      <c r="G124" s="838"/>
      <c r="H124" s="840"/>
      <c r="I124" s="829"/>
      <c r="J124" s="829"/>
      <c r="K124" s="829"/>
      <c r="L124" s="830"/>
      <c r="M124" s="821" t="s">
        <v>27</v>
      </c>
      <c r="N124" s="822"/>
      <c r="O124" s="822"/>
      <c r="P124" s="822"/>
      <c r="Q124" s="822"/>
      <c r="R124" s="823"/>
      <c r="S124" s="281"/>
    </row>
    <row r="125" spans="1:19" s="283" customFormat="1" ht="15" customHeight="1" x14ac:dyDescent="0.25">
      <c r="A125" s="281"/>
      <c r="B125" s="281"/>
      <c r="C125" s="281"/>
      <c r="D125" s="838"/>
      <c r="E125" s="839"/>
      <c r="F125" s="840"/>
      <c r="G125" s="838"/>
      <c r="H125" s="840"/>
      <c r="I125" s="829"/>
      <c r="J125" s="829"/>
      <c r="K125" s="829"/>
      <c r="L125" s="830"/>
      <c r="M125" s="821"/>
      <c r="N125" s="822"/>
      <c r="O125" s="822"/>
      <c r="P125" s="822"/>
      <c r="Q125" s="822"/>
      <c r="R125" s="823"/>
      <c r="S125" s="281"/>
    </row>
    <row r="126" spans="1:19" s="283" customFormat="1" ht="15" customHeight="1" x14ac:dyDescent="0.25">
      <c r="A126" s="281"/>
      <c r="B126" s="281"/>
      <c r="C126" s="281"/>
      <c r="D126" s="838"/>
      <c r="E126" s="839"/>
      <c r="F126" s="840"/>
      <c r="G126" s="838"/>
      <c r="H126" s="840"/>
      <c r="I126" s="829"/>
      <c r="J126" s="829"/>
      <c r="K126" s="829"/>
      <c r="L126" s="830"/>
      <c r="M126" s="821" t="s">
        <v>228</v>
      </c>
      <c r="N126" s="822"/>
      <c r="O126" s="822"/>
      <c r="P126" s="822"/>
      <c r="Q126" s="822"/>
      <c r="R126" s="823"/>
      <c r="S126" s="281"/>
    </row>
    <row r="127" spans="1:19" s="283" customFormat="1" ht="15" customHeight="1" x14ac:dyDescent="0.25">
      <c r="A127" s="281"/>
      <c r="B127" s="281"/>
      <c r="C127" s="281"/>
      <c r="D127" s="838"/>
      <c r="E127" s="839"/>
      <c r="F127" s="840"/>
      <c r="G127" s="838"/>
      <c r="H127" s="840"/>
      <c r="I127" s="829"/>
      <c r="J127" s="829"/>
      <c r="K127" s="829"/>
      <c r="L127" s="830"/>
      <c r="M127" s="821"/>
      <c r="N127" s="822"/>
      <c r="O127" s="822"/>
      <c r="P127" s="822"/>
      <c r="Q127" s="822"/>
      <c r="R127" s="823"/>
      <c r="S127" s="281"/>
    </row>
    <row r="128" spans="1:19" s="283" customFormat="1" ht="15" customHeight="1" x14ac:dyDescent="0.25">
      <c r="A128" s="281"/>
      <c r="B128" s="281"/>
      <c r="C128" s="281"/>
      <c r="D128" s="838"/>
      <c r="E128" s="839"/>
      <c r="F128" s="840"/>
      <c r="G128" s="838"/>
      <c r="H128" s="840"/>
      <c r="I128" s="829"/>
      <c r="J128" s="829"/>
      <c r="K128" s="829"/>
      <c r="L128" s="830"/>
      <c r="M128" s="821"/>
      <c r="N128" s="822"/>
      <c r="O128" s="822"/>
      <c r="P128" s="822"/>
      <c r="Q128" s="822"/>
      <c r="R128" s="823"/>
      <c r="S128" s="281"/>
    </row>
    <row r="129" spans="1:19" s="283" customFormat="1" ht="15" customHeight="1" x14ac:dyDescent="0.25">
      <c r="A129" s="281"/>
      <c r="B129" s="281"/>
      <c r="C129" s="281"/>
      <c r="D129" s="838"/>
      <c r="E129" s="839"/>
      <c r="F129" s="840"/>
      <c r="G129" s="838"/>
      <c r="H129" s="840"/>
      <c r="I129" s="829"/>
      <c r="J129" s="829"/>
      <c r="K129" s="829"/>
      <c r="L129" s="830"/>
      <c r="M129" s="821" t="s">
        <v>227</v>
      </c>
      <c r="N129" s="822"/>
      <c r="O129" s="822"/>
      <c r="P129" s="822"/>
      <c r="Q129" s="822"/>
      <c r="R129" s="823"/>
      <c r="S129" s="281"/>
    </row>
    <row r="130" spans="1:19" s="283" customFormat="1" ht="15" customHeight="1" x14ac:dyDescent="0.25">
      <c r="A130" s="281"/>
      <c r="B130" s="281"/>
      <c r="C130" s="281"/>
      <c r="D130" s="841"/>
      <c r="E130" s="842"/>
      <c r="F130" s="843"/>
      <c r="G130" s="841"/>
      <c r="H130" s="843"/>
      <c r="I130" s="844"/>
      <c r="J130" s="844"/>
      <c r="K130" s="844"/>
      <c r="L130" s="845"/>
      <c r="M130" s="824"/>
      <c r="N130" s="825"/>
      <c r="O130" s="825"/>
      <c r="P130" s="825"/>
      <c r="Q130" s="825"/>
      <c r="R130" s="826"/>
      <c r="S130" s="281"/>
    </row>
    <row r="131" spans="1:19" s="283" customFormat="1" ht="15" customHeight="1" x14ac:dyDescent="0.25">
      <c r="A131" s="281"/>
      <c r="B131" s="281"/>
      <c r="C131" s="281"/>
      <c r="D131" s="834"/>
      <c r="E131" s="837"/>
      <c r="F131" s="835"/>
      <c r="G131" s="834"/>
      <c r="H131" s="835"/>
      <c r="I131" s="827"/>
      <c r="J131" s="827"/>
      <c r="K131" s="827"/>
      <c r="L131" s="828"/>
      <c r="M131" s="831" t="s">
        <v>229</v>
      </c>
      <c r="N131" s="832"/>
      <c r="O131" s="832"/>
      <c r="P131" s="832"/>
      <c r="Q131" s="832"/>
      <c r="R131" s="833"/>
      <c r="S131" s="281"/>
    </row>
    <row r="132" spans="1:19" s="283" customFormat="1" ht="15" customHeight="1" x14ac:dyDescent="0.25">
      <c r="A132" s="281"/>
      <c r="B132" s="281"/>
      <c r="C132" s="281"/>
      <c r="D132" s="838"/>
      <c r="E132" s="839"/>
      <c r="F132" s="840"/>
      <c r="G132" s="838"/>
      <c r="H132" s="840"/>
      <c r="I132" s="829"/>
      <c r="J132" s="829"/>
      <c r="K132" s="829"/>
      <c r="L132" s="830"/>
      <c r="M132" s="821" t="s">
        <v>226</v>
      </c>
      <c r="N132" s="822"/>
      <c r="O132" s="822"/>
      <c r="P132" s="822"/>
      <c r="Q132" s="822"/>
      <c r="R132" s="823"/>
      <c r="S132" s="281"/>
    </row>
    <row r="133" spans="1:19" s="283" customFormat="1" ht="15" customHeight="1" x14ac:dyDescent="0.25">
      <c r="A133" s="281"/>
      <c r="B133" s="281"/>
      <c r="C133" s="281"/>
      <c r="D133" s="838"/>
      <c r="E133" s="839"/>
      <c r="F133" s="840"/>
      <c r="G133" s="838"/>
      <c r="H133" s="840"/>
      <c r="I133" s="829"/>
      <c r="J133" s="829"/>
      <c r="K133" s="829"/>
      <c r="L133" s="830"/>
      <c r="M133" s="821"/>
      <c r="N133" s="822"/>
      <c r="O133" s="822"/>
      <c r="P133" s="822"/>
      <c r="Q133" s="822"/>
      <c r="R133" s="823"/>
      <c r="S133" s="281"/>
    </row>
    <row r="134" spans="1:19" s="283" customFormat="1" ht="15" customHeight="1" x14ac:dyDescent="0.25">
      <c r="A134" s="281"/>
      <c r="B134" s="281"/>
      <c r="C134" s="281"/>
      <c r="D134" s="838"/>
      <c r="E134" s="839"/>
      <c r="F134" s="840"/>
      <c r="G134" s="838"/>
      <c r="H134" s="840"/>
      <c r="I134" s="829"/>
      <c r="J134" s="829"/>
      <c r="K134" s="829"/>
      <c r="L134" s="830"/>
      <c r="M134" s="821"/>
      <c r="N134" s="822"/>
      <c r="O134" s="822"/>
      <c r="P134" s="822"/>
      <c r="Q134" s="822"/>
      <c r="R134" s="823"/>
      <c r="S134" s="281"/>
    </row>
    <row r="135" spans="1:19" s="283" customFormat="1" ht="15" customHeight="1" x14ac:dyDescent="0.25">
      <c r="A135" s="281"/>
      <c r="B135" s="281"/>
      <c r="C135" s="281"/>
      <c r="D135" s="838"/>
      <c r="E135" s="839"/>
      <c r="F135" s="840"/>
      <c r="G135" s="838"/>
      <c r="H135" s="840"/>
      <c r="I135" s="829"/>
      <c r="J135" s="829"/>
      <c r="K135" s="829"/>
      <c r="L135" s="830"/>
      <c r="M135" s="821"/>
      <c r="N135" s="822"/>
      <c r="O135" s="822"/>
      <c r="P135" s="822"/>
      <c r="Q135" s="822"/>
      <c r="R135" s="823"/>
      <c r="S135" s="281"/>
    </row>
    <row r="136" spans="1:19" s="283" customFormat="1" ht="15" customHeight="1" x14ac:dyDescent="0.25">
      <c r="A136" s="281"/>
      <c r="B136" s="281"/>
      <c r="C136" s="281"/>
      <c r="D136" s="838"/>
      <c r="E136" s="839"/>
      <c r="F136" s="840"/>
      <c r="G136" s="838"/>
      <c r="H136" s="840"/>
      <c r="I136" s="829"/>
      <c r="J136" s="829"/>
      <c r="K136" s="829"/>
      <c r="L136" s="830"/>
      <c r="M136" s="821" t="s">
        <v>227</v>
      </c>
      <c r="N136" s="822"/>
      <c r="O136" s="822"/>
      <c r="P136" s="822"/>
      <c r="Q136" s="822"/>
      <c r="R136" s="823"/>
      <c r="S136" s="281"/>
    </row>
    <row r="137" spans="1:19" s="283" customFormat="1" ht="15" customHeight="1" x14ac:dyDescent="0.25">
      <c r="A137" s="281"/>
      <c r="B137" s="281"/>
      <c r="C137" s="281"/>
      <c r="D137" s="838"/>
      <c r="E137" s="839"/>
      <c r="F137" s="840"/>
      <c r="G137" s="838"/>
      <c r="H137" s="840"/>
      <c r="I137" s="829"/>
      <c r="J137" s="829"/>
      <c r="K137" s="829"/>
      <c r="L137" s="830"/>
      <c r="M137" s="821" t="s">
        <v>27</v>
      </c>
      <c r="N137" s="822"/>
      <c r="O137" s="822"/>
      <c r="P137" s="822"/>
      <c r="Q137" s="822"/>
      <c r="R137" s="823"/>
      <c r="S137" s="281"/>
    </row>
    <row r="138" spans="1:19" s="283" customFormat="1" ht="15" customHeight="1" x14ac:dyDescent="0.25">
      <c r="A138" s="281"/>
      <c r="B138" s="281"/>
      <c r="C138" s="281"/>
      <c r="D138" s="838"/>
      <c r="E138" s="839"/>
      <c r="F138" s="840"/>
      <c r="G138" s="838"/>
      <c r="H138" s="840"/>
      <c r="I138" s="829"/>
      <c r="J138" s="829"/>
      <c r="K138" s="829"/>
      <c r="L138" s="830"/>
      <c r="M138" s="821"/>
      <c r="N138" s="822"/>
      <c r="O138" s="822"/>
      <c r="P138" s="822"/>
      <c r="Q138" s="822"/>
      <c r="R138" s="823"/>
      <c r="S138" s="281"/>
    </row>
    <row r="139" spans="1:19" s="283" customFormat="1" ht="15" customHeight="1" x14ac:dyDescent="0.25">
      <c r="A139" s="281"/>
      <c r="B139" s="281"/>
      <c r="C139" s="281"/>
      <c r="D139" s="838"/>
      <c r="E139" s="839"/>
      <c r="F139" s="840"/>
      <c r="G139" s="838"/>
      <c r="H139" s="840"/>
      <c r="I139" s="829"/>
      <c r="J139" s="829"/>
      <c r="K139" s="829"/>
      <c r="L139" s="830"/>
      <c r="M139" s="821" t="s">
        <v>228</v>
      </c>
      <c r="N139" s="822"/>
      <c r="O139" s="822"/>
      <c r="P139" s="822"/>
      <c r="Q139" s="822"/>
      <c r="R139" s="823"/>
      <c r="S139" s="281"/>
    </row>
    <row r="140" spans="1:19" s="283" customFormat="1" ht="15" customHeight="1" x14ac:dyDescent="0.25">
      <c r="A140" s="281"/>
      <c r="B140" s="281"/>
      <c r="C140" s="281"/>
      <c r="D140" s="838"/>
      <c r="E140" s="839"/>
      <c r="F140" s="840"/>
      <c r="G140" s="838"/>
      <c r="H140" s="840"/>
      <c r="I140" s="829"/>
      <c r="J140" s="829"/>
      <c r="K140" s="829"/>
      <c r="L140" s="830"/>
      <c r="M140" s="821"/>
      <c r="N140" s="822"/>
      <c r="O140" s="822"/>
      <c r="P140" s="822"/>
      <c r="Q140" s="822"/>
      <c r="R140" s="823"/>
      <c r="S140" s="281"/>
    </row>
    <row r="141" spans="1:19" s="283" customFormat="1" ht="15" customHeight="1" x14ac:dyDescent="0.25">
      <c r="A141" s="281"/>
      <c r="B141" s="281"/>
      <c r="C141" s="281"/>
      <c r="D141" s="838"/>
      <c r="E141" s="839"/>
      <c r="F141" s="840"/>
      <c r="G141" s="838"/>
      <c r="H141" s="840"/>
      <c r="I141" s="829"/>
      <c r="J141" s="829"/>
      <c r="K141" s="829"/>
      <c r="L141" s="830"/>
      <c r="M141" s="821"/>
      <c r="N141" s="822"/>
      <c r="O141" s="822"/>
      <c r="P141" s="822"/>
      <c r="Q141" s="822"/>
      <c r="R141" s="823"/>
      <c r="S141" s="281"/>
    </row>
    <row r="142" spans="1:19" s="283" customFormat="1" ht="15" customHeight="1" x14ac:dyDescent="0.25">
      <c r="A142" s="281"/>
      <c r="B142" s="281"/>
      <c r="C142" s="281"/>
      <c r="D142" s="838"/>
      <c r="E142" s="839"/>
      <c r="F142" s="840"/>
      <c r="G142" s="838"/>
      <c r="H142" s="840"/>
      <c r="I142" s="829"/>
      <c r="J142" s="829"/>
      <c r="K142" s="829"/>
      <c r="L142" s="830"/>
      <c r="M142" s="821" t="s">
        <v>227</v>
      </c>
      <c r="N142" s="822"/>
      <c r="O142" s="822"/>
      <c r="P142" s="822"/>
      <c r="Q142" s="822"/>
      <c r="R142" s="823"/>
      <c r="S142" s="281"/>
    </row>
    <row r="143" spans="1:19" s="283" customFormat="1" ht="15" customHeight="1" x14ac:dyDescent="0.25">
      <c r="A143" s="281"/>
      <c r="B143" s="281"/>
      <c r="C143" s="281"/>
      <c r="D143" s="841"/>
      <c r="E143" s="842"/>
      <c r="F143" s="843"/>
      <c r="G143" s="841"/>
      <c r="H143" s="843"/>
      <c r="I143" s="844"/>
      <c r="J143" s="844"/>
      <c r="K143" s="844"/>
      <c r="L143" s="845"/>
      <c r="M143" s="824"/>
      <c r="N143" s="825"/>
      <c r="O143" s="825"/>
      <c r="P143" s="825"/>
      <c r="Q143" s="825"/>
      <c r="R143" s="826"/>
      <c r="S143" s="281"/>
    </row>
    <row r="144" spans="1:19" s="283" customFormat="1" ht="15" customHeight="1" x14ac:dyDescent="0.25">
      <c r="A144" s="281"/>
      <c r="B144" s="281"/>
      <c r="C144" s="281"/>
      <c r="D144" s="834"/>
      <c r="E144" s="837"/>
      <c r="F144" s="835"/>
      <c r="G144" s="834"/>
      <c r="H144" s="835"/>
      <c r="I144" s="827"/>
      <c r="J144" s="827"/>
      <c r="K144" s="827"/>
      <c r="L144" s="828"/>
      <c r="M144" s="831" t="s">
        <v>229</v>
      </c>
      <c r="N144" s="832"/>
      <c r="O144" s="832"/>
      <c r="P144" s="832"/>
      <c r="Q144" s="832"/>
      <c r="R144" s="833"/>
      <c r="S144" s="281"/>
    </row>
    <row r="145" spans="1:19" s="283" customFormat="1" ht="15" customHeight="1" x14ac:dyDescent="0.25">
      <c r="A145" s="281"/>
      <c r="B145" s="281"/>
      <c r="C145" s="281"/>
      <c r="D145" s="838"/>
      <c r="E145" s="839"/>
      <c r="F145" s="840"/>
      <c r="G145" s="838"/>
      <c r="H145" s="840"/>
      <c r="I145" s="829"/>
      <c r="J145" s="829"/>
      <c r="K145" s="829"/>
      <c r="L145" s="830"/>
      <c r="M145" s="821" t="s">
        <v>226</v>
      </c>
      <c r="N145" s="822"/>
      <c r="O145" s="822"/>
      <c r="P145" s="822"/>
      <c r="Q145" s="822"/>
      <c r="R145" s="823"/>
      <c r="S145" s="281"/>
    </row>
    <row r="146" spans="1:19" s="283" customFormat="1" ht="15" customHeight="1" x14ac:dyDescent="0.25">
      <c r="A146" s="281"/>
      <c r="B146" s="281"/>
      <c r="C146" s="281"/>
      <c r="D146" s="838"/>
      <c r="E146" s="839"/>
      <c r="F146" s="840"/>
      <c r="G146" s="838"/>
      <c r="H146" s="840"/>
      <c r="I146" s="829"/>
      <c r="J146" s="829"/>
      <c r="K146" s="829"/>
      <c r="L146" s="830"/>
      <c r="M146" s="821"/>
      <c r="N146" s="822"/>
      <c r="O146" s="822"/>
      <c r="P146" s="822"/>
      <c r="Q146" s="822"/>
      <c r="R146" s="823"/>
      <c r="S146" s="281"/>
    </row>
    <row r="147" spans="1:19" s="283" customFormat="1" ht="15" customHeight="1" x14ac:dyDescent="0.25">
      <c r="A147" s="281"/>
      <c r="B147" s="281"/>
      <c r="C147" s="281"/>
      <c r="D147" s="838"/>
      <c r="E147" s="839"/>
      <c r="F147" s="840"/>
      <c r="G147" s="838"/>
      <c r="H147" s="840"/>
      <c r="I147" s="829"/>
      <c r="J147" s="829"/>
      <c r="K147" s="829"/>
      <c r="L147" s="830"/>
      <c r="M147" s="821"/>
      <c r="N147" s="822"/>
      <c r="O147" s="822"/>
      <c r="P147" s="822"/>
      <c r="Q147" s="822"/>
      <c r="R147" s="823"/>
      <c r="S147" s="281"/>
    </row>
    <row r="148" spans="1:19" s="283" customFormat="1" ht="15" customHeight="1" x14ac:dyDescent="0.25">
      <c r="A148" s="281"/>
      <c r="B148" s="281"/>
      <c r="C148" s="281"/>
      <c r="D148" s="838"/>
      <c r="E148" s="839"/>
      <c r="F148" s="840"/>
      <c r="G148" s="838"/>
      <c r="H148" s="840"/>
      <c r="I148" s="829"/>
      <c r="J148" s="829"/>
      <c r="K148" s="829"/>
      <c r="L148" s="830"/>
      <c r="M148" s="821"/>
      <c r="N148" s="822"/>
      <c r="O148" s="822"/>
      <c r="P148" s="822"/>
      <c r="Q148" s="822"/>
      <c r="R148" s="823"/>
      <c r="S148" s="281"/>
    </row>
    <row r="149" spans="1:19" s="283" customFormat="1" ht="15" customHeight="1" x14ac:dyDescent="0.25">
      <c r="A149" s="281"/>
      <c r="B149" s="281"/>
      <c r="C149" s="281"/>
      <c r="D149" s="838"/>
      <c r="E149" s="839"/>
      <c r="F149" s="840"/>
      <c r="G149" s="838"/>
      <c r="H149" s="840"/>
      <c r="I149" s="829"/>
      <c r="J149" s="829"/>
      <c r="K149" s="829"/>
      <c r="L149" s="830"/>
      <c r="M149" s="821" t="s">
        <v>227</v>
      </c>
      <c r="N149" s="822"/>
      <c r="O149" s="822"/>
      <c r="P149" s="822"/>
      <c r="Q149" s="822"/>
      <c r="R149" s="823"/>
      <c r="S149" s="281"/>
    </row>
    <row r="150" spans="1:19" s="283" customFormat="1" ht="15" customHeight="1" x14ac:dyDescent="0.25">
      <c r="A150" s="281"/>
      <c r="B150" s="281"/>
      <c r="C150" s="281"/>
      <c r="D150" s="838"/>
      <c r="E150" s="839"/>
      <c r="F150" s="840"/>
      <c r="G150" s="838"/>
      <c r="H150" s="840"/>
      <c r="I150" s="829"/>
      <c r="J150" s="829"/>
      <c r="K150" s="829"/>
      <c r="L150" s="830"/>
      <c r="M150" s="821" t="s">
        <v>27</v>
      </c>
      <c r="N150" s="822"/>
      <c r="O150" s="822"/>
      <c r="P150" s="822"/>
      <c r="Q150" s="822"/>
      <c r="R150" s="823"/>
      <c r="S150" s="281"/>
    </row>
    <row r="151" spans="1:19" s="283" customFormat="1" ht="15" customHeight="1" x14ac:dyDescent="0.25">
      <c r="A151" s="281"/>
      <c r="B151" s="281"/>
      <c r="C151" s="281"/>
      <c r="D151" s="838"/>
      <c r="E151" s="839"/>
      <c r="F151" s="840"/>
      <c r="G151" s="838"/>
      <c r="H151" s="840"/>
      <c r="I151" s="829"/>
      <c r="J151" s="829"/>
      <c r="K151" s="829"/>
      <c r="L151" s="830"/>
      <c r="M151" s="821"/>
      <c r="N151" s="822"/>
      <c r="O151" s="822"/>
      <c r="P151" s="822"/>
      <c r="Q151" s="822"/>
      <c r="R151" s="823"/>
      <c r="S151" s="281"/>
    </row>
    <row r="152" spans="1:19" s="283" customFormat="1" ht="15" customHeight="1" x14ac:dyDescent="0.25">
      <c r="A152" s="281"/>
      <c r="B152" s="281"/>
      <c r="C152" s="281"/>
      <c r="D152" s="838"/>
      <c r="E152" s="839"/>
      <c r="F152" s="840"/>
      <c r="G152" s="838"/>
      <c r="H152" s="840"/>
      <c r="I152" s="829"/>
      <c r="J152" s="829"/>
      <c r="K152" s="829"/>
      <c r="L152" s="830"/>
      <c r="M152" s="821" t="s">
        <v>228</v>
      </c>
      <c r="N152" s="822"/>
      <c r="O152" s="822"/>
      <c r="P152" s="822"/>
      <c r="Q152" s="822"/>
      <c r="R152" s="823"/>
      <c r="S152" s="281"/>
    </row>
    <row r="153" spans="1:19" s="283" customFormat="1" ht="15" customHeight="1" x14ac:dyDescent="0.25">
      <c r="A153" s="281"/>
      <c r="B153" s="281"/>
      <c r="C153" s="281"/>
      <c r="D153" s="838"/>
      <c r="E153" s="839"/>
      <c r="F153" s="840"/>
      <c r="G153" s="838"/>
      <c r="H153" s="840"/>
      <c r="I153" s="829"/>
      <c r="J153" s="829"/>
      <c r="K153" s="829"/>
      <c r="L153" s="830"/>
      <c r="M153" s="821"/>
      <c r="N153" s="822"/>
      <c r="O153" s="822"/>
      <c r="P153" s="822"/>
      <c r="Q153" s="822"/>
      <c r="R153" s="823"/>
      <c r="S153" s="281"/>
    </row>
    <row r="154" spans="1:19" s="283" customFormat="1" ht="15" customHeight="1" x14ac:dyDescent="0.25">
      <c r="A154" s="281"/>
      <c r="B154" s="281"/>
      <c r="C154" s="281"/>
      <c r="D154" s="838"/>
      <c r="E154" s="839"/>
      <c r="F154" s="840"/>
      <c r="G154" s="838"/>
      <c r="H154" s="840"/>
      <c r="I154" s="829"/>
      <c r="J154" s="829"/>
      <c r="K154" s="829"/>
      <c r="L154" s="830"/>
      <c r="M154" s="821"/>
      <c r="N154" s="822"/>
      <c r="O154" s="822"/>
      <c r="P154" s="822"/>
      <c r="Q154" s="822"/>
      <c r="R154" s="823"/>
      <c r="S154" s="281"/>
    </row>
    <row r="155" spans="1:19" s="283" customFormat="1" ht="15" customHeight="1" x14ac:dyDescent="0.25">
      <c r="A155" s="281"/>
      <c r="B155" s="281"/>
      <c r="C155" s="281"/>
      <c r="D155" s="838"/>
      <c r="E155" s="839"/>
      <c r="F155" s="840"/>
      <c r="G155" s="838"/>
      <c r="H155" s="840"/>
      <c r="I155" s="846"/>
      <c r="J155" s="829"/>
      <c r="K155" s="829"/>
      <c r="L155" s="830"/>
      <c r="M155" s="821" t="s">
        <v>227</v>
      </c>
      <c r="N155" s="822"/>
      <c r="O155" s="822"/>
      <c r="P155" s="822"/>
      <c r="Q155" s="822"/>
      <c r="R155" s="823"/>
      <c r="S155" s="281"/>
    </row>
    <row r="156" spans="1:19" s="283" customFormat="1" ht="15" customHeight="1" x14ac:dyDescent="0.25">
      <c r="A156" s="281"/>
      <c r="B156" s="281"/>
      <c r="C156" s="281"/>
      <c r="D156" s="841"/>
      <c r="E156" s="842"/>
      <c r="F156" s="843"/>
      <c r="G156" s="841"/>
      <c r="H156" s="843"/>
      <c r="I156" s="844"/>
      <c r="J156" s="844"/>
      <c r="K156" s="844"/>
      <c r="L156" s="845"/>
      <c r="M156" s="824"/>
      <c r="N156" s="825"/>
      <c r="O156" s="825"/>
      <c r="P156" s="825"/>
      <c r="Q156" s="825"/>
      <c r="R156" s="826"/>
      <c r="S156" s="281"/>
    </row>
    <row r="157" spans="1:19" s="283" customFormat="1" ht="16.5" customHeight="1" x14ac:dyDescent="0.25">
      <c r="A157" s="281"/>
      <c r="B157" s="281"/>
      <c r="C157" s="281"/>
      <c r="D157" s="293"/>
      <c r="E157" s="293"/>
      <c r="F157" s="293"/>
      <c r="G157" s="293"/>
      <c r="H157" s="293"/>
      <c r="I157" s="385"/>
      <c r="J157" s="385"/>
      <c r="K157" s="385"/>
      <c r="L157" s="385"/>
      <c r="M157" s="384"/>
      <c r="N157" s="384"/>
      <c r="O157" s="384"/>
      <c r="P157" s="384"/>
      <c r="Q157" s="384"/>
      <c r="R157" s="384"/>
      <c r="S157" s="281"/>
    </row>
    <row r="158" spans="1:19" s="283" customFormat="1" ht="16.5" customHeight="1" x14ac:dyDescent="0.25">
      <c r="A158" s="281"/>
      <c r="B158" s="281"/>
      <c r="C158" s="281"/>
      <c r="D158" s="293"/>
      <c r="E158" s="293"/>
      <c r="F158" s="293"/>
      <c r="G158" s="293"/>
      <c r="H158" s="293"/>
      <c r="I158" s="385"/>
      <c r="J158" s="385"/>
      <c r="K158" s="385"/>
      <c r="L158" s="385"/>
      <c r="M158" s="384"/>
      <c r="N158" s="384"/>
      <c r="O158" s="384"/>
      <c r="P158" s="384"/>
      <c r="Q158" s="384"/>
      <c r="R158" s="384"/>
      <c r="S158" s="281"/>
    </row>
    <row r="159" spans="1:19" s="283" customFormat="1" ht="16.5" customHeight="1" x14ac:dyDescent="0.25">
      <c r="A159" s="281"/>
      <c r="B159" s="281"/>
      <c r="C159" s="281"/>
      <c r="D159" s="293"/>
      <c r="E159" s="293"/>
      <c r="F159" s="293"/>
      <c r="G159" s="293"/>
      <c r="H159" s="293"/>
      <c r="I159" s="385"/>
      <c r="J159" s="385"/>
      <c r="K159" s="385"/>
      <c r="L159" s="385"/>
      <c r="M159" s="384"/>
      <c r="N159" s="384"/>
      <c r="O159" s="384"/>
      <c r="P159" s="384"/>
      <c r="Q159" s="384"/>
      <c r="R159" s="384"/>
      <c r="S159" s="281"/>
    </row>
    <row r="160" spans="1:19" s="283" customFormat="1" ht="16.5" customHeight="1" x14ac:dyDescent="0.25">
      <c r="A160" s="281"/>
      <c r="B160" s="281"/>
      <c r="C160" s="281"/>
      <c r="D160" s="812" t="s">
        <v>221</v>
      </c>
      <c r="E160" s="812"/>
      <c r="F160" s="812"/>
      <c r="G160" s="812"/>
      <c r="H160" s="812"/>
      <c r="I160" s="812"/>
      <c r="J160" s="812"/>
      <c r="K160" s="812"/>
      <c r="L160" s="812"/>
      <c r="M160" s="812"/>
      <c r="N160" s="812"/>
      <c r="O160" s="812"/>
      <c r="P160" s="812"/>
      <c r="Q160" s="812"/>
      <c r="R160" s="812"/>
      <c r="S160" s="281"/>
    </row>
    <row r="161" spans="1:19" s="283" customFormat="1" ht="16.5" customHeight="1" x14ac:dyDescent="0.25">
      <c r="A161" s="281"/>
      <c r="B161" s="281"/>
      <c r="C161" s="281"/>
      <c r="D161" s="386"/>
      <c r="E161" s="386"/>
      <c r="F161" s="386"/>
      <c r="G161" s="386"/>
      <c r="H161" s="386"/>
      <c r="I161" s="386"/>
      <c r="J161" s="386"/>
      <c r="K161" s="386"/>
      <c r="L161" s="386"/>
      <c r="M161" s="386"/>
      <c r="N161" s="386"/>
      <c r="O161" s="386"/>
      <c r="P161" s="386"/>
      <c r="Q161" s="386"/>
      <c r="R161" s="386"/>
      <c r="S161" s="281"/>
    </row>
    <row r="162" spans="1:19" s="283" customFormat="1" ht="16.5" customHeight="1" x14ac:dyDescent="0.25">
      <c r="A162" s="281"/>
      <c r="B162" s="281"/>
      <c r="C162" s="281"/>
      <c r="D162" s="291" t="str">
        <f>"Nama Peserta Didik  :   "&amp;K70</f>
        <v>Nama Peserta Didik  :   0</v>
      </c>
      <c r="E162" s="291"/>
      <c r="F162" s="291"/>
      <c r="G162" s="291"/>
      <c r="H162" s="291"/>
      <c r="I162" s="22"/>
      <c r="S162" s="281"/>
    </row>
    <row r="163" spans="1:19" s="283" customFormat="1" ht="16.5" customHeight="1" x14ac:dyDescent="0.25">
      <c r="A163" s="281"/>
      <c r="B163" s="281"/>
      <c r="C163" s="281"/>
      <c r="D163" s="292"/>
      <c r="E163" s="292"/>
      <c r="F163" s="292"/>
      <c r="G163" s="292"/>
      <c r="H163" s="292"/>
      <c r="S163" s="281"/>
    </row>
    <row r="164" spans="1:19" s="283" customFormat="1" ht="22.5" customHeight="1" x14ac:dyDescent="0.25">
      <c r="A164" s="281"/>
      <c r="B164" s="281"/>
      <c r="C164" s="281"/>
      <c r="D164" s="847" t="s">
        <v>0</v>
      </c>
      <c r="E164" s="847"/>
      <c r="F164" s="847" t="s">
        <v>230</v>
      </c>
      <c r="G164" s="847"/>
      <c r="H164" s="847"/>
      <c r="I164" s="847"/>
      <c r="J164" s="847"/>
      <c r="K164" s="847"/>
      <c r="L164" s="847"/>
      <c r="M164" s="847"/>
      <c r="N164" s="847"/>
      <c r="O164" s="847"/>
      <c r="P164" s="847"/>
      <c r="Q164" s="847"/>
      <c r="R164" s="847"/>
      <c r="S164" s="281"/>
    </row>
    <row r="165" spans="1:19" s="283" customFormat="1" ht="21.95" customHeight="1" x14ac:dyDescent="0.25">
      <c r="A165" s="281"/>
      <c r="B165" s="281"/>
      <c r="C165" s="281"/>
      <c r="D165" s="851"/>
      <c r="E165" s="851"/>
      <c r="F165" s="851"/>
      <c r="G165" s="851"/>
      <c r="H165" s="851"/>
      <c r="I165" s="851"/>
      <c r="J165" s="853"/>
      <c r="K165" s="853"/>
      <c r="L165" s="853"/>
      <c r="M165" s="853"/>
      <c r="N165" s="831" t="s">
        <v>234</v>
      </c>
      <c r="O165" s="832"/>
      <c r="P165" s="832"/>
      <c r="Q165" s="832"/>
      <c r="R165" s="833"/>
      <c r="S165" s="281"/>
    </row>
    <row r="166" spans="1:19" s="283" customFormat="1" ht="21.95" customHeight="1" x14ac:dyDescent="0.25">
      <c r="A166" s="281"/>
      <c r="B166" s="281"/>
      <c r="C166" s="281"/>
      <c r="D166" s="848" t="s">
        <v>171</v>
      </c>
      <c r="E166" s="848"/>
      <c r="F166" s="849" t="s">
        <v>231</v>
      </c>
      <c r="G166" s="849"/>
      <c r="H166" s="849"/>
      <c r="I166" s="849"/>
      <c r="J166" s="852"/>
      <c r="K166" s="852"/>
      <c r="L166" s="852"/>
      <c r="M166" s="852"/>
      <c r="N166" s="821" t="s">
        <v>226</v>
      </c>
      <c r="O166" s="822"/>
      <c r="P166" s="822"/>
      <c r="Q166" s="822"/>
      <c r="R166" s="823"/>
      <c r="S166" s="281"/>
    </row>
    <row r="167" spans="1:19" s="283" customFormat="1" ht="21.95" customHeight="1" x14ac:dyDescent="0.25">
      <c r="A167" s="281"/>
      <c r="B167" s="281"/>
      <c r="C167" s="281"/>
      <c r="D167" s="848" t="s">
        <v>172</v>
      </c>
      <c r="E167" s="848"/>
      <c r="F167" s="849" t="s">
        <v>232</v>
      </c>
      <c r="G167" s="849"/>
      <c r="H167" s="849"/>
      <c r="I167" s="849"/>
      <c r="J167" s="852"/>
      <c r="K167" s="852"/>
      <c r="L167" s="852"/>
      <c r="M167" s="852"/>
      <c r="N167" s="849"/>
      <c r="O167" s="849"/>
      <c r="P167" s="849"/>
      <c r="Q167" s="849"/>
      <c r="R167" s="849"/>
      <c r="S167" s="281"/>
    </row>
    <row r="168" spans="1:19" s="283" customFormat="1" ht="21.95" customHeight="1" x14ac:dyDescent="0.25">
      <c r="A168" s="281"/>
      <c r="B168" s="281"/>
      <c r="C168" s="281"/>
      <c r="D168" s="848" t="s">
        <v>173</v>
      </c>
      <c r="E168" s="848"/>
      <c r="F168" s="849" t="s">
        <v>10</v>
      </c>
      <c r="G168" s="849"/>
      <c r="H168" s="849"/>
      <c r="I168" s="849"/>
      <c r="J168" s="852"/>
      <c r="K168" s="852"/>
      <c r="L168" s="852"/>
      <c r="M168" s="852"/>
      <c r="N168" s="849"/>
      <c r="O168" s="849"/>
      <c r="P168" s="849"/>
      <c r="Q168" s="849"/>
      <c r="R168" s="849"/>
      <c r="S168" s="281"/>
    </row>
    <row r="169" spans="1:19" s="283" customFormat="1" ht="21.95" customHeight="1" x14ac:dyDescent="0.25">
      <c r="A169" s="281"/>
      <c r="B169" s="281"/>
      <c r="C169" s="281"/>
      <c r="D169" s="848" t="s">
        <v>174</v>
      </c>
      <c r="E169" s="848"/>
      <c r="F169" s="849" t="s">
        <v>233</v>
      </c>
      <c r="G169" s="849"/>
      <c r="H169" s="849"/>
      <c r="I169" s="849"/>
      <c r="J169" s="852"/>
      <c r="K169" s="852"/>
      <c r="L169" s="852"/>
      <c r="M169" s="852"/>
      <c r="N169" s="849"/>
      <c r="O169" s="849"/>
      <c r="P169" s="849"/>
      <c r="Q169" s="849"/>
      <c r="R169" s="849"/>
      <c r="S169" s="281"/>
    </row>
    <row r="170" spans="1:19" s="283" customFormat="1" ht="21.95" customHeight="1" x14ac:dyDescent="0.25">
      <c r="A170" s="281"/>
      <c r="B170" s="281"/>
      <c r="C170" s="281"/>
      <c r="D170" s="848"/>
      <c r="E170" s="848"/>
      <c r="F170" s="294" t="s">
        <v>195</v>
      </c>
      <c r="G170" s="822" t="s">
        <v>35</v>
      </c>
      <c r="H170" s="822"/>
      <c r="I170" s="823"/>
      <c r="J170" s="852"/>
      <c r="K170" s="852"/>
      <c r="L170" s="852"/>
      <c r="M170" s="852"/>
      <c r="N170" s="849"/>
      <c r="O170" s="849"/>
      <c r="P170" s="849"/>
      <c r="Q170" s="849"/>
      <c r="R170" s="849"/>
      <c r="S170" s="281"/>
    </row>
    <row r="171" spans="1:19" s="283" customFormat="1" ht="21.95" customHeight="1" x14ac:dyDescent="0.25">
      <c r="A171" s="281"/>
      <c r="B171" s="281"/>
      <c r="C171" s="281"/>
      <c r="D171" s="848"/>
      <c r="E171" s="848"/>
      <c r="F171" s="294" t="s">
        <v>196</v>
      </c>
      <c r="G171" s="822" t="s">
        <v>193</v>
      </c>
      <c r="H171" s="822"/>
      <c r="I171" s="823"/>
      <c r="J171" s="852"/>
      <c r="K171" s="852"/>
      <c r="L171" s="852"/>
      <c r="M171" s="852"/>
      <c r="N171" s="849" t="s">
        <v>227</v>
      </c>
      <c r="O171" s="849"/>
      <c r="P171" s="849"/>
      <c r="Q171" s="849"/>
      <c r="R171" s="849"/>
      <c r="S171" s="281"/>
    </row>
    <row r="172" spans="1:19" s="283" customFormat="1" ht="21.95" customHeight="1" x14ac:dyDescent="0.25">
      <c r="A172" s="281"/>
      <c r="B172" s="281"/>
      <c r="C172" s="281"/>
      <c r="D172" s="848" t="s">
        <v>175</v>
      </c>
      <c r="E172" s="848"/>
      <c r="F172" s="849" t="s">
        <v>13</v>
      </c>
      <c r="G172" s="849"/>
      <c r="H172" s="849"/>
      <c r="I172" s="849"/>
      <c r="J172" s="852"/>
      <c r="K172" s="852"/>
      <c r="L172" s="852"/>
      <c r="M172" s="852"/>
      <c r="N172" s="849" t="s">
        <v>161</v>
      </c>
      <c r="O172" s="849"/>
      <c r="P172" s="849"/>
      <c r="Q172" s="849"/>
      <c r="R172" s="849"/>
      <c r="S172" s="281"/>
    </row>
    <row r="173" spans="1:19" s="283" customFormat="1" ht="21.95" customHeight="1" x14ac:dyDescent="0.25">
      <c r="A173" s="281"/>
      <c r="B173" s="281"/>
      <c r="C173" s="281"/>
      <c r="D173" s="850"/>
      <c r="E173" s="850"/>
      <c r="F173" s="850"/>
      <c r="G173" s="850"/>
      <c r="H173" s="850"/>
      <c r="I173" s="850"/>
      <c r="J173" s="854"/>
      <c r="K173" s="854"/>
      <c r="L173" s="854"/>
      <c r="M173" s="854"/>
      <c r="N173" s="855"/>
      <c r="O173" s="855"/>
      <c r="P173" s="855"/>
      <c r="Q173" s="855"/>
      <c r="R173" s="855"/>
      <c r="S173" s="281"/>
    </row>
    <row r="174" spans="1:19" s="283" customFormat="1" ht="21.95" customHeight="1" x14ac:dyDescent="0.25">
      <c r="A174" s="281"/>
      <c r="B174" s="281"/>
      <c r="C174" s="281"/>
      <c r="D174" s="851"/>
      <c r="E174" s="851"/>
      <c r="F174" s="851"/>
      <c r="G174" s="851"/>
      <c r="H174" s="851"/>
      <c r="I174" s="851"/>
      <c r="J174" s="853"/>
      <c r="K174" s="853"/>
      <c r="L174" s="853"/>
      <c r="M174" s="853"/>
      <c r="N174" s="831" t="s">
        <v>234</v>
      </c>
      <c r="O174" s="832"/>
      <c r="P174" s="832"/>
      <c r="Q174" s="832"/>
      <c r="R174" s="833"/>
      <c r="S174" s="281"/>
    </row>
    <row r="175" spans="1:19" s="283" customFormat="1" ht="21.95" customHeight="1" x14ac:dyDescent="0.25">
      <c r="A175" s="281"/>
      <c r="B175" s="281"/>
      <c r="C175" s="281"/>
      <c r="D175" s="848" t="s">
        <v>171</v>
      </c>
      <c r="E175" s="848"/>
      <c r="F175" s="849" t="s">
        <v>231</v>
      </c>
      <c r="G175" s="849"/>
      <c r="H175" s="849"/>
      <c r="I175" s="849"/>
      <c r="J175" s="852"/>
      <c r="K175" s="852"/>
      <c r="L175" s="852"/>
      <c r="M175" s="852"/>
      <c r="N175" s="821" t="s">
        <v>226</v>
      </c>
      <c r="O175" s="822"/>
      <c r="P175" s="822"/>
      <c r="Q175" s="822"/>
      <c r="R175" s="823"/>
      <c r="S175" s="281"/>
    </row>
    <row r="176" spans="1:19" s="283" customFormat="1" ht="21.95" customHeight="1" x14ac:dyDescent="0.25">
      <c r="A176" s="281"/>
      <c r="B176" s="281"/>
      <c r="C176" s="281"/>
      <c r="D176" s="848" t="s">
        <v>172</v>
      </c>
      <c r="E176" s="848"/>
      <c r="F176" s="849" t="s">
        <v>232</v>
      </c>
      <c r="G176" s="849"/>
      <c r="H176" s="849"/>
      <c r="I176" s="849"/>
      <c r="J176" s="852"/>
      <c r="K176" s="852"/>
      <c r="L176" s="852"/>
      <c r="M176" s="852"/>
      <c r="N176" s="849"/>
      <c r="O176" s="849"/>
      <c r="P176" s="849"/>
      <c r="Q176" s="849"/>
      <c r="R176" s="849"/>
      <c r="S176" s="281"/>
    </row>
    <row r="177" spans="1:19" s="283" customFormat="1" ht="21.95" customHeight="1" x14ac:dyDescent="0.25">
      <c r="A177" s="281"/>
      <c r="B177" s="281"/>
      <c r="C177" s="281"/>
      <c r="D177" s="848" t="s">
        <v>173</v>
      </c>
      <c r="E177" s="848"/>
      <c r="F177" s="849" t="s">
        <v>10</v>
      </c>
      <c r="G177" s="849"/>
      <c r="H177" s="849"/>
      <c r="I177" s="849"/>
      <c r="J177" s="852"/>
      <c r="K177" s="852"/>
      <c r="L177" s="852"/>
      <c r="M177" s="852"/>
      <c r="N177" s="849"/>
      <c r="O177" s="849"/>
      <c r="P177" s="849"/>
      <c r="Q177" s="849"/>
      <c r="R177" s="849"/>
      <c r="S177" s="281"/>
    </row>
    <row r="178" spans="1:19" s="283" customFormat="1" ht="21.95" customHeight="1" x14ac:dyDescent="0.25">
      <c r="A178" s="281"/>
      <c r="B178" s="281"/>
      <c r="C178" s="281"/>
      <c r="D178" s="848" t="s">
        <v>174</v>
      </c>
      <c r="E178" s="848"/>
      <c r="F178" s="849" t="s">
        <v>233</v>
      </c>
      <c r="G178" s="849"/>
      <c r="H178" s="849"/>
      <c r="I178" s="849"/>
      <c r="J178" s="852"/>
      <c r="K178" s="852"/>
      <c r="L178" s="852"/>
      <c r="M178" s="852"/>
      <c r="N178" s="849"/>
      <c r="O178" s="849"/>
      <c r="P178" s="849"/>
      <c r="Q178" s="849"/>
      <c r="R178" s="849"/>
      <c r="S178" s="281"/>
    </row>
    <row r="179" spans="1:19" s="283" customFormat="1" ht="21.95" customHeight="1" x14ac:dyDescent="0.25">
      <c r="A179" s="281"/>
      <c r="B179" s="281"/>
      <c r="C179" s="281"/>
      <c r="D179" s="848"/>
      <c r="E179" s="848"/>
      <c r="F179" s="294" t="s">
        <v>195</v>
      </c>
      <c r="G179" s="822" t="s">
        <v>35</v>
      </c>
      <c r="H179" s="822"/>
      <c r="I179" s="823"/>
      <c r="J179" s="852"/>
      <c r="K179" s="852"/>
      <c r="L179" s="852"/>
      <c r="M179" s="852"/>
      <c r="N179" s="849"/>
      <c r="O179" s="849"/>
      <c r="P179" s="849"/>
      <c r="Q179" s="849"/>
      <c r="R179" s="849"/>
      <c r="S179" s="281"/>
    </row>
    <row r="180" spans="1:19" s="283" customFormat="1" ht="21.95" customHeight="1" x14ac:dyDescent="0.25">
      <c r="A180" s="281"/>
      <c r="B180" s="281"/>
      <c r="C180" s="281"/>
      <c r="D180" s="848"/>
      <c r="E180" s="848"/>
      <c r="F180" s="294" t="s">
        <v>196</v>
      </c>
      <c r="G180" s="822" t="s">
        <v>193</v>
      </c>
      <c r="H180" s="822"/>
      <c r="I180" s="823"/>
      <c r="J180" s="852"/>
      <c r="K180" s="852"/>
      <c r="L180" s="852"/>
      <c r="M180" s="852"/>
      <c r="N180" s="849" t="s">
        <v>227</v>
      </c>
      <c r="O180" s="849"/>
      <c r="P180" s="849"/>
      <c r="Q180" s="849"/>
      <c r="R180" s="849"/>
      <c r="S180" s="281"/>
    </row>
    <row r="181" spans="1:19" s="283" customFormat="1" ht="21.95" customHeight="1" x14ac:dyDescent="0.25">
      <c r="A181" s="281"/>
      <c r="B181" s="281"/>
      <c r="C181" s="281"/>
      <c r="D181" s="848" t="s">
        <v>175</v>
      </c>
      <c r="E181" s="848"/>
      <c r="F181" s="849" t="s">
        <v>13</v>
      </c>
      <c r="G181" s="849"/>
      <c r="H181" s="849"/>
      <c r="I181" s="849"/>
      <c r="J181" s="852"/>
      <c r="K181" s="852"/>
      <c r="L181" s="852"/>
      <c r="M181" s="852"/>
      <c r="N181" s="849" t="s">
        <v>161</v>
      </c>
      <c r="O181" s="849"/>
      <c r="P181" s="849"/>
      <c r="Q181" s="849"/>
      <c r="R181" s="849"/>
      <c r="S181" s="281"/>
    </row>
    <row r="182" spans="1:19" s="283" customFormat="1" ht="21.95" customHeight="1" x14ac:dyDescent="0.25">
      <c r="A182" s="281"/>
      <c r="B182" s="281"/>
      <c r="C182" s="281"/>
      <c r="D182" s="850"/>
      <c r="E182" s="850"/>
      <c r="F182" s="850"/>
      <c r="G182" s="850"/>
      <c r="H182" s="850"/>
      <c r="I182" s="850"/>
      <c r="J182" s="854"/>
      <c r="K182" s="854"/>
      <c r="L182" s="854"/>
      <c r="M182" s="854"/>
      <c r="N182" s="855"/>
      <c r="O182" s="855"/>
      <c r="P182" s="855"/>
      <c r="Q182" s="855"/>
      <c r="R182" s="855"/>
      <c r="S182" s="281"/>
    </row>
    <row r="183" spans="1:19" s="283" customFormat="1" ht="21.95" customHeight="1" x14ac:dyDescent="0.25">
      <c r="A183" s="281"/>
      <c r="B183" s="281"/>
      <c r="C183" s="281"/>
      <c r="D183" s="851"/>
      <c r="E183" s="851"/>
      <c r="F183" s="851"/>
      <c r="G183" s="851"/>
      <c r="H183" s="851"/>
      <c r="I183" s="851"/>
      <c r="J183" s="853"/>
      <c r="K183" s="853"/>
      <c r="L183" s="853"/>
      <c r="M183" s="853"/>
      <c r="N183" s="831" t="s">
        <v>234</v>
      </c>
      <c r="O183" s="832"/>
      <c r="P183" s="832"/>
      <c r="Q183" s="832"/>
      <c r="R183" s="833"/>
      <c r="S183" s="281"/>
    </row>
    <row r="184" spans="1:19" s="283" customFormat="1" ht="21.95" customHeight="1" x14ac:dyDescent="0.25">
      <c r="A184" s="281"/>
      <c r="B184" s="281"/>
      <c r="C184" s="281"/>
      <c r="D184" s="848" t="s">
        <v>171</v>
      </c>
      <c r="E184" s="848"/>
      <c r="F184" s="849" t="s">
        <v>231</v>
      </c>
      <c r="G184" s="849"/>
      <c r="H184" s="849"/>
      <c r="I184" s="849"/>
      <c r="J184" s="852"/>
      <c r="K184" s="852"/>
      <c r="L184" s="852"/>
      <c r="M184" s="852"/>
      <c r="N184" s="821" t="s">
        <v>226</v>
      </c>
      <c r="O184" s="822"/>
      <c r="P184" s="822"/>
      <c r="Q184" s="822"/>
      <c r="R184" s="823"/>
      <c r="S184" s="281"/>
    </row>
    <row r="185" spans="1:19" s="283" customFormat="1" ht="21.95" customHeight="1" x14ac:dyDescent="0.25">
      <c r="A185" s="281"/>
      <c r="B185" s="281"/>
      <c r="C185" s="281"/>
      <c r="D185" s="848" t="s">
        <v>172</v>
      </c>
      <c r="E185" s="848"/>
      <c r="F185" s="849" t="s">
        <v>232</v>
      </c>
      <c r="G185" s="849"/>
      <c r="H185" s="849"/>
      <c r="I185" s="849"/>
      <c r="J185" s="852"/>
      <c r="K185" s="852"/>
      <c r="L185" s="852"/>
      <c r="M185" s="852"/>
      <c r="N185" s="849"/>
      <c r="O185" s="849"/>
      <c r="P185" s="849"/>
      <c r="Q185" s="849"/>
      <c r="R185" s="849"/>
      <c r="S185" s="281"/>
    </row>
    <row r="186" spans="1:19" s="283" customFormat="1" ht="21.95" customHeight="1" x14ac:dyDescent="0.25">
      <c r="A186" s="281"/>
      <c r="B186" s="281"/>
      <c r="C186" s="281"/>
      <c r="D186" s="848" t="s">
        <v>173</v>
      </c>
      <c r="E186" s="848"/>
      <c r="F186" s="849" t="s">
        <v>10</v>
      </c>
      <c r="G186" s="849"/>
      <c r="H186" s="849"/>
      <c r="I186" s="849"/>
      <c r="J186" s="852"/>
      <c r="K186" s="852"/>
      <c r="L186" s="852"/>
      <c r="M186" s="852"/>
      <c r="N186" s="849"/>
      <c r="O186" s="849"/>
      <c r="P186" s="849"/>
      <c r="Q186" s="849"/>
      <c r="R186" s="849"/>
      <c r="S186" s="281"/>
    </row>
    <row r="187" spans="1:19" s="283" customFormat="1" ht="21.95" customHeight="1" x14ac:dyDescent="0.25">
      <c r="A187" s="281"/>
      <c r="B187" s="281"/>
      <c r="C187" s="281"/>
      <c r="D187" s="848" t="s">
        <v>174</v>
      </c>
      <c r="E187" s="848"/>
      <c r="F187" s="849" t="s">
        <v>233</v>
      </c>
      <c r="G187" s="849"/>
      <c r="H187" s="849"/>
      <c r="I187" s="849"/>
      <c r="J187" s="852"/>
      <c r="K187" s="852"/>
      <c r="L187" s="852"/>
      <c r="M187" s="852"/>
      <c r="N187" s="849"/>
      <c r="O187" s="849"/>
      <c r="P187" s="849"/>
      <c r="Q187" s="849"/>
      <c r="R187" s="849"/>
      <c r="S187" s="281"/>
    </row>
    <row r="188" spans="1:19" s="283" customFormat="1" ht="21.95" customHeight="1" x14ac:dyDescent="0.25">
      <c r="A188" s="281"/>
      <c r="B188" s="281"/>
      <c r="C188" s="281"/>
      <c r="D188" s="848"/>
      <c r="E188" s="848"/>
      <c r="F188" s="294" t="s">
        <v>195</v>
      </c>
      <c r="G188" s="822" t="s">
        <v>35</v>
      </c>
      <c r="H188" s="822"/>
      <c r="I188" s="823"/>
      <c r="J188" s="852"/>
      <c r="K188" s="852"/>
      <c r="L188" s="852"/>
      <c r="M188" s="852"/>
      <c r="N188" s="849"/>
      <c r="O188" s="849"/>
      <c r="P188" s="849"/>
      <c r="Q188" s="849"/>
      <c r="R188" s="849"/>
      <c r="S188" s="281"/>
    </row>
    <row r="189" spans="1:19" s="283" customFormat="1" ht="21.95" customHeight="1" x14ac:dyDescent="0.25">
      <c r="A189" s="281"/>
      <c r="B189" s="281"/>
      <c r="C189" s="281"/>
      <c r="D189" s="848"/>
      <c r="E189" s="848"/>
      <c r="F189" s="294" t="s">
        <v>196</v>
      </c>
      <c r="G189" s="822" t="s">
        <v>193</v>
      </c>
      <c r="H189" s="822"/>
      <c r="I189" s="823"/>
      <c r="J189" s="852"/>
      <c r="K189" s="852"/>
      <c r="L189" s="852"/>
      <c r="M189" s="852"/>
      <c r="N189" s="849" t="s">
        <v>227</v>
      </c>
      <c r="O189" s="849"/>
      <c r="P189" s="849"/>
      <c r="Q189" s="849"/>
      <c r="R189" s="849"/>
      <c r="S189" s="281"/>
    </row>
    <row r="190" spans="1:19" s="283" customFormat="1" ht="21.95" customHeight="1" x14ac:dyDescent="0.25">
      <c r="A190" s="281"/>
      <c r="B190" s="281"/>
      <c r="C190" s="281"/>
      <c r="D190" s="848" t="s">
        <v>175</v>
      </c>
      <c r="E190" s="848"/>
      <c r="F190" s="849" t="s">
        <v>13</v>
      </c>
      <c r="G190" s="849"/>
      <c r="H190" s="849"/>
      <c r="I190" s="849"/>
      <c r="J190" s="852"/>
      <c r="K190" s="852"/>
      <c r="L190" s="852"/>
      <c r="M190" s="852"/>
      <c r="N190" s="849" t="s">
        <v>161</v>
      </c>
      <c r="O190" s="849"/>
      <c r="P190" s="849"/>
      <c r="Q190" s="849"/>
      <c r="R190" s="849"/>
      <c r="S190" s="281"/>
    </row>
    <row r="191" spans="1:19" s="283" customFormat="1" ht="21.95" customHeight="1" x14ac:dyDescent="0.25">
      <c r="A191" s="281"/>
      <c r="B191" s="281"/>
      <c r="C191" s="281"/>
      <c r="D191" s="850"/>
      <c r="E191" s="850"/>
      <c r="F191" s="850"/>
      <c r="G191" s="850"/>
      <c r="H191" s="850"/>
      <c r="I191" s="850"/>
      <c r="J191" s="854"/>
      <c r="K191" s="854"/>
      <c r="L191" s="854"/>
      <c r="M191" s="854"/>
      <c r="N191" s="855"/>
      <c r="O191" s="855"/>
      <c r="P191" s="855"/>
      <c r="Q191" s="855"/>
      <c r="R191" s="855"/>
      <c r="S191" s="281"/>
    </row>
    <row r="192" spans="1:19" x14ac:dyDescent="0.2"/>
    <row r="193" x14ac:dyDescent="0.2"/>
    <row r="194" x14ac:dyDescent="0.2"/>
    <row r="195" x14ac:dyDescent="0.2"/>
  </sheetData>
  <sheetProtection autoFilter="0"/>
  <mergeCells count="313">
    <mergeCell ref="D190:E190"/>
    <mergeCell ref="F190:I190"/>
    <mergeCell ref="J190:M190"/>
    <mergeCell ref="N190:R190"/>
    <mergeCell ref="D191:E191"/>
    <mergeCell ref="F191:I191"/>
    <mergeCell ref="J191:M191"/>
    <mergeCell ref="N191:R191"/>
    <mergeCell ref="D188:E188"/>
    <mergeCell ref="J188:M188"/>
    <mergeCell ref="N188:R188"/>
    <mergeCell ref="D189:E189"/>
    <mergeCell ref="J189:M189"/>
    <mergeCell ref="N189:R189"/>
    <mergeCell ref="G188:I188"/>
    <mergeCell ref="G189:I189"/>
    <mergeCell ref="J187:M187"/>
    <mergeCell ref="N187:R187"/>
    <mergeCell ref="J184:M184"/>
    <mergeCell ref="N184:R184"/>
    <mergeCell ref="D185:E185"/>
    <mergeCell ref="F185:I185"/>
    <mergeCell ref="J185:M185"/>
    <mergeCell ref="N185:R185"/>
    <mergeCell ref="D184:E184"/>
    <mergeCell ref="F184:I184"/>
    <mergeCell ref="D186:E186"/>
    <mergeCell ref="F186:I186"/>
    <mergeCell ref="J186:M186"/>
    <mergeCell ref="N186:R186"/>
    <mergeCell ref="D187:E187"/>
    <mergeCell ref="F187:I187"/>
    <mergeCell ref="D182:E182"/>
    <mergeCell ref="F182:I182"/>
    <mergeCell ref="J182:M182"/>
    <mergeCell ref="N182:R182"/>
    <mergeCell ref="D183:E183"/>
    <mergeCell ref="F183:I183"/>
    <mergeCell ref="J181:M181"/>
    <mergeCell ref="N181:R181"/>
    <mergeCell ref="J183:M183"/>
    <mergeCell ref="N183:R183"/>
    <mergeCell ref="J179:M179"/>
    <mergeCell ref="N179:R179"/>
    <mergeCell ref="D180:E180"/>
    <mergeCell ref="G180:I180"/>
    <mergeCell ref="J180:M180"/>
    <mergeCell ref="N180:R180"/>
    <mergeCell ref="J177:M177"/>
    <mergeCell ref="N177:R177"/>
    <mergeCell ref="D178:E178"/>
    <mergeCell ref="F178:I178"/>
    <mergeCell ref="J178:M178"/>
    <mergeCell ref="N178:R178"/>
    <mergeCell ref="J175:M175"/>
    <mergeCell ref="N175:R175"/>
    <mergeCell ref="D176:E176"/>
    <mergeCell ref="F176:I176"/>
    <mergeCell ref="J176:M176"/>
    <mergeCell ref="N176:R176"/>
    <mergeCell ref="J173:M173"/>
    <mergeCell ref="N173:R173"/>
    <mergeCell ref="D174:E174"/>
    <mergeCell ref="F174:I174"/>
    <mergeCell ref="J174:M174"/>
    <mergeCell ref="N174:R174"/>
    <mergeCell ref="J171:M171"/>
    <mergeCell ref="N171:R171"/>
    <mergeCell ref="D172:E172"/>
    <mergeCell ref="F172:I172"/>
    <mergeCell ref="J172:M172"/>
    <mergeCell ref="N172:R172"/>
    <mergeCell ref="G171:I171"/>
    <mergeCell ref="D169:E169"/>
    <mergeCell ref="F169:I169"/>
    <mergeCell ref="J169:M169"/>
    <mergeCell ref="N169:R169"/>
    <mergeCell ref="D170:E170"/>
    <mergeCell ref="J170:M170"/>
    <mergeCell ref="N170:R170"/>
    <mergeCell ref="G170:I170"/>
    <mergeCell ref="F167:I167"/>
    <mergeCell ref="J167:M167"/>
    <mergeCell ref="N167:R167"/>
    <mergeCell ref="D168:E168"/>
    <mergeCell ref="F168:I168"/>
    <mergeCell ref="J168:M168"/>
    <mergeCell ref="N168:R168"/>
    <mergeCell ref="N165:R165"/>
    <mergeCell ref="J165:M165"/>
    <mergeCell ref="F165:I165"/>
    <mergeCell ref="D166:E166"/>
    <mergeCell ref="F166:I166"/>
    <mergeCell ref="J166:M166"/>
    <mergeCell ref="N166:R166"/>
    <mergeCell ref="M155:R155"/>
    <mergeCell ref="I155:L155"/>
    <mergeCell ref="G155:H155"/>
    <mergeCell ref="D155:F155"/>
    <mergeCell ref="D164:E164"/>
    <mergeCell ref="F164:R164"/>
    <mergeCell ref="D181:E181"/>
    <mergeCell ref="F181:I181"/>
    <mergeCell ref="D179:E179"/>
    <mergeCell ref="G179:I179"/>
    <mergeCell ref="D177:E177"/>
    <mergeCell ref="F177:I177"/>
    <mergeCell ref="D175:E175"/>
    <mergeCell ref="F175:I175"/>
    <mergeCell ref="D173:E173"/>
    <mergeCell ref="F173:I173"/>
    <mergeCell ref="D171:E171"/>
    <mergeCell ref="D165:E165"/>
    <mergeCell ref="D156:F156"/>
    <mergeCell ref="G156:H156"/>
    <mergeCell ref="I156:L156"/>
    <mergeCell ref="M156:R156"/>
    <mergeCell ref="D160:R160"/>
    <mergeCell ref="D167:E167"/>
    <mergeCell ref="G149:H149"/>
    <mergeCell ref="I149:L149"/>
    <mergeCell ref="M149:R149"/>
    <mergeCell ref="D150:F150"/>
    <mergeCell ref="G150:H150"/>
    <mergeCell ref="I150:L150"/>
    <mergeCell ref="M150:R150"/>
    <mergeCell ref="G147:H147"/>
    <mergeCell ref="I147:L147"/>
    <mergeCell ref="M147:R147"/>
    <mergeCell ref="D148:F148"/>
    <mergeCell ref="G148:H148"/>
    <mergeCell ref="I148:L148"/>
    <mergeCell ref="M148:R148"/>
    <mergeCell ref="D147:F147"/>
    <mergeCell ref="D149:F149"/>
    <mergeCell ref="D154:F154"/>
    <mergeCell ref="G154:H154"/>
    <mergeCell ref="I154:L154"/>
    <mergeCell ref="M154:R154"/>
    <mergeCell ref="G151:H151"/>
    <mergeCell ref="I151:L151"/>
    <mergeCell ref="M151:R151"/>
    <mergeCell ref="D152:F152"/>
    <mergeCell ref="G152:H152"/>
    <mergeCell ref="I152:L152"/>
    <mergeCell ref="M152:R152"/>
    <mergeCell ref="D153:F153"/>
    <mergeCell ref="G153:H153"/>
    <mergeCell ref="I153:L153"/>
    <mergeCell ref="M153:R153"/>
    <mergeCell ref="D151:F151"/>
    <mergeCell ref="I145:L145"/>
    <mergeCell ref="M145:R145"/>
    <mergeCell ref="D146:F146"/>
    <mergeCell ref="G146:H146"/>
    <mergeCell ref="I146:L146"/>
    <mergeCell ref="M146:R146"/>
    <mergeCell ref="G143:H143"/>
    <mergeCell ref="I143:L143"/>
    <mergeCell ref="M143:R143"/>
    <mergeCell ref="D144:F144"/>
    <mergeCell ref="G144:H144"/>
    <mergeCell ref="I144:L144"/>
    <mergeCell ref="M144:R144"/>
    <mergeCell ref="G145:H145"/>
    <mergeCell ref="D143:F143"/>
    <mergeCell ref="D145:F145"/>
    <mergeCell ref="G140:H140"/>
    <mergeCell ref="I140:L140"/>
    <mergeCell ref="M140:R140"/>
    <mergeCell ref="D142:F142"/>
    <mergeCell ref="G142:H142"/>
    <mergeCell ref="I142:L142"/>
    <mergeCell ref="M142:R142"/>
    <mergeCell ref="G138:H138"/>
    <mergeCell ref="I138:L138"/>
    <mergeCell ref="M138:R138"/>
    <mergeCell ref="D139:F139"/>
    <mergeCell ref="G139:H139"/>
    <mergeCell ref="I139:L139"/>
    <mergeCell ref="M139:R139"/>
    <mergeCell ref="D141:F141"/>
    <mergeCell ref="G141:H141"/>
    <mergeCell ref="I141:L141"/>
    <mergeCell ref="M141:R141"/>
    <mergeCell ref="D140:F140"/>
    <mergeCell ref="D138:F138"/>
    <mergeCell ref="G136:H136"/>
    <mergeCell ref="I136:L136"/>
    <mergeCell ref="M136:R136"/>
    <mergeCell ref="D137:F137"/>
    <mergeCell ref="G137:H137"/>
    <mergeCell ref="I137:L137"/>
    <mergeCell ref="M137:R137"/>
    <mergeCell ref="G133:H133"/>
    <mergeCell ref="I133:L133"/>
    <mergeCell ref="M133:R133"/>
    <mergeCell ref="D135:F135"/>
    <mergeCell ref="G135:H135"/>
    <mergeCell ref="I135:L135"/>
    <mergeCell ref="M135:R135"/>
    <mergeCell ref="D134:F134"/>
    <mergeCell ref="G134:H134"/>
    <mergeCell ref="I134:L134"/>
    <mergeCell ref="M134:R134"/>
    <mergeCell ref="D133:F133"/>
    <mergeCell ref="D136:F136"/>
    <mergeCell ref="G131:H131"/>
    <mergeCell ref="I131:L131"/>
    <mergeCell ref="M131:R131"/>
    <mergeCell ref="D132:F132"/>
    <mergeCell ref="G132:H132"/>
    <mergeCell ref="I132:L132"/>
    <mergeCell ref="M132:R132"/>
    <mergeCell ref="G129:H129"/>
    <mergeCell ref="I129:L129"/>
    <mergeCell ref="D130:F130"/>
    <mergeCell ref="G130:H130"/>
    <mergeCell ref="I130:L130"/>
    <mergeCell ref="D129:F129"/>
    <mergeCell ref="D131:F131"/>
    <mergeCell ref="D128:F128"/>
    <mergeCell ref="G128:H128"/>
    <mergeCell ref="I128:L128"/>
    <mergeCell ref="I127:L127"/>
    <mergeCell ref="G120:H120"/>
    <mergeCell ref="I120:L120"/>
    <mergeCell ref="D121:F121"/>
    <mergeCell ref="G121:H121"/>
    <mergeCell ref="I121:L121"/>
    <mergeCell ref="D123:F123"/>
    <mergeCell ref="G123:H123"/>
    <mergeCell ref="I123:L123"/>
    <mergeCell ref="D122:F122"/>
    <mergeCell ref="G122:H122"/>
    <mergeCell ref="D125:F125"/>
    <mergeCell ref="G125:H125"/>
    <mergeCell ref="I125:L125"/>
    <mergeCell ref="D127:F127"/>
    <mergeCell ref="G127:H127"/>
    <mergeCell ref="G124:H124"/>
    <mergeCell ref="I124:L124"/>
    <mergeCell ref="D126:F126"/>
    <mergeCell ref="G126:H126"/>
    <mergeCell ref="I126:L126"/>
    <mergeCell ref="G118:H118"/>
    <mergeCell ref="D114:F117"/>
    <mergeCell ref="D113:R113"/>
    <mergeCell ref="D118:F118"/>
    <mergeCell ref="D119:F119"/>
    <mergeCell ref="G119:H119"/>
    <mergeCell ref="I119:L119"/>
    <mergeCell ref="M124:R124"/>
    <mergeCell ref="I114:L117"/>
    <mergeCell ref="D120:F120"/>
    <mergeCell ref="D124:F124"/>
    <mergeCell ref="M126:R126"/>
    <mergeCell ref="M128:R128"/>
    <mergeCell ref="M129:R129"/>
    <mergeCell ref="M130:R130"/>
    <mergeCell ref="I118:L118"/>
    <mergeCell ref="M125:R125"/>
    <mergeCell ref="I122:L122"/>
    <mergeCell ref="M122:R122"/>
    <mergeCell ref="M127:R127"/>
    <mergeCell ref="M118:R118"/>
    <mergeCell ref="M119:R119"/>
    <mergeCell ref="M120:R120"/>
    <mergeCell ref="M121:R121"/>
    <mergeCell ref="M123:R123"/>
    <mergeCell ref="D109:R109"/>
    <mergeCell ref="M114:R117"/>
    <mergeCell ref="D37:R37"/>
    <mergeCell ref="D22:G22"/>
    <mergeCell ref="H22:N22"/>
    <mergeCell ref="O22:R22"/>
    <mergeCell ref="D26:G26"/>
    <mergeCell ref="O26:R26"/>
    <mergeCell ref="H26:N26"/>
    <mergeCell ref="D24:G24"/>
    <mergeCell ref="H24:N24"/>
    <mergeCell ref="O24:R24"/>
    <mergeCell ref="D25:G25"/>
    <mergeCell ref="D27:R27"/>
    <mergeCell ref="H25:N25"/>
    <mergeCell ref="O25:R25"/>
    <mergeCell ref="D32:R32"/>
    <mergeCell ref="G114:H117"/>
    <mergeCell ref="G23:O23"/>
    <mergeCell ref="D38:R38"/>
    <mergeCell ref="D17:R17"/>
    <mergeCell ref="D18:R18"/>
    <mergeCell ref="D20:R20"/>
    <mergeCell ref="D68:R68"/>
    <mergeCell ref="B2:B3"/>
    <mergeCell ref="D12:R12"/>
    <mergeCell ref="D28:R28"/>
    <mergeCell ref="D29:R29"/>
    <mergeCell ref="D30:R30"/>
    <mergeCell ref="D31:R31"/>
    <mergeCell ref="D8:R8"/>
    <mergeCell ref="D9:R9"/>
    <mergeCell ref="D11:R11"/>
    <mergeCell ref="D16:R16"/>
    <mergeCell ref="D4:R4"/>
    <mergeCell ref="D5:R5"/>
    <mergeCell ref="D6:R6"/>
    <mergeCell ref="D7:R7"/>
    <mergeCell ref="D14:R14"/>
    <mergeCell ref="D15:R15"/>
    <mergeCell ref="D19:R19"/>
    <mergeCell ref="D21:R21"/>
    <mergeCell ref="D10:R10"/>
  </mergeCells>
  <printOptions horizontalCentered="1"/>
  <pageMargins left="0.59055118110236227" right="0.59055118110236227" top="0.59055118110236227" bottom="0.39370078740157483" header="0.31496062992125984" footer="0.31496062992125984"/>
  <pageSetup paperSize="9" orientation="portrait" horizontalDpi="4294967294" verticalDpi="0" r:id="rId1"/>
  <headerFooter differentFirst="1">
    <oddHeader xml:space="preserve">&amp;C
</oddHeader>
  </headerFooter>
  <rowBreaks count="4" manualBreakCount="4">
    <brk id="32" min="3" max="17" man="1"/>
    <brk id="67" min="3" max="17" man="1"/>
    <brk id="107" min="3" max="17" man="1"/>
    <brk id="158" min="3" max="17" man="1"/>
  </rowBreaks>
  <drawing r:id="rId2"/>
  <legacyDrawing r:id="rId3"/>
  <mc:AlternateContent xmlns:mc="http://schemas.openxmlformats.org/markup-compatibility/2006">
    <mc:Choice Requires="x14">
      <controls>
        <mc:AlternateContent xmlns:mc="http://schemas.openxmlformats.org/markup-compatibility/2006">
          <mc:Choice Requires="x14">
            <control shapeId="56322" r:id="rId4" name="Spinner 2">
              <controlPr defaultSize="0" autoPict="0">
                <anchor moveWithCells="1" sizeWithCells="1">
                  <from>
                    <xdr:col>3</xdr:col>
                    <xdr:colOff>38100</xdr:colOff>
                    <xdr:row>1</xdr:row>
                    <xdr:rowOff>19050</xdr:rowOff>
                  </from>
                  <to>
                    <xdr:col>3</xdr:col>
                    <xdr:colOff>276225</xdr:colOff>
                    <xdr:row>2</xdr:row>
                    <xdr:rowOff>228600</xdr:rowOff>
                  </to>
                </anchor>
              </controlPr>
            </control>
          </mc:Choice>
        </mc:AlternateContent>
      </controls>
    </mc:Choice>
  </mc:AlternateConten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17">
    <tabColor rgb="FFFF0000"/>
  </sheetPr>
  <dimension ref="A1:CV87"/>
  <sheetViews>
    <sheetView showGridLines="0" showRowColHeaders="0" topLeftCell="A2" zoomScaleSheetLayoutView="80" workbookViewId="0">
      <pane xSplit="6" ySplit="6" topLeftCell="G8" activePane="bottomRight" state="frozen"/>
      <selection activeCell="F14" sqref="F14"/>
      <selection pane="topRight" activeCell="F14" sqref="F14"/>
      <selection pane="bottomLeft" activeCell="F14" sqref="F14"/>
      <selection pane="bottomRight" activeCell="F14" sqref="F14"/>
    </sheetView>
  </sheetViews>
  <sheetFormatPr defaultColWidth="0" defaultRowHeight="0" customHeight="1" zeroHeight="1" x14ac:dyDescent="0.25"/>
  <cols>
    <col min="1" max="1" width="1.28515625" style="4" customWidth="1"/>
    <col min="2" max="2" width="3.85546875" style="4" customWidth="1"/>
    <col min="3" max="3" width="6.42578125" style="6" customWidth="1"/>
    <col min="4" max="4" width="11.42578125" style="6" customWidth="1"/>
    <col min="5" max="5" width="30.42578125" style="4" customWidth="1"/>
    <col min="6" max="6" width="4" style="4" customWidth="1"/>
    <col min="7" max="12" width="5.85546875" style="6" customWidth="1"/>
    <col min="13" max="22" width="5.85546875" style="4" customWidth="1"/>
    <col min="23" max="25" width="9.5703125" style="4" customWidth="1"/>
    <col min="26" max="26" width="8.28515625" style="6" customWidth="1"/>
    <col min="27" max="30" width="5.140625" style="4" hidden="1" customWidth="1"/>
    <col min="31" max="32" width="40.7109375" style="4" customWidth="1"/>
    <col min="33" max="76" width="9.140625" hidden="1" customWidth="1"/>
    <col min="77" max="79" width="5.7109375" style="4" hidden="1" customWidth="1"/>
    <col min="80" max="94" width="9.140625" style="4" hidden="1" customWidth="1"/>
    <col min="95" max="100" width="5.7109375" style="4" hidden="1" customWidth="1"/>
    <col min="101" max="16384" width="9.140625" style="4" hidden="1"/>
  </cols>
  <sheetData>
    <row r="1" spans="1:98" customFormat="1" ht="8.25" hidden="1" customHeight="1" x14ac:dyDescent="0.25">
      <c r="A1" s="173"/>
      <c r="B1" s="174"/>
      <c r="C1" s="174"/>
      <c r="D1" s="174"/>
      <c r="E1" s="174"/>
      <c r="F1" s="174"/>
      <c r="G1" s="174"/>
      <c r="H1" s="174"/>
      <c r="I1" s="174"/>
      <c r="J1" s="174"/>
      <c r="K1" s="174"/>
      <c r="L1" s="174"/>
      <c r="M1" s="174"/>
      <c r="N1" s="174"/>
      <c r="O1" s="174"/>
      <c r="P1" s="174"/>
      <c r="Q1" s="174"/>
      <c r="R1" s="174"/>
      <c r="S1" s="174"/>
      <c r="T1" s="174"/>
      <c r="U1" s="174"/>
      <c r="V1" s="174"/>
      <c r="W1" s="174"/>
      <c r="X1" s="174"/>
      <c r="Y1" s="174"/>
      <c r="Z1" s="174"/>
      <c r="AA1" s="174"/>
      <c r="AB1" s="174"/>
      <c r="AC1" s="174"/>
      <c r="AD1" s="174"/>
      <c r="AE1" s="174"/>
      <c r="AF1" s="174"/>
      <c r="BY1" s="4"/>
      <c r="BZ1" s="4"/>
      <c r="CA1" s="4"/>
      <c r="CB1" s="4"/>
      <c r="CC1" s="4"/>
      <c r="CD1" s="4"/>
      <c r="CE1" s="4"/>
      <c r="CF1" s="4"/>
      <c r="CG1" s="4"/>
      <c r="CH1" s="4"/>
      <c r="CI1" s="4"/>
      <c r="CJ1" s="4"/>
      <c r="CK1" s="4"/>
      <c r="CL1" s="4"/>
      <c r="CM1" s="4"/>
      <c r="CN1" s="4"/>
      <c r="CO1" s="4"/>
      <c r="CP1" s="4"/>
      <c r="CQ1" s="4"/>
      <c r="CR1" s="4"/>
      <c r="CS1" s="4"/>
      <c r="CT1" s="4"/>
    </row>
    <row r="2" spans="1:98" customFormat="1" ht="27.75" customHeight="1" x14ac:dyDescent="0.25">
      <c r="A2" s="173"/>
      <c r="B2" s="222"/>
      <c r="C2" s="223"/>
      <c r="D2" s="223"/>
      <c r="E2" s="237" t="s">
        <v>128</v>
      </c>
      <c r="F2" s="238"/>
      <c r="G2" s="619" t="str">
        <f>Data!C4</f>
        <v>SMP ISLAM PEGANDON</v>
      </c>
      <c r="H2" s="619"/>
      <c r="I2" s="619"/>
      <c r="J2" s="619"/>
      <c r="K2" s="619"/>
      <c r="L2" s="619"/>
      <c r="M2" s="619"/>
      <c r="N2" s="619"/>
      <c r="O2" s="619"/>
      <c r="P2" s="619"/>
      <c r="Q2" s="619"/>
      <c r="R2" s="619"/>
      <c r="S2" s="619"/>
      <c r="T2" s="619"/>
      <c r="U2" s="619"/>
      <c r="V2" s="619"/>
      <c r="W2" s="207"/>
      <c r="X2" s="207"/>
      <c r="Y2" s="207"/>
      <c r="Z2" s="207"/>
      <c r="AA2" s="207"/>
      <c r="AB2" s="207"/>
      <c r="AC2" s="207"/>
      <c r="AD2" s="207"/>
      <c r="AE2" s="207"/>
      <c r="AF2" s="207"/>
      <c r="BY2" s="4"/>
      <c r="BZ2" s="4"/>
      <c r="CA2" s="4"/>
      <c r="CB2" s="4"/>
      <c r="CC2" s="4"/>
      <c r="CD2" s="4"/>
      <c r="CE2" s="4"/>
      <c r="CF2" s="4"/>
      <c r="CG2" s="4"/>
      <c r="CH2" s="4"/>
      <c r="CI2" s="4"/>
      <c r="CJ2" s="4"/>
      <c r="CK2" s="4"/>
      <c r="CL2" s="4"/>
      <c r="CM2" s="4"/>
      <c r="CN2" s="4"/>
      <c r="CO2" s="4"/>
      <c r="CP2" s="4"/>
      <c r="CQ2" s="4"/>
      <c r="CR2" s="4"/>
      <c r="CS2" s="4"/>
      <c r="CT2" s="4"/>
    </row>
    <row r="3" spans="1:98" s="176" customFormat="1" ht="27.75" customHeight="1" x14ac:dyDescent="0.25">
      <c r="A3" s="175"/>
      <c r="B3" s="224"/>
      <c r="C3" s="225"/>
      <c r="D3" s="225"/>
      <c r="E3" s="620" t="s">
        <v>159</v>
      </c>
      <c r="F3" s="621"/>
      <c r="G3" s="622" t="str">
        <f>Menu!B14</f>
        <v>Seni dan Prakarya</v>
      </c>
      <c r="H3" s="622"/>
      <c r="I3" s="622"/>
      <c r="J3" s="622"/>
      <c r="K3" s="622"/>
      <c r="L3" s="622"/>
      <c r="M3" s="622"/>
      <c r="N3" s="622"/>
      <c r="O3" s="622"/>
      <c r="P3" s="622"/>
      <c r="Q3" s="622"/>
      <c r="R3" s="622"/>
      <c r="S3" s="622"/>
      <c r="T3" s="622"/>
      <c r="U3" s="622"/>
      <c r="V3" s="622"/>
      <c r="W3" s="207"/>
      <c r="X3" s="207"/>
      <c r="Y3" s="207"/>
      <c r="Z3" s="207"/>
      <c r="AA3" s="207"/>
      <c r="AB3" s="207"/>
      <c r="AC3" s="207"/>
      <c r="AD3" s="207"/>
      <c r="AE3" s="207"/>
      <c r="AF3" s="207"/>
    </row>
    <row r="4" spans="1:98" customFormat="1" ht="35.25" customHeight="1" thickBot="1" x14ac:dyDescent="0.3">
      <c r="A4" s="173"/>
      <c r="B4" s="672"/>
      <c r="C4" s="672"/>
      <c r="D4" s="234"/>
      <c r="E4" s="235"/>
      <c r="F4" s="236"/>
      <c r="G4" s="624" t="str">
        <f>"Perolehan Hasil Assesmen Peserta Didik "&amp;Data!B17&amp;" "&amp;Data!C17</f>
        <v>Perolehan Hasil Assesmen Peserta Didik Kelas IX B</v>
      </c>
      <c r="H4" s="625"/>
      <c r="I4" s="625"/>
      <c r="J4" s="625"/>
      <c r="K4" s="625"/>
      <c r="L4" s="625"/>
      <c r="M4" s="625"/>
      <c r="N4" s="625"/>
      <c r="O4" s="625"/>
      <c r="P4" s="625"/>
      <c r="Q4" s="625"/>
      <c r="R4" s="625"/>
      <c r="S4" s="625"/>
      <c r="T4" s="625"/>
      <c r="U4" s="625"/>
      <c r="V4" s="625"/>
      <c r="W4" s="207"/>
      <c r="X4" s="207"/>
      <c r="Y4" s="207"/>
      <c r="Z4" s="207"/>
      <c r="AA4" s="207"/>
      <c r="AB4" s="207"/>
      <c r="AC4" s="207"/>
      <c r="AD4" s="207"/>
      <c r="AE4" s="207"/>
      <c r="AF4" s="207"/>
      <c r="BY4" s="4"/>
      <c r="BZ4" s="4"/>
      <c r="CA4" s="4"/>
      <c r="CB4" s="4"/>
      <c r="CC4" s="4"/>
      <c r="CD4" s="4"/>
      <c r="CE4" s="4"/>
      <c r="CF4" s="4"/>
      <c r="CG4" s="4"/>
      <c r="CH4" s="4"/>
      <c r="CI4" s="4"/>
      <c r="CJ4" s="4"/>
      <c r="CK4" s="4"/>
      <c r="CL4" s="4"/>
      <c r="CM4" s="4"/>
      <c r="CN4" s="4"/>
      <c r="CO4" s="4"/>
      <c r="CP4" s="4"/>
      <c r="CQ4" s="4"/>
      <c r="CR4" s="4"/>
      <c r="CS4" s="4"/>
      <c r="CT4" s="4"/>
    </row>
    <row r="5" spans="1:98" s="179" customFormat="1" ht="25.5" hidden="1" customHeight="1" thickBot="1" x14ac:dyDescent="0.3">
      <c r="A5" s="177"/>
      <c r="B5" s="178"/>
      <c r="C5" s="178"/>
      <c r="D5" s="178"/>
      <c r="E5" s="178"/>
      <c r="F5" s="178"/>
      <c r="G5" s="209">
        <f t="shared" ref="G5:V5" si="0">IF(COUNT(G8:G44)&gt;0,1,"")</f>
        <v>1</v>
      </c>
      <c r="H5" s="209">
        <f t="shared" si="0"/>
        <v>1</v>
      </c>
      <c r="I5" s="209">
        <f t="shared" si="0"/>
        <v>1</v>
      </c>
      <c r="J5" s="209">
        <f t="shared" si="0"/>
        <v>1</v>
      </c>
      <c r="K5" s="209" t="str">
        <f t="shared" si="0"/>
        <v/>
      </c>
      <c r="L5" s="209" t="str">
        <f t="shared" si="0"/>
        <v/>
      </c>
      <c r="M5" s="209" t="str">
        <f t="shared" si="0"/>
        <v/>
      </c>
      <c r="N5" s="209" t="str">
        <f t="shared" si="0"/>
        <v/>
      </c>
      <c r="O5" s="209">
        <f t="shared" si="0"/>
        <v>1</v>
      </c>
      <c r="P5" s="209">
        <f t="shared" si="0"/>
        <v>1</v>
      </c>
      <c r="Q5" s="209">
        <f t="shared" si="0"/>
        <v>1</v>
      </c>
      <c r="R5" s="209" t="str">
        <f t="shared" si="0"/>
        <v/>
      </c>
      <c r="S5" s="209" t="str">
        <f t="shared" si="0"/>
        <v/>
      </c>
      <c r="T5" s="209" t="str">
        <f t="shared" si="0"/>
        <v/>
      </c>
      <c r="U5" s="209" t="str">
        <f t="shared" si="0"/>
        <v/>
      </c>
      <c r="V5" s="209" t="str">
        <f t="shared" si="0"/>
        <v/>
      </c>
      <c r="W5" s="210">
        <f>SUM(G5:N5)</f>
        <v>4</v>
      </c>
      <c r="X5" s="210">
        <f>SUM(O5:V5)</f>
        <v>3</v>
      </c>
      <c r="Y5" s="210">
        <f>SUM(W7:Y7)</f>
        <v>3</v>
      </c>
      <c r="Z5" s="208"/>
      <c r="AA5" s="208"/>
      <c r="AB5" s="208"/>
      <c r="AC5" s="208"/>
      <c r="AD5" s="208"/>
      <c r="AE5" s="208"/>
      <c r="AF5" s="208"/>
    </row>
    <row r="6" spans="1:98" customFormat="1" ht="39.75" customHeight="1" thickBot="1" x14ac:dyDescent="0.3">
      <c r="A6" s="173"/>
      <c r="B6" s="656" t="s">
        <v>0</v>
      </c>
      <c r="C6" s="652" t="s">
        <v>68</v>
      </c>
      <c r="D6" s="652" t="s">
        <v>69</v>
      </c>
      <c r="E6" s="652" t="s">
        <v>1</v>
      </c>
      <c r="F6" s="657" t="s">
        <v>14</v>
      </c>
      <c r="G6" s="658" t="s">
        <v>134</v>
      </c>
      <c r="H6" s="659"/>
      <c r="I6" s="659"/>
      <c r="J6" s="659"/>
      <c r="K6" s="659"/>
      <c r="L6" s="659"/>
      <c r="M6" s="659"/>
      <c r="N6" s="660"/>
      <c r="O6" s="649" t="s">
        <v>135</v>
      </c>
      <c r="P6" s="650"/>
      <c r="Q6" s="650"/>
      <c r="R6" s="650"/>
      <c r="S6" s="650"/>
      <c r="T6" s="650"/>
      <c r="U6" s="650"/>
      <c r="V6" s="651"/>
      <c r="W6" s="241" t="s">
        <v>136</v>
      </c>
      <c r="X6" s="241" t="s">
        <v>138</v>
      </c>
      <c r="Y6" s="241" t="s">
        <v>137</v>
      </c>
      <c r="Z6" s="662" t="s">
        <v>80</v>
      </c>
      <c r="AA6" s="203"/>
      <c r="AB6" s="203"/>
      <c r="AC6" s="203"/>
      <c r="AD6" s="203"/>
      <c r="AE6" s="654" t="s">
        <v>144</v>
      </c>
      <c r="AF6" s="653" t="s">
        <v>145</v>
      </c>
      <c r="BY6" s="4"/>
      <c r="BZ6" s="4"/>
      <c r="CA6" s="4"/>
      <c r="CB6" s="4"/>
      <c r="CC6" s="4"/>
      <c r="CD6" s="4"/>
      <c r="CE6" s="4"/>
      <c r="CF6" s="4"/>
      <c r="CG6" s="4"/>
      <c r="CH6" s="4"/>
      <c r="CI6" s="4"/>
      <c r="CJ6" s="4"/>
      <c r="CK6" s="4"/>
      <c r="CL6" s="4"/>
      <c r="CM6" s="4"/>
      <c r="CN6" s="4"/>
      <c r="CO6" s="4"/>
      <c r="CP6" s="4"/>
      <c r="CQ6" s="4"/>
      <c r="CR6" s="4"/>
      <c r="CS6" s="4"/>
      <c r="CT6" s="4"/>
    </row>
    <row r="7" spans="1:98" customFormat="1" ht="18" customHeight="1" thickBot="1" x14ac:dyDescent="0.3">
      <c r="A7" s="173"/>
      <c r="B7" s="614"/>
      <c r="C7" s="616"/>
      <c r="D7" s="616"/>
      <c r="E7" s="616"/>
      <c r="F7" s="618"/>
      <c r="G7" s="169" t="str">
        <f>H57</f>
        <v>TP-1</v>
      </c>
      <c r="H7" s="170" t="str">
        <f>H58</f>
        <v>TP-2</v>
      </c>
      <c r="I7" s="170" t="str">
        <f>H59</f>
        <v>TP-3</v>
      </c>
      <c r="J7" s="170" t="str">
        <f>H60</f>
        <v>TP-4</v>
      </c>
      <c r="K7" s="170" t="str">
        <f>H61</f>
        <v>TP-5</v>
      </c>
      <c r="L7" s="170" t="str">
        <f>H62</f>
        <v>TP-6</v>
      </c>
      <c r="M7" s="170" t="str">
        <f>H63</f>
        <v>TP-7</v>
      </c>
      <c r="N7" s="171" t="str">
        <f>H64</f>
        <v>TP-8</v>
      </c>
      <c r="O7" s="169" t="s">
        <v>148</v>
      </c>
      <c r="P7" s="170" t="s">
        <v>149</v>
      </c>
      <c r="Q7" s="170" t="s">
        <v>150</v>
      </c>
      <c r="R7" s="170" t="s">
        <v>151</v>
      </c>
      <c r="S7" s="170" t="s">
        <v>152</v>
      </c>
      <c r="T7" s="170" t="s">
        <v>153</v>
      </c>
      <c r="U7" s="170" t="s">
        <v>154</v>
      </c>
      <c r="V7" s="171" t="s">
        <v>155</v>
      </c>
      <c r="W7" s="204">
        <v>1</v>
      </c>
      <c r="X7" s="204">
        <v>1</v>
      </c>
      <c r="Y7" s="204">
        <v>1</v>
      </c>
      <c r="Z7" s="662"/>
      <c r="AA7" s="205" t="s">
        <v>129</v>
      </c>
      <c r="AB7" s="205" t="s">
        <v>130</v>
      </c>
      <c r="AC7" s="655" t="s">
        <v>3</v>
      </c>
      <c r="AD7" s="655"/>
      <c r="AE7" s="654"/>
      <c r="AF7" s="653"/>
      <c r="BY7" s="4"/>
      <c r="BZ7" s="4"/>
      <c r="CA7" s="4"/>
      <c r="CB7" s="4"/>
      <c r="CC7" s="4"/>
      <c r="CD7" s="4"/>
      <c r="CE7" s="4"/>
      <c r="CF7" s="4"/>
      <c r="CG7" s="4"/>
      <c r="CH7" s="4"/>
      <c r="CI7" s="4"/>
      <c r="CJ7" s="4"/>
      <c r="CK7" s="4"/>
      <c r="CL7" s="4"/>
      <c r="CM7" s="4"/>
      <c r="CN7" s="4"/>
      <c r="CO7" s="4"/>
      <c r="CP7" s="4"/>
      <c r="CQ7" s="4"/>
      <c r="CR7" s="4"/>
      <c r="CS7" s="4"/>
      <c r="CT7" s="4"/>
    </row>
    <row r="8" spans="1:98" customFormat="1" ht="45.75" customHeight="1" x14ac:dyDescent="0.25">
      <c r="A8" s="173"/>
      <c r="B8" s="134">
        <v>1</v>
      </c>
      <c r="C8" s="135">
        <f>IF(Data!F5="","",Data!F5)</f>
        <v>2111</v>
      </c>
      <c r="D8" s="135" t="str">
        <f>IF(Data!G5="","",Data!G5)</f>
        <v>3109336136</v>
      </c>
      <c r="E8" s="152" t="str">
        <f>IF(Data!H5="","",Data!H5)</f>
        <v>AGA ALBANI ZAMIR</v>
      </c>
      <c r="F8" s="135" t="str">
        <f>IF(Data!I5="","",Data!I5)</f>
        <v>L</v>
      </c>
      <c r="G8" s="256">
        <v>65</v>
      </c>
      <c r="H8" s="257">
        <v>66</v>
      </c>
      <c r="I8" s="257">
        <v>65.099999999999994</v>
      </c>
      <c r="J8" s="257">
        <v>68</v>
      </c>
      <c r="K8" s="257"/>
      <c r="L8" s="257"/>
      <c r="M8" s="257"/>
      <c r="N8" s="258"/>
      <c r="O8" s="256">
        <v>67</v>
      </c>
      <c r="P8" s="257">
        <v>78</v>
      </c>
      <c r="Q8" s="257">
        <v>90</v>
      </c>
      <c r="R8" s="257"/>
      <c r="S8" s="257"/>
      <c r="T8" s="257"/>
      <c r="U8" s="257"/>
      <c r="V8" s="257"/>
      <c r="W8" s="254">
        <f>IF(COUNT(G8:N8)&lt;2,"",ROUND(SUM(G8:N8)/$W$5,0))</f>
        <v>66</v>
      </c>
      <c r="X8" s="254">
        <f>IF(COUNT(O8:V8)&lt;2,"",ROUND(SUM(O8:V8)/$X$5,0))</f>
        <v>78</v>
      </c>
      <c r="Y8" s="255">
        <v>89</v>
      </c>
      <c r="Z8" s="242">
        <f t="shared" ref="Z8:Z44" si="1">IFERROR(IF(OR(X8="",Y8=""),"",ROUND(((W8*$W$7)+(X8*$X$7)+(Y8*$Y$7))/$Y$5,0)),"")</f>
        <v>78</v>
      </c>
      <c r="AA8" s="201">
        <f>MAX(G8:N8)</f>
        <v>68</v>
      </c>
      <c r="AB8" s="201">
        <f>MIN(G8:N8)</f>
        <v>65</v>
      </c>
      <c r="AC8" s="201">
        <f>MATCH(AA8,G8:N8,0)</f>
        <v>4</v>
      </c>
      <c r="AD8" s="201">
        <f>MATCH(AB8,G8:N8,0)</f>
        <v>1</v>
      </c>
      <c r="AE8" s="221" t="str">
        <f>IFERROR("Menunjukkan penguasaan"&amp; " dalam "&amp;(VLOOKUP(AC8,$G$57:$I$64,3)),"")</f>
        <v>Menunjukkan penguasaan dalam Tujuan 4</v>
      </c>
      <c r="AF8" s="226" t="str">
        <f>IFERROR("Perlu bantuan dalam "&amp;(VLOOKUP(AD8,$G$57:$I$64,3)),"")</f>
        <v>Perlu bantuan dalam Tujuan 1</v>
      </c>
      <c r="BY8" s="4"/>
      <c r="BZ8" s="4"/>
      <c r="CA8" s="4"/>
      <c r="CB8" s="4"/>
      <c r="CC8" s="4"/>
      <c r="CD8" s="4"/>
      <c r="CE8" s="4"/>
      <c r="CF8" s="4"/>
      <c r="CG8" s="4"/>
      <c r="CH8" s="4"/>
      <c r="CI8" s="4"/>
      <c r="CJ8" s="4"/>
      <c r="CK8" s="4"/>
      <c r="CL8" s="4"/>
      <c r="CM8" s="4"/>
      <c r="CN8" s="4"/>
      <c r="CO8" s="4"/>
      <c r="CP8" s="4"/>
      <c r="CQ8" s="4"/>
      <c r="CR8" s="4"/>
      <c r="CS8" s="4"/>
    </row>
    <row r="9" spans="1:98" customFormat="1" ht="45.75" customHeight="1" x14ac:dyDescent="0.25">
      <c r="A9" s="173"/>
      <c r="B9" s="134">
        <f t="shared" ref="B9:B43" si="2">IF(E9="","",B8+1)</f>
        <v>2</v>
      </c>
      <c r="C9" s="135">
        <f>IF(Data!F6="","",Data!F6)</f>
        <v>2100</v>
      </c>
      <c r="D9" s="135" t="str">
        <f>IF(Data!G6="","",Data!G6)</f>
        <v>0108954708</v>
      </c>
      <c r="E9" s="152" t="str">
        <f>IF(Data!H6="","",Data!H6)</f>
        <v>AKBAR FIRLY MAULANA</v>
      </c>
      <c r="F9" s="135" t="str">
        <f>IF(Data!I6="","",Data!I6)</f>
        <v>L</v>
      </c>
      <c r="G9" s="251">
        <v>90</v>
      </c>
      <c r="H9" s="252">
        <v>80</v>
      </c>
      <c r="I9" s="252">
        <v>73</v>
      </c>
      <c r="J9" s="252">
        <v>74</v>
      </c>
      <c r="K9" s="252"/>
      <c r="L9" s="252"/>
      <c r="M9" s="252"/>
      <c r="N9" s="253"/>
      <c r="O9" s="251">
        <v>80</v>
      </c>
      <c r="P9" s="252">
        <v>81</v>
      </c>
      <c r="Q9" s="252">
        <v>82</v>
      </c>
      <c r="R9" s="252"/>
      <c r="S9" s="252"/>
      <c r="T9" s="252"/>
      <c r="U9" s="252"/>
      <c r="V9" s="252"/>
      <c r="W9" s="254">
        <f t="shared" ref="W9:W43" si="3">IF(COUNT(G9:N9)&lt;2,"",ROUND(SUM(G9:N9)/$W$5,0))</f>
        <v>79</v>
      </c>
      <c r="X9" s="254">
        <f t="shared" ref="X9:X43" si="4">IF(COUNT(O9:V9)&lt;2,"",ROUND(SUM(O9:V9)/$X$5,0))</f>
        <v>81</v>
      </c>
      <c r="Y9" s="255">
        <v>90</v>
      </c>
      <c r="Z9" s="242">
        <f t="shared" si="1"/>
        <v>83</v>
      </c>
      <c r="AA9" s="201">
        <f t="shared" ref="AA9:AA43" si="5">MAX(G9:N9)</f>
        <v>90</v>
      </c>
      <c r="AB9" s="201">
        <f t="shared" ref="AB9:AB43" si="6">MIN(G9:N9)</f>
        <v>73</v>
      </c>
      <c r="AC9" s="201">
        <f t="shared" ref="AC9:AC43" si="7">MATCH(AA9,G9:N9,0)</f>
        <v>1</v>
      </c>
      <c r="AD9" s="201">
        <f t="shared" ref="AD9:AD43" si="8">MATCH(AB9,G9:N9,0)</f>
        <v>3</v>
      </c>
      <c r="AE9" s="221" t="str">
        <f>IFERROR("Menunjukkan penguasaan"&amp; " dalam "&amp;(VLOOKUP(AC9,$G$57:$I$64,3)),"")</f>
        <v>Menunjukkan penguasaan dalam Tujuan 1</v>
      </c>
      <c r="AF9" s="226" t="str">
        <f t="shared" ref="AF9:AF43" si="9">IFERROR("Perlu bantuan dalam "&amp;(VLOOKUP(AD9,$G$57:$I$64,3)),"")</f>
        <v>Perlu bantuan dalam Tujuan 3</v>
      </c>
      <c r="BY9" s="4"/>
      <c r="BZ9" s="4"/>
      <c r="CA9" s="4"/>
      <c r="CB9" s="4"/>
      <c r="CC9" s="4"/>
      <c r="CD9" s="4"/>
      <c r="CE9" s="4"/>
      <c r="CF9" s="4"/>
      <c r="CG9" s="4"/>
      <c r="CH9" s="4"/>
      <c r="CI9" s="4"/>
      <c r="CJ9" s="4"/>
      <c r="CK9" s="4"/>
      <c r="CL9" s="4"/>
      <c r="CM9" s="4"/>
      <c r="CN9" s="4"/>
      <c r="CO9" s="4"/>
      <c r="CP9" s="4"/>
      <c r="CQ9" s="4"/>
      <c r="CR9" s="4"/>
      <c r="CS9" s="4"/>
    </row>
    <row r="10" spans="1:98" customFormat="1" ht="45.75" customHeight="1" x14ac:dyDescent="0.25">
      <c r="A10" s="173"/>
      <c r="B10" s="134">
        <f t="shared" si="2"/>
        <v>3</v>
      </c>
      <c r="C10" s="135">
        <f>IF(Data!F7="","",Data!F7)</f>
        <v>2085</v>
      </c>
      <c r="D10" s="135" t="str">
        <f>IF(Data!G7="","",Data!G7)</f>
        <v>0093911821</v>
      </c>
      <c r="E10" s="152" t="str">
        <f>IF(Data!H7="","",Data!H7)</f>
        <v>ALVINO EWALDO</v>
      </c>
      <c r="F10" s="135" t="str">
        <f>IF(Data!I7="","",Data!I7)</f>
        <v>L</v>
      </c>
      <c r="G10" s="251"/>
      <c r="H10" s="252"/>
      <c r="I10" s="252"/>
      <c r="J10" s="252"/>
      <c r="K10" s="252"/>
      <c r="L10" s="252"/>
      <c r="M10" s="252"/>
      <c r="N10" s="253"/>
      <c r="O10" s="251"/>
      <c r="P10" s="252"/>
      <c r="Q10" s="252"/>
      <c r="R10" s="252"/>
      <c r="S10" s="252"/>
      <c r="T10" s="252"/>
      <c r="U10" s="252"/>
      <c r="V10" s="252"/>
      <c r="W10" s="254" t="str">
        <f t="shared" si="3"/>
        <v/>
      </c>
      <c r="X10" s="254" t="str">
        <f t="shared" si="4"/>
        <v/>
      </c>
      <c r="Y10" s="255"/>
      <c r="Z10" s="242" t="str">
        <f t="shared" si="1"/>
        <v/>
      </c>
      <c r="AA10" s="201">
        <f t="shared" si="5"/>
        <v>0</v>
      </c>
      <c r="AB10" s="201">
        <f t="shared" si="6"/>
        <v>0</v>
      </c>
      <c r="AC10" s="201" t="e">
        <f t="shared" si="7"/>
        <v>#N/A</v>
      </c>
      <c r="AD10" s="201" t="e">
        <f t="shared" si="8"/>
        <v>#N/A</v>
      </c>
      <c r="AE10" s="221" t="str">
        <f t="shared" ref="AE10:AE43" si="10">IFERROR("Menunjukkan penguasaan"&amp; " dalam "&amp;(VLOOKUP(AC10,$G$57:$I$64,3)),"")</f>
        <v/>
      </c>
      <c r="AF10" s="226" t="str">
        <f t="shared" si="9"/>
        <v/>
      </c>
      <c r="BY10" s="4"/>
      <c r="BZ10" s="4"/>
      <c r="CA10" s="4"/>
      <c r="CB10" s="4"/>
      <c r="CC10" s="4"/>
      <c r="CD10" s="4"/>
      <c r="CE10" s="4"/>
      <c r="CF10" s="4"/>
      <c r="CG10" s="4"/>
      <c r="CH10" s="4"/>
      <c r="CI10" s="4"/>
      <c r="CJ10" s="4"/>
      <c r="CK10" s="4"/>
      <c r="CL10" s="4"/>
      <c r="CM10" s="4"/>
      <c r="CN10" s="4"/>
      <c r="CO10" s="4"/>
      <c r="CP10" s="4"/>
      <c r="CQ10" s="4"/>
      <c r="CR10" s="4"/>
      <c r="CS10" s="4"/>
    </row>
    <row r="11" spans="1:98" customFormat="1" ht="45.75" customHeight="1" x14ac:dyDescent="0.25">
      <c r="A11" s="173"/>
      <c r="B11" s="134">
        <f t="shared" si="2"/>
        <v>4</v>
      </c>
      <c r="C11" s="135">
        <f>IF(Data!F8="","",Data!F8)</f>
        <v>2075</v>
      </c>
      <c r="D11" s="135" t="str">
        <f>IF(Data!G8="","",Data!G8)</f>
        <v>0098772064</v>
      </c>
      <c r="E11" s="152" t="str">
        <f>IF(Data!H8="","",Data!H8)</f>
        <v>AURA SUCI RAMADHANI</v>
      </c>
      <c r="F11" s="135" t="str">
        <f>IF(Data!I8="","",Data!I8)</f>
        <v>P</v>
      </c>
      <c r="G11" s="251"/>
      <c r="H11" s="252"/>
      <c r="I11" s="252"/>
      <c r="J11" s="252"/>
      <c r="K11" s="252"/>
      <c r="L11" s="252"/>
      <c r="M11" s="252"/>
      <c r="N11" s="253"/>
      <c r="O11" s="251"/>
      <c r="P11" s="252"/>
      <c r="Q11" s="252"/>
      <c r="R11" s="252"/>
      <c r="S11" s="252"/>
      <c r="T11" s="252"/>
      <c r="U11" s="252"/>
      <c r="V11" s="252"/>
      <c r="W11" s="254" t="str">
        <f t="shared" si="3"/>
        <v/>
      </c>
      <c r="X11" s="254" t="str">
        <f t="shared" si="4"/>
        <v/>
      </c>
      <c r="Y11" s="255"/>
      <c r="Z11" s="242" t="str">
        <f t="shared" si="1"/>
        <v/>
      </c>
      <c r="AA11" s="201">
        <f t="shared" si="5"/>
        <v>0</v>
      </c>
      <c r="AB11" s="201">
        <f t="shared" si="6"/>
        <v>0</v>
      </c>
      <c r="AC11" s="201" t="e">
        <f t="shared" si="7"/>
        <v>#N/A</v>
      </c>
      <c r="AD11" s="201" t="e">
        <f t="shared" si="8"/>
        <v>#N/A</v>
      </c>
      <c r="AE11" s="221" t="str">
        <f t="shared" si="10"/>
        <v/>
      </c>
      <c r="AF11" s="226" t="str">
        <f t="shared" si="9"/>
        <v/>
      </c>
      <c r="BY11" s="4"/>
      <c r="BZ11" s="4"/>
      <c r="CA11" s="4"/>
      <c r="CB11" s="4"/>
      <c r="CC11" s="4"/>
      <c r="CD11" s="4"/>
      <c r="CE11" s="4"/>
      <c r="CF11" s="4"/>
      <c r="CG11" s="4"/>
      <c r="CH11" s="4"/>
      <c r="CI11" s="4"/>
      <c r="CJ11" s="4"/>
      <c r="CK11" s="4"/>
      <c r="CL11" s="4"/>
      <c r="CM11" s="4"/>
      <c r="CN11" s="4"/>
      <c r="CO11" s="4"/>
      <c r="CP11" s="4"/>
      <c r="CQ11" s="4"/>
      <c r="CR11" s="4"/>
      <c r="CS11" s="4"/>
    </row>
    <row r="12" spans="1:98" customFormat="1" ht="45.75" customHeight="1" x14ac:dyDescent="0.25">
      <c r="A12" s="173"/>
      <c r="B12" s="134">
        <f t="shared" si="2"/>
        <v>5</v>
      </c>
      <c r="C12" s="135">
        <f>IF(Data!F9="","",Data!F9)</f>
        <v>2086</v>
      </c>
      <c r="D12" s="135" t="str">
        <f>IF(Data!G9="","",Data!G9)</f>
        <v>0103867888</v>
      </c>
      <c r="E12" s="152" t="str">
        <f>IF(Data!H9="","",Data!H9)</f>
        <v>AYU SAFNA</v>
      </c>
      <c r="F12" s="135" t="str">
        <f>IF(Data!I9="","",Data!I9)</f>
        <v>P</v>
      </c>
      <c r="G12" s="251"/>
      <c r="H12" s="252"/>
      <c r="I12" s="252"/>
      <c r="J12" s="252"/>
      <c r="K12" s="252"/>
      <c r="L12" s="252"/>
      <c r="M12" s="252"/>
      <c r="N12" s="253"/>
      <c r="O12" s="251"/>
      <c r="P12" s="252"/>
      <c r="Q12" s="252"/>
      <c r="R12" s="252"/>
      <c r="S12" s="252"/>
      <c r="T12" s="252"/>
      <c r="U12" s="252"/>
      <c r="V12" s="252"/>
      <c r="W12" s="254" t="str">
        <f t="shared" si="3"/>
        <v/>
      </c>
      <c r="X12" s="254" t="str">
        <f t="shared" si="4"/>
        <v/>
      </c>
      <c r="Y12" s="255"/>
      <c r="Z12" s="242" t="str">
        <f t="shared" si="1"/>
        <v/>
      </c>
      <c r="AA12" s="201">
        <f t="shared" si="5"/>
        <v>0</v>
      </c>
      <c r="AB12" s="201">
        <f t="shared" si="6"/>
        <v>0</v>
      </c>
      <c r="AC12" s="201" t="e">
        <f t="shared" si="7"/>
        <v>#N/A</v>
      </c>
      <c r="AD12" s="201" t="e">
        <f t="shared" si="8"/>
        <v>#N/A</v>
      </c>
      <c r="AE12" s="221" t="str">
        <f t="shared" si="10"/>
        <v/>
      </c>
      <c r="AF12" s="226" t="str">
        <f t="shared" si="9"/>
        <v/>
      </c>
      <c r="BY12" s="4"/>
      <c r="BZ12" s="4"/>
      <c r="CA12" s="4"/>
      <c r="CB12" s="4"/>
      <c r="CC12" s="4"/>
      <c r="CD12" s="4"/>
      <c r="CE12" s="4"/>
      <c r="CF12" s="4"/>
      <c r="CG12" s="4"/>
      <c r="CH12" s="4"/>
      <c r="CI12" s="4"/>
      <c r="CJ12" s="4"/>
      <c r="CK12" s="4"/>
      <c r="CL12" s="4"/>
      <c r="CM12" s="4"/>
      <c r="CN12" s="4"/>
      <c r="CO12" s="4"/>
      <c r="CP12" s="4"/>
      <c r="CQ12" s="4"/>
      <c r="CR12" s="4"/>
      <c r="CS12" s="4"/>
    </row>
    <row r="13" spans="1:98" customFormat="1" ht="45.75" customHeight="1" x14ac:dyDescent="0.25">
      <c r="A13" s="173"/>
      <c r="B13" s="134">
        <f t="shared" si="2"/>
        <v>6</v>
      </c>
      <c r="C13" s="135">
        <f>IF(Data!F10="","",Data!F10)</f>
        <v>2089</v>
      </c>
      <c r="D13" s="135" t="str">
        <f>IF(Data!G10="","",Data!G10)</f>
        <v>3098656100</v>
      </c>
      <c r="E13" s="152" t="str">
        <f>IF(Data!H10="","",Data!H10)</f>
        <v>DEWI AYU NURHALIZA</v>
      </c>
      <c r="F13" s="135" t="str">
        <f>IF(Data!I10="","",Data!I10)</f>
        <v>P</v>
      </c>
      <c r="G13" s="251"/>
      <c r="H13" s="252"/>
      <c r="I13" s="252"/>
      <c r="J13" s="252"/>
      <c r="K13" s="252"/>
      <c r="L13" s="252"/>
      <c r="M13" s="252"/>
      <c r="N13" s="253"/>
      <c r="O13" s="251"/>
      <c r="P13" s="252"/>
      <c r="Q13" s="252"/>
      <c r="R13" s="252"/>
      <c r="S13" s="252"/>
      <c r="T13" s="252"/>
      <c r="U13" s="252"/>
      <c r="V13" s="252"/>
      <c r="W13" s="254" t="str">
        <f t="shared" si="3"/>
        <v/>
      </c>
      <c r="X13" s="254" t="str">
        <f t="shared" si="4"/>
        <v/>
      </c>
      <c r="Y13" s="255"/>
      <c r="Z13" s="242" t="str">
        <f t="shared" si="1"/>
        <v/>
      </c>
      <c r="AA13" s="201">
        <f t="shared" si="5"/>
        <v>0</v>
      </c>
      <c r="AB13" s="201">
        <f t="shared" si="6"/>
        <v>0</v>
      </c>
      <c r="AC13" s="201" t="e">
        <f t="shared" si="7"/>
        <v>#N/A</v>
      </c>
      <c r="AD13" s="201" t="e">
        <f t="shared" si="8"/>
        <v>#N/A</v>
      </c>
      <c r="AE13" s="221" t="str">
        <f t="shared" si="10"/>
        <v/>
      </c>
      <c r="AF13" s="226" t="str">
        <f t="shared" si="9"/>
        <v/>
      </c>
      <c r="BY13" s="4"/>
      <c r="BZ13" s="4"/>
      <c r="CA13" s="4"/>
      <c r="CB13" s="4"/>
      <c r="CC13" s="4"/>
      <c r="CD13" s="4"/>
      <c r="CE13" s="4"/>
      <c r="CF13" s="4"/>
      <c r="CG13" s="4"/>
      <c r="CH13" s="4"/>
      <c r="CI13" s="4"/>
      <c r="CJ13" s="4"/>
      <c r="CK13" s="4"/>
      <c r="CL13" s="4"/>
      <c r="CM13" s="4"/>
      <c r="CN13" s="4"/>
      <c r="CO13" s="4"/>
      <c r="CP13" s="4"/>
      <c r="CQ13" s="4"/>
      <c r="CR13" s="4"/>
      <c r="CS13" s="4"/>
    </row>
    <row r="14" spans="1:98" customFormat="1" ht="45.75" customHeight="1" x14ac:dyDescent="0.25">
      <c r="A14" s="173"/>
      <c r="B14" s="134">
        <f t="shared" si="2"/>
        <v>7</v>
      </c>
      <c r="C14" s="135">
        <f>IF(Data!F11="","",Data!F11)</f>
        <v>2115</v>
      </c>
      <c r="D14" s="135" t="str">
        <f>IF(Data!G11="","",Data!G11)</f>
        <v>0105966564</v>
      </c>
      <c r="E14" s="152" t="str">
        <f>IF(Data!H11="","",Data!H11)</f>
        <v xml:space="preserve">FADLY ARYA PUTRA </v>
      </c>
      <c r="F14" s="135" t="str">
        <f>IF(Data!I11="","",Data!I11)</f>
        <v>L</v>
      </c>
      <c r="G14" s="251"/>
      <c r="H14" s="252"/>
      <c r="I14" s="252"/>
      <c r="J14" s="252"/>
      <c r="K14" s="252"/>
      <c r="L14" s="252"/>
      <c r="M14" s="252"/>
      <c r="N14" s="253"/>
      <c r="O14" s="251"/>
      <c r="P14" s="252"/>
      <c r="Q14" s="252"/>
      <c r="R14" s="252"/>
      <c r="S14" s="252"/>
      <c r="T14" s="252"/>
      <c r="U14" s="252"/>
      <c r="V14" s="252"/>
      <c r="W14" s="254" t="str">
        <f t="shared" si="3"/>
        <v/>
      </c>
      <c r="X14" s="254" t="str">
        <f t="shared" si="4"/>
        <v/>
      </c>
      <c r="Y14" s="255"/>
      <c r="Z14" s="242" t="str">
        <f t="shared" si="1"/>
        <v/>
      </c>
      <c r="AA14" s="201">
        <f t="shared" si="5"/>
        <v>0</v>
      </c>
      <c r="AB14" s="201">
        <f t="shared" si="6"/>
        <v>0</v>
      </c>
      <c r="AC14" s="201" t="e">
        <f t="shared" si="7"/>
        <v>#N/A</v>
      </c>
      <c r="AD14" s="201" t="e">
        <f t="shared" si="8"/>
        <v>#N/A</v>
      </c>
      <c r="AE14" s="221" t="str">
        <f t="shared" si="10"/>
        <v/>
      </c>
      <c r="AF14" s="226" t="str">
        <f t="shared" si="9"/>
        <v/>
      </c>
      <c r="BY14" s="4"/>
      <c r="BZ14" s="4"/>
      <c r="CA14" s="4"/>
      <c r="CB14" s="4"/>
      <c r="CC14" s="4"/>
      <c r="CD14" s="4"/>
      <c r="CE14" s="4"/>
      <c r="CF14" s="4"/>
      <c r="CG14" s="4"/>
      <c r="CH14" s="4"/>
      <c r="CI14" s="4"/>
      <c r="CJ14" s="4"/>
      <c r="CK14" s="4"/>
      <c r="CL14" s="4"/>
      <c r="CM14" s="4"/>
      <c r="CN14" s="4"/>
      <c r="CO14" s="4"/>
      <c r="CP14" s="4"/>
      <c r="CQ14" s="4"/>
      <c r="CR14" s="4"/>
      <c r="CS14" s="4"/>
    </row>
    <row r="15" spans="1:98" customFormat="1" ht="45.75" customHeight="1" x14ac:dyDescent="0.25">
      <c r="A15" s="173"/>
      <c r="B15" s="134">
        <f t="shared" si="2"/>
        <v>8</v>
      </c>
      <c r="C15" s="135">
        <f>IF(Data!F12="","",Data!F12)</f>
        <v>2082</v>
      </c>
      <c r="D15" s="135" t="str">
        <f>IF(Data!G12="","",Data!G12)</f>
        <v>3092203012</v>
      </c>
      <c r="E15" s="152" t="str">
        <f>IF(Data!H12="","",Data!H12)</f>
        <v>ILHAM MAULANA</v>
      </c>
      <c r="F15" s="135" t="str">
        <f>IF(Data!I12="","",Data!I12)</f>
        <v>L</v>
      </c>
      <c r="G15" s="251"/>
      <c r="H15" s="252"/>
      <c r="I15" s="252"/>
      <c r="J15" s="252"/>
      <c r="K15" s="252"/>
      <c r="L15" s="252"/>
      <c r="M15" s="252"/>
      <c r="N15" s="253"/>
      <c r="O15" s="251"/>
      <c r="P15" s="252"/>
      <c r="Q15" s="252"/>
      <c r="R15" s="252"/>
      <c r="S15" s="252"/>
      <c r="T15" s="252"/>
      <c r="U15" s="252"/>
      <c r="V15" s="252"/>
      <c r="W15" s="254" t="str">
        <f t="shared" si="3"/>
        <v/>
      </c>
      <c r="X15" s="254" t="str">
        <f t="shared" si="4"/>
        <v/>
      </c>
      <c r="Y15" s="255"/>
      <c r="Z15" s="242" t="str">
        <f t="shared" si="1"/>
        <v/>
      </c>
      <c r="AA15" s="201">
        <f t="shared" si="5"/>
        <v>0</v>
      </c>
      <c r="AB15" s="201">
        <f t="shared" si="6"/>
        <v>0</v>
      </c>
      <c r="AC15" s="201" t="e">
        <f t="shared" si="7"/>
        <v>#N/A</v>
      </c>
      <c r="AD15" s="201" t="e">
        <f t="shared" si="8"/>
        <v>#N/A</v>
      </c>
      <c r="AE15" s="221" t="str">
        <f t="shared" si="10"/>
        <v/>
      </c>
      <c r="AF15" s="226" t="str">
        <f t="shared" si="9"/>
        <v/>
      </c>
      <c r="BY15" s="4"/>
      <c r="BZ15" s="4"/>
      <c r="CA15" s="4"/>
      <c r="CB15" s="4"/>
      <c r="CC15" s="4"/>
      <c r="CD15" s="4"/>
      <c r="CE15" s="4"/>
      <c r="CF15" s="4"/>
      <c r="CG15" s="4"/>
      <c r="CH15" s="4"/>
      <c r="CI15" s="4"/>
      <c r="CJ15" s="4"/>
      <c r="CK15" s="4"/>
      <c r="CL15" s="4"/>
      <c r="CM15" s="4"/>
      <c r="CN15" s="4"/>
      <c r="CO15" s="4"/>
      <c r="CP15" s="4"/>
      <c r="CQ15" s="4"/>
      <c r="CR15" s="4"/>
      <c r="CS15" s="4"/>
    </row>
    <row r="16" spans="1:98" customFormat="1" ht="45.75" customHeight="1" x14ac:dyDescent="0.25">
      <c r="A16" s="173"/>
      <c r="B16" s="134">
        <f t="shared" si="2"/>
        <v>9</v>
      </c>
      <c r="C16" s="135">
        <f>IF(Data!F13="","",Data!F13)</f>
        <v>2088</v>
      </c>
      <c r="D16" s="135" t="str">
        <f>IF(Data!G13="","",Data!G13)</f>
        <v>3106632526</v>
      </c>
      <c r="E16" s="152" t="str">
        <f>IF(Data!H13="","",Data!H13)</f>
        <v>INDAH VIOLAFITRA</v>
      </c>
      <c r="F16" s="135" t="str">
        <f>IF(Data!I13="","",Data!I13)</f>
        <v>P</v>
      </c>
      <c r="G16" s="251"/>
      <c r="H16" s="252"/>
      <c r="I16" s="252"/>
      <c r="J16" s="252"/>
      <c r="K16" s="252"/>
      <c r="L16" s="252"/>
      <c r="M16" s="252"/>
      <c r="N16" s="253"/>
      <c r="O16" s="251"/>
      <c r="P16" s="252"/>
      <c r="Q16" s="252"/>
      <c r="R16" s="252"/>
      <c r="S16" s="252"/>
      <c r="T16" s="252"/>
      <c r="U16" s="252"/>
      <c r="V16" s="252"/>
      <c r="W16" s="254" t="str">
        <f t="shared" si="3"/>
        <v/>
      </c>
      <c r="X16" s="254" t="str">
        <f t="shared" si="4"/>
        <v/>
      </c>
      <c r="Y16" s="255"/>
      <c r="Z16" s="242" t="str">
        <f t="shared" si="1"/>
        <v/>
      </c>
      <c r="AA16" s="201">
        <f t="shared" si="5"/>
        <v>0</v>
      </c>
      <c r="AB16" s="201">
        <f t="shared" si="6"/>
        <v>0</v>
      </c>
      <c r="AC16" s="201" t="e">
        <f t="shared" si="7"/>
        <v>#N/A</v>
      </c>
      <c r="AD16" s="201" t="e">
        <f t="shared" si="8"/>
        <v>#N/A</v>
      </c>
      <c r="AE16" s="221" t="str">
        <f t="shared" si="10"/>
        <v/>
      </c>
      <c r="AF16" s="226" t="str">
        <f t="shared" si="9"/>
        <v/>
      </c>
      <c r="BY16" s="4"/>
      <c r="BZ16" s="4"/>
      <c r="CA16" s="4"/>
      <c r="CB16" s="4"/>
      <c r="CC16" s="4"/>
      <c r="CD16" s="4"/>
      <c r="CE16" s="4"/>
      <c r="CF16" s="4"/>
      <c r="CG16" s="4"/>
      <c r="CH16" s="4"/>
      <c r="CI16" s="4"/>
      <c r="CJ16" s="4"/>
      <c r="CK16" s="4"/>
      <c r="CL16" s="4"/>
      <c r="CM16" s="4"/>
      <c r="CN16" s="4"/>
      <c r="CO16" s="4"/>
      <c r="CP16" s="4"/>
      <c r="CQ16" s="4"/>
      <c r="CR16" s="4"/>
      <c r="CS16" s="4"/>
    </row>
    <row r="17" spans="1:97" customFormat="1" ht="45.75" customHeight="1" x14ac:dyDescent="0.25">
      <c r="A17" s="173"/>
      <c r="B17" s="134">
        <f t="shared" si="2"/>
        <v>10</v>
      </c>
      <c r="C17" s="135">
        <f>IF(Data!F14="","",Data!F14)</f>
        <v>2109</v>
      </c>
      <c r="D17" s="135" t="str">
        <f>IF(Data!G14="","",Data!G14)</f>
        <v>3092608052</v>
      </c>
      <c r="E17" s="152" t="str">
        <f>IF(Data!H14="","",Data!H14)</f>
        <v>KEVIN FAHREZI</v>
      </c>
      <c r="F17" s="135" t="str">
        <f>IF(Data!I14="","",Data!I14)</f>
        <v>L</v>
      </c>
      <c r="G17" s="251">
        <v>70</v>
      </c>
      <c r="H17" s="252">
        <v>80</v>
      </c>
      <c r="I17" s="252">
        <v>90</v>
      </c>
      <c r="J17" s="252">
        <v>75</v>
      </c>
      <c r="K17" s="252"/>
      <c r="L17" s="252"/>
      <c r="M17" s="252"/>
      <c r="N17" s="253"/>
      <c r="O17" s="251">
        <v>78</v>
      </c>
      <c r="P17" s="252">
        <v>80</v>
      </c>
      <c r="Q17" s="252">
        <v>95</v>
      </c>
      <c r="R17" s="252"/>
      <c r="S17" s="252"/>
      <c r="T17" s="252"/>
      <c r="U17" s="252"/>
      <c r="V17" s="252"/>
      <c r="W17" s="254">
        <f t="shared" si="3"/>
        <v>79</v>
      </c>
      <c r="X17" s="254">
        <f t="shared" si="4"/>
        <v>84</v>
      </c>
      <c r="Y17" s="255">
        <v>80</v>
      </c>
      <c r="Z17" s="242">
        <f t="shared" si="1"/>
        <v>81</v>
      </c>
      <c r="AA17" s="201">
        <f t="shared" si="5"/>
        <v>90</v>
      </c>
      <c r="AB17" s="201">
        <f t="shared" si="6"/>
        <v>70</v>
      </c>
      <c r="AC17" s="201">
        <f t="shared" si="7"/>
        <v>3</v>
      </c>
      <c r="AD17" s="201">
        <f t="shared" si="8"/>
        <v>1</v>
      </c>
      <c r="AE17" s="221" t="str">
        <f t="shared" si="10"/>
        <v>Menunjukkan penguasaan dalam Tujuan 3</v>
      </c>
      <c r="AF17" s="226" t="str">
        <f t="shared" si="9"/>
        <v>Perlu bantuan dalam Tujuan 1</v>
      </c>
      <c r="BY17" s="4"/>
      <c r="BZ17" s="4"/>
      <c r="CA17" s="4"/>
      <c r="CB17" s="4"/>
      <c r="CC17" s="4"/>
      <c r="CD17" s="4"/>
      <c r="CE17" s="4"/>
      <c r="CF17" s="4"/>
      <c r="CG17" s="4"/>
      <c r="CH17" s="4"/>
      <c r="CI17" s="4"/>
      <c r="CJ17" s="4"/>
      <c r="CK17" s="4"/>
      <c r="CL17" s="4"/>
      <c r="CM17" s="4"/>
      <c r="CN17" s="4"/>
      <c r="CO17" s="4"/>
      <c r="CP17" s="4"/>
      <c r="CQ17" s="4"/>
      <c r="CR17" s="4"/>
      <c r="CS17" s="4"/>
    </row>
    <row r="18" spans="1:97" customFormat="1" ht="45.75" customHeight="1" x14ac:dyDescent="0.25">
      <c r="A18" s="173"/>
      <c r="B18" s="134">
        <f t="shared" si="2"/>
        <v>11</v>
      </c>
      <c r="C18" s="135">
        <f>IF(Data!F15="","",Data!F15)</f>
        <v>2096</v>
      </c>
      <c r="D18" s="135" t="str">
        <f>IF(Data!G15="","",Data!G15)</f>
        <v>0107523037</v>
      </c>
      <c r="E18" s="152" t="str">
        <f>IF(Data!H15="","",Data!H15)</f>
        <v>M. IZAM AZMI</v>
      </c>
      <c r="F18" s="135" t="str">
        <f>IF(Data!I15="","",Data!I15)</f>
        <v>L</v>
      </c>
      <c r="G18" s="251"/>
      <c r="H18" s="252"/>
      <c r="I18" s="252"/>
      <c r="J18" s="252"/>
      <c r="K18" s="252"/>
      <c r="L18" s="252"/>
      <c r="M18" s="252"/>
      <c r="N18" s="253"/>
      <c r="O18" s="251"/>
      <c r="P18" s="252"/>
      <c r="Q18" s="252"/>
      <c r="R18" s="252"/>
      <c r="S18" s="252"/>
      <c r="T18" s="252"/>
      <c r="U18" s="252"/>
      <c r="V18" s="252"/>
      <c r="W18" s="254" t="str">
        <f t="shared" si="3"/>
        <v/>
      </c>
      <c r="X18" s="254" t="str">
        <f t="shared" si="4"/>
        <v/>
      </c>
      <c r="Y18" s="255"/>
      <c r="Z18" s="242" t="str">
        <f t="shared" si="1"/>
        <v/>
      </c>
      <c r="AA18" s="201">
        <f t="shared" si="5"/>
        <v>0</v>
      </c>
      <c r="AB18" s="201">
        <f t="shared" si="6"/>
        <v>0</v>
      </c>
      <c r="AC18" s="201" t="e">
        <f t="shared" si="7"/>
        <v>#N/A</v>
      </c>
      <c r="AD18" s="201" t="e">
        <f t="shared" si="8"/>
        <v>#N/A</v>
      </c>
      <c r="AE18" s="221" t="str">
        <f t="shared" si="10"/>
        <v/>
      </c>
      <c r="AF18" s="226" t="str">
        <f t="shared" si="9"/>
        <v/>
      </c>
      <c r="BY18" s="4"/>
      <c r="BZ18" s="4"/>
      <c r="CA18" s="4"/>
      <c r="CB18" s="4"/>
      <c r="CC18" s="4"/>
      <c r="CD18" s="4"/>
      <c r="CE18" s="4"/>
      <c r="CF18" s="4"/>
      <c r="CG18" s="4"/>
      <c r="CH18" s="4"/>
      <c r="CI18" s="4"/>
      <c r="CJ18" s="4"/>
      <c r="CK18" s="4"/>
      <c r="CL18" s="4"/>
      <c r="CM18" s="4"/>
      <c r="CN18" s="4"/>
      <c r="CO18" s="4"/>
      <c r="CP18" s="4"/>
      <c r="CQ18" s="4"/>
      <c r="CR18" s="4"/>
      <c r="CS18" s="4"/>
    </row>
    <row r="19" spans="1:97" customFormat="1" ht="45.75" customHeight="1" x14ac:dyDescent="0.25">
      <c r="A19" s="173"/>
      <c r="B19" s="134">
        <f t="shared" si="2"/>
        <v>12</v>
      </c>
      <c r="C19" s="135">
        <f>IF(Data!F16="","",Data!F16)</f>
        <v>2102</v>
      </c>
      <c r="D19" s="135" t="str">
        <f>IF(Data!G16="","",Data!G16)</f>
        <v>0104675982</v>
      </c>
      <c r="E19" s="152" t="str">
        <f>IF(Data!H16="","",Data!H16)</f>
        <v>M. RAFFY MAULA DANNY</v>
      </c>
      <c r="F19" s="135" t="str">
        <f>IF(Data!I16="","",Data!I16)</f>
        <v>L</v>
      </c>
      <c r="G19" s="251"/>
      <c r="H19" s="252"/>
      <c r="I19" s="252"/>
      <c r="J19" s="252"/>
      <c r="K19" s="252"/>
      <c r="L19" s="252"/>
      <c r="M19" s="252"/>
      <c r="N19" s="253"/>
      <c r="O19" s="251"/>
      <c r="P19" s="252"/>
      <c r="Q19" s="252"/>
      <c r="R19" s="252"/>
      <c r="S19" s="252"/>
      <c r="T19" s="252"/>
      <c r="U19" s="252"/>
      <c r="V19" s="252"/>
      <c r="W19" s="254" t="str">
        <f t="shared" si="3"/>
        <v/>
      </c>
      <c r="X19" s="254" t="str">
        <f t="shared" si="4"/>
        <v/>
      </c>
      <c r="Y19" s="255"/>
      <c r="Z19" s="242" t="str">
        <f t="shared" si="1"/>
        <v/>
      </c>
      <c r="AA19" s="201">
        <f t="shared" si="5"/>
        <v>0</v>
      </c>
      <c r="AB19" s="201">
        <f t="shared" si="6"/>
        <v>0</v>
      </c>
      <c r="AC19" s="201" t="e">
        <f t="shared" si="7"/>
        <v>#N/A</v>
      </c>
      <c r="AD19" s="201" t="e">
        <f t="shared" si="8"/>
        <v>#N/A</v>
      </c>
      <c r="AE19" s="221" t="str">
        <f t="shared" si="10"/>
        <v/>
      </c>
      <c r="AF19" s="226" t="str">
        <f t="shared" si="9"/>
        <v/>
      </c>
      <c r="BY19" s="4"/>
      <c r="BZ19" s="4"/>
      <c r="CA19" s="4"/>
      <c r="CB19" s="4"/>
      <c r="CC19" s="4"/>
      <c r="CD19" s="4"/>
      <c r="CE19" s="4"/>
      <c r="CF19" s="4"/>
      <c r="CG19" s="4"/>
      <c r="CH19" s="4"/>
      <c r="CI19" s="4"/>
      <c r="CJ19" s="4"/>
      <c r="CK19" s="4"/>
      <c r="CL19" s="4"/>
      <c r="CM19" s="4"/>
      <c r="CN19" s="4"/>
      <c r="CO19" s="4"/>
      <c r="CP19" s="4"/>
      <c r="CQ19" s="4"/>
      <c r="CR19" s="4"/>
      <c r="CS19" s="4"/>
    </row>
    <row r="20" spans="1:97" customFormat="1" ht="45.75" customHeight="1" x14ac:dyDescent="0.25">
      <c r="A20" s="173"/>
      <c r="B20" s="134">
        <f t="shared" si="2"/>
        <v>13</v>
      </c>
      <c r="C20" s="135">
        <f>IF(Data!F17="","",Data!F17)</f>
        <v>2090</v>
      </c>
      <c r="D20" s="135" t="str">
        <f>IF(Data!G17="","",Data!G17)</f>
        <v>3090477421</v>
      </c>
      <c r="E20" s="152" t="str">
        <f>IF(Data!H17="","",Data!H17)</f>
        <v>MARWAH RIANA</v>
      </c>
      <c r="F20" s="135" t="str">
        <f>IF(Data!I17="","",Data!I17)</f>
        <v>P</v>
      </c>
      <c r="G20" s="251"/>
      <c r="H20" s="252"/>
      <c r="I20" s="252"/>
      <c r="J20" s="252"/>
      <c r="K20" s="252"/>
      <c r="L20" s="252"/>
      <c r="M20" s="252"/>
      <c r="N20" s="253"/>
      <c r="O20" s="251"/>
      <c r="P20" s="252"/>
      <c r="Q20" s="252"/>
      <c r="R20" s="252"/>
      <c r="S20" s="252"/>
      <c r="T20" s="252"/>
      <c r="U20" s="252"/>
      <c r="V20" s="252"/>
      <c r="W20" s="254" t="str">
        <f t="shared" si="3"/>
        <v/>
      </c>
      <c r="X20" s="254" t="str">
        <f t="shared" si="4"/>
        <v/>
      </c>
      <c r="Y20" s="255"/>
      <c r="Z20" s="242" t="str">
        <f t="shared" si="1"/>
        <v/>
      </c>
      <c r="AA20" s="201">
        <f t="shared" si="5"/>
        <v>0</v>
      </c>
      <c r="AB20" s="201">
        <f t="shared" si="6"/>
        <v>0</v>
      </c>
      <c r="AC20" s="201" t="e">
        <f t="shared" si="7"/>
        <v>#N/A</v>
      </c>
      <c r="AD20" s="201" t="e">
        <f t="shared" si="8"/>
        <v>#N/A</v>
      </c>
      <c r="AE20" s="221" t="str">
        <f t="shared" si="10"/>
        <v/>
      </c>
      <c r="AF20" s="226" t="str">
        <f t="shared" si="9"/>
        <v/>
      </c>
      <c r="BY20" s="4"/>
      <c r="BZ20" s="4"/>
      <c r="CA20" s="4"/>
      <c r="CB20" s="4"/>
      <c r="CC20" s="4"/>
      <c r="CD20" s="4"/>
      <c r="CE20" s="4"/>
      <c r="CF20" s="4"/>
      <c r="CG20" s="4"/>
      <c r="CH20" s="4"/>
      <c r="CI20" s="4"/>
      <c r="CJ20" s="4"/>
      <c r="CK20" s="4"/>
      <c r="CL20" s="4"/>
      <c r="CM20" s="4"/>
      <c r="CN20" s="4"/>
      <c r="CO20" s="4"/>
      <c r="CP20" s="4"/>
      <c r="CQ20" s="4"/>
      <c r="CR20" s="4"/>
      <c r="CS20" s="4"/>
    </row>
    <row r="21" spans="1:97" customFormat="1" ht="45.75" customHeight="1" x14ac:dyDescent="0.25">
      <c r="A21" s="173"/>
      <c r="B21" s="134">
        <f t="shared" si="2"/>
        <v>14</v>
      </c>
      <c r="C21" s="135">
        <f>IF(Data!F18="","",Data!F18)</f>
        <v>2105</v>
      </c>
      <c r="D21" s="135" t="str">
        <f>IF(Data!G18="","",Data!G18)</f>
        <v>3086284599</v>
      </c>
      <c r="E21" s="152" t="str">
        <f>IF(Data!H18="","",Data!H18)</f>
        <v>MUH. SYIFA' BAYU AJI</v>
      </c>
      <c r="F21" s="135" t="str">
        <f>IF(Data!I18="","",Data!I18)</f>
        <v>L</v>
      </c>
      <c r="G21" s="251"/>
      <c r="H21" s="252"/>
      <c r="I21" s="252"/>
      <c r="J21" s="252"/>
      <c r="K21" s="252"/>
      <c r="L21" s="252"/>
      <c r="M21" s="252"/>
      <c r="N21" s="253"/>
      <c r="O21" s="251"/>
      <c r="P21" s="252"/>
      <c r="Q21" s="252"/>
      <c r="R21" s="252"/>
      <c r="S21" s="252"/>
      <c r="T21" s="252"/>
      <c r="U21" s="252"/>
      <c r="V21" s="252"/>
      <c r="W21" s="254" t="str">
        <f t="shared" si="3"/>
        <v/>
      </c>
      <c r="X21" s="254" t="str">
        <f t="shared" si="4"/>
        <v/>
      </c>
      <c r="Y21" s="255"/>
      <c r="Z21" s="242" t="str">
        <f t="shared" si="1"/>
        <v/>
      </c>
      <c r="AA21" s="201">
        <f t="shared" si="5"/>
        <v>0</v>
      </c>
      <c r="AB21" s="201">
        <f t="shared" si="6"/>
        <v>0</v>
      </c>
      <c r="AC21" s="201" t="e">
        <f t="shared" si="7"/>
        <v>#N/A</v>
      </c>
      <c r="AD21" s="201" t="e">
        <f t="shared" si="8"/>
        <v>#N/A</v>
      </c>
      <c r="AE21" s="221" t="str">
        <f t="shared" si="10"/>
        <v/>
      </c>
      <c r="AF21" s="226" t="str">
        <f t="shared" si="9"/>
        <v/>
      </c>
      <c r="BY21" s="4"/>
      <c r="BZ21" s="4"/>
      <c r="CA21" s="4"/>
      <c r="CB21" s="4"/>
      <c r="CC21" s="4"/>
      <c r="CD21" s="4"/>
      <c r="CE21" s="4"/>
      <c r="CF21" s="4"/>
      <c r="CG21" s="4"/>
      <c r="CH21" s="4"/>
      <c r="CI21" s="4"/>
      <c r="CJ21" s="4"/>
      <c r="CK21" s="4"/>
      <c r="CL21" s="4"/>
      <c r="CM21" s="4"/>
      <c r="CN21" s="4"/>
      <c r="CO21" s="4"/>
      <c r="CP21" s="4"/>
      <c r="CQ21" s="4"/>
      <c r="CR21" s="4"/>
      <c r="CS21" s="4"/>
    </row>
    <row r="22" spans="1:97" customFormat="1" ht="45.75" customHeight="1" x14ac:dyDescent="0.25">
      <c r="A22" s="173"/>
      <c r="B22" s="134">
        <f t="shared" si="2"/>
        <v>15</v>
      </c>
      <c r="C22" s="135">
        <f>IF(Data!F19="","",Data!F19)</f>
        <v>2079</v>
      </c>
      <c r="D22" s="135" t="str">
        <f>IF(Data!G19="","",Data!G19)</f>
        <v>0102646736</v>
      </c>
      <c r="E22" s="152" t="str">
        <f>IF(Data!H19="","",Data!H19)</f>
        <v>MUHAMMAD FATIKHUL ILMI</v>
      </c>
      <c r="F22" s="135" t="str">
        <f>IF(Data!I19="","",Data!I19)</f>
        <v>L</v>
      </c>
      <c r="G22" s="251"/>
      <c r="H22" s="252"/>
      <c r="I22" s="252"/>
      <c r="J22" s="252"/>
      <c r="K22" s="252"/>
      <c r="L22" s="252"/>
      <c r="M22" s="252"/>
      <c r="N22" s="253"/>
      <c r="O22" s="251"/>
      <c r="P22" s="252"/>
      <c r="Q22" s="252"/>
      <c r="R22" s="252"/>
      <c r="S22" s="252"/>
      <c r="T22" s="252"/>
      <c r="U22" s="252"/>
      <c r="V22" s="252"/>
      <c r="W22" s="254" t="str">
        <f t="shared" si="3"/>
        <v/>
      </c>
      <c r="X22" s="254" t="str">
        <f t="shared" si="4"/>
        <v/>
      </c>
      <c r="Y22" s="255"/>
      <c r="Z22" s="242" t="str">
        <f t="shared" si="1"/>
        <v/>
      </c>
      <c r="AA22" s="201">
        <f t="shared" si="5"/>
        <v>0</v>
      </c>
      <c r="AB22" s="201">
        <f t="shared" si="6"/>
        <v>0</v>
      </c>
      <c r="AC22" s="201" t="e">
        <f t="shared" si="7"/>
        <v>#N/A</v>
      </c>
      <c r="AD22" s="201" t="e">
        <f t="shared" si="8"/>
        <v>#N/A</v>
      </c>
      <c r="AE22" s="221" t="str">
        <f t="shared" si="10"/>
        <v/>
      </c>
      <c r="AF22" s="226" t="str">
        <f t="shared" si="9"/>
        <v/>
      </c>
      <c r="BY22" s="4"/>
      <c r="BZ22" s="4"/>
      <c r="CA22" s="4"/>
      <c r="CB22" s="4"/>
      <c r="CC22" s="4"/>
      <c r="CD22" s="4"/>
      <c r="CE22" s="4"/>
      <c r="CF22" s="4"/>
      <c r="CG22" s="4"/>
      <c r="CH22" s="4"/>
      <c r="CI22" s="4"/>
      <c r="CJ22" s="4"/>
      <c r="CK22" s="4"/>
      <c r="CL22" s="4"/>
      <c r="CM22" s="4"/>
      <c r="CN22" s="4"/>
      <c r="CO22" s="4"/>
      <c r="CP22" s="4"/>
      <c r="CQ22" s="4"/>
      <c r="CR22" s="4"/>
      <c r="CS22" s="4"/>
    </row>
    <row r="23" spans="1:97" customFormat="1" ht="45.75" customHeight="1" x14ac:dyDescent="0.25">
      <c r="A23" s="173"/>
      <c r="B23" s="134">
        <f t="shared" si="2"/>
        <v>16</v>
      </c>
      <c r="C23" s="135">
        <f>IF(Data!F20="","",Data!F20)</f>
        <v>2106</v>
      </c>
      <c r="D23" s="135" t="str">
        <f>IF(Data!G20="","",Data!G20)</f>
        <v>3117077014</v>
      </c>
      <c r="E23" s="152" t="str">
        <f>IF(Data!H20="","",Data!H20)</f>
        <v>MUHAMMAD RAZIF KASYAFANI</v>
      </c>
      <c r="F23" s="135" t="str">
        <f>IF(Data!I20="","",Data!I20)</f>
        <v>L</v>
      </c>
      <c r="G23" s="251"/>
      <c r="H23" s="252"/>
      <c r="I23" s="252"/>
      <c r="J23" s="252"/>
      <c r="K23" s="252"/>
      <c r="L23" s="252"/>
      <c r="M23" s="252"/>
      <c r="N23" s="253"/>
      <c r="O23" s="251"/>
      <c r="P23" s="252"/>
      <c r="Q23" s="252"/>
      <c r="R23" s="252"/>
      <c r="S23" s="252"/>
      <c r="T23" s="252"/>
      <c r="U23" s="252"/>
      <c r="V23" s="252"/>
      <c r="W23" s="254" t="str">
        <f t="shared" si="3"/>
        <v/>
      </c>
      <c r="X23" s="254" t="str">
        <f t="shared" si="4"/>
        <v/>
      </c>
      <c r="Y23" s="255"/>
      <c r="Z23" s="242" t="str">
        <f t="shared" si="1"/>
        <v/>
      </c>
      <c r="AA23" s="201">
        <f t="shared" si="5"/>
        <v>0</v>
      </c>
      <c r="AB23" s="201">
        <f t="shared" si="6"/>
        <v>0</v>
      </c>
      <c r="AC23" s="201" t="e">
        <f t="shared" si="7"/>
        <v>#N/A</v>
      </c>
      <c r="AD23" s="201" t="e">
        <f t="shared" si="8"/>
        <v>#N/A</v>
      </c>
      <c r="AE23" s="221" t="str">
        <f t="shared" si="10"/>
        <v/>
      </c>
      <c r="AF23" s="226" t="str">
        <f t="shared" si="9"/>
        <v/>
      </c>
      <c r="BY23" s="4"/>
      <c r="BZ23" s="4"/>
      <c r="CA23" s="4"/>
      <c r="CB23" s="4"/>
      <c r="CC23" s="4"/>
      <c r="CD23" s="4"/>
      <c r="CE23" s="4"/>
      <c r="CF23" s="4"/>
      <c r="CG23" s="4"/>
      <c r="CH23" s="4"/>
      <c r="CI23" s="4"/>
      <c r="CJ23" s="4"/>
      <c r="CK23" s="4"/>
      <c r="CL23" s="4"/>
      <c r="CM23" s="4"/>
      <c r="CN23" s="4"/>
      <c r="CO23" s="4"/>
      <c r="CP23" s="4"/>
      <c r="CQ23" s="4"/>
      <c r="CR23" s="4"/>
      <c r="CS23" s="4"/>
    </row>
    <row r="24" spans="1:97" customFormat="1" ht="45.75" customHeight="1" x14ac:dyDescent="0.25">
      <c r="A24" s="173"/>
      <c r="B24" s="134">
        <f t="shared" si="2"/>
        <v>17</v>
      </c>
      <c r="C24" s="135">
        <f>IF(Data!F21="","",Data!F21)</f>
        <v>2092</v>
      </c>
      <c r="D24" s="135" t="str">
        <f>IF(Data!G21="","",Data!G21)</f>
        <v>3098715690</v>
      </c>
      <c r="E24" s="152" t="str">
        <f>IF(Data!H21="","",Data!H21)</f>
        <v>NAZILATUN NIKMAH</v>
      </c>
      <c r="F24" s="135" t="str">
        <f>IF(Data!I21="","",Data!I21)</f>
        <v>P</v>
      </c>
      <c r="G24" s="251"/>
      <c r="H24" s="252"/>
      <c r="I24" s="252"/>
      <c r="J24" s="252"/>
      <c r="K24" s="252"/>
      <c r="L24" s="252"/>
      <c r="M24" s="252"/>
      <c r="N24" s="253"/>
      <c r="O24" s="251"/>
      <c r="P24" s="252"/>
      <c r="Q24" s="252"/>
      <c r="R24" s="252"/>
      <c r="S24" s="252"/>
      <c r="T24" s="252"/>
      <c r="U24" s="252"/>
      <c r="V24" s="252"/>
      <c r="W24" s="254" t="str">
        <f t="shared" si="3"/>
        <v/>
      </c>
      <c r="X24" s="254" t="str">
        <f t="shared" si="4"/>
        <v/>
      </c>
      <c r="Y24" s="255"/>
      <c r="Z24" s="242" t="str">
        <f t="shared" si="1"/>
        <v/>
      </c>
      <c r="AA24" s="201">
        <f t="shared" si="5"/>
        <v>0</v>
      </c>
      <c r="AB24" s="201">
        <f t="shared" si="6"/>
        <v>0</v>
      </c>
      <c r="AC24" s="201" t="e">
        <f t="shared" si="7"/>
        <v>#N/A</v>
      </c>
      <c r="AD24" s="201" t="e">
        <f t="shared" si="8"/>
        <v>#N/A</v>
      </c>
      <c r="AE24" s="221" t="str">
        <f t="shared" si="10"/>
        <v/>
      </c>
      <c r="AF24" s="226" t="str">
        <f t="shared" si="9"/>
        <v/>
      </c>
      <c r="BY24" s="4"/>
      <c r="BZ24" s="4"/>
      <c r="CA24" s="4"/>
      <c r="CB24" s="4"/>
      <c r="CC24" s="4"/>
      <c r="CD24" s="4"/>
      <c r="CE24" s="4"/>
      <c r="CF24" s="4"/>
      <c r="CG24" s="4"/>
      <c r="CH24" s="4"/>
      <c r="CI24" s="4"/>
      <c r="CJ24" s="4"/>
      <c r="CK24" s="4"/>
      <c r="CL24" s="4"/>
      <c r="CM24" s="4"/>
      <c r="CN24" s="4"/>
      <c r="CO24" s="4"/>
      <c r="CP24" s="4"/>
      <c r="CQ24" s="4"/>
      <c r="CR24" s="4"/>
      <c r="CS24" s="4"/>
    </row>
    <row r="25" spans="1:97" customFormat="1" ht="45.75" customHeight="1" x14ac:dyDescent="0.25">
      <c r="A25" s="173"/>
      <c r="B25" s="134">
        <f t="shared" si="2"/>
        <v>18</v>
      </c>
      <c r="C25" s="135">
        <f>IF(Data!F22="","",Data!F22)</f>
        <v>2114</v>
      </c>
      <c r="D25" s="135" t="str">
        <f>IF(Data!G22="","",Data!G22)</f>
        <v>0095372418</v>
      </c>
      <c r="E25" s="152" t="str">
        <f>IF(Data!H22="","",Data!H22)</f>
        <v>NIRMALA MAHARANI</v>
      </c>
      <c r="F25" s="135" t="str">
        <f>IF(Data!I22="","",Data!I22)</f>
        <v>P</v>
      </c>
      <c r="G25" s="251"/>
      <c r="H25" s="252"/>
      <c r="I25" s="252"/>
      <c r="J25" s="252"/>
      <c r="K25" s="252"/>
      <c r="L25" s="252"/>
      <c r="M25" s="252"/>
      <c r="N25" s="253"/>
      <c r="O25" s="251"/>
      <c r="P25" s="252"/>
      <c r="Q25" s="252"/>
      <c r="R25" s="252"/>
      <c r="S25" s="252"/>
      <c r="T25" s="252"/>
      <c r="U25" s="252"/>
      <c r="V25" s="252"/>
      <c r="W25" s="254" t="str">
        <f t="shared" si="3"/>
        <v/>
      </c>
      <c r="X25" s="254" t="str">
        <f t="shared" si="4"/>
        <v/>
      </c>
      <c r="Y25" s="255"/>
      <c r="Z25" s="242" t="str">
        <f t="shared" si="1"/>
        <v/>
      </c>
      <c r="AA25" s="201">
        <f t="shared" si="5"/>
        <v>0</v>
      </c>
      <c r="AB25" s="201">
        <f t="shared" si="6"/>
        <v>0</v>
      </c>
      <c r="AC25" s="201" t="e">
        <f t="shared" si="7"/>
        <v>#N/A</v>
      </c>
      <c r="AD25" s="201" t="e">
        <f t="shared" si="8"/>
        <v>#N/A</v>
      </c>
      <c r="AE25" s="221" t="str">
        <f t="shared" si="10"/>
        <v/>
      </c>
      <c r="AF25" s="226" t="str">
        <f t="shared" si="9"/>
        <v/>
      </c>
      <c r="BY25" s="4"/>
      <c r="BZ25" s="4"/>
      <c r="CA25" s="4"/>
      <c r="CB25" s="4"/>
      <c r="CC25" s="4"/>
      <c r="CD25" s="4"/>
      <c r="CE25" s="4"/>
      <c r="CF25" s="4"/>
      <c r="CG25" s="4"/>
      <c r="CH25" s="4"/>
      <c r="CI25" s="4"/>
      <c r="CJ25" s="4"/>
      <c r="CK25" s="4"/>
      <c r="CL25" s="4"/>
      <c r="CM25" s="4"/>
      <c r="CN25" s="4"/>
      <c r="CO25" s="4"/>
      <c r="CP25" s="4"/>
      <c r="CQ25" s="4"/>
      <c r="CR25" s="4"/>
      <c r="CS25" s="4"/>
    </row>
    <row r="26" spans="1:97" customFormat="1" ht="45.75" customHeight="1" x14ac:dyDescent="0.25">
      <c r="A26" s="173"/>
      <c r="B26" s="134">
        <f t="shared" si="2"/>
        <v>19</v>
      </c>
      <c r="C26" s="135">
        <f>IF(Data!F23="","",Data!F23)</f>
        <v>2149</v>
      </c>
      <c r="D26" s="135" t="str">
        <f>IF(Data!G23="","",Data!G23)</f>
        <v>3100029460</v>
      </c>
      <c r="E26" s="152" t="str">
        <f>IF(Data!H23="","",Data!H23)</f>
        <v>NOR ALIA SILFA</v>
      </c>
      <c r="F26" s="135" t="str">
        <f>IF(Data!I23="","",Data!I23)</f>
        <v>P</v>
      </c>
      <c r="G26" s="251"/>
      <c r="H26" s="252"/>
      <c r="I26" s="252"/>
      <c r="J26" s="252"/>
      <c r="K26" s="252"/>
      <c r="L26" s="252"/>
      <c r="M26" s="252"/>
      <c r="N26" s="253"/>
      <c r="O26" s="251"/>
      <c r="P26" s="252"/>
      <c r="Q26" s="252"/>
      <c r="R26" s="252"/>
      <c r="S26" s="252"/>
      <c r="T26" s="252"/>
      <c r="U26" s="252"/>
      <c r="V26" s="252"/>
      <c r="W26" s="254" t="str">
        <f t="shared" si="3"/>
        <v/>
      </c>
      <c r="X26" s="254" t="str">
        <f t="shared" si="4"/>
        <v/>
      </c>
      <c r="Y26" s="255"/>
      <c r="Z26" s="242" t="str">
        <f t="shared" si="1"/>
        <v/>
      </c>
      <c r="AA26" s="201">
        <f t="shared" si="5"/>
        <v>0</v>
      </c>
      <c r="AB26" s="201">
        <f t="shared" si="6"/>
        <v>0</v>
      </c>
      <c r="AC26" s="201" t="e">
        <f t="shared" si="7"/>
        <v>#N/A</v>
      </c>
      <c r="AD26" s="201" t="e">
        <f t="shared" si="8"/>
        <v>#N/A</v>
      </c>
      <c r="AE26" s="221" t="str">
        <f t="shared" si="10"/>
        <v/>
      </c>
      <c r="AF26" s="226" t="str">
        <f t="shared" si="9"/>
        <v/>
      </c>
      <c r="BY26" s="4"/>
      <c r="BZ26" s="4"/>
      <c r="CA26" s="4"/>
      <c r="CB26" s="4"/>
      <c r="CC26" s="4"/>
      <c r="CD26" s="4"/>
      <c r="CE26" s="4"/>
      <c r="CF26" s="4"/>
      <c r="CG26" s="4"/>
      <c r="CH26" s="4"/>
      <c r="CI26" s="4"/>
      <c r="CJ26" s="4"/>
      <c r="CK26" s="4"/>
      <c r="CL26" s="4"/>
      <c r="CM26" s="4"/>
      <c r="CN26" s="4"/>
      <c r="CO26" s="4"/>
      <c r="CP26" s="4"/>
      <c r="CQ26" s="4"/>
      <c r="CR26" s="4"/>
      <c r="CS26" s="4"/>
    </row>
    <row r="27" spans="1:97" customFormat="1" ht="45.75" customHeight="1" x14ac:dyDescent="0.25">
      <c r="A27" s="173"/>
      <c r="B27" s="134">
        <f t="shared" si="2"/>
        <v>20</v>
      </c>
      <c r="C27" s="135">
        <f>IF(Data!F24="","",Data!F24)</f>
        <v>2110</v>
      </c>
      <c r="D27" s="135" t="str">
        <f>IF(Data!G24="","",Data!G24)</f>
        <v>0098467142</v>
      </c>
      <c r="E27" s="152" t="str">
        <f>IF(Data!H24="","",Data!H24)</f>
        <v>NUR MUTIA</v>
      </c>
      <c r="F27" s="135" t="str">
        <f>IF(Data!I24="","",Data!I24)</f>
        <v>P</v>
      </c>
      <c r="G27" s="251"/>
      <c r="H27" s="252"/>
      <c r="I27" s="252"/>
      <c r="J27" s="252"/>
      <c r="K27" s="252"/>
      <c r="L27" s="252"/>
      <c r="M27" s="252"/>
      <c r="N27" s="253"/>
      <c r="O27" s="251"/>
      <c r="P27" s="252"/>
      <c r="Q27" s="252"/>
      <c r="R27" s="252"/>
      <c r="S27" s="252"/>
      <c r="T27" s="252"/>
      <c r="U27" s="252"/>
      <c r="V27" s="252"/>
      <c r="W27" s="254" t="str">
        <f t="shared" si="3"/>
        <v/>
      </c>
      <c r="X27" s="254" t="str">
        <f t="shared" si="4"/>
        <v/>
      </c>
      <c r="Y27" s="255"/>
      <c r="Z27" s="242" t="str">
        <f t="shared" si="1"/>
        <v/>
      </c>
      <c r="AA27" s="201">
        <f t="shared" si="5"/>
        <v>0</v>
      </c>
      <c r="AB27" s="201">
        <f t="shared" si="6"/>
        <v>0</v>
      </c>
      <c r="AC27" s="201" t="e">
        <f t="shared" si="7"/>
        <v>#N/A</v>
      </c>
      <c r="AD27" s="201" t="e">
        <f t="shared" si="8"/>
        <v>#N/A</v>
      </c>
      <c r="AE27" s="221" t="str">
        <f t="shared" si="10"/>
        <v/>
      </c>
      <c r="AF27" s="226" t="str">
        <f t="shared" si="9"/>
        <v/>
      </c>
      <c r="BY27" s="4"/>
      <c r="BZ27" s="4"/>
      <c r="CA27" s="4"/>
      <c r="CB27" s="4"/>
      <c r="CC27" s="4"/>
      <c r="CD27" s="4"/>
      <c r="CE27" s="4"/>
      <c r="CF27" s="4"/>
      <c r="CG27" s="4"/>
      <c r="CH27" s="4"/>
      <c r="CI27" s="4"/>
      <c r="CJ27" s="4"/>
      <c r="CK27" s="4"/>
      <c r="CL27" s="4"/>
      <c r="CM27" s="4"/>
      <c r="CN27" s="4"/>
      <c r="CO27" s="4"/>
      <c r="CP27" s="4"/>
      <c r="CQ27" s="4"/>
      <c r="CR27" s="4"/>
      <c r="CS27" s="4"/>
    </row>
    <row r="28" spans="1:97" customFormat="1" ht="45.75" customHeight="1" x14ac:dyDescent="0.25">
      <c r="A28" s="173"/>
      <c r="B28" s="134">
        <f t="shared" si="2"/>
        <v>21</v>
      </c>
      <c r="C28" s="135">
        <f>IF(Data!F25="","",Data!F25)</f>
        <v>2098</v>
      </c>
      <c r="D28" s="135" t="str">
        <f>IF(Data!G25="","",Data!G25)</f>
        <v>3101119122</v>
      </c>
      <c r="E28" s="152" t="str">
        <f>IF(Data!H25="","",Data!H25)</f>
        <v>ROHMAT HIDAYAT</v>
      </c>
      <c r="F28" s="135" t="str">
        <f>IF(Data!I25="","",Data!I25)</f>
        <v>L</v>
      </c>
      <c r="G28" s="251"/>
      <c r="H28" s="252"/>
      <c r="I28" s="252"/>
      <c r="J28" s="252"/>
      <c r="K28" s="252"/>
      <c r="L28" s="252"/>
      <c r="M28" s="252"/>
      <c r="N28" s="253"/>
      <c r="O28" s="251"/>
      <c r="P28" s="252"/>
      <c r="Q28" s="252"/>
      <c r="R28" s="252"/>
      <c r="S28" s="252"/>
      <c r="T28" s="252"/>
      <c r="U28" s="252"/>
      <c r="V28" s="252"/>
      <c r="W28" s="254" t="str">
        <f t="shared" si="3"/>
        <v/>
      </c>
      <c r="X28" s="254" t="str">
        <f t="shared" si="4"/>
        <v/>
      </c>
      <c r="Y28" s="255"/>
      <c r="Z28" s="242" t="str">
        <f t="shared" si="1"/>
        <v/>
      </c>
      <c r="AA28" s="201">
        <f t="shared" si="5"/>
        <v>0</v>
      </c>
      <c r="AB28" s="201">
        <f t="shared" si="6"/>
        <v>0</v>
      </c>
      <c r="AC28" s="201" t="e">
        <f t="shared" si="7"/>
        <v>#N/A</v>
      </c>
      <c r="AD28" s="201" t="e">
        <f t="shared" si="8"/>
        <v>#N/A</v>
      </c>
      <c r="AE28" s="221" t="str">
        <f t="shared" si="10"/>
        <v/>
      </c>
      <c r="AF28" s="226" t="str">
        <f t="shared" si="9"/>
        <v/>
      </c>
      <c r="BY28" s="4"/>
      <c r="BZ28" s="4"/>
      <c r="CA28" s="4"/>
      <c r="CB28" s="4"/>
      <c r="CC28" s="4"/>
      <c r="CD28" s="4"/>
      <c r="CE28" s="4"/>
      <c r="CF28" s="4"/>
      <c r="CG28" s="4"/>
      <c r="CH28" s="4"/>
      <c r="CI28" s="4"/>
      <c r="CJ28" s="4"/>
      <c r="CK28" s="4"/>
      <c r="CL28" s="4"/>
      <c r="CM28" s="4"/>
      <c r="CN28" s="4"/>
      <c r="CO28" s="4"/>
      <c r="CP28" s="4"/>
      <c r="CQ28" s="4"/>
      <c r="CR28" s="4"/>
      <c r="CS28" s="4"/>
    </row>
    <row r="29" spans="1:97" customFormat="1" ht="45.75" customHeight="1" x14ac:dyDescent="0.25">
      <c r="A29" s="173"/>
      <c r="B29" s="134">
        <f t="shared" si="2"/>
        <v>22</v>
      </c>
      <c r="C29" s="135">
        <f>IF(Data!F26="","",Data!F26)</f>
        <v>2080</v>
      </c>
      <c r="D29" s="135" t="str">
        <f>IF(Data!G26="","",Data!G26)</f>
        <v>0091657289</v>
      </c>
      <c r="E29" s="152" t="str">
        <f>IF(Data!H26="","",Data!H26)</f>
        <v>SABRINA OKTAVIANI</v>
      </c>
      <c r="F29" s="135" t="str">
        <f>IF(Data!I26="","",Data!I26)</f>
        <v>P</v>
      </c>
      <c r="G29" s="251"/>
      <c r="H29" s="252"/>
      <c r="I29" s="252"/>
      <c r="J29" s="252"/>
      <c r="K29" s="252"/>
      <c r="L29" s="252"/>
      <c r="M29" s="252"/>
      <c r="N29" s="253"/>
      <c r="O29" s="251"/>
      <c r="P29" s="252"/>
      <c r="Q29" s="252"/>
      <c r="R29" s="252"/>
      <c r="S29" s="252"/>
      <c r="T29" s="252"/>
      <c r="U29" s="252"/>
      <c r="V29" s="252"/>
      <c r="W29" s="254" t="str">
        <f t="shared" si="3"/>
        <v/>
      </c>
      <c r="X29" s="254" t="str">
        <f t="shared" si="4"/>
        <v/>
      </c>
      <c r="Y29" s="255"/>
      <c r="Z29" s="242" t="str">
        <f t="shared" si="1"/>
        <v/>
      </c>
      <c r="AA29" s="201">
        <f t="shared" si="5"/>
        <v>0</v>
      </c>
      <c r="AB29" s="201">
        <f t="shared" si="6"/>
        <v>0</v>
      </c>
      <c r="AC29" s="201" t="e">
        <f t="shared" si="7"/>
        <v>#N/A</v>
      </c>
      <c r="AD29" s="201" t="e">
        <f t="shared" si="8"/>
        <v>#N/A</v>
      </c>
      <c r="AE29" s="221" t="str">
        <f t="shared" si="10"/>
        <v/>
      </c>
      <c r="AF29" s="226" t="str">
        <f t="shared" si="9"/>
        <v/>
      </c>
      <c r="BY29" s="4"/>
      <c r="BZ29" s="4"/>
      <c r="CA29" s="4"/>
      <c r="CB29" s="4"/>
      <c r="CC29" s="4"/>
      <c r="CD29" s="4"/>
      <c r="CE29" s="4"/>
      <c r="CF29" s="4"/>
      <c r="CG29" s="4"/>
      <c r="CH29" s="4"/>
      <c r="CI29" s="4"/>
      <c r="CJ29" s="4"/>
      <c r="CK29" s="4"/>
      <c r="CL29" s="4"/>
      <c r="CM29" s="4"/>
      <c r="CN29" s="4"/>
      <c r="CO29" s="4"/>
      <c r="CP29" s="4"/>
      <c r="CQ29" s="4"/>
      <c r="CR29" s="4"/>
      <c r="CS29" s="4"/>
    </row>
    <row r="30" spans="1:97" customFormat="1" ht="45.75" customHeight="1" x14ac:dyDescent="0.25">
      <c r="A30" s="173"/>
      <c r="B30" s="134">
        <f t="shared" si="2"/>
        <v>23</v>
      </c>
      <c r="C30" s="135">
        <f>IF(Data!F27="","",Data!F27)</f>
        <v>2101</v>
      </c>
      <c r="D30" s="135" t="str">
        <f>IF(Data!G27="","",Data!G27)</f>
        <v>0072355816</v>
      </c>
      <c r="E30" s="152" t="str">
        <f>IF(Data!H27="","",Data!H27)</f>
        <v>TRI MULIA SAPUTRA</v>
      </c>
      <c r="F30" s="135" t="str">
        <f>IF(Data!I27="","",Data!I27)</f>
        <v>L</v>
      </c>
      <c r="G30" s="251"/>
      <c r="H30" s="252"/>
      <c r="I30" s="252"/>
      <c r="J30" s="252"/>
      <c r="K30" s="252"/>
      <c r="L30" s="252"/>
      <c r="M30" s="252"/>
      <c r="N30" s="253"/>
      <c r="O30" s="251"/>
      <c r="P30" s="252"/>
      <c r="Q30" s="252"/>
      <c r="R30" s="252"/>
      <c r="S30" s="252"/>
      <c r="T30" s="252"/>
      <c r="U30" s="252"/>
      <c r="V30" s="252"/>
      <c r="W30" s="254" t="str">
        <f t="shared" si="3"/>
        <v/>
      </c>
      <c r="X30" s="254" t="str">
        <f t="shared" si="4"/>
        <v/>
      </c>
      <c r="Y30" s="255"/>
      <c r="Z30" s="242" t="str">
        <f t="shared" si="1"/>
        <v/>
      </c>
      <c r="AA30" s="201">
        <f t="shared" si="5"/>
        <v>0</v>
      </c>
      <c r="AB30" s="201">
        <f t="shared" si="6"/>
        <v>0</v>
      </c>
      <c r="AC30" s="201" t="e">
        <f t="shared" si="7"/>
        <v>#N/A</v>
      </c>
      <c r="AD30" s="201" t="e">
        <f t="shared" si="8"/>
        <v>#N/A</v>
      </c>
      <c r="AE30" s="221" t="str">
        <f t="shared" si="10"/>
        <v/>
      </c>
      <c r="AF30" s="226" t="str">
        <f t="shared" si="9"/>
        <v/>
      </c>
      <c r="BY30" s="4"/>
      <c r="BZ30" s="4"/>
      <c r="CA30" s="4"/>
      <c r="CB30" s="4"/>
      <c r="CC30" s="4"/>
      <c r="CD30" s="4"/>
      <c r="CE30" s="4"/>
      <c r="CF30" s="4"/>
      <c r="CG30" s="4"/>
      <c r="CH30" s="4"/>
      <c r="CI30" s="4"/>
      <c r="CJ30" s="4"/>
      <c r="CK30" s="4"/>
      <c r="CL30" s="4"/>
      <c r="CM30" s="4"/>
      <c r="CN30" s="4"/>
      <c r="CO30" s="4"/>
      <c r="CP30" s="4"/>
      <c r="CQ30" s="4"/>
      <c r="CR30" s="4"/>
      <c r="CS30" s="4"/>
    </row>
    <row r="31" spans="1:97" customFormat="1" ht="45.75" customHeight="1" x14ac:dyDescent="0.25">
      <c r="A31" s="173"/>
      <c r="B31" s="134" t="str">
        <f t="shared" si="2"/>
        <v/>
      </c>
      <c r="C31" s="135" t="str">
        <f>IF(Data!F28="","",Data!F28)</f>
        <v/>
      </c>
      <c r="D31" s="135" t="str">
        <f>IF(Data!G28="","",Data!G28)</f>
        <v/>
      </c>
      <c r="E31" s="152" t="str">
        <f>IF(Data!H28="","",Data!H28)</f>
        <v/>
      </c>
      <c r="F31" s="135" t="str">
        <f>IF(Data!I28="","",Data!I28)</f>
        <v/>
      </c>
      <c r="G31" s="251"/>
      <c r="H31" s="252"/>
      <c r="I31" s="252"/>
      <c r="J31" s="252"/>
      <c r="K31" s="252"/>
      <c r="L31" s="252"/>
      <c r="M31" s="252"/>
      <c r="N31" s="253"/>
      <c r="O31" s="251"/>
      <c r="P31" s="252"/>
      <c r="Q31" s="252"/>
      <c r="R31" s="252"/>
      <c r="S31" s="252"/>
      <c r="T31" s="252"/>
      <c r="U31" s="252"/>
      <c r="V31" s="252"/>
      <c r="W31" s="254" t="str">
        <f t="shared" si="3"/>
        <v/>
      </c>
      <c r="X31" s="254" t="str">
        <f t="shared" si="4"/>
        <v/>
      </c>
      <c r="Y31" s="255"/>
      <c r="Z31" s="242" t="str">
        <f t="shared" si="1"/>
        <v/>
      </c>
      <c r="AA31" s="201">
        <f t="shared" si="5"/>
        <v>0</v>
      </c>
      <c r="AB31" s="201">
        <f t="shared" si="6"/>
        <v>0</v>
      </c>
      <c r="AC31" s="201" t="e">
        <f t="shared" si="7"/>
        <v>#N/A</v>
      </c>
      <c r="AD31" s="201" t="e">
        <f t="shared" si="8"/>
        <v>#N/A</v>
      </c>
      <c r="AE31" s="221" t="str">
        <f t="shared" si="10"/>
        <v/>
      </c>
      <c r="AF31" s="226" t="str">
        <f t="shared" si="9"/>
        <v/>
      </c>
      <c r="BY31" s="4"/>
      <c r="BZ31" s="4"/>
      <c r="CA31" s="4"/>
      <c r="CB31" s="4"/>
      <c r="CC31" s="4"/>
      <c r="CD31" s="4"/>
      <c r="CE31" s="4"/>
      <c r="CF31" s="4"/>
      <c r="CG31" s="4"/>
      <c r="CH31" s="4"/>
      <c r="CI31" s="4"/>
      <c r="CJ31" s="4"/>
      <c r="CK31" s="4"/>
      <c r="CL31" s="4"/>
      <c r="CM31" s="4"/>
      <c r="CN31" s="4"/>
      <c r="CO31" s="4"/>
      <c r="CP31" s="4"/>
      <c r="CQ31" s="4"/>
      <c r="CR31" s="4"/>
      <c r="CS31" s="4"/>
    </row>
    <row r="32" spans="1:97" customFormat="1" ht="45.75" customHeight="1" x14ac:dyDescent="0.25">
      <c r="A32" s="173"/>
      <c r="B32" s="134" t="str">
        <f t="shared" si="2"/>
        <v/>
      </c>
      <c r="C32" s="135" t="str">
        <f>IF(Data!F29="","",Data!F29)</f>
        <v/>
      </c>
      <c r="D32" s="135" t="str">
        <f>IF(Data!G29="","",Data!G29)</f>
        <v/>
      </c>
      <c r="E32" s="152" t="str">
        <f>IF(Data!H29="","",Data!H29)</f>
        <v/>
      </c>
      <c r="F32" s="135" t="str">
        <f>IF(Data!I29="","",Data!I29)</f>
        <v/>
      </c>
      <c r="G32" s="251"/>
      <c r="H32" s="252"/>
      <c r="I32" s="252"/>
      <c r="J32" s="252"/>
      <c r="K32" s="252"/>
      <c r="L32" s="252"/>
      <c r="M32" s="252"/>
      <c r="N32" s="253"/>
      <c r="O32" s="251"/>
      <c r="P32" s="252"/>
      <c r="Q32" s="252"/>
      <c r="R32" s="252"/>
      <c r="S32" s="252"/>
      <c r="T32" s="252"/>
      <c r="U32" s="252"/>
      <c r="V32" s="252"/>
      <c r="W32" s="254" t="str">
        <f t="shared" si="3"/>
        <v/>
      </c>
      <c r="X32" s="254" t="str">
        <f t="shared" si="4"/>
        <v/>
      </c>
      <c r="Y32" s="255"/>
      <c r="Z32" s="242" t="str">
        <f t="shared" si="1"/>
        <v/>
      </c>
      <c r="AA32" s="201">
        <f t="shared" si="5"/>
        <v>0</v>
      </c>
      <c r="AB32" s="201">
        <f t="shared" si="6"/>
        <v>0</v>
      </c>
      <c r="AC32" s="201" t="e">
        <f t="shared" si="7"/>
        <v>#N/A</v>
      </c>
      <c r="AD32" s="201" t="e">
        <f t="shared" si="8"/>
        <v>#N/A</v>
      </c>
      <c r="AE32" s="221" t="str">
        <f t="shared" si="10"/>
        <v/>
      </c>
      <c r="AF32" s="226" t="str">
        <f t="shared" si="9"/>
        <v/>
      </c>
      <c r="BY32" s="4"/>
      <c r="BZ32" s="4"/>
      <c r="CA32" s="4"/>
      <c r="CB32" s="4"/>
      <c r="CC32" s="4"/>
      <c r="CD32" s="4"/>
      <c r="CE32" s="4"/>
      <c r="CF32" s="4"/>
      <c r="CG32" s="4"/>
      <c r="CH32" s="4"/>
      <c r="CI32" s="4"/>
      <c r="CJ32" s="4"/>
      <c r="CK32" s="4"/>
      <c r="CL32" s="4"/>
      <c r="CM32" s="4"/>
      <c r="CN32" s="4"/>
      <c r="CO32" s="4"/>
      <c r="CP32" s="4"/>
      <c r="CQ32" s="4"/>
      <c r="CR32" s="4"/>
      <c r="CS32" s="4"/>
    </row>
    <row r="33" spans="1:98" customFormat="1" ht="45.75" customHeight="1" x14ac:dyDescent="0.25">
      <c r="A33" s="173"/>
      <c r="B33" s="134" t="str">
        <f t="shared" si="2"/>
        <v/>
      </c>
      <c r="C33" s="135" t="str">
        <f>IF(Data!F30="","",Data!F30)</f>
        <v/>
      </c>
      <c r="D33" s="135" t="str">
        <f>IF(Data!G30="","",Data!G30)</f>
        <v/>
      </c>
      <c r="E33" s="152" t="str">
        <f>IF(Data!H30="","",Data!H30)</f>
        <v/>
      </c>
      <c r="F33" s="135" t="str">
        <f>IF(Data!I30="","",Data!I30)</f>
        <v/>
      </c>
      <c r="G33" s="251"/>
      <c r="H33" s="252"/>
      <c r="I33" s="252"/>
      <c r="J33" s="252"/>
      <c r="K33" s="252"/>
      <c r="L33" s="252"/>
      <c r="M33" s="252"/>
      <c r="N33" s="253"/>
      <c r="O33" s="251"/>
      <c r="P33" s="252"/>
      <c r="Q33" s="252"/>
      <c r="R33" s="252"/>
      <c r="S33" s="252"/>
      <c r="T33" s="252"/>
      <c r="U33" s="252"/>
      <c r="V33" s="252"/>
      <c r="W33" s="254" t="str">
        <f t="shared" si="3"/>
        <v/>
      </c>
      <c r="X33" s="254" t="str">
        <f t="shared" si="4"/>
        <v/>
      </c>
      <c r="Y33" s="255"/>
      <c r="Z33" s="242" t="str">
        <f t="shared" si="1"/>
        <v/>
      </c>
      <c r="AA33" s="201">
        <f t="shared" si="5"/>
        <v>0</v>
      </c>
      <c r="AB33" s="201">
        <f t="shared" si="6"/>
        <v>0</v>
      </c>
      <c r="AC33" s="201" t="e">
        <f t="shared" si="7"/>
        <v>#N/A</v>
      </c>
      <c r="AD33" s="201" t="e">
        <f t="shared" si="8"/>
        <v>#N/A</v>
      </c>
      <c r="AE33" s="221" t="str">
        <f t="shared" si="10"/>
        <v/>
      </c>
      <c r="AF33" s="226" t="str">
        <f t="shared" si="9"/>
        <v/>
      </c>
      <c r="BY33" s="4"/>
      <c r="BZ33" s="4"/>
      <c r="CA33" s="4"/>
      <c r="CB33" s="4"/>
      <c r="CC33" s="4"/>
      <c r="CD33" s="4"/>
      <c r="CE33" s="4"/>
      <c r="CF33" s="4"/>
      <c r="CG33" s="4"/>
      <c r="CH33" s="4"/>
      <c r="CI33" s="4"/>
      <c r="CJ33" s="4"/>
      <c r="CK33" s="4"/>
      <c r="CL33" s="4"/>
      <c r="CM33" s="4"/>
      <c r="CN33" s="4"/>
      <c r="CO33" s="4"/>
      <c r="CP33" s="4"/>
      <c r="CQ33" s="4"/>
      <c r="CR33" s="4"/>
      <c r="CS33" s="4"/>
    </row>
    <row r="34" spans="1:98" customFormat="1" ht="45.75" customHeight="1" x14ac:dyDescent="0.25">
      <c r="A34" s="173"/>
      <c r="B34" s="134" t="str">
        <f t="shared" si="2"/>
        <v/>
      </c>
      <c r="C34" s="135" t="str">
        <f>IF(Data!F31="","",Data!F31)</f>
        <v/>
      </c>
      <c r="D34" s="135" t="str">
        <f>IF(Data!G31="","",Data!G31)</f>
        <v/>
      </c>
      <c r="E34" s="152" t="str">
        <f>IF(Data!H31="","",Data!H31)</f>
        <v/>
      </c>
      <c r="F34" s="135" t="str">
        <f>IF(Data!I31="","",Data!I31)</f>
        <v/>
      </c>
      <c r="G34" s="251"/>
      <c r="H34" s="252"/>
      <c r="I34" s="252"/>
      <c r="J34" s="252"/>
      <c r="K34" s="252"/>
      <c r="L34" s="252"/>
      <c r="M34" s="252"/>
      <c r="N34" s="253"/>
      <c r="O34" s="251"/>
      <c r="P34" s="252"/>
      <c r="Q34" s="252"/>
      <c r="R34" s="252"/>
      <c r="S34" s="252"/>
      <c r="T34" s="252"/>
      <c r="U34" s="252"/>
      <c r="V34" s="252"/>
      <c r="W34" s="254" t="str">
        <f t="shared" si="3"/>
        <v/>
      </c>
      <c r="X34" s="254" t="str">
        <f t="shared" si="4"/>
        <v/>
      </c>
      <c r="Y34" s="255"/>
      <c r="Z34" s="242" t="str">
        <f t="shared" si="1"/>
        <v/>
      </c>
      <c r="AA34" s="201">
        <f t="shared" si="5"/>
        <v>0</v>
      </c>
      <c r="AB34" s="201">
        <f t="shared" si="6"/>
        <v>0</v>
      </c>
      <c r="AC34" s="201" t="e">
        <f t="shared" si="7"/>
        <v>#N/A</v>
      </c>
      <c r="AD34" s="201" t="e">
        <f t="shared" si="8"/>
        <v>#N/A</v>
      </c>
      <c r="AE34" s="221" t="str">
        <f t="shared" si="10"/>
        <v/>
      </c>
      <c r="AF34" s="226" t="str">
        <f t="shared" si="9"/>
        <v/>
      </c>
      <c r="BY34" s="4"/>
      <c r="BZ34" s="4"/>
      <c r="CA34" s="4"/>
      <c r="CB34" s="4"/>
      <c r="CC34" s="4"/>
      <c r="CD34" s="4"/>
      <c r="CE34" s="4"/>
      <c r="CF34" s="4"/>
      <c r="CG34" s="4"/>
      <c r="CH34" s="4"/>
      <c r="CI34" s="4"/>
      <c r="CJ34" s="4"/>
      <c r="CK34" s="4"/>
      <c r="CL34" s="4"/>
      <c r="CM34" s="4"/>
      <c r="CN34" s="4"/>
      <c r="CO34" s="4"/>
      <c r="CP34" s="4"/>
      <c r="CQ34" s="4"/>
      <c r="CR34" s="4"/>
      <c r="CS34" s="4"/>
    </row>
    <row r="35" spans="1:98" customFormat="1" ht="45.75" customHeight="1" x14ac:dyDescent="0.25">
      <c r="A35" s="173"/>
      <c r="B35" s="134" t="str">
        <f t="shared" si="2"/>
        <v/>
      </c>
      <c r="C35" s="135" t="str">
        <f>IF(Data!F32="","",Data!F32)</f>
        <v/>
      </c>
      <c r="D35" s="135" t="str">
        <f>IF(Data!G32="","",Data!G32)</f>
        <v/>
      </c>
      <c r="E35" s="152" t="str">
        <f>IF(Data!H32="","",Data!H32)</f>
        <v/>
      </c>
      <c r="F35" s="135" t="str">
        <f>IF(Data!I32="","",Data!I32)</f>
        <v/>
      </c>
      <c r="G35" s="251"/>
      <c r="H35" s="252"/>
      <c r="I35" s="252"/>
      <c r="J35" s="252"/>
      <c r="K35" s="252"/>
      <c r="L35" s="252"/>
      <c r="M35" s="252"/>
      <c r="N35" s="253"/>
      <c r="O35" s="251"/>
      <c r="P35" s="252"/>
      <c r="Q35" s="252"/>
      <c r="R35" s="252"/>
      <c r="S35" s="252"/>
      <c r="T35" s="252"/>
      <c r="U35" s="252"/>
      <c r="V35" s="252"/>
      <c r="W35" s="254" t="str">
        <f t="shared" si="3"/>
        <v/>
      </c>
      <c r="X35" s="254" t="str">
        <f t="shared" si="4"/>
        <v/>
      </c>
      <c r="Y35" s="255"/>
      <c r="Z35" s="242" t="str">
        <f t="shared" si="1"/>
        <v/>
      </c>
      <c r="AA35" s="201">
        <f t="shared" si="5"/>
        <v>0</v>
      </c>
      <c r="AB35" s="201">
        <f t="shared" si="6"/>
        <v>0</v>
      </c>
      <c r="AC35" s="201" t="e">
        <f t="shared" si="7"/>
        <v>#N/A</v>
      </c>
      <c r="AD35" s="201" t="e">
        <f t="shared" si="8"/>
        <v>#N/A</v>
      </c>
      <c r="AE35" s="221" t="str">
        <f t="shared" si="10"/>
        <v/>
      </c>
      <c r="AF35" s="226" t="str">
        <f t="shared" si="9"/>
        <v/>
      </c>
      <c r="BY35" s="4"/>
      <c r="BZ35" s="4"/>
      <c r="CA35" s="4"/>
      <c r="CB35" s="4"/>
      <c r="CC35" s="4"/>
      <c r="CD35" s="4"/>
      <c r="CE35" s="4"/>
      <c r="CF35" s="4"/>
      <c r="CG35" s="4"/>
      <c r="CH35" s="4"/>
      <c r="CI35" s="4"/>
      <c r="CJ35" s="4"/>
      <c r="CK35" s="4"/>
      <c r="CL35" s="4"/>
      <c r="CM35" s="4"/>
      <c r="CN35" s="4"/>
      <c r="CO35" s="4"/>
      <c r="CP35" s="4"/>
      <c r="CQ35" s="4"/>
      <c r="CR35" s="4"/>
      <c r="CS35" s="4"/>
    </row>
    <row r="36" spans="1:98" customFormat="1" ht="45.75" customHeight="1" x14ac:dyDescent="0.25">
      <c r="A36" s="173"/>
      <c r="B36" s="134" t="str">
        <f t="shared" si="2"/>
        <v/>
      </c>
      <c r="C36" s="135" t="str">
        <f>IF(Data!F33="","",Data!F33)</f>
        <v/>
      </c>
      <c r="D36" s="135" t="str">
        <f>IF(Data!G33="","",Data!G33)</f>
        <v/>
      </c>
      <c r="E36" s="152" t="str">
        <f>IF(Data!H33="","",Data!H33)</f>
        <v/>
      </c>
      <c r="F36" s="135" t="str">
        <f>IF(Data!I33="","",Data!I33)</f>
        <v/>
      </c>
      <c r="G36" s="251"/>
      <c r="H36" s="252"/>
      <c r="I36" s="252"/>
      <c r="J36" s="252"/>
      <c r="K36" s="252"/>
      <c r="L36" s="252"/>
      <c r="M36" s="252"/>
      <c r="N36" s="253"/>
      <c r="O36" s="251"/>
      <c r="P36" s="252"/>
      <c r="Q36" s="252"/>
      <c r="R36" s="252"/>
      <c r="S36" s="252"/>
      <c r="T36" s="252"/>
      <c r="U36" s="252"/>
      <c r="V36" s="252"/>
      <c r="W36" s="254" t="str">
        <f t="shared" si="3"/>
        <v/>
      </c>
      <c r="X36" s="254" t="str">
        <f t="shared" si="4"/>
        <v/>
      </c>
      <c r="Y36" s="255"/>
      <c r="Z36" s="242" t="str">
        <f t="shared" si="1"/>
        <v/>
      </c>
      <c r="AA36" s="201">
        <f t="shared" si="5"/>
        <v>0</v>
      </c>
      <c r="AB36" s="201">
        <f t="shared" si="6"/>
        <v>0</v>
      </c>
      <c r="AC36" s="201" t="e">
        <f t="shared" si="7"/>
        <v>#N/A</v>
      </c>
      <c r="AD36" s="201" t="e">
        <f t="shared" si="8"/>
        <v>#N/A</v>
      </c>
      <c r="AE36" s="221" t="str">
        <f t="shared" si="10"/>
        <v/>
      </c>
      <c r="AF36" s="226" t="str">
        <f t="shared" si="9"/>
        <v/>
      </c>
      <c r="BY36" s="4"/>
      <c r="BZ36" s="4"/>
      <c r="CA36" s="4"/>
      <c r="CB36" s="4"/>
      <c r="CC36" s="4"/>
      <c r="CD36" s="4"/>
      <c r="CE36" s="4"/>
      <c r="CF36" s="4"/>
      <c r="CG36" s="4"/>
      <c r="CH36" s="4"/>
      <c r="CI36" s="4"/>
      <c r="CJ36" s="4"/>
      <c r="CK36" s="4"/>
      <c r="CL36" s="4"/>
      <c r="CM36" s="4"/>
      <c r="CN36" s="4"/>
      <c r="CO36" s="4"/>
      <c r="CP36" s="4"/>
      <c r="CQ36" s="4"/>
      <c r="CR36" s="4"/>
      <c r="CS36" s="4"/>
    </row>
    <row r="37" spans="1:98" customFormat="1" ht="45.75" customHeight="1" x14ac:dyDescent="0.25">
      <c r="A37" s="173"/>
      <c r="B37" s="134" t="str">
        <f t="shared" si="2"/>
        <v/>
      </c>
      <c r="C37" s="135" t="str">
        <f>IF(Data!F34="","",Data!F34)</f>
        <v/>
      </c>
      <c r="D37" s="135" t="str">
        <f>IF(Data!G34="","",Data!G34)</f>
        <v/>
      </c>
      <c r="E37" s="152" t="str">
        <f>IF(Data!H34="","",Data!H34)</f>
        <v/>
      </c>
      <c r="F37" s="135" t="str">
        <f>IF(Data!I34="","",Data!I34)</f>
        <v/>
      </c>
      <c r="G37" s="251"/>
      <c r="H37" s="252"/>
      <c r="I37" s="252"/>
      <c r="J37" s="252"/>
      <c r="K37" s="252"/>
      <c r="L37" s="252"/>
      <c r="M37" s="252"/>
      <c r="N37" s="253"/>
      <c r="O37" s="251"/>
      <c r="P37" s="252"/>
      <c r="Q37" s="252"/>
      <c r="R37" s="252"/>
      <c r="S37" s="252"/>
      <c r="T37" s="252"/>
      <c r="U37" s="252"/>
      <c r="V37" s="252"/>
      <c r="W37" s="254" t="str">
        <f t="shared" si="3"/>
        <v/>
      </c>
      <c r="X37" s="254" t="str">
        <f t="shared" si="4"/>
        <v/>
      </c>
      <c r="Y37" s="255"/>
      <c r="Z37" s="242" t="str">
        <f t="shared" si="1"/>
        <v/>
      </c>
      <c r="AA37" s="201">
        <f t="shared" si="5"/>
        <v>0</v>
      </c>
      <c r="AB37" s="201">
        <f t="shared" si="6"/>
        <v>0</v>
      </c>
      <c r="AC37" s="201" t="e">
        <f t="shared" si="7"/>
        <v>#N/A</v>
      </c>
      <c r="AD37" s="201" t="e">
        <f t="shared" si="8"/>
        <v>#N/A</v>
      </c>
      <c r="AE37" s="221" t="str">
        <f t="shared" si="10"/>
        <v/>
      </c>
      <c r="AF37" s="226" t="str">
        <f t="shared" si="9"/>
        <v/>
      </c>
      <c r="BY37" s="4"/>
      <c r="BZ37" s="4"/>
      <c r="CA37" s="4"/>
      <c r="CB37" s="4"/>
      <c r="CC37" s="4"/>
      <c r="CD37" s="4"/>
      <c r="CE37" s="4"/>
      <c r="CF37" s="4"/>
      <c r="CG37" s="4"/>
      <c r="CH37" s="4"/>
      <c r="CI37" s="4"/>
      <c r="CJ37" s="4"/>
      <c r="CK37" s="4"/>
      <c r="CL37" s="4"/>
      <c r="CM37" s="4"/>
      <c r="CN37" s="4"/>
      <c r="CO37" s="4"/>
      <c r="CP37" s="4"/>
      <c r="CQ37" s="4"/>
      <c r="CR37" s="4"/>
      <c r="CS37" s="4"/>
    </row>
    <row r="38" spans="1:98" customFormat="1" ht="45.75" customHeight="1" x14ac:dyDescent="0.25">
      <c r="A38" s="173"/>
      <c r="B38" s="134" t="str">
        <f t="shared" si="2"/>
        <v/>
      </c>
      <c r="C38" s="135" t="str">
        <f>IF(Data!F35="","",Data!F35)</f>
        <v/>
      </c>
      <c r="D38" s="135" t="str">
        <f>IF(Data!G35="","",Data!G35)</f>
        <v/>
      </c>
      <c r="E38" s="152" t="str">
        <f>IF(Data!H35="","",Data!H35)</f>
        <v/>
      </c>
      <c r="F38" s="135" t="str">
        <f>IF(Data!I35="","",Data!I35)</f>
        <v/>
      </c>
      <c r="G38" s="251"/>
      <c r="H38" s="252"/>
      <c r="I38" s="252"/>
      <c r="J38" s="252"/>
      <c r="K38" s="252"/>
      <c r="L38" s="252"/>
      <c r="M38" s="252"/>
      <c r="N38" s="253"/>
      <c r="O38" s="251"/>
      <c r="P38" s="252"/>
      <c r="Q38" s="252"/>
      <c r="R38" s="252"/>
      <c r="S38" s="252"/>
      <c r="T38" s="252"/>
      <c r="U38" s="252"/>
      <c r="V38" s="252"/>
      <c r="W38" s="254" t="str">
        <f t="shared" si="3"/>
        <v/>
      </c>
      <c r="X38" s="254" t="str">
        <f t="shared" si="4"/>
        <v/>
      </c>
      <c r="Y38" s="255"/>
      <c r="Z38" s="242" t="str">
        <f t="shared" si="1"/>
        <v/>
      </c>
      <c r="AA38" s="201">
        <f t="shared" si="5"/>
        <v>0</v>
      </c>
      <c r="AB38" s="201">
        <f t="shared" si="6"/>
        <v>0</v>
      </c>
      <c r="AC38" s="201" t="e">
        <f t="shared" si="7"/>
        <v>#N/A</v>
      </c>
      <c r="AD38" s="201" t="e">
        <f t="shared" si="8"/>
        <v>#N/A</v>
      </c>
      <c r="AE38" s="221" t="str">
        <f t="shared" si="10"/>
        <v/>
      </c>
      <c r="AF38" s="226" t="str">
        <f t="shared" si="9"/>
        <v/>
      </c>
      <c r="BY38" s="4"/>
      <c r="BZ38" s="4"/>
      <c r="CA38" s="4"/>
      <c r="CB38" s="4"/>
      <c r="CC38" s="4"/>
      <c r="CD38" s="4"/>
      <c r="CE38" s="4"/>
      <c r="CF38" s="4"/>
      <c r="CG38" s="4"/>
      <c r="CH38" s="4"/>
      <c r="CI38" s="4"/>
      <c r="CJ38" s="4"/>
      <c r="CK38" s="4"/>
      <c r="CL38" s="4"/>
      <c r="CM38" s="4"/>
      <c r="CN38" s="4"/>
      <c r="CO38" s="4"/>
      <c r="CP38" s="4"/>
      <c r="CQ38" s="4"/>
      <c r="CR38" s="4"/>
      <c r="CS38" s="4"/>
    </row>
    <row r="39" spans="1:98" customFormat="1" ht="45.75" customHeight="1" x14ac:dyDescent="0.25">
      <c r="A39" s="173"/>
      <c r="B39" s="134" t="str">
        <f t="shared" si="2"/>
        <v/>
      </c>
      <c r="C39" s="135" t="str">
        <f>IF(Data!F36="","",Data!F36)</f>
        <v/>
      </c>
      <c r="D39" s="135" t="str">
        <f>IF(Data!G36="","",Data!G36)</f>
        <v/>
      </c>
      <c r="E39" s="152" t="str">
        <f>IF(Data!H36="","",Data!H36)</f>
        <v/>
      </c>
      <c r="F39" s="135" t="str">
        <f>IF(Data!I36="","",Data!I36)</f>
        <v/>
      </c>
      <c r="G39" s="251"/>
      <c r="H39" s="252"/>
      <c r="I39" s="252"/>
      <c r="J39" s="252"/>
      <c r="K39" s="252"/>
      <c r="L39" s="252"/>
      <c r="M39" s="252"/>
      <c r="N39" s="253"/>
      <c r="O39" s="251"/>
      <c r="P39" s="252"/>
      <c r="Q39" s="252"/>
      <c r="R39" s="252"/>
      <c r="S39" s="252"/>
      <c r="T39" s="252"/>
      <c r="U39" s="252"/>
      <c r="V39" s="252"/>
      <c r="W39" s="254" t="str">
        <f t="shared" si="3"/>
        <v/>
      </c>
      <c r="X39" s="254" t="str">
        <f t="shared" si="4"/>
        <v/>
      </c>
      <c r="Y39" s="255"/>
      <c r="Z39" s="242" t="str">
        <f t="shared" si="1"/>
        <v/>
      </c>
      <c r="AA39" s="201">
        <f t="shared" si="5"/>
        <v>0</v>
      </c>
      <c r="AB39" s="201">
        <f t="shared" si="6"/>
        <v>0</v>
      </c>
      <c r="AC39" s="201" t="e">
        <f t="shared" si="7"/>
        <v>#N/A</v>
      </c>
      <c r="AD39" s="201" t="e">
        <f t="shared" si="8"/>
        <v>#N/A</v>
      </c>
      <c r="AE39" s="221" t="str">
        <f t="shared" si="10"/>
        <v/>
      </c>
      <c r="AF39" s="226" t="str">
        <f t="shared" si="9"/>
        <v/>
      </c>
      <c r="BY39" s="4"/>
      <c r="BZ39" s="4"/>
      <c r="CA39" s="4"/>
      <c r="CB39" s="4"/>
      <c r="CC39" s="4"/>
      <c r="CD39" s="4"/>
      <c r="CE39" s="4"/>
      <c r="CF39" s="4"/>
      <c r="CG39" s="4"/>
      <c r="CH39" s="4"/>
      <c r="CI39" s="4"/>
      <c r="CJ39" s="4"/>
      <c r="CK39" s="4"/>
      <c r="CL39" s="4"/>
      <c r="CM39" s="4"/>
      <c r="CN39" s="4"/>
      <c r="CO39" s="4"/>
      <c r="CP39" s="4"/>
      <c r="CQ39" s="4"/>
      <c r="CR39" s="4"/>
      <c r="CS39" s="4"/>
    </row>
    <row r="40" spans="1:98" customFormat="1" ht="45.75" customHeight="1" x14ac:dyDescent="0.25">
      <c r="A40" s="173"/>
      <c r="B40" s="134" t="str">
        <f t="shared" si="2"/>
        <v/>
      </c>
      <c r="C40" s="135" t="str">
        <f>IF(Data!F37="","",Data!F37)</f>
        <v/>
      </c>
      <c r="D40" s="135" t="str">
        <f>IF(Data!G37="","",Data!G37)</f>
        <v/>
      </c>
      <c r="E40" s="152" t="str">
        <f>IF(Data!H37="","",Data!H37)</f>
        <v/>
      </c>
      <c r="F40" s="135" t="str">
        <f>IF(Data!I37="","",Data!I37)</f>
        <v/>
      </c>
      <c r="G40" s="251"/>
      <c r="H40" s="252"/>
      <c r="I40" s="252"/>
      <c r="J40" s="252"/>
      <c r="K40" s="252"/>
      <c r="L40" s="252"/>
      <c r="M40" s="252"/>
      <c r="N40" s="253"/>
      <c r="O40" s="251"/>
      <c r="P40" s="252"/>
      <c r="Q40" s="252"/>
      <c r="R40" s="252"/>
      <c r="S40" s="252"/>
      <c r="T40" s="252"/>
      <c r="U40" s="252"/>
      <c r="V40" s="252"/>
      <c r="W40" s="254" t="str">
        <f t="shared" si="3"/>
        <v/>
      </c>
      <c r="X40" s="254" t="str">
        <f t="shared" si="4"/>
        <v/>
      </c>
      <c r="Y40" s="255"/>
      <c r="Z40" s="242" t="str">
        <f t="shared" si="1"/>
        <v/>
      </c>
      <c r="AA40" s="201">
        <f t="shared" si="5"/>
        <v>0</v>
      </c>
      <c r="AB40" s="201">
        <f t="shared" si="6"/>
        <v>0</v>
      </c>
      <c r="AC40" s="201" t="e">
        <f t="shared" si="7"/>
        <v>#N/A</v>
      </c>
      <c r="AD40" s="201" t="e">
        <f t="shared" si="8"/>
        <v>#N/A</v>
      </c>
      <c r="AE40" s="221" t="str">
        <f t="shared" si="10"/>
        <v/>
      </c>
      <c r="AF40" s="226" t="str">
        <f t="shared" si="9"/>
        <v/>
      </c>
      <c r="BY40" s="4"/>
      <c r="BZ40" s="4"/>
      <c r="CA40" s="4"/>
      <c r="CB40" s="4"/>
      <c r="CC40" s="4"/>
      <c r="CD40" s="4"/>
      <c r="CE40" s="4"/>
      <c r="CF40" s="4"/>
      <c r="CG40" s="4"/>
      <c r="CH40" s="4"/>
      <c r="CI40" s="4"/>
      <c r="CJ40" s="4"/>
      <c r="CK40" s="4"/>
      <c r="CL40" s="4"/>
      <c r="CM40" s="4"/>
      <c r="CN40" s="4"/>
      <c r="CO40" s="4"/>
      <c r="CP40" s="4"/>
      <c r="CQ40" s="4"/>
      <c r="CR40" s="4"/>
      <c r="CS40" s="4"/>
    </row>
    <row r="41" spans="1:98" customFormat="1" ht="45.75" customHeight="1" x14ac:dyDescent="0.25">
      <c r="A41" s="173"/>
      <c r="B41" s="134" t="str">
        <f t="shared" si="2"/>
        <v/>
      </c>
      <c r="C41" s="135" t="str">
        <f>IF(Data!F38="","",Data!F38)</f>
        <v/>
      </c>
      <c r="D41" s="135" t="str">
        <f>IF(Data!G38="","",Data!G38)</f>
        <v/>
      </c>
      <c r="E41" s="152" t="str">
        <f>IF(Data!H38="","",Data!H38)</f>
        <v/>
      </c>
      <c r="F41" s="135" t="str">
        <f>IF(Data!I38="","",Data!I38)</f>
        <v/>
      </c>
      <c r="G41" s="251"/>
      <c r="H41" s="252"/>
      <c r="I41" s="252"/>
      <c r="J41" s="252"/>
      <c r="K41" s="252"/>
      <c r="L41" s="252"/>
      <c r="M41" s="252"/>
      <c r="N41" s="253"/>
      <c r="O41" s="251"/>
      <c r="P41" s="252"/>
      <c r="Q41" s="252"/>
      <c r="R41" s="252"/>
      <c r="S41" s="252"/>
      <c r="T41" s="252"/>
      <c r="U41" s="252"/>
      <c r="V41" s="252"/>
      <c r="W41" s="254" t="str">
        <f t="shared" si="3"/>
        <v/>
      </c>
      <c r="X41" s="254" t="str">
        <f t="shared" si="4"/>
        <v/>
      </c>
      <c r="Y41" s="255"/>
      <c r="Z41" s="242" t="str">
        <f t="shared" si="1"/>
        <v/>
      </c>
      <c r="AA41" s="201">
        <f t="shared" si="5"/>
        <v>0</v>
      </c>
      <c r="AB41" s="201">
        <f t="shared" si="6"/>
        <v>0</v>
      </c>
      <c r="AC41" s="201" t="e">
        <f t="shared" si="7"/>
        <v>#N/A</v>
      </c>
      <c r="AD41" s="201" t="e">
        <f t="shared" si="8"/>
        <v>#N/A</v>
      </c>
      <c r="AE41" s="221" t="str">
        <f t="shared" si="10"/>
        <v/>
      </c>
      <c r="AF41" s="226" t="str">
        <f t="shared" si="9"/>
        <v/>
      </c>
      <c r="BY41" s="4"/>
      <c r="BZ41" s="4"/>
      <c r="CA41" s="4"/>
      <c r="CB41" s="4"/>
      <c r="CC41" s="4"/>
      <c r="CD41" s="4"/>
      <c r="CE41" s="4"/>
      <c r="CF41" s="4"/>
      <c r="CG41" s="4"/>
      <c r="CH41" s="4"/>
      <c r="CI41" s="4"/>
      <c r="CJ41" s="4"/>
      <c r="CK41" s="4"/>
      <c r="CL41" s="4"/>
      <c r="CM41" s="4"/>
      <c r="CN41" s="4"/>
      <c r="CO41" s="4"/>
      <c r="CP41" s="4"/>
      <c r="CQ41" s="4"/>
      <c r="CR41" s="4"/>
      <c r="CS41" s="4"/>
    </row>
    <row r="42" spans="1:98" customFormat="1" ht="45.75" customHeight="1" x14ac:dyDescent="0.25">
      <c r="A42" s="173"/>
      <c r="B42" s="134" t="str">
        <f t="shared" si="2"/>
        <v/>
      </c>
      <c r="C42" s="135" t="str">
        <f>IF(Data!F39="","",Data!F39)</f>
        <v/>
      </c>
      <c r="D42" s="135" t="str">
        <f>IF(Data!G39="","",Data!G39)</f>
        <v/>
      </c>
      <c r="E42" s="152" t="str">
        <f>IF(Data!H39="","",Data!H39)</f>
        <v/>
      </c>
      <c r="F42" s="135" t="str">
        <f>IF(Data!I39="","",Data!I39)</f>
        <v/>
      </c>
      <c r="G42" s="251"/>
      <c r="H42" s="252"/>
      <c r="I42" s="252"/>
      <c r="J42" s="252"/>
      <c r="K42" s="252"/>
      <c r="L42" s="252"/>
      <c r="M42" s="252"/>
      <c r="N42" s="253"/>
      <c r="O42" s="251"/>
      <c r="P42" s="252"/>
      <c r="Q42" s="252"/>
      <c r="R42" s="252"/>
      <c r="S42" s="252"/>
      <c r="T42" s="252"/>
      <c r="U42" s="252"/>
      <c r="V42" s="252"/>
      <c r="W42" s="254" t="str">
        <f t="shared" si="3"/>
        <v/>
      </c>
      <c r="X42" s="254" t="str">
        <f t="shared" si="4"/>
        <v/>
      </c>
      <c r="Y42" s="255"/>
      <c r="Z42" s="242" t="str">
        <f t="shared" si="1"/>
        <v/>
      </c>
      <c r="AA42" s="201">
        <f t="shared" si="5"/>
        <v>0</v>
      </c>
      <c r="AB42" s="201">
        <f t="shared" si="6"/>
        <v>0</v>
      </c>
      <c r="AC42" s="201" t="e">
        <f t="shared" si="7"/>
        <v>#N/A</v>
      </c>
      <c r="AD42" s="201" t="e">
        <f t="shared" si="8"/>
        <v>#N/A</v>
      </c>
      <c r="AE42" s="221" t="str">
        <f t="shared" si="10"/>
        <v/>
      </c>
      <c r="AF42" s="226" t="str">
        <f t="shared" si="9"/>
        <v/>
      </c>
      <c r="BY42" s="4"/>
      <c r="BZ42" s="4"/>
      <c r="CA42" s="4"/>
      <c r="CB42" s="4"/>
      <c r="CC42" s="4"/>
      <c r="CD42" s="4"/>
      <c r="CE42" s="4"/>
      <c r="CF42" s="4"/>
      <c r="CG42" s="4"/>
      <c r="CH42" s="4"/>
      <c r="CI42" s="4"/>
      <c r="CJ42" s="4"/>
      <c r="CK42" s="4"/>
      <c r="CL42" s="4"/>
      <c r="CM42" s="4"/>
      <c r="CN42" s="4"/>
      <c r="CO42" s="4"/>
      <c r="CP42" s="4"/>
      <c r="CQ42" s="4"/>
      <c r="CR42" s="4"/>
      <c r="CS42" s="4"/>
    </row>
    <row r="43" spans="1:98" customFormat="1" ht="45.75" customHeight="1" x14ac:dyDescent="0.25">
      <c r="A43" s="173"/>
      <c r="B43" s="134" t="str">
        <f t="shared" si="2"/>
        <v/>
      </c>
      <c r="C43" s="135" t="str">
        <f>IF(Data!F49="","",Data!F49)</f>
        <v/>
      </c>
      <c r="D43" s="135" t="str">
        <f>IF(Data!G49="","",Data!G49)</f>
        <v/>
      </c>
      <c r="E43" s="152" t="str">
        <f>IF(Data!H49="","",Data!H49)</f>
        <v/>
      </c>
      <c r="F43" s="135" t="str">
        <f>IF(Data!I49="","",Data!I49)</f>
        <v/>
      </c>
      <c r="G43" s="251"/>
      <c r="H43" s="252"/>
      <c r="I43" s="252"/>
      <c r="J43" s="252"/>
      <c r="K43" s="252"/>
      <c r="L43" s="252"/>
      <c r="M43" s="252"/>
      <c r="N43" s="253"/>
      <c r="O43" s="251"/>
      <c r="P43" s="252"/>
      <c r="Q43" s="252"/>
      <c r="R43" s="252"/>
      <c r="S43" s="252"/>
      <c r="T43" s="252"/>
      <c r="U43" s="252"/>
      <c r="V43" s="252"/>
      <c r="W43" s="254" t="str">
        <f t="shared" si="3"/>
        <v/>
      </c>
      <c r="X43" s="254" t="str">
        <f t="shared" si="4"/>
        <v/>
      </c>
      <c r="Y43" s="255"/>
      <c r="Z43" s="242" t="str">
        <f t="shared" si="1"/>
        <v/>
      </c>
      <c r="AA43" s="201">
        <f t="shared" si="5"/>
        <v>0</v>
      </c>
      <c r="AB43" s="201">
        <f t="shared" si="6"/>
        <v>0</v>
      </c>
      <c r="AC43" s="201" t="e">
        <f t="shared" si="7"/>
        <v>#N/A</v>
      </c>
      <c r="AD43" s="201" t="e">
        <f t="shared" si="8"/>
        <v>#N/A</v>
      </c>
      <c r="AE43" s="221" t="str">
        <f t="shared" si="10"/>
        <v/>
      </c>
      <c r="AF43" s="226" t="str">
        <f t="shared" si="9"/>
        <v/>
      </c>
      <c r="BY43" s="4"/>
      <c r="BZ43" s="4"/>
      <c r="CA43" s="4"/>
      <c r="CB43" s="4"/>
      <c r="CC43" s="4"/>
      <c r="CD43" s="4"/>
      <c r="CE43" s="4"/>
      <c r="CF43" s="4"/>
      <c r="CG43" s="4"/>
      <c r="CH43" s="4"/>
      <c r="CI43" s="4"/>
      <c r="CJ43" s="4"/>
      <c r="CK43" s="4"/>
      <c r="CL43" s="4"/>
      <c r="CM43" s="4"/>
      <c r="CN43" s="4"/>
      <c r="CO43" s="4"/>
      <c r="CP43" s="4"/>
      <c r="CQ43" s="4"/>
      <c r="CR43" s="4"/>
      <c r="CS43" s="4"/>
    </row>
    <row r="44" spans="1:98" customFormat="1" ht="20.25" hidden="1" customHeight="1" x14ac:dyDescent="0.25">
      <c r="A44" s="173"/>
      <c r="B44" s="180" t="e">
        <f>IF(E44="","",#REF!+1)</f>
        <v>#REF!</v>
      </c>
      <c r="C44" s="181">
        <f>IF([15]Data!F54="","",[15]Data!F54)</f>
        <v>0</v>
      </c>
      <c r="D44" s="181"/>
      <c r="E44" s="182">
        <f>IF([15]Data!H54="","",[15]Data!H54)</f>
        <v>0</v>
      </c>
      <c r="F44" s="183">
        <f>IF([15]Data!I54="","",[15]Data!I54)</f>
        <v>0</v>
      </c>
      <c r="G44" s="243"/>
      <c r="H44" s="244"/>
      <c r="I44" s="244"/>
      <c r="J44" s="244"/>
      <c r="K44" s="244"/>
      <c r="L44" s="244"/>
      <c r="M44" s="244"/>
      <c r="N44" s="245"/>
      <c r="O44" s="243"/>
      <c r="P44" s="244"/>
      <c r="Q44" s="244"/>
      <c r="R44" s="244"/>
      <c r="S44" s="244"/>
      <c r="T44" s="244"/>
      <c r="U44" s="244"/>
      <c r="V44" s="246"/>
      <c r="W44" s="206"/>
      <c r="X44" s="206"/>
      <c r="Y44" s="216"/>
      <c r="Z44" s="199" t="str">
        <f t="shared" si="1"/>
        <v/>
      </c>
      <c r="AA44" s="201"/>
      <c r="AB44" s="201"/>
      <c r="AC44" s="201"/>
      <c r="AD44" s="201"/>
      <c r="AE44" s="200" t="str">
        <f>IFERROR("Menunjukkan penguasaan yang "&amp;IF(#REF!=#REF!,#REF!&amp;" dalam "&amp;VLOOKUP(AC44,$G$57:$I$64,3)&amp;" dan "&amp;VLOOKUP(AD44,$G$57:$I$64,3),#REF!&amp;" dalam "&amp;VLOOKUP(AC44,$G$57:$I$64,3)),"")</f>
        <v/>
      </c>
      <c r="AF44" s="202" t="str">
        <f>IFERROR("Perlu bantuan dalam "&amp;(VLOOKUP(AD44,$G$57:$I$64,3)),"")</f>
        <v/>
      </c>
      <c r="BY44" s="4"/>
      <c r="BZ44" s="4"/>
      <c r="CA44" s="4"/>
      <c r="CB44" s="4"/>
      <c r="CC44" s="4"/>
      <c r="CD44" s="4"/>
      <c r="CE44" s="4"/>
      <c r="CF44" s="4"/>
      <c r="CG44" s="4"/>
      <c r="CH44" s="4"/>
      <c r="CI44" s="4"/>
      <c r="CJ44" s="4"/>
      <c r="CK44" s="4"/>
      <c r="CL44" s="4"/>
      <c r="CM44" s="4"/>
      <c r="CN44" s="4"/>
      <c r="CO44" s="4"/>
      <c r="CP44" s="4"/>
      <c r="CQ44" s="4"/>
      <c r="CR44" s="4"/>
      <c r="CS44" s="4"/>
      <c r="CT44" s="4"/>
    </row>
    <row r="45" spans="1:98" customFormat="1" ht="15" hidden="1" x14ac:dyDescent="0.25">
      <c r="A45" s="173"/>
      <c r="B45" s="184">
        <v>1</v>
      </c>
      <c r="C45" s="184">
        <v>2</v>
      </c>
      <c r="D45" s="184">
        <v>3</v>
      </c>
      <c r="E45" s="184">
        <v>4</v>
      </c>
      <c r="F45" s="184">
        <v>5</v>
      </c>
      <c r="G45" s="184">
        <v>6</v>
      </c>
      <c r="H45" s="184">
        <v>7</v>
      </c>
      <c r="I45" s="184">
        <v>8</v>
      </c>
      <c r="J45" s="184">
        <v>9</v>
      </c>
      <c r="K45" s="184">
        <v>10</v>
      </c>
      <c r="L45" s="184">
        <v>11</v>
      </c>
      <c r="M45" s="184">
        <v>12</v>
      </c>
      <c r="N45" s="184">
        <v>13</v>
      </c>
      <c r="O45" s="184">
        <v>14</v>
      </c>
      <c r="P45" s="184">
        <v>15</v>
      </c>
      <c r="Q45" s="184">
        <v>16</v>
      </c>
      <c r="R45" s="184">
        <v>17</v>
      </c>
      <c r="S45" s="184">
        <v>18</v>
      </c>
      <c r="T45" s="184">
        <v>19</v>
      </c>
      <c r="U45" s="184">
        <v>20</v>
      </c>
      <c r="V45" s="184">
        <v>21</v>
      </c>
      <c r="W45" s="184">
        <v>22</v>
      </c>
      <c r="X45" s="184">
        <v>23</v>
      </c>
      <c r="Y45" s="184">
        <v>24</v>
      </c>
      <c r="Z45" s="184">
        <v>25</v>
      </c>
      <c r="AA45" s="184">
        <v>27</v>
      </c>
      <c r="AB45" s="184">
        <v>28</v>
      </c>
      <c r="AC45" s="184">
        <v>31</v>
      </c>
      <c r="AD45" s="184">
        <v>32</v>
      </c>
      <c r="AE45" s="184">
        <v>33</v>
      </c>
      <c r="AF45" s="184">
        <v>34</v>
      </c>
      <c r="BY45" s="4"/>
      <c r="BZ45" s="4"/>
      <c r="CA45" s="4"/>
      <c r="CB45" s="4"/>
      <c r="CC45" s="4"/>
      <c r="CD45" s="4"/>
      <c r="CE45" s="4"/>
      <c r="CF45" s="4"/>
      <c r="CG45" s="4"/>
      <c r="CH45" s="4"/>
      <c r="CI45" s="4"/>
      <c r="CJ45" s="4"/>
      <c r="CK45" s="4"/>
      <c r="CL45" s="4"/>
      <c r="CM45" s="4"/>
      <c r="CN45" s="4"/>
      <c r="CO45" s="4"/>
      <c r="CP45" s="4"/>
      <c r="CQ45" s="4"/>
      <c r="CR45" s="4"/>
      <c r="CS45" s="4"/>
      <c r="CT45" s="4"/>
    </row>
    <row r="46" spans="1:98" customFormat="1" ht="15" hidden="1" x14ac:dyDescent="0.25">
      <c r="A46" s="173"/>
      <c r="B46" s="184"/>
      <c r="C46" s="184"/>
      <c r="D46" s="184"/>
      <c r="E46" s="184"/>
      <c r="F46" s="184"/>
      <c r="G46" s="184"/>
      <c r="H46" s="184"/>
      <c r="I46" s="184"/>
      <c r="J46" s="184"/>
      <c r="K46" s="184"/>
      <c r="L46" s="184"/>
      <c r="M46" s="184"/>
      <c r="N46" s="184"/>
      <c r="O46" s="184"/>
      <c r="P46" s="184"/>
      <c r="Q46" s="184"/>
      <c r="R46" s="184"/>
      <c r="S46" s="184"/>
      <c r="T46" s="184"/>
      <c r="U46" s="184"/>
      <c r="V46" s="184"/>
      <c r="W46" s="184"/>
      <c r="X46" s="184"/>
      <c r="Y46" s="184"/>
      <c r="Z46" s="184"/>
      <c r="AA46" s="184"/>
      <c r="AB46" s="184"/>
      <c r="AC46" s="184"/>
      <c r="AD46" s="184"/>
      <c r="AE46" s="184"/>
      <c r="AF46" s="184"/>
      <c r="BY46" s="4"/>
      <c r="BZ46" s="4"/>
      <c r="CA46" s="4"/>
      <c r="CB46" s="4"/>
      <c r="CC46" s="4"/>
      <c r="CD46" s="4"/>
      <c r="CE46" s="4"/>
      <c r="CF46" s="4"/>
      <c r="CG46" s="4"/>
      <c r="CH46" s="4"/>
      <c r="CI46" s="4"/>
      <c r="CJ46" s="4"/>
      <c r="CK46" s="4"/>
      <c r="CL46" s="4"/>
      <c r="CM46" s="4"/>
      <c r="CN46" s="4"/>
      <c r="CO46" s="4"/>
      <c r="CP46" s="4"/>
      <c r="CQ46" s="4"/>
      <c r="CR46" s="4"/>
      <c r="CS46" s="4"/>
      <c r="CT46" s="4"/>
    </row>
    <row r="47" spans="1:98" customFormat="1" ht="15" x14ac:dyDescent="0.25">
      <c r="A47" s="4"/>
      <c r="B47" s="247"/>
      <c r="C47" s="247"/>
      <c r="D47" s="247"/>
      <c r="E47" s="247"/>
      <c r="F47" s="247"/>
      <c r="G47" s="247"/>
      <c r="H47" s="247"/>
      <c r="I47" s="247"/>
      <c r="J47" s="247"/>
      <c r="K47" s="247"/>
      <c r="L47" s="247"/>
      <c r="M47" s="247"/>
      <c r="N47" s="247"/>
      <c r="O47" s="247"/>
      <c r="P47" s="247"/>
      <c r="Q47" s="247"/>
      <c r="R47" s="247"/>
      <c r="S47" s="247"/>
      <c r="T47" s="247"/>
      <c r="U47" s="247"/>
      <c r="V47" s="247"/>
      <c r="W47" s="247"/>
      <c r="X47" s="247"/>
      <c r="Y47" s="247"/>
      <c r="Z47" s="247"/>
      <c r="AA47" s="247"/>
      <c r="AB47" s="247"/>
      <c r="AC47" s="247"/>
      <c r="AD47" s="247"/>
      <c r="AE47" s="247"/>
      <c r="AF47" s="247"/>
      <c r="BY47" s="4"/>
      <c r="BZ47" s="4"/>
      <c r="CA47" s="4"/>
      <c r="CB47" s="4"/>
      <c r="CC47" s="4"/>
      <c r="CD47" s="4"/>
      <c r="CE47" s="4"/>
      <c r="CF47" s="4"/>
      <c r="CG47" s="4"/>
      <c r="CH47" s="4"/>
      <c r="CI47" s="4"/>
      <c r="CJ47" s="4"/>
      <c r="CK47" s="4"/>
      <c r="CL47" s="4"/>
      <c r="CM47" s="4"/>
      <c r="CN47" s="4"/>
      <c r="CO47" s="4"/>
      <c r="CP47" s="4"/>
      <c r="CQ47" s="4"/>
      <c r="CR47" s="4"/>
      <c r="CS47" s="4"/>
      <c r="CT47" s="4"/>
    </row>
    <row r="48" spans="1:98" customFormat="1" ht="15.75" x14ac:dyDescent="0.25">
      <c r="A48" s="4"/>
      <c r="B48" s="247"/>
      <c r="C48" s="247"/>
      <c r="D48" s="247"/>
      <c r="E48" s="247"/>
      <c r="F48" s="247"/>
      <c r="G48" s="247"/>
      <c r="H48" s="247"/>
      <c r="I48" s="247"/>
      <c r="J48" s="247"/>
      <c r="K48" s="247"/>
      <c r="L48" s="247"/>
      <c r="M48" s="247"/>
      <c r="N48" s="247"/>
      <c r="O48" s="247"/>
      <c r="P48" s="247"/>
      <c r="Q48" s="247"/>
      <c r="R48" s="247"/>
      <c r="S48" s="247"/>
      <c r="T48" s="247"/>
      <c r="U48" s="249" t="s">
        <v>160</v>
      </c>
      <c r="V48" s="247"/>
      <c r="W48" s="247"/>
      <c r="X48" s="247"/>
      <c r="Y48" s="247"/>
      <c r="Z48" s="247"/>
      <c r="AA48" s="247"/>
      <c r="AB48" s="247"/>
      <c r="AC48" s="247"/>
      <c r="AD48" s="247"/>
      <c r="AE48" s="247"/>
      <c r="AF48" s="247"/>
      <c r="BY48" s="4"/>
      <c r="BZ48" s="4"/>
      <c r="CA48" s="4"/>
      <c r="CB48" s="4"/>
      <c r="CC48" s="4"/>
      <c r="CD48" s="4"/>
      <c r="CE48" s="4"/>
      <c r="CF48" s="4"/>
      <c r="CG48" s="4"/>
      <c r="CH48" s="4"/>
      <c r="CI48" s="4"/>
      <c r="CJ48" s="4"/>
      <c r="CK48" s="4"/>
      <c r="CL48" s="4"/>
      <c r="CM48" s="4"/>
      <c r="CN48" s="4"/>
      <c r="CO48" s="4"/>
      <c r="CP48" s="4"/>
      <c r="CQ48" s="4"/>
      <c r="CR48" s="4"/>
      <c r="CS48" s="4"/>
      <c r="CT48" s="4"/>
    </row>
    <row r="49" spans="1:98" customFormat="1" ht="15.75" x14ac:dyDescent="0.25">
      <c r="A49" s="4"/>
      <c r="B49" s="247"/>
      <c r="C49" s="247"/>
      <c r="D49" s="247"/>
      <c r="E49" s="247"/>
      <c r="F49" s="247"/>
      <c r="G49" s="247"/>
      <c r="H49" s="247"/>
      <c r="I49" s="247"/>
      <c r="J49" s="247"/>
      <c r="K49" s="247"/>
      <c r="L49" s="247"/>
      <c r="M49" s="247"/>
      <c r="N49" s="247"/>
      <c r="O49" s="247"/>
      <c r="P49" s="247"/>
      <c r="Q49" s="247"/>
      <c r="R49" s="247"/>
      <c r="S49" s="247"/>
      <c r="T49" s="247"/>
      <c r="U49" s="249" t="s">
        <v>116</v>
      </c>
      <c r="V49" s="247"/>
      <c r="W49" s="247"/>
      <c r="X49" s="247"/>
      <c r="Y49" s="247"/>
      <c r="Z49" s="247"/>
      <c r="AA49" s="247"/>
      <c r="AB49" s="247"/>
      <c r="AC49" s="247"/>
      <c r="AD49" s="247"/>
      <c r="AE49" s="247"/>
      <c r="AF49" s="247"/>
      <c r="BY49" s="4"/>
      <c r="BZ49" s="4"/>
      <c r="CA49" s="4"/>
      <c r="CB49" s="4"/>
      <c r="CC49" s="4"/>
      <c r="CD49" s="4"/>
      <c r="CE49" s="4"/>
      <c r="CF49" s="4"/>
      <c r="CG49" s="4"/>
      <c r="CH49" s="4"/>
      <c r="CI49" s="4"/>
      <c r="CJ49" s="4"/>
      <c r="CK49" s="4"/>
      <c r="CL49" s="4"/>
      <c r="CM49" s="4"/>
      <c r="CN49" s="4"/>
      <c r="CO49" s="4"/>
      <c r="CP49" s="4"/>
      <c r="CQ49" s="4"/>
      <c r="CR49" s="4"/>
      <c r="CS49" s="4"/>
      <c r="CT49" s="4"/>
    </row>
    <row r="50" spans="1:98" customFormat="1" ht="15" x14ac:dyDescent="0.25">
      <c r="A50" s="4"/>
      <c r="B50" s="247"/>
      <c r="C50" s="247"/>
      <c r="D50" s="247"/>
      <c r="E50" s="247"/>
      <c r="F50" s="247"/>
      <c r="G50" s="247"/>
      <c r="H50" s="247"/>
      <c r="I50" s="247"/>
      <c r="J50" s="247"/>
      <c r="K50" s="247"/>
      <c r="L50" s="247"/>
      <c r="M50" s="247"/>
      <c r="N50" s="247"/>
      <c r="O50" s="247"/>
      <c r="P50" s="247"/>
      <c r="Q50" s="247"/>
      <c r="R50" s="247"/>
      <c r="S50" s="247"/>
      <c r="T50" s="247"/>
      <c r="U50" s="247"/>
      <c r="V50" s="247"/>
      <c r="W50" s="247"/>
      <c r="X50" s="247"/>
      <c r="Y50" s="247"/>
      <c r="Z50" s="247"/>
      <c r="AA50" s="247"/>
      <c r="AB50" s="247"/>
      <c r="AC50" s="247"/>
      <c r="AD50" s="247"/>
      <c r="AE50" s="247"/>
      <c r="AF50" s="247"/>
      <c r="BY50" s="4"/>
      <c r="BZ50" s="4"/>
      <c r="CA50" s="4"/>
      <c r="CB50" s="4"/>
      <c r="CC50" s="4"/>
      <c r="CD50" s="4"/>
      <c r="CE50" s="4"/>
      <c r="CF50" s="4"/>
      <c r="CG50" s="4"/>
      <c r="CH50" s="4"/>
      <c r="CI50" s="4"/>
      <c r="CJ50" s="4"/>
      <c r="CK50" s="4"/>
      <c r="CL50" s="4"/>
      <c r="CM50" s="4"/>
      <c r="CN50" s="4"/>
      <c r="CO50" s="4"/>
      <c r="CP50" s="4"/>
      <c r="CQ50" s="4"/>
      <c r="CR50" s="4"/>
      <c r="CS50" s="4"/>
      <c r="CT50" s="4"/>
    </row>
    <row r="51" spans="1:98" customFormat="1" ht="15" x14ac:dyDescent="0.25">
      <c r="A51" s="4"/>
      <c r="B51" s="247"/>
      <c r="C51" s="247"/>
      <c r="D51" s="247"/>
      <c r="E51" s="247"/>
      <c r="F51" s="247"/>
      <c r="G51" s="247"/>
      <c r="H51" s="247"/>
      <c r="I51" s="247"/>
      <c r="J51" s="247"/>
      <c r="K51" s="247"/>
      <c r="L51" s="247"/>
      <c r="M51" s="247"/>
      <c r="N51" s="247"/>
      <c r="O51" s="247"/>
      <c r="P51" s="247"/>
      <c r="Q51" s="247"/>
      <c r="R51" s="247"/>
      <c r="S51" s="247"/>
      <c r="T51" s="247"/>
      <c r="U51" s="247"/>
      <c r="V51" s="247"/>
      <c r="W51" s="247"/>
      <c r="X51" s="247"/>
      <c r="Y51" s="247"/>
      <c r="Z51" s="247"/>
      <c r="AA51" s="247"/>
      <c r="AB51" s="247"/>
      <c r="AC51" s="247"/>
      <c r="AD51" s="247"/>
      <c r="AE51" s="247"/>
      <c r="AF51" s="247"/>
      <c r="BY51" s="4"/>
      <c r="BZ51" s="4"/>
      <c r="CA51" s="4"/>
      <c r="CB51" s="4"/>
      <c r="CC51" s="4"/>
      <c r="CD51" s="4"/>
      <c r="CE51" s="4"/>
      <c r="CF51" s="4"/>
      <c r="CG51" s="4"/>
      <c r="CH51" s="4"/>
      <c r="CI51" s="4"/>
      <c r="CJ51" s="4"/>
      <c r="CK51" s="4"/>
      <c r="CL51" s="4"/>
      <c r="CM51" s="4"/>
      <c r="CN51" s="4"/>
      <c r="CO51" s="4"/>
      <c r="CP51" s="4"/>
      <c r="CQ51" s="4"/>
      <c r="CR51" s="4"/>
      <c r="CS51" s="4"/>
      <c r="CT51" s="4"/>
    </row>
    <row r="52" spans="1:98" customFormat="1" ht="15" x14ac:dyDescent="0.25">
      <c r="A52" s="4"/>
      <c r="B52" s="247"/>
      <c r="C52" s="247"/>
      <c r="D52" s="247"/>
      <c r="E52" s="247"/>
      <c r="F52" s="247"/>
      <c r="G52" s="247"/>
      <c r="H52" s="247"/>
      <c r="I52" s="247"/>
      <c r="J52" s="247"/>
      <c r="K52" s="247"/>
      <c r="L52" s="247"/>
      <c r="M52" s="247"/>
      <c r="N52" s="247"/>
      <c r="O52" s="247"/>
      <c r="P52" s="247"/>
      <c r="Q52" s="247"/>
      <c r="R52" s="247"/>
      <c r="S52" s="247"/>
      <c r="T52" s="247"/>
      <c r="U52" s="247"/>
      <c r="V52" s="247"/>
      <c r="W52" s="247"/>
      <c r="X52" s="247"/>
      <c r="Y52" s="247"/>
      <c r="Z52" s="247"/>
      <c r="AA52" s="247"/>
      <c r="AB52" s="247"/>
      <c r="AC52" s="247"/>
      <c r="AD52" s="247"/>
      <c r="AE52" s="247"/>
      <c r="AF52" s="247"/>
      <c r="BY52" s="4"/>
      <c r="BZ52" s="4"/>
      <c r="CA52" s="4"/>
      <c r="CB52" s="4"/>
      <c r="CC52" s="4"/>
      <c r="CD52" s="4"/>
      <c r="CE52" s="4"/>
      <c r="CF52" s="4"/>
      <c r="CG52" s="4"/>
      <c r="CH52" s="4"/>
      <c r="CI52" s="4"/>
      <c r="CJ52" s="4"/>
      <c r="CK52" s="4"/>
      <c r="CL52" s="4"/>
      <c r="CM52" s="4"/>
      <c r="CN52" s="4"/>
      <c r="CO52" s="4"/>
      <c r="CP52" s="4"/>
      <c r="CQ52" s="4"/>
      <c r="CR52" s="4"/>
      <c r="CS52" s="4"/>
      <c r="CT52" s="4"/>
    </row>
    <row r="53" spans="1:98" customFormat="1" ht="15.75" x14ac:dyDescent="0.25">
      <c r="A53" s="4"/>
      <c r="B53" s="247"/>
      <c r="C53" s="247"/>
      <c r="D53" s="247"/>
      <c r="E53" s="247"/>
      <c r="F53" s="247"/>
      <c r="G53" s="247"/>
      <c r="H53" s="247"/>
      <c r="I53" s="247"/>
      <c r="J53" s="247"/>
      <c r="K53" s="247"/>
      <c r="L53" s="247"/>
      <c r="M53" s="247"/>
      <c r="N53" s="247"/>
      <c r="O53" s="247"/>
      <c r="P53" s="247"/>
      <c r="Q53" s="247"/>
      <c r="R53" s="247"/>
      <c r="S53" s="247"/>
      <c r="T53" s="247"/>
      <c r="U53" s="259"/>
      <c r="V53" s="250"/>
      <c r="W53" s="250"/>
      <c r="X53" s="250"/>
      <c r="Y53" s="247"/>
      <c r="Z53" s="247"/>
      <c r="AA53" s="247"/>
      <c r="AB53" s="247"/>
      <c r="AC53" s="247"/>
      <c r="AD53" s="247"/>
      <c r="AE53" s="247"/>
      <c r="AF53" s="247"/>
      <c r="BY53" s="4"/>
      <c r="BZ53" s="4"/>
      <c r="CA53" s="4"/>
      <c r="CB53" s="4"/>
      <c r="CC53" s="4"/>
      <c r="CD53" s="4"/>
      <c r="CE53" s="4"/>
      <c r="CF53" s="4"/>
      <c r="CG53" s="4"/>
      <c r="CH53" s="4"/>
      <c r="CI53" s="4"/>
      <c r="CJ53" s="4"/>
      <c r="CK53" s="4"/>
      <c r="CL53" s="4"/>
      <c r="CM53" s="4"/>
      <c r="CN53" s="4"/>
      <c r="CO53" s="4"/>
      <c r="CP53" s="4"/>
      <c r="CQ53" s="4"/>
      <c r="CR53" s="4"/>
      <c r="CS53" s="4"/>
      <c r="CT53" s="4"/>
    </row>
    <row r="54" spans="1:98" customFormat="1" ht="15.75" x14ac:dyDescent="0.25">
      <c r="A54" s="4"/>
      <c r="B54" s="247"/>
      <c r="C54" s="247"/>
      <c r="D54" s="247"/>
      <c r="E54" s="247"/>
      <c r="F54" s="247"/>
      <c r="G54" s="247"/>
      <c r="H54" s="247"/>
      <c r="I54" s="247"/>
      <c r="J54" s="247"/>
      <c r="K54" s="247"/>
      <c r="L54" s="247"/>
      <c r="M54" s="247"/>
      <c r="N54" s="247"/>
      <c r="O54" s="247"/>
      <c r="P54" s="247"/>
      <c r="Q54" s="247"/>
      <c r="R54" s="247"/>
      <c r="S54" s="247"/>
      <c r="T54" s="247"/>
      <c r="U54" s="248" t="s">
        <v>161</v>
      </c>
      <c r="V54" s="247"/>
      <c r="W54" s="247"/>
      <c r="X54" s="247"/>
      <c r="Y54" s="247"/>
      <c r="Z54" s="247"/>
      <c r="AA54" s="247"/>
      <c r="AB54" s="247"/>
      <c r="AC54" s="247"/>
      <c r="AD54" s="247"/>
      <c r="AE54" s="247"/>
      <c r="AF54" s="247"/>
      <c r="BY54" s="4"/>
      <c r="BZ54" s="4"/>
      <c r="CA54" s="4"/>
      <c r="CB54" s="4"/>
      <c r="CC54" s="4"/>
      <c r="CD54" s="4"/>
      <c r="CE54" s="4"/>
      <c r="CF54" s="4"/>
      <c r="CG54" s="4"/>
      <c r="CH54" s="4"/>
      <c r="CI54" s="4"/>
      <c r="CJ54" s="4"/>
      <c r="CK54" s="4"/>
      <c r="CL54" s="4"/>
      <c r="CM54" s="4"/>
      <c r="CN54" s="4"/>
      <c r="CO54" s="4"/>
      <c r="CP54" s="4"/>
      <c r="CQ54" s="4"/>
      <c r="CR54" s="4"/>
      <c r="CS54" s="4"/>
      <c r="CT54" s="4"/>
    </row>
    <row r="55" spans="1:98" customFormat="1" ht="15.75" thickBot="1" x14ac:dyDescent="0.3">
      <c r="A55" s="4"/>
      <c r="B55" s="247"/>
      <c r="C55" s="247"/>
      <c r="D55" s="247"/>
      <c r="E55" s="247"/>
      <c r="F55" s="247"/>
      <c r="G55" s="247"/>
      <c r="H55" s="247"/>
      <c r="I55" s="247"/>
      <c r="J55" s="247"/>
      <c r="K55" s="247"/>
      <c r="L55" s="247"/>
      <c r="M55" s="247"/>
      <c r="N55" s="247"/>
      <c r="O55" s="247"/>
      <c r="P55" s="247"/>
      <c r="Q55" s="247"/>
      <c r="R55" s="247"/>
      <c r="S55" s="247"/>
      <c r="T55" s="247"/>
      <c r="U55" s="247"/>
      <c r="V55" s="247"/>
      <c r="W55" s="247"/>
      <c r="X55" s="247"/>
      <c r="Y55" s="247"/>
      <c r="Z55" s="247"/>
      <c r="AA55" s="247"/>
      <c r="AB55" s="247"/>
      <c r="AC55" s="247"/>
      <c r="AD55" s="247"/>
      <c r="AE55" s="247"/>
      <c r="AF55" s="247"/>
      <c r="BY55" s="4"/>
      <c r="BZ55" s="4"/>
      <c r="CA55" s="4"/>
      <c r="CB55" s="4"/>
      <c r="CC55" s="4"/>
      <c r="CD55" s="4"/>
      <c r="CE55" s="4"/>
      <c r="CF55" s="4"/>
      <c r="CG55" s="4"/>
      <c r="CH55" s="4"/>
      <c r="CI55" s="4"/>
      <c r="CJ55" s="4"/>
      <c r="CK55" s="4"/>
      <c r="CL55" s="4"/>
      <c r="CM55" s="4"/>
      <c r="CN55" s="4"/>
      <c r="CO55" s="4"/>
      <c r="CP55" s="4"/>
      <c r="CQ55" s="4"/>
      <c r="CR55" s="4"/>
      <c r="CS55" s="4"/>
      <c r="CT55" s="4"/>
    </row>
    <row r="56" spans="1:98" customFormat="1" ht="18" customHeight="1" thickBot="1" x14ac:dyDescent="0.3">
      <c r="A56" s="173"/>
      <c r="B56" s="32"/>
      <c r="C56" s="33"/>
      <c r="D56" s="33"/>
      <c r="E56" s="32"/>
      <c r="F56" s="32"/>
      <c r="G56" s="239" t="s">
        <v>18</v>
      </c>
      <c r="H56" s="240" t="s">
        <v>118</v>
      </c>
      <c r="I56" s="637" t="s">
        <v>240</v>
      </c>
      <c r="J56" s="638"/>
      <c r="K56" s="638"/>
      <c r="L56" s="638"/>
      <c r="M56" s="638"/>
      <c r="N56" s="638"/>
      <c r="O56" s="638"/>
      <c r="P56" s="638"/>
      <c r="Q56" s="638"/>
      <c r="R56" s="638"/>
      <c r="S56" s="638"/>
      <c r="T56" s="638"/>
      <c r="U56" s="638"/>
      <c r="V56" s="639"/>
      <c r="W56" s="32"/>
      <c r="X56" s="32"/>
      <c r="Y56" s="32"/>
      <c r="Z56" s="33"/>
      <c r="AA56" s="32"/>
      <c r="AB56" s="32"/>
      <c r="AC56" s="32"/>
      <c r="AD56" s="32"/>
      <c r="AE56" s="32"/>
      <c r="AF56" s="32"/>
      <c r="BY56" s="4"/>
      <c r="BZ56" s="4"/>
      <c r="CA56" s="4"/>
      <c r="CB56" s="4"/>
      <c r="CC56" s="4"/>
      <c r="CD56" s="4"/>
      <c r="CE56" s="4"/>
      <c r="CF56" s="4"/>
      <c r="CG56" s="4"/>
      <c r="CH56" s="4"/>
      <c r="CI56" s="4"/>
      <c r="CJ56" s="4"/>
      <c r="CK56" s="4"/>
      <c r="CL56" s="4"/>
      <c r="CM56" s="4"/>
      <c r="CN56" s="4"/>
      <c r="CO56" s="4"/>
      <c r="CP56" s="4"/>
      <c r="CQ56" s="4"/>
      <c r="CR56" s="4"/>
      <c r="CS56" s="4"/>
      <c r="CT56" s="4"/>
    </row>
    <row r="57" spans="1:98" customFormat="1" ht="15.95" customHeight="1" x14ac:dyDescent="0.25">
      <c r="A57" s="173"/>
      <c r="B57" s="32"/>
      <c r="C57" s="185" t="s">
        <v>139</v>
      </c>
      <c r="D57" s="33"/>
      <c r="E57" s="32"/>
      <c r="F57" s="640" t="s">
        <v>134</v>
      </c>
      <c r="G57" s="231">
        <v>1</v>
      </c>
      <c r="H57" s="217" t="s">
        <v>119</v>
      </c>
      <c r="I57" s="663" t="s">
        <v>162</v>
      </c>
      <c r="J57" s="664"/>
      <c r="K57" s="664"/>
      <c r="L57" s="664"/>
      <c r="M57" s="664"/>
      <c r="N57" s="664"/>
      <c r="O57" s="664"/>
      <c r="P57" s="664"/>
      <c r="Q57" s="664"/>
      <c r="R57" s="664"/>
      <c r="S57" s="664"/>
      <c r="T57" s="664"/>
      <c r="U57" s="664"/>
      <c r="V57" s="665"/>
      <c r="W57" s="32"/>
      <c r="X57" s="32"/>
      <c r="Y57" s="32"/>
      <c r="Z57" s="33"/>
      <c r="AA57" s="32"/>
      <c r="AB57" s="32"/>
      <c r="AC57" s="32"/>
      <c r="AD57" s="32"/>
      <c r="AE57" s="32"/>
      <c r="AF57" s="32"/>
      <c r="BY57" s="4"/>
      <c r="BZ57" s="4"/>
      <c r="CA57" s="4"/>
      <c r="CB57" s="4"/>
      <c r="CC57" s="4"/>
      <c r="CD57" s="4"/>
      <c r="CE57" s="4"/>
      <c r="CF57" s="4"/>
      <c r="CG57" s="4"/>
      <c r="CH57" s="4"/>
      <c r="CI57" s="4"/>
      <c r="CJ57" s="4"/>
      <c r="CK57" s="4"/>
      <c r="CL57" s="4"/>
      <c r="CM57" s="4"/>
      <c r="CN57" s="4"/>
      <c r="CO57" s="4"/>
      <c r="CP57" s="4"/>
      <c r="CQ57" s="4"/>
      <c r="CR57" s="4"/>
      <c r="CS57" s="4"/>
      <c r="CT57" s="4"/>
    </row>
    <row r="58" spans="1:98" customFormat="1" ht="15.95" customHeight="1" x14ac:dyDescent="0.25">
      <c r="A58" s="173"/>
      <c r="B58" s="32"/>
      <c r="C58" s="187" t="s">
        <v>146</v>
      </c>
      <c r="D58" s="187"/>
      <c r="E58" s="32"/>
      <c r="F58" s="641"/>
      <c r="G58" s="232">
        <v>2</v>
      </c>
      <c r="H58" s="218" t="s">
        <v>120</v>
      </c>
      <c r="I58" s="666" t="s">
        <v>163</v>
      </c>
      <c r="J58" s="667"/>
      <c r="K58" s="667"/>
      <c r="L58" s="667"/>
      <c r="M58" s="667"/>
      <c r="N58" s="667"/>
      <c r="O58" s="667"/>
      <c r="P58" s="667"/>
      <c r="Q58" s="667"/>
      <c r="R58" s="667"/>
      <c r="S58" s="667"/>
      <c r="T58" s="667"/>
      <c r="U58" s="667"/>
      <c r="V58" s="668"/>
      <c r="W58" s="32"/>
      <c r="X58" s="32"/>
      <c r="Y58" s="32"/>
      <c r="Z58" s="33"/>
      <c r="AA58" s="32"/>
      <c r="AB58" s="32"/>
      <c r="AC58" s="32"/>
      <c r="AD58" s="32"/>
      <c r="AE58" s="32"/>
      <c r="AF58" s="32"/>
      <c r="BY58" s="4"/>
      <c r="BZ58" s="4"/>
      <c r="CA58" s="4"/>
      <c r="CB58" s="4"/>
      <c r="CC58" s="4"/>
      <c r="CD58" s="4"/>
      <c r="CE58" s="4"/>
      <c r="CF58" s="4"/>
      <c r="CG58" s="4"/>
      <c r="CH58" s="4"/>
      <c r="CI58" s="4"/>
      <c r="CJ58" s="4"/>
      <c r="CK58" s="4"/>
      <c r="CL58" s="4"/>
      <c r="CM58" s="4"/>
      <c r="CN58" s="4"/>
      <c r="CO58" s="4"/>
      <c r="CP58" s="4"/>
      <c r="CQ58" s="4"/>
      <c r="CR58" s="4"/>
      <c r="CS58" s="4"/>
      <c r="CT58" s="4"/>
    </row>
    <row r="59" spans="1:98" customFormat="1" ht="15.95" customHeight="1" x14ac:dyDescent="0.25">
      <c r="A59" s="173"/>
      <c r="B59" s="32"/>
      <c r="C59" s="187" t="s">
        <v>147</v>
      </c>
      <c r="D59" s="187"/>
      <c r="E59" s="32"/>
      <c r="F59" s="641"/>
      <c r="G59" s="232">
        <v>3</v>
      </c>
      <c r="H59" s="219" t="s">
        <v>121</v>
      </c>
      <c r="I59" s="666" t="s">
        <v>164</v>
      </c>
      <c r="J59" s="667"/>
      <c r="K59" s="667"/>
      <c r="L59" s="667"/>
      <c r="M59" s="667"/>
      <c r="N59" s="667"/>
      <c r="O59" s="667"/>
      <c r="P59" s="667"/>
      <c r="Q59" s="667"/>
      <c r="R59" s="667"/>
      <c r="S59" s="667"/>
      <c r="T59" s="667"/>
      <c r="U59" s="667"/>
      <c r="V59" s="668"/>
      <c r="W59" s="32"/>
      <c r="X59" s="32"/>
      <c r="Y59" s="32"/>
      <c r="Z59" s="33"/>
      <c r="AA59" s="32"/>
      <c r="AB59" s="32"/>
      <c r="AC59" s="32"/>
      <c r="AD59" s="32"/>
      <c r="AE59" s="32"/>
      <c r="AF59" s="32"/>
      <c r="BY59" s="4"/>
      <c r="BZ59" s="4"/>
      <c r="CA59" s="4"/>
      <c r="CB59" s="4"/>
      <c r="CC59" s="4"/>
      <c r="CD59" s="4"/>
      <c r="CE59" s="4"/>
      <c r="CF59" s="4"/>
      <c r="CG59" s="4"/>
      <c r="CH59" s="4"/>
      <c r="CI59" s="4"/>
      <c r="CJ59" s="4"/>
      <c r="CK59" s="4"/>
      <c r="CL59" s="4"/>
      <c r="CM59" s="4"/>
      <c r="CN59" s="4"/>
      <c r="CO59" s="4"/>
      <c r="CP59" s="4"/>
      <c r="CQ59" s="4"/>
      <c r="CR59" s="4"/>
      <c r="CS59" s="4"/>
      <c r="CT59" s="4"/>
    </row>
    <row r="60" spans="1:98" customFormat="1" ht="15.95" customHeight="1" x14ac:dyDescent="0.25">
      <c r="A60" s="173"/>
      <c r="B60" s="32"/>
      <c r="C60" s="215" t="s">
        <v>115</v>
      </c>
      <c r="D60" s="187"/>
      <c r="E60" s="32"/>
      <c r="F60" s="641"/>
      <c r="G60" s="232">
        <v>4</v>
      </c>
      <c r="H60" s="218" t="s">
        <v>122</v>
      </c>
      <c r="I60" s="666" t="s">
        <v>169</v>
      </c>
      <c r="J60" s="667"/>
      <c r="K60" s="667"/>
      <c r="L60" s="667"/>
      <c r="M60" s="667"/>
      <c r="N60" s="667"/>
      <c r="O60" s="667"/>
      <c r="P60" s="667"/>
      <c r="Q60" s="667"/>
      <c r="R60" s="667"/>
      <c r="S60" s="667"/>
      <c r="T60" s="667"/>
      <c r="U60" s="667"/>
      <c r="V60" s="668"/>
      <c r="W60" s="32"/>
      <c r="X60" s="32"/>
      <c r="Y60" s="32"/>
      <c r="Z60" s="33"/>
      <c r="AA60" s="32"/>
      <c r="AB60" s="32"/>
      <c r="AC60" s="32"/>
      <c r="AD60" s="32"/>
      <c r="AE60" s="32"/>
      <c r="AF60" s="32"/>
      <c r="BY60" s="4"/>
      <c r="BZ60" s="4"/>
      <c r="CA60" s="4"/>
      <c r="CB60" s="4"/>
      <c r="CC60" s="4"/>
      <c r="CD60" s="4"/>
      <c r="CE60" s="4"/>
      <c r="CF60" s="4"/>
      <c r="CG60" s="4"/>
      <c r="CH60" s="4"/>
      <c r="CI60" s="4"/>
      <c r="CJ60" s="4"/>
      <c r="CK60" s="4"/>
      <c r="CL60" s="4"/>
      <c r="CM60" s="4"/>
      <c r="CN60" s="4"/>
      <c r="CO60" s="4"/>
      <c r="CP60" s="4"/>
      <c r="CQ60" s="4"/>
      <c r="CR60" s="4"/>
      <c r="CS60" s="4"/>
      <c r="CT60" s="4"/>
    </row>
    <row r="61" spans="1:98" customFormat="1" ht="15.95" customHeight="1" x14ac:dyDescent="0.25">
      <c r="A61" s="173"/>
      <c r="B61" s="32"/>
      <c r="C61" s="32"/>
      <c r="D61" s="32"/>
      <c r="E61" s="32"/>
      <c r="F61" s="641"/>
      <c r="G61" s="232">
        <v>5</v>
      </c>
      <c r="H61" s="219" t="s">
        <v>123</v>
      </c>
      <c r="I61" s="666" t="s">
        <v>165</v>
      </c>
      <c r="J61" s="667"/>
      <c r="K61" s="667"/>
      <c r="L61" s="667"/>
      <c r="M61" s="667"/>
      <c r="N61" s="667"/>
      <c r="O61" s="667"/>
      <c r="P61" s="667"/>
      <c r="Q61" s="667"/>
      <c r="R61" s="667"/>
      <c r="S61" s="667"/>
      <c r="T61" s="667"/>
      <c r="U61" s="667"/>
      <c r="V61" s="668"/>
      <c r="W61" s="32"/>
      <c r="X61" s="32"/>
      <c r="Y61" s="32"/>
      <c r="Z61" s="33"/>
      <c r="AA61" s="32"/>
      <c r="AB61" s="32"/>
      <c r="AC61" s="32"/>
      <c r="AD61" s="32"/>
      <c r="AE61" s="32"/>
      <c r="AF61" s="32"/>
      <c r="BY61" s="4"/>
      <c r="BZ61" s="4"/>
      <c r="CA61" s="4"/>
      <c r="CB61" s="4"/>
      <c r="CC61" s="4"/>
      <c r="CD61" s="4"/>
      <c r="CE61" s="4"/>
      <c r="CF61" s="4"/>
      <c r="CG61" s="4"/>
      <c r="CH61" s="4"/>
      <c r="CI61" s="4"/>
      <c r="CJ61" s="4"/>
      <c r="CK61" s="4"/>
      <c r="CL61" s="4"/>
      <c r="CM61" s="4"/>
      <c r="CN61" s="4"/>
      <c r="CO61" s="4"/>
      <c r="CP61" s="4"/>
      <c r="CQ61" s="4"/>
      <c r="CR61" s="4"/>
      <c r="CS61" s="4"/>
      <c r="CT61" s="4"/>
    </row>
    <row r="62" spans="1:98" customFormat="1" ht="15.95" customHeight="1" x14ac:dyDescent="0.25">
      <c r="A62" s="173"/>
      <c r="B62" s="32"/>
      <c r="C62" s="32"/>
      <c r="D62" s="32"/>
      <c r="E62" s="32"/>
      <c r="F62" s="641"/>
      <c r="G62" s="232">
        <v>6</v>
      </c>
      <c r="H62" s="218" t="s">
        <v>124</v>
      </c>
      <c r="I62" s="666" t="s">
        <v>166</v>
      </c>
      <c r="J62" s="667"/>
      <c r="K62" s="667"/>
      <c r="L62" s="667"/>
      <c r="M62" s="667"/>
      <c r="N62" s="667"/>
      <c r="O62" s="667"/>
      <c r="P62" s="667"/>
      <c r="Q62" s="667"/>
      <c r="R62" s="667"/>
      <c r="S62" s="667"/>
      <c r="T62" s="667"/>
      <c r="U62" s="667"/>
      <c r="V62" s="668"/>
      <c r="W62" s="32"/>
      <c r="X62" s="32"/>
      <c r="Y62" s="32"/>
      <c r="Z62" s="33"/>
      <c r="AA62" s="32"/>
      <c r="AB62" s="32"/>
      <c r="AC62" s="32"/>
      <c r="AD62" s="32"/>
      <c r="AE62" s="32"/>
      <c r="AF62" s="32"/>
      <c r="BY62" s="4"/>
      <c r="BZ62" s="4"/>
      <c r="CA62" s="4"/>
      <c r="CB62" s="4"/>
      <c r="CC62" s="4"/>
      <c r="CD62" s="4"/>
      <c r="CE62" s="4"/>
      <c r="CF62" s="4"/>
      <c r="CG62" s="4"/>
      <c r="CH62" s="4"/>
      <c r="CI62" s="4"/>
      <c r="CJ62" s="4"/>
      <c r="CK62" s="4"/>
      <c r="CL62" s="4"/>
      <c r="CM62" s="4"/>
      <c r="CN62" s="4"/>
      <c r="CO62" s="4"/>
      <c r="CP62" s="4"/>
      <c r="CQ62" s="4"/>
      <c r="CR62" s="4"/>
      <c r="CS62" s="4"/>
      <c r="CT62" s="4"/>
    </row>
    <row r="63" spans="1:98" customFormat="1" ht="15.95" customHeight="1" x14ac:dyDescent="0.25">
      <c r="A63" s="173"/>
      <c r="B63" s="32"/>
      <c r="C63" s="32"/>
      <c r="D63" s="32"/>
      <c r="E63" s="32"/>
      <c r="F63" s="641"/>
      <c r="G63" s="232">
        <v>7</v>
      </c>
      <c r="H63" s="219" t="s">
        <v>125</v>
      </c>
      <c r="I63" s="666" t="s">
        <v>167</v>
      </c>
      <c r="J63" s="667"/>
      <c r="K63" s="667"/>
      <c r="L63" s="667"/>
      <c r="M63" s="667"/>
      <c r="N63" s="667"/>
      <c r="O63" s="667"/>
      <c r="P63" s="667"/>
      <c r="Q63" s="667"/>
      <c r="R63" s="667"/>
      <c r="S63" s="667"/>
      <c r="T63" s="667"/>
      <c r="U63" s="667"/>
      <c r="V63" s="668"/>
      <c r="W63" s="32"/>
      <c r="X63" s="32"/>
      <c r="Y63" s="32"/>
      <c r="Z63" s="33"/>
      <c r="AA63" s="32"/>
      <c r="AB63" s="32"/>
      <c r="AC63" s="32"/>
      <c r="AD63" s="32"/>
      <c r="AE63" s="32"/>
      <c r="AF63" s="32"/>
      <c r="BY63" s="4"/>
      <c r="BZ63" s="4"/>
      <c r="CA63" s="4"/>
      <c r="CB63" s="4"/>
      <c r="CC63" s="4"/>
      <c r="CD63" s="4"/>
      <c r="CE63" s="4"/>
      <c r="CF63" s="4"/>
      <c r="CG63" s="4"/>
      <c r="CH63" s="4"/>
      <c r="CI63" s="4"/>
      <c r="CJ63" s="4"/>
      <c r="CK63" s="4"/>
      <c r="CL63" s="4"/>
      <c r="CM63" s="4"/>
      <c r="CN63" s="4"/>
      <c r="CO63" s="4"/>
      <c r="CP63" s="4"/>
      <c r="CQ63" s="4"/>
      <c r="CR63" s="4"/>
      <c r="CS63" s="4"/>
      <c r="CT63" s="4"/>
    </row>
    <row r="64" spans="1:98" customFormat="1" ht="15.95" customHeight="1" thickBot="1" x14ac:dyDescent="0.3">
      <c r="A64" s="173"/>
      <c r="B64" s="32"/>
      <c r="C64" s="32"/>
      <c r="D64" s="32"/>
      <c r="E64" s="32"/>
      <c r="F64" s="642"/>
      <c r="G64" s="233">
        <v>8</v>
      </c>
      <c r="H64" s="220" t="s">
        <v>126</v>
      </c>
      <c r="I64" s="669" t="s">
        <v>168</v>
      </c>
      <c r="J64" s="670"/>
      <c r="K64" s="670"/>
      <c r="L64" s="670"/>
      <c r="M64" s="670"/>
      <c r="N64" s="670"/>
      <c r="O64" s="670"/>
      <c r="P64" s="670"/>
      <c r="Q64" s="670"/>
      <c r="R64" s="670"/>
      <c r="S64" s="670"/>
      <c r="T64" s="670"/>
      <c r="U64" s="670"/>
      <c r="V64" s="671"/>
      <c r="W64" s="32"/>
      <c r="X64" s="32"/>
      <c r="Y64" s="32"/>
      <c r="Z64" s="33"/>
      <c r="AA64" s="32"/>
      <c r="AB64" s="32"/>
      <c r="AC64" s="32"/>
      <c r="AD64" s="32"/>
      <c r="AE64" s="32"/>
      <c r="AF64" s="32"/>
      <c r="BY64" s="4"/>
      <c r="BZ64" s="4"/>
      <c r="CA64" s="4"/>
      <c r="CB64" s="4"/>
      <c r="CC64" s="4"/>
      <c r="CD64" s="4"/>
      <c r="CE64" s="4"/>
      <c r="CF64" s="4"/>
      <c r="CG64" s="4"/>
      <c r="CH64" s="4"/>
      <c r="CI64" s="4"/>
      <c r="CJ64" s="4"/>
      <c r="CK64" s="4"/>
      <c r="CL64" s="4"/>
      <c r="CM64" s="4"/>
      <c r="CN64" s="4"/>
      <c r="CO64" s="4"/>
      <c r="CP64" s="4"/>
      <c r="CQ64" s="4"/>
      <c r="CR64" s="4"/>
      <c r="CS64" s="4"/>
      <c r="CT64" s="4"/>
    </row>
    <row r="65" spans="1:98" customFormat="1" ht="14.25" hidden="1" customHeight="1" x14ac:dyDescent="0.25">
      <c r="A65" s="173"/>
      <c r="B65" s="33"/>
      <c r="C65" s="188"/>
      <c r="D65" s="188"/>
      <c r="E65" s="186"/>
      <c r="F65" s="186"/>
      <c r="G65" s="186"/>
      <c r="H65" s="186"/>
      <c r="I65" s="186"/>
      <c r="J65" s="186"/>
      <c r="K65" s="186"/>
      <c r="L65" s="186"/>
      <c r="M65" s="186"/>
      <c r="N65" s="186"/>
      <c r="O65" s="186"/>
      <c r="P65" s="186"/>
      <c r="Q65" s="186"/>
      <c r="R65" s="186"/>
      <c r="S65" s="186"/>
      <c r="T65" s="186"/>
      <c r="U65" s="186"/>
      <c r="V65" s="186"/>
      <c r="W65" s="186"/>
      <c r="X65" s="186"/>
      <c r="Y65" s="186"/>
      <c r="Z65" s="186"/>
      <c r="AA65" s="186"/>
      <c r="AB65" s="186"/>
      <c r="AC65" s="186"/>
      <c r="AD65" s="186"/>
      <c r="AE65" s="186"/>
      <c r="AF65" s="186"/>
      <c r="BY65" s="4"/>
      <c r="BZ65" s="4"/>
      <c r="CA65" s="4"/>
      <c r="CB65" s="4"/>
      <c r="CC65" s="4"/>
      <c r="CD65" s="4"/>
      <c r="CE65" s="4"/>
      <c r="CF65" s="4"/>
      <c r="CG65" s="4"/>
      <c r="CH65" s="4"/>
      <c r="CI65" s="4"/>
      <c r="CJ65" s="4"/>
      <c r="CK65" s="4"/>
      <c r="CL65" s="4"/>
      <c r="CM65" s="4"/>
      <c r="CN65" s="4"/>
      <c r="CO65" s="4"/>
      <c r="CP65" s="4"/>
      <c r="CQ65" s="4"/>
      <c r="CR65" s="4"/>
      <c r="CS65" s="4"/>
      <c r="CT65" s="4"/>
    </row>
    <row r="66" spans="1:98" customFormat="1" ht="12.75" hidden="1" customHeight="1" x14ac:dyDescent="0.25">
      <c r="A66" s="173"/>
      <c r="B66" s="33"/>
      <c r="C66" s="188"/>
      <c r="D66" s="188"/>
      <c r="E66" s="186"/>
      <c r="F66" s="186"/>
      <c r="G66" s="186"/>
      <c r="H66" s="186"/>
      <c r="I66" s="186"/>
      <c r="J66" s="186"/>
      <c r="K66" s="186"/>
      <c r="L66" s="186"/>
      <c r="M66" s="186"/>
      <c r="N66" s="186"/>
      <c r="O66" s="186"/>
      <c r="P66" s="186"/>
      <c r="Q66" s="186"/>
      <c r="R66" s="186"/>
      <c r="S66" s="186"/>
      <c r="T66" s="186"/>
      <c r="U66" s="186"/>
      <c r="V66" s="186"/>
      <c r="W66" s="186"/>
      <c r="X66" s="186"/>
      <c r="Y66" s="186"/>
      <c r="Z66" s="186"/>
      <c r="AA66" s="186"/>
      <c r="AB66" s="186"/>
      <c r="AC66" s="186"/>
      <c r="AD66" s="186"/>
      <c r="AE66" s="186"/>
      <c r="AF66" s="186"/>
      <c r="BY66" s="4"/>
      <c r="BZ66" s="4"/>
      <c r="CA66" s="4"/>
      <c r="CB66" s="4"/>
      <c r="CC66" s="4"/>
      <c r="CD66" s="4"/>
      <c r="CE66" s="4"/>
      <c r="CF66" s="4"/>
      <c r="CG66" s="4"/>
      <c r="CH66" s="4"/>
      <c r="CI66" s="4"/>
      <c r="CJ66" s="4"/>
      <c r="CK66" s="4"/>
      <c r="CL66" s="4"/>
      <c r="CM66" s="4"/>
      <c r="CN66" s="4"/>
      <c r="CO66" s="4"/>
      <c r="CP66" s="4"/>
      <c r="CQ66" s="4"/>
      <c r="CR66" s="4"/>
      <c r="CS66" s="4"/>
      <c r="CT66" s="4"/>
    </row>
    <row r="67" spans="1:98" customFormat="1" ht="17.25" hidden="1" customHeight="1" x14ac:dyDescent="0.25">
      <c r="A67" s="173"/>
      <c r="B67" s="185"/>
      <c r="C67" s="33"/>
      <c r="D67" s="33"/>
      <c r="E67" s="32"/>
      <c r="F67" s="32"/>
      <c r="G67" s="32"/>
      <c r="H67" s="32"/>
      <c r="I67" s="32"/>
      <c r="J67" s="32"/>
      <c r="K67" s="32"/>
      <c r="L67" s="32"/>
      <c r="M67" s="32"/>
      <c r="N67" s="32"/>
      <c r="O67" s="32"/>
      <c r="P67" s="32"/>
      <c r="Q67" s="32"/>
      <c r="R67" s="32"/>
      <c r="S67" s="32"/>
      <c r="T67" s="32"/>
      <c r="U67" s="32"/>
      <c r="V67" s="32"/>
      <c r="W67" s="32"/>
      <c r="X67" s="32"/>
      <c r="Y67" s="32"/>
      <c r="Z67" s="33"/>
      <c r="AA67" s="32"/>
      <c r="AB67" s="32"/>
      <c r="AC67" s="32"/>
      <c r="AD67" s="32"/>
      <c r="AE67" s="32"/>
      <c r="AF67" s="32"/>
      <c r="BY67" s="4"/>
      <c r="BZ67" s="4"/>
      <c r="CA67" s="4"/>
      <c r="CB67" s="4"/>
      <c r="CC67" s="4"/>
      <c r="CD67" s="4"/>
      <c r="CE67" s="4"/>
      <c r="CF67" s="4"/>
      <c r="CG67" s="4"/>
      <c r="CH67" s="4"/>
      <c r="CI67" s="4"/>
      <c r="CJ67" s="4"/>
      <c r="CK67" s="4"/>
      <c r="CL67" s="4"/>
      <c r="CM67" s="4"/>
      <c r="CN67" s="4"/>
      <c r="CO67" s="4"/>
      <c r="CP67" s="4"/>
      <c r="CQ67" s="4"/>
      <c r="CR67" s="4"/>
      <c r="CS67" s="4"/>
      <c r="CT67" s="4"/>
    </row>
    <row r="68" spans="1:98" customFormat="1" ht="15" hidden="1" x14ac:dyDescent="0.25">
      <c r="A68" s="173"/>
      <c r="B68" s="32"/>
      <c r="C68" s="187"/>
      <c r="D68" s="187"/>
      <c r="E68" s="189"/>
      <c r="F68" s="32"/>
      <c r="G68" s="646" t="s">
        <v>131</v>
      </c>
      <c r="H68" s="646"/>
      <c r="I68" s="646"/>
      <c r="J68" s="646"/>
      <c r="K68" s="646"/>
      <c r="L68" s="646"/>
      <c r="M68" s="646"/>
      <c r="N68" s="646"/>
      <c r="O68" s="646"/>
      <c r="P68" s="646"/>
      <c r="Q68" s="646"/>
      <c r="R68" s="646"/>
      <c r="S68" s="646"/>
      <c r="T68" s="646"/>
      <c r="U68" s="646"/>
      <c r="V68" s="646"/>
      <c r="W68" s="646"/>
      <c r="X68" s="32"/>
      <c r="Y68" s="32"/>
      <c r="Z68" s="32"/>
      <c r="AA68" s="190"/>
      <c r="AB68" s="190"/>
      <c r="AC68" s="190"/>
      <c r="AD68" s="190"/>
      <c r="AE68" s="190"/>
      <c r="AF68" s="190"/>
      <c r="BY68" s="4"/>
      <c r="BZ68" s="4"/>
      <c r="CA68" s="4"/>
      <c r="CB68" s="4"/>
      <c r="CC68" s="4"/>
      <c r="CD68" s="4"/>
      <c r="CE68" s="4"/>
      <c r="CF68" s="4"/>
      <c r="CG68" s="4"/>
      <c r="CH68" s="4"/>
      <c r="CI68" s="4"/>
      <c r="CJ68" s="4"/>
      <c r="CK68" s="4"/>
      <c r="CL68" s="4"/>
      <c r="CM68" s="4"/>
      <c r="CN68" s="4"/>
      <c r="CO68" s="4"/>
      <c r="CP68" s="4"/>
      <c r="CQ68" s="4"/>
      <c r="CR68" s="4"/>
      <c r="CS68" s="4"/>
      <c r="CT68" s="4"/>
    </row>
    <row r="69" spans="1:98" customFormat="1" ht="15" hidden="1" customHeight="1" x14ac:dyDescent="0.25">
      <c r="A69" s="173"/>
      <c r="B69" s="32"/>
      <c r="C69" s="187"/>
      <c r="D69" s="187"/>
      <c r="E69" s="32"/>
      <c r="F69" s="32"/>
      <c r="G69" s="647" t="s">
        <v>132</v>
      </c>
      <c r="H69" s="647"/>
      <c r="I69" s="647"/>
      <c r="J69" s="648" t="s">
        <v>133</v>
      </c>
      <c r="K69" s="648"/>
      <c r="L69" s="648"/>
      <c r="M69" s="648"/>
      <c r="N69" s="648"/>
      <c r="O69" s="648"/>
      <c r="P69" s="648"/>
      <c r="Q69" s="648"/>
      <c r="R69" s="648"/>
      <c r="S69" s="648"/>
      <c r="T69" s="648"/>
      <c r="U69" s="648"/>
      <c r="V69" s="648"/>
      <c r="W69" s="648"/>
      <c r="X69" s="32"/>
      <c r="Y69" s="32"/>
      <c r="Z69" s="33"/>
      <c r="AA69" s="191"/>
      <c r="AB69" s="191"/>
      <c r="AC69" s="191"/>
      <c r="AD69" s="191"/>
      <c r="AE69" s="191"/>
      <c r="AF69" s="191"/>
      <c r="BY69" s="4"/>
      <c r="BZ69" s="4"/>
      <c r="CA69" s="4"/>
      <c r="CB69" s="4"/>
      <c r="CC69" s="4"/>
      <c r="CD69" s="4"/>
      <c r="CE69" s="4"/>
      <c r="CF69" s="4"/>
      <c r="CG69" s="4"/>
      <c r="CH69" s="4"/>
      <c r="CI69" s="4"/>
      <c r="CJ69" s="4"/>
      <c r="CK69" s="4"/>
      <c r="CL69" s="4"/>
      <c r="CM69" s="4"/>
      <c r="CN69" s="4"/>
      <c r="CO69" s="4"/>
      <c r="CP69" s="4"/>
      <c r="CQ69" s="4"/>
      <c r="CR69" s="4"/>
      <c r="CS69" s="4"/>
      <c r="CT69" s="4"/>
    </row>
    <row r="70" spans="1:98" customFormat="1" ht="15" hidden="1" customHeight="1" x14ac:dyDescent="0.25">
      <c r="A70" s="173"/>
      <c r="B70" s="32"/>
      <c r="C70" s="187"/>
      <c r="D70" s="187"/>
      <c r="E70" s="32"/>
      <c r="F70" s="32"/>
      <c r="G70" s="211" t="e">
        <f>I71+1</f>
        <v>#REF!</v>
      </c>
      <c r="H70" s="212" t="s">
        <v>2</v>
      </c>
      <c r="I70" s="211">
        <v>100</v>
      </c>
      <c r="J70" s="636" t="s">
        <v>140</v>
      </c>
      <c r="K70" s="636"/>
      <c r="L70" s="636"/>
      <c r="M70" s="636"/>
      <c r="N70" s="636"/>
      <c r="O70" s="636"/>
      <c r="P70" s="636"/>
      <c r="Q70" s="636"/>
      <c r="R70" s="636"/>
      <c r="S70" s="636"/>
      <c r="T70" s="636"/>
      <c r="U70" s="636"/>
      <c r="V70" s="636"/>
      <c r="W70" s="636"/>
      <c r="X70" s="32"/>
      <c r="Y70" s="192"/>
      <c r="Z70" s="193"/>
      <c r="AA70" s="194"/>
      <c r="AB70" s="194"/>
      <c r="AC70" s="194"/>
      <c r="AD70" s="194"/>
      <c r="AE70" s="194"/>
      <c r="AF70" s="194"/>
      <c r="BY70" s="4"/>
      <c r="BZ70" s="4"/>
      <c r="CA70" s="4"/>
      <c r="CB70" s="4"/>
      <c r="CC70" s="4"/>
      <c r="CD70" s="4"/>
      <c r="CE70" s="4"/>
      <c r="CF70" s="4"/>
      <c r="CG70" s="4"/>
      <c r="CH70" s="4"/>
      <c r="CI70" s="4"/>
      <c r="CJ70" s="4"/>
      <c r="CK70" s="4"/>
      <c r="CL70" s="4"/>
      <c r="CM70" s="4"/>
      <c r="CN70" s="4"/>
      <c r="CO70" s="4"/>
      <c r="CP70" s="4"/>
      <c r="CQ70" s="4"/>
      <c r="CR70" s="4"/>
      <c r="CS70" s="4"/>
      <c r="CT70" s="4"/>
    </row>
    <row r="71" spans="1:98" customFormat="1" ht="15" hidden="1" customHeight="1" x14ac:dyDescent="0.25">
      <c r="A71" s="173"/>
      <c r="B71" s="32"/>
      <c r="C71" s="187"/>
      <c r="D71" s="187"/>
      <c r="E71" s="32"/>
      <c r="F71" s="32"/>
      <c r="G71" s="211" t="e">
        <f>I72+1</f>
        <v>#REF!</v>
      </c>
      <c r="H71" s="212" t="s">
        <v>2</v>
      </c>
      <c r="I71" s="213" t="e">
        <f>ROUNDDOWN(G71+($I$70-G71)/2,0)</f>
        <v>#REF!</v>
      </c>
      <c r="J71" s="636" t="s">
        <v>141</v>
      </c>
      <c r="K71" s="636"/>
      <c r="L71" s="636"/>
      <c r="M71" s="636"/>
      <c r="N71" s="636"/>
      <c r="O71" s="636"/>
      <c r="P71" s="636"/>
      <c r="Q71" s="636"/>
      <c r="R71" s="636"/>
      <c r="S71" s="636"/>
      <c r="T71" s="636"/>
      <c r="U71" s="636"/>
      <c r="V71" s="636"/>
      <c r="W71" s="636"/>
      <c r="X71" s="32"/>
      <c r="Y71" s="192"/>
      <c r="Z71" s="193"/>
      <c r="AA71" s="194"/>
      <c r="AB71" s="194"/>
      <c r="AC71" s="194"/>
      <c r="AD71" s="194"/>
      <c r="AE71" s="194"/>
      <c r="AF71" s="194"/>
      <c r="BY71" s="4"/>
      <c r="BZ71" s="4"/>
      <c r="CA71" s="4"/>
      <c r="CB71" s="4"/>
      <c r="CC71" s="4"/>
      <c r="CD71" s="4"/>
      <c r="CE71" s="4"/>
      <c r="CF71" s="4"/>
      <c r="CG71" s="4"/>
      <c r="CH71" s="4"/>
      <c r="CI71" s="4"/>
      <c r="CJ71" s="4"/>
      <c r="CK71" s="4"/>
      <c r="CL71" s="4"/>
      <c r="CM71" s="4"/>
      <c r="CN71" s="4"/>
      <c r="CO71" s="4"/>
      <c r="CP71" s="4"/>
      <c r="CQ71" s="4"/>
      <c r="CR71" s="4"/>
      <c r="CS71" s="4"/>
      <c r="CT71" s="4"/>
    </row>
    <row r="72" spans="1:98" customFormat="1" ht="12.75" hidden="1" customHeight="1" x14ac:dyDescent="0.25">
      <c r="A72" s="173"/>
      <c r="B72" s="32"/>
      <c r="C72" s="195"/>
      <c r="D72" s="195"/>
      <c r="E72" s="32"/>
      <c r="F72" s="32"/>
      <c r="G72" s="214" t="e">
        <f>#REF!</f>
        <v>#REF!</v>
      </c>
      <c r="H72" s="212" t="s">
        <v>2</v>
      </c>
      <c r="I72" s="213" t="e">
        <f>ROUNDDOWN(G72+($I$70-G72)/3,0)</f>
        <v>#REF!</v>
      </c>
      <c r="J72" s="636" t="s">
        <v>142</v>
      </c>
      <c r="K72" s="636"/>
      <c r="L72" s="636"/>
      <c r="M72" s="636"/>
      <c r="N72" s="636"/>
      <c r="O72" s="636"/>
      <c r="P72" s="636"/>
      <c r="Q72" s="636"/>
      <c r="R72" s="636"/>
      <c r="S72" s="636"/>
      <c r="T72" s="636"/>
      <c r="U72" s="636"/>
      <c r="V72" s="636"/>
      <c r="W72" s="636"/>
      <c r="X72" s="32"/>
      <c r="Y72" s="196"/>
      <c r="Z72" s="193"/>
      <c r="AA72" s="194"/>
      <c r="AB72" s="194"/>
      <c r="AC72" s="194"/>
      <c r="AD72" s="194"/>
      <c r="AE72" s="194"/>
      <c r="AF72" s="194"/>
      <c r="BY72" s="4"/>
      <c r="BZ72" s="4"/>
      <c r="CA72" s="4"/>
      <c r="CB72" s="4"/>
      <c r="CC72" s="4"/>
      <c r="CD72" s="4"/>
      <c r="CE72" s="4"/>
      <c r="CF72" s="4"/>
      <c r="CG72" s="4"/>
      <c r="CH72" s="4"/>
      <c r="CI72" s="4"/>
      <c r="CJ72" s="4"/>
      <c r="CK72" s="4"/>
      <c r="CL72" s="4"/>
      <c r="CM72" s="4"/>
      <c r="CN72" s="4"/>
      <c r="CO72" s="4"/>
      <c r="CP72" s="4"/>
      <c r="CQ72" s="4"/>
      <c r="CR72" s="4"/>
      <c r="CS72" s="4"/>
      <c r="CT72" s="4"/>
    </row>
    <row r="73" spans="1:98" customFormat="1" ht="15" hidden="1" x14ac:dyDescent="0.25">
      <c r="A73" s="173"/>
      <c r="B73" s="32"/>
      <c r="C73" s="33"/>
      <c r="D73" s="33"/>
      <c r="E73" s="32"/>
      <c r="F73" s="32"/>
      <c r="G73" s="211">
        <v>0</v>
      </c>
      <c r="H73" s="212" t="s">
        <v>2</v>
      </c>
      <c r="I73" s="211" t="e">
        <f>G72-1</f>
        <v>#REF!</v>
      </c>
      <c r="J73" s="636" t="s">
        <v>143</v>
      </c>
      <c r="K73" s="636"/>
      <c r="L73" s="636"/>
      <c r="M73" s="636"/>
      <c r="N73" s="636"/>
      <c r="O73" s="636"/>
      <c r="P73" s="636"/>
      <c r="Q73" s="636"/>
      <c r="R73" s="636"/>
      <c r="S73" s="636"/>
      <c r="T73" s="636"/>
      <c r="U73" s="636"/>
      <c r="V73" s="636"/>
      <c r="W73" s="636"/>
      <c r="X73" s="32"/>
      <c r="Y73" s="192"/>
      <c r="Z73" s="193"/>
      <c r="AA73" s="192"/>
      <c r="AB73" s="192"/>
      <c r="AC73" s="192"/>
      <c r="AD73" s="192"/>
      <c r="AE73" s="192"/>
      <c r="AF73" s="192"/>
      <c r="BY73" s="4"/>
      <c r="BZ73" s="4"/>
      <c r="CA73" s="4"/>
      <c r="CB73" s="4"/>
      <c r="CC73" s="4"/>
      <c r="CD73" s="4"/>
      <c r="CE73" s="4"/>
      <c r="CF73" s="4"/>
      <c r="CG73" s="4"/>
      <c r="CH73" s="4"/>
      <c r="CI73" s="4"/>
      <c r="CJ73" s="4"/>
      <c r="CK73" s="4"/>
      <c r="CL73" s="4"/>
      <c r="CM73" s="4"/>
      <c r="CN73" s="4"/>
      <c r="CO73" s="4"/>
      <c r="CP73" s="4"/>
      <c r="CQ73" s="4"/>
      <c r="CR73" s="4"/>
      <c r="CS73" s="4"/>
      <c r="CT73" s="4"/>
    </row>
    <row r="74" spans="1:98" customFormat="1" ht="15" hidden="1" x14ac:dyDescent="0.25">
      <c r="A74" s="173"/>
      <c r="B74" s="32"/>
      <c r="C74" s="33"/>
      <c r="D74" s="33"/>
      <c r="E74" s="32"/>
      <c r="F74" s="32"/>
      <c r="G74" s="647"/>
      <c r="H74" s="647"/>
      <c r="I74" s="647"/>
      <c r="J74" s="648"/>
      <c r="K74" s="648"/>
      <c r="L74" s="648"/>
      <c r="M74" s="648"/>
      <c r="N74" s="648"/>
      <c r="O74" s="648"/>
      <c r="P74" s="648"/>
      <c r="Q74" s="648"/>
      <c r="R74" s="648"/>
      <c r="S74" s="648"/>
      <c r="T74" s="648"/>
      <c r="U74" s="648"/>
      <c r="V74" s="648"/>
      <c r="W74" s="648"/>
      <c r="X74" s="32"/>
      <c r="Y74" s="32"/>
      <c r="Z74" s="33"/>
      <c r="AA74" s="32"/>
      <c r="AB74" s="32"/>
      <c r="AC74" s="32"/>
      <c r="AD74" s="32"/>
      <c r="AE74" s="32"/>
      <c r="AF74" s="32"/>
      <c r="BY74" s="4"/>
      <c r="BZ74" s="4"/>
      <c r="CA74" s="4"/>
      <c r="CB74" s="4"/>
      <c r="CC74" s="4"/>
      <c r="CD74" s="4"/>
      <c r="CE74" s="4"/>
      <c r="CF74" s="4"/>
      <c r="CG74" s="4"/>
      <c r="CH74" s="4"/>
      <c r="CI74" s="4"/>
      <c r="CJ74" s="4"/>
      <c r="CK74" s="4"/>
      <c r="CL74" s="4"/>
      <c r="CM74" s="4"/>
      <c r="CN74" s="4"/>
      <c r="CO74" s="4"/>
      <c r="CP74" s="4"/>
      <c r="CQ74" s="4"/>
      <c r="CR74" s="4"/>
      <c r="CS74" s="4"/>
      <c r="CT74" s="4"/>
    </row>
    <row r="75" spans="1:98" customFormat="1" ht="15" hidden="1" customHeight="1" x14ac:dyDescent="0.25">
      <c r="A75" s="4"/>
      <c r="B75" s="4"/>
      <c r="C75" s="6"/>
      <c r="D75" s="6"/>
      <c r="E75" s="4"/>
      <c r="F75" s="4"/>
      <c r="G75" s="646" t="s">
        <v>131</v>
      </c>
      <c r="H75" s="646"/>
      <c r="I75" s="646"/>
      <c r="J75" s="646"/>
      <c r="K75" s="646"/>
      <c r="L75" s="646"/>
      <c r="M75" s="646"/>
      <c r="N75" s="646"/>
      <c r="O75" s="646"/>
      <c r="P75" s="646"/>
      <c r="Q75" s="646"/>
      <c r="R75" s="646"/>
      <c r="S75" s="646"/>
      <c r="T75" s="646"/>
      <c r="U75" s="646"/>
      <c r="V75" s="646"/>
      <c r="W75" s="646"/>
      <c r="X75" s="4"/>
      <c r="Y75" s="4"/>
      <c r="Z75" s="6"/>
      <c r="AA75" s="4"/>
      <c r="AB75" s="4"/>
      <c r="AC75" s="4"/>
      <c r="AD75" s="4"/>
      <c r="AE75" s="4"/>
      <c r="AF75" s="4"/>
      <c r="BY75" s="4"/>
      <c r="BZ75" s="4"/>
      <c r="CA75" s="4"/>
      <c r="CB75" s="4"/>
      <c r="CC75" s="4"/>
      <c r="CD75" s="4"/>
      <c r="CE75" s="4"/>
      <c r="CF75" s="4"/>
      <c r="CG75" s="4"/>
      <c r="CH75" s="4"/>
      <c r="CI75" s="4"/>
      <c r="CJ75" s="4"/>
      <c r="CK75" s="4"/>
      <c r="CL75" s="4"/>
      <c r="CM75" s="4"/>
      <c r="CN75" s="4"/>
      <c r="CO75" s="4"/>
      <c r="CP75" s="4"/>
      <c r="CQ75" s="4"/>
      <c r="CR75" s="4"/>
      <c r="CS75" s="4"/>
      <c r="CT75" s="4"/>
    </row>
    <row r="76" spans="1:98" customFormat="1" ht="15" hidden="1" customHeight="1" x14ac:dyDescent="0.25">
      <c r="A76" s="4"/>
      <c r="B76" s="4"/>
      <c r="C76" s="6"/>
      <c r="D76" s="6"/>
      <c r="E76" s="4"/>
      <c r="F76" s="4"/>
      <c r="G76" s="647" t="s">
        <v>132</v>
      </c>
      <c r="H76" s="647"/>
      <c r="I76" s="647"/>
      <c r="J76" s="648" t="s">
        <v>133</v>
      </c>
      <c r="K76" s="648"/>
      <c r="L76" s="648"/>
      <c r="M76" s="648"/>
      <c r="N76" s="648"/>
      <c r="O76" s="648"/>
      <c r="P76" s="648"/>
      <c r="Q76" s="648"/>
      <c r="R76" s="648"/>
      <c r="S76" s="648"/>
      <c r="T76" s="648"/>
      <c r="U76" s="648"/>
      <c r="V76" s="648"/>
      <c r="W76" s="648"/>
      <c r="X76" s="4"/>
      <c r="Y76" s="4"/>
      <c r="Z76" s="6"/>
      <c r="AA76" s="4"/>
      <c r="AB76" s="4"/>
      <c r="AC76" s="4"/>
      <c r="AD76" s="4"/>
      <c r="AE76" s="4"/>
      <c r="AF76" s="4"/>
      <c r="BY76" s="4"/>
      <c r="BZ76" s="4"/>
      <c r="CA76" s="4"/>
      <c r="CB76" s="4"/>
      <c r="CC76" s="4"/>
      <c r="CD76" s="4"/>
      <c r="CE76" s="4"/>
      <c r="CF76" s="4"/>
      <c r="CG76" s="4"/>
      <c r="CH76" s="4"/>
      <c r="CI76" s="4"/>
      <c r="CJ76" s="4"/>
      <c r="CK76" s="4"/>
      <c r="CL76" s="4"/>
      <c r="CM76" s="4"/>
      <c r="CN76" s="4"/>
      <c r="CO76" s="4"/>
      <c r="CP76" s="4"/>
      <c r="CQ76" s="4"/>
      <c r="CR76" s="4"/>
      <c r="CS76" s="4"/>
      <c r="CT76" s="4"/>
    </row>
    <row r="77" spans="1:98" ht="15" hidden="1" customHeight="1" x14ac:dyDescent="0.25">
      <c r="C77" s="4"/>
      <c r="D77" s="4"/>
      <c r="G77" s="197" t="e">
        <f>G70</f>
        <v>#REF!</v>
      </c>
      <c r="H77" s="198" t="s">
        <v>2</v>
      </c>
      <c r="I77" s="197">
        <f>I70</f>
        <v>100</v>
      </c>
      <c r="J77" s="636" t="s">
        <v>140</v>
      </c>
      <c r="K77" s="636"/>
      <c r="L77" s="636"/>
      <c r="M77" s="636"/>
      <c r="N77" s="636"/>
      <c r="O77" s="636"/>
      <c r="P77" s="636"/>
      <c r="Q77" s="636"/>
      <c r="R77" s="636"/>
      <c r="S77" s="636"/>
      <c r="T77" s="636"/>
      <c r="U77" s="636"/>
      <c r="V77" s="636"/>
      <c r="W77" s="636"/>
      <c r="Z77" s="4"/>
    </row>
    <row r="78" spans="1:98" ht="15" hidden="1" customHeight="1" x14ac:dyDescent="0.25">
      <c r="C78" s="4"/>
      <c r="D78" s="4"/>
      <c r="G78" s="197" t="e">
        <f t="shared" ref="G78:G80" si="11">G71</f>
        <v>#REF!</v>
      </c>
      <c r="H78" s="198" t="s">
        <v>2</v>
      </c>
      <c r="I78" s="197" t="e">
        <f t="shared" ref="I78:I80" si="12">I71</f>
        <v>#REF!</v>
      </c>
      <c r="J78" s="636" t="s">
        <v>141</v>
      </c>
      <c r="K78" s="636"/>
      <c r="L78" s="636"/>
      <c r="M78" s="636"/>
      <c r="N78" s="636"/>
      <c r="O78" s="636"/>
      <c r="P78" s="636"/>
      <c r="Q78" s="636"/>
      <c r="R78" s="636"/>
      <c r="S78" s="636"/>
      <c r="T78" s="636"/>
      <c r="U78" s="636"/>
      <c r="V78" s="636"/>
      <c r="W78" s="636"/>
    </row>
    <row r="79" spans="1:98" ht="15" hidden="1" customHeight="1" x14ac:dyDescent="0.25">
      <c r="C79" s="4"/>
      <c r="D79" s="4"/>
      <c r="G79" s="197" t="e">
        <f t="shared" si="11"/>
        <v>#REF!</v>
      </c>
      <c r="H79" s="198" t="s">
        <v>2</v>
      </c>
      <c r="I79" s="197" t="e">
        <f t="shared" si="12"/>
        <v>#REF!</v>
      </c>
      <c r="J79" s="636" t="s">
        <v>142</v>
      </c>
      <c r="K79" s="636"/>
      <c r="L79" s="636"/>
      <c r="M79" s="636"/>
      <c r="N79" s="636"/>
      <c r="O79" s="636"/>
      <c r="P79" s="636"/>
      <c r="Q79" s="636"/>
      <c r="R79" s="636"/>
      <c r="S79" s="636"/>
      <c r="T79" s="636"/>
      <c r="U79" s="636"/>
      <c r="V79" s="636"/>
      <c r="W79" s="636"/>
    </row>
    <row r="80" spans="1:98" ht="15" hidden="1" customHeight="1" x14ac:dyDescent="0.25">
      <c r="C80" s="4"/>
      <c r="D80" s="4"/>
      <c r="G80" s="197">
        <f t="shared" si="11"/>
        <v>0</v>
      </c>
      <c r="H80" s="198" t="s">
        <v>2</v>
      </c>
      <c r="I80" s="197" t="e">
        <f t="shared" si="12"/>
        <v>#REF!</v>
      </c>
      <c r="J80" s="636" t="s">
        <v>143</v>
      </c>
      <c r="K80" s="636"/>
      <c r="L80" s="636"/>
      <c r="M80" s="636"/>
      <c r="N80" s="636"/>
      <c r="O80" s="636"/>
      <c r="P80" s="636"/>
      <c r="Q80" s="636"/>
      <c r="R80" s="636"/>
      <c r="S80" s="636"/>
      <c r="T80" s="636"/>
      <c r="U80" s="636"/>
      <c r="V80" s="636"/>
      <c r="W80" s="636"/>
    </row>
    <row r="81" spans="3:23" ht="15" hidden="1" x14ac:dyDescent="0.25"/>
    <row r="82" spans="3:23" ht="15" hidden="1" x14ac:dyDescent="0.25">
      <c r="M82" s="6"/>
      <c r="N82" s="6"/>
      <c r="O82" s="6"/>
      <c r="P82" s="6"/>
      <c r="Q82" s="6"/>
      <c r="R82" s="6"/>
      <c r="S82" s="6"/>
      <c r="T82" s="6"/>
      <c r="U82" s="6"/>
      <c r="V82" s="6"/>
      <c r="W82" s="6"/>
    </row>
    <row r="83" spans="3:23" ht="15" hidden="1" x14ac:dyDescent="0.25"/>
    <row r="84" spans="3:23" ht="15" hidden="1" customHeight="1" x14ac:dyDescent="0.25">
      <c r="C84" s="4"/>
      <c r="D84" s="4"/>
    </row>
    <row r="85" spans="3:23" ht="15" hidden="1" customHeight="1" x14ac:dyDescent="0.25">
      <c r="C85" s="4"/>
      <c r="D85" s="4"/>
    </row>
    <row r="86" spans="3:23" ht="15" hidden="1" x14ac:dyDescent="0.25">
      <c r="C86" s="4"/>
      <c r="D86" s="4"/>
    </row>
    <row r="87" spans="3:23" ht="15" x14ac:dyDescent="0.25">
      <c r="C87" s="4"/>
      <c r="D87" s="4"/>
    </row>
  </sheetData>
  <sheetProtection selectLockedCells="1"/>
  <dataConsolidate/>
  <mergeCells count="42">
    <mergeCell ref="J77:W77"/>
    <mergeCell ref="J78:W78"/>
    <mergeCell ref="J79:W79"/>
    <mergeCell ref="J80:W80"/>
    <mergeCell ref="J73:W73"/>
    <mergeCell ref="G74:I74"/>
    <mergeCell ref="J74:W74"/>
    <mergeCell ref="G75:W75"/>
    <mergeCell ref="G76:I76"/>
    <mergeCell ref="J76:W76"/>
    <mergeCell ref="J72:W72"/>
    <mergeCell ref="I56:V56"/>
    <mergeCell ref="F57:F64"/>
    <mergeCell ref="I57:V57"/>
    <mergeCell ref="I58:V58"/>
    <mergeCell ref="I59:V59"/>
    <mergeCell ref="I60:V60"/>
    <mergeCell ref="I61:V61"/>
    <mergeCell ref="I62:V62"/>
    <mergeCell ref="I63:V63"/>
    <mergeCell ref="I64:V64"/>
    <mergeCell ref="G68:W68"/>
    <mergeCell ref="G69:I69"/>
    <mergeCell ref="J69:W69"/>
    <mergeCell ref="J70:W70"/>
    <mergeCell ref="J71:W71"/>
    <mergeCell ref="G6:N6"/>
    <mergeCell ref="O6:V6"/>
    <mergeCell ref="Z6:Z7"/>
    <mergeCell ref="AE6:AE7"/>
    <mergeCell ref="AF6:AF7"/>
    <mergeCell ref="AC7:AD7"/>
    <mergeCell ref="G2:V2"/>
    <mergeCell ref="E3:F3"/>
    <mergeCell ref="G3:V3"/>
    <mergeCell ref="B4:C4"/>
    <mergeCell ref="G4:V4"/>
    <mergeCell ref="B6:B7"/>
    <mergeCell ref="C6:C7"/>
    <mergeCell ref="D6:D7"/>
    <mergeCell ref="E6:E7"/>
    <mergeCell ref="F6:F7"/>
  </mergeCells>
  <conditionalFormatting sqref="B44:AF44 G8:V43 B8:F42 AE8:AF43 W8:AD42">
    <cfRule type="expression" dxfId="290" priority="26">
      <formula>AND($B8&lt;&gt;"",$B9="")</formula>
    </cfRule>
    <cfRule type="expression" dxfId="289" priority="27">
      <formula>$B8=""</formula>
    </cfRule>
  </conditionalFormatting>
  <conditionalFormatting sqref="B39:F44 W39:AF44">
    <cfRule type="expression" dxfId="288" priority="24">
      <formula>AND($B39&lt;&gt;"",#REF!="")</formula>
    </cfRule>
    <cfRule type="expression" dxfId="287" priority="25">
      <formula>$B39=""</formula>
    </cfRule>
  </conditionalFormatting>
  <conditionalFormatting sqref="G44:V44">
    <cfRule type="expression" dxfId="286" priority="22">
      <formula>AND($B44&lt;&gt;"",#REF!="")</formula>
    </cfRule>
    <cfRule type="expression" dxfId="285" priority="23">
      <formula>$B44=""</formula>
    </cfRule>
  </conditionalFormatting>
  <conditionalFormatting sqref="G39:V44 AE39:AF44">
    <cfRule type="expression" dxfId="284" priority="20">
      <formula>AND($B39&lt;&gt;"",#REF!="")</formula>
    </cfRule>
    <cfRule type="expression" dxfId="283" priority="21">
      <formula>$B39=""</formula>
    </cfRule>
  </conditionalFormatting>
  <conditionalFormatting sqref="G8:V44">
    <cfRule type="expression" dxfId="282" priority="19">
      <formula>COUNTIF($G8:$N8,G8)&gt;1</formula>
    </cfRule>
  </conditionalFormatting>
  <conditionalFormatting sqref="Y72 G68 G75">
    <cfRule type="expression" dxfId="281" priority="18">
      <formula>$G$67="kkm tunggal"</formula>
    </cfRule>
  </conditionalFormatting>
  <conditionalFormatting sqref="AF44">
    <cfRule type="expression" dxfId="280" priority="16">
      <formula>AND($B44&lt;&gt;"",#REF!="")</formula>
    </cfRule>
    <cfRule type="expression" dxfId="279" priority="17">
      <formula>$B44=""</formula>
    </cfRule>
  </conditionalFormatting>
  <conditionalFormatting sqref="AE44">
    <cfRule type="expression" dxfId="278" priority="14">
      <formula>AND($B44&lt;&gt;"",#REF!="")</formula>
    </cfRule>
    <cfRule type="expression" dxfId="277" priority="15">
      <formula>$B44=""</formula>
    </cfRule>
  </conditionalFormatting>
  <conditionalFormatting sqref="AE9 AE11 AE13 AE15 AE17 AE19 AE21 AE23 AE25 AE27 AE29 AE31 AE33 AE35 AE37 AE39 AE41 AE43">
    <cfRule type="expression" dxfId="276" priority="12">
      <formula>AND($B8&lt;&gt;"",$B9="")</formula>
    </cfRule>
    <cfRule type="expression" dxfId="275" priority="13">
      <formula>$B8=""</formula>
    </cfRule>
  </conditionalFormatting>
  <conditionalFormatting sqref="B43:AF43">
    <cfRule type="expression" dxfId="274" priority="10">
      <formula>AND($B43&lt;&gt;"",#REF!="")</formula>
    </cfRule>
    <cfRule type="expression" dxfId="273" priority="11">
      <formula>$B43=""</formula>
    </cfRule>
  </conditionalFormatting>
  <conditionalFormatting sqref="B37:AF37">
    <cfRule type="expression" dxfId="272" priority="8">
      <formula>AND($B37&lt;&gt;"",#REF!="")</formula>
    </cfRule>
    <cfRule type="expression" dxfId="271" priority="9">
      <formula>$B37=""</formula>
    </cfRule>
  </conditionalFormatting>
  <conditionalFormatting sqref="B38:AF38">
    <cfRule type="expression" dxfId="270" priority="6">
      <formula>AND($B38&lt;&gt;"",$B44="")</formula>
    </cfRule>
    <cfRule type="expression" dxfId="269" priority="7">
      <formula>$B38=""</formula>
    </cfRule>
  </conditionalFormatting>
  <conditionalFormatting sqref="B43:AF43">
    <cfRule type="expression" dxfId="268" priority="4">
      <formula>AND($B43&lt;&gt;"",$B45="")</formula>
    </cfRule>
    <cfRule type="expression" dxfId="267" priority="5">
      <formula>$B43=""</formula>
    </cfRule>
  </conditionalFormatting>
  <conditionalFormatting sqref="G7:V7">
    <cfRule type="expression" dxfId="266" priority="3">
      <formula>COUNTA(G$8:G$44)&gt;0</formula>
    </cfRule>
  </conditionalFormatting>
  <conditionalFormatting sqref="B44:AF44">
    <cfRule type="expression" dxfId="265" priority="1">
      <formula>AND($B44&lt;&gt;"",$B69="")</formula>
    </cfRule>
    <cfRule type="expression" dxfId="264" priority="2">
      <formula>$B44=""</formula>
    </cfRule>
  </conditionalFormatting>
  <dataValidations count="13">
    <dataValidation allowBlank="1" showInputMessage="1" showErrorMessage="1" prompt="Mohon diisi Bobot Nilai. Jika tidak Melakukan penilaian Sumatif silahkan tulis Bobot Nilai 0" sqref="X7" xr:uid="{00000000-0002-0000-1800-000000000000}"/>
    <dataValidation type="whole" allowBlank="1" showInputMessage="1" showErrorMessage="1" errorTitle="Petunjuk" error="Nilai 0-100" prompt="Isikan Nilai Sumatif Akhir Semester Siswa" sqref="Y8:Y43" xr:uid="{00000000-0002-0000-1800-000001000000}">
      <formula1>0</formula1>
      <formula2>100</formula2>
    </dataValidation>
    <dataValidation allowBlank="1" showInputMessage="1" showErrorMessage="1" prompt="Mohon diisi Bobot Nilai" sqref="W7 Y7" xr:uid="{00000000-0002-0000-1800-000002000000}"/>
    <dataValidation allowBlank="1" showInputMessage="1" showErrorMessage="1" prompt="Bobot Nilai" sqref="W5:Y5" xr:uid="{00000000-0002-0000-1800-000003000000}"/>
    <dataValidation allowBlank="1" showInputMessage="1" showErrorMessage="1" prompt="Rata-rata Harian" sqref="W6" xr:uid="{00000000-0002-0000-1800-000004000000}"/>
    <dataValidation type="whole" allowBlank="1" showInputMessage="1" showErrorMessage="1" errorTitle="Petunjuk" error="Nilai 0-100" sqref="Y44" xr:uid="{00000000-0002-0000-1800-000005000000}">
      <formula1>0</formula1>
      <formula2>100</formula2>
    </dataValidation>
    <dataValidation type="textLength" operator="lessThanOrEqual" allowBlank="1" showInputMessage="1" showErrorMessage="1" sqref="I57:V64" xr:uid="{00000000-0002-0000-1800-000006000000}">
      <formula1>100</formula1>
    </dataValidation>
    <dataValidation type="textLength" operator="lessThanOrEqual" allowBlank="1" showInputMessage="1" showErrorMessage="1" errorTitle="Petunjuk" error="Tulis ringkasan KD maksimal 65 huruf" sqref="W58:AF64" xr:uid="{00000000-0002-0000-1800-000007000000}">
      <formula1>65</formula1>
    </dataValidation>
    <dataValidation allowBlank="1" showInputMessage="1" showErrorMessage="1" prompt="KKM" sqref="I71:I72" xr:uid="{00000000-0002-0000-1800-000008000000}"/>
    <dataValidation type="custom" allowBlank="1" showInputMessage="1" showErrorMessage="1" error="Ada nilai yang sama Bro!" prompt="JIKA ADA NILAI SUMATIF YANG SAMA, MAKA NILAI SUMATIF YG LAIN DITAMBAH angka 1-4 dibelakang koma. Misalnya 82 dan 82,2" sqref="O8:V43" xr:uid="{00000000-0002-0000-1800-000009000000}">
      <formula1>AND(O8&gt;0,O8&lt;=101,COUNTIF($O8:$V8,O8)=1)</formula1>
    </dataValidation>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8:N43" xr:uid="{00000000-0002-0000-1800-00000A000000}">
      <formula1>AND(G8&gt;0,G8&lt;=101,COUNTIF($G8:$N8,G8)=1)</formula1>
    </dataValidation>
    <dataValidation type="custom" allowBlank="1" showInputMessage="1" showErrorMessage="1" errorTitle="Petunjuk" error="Nilai 0-100 dan jika angkanya_x000a_sama tambahkan koma 1-4._x000a_Misalnya 82 dan 82,1." sqref="O44:V44" xr:uid="{00000000-0002-0000-1800-00000B000000}">
      <formula1>AND(O44&gt;0,O44&lt;=101,COUNTIF($O44:$V44,O44)=1)</formula1>
    </dataValidation>
    <dataValidation type="custom" allowBlank="1" showInputMessage="1" showErrorMessage="1" errorTitle="Petunjuk" error="Nilai 0-100 dan jika angkanya_x000a_sama tambahkan koma 1-4._x000a_Misalnya 82 dan 82,1." sqref="G44:N44" xr:uid="{00000000-0002-0000-1800-00000C000000}">
      <formula1>AND(G44&gt;0,G44&lt;=101,COUNTIF($G44:$N44,G44)=1)</formula1>
    </dataValidation>
  </dataValidations>
  <pageMargins left="0.70866141732283472" right="0.43307086614173229" top="0.39370078740157483" bottom="0.39370078740157483" header="0.19685039370078741" footer="0.23622047244094491"/>
  <pageSetup paperSize="9" scale="71" orientation="landscape" blackAndWhite="1" horizontalDpi="4294967293" verticalDpi="4294967293" r:id="rId1"/>
  <rowBreaks count="2" manualBreakCount="2">
    <brk id="20" max="16383" man="1"/>
    <brk id="35" max="33" man="1"/>
  </rowBreaks>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8">
    <tabColor theme="9" tint="0.39997558519241921"/>
  </sheetPr>
  <dimension ref="A1:V62"/>
  <sheetViews>
    <sheetView topLeftCell="A2" zoomScaleSheetLayoutView="90" workbookViewId="0">
      <pane xSplit="8" ySplit="8" topLeftCell="Q56" activePane="bottomRight" state="frozen"/>
      <selection activeCell="AA6" sqref="AA6"/>
      <selection pane="topRight" activeCell="AA6" sqref="AA6"/>
      <selection pane="bottomLeft" activeCell="AA6" sqref="AA6"/>
      <selection pane="bottomRight" activeCell="S60" sqref="S60"/>
    </sheetView>
  </sheetViews>
  <sheetFormatPr defaultColWidth="0" defaultRowHeight="15" x14ac:dyDescent="0.25"/>
  <cols>
    <col min="1" max="1" width="1.28515625" style="4" customWidth="1"/>
    <col min="2" max="2" width="3.85546875" style="4" customWidth="1"/>
    <col min="3" max="3" width="5.85546875" style="6" customWidth="1"/>
    <col min="4" max="4" width="25.7109375" style="4" customWidth="1"/>
    <col min="5" max="5" width="3.140625" style="4" customWidth="1"/>
    <col min="6" max="8" width="16.140625" style="6" customWidth="1"/>
    <col min="9" max="10" width="10.85546875" style="6" customWidth="1"/>
    <col min="11" max="11" width="43.7109375" style="6" customWidth="1"/>
    <col min="12" max="13" width="11" style="6" customWidth="1"/>
    <col min="14" max="14" width="43.7109375" style="6" customWidth="1"/>
    <col min="15" max="16" width="11.7109375" style="6" customWidth="1"/>
    <col min="17" max="17" width="43.7109375" style="4" customWidth="1"/>
    <col min="18" max="18" width="11.7109375" style="4" customWidth="1"/>
    <col min="19" max="19" width="43.7109375" style="4" customWidth="1"/>
    <col min="20" max="20" width="13.7109375" style="4" customWidth="1"/>
    <col min="21" max="21" width="1" style="7" customWidth="1"/>
    <col min="22" max="22" width="7.42578125" style="7" hidden="1" customWidth="1"/>
    <col min="23" max="16384" width="9.140625" style="7" hidden="1"/>
  </cols>
  <sheetData>
    <row r="1" spans="1:22" ht="9.9499999999999993" hidden="1" customHeight="1" x14ac:dyDescent="0.25">
      <c r="A1" s="12"/>
      <c r="B1" s="56">
        <v>1</v>
      </c>
      <c r="C1" s="86">
        <v>2</v>
      </c>
      <c r="D1" s="57">
        <v>3</v>
      </c>
      <c r="E1" s="86">
        <v>4</v>
      </c>
      <c r="F1" s="57">
        <v>5</v>
      </c>
      <c r="G1" s="57">
        <v>6</v>
      </c>
      <c r="H1" s="86">
        <v>7</v>
      </c>
      <c r="I1" s="57">
        <v>8</v>
      </c>
      <c r="J1" s="57"/>
      <c r="K1" s="86">
        <v>10</v>
      </c>
      <c r="L1" s="57">
        <v>11</v>
      </c>
      <c r="M1" s="57"/>
      <c r="N1" s="86">
        <v>13</v>
      </c>
      <c r="O1" s="57">
        <v>14</v>
      </c>
      <c r="P1" s="57"/>
      <c r="Q1" s="86">
        <v>16</v>
      </c>
      <c r="R1" s="57">
        <v>17</v>
      </c>
      <c r="S1" s="86">
        <v>19</v>
      </c>
      <c r="T1" s="57">
        <v>20</v>
      </c>
    </row>
    <row r="2" spans="1:22" ht="5.0999999999999996" customHeight="1" x14ac:dyDescent="0.25">
      <c r="A2" s="12"/>
      <c r="B2" s="9"/>
      <c r="C2" s="9"/>
      <c r="D2" s="10"/>
      <c r="E2" s="10"/>
      <c r="F2" s="11"/>
      <c r="G2" s="9"/>
      <c r="H2" s="9"/>
      <c r="I2" s="9"/>
      <c r="J2" s="9"/>
      <c r="K2" s="9"/>
      <c r="L2" s="9"/>
      <c r="M2" s="9"/>
      <c r="N2" s="9"/>
      <c r="O2" s="9"/>
      <c r="P2" s="9"/>
      <c r="Q2" s="10"/>
      <c r="R2" s="10"/>
      <c r="S2" s="10"/>
      <c r="T2" s="10"/>
      <c r="U2" s="11"/>
      <c r="V2" s="11"/>
    </row>
    <row r="3" spans="1:22" s="8" customFormat="1" ht="20.25" customHeight="1" x14ac:dyDescent="0.25">
      <c r="A3" s="18"/>
      <c r="B3" s="58" t="str">
        <f>"Absen dan Ekstrakurikuler "&amp;"Tahun Pelajaran "&amp;Data!C20</f>
        <v>Absen dan Ekstrakurikuler Tahun Pelajaran 2024 / 2025</v>
      </c>
      <c r="C3" s="19"/>
      <c r="D3" s="18"/>
      <c r="E3" s="18"/>
      <c r="F3" s="19"/>
      <c r="G3" s="19"/>
      <c r="H3" s="19"/>
      <c r="I3" s="19"/>
      <c r="J3" s="19"/>
      <c r="K3" s="19"/>
      <c r="L3" s="19"/>
      <c r="M3" s="19"/>
      <c r="N3" s="19"/>
      <c r="O3" s="19"/>
      <c r="P3" s="19"/>
      <c r="Q3" s="20"/>
      <c r="R3" s="18"/>
      <c r="S3" s="18"/>
      <c r="T3" s="18"/>
      <c r="U3" s="16"/>
      <c r="V3" s="16"/>
    </row>
    <row r="4" spans="1:22" x14ac:dyDescent="0.25">
      <c r="A4" s="12"/>
      <c r="B4" s="13" t="s">
        <v>20</v>
      </c>
      <c r="C4" s="14"/>
      <c r="D4" s="856" t="str">
        <f>": "&amp;Data!$C$21</f>
        <v>: PUJI YULIANI, S.Pd</v>
      </c>
      <c r="E4" s="856"/>
      <c r="F4" s="14"/>
      <c r="G4" s="13"/>
      <c r="H4" s="14"/>
      <c r="I4" s="14"/>
      <c r="J4" s="14"/>
      <c r="K4" s="14"/>
      <c r="L4" s="14"/>
      <c r="M4" s="14"/>
      <c r="N4" s="14"/>
      <c r="O4" s="2"/>
      <c r="P4" s="2"/>
      <c r="Q4" s="11"/>
      <c r="R4" s="13"/>
      <c r="S4" s="11"/>
      <c r="T4" s="11"/>
      <c r="U4" s="11"/>
      <c r="V4" s="11"/>
    </row>
    <row r="5" spans="1:22" x14ac:dyDescent="0.25">
      <c r="A5" s="12"/>
      <c r="B5" s="3" t="s">
        <v>278</v>
      </c>
      <c r="C5" s="3"/>
      <c r="D5" s="13" t="str">
        <f>":  "&amp;Data!C19&amp;" (Gasal)"</f>
        <v>:  1 (Gasal)</v>
      </c>
      <c r="E5" s="13"/>
      <c r="F5" s="3"/>
      <c r="G5" s="13"/>
      <c r="H5" s="3"/>
      <c r="I5" s="3"/>
      <c r="J5" s="3"/>
      <c r="K5" s="3"/>
      <c r="L5" s="3"/>
      <c r="M5" s="3"/>
      <c r="N5" s="3"/>
      <c r="O5" s="2"/>
      <c r="P5" s="2"/>
      <c r="Q5" s="3"/>
      <c r="R5" s="13"/>
      <c r="S5" s="15"/>
      <c r="T5" s="11"/>
      <c r="U5" s="11"/>
      <c r="V5" s="11"/>
    </row>
    <row r="6" spans="1:22" ht="24.75" customHeight="1" thickBot="1" x14ac:dyDescent="0.3">
      <c r="A6" s="17"/>
      <c r="B6" s="558">
        <v>1</v>
      </c>
      <c r="C6" s="558">
        <v>2</v>
      </c>
      <c r="D6" s="558">
        <v>3</v>
      </c>
      <c r="E6" s="558">
        <v>4</v>
      </c>
      <c r="F6" s="558">
        <v>5</v>
      </c>
      <c r="G6" s="558">
        <v>6</v>
      </c>
      <c r="H6" s="558">
        <v>7</v>
      </c>
      <c r="I6" s="558">
        <v>8</v>
      </c>
      <c r="J6" s="558">
        <v>9</v>
      </c>
      <c r="K6" s="558">
        <v>10</v>
      </c>
      <c r="L6" s="558">
        <v>11</v>
      </c>
      <c r="M6" s="558">
        <v>12</v>
      </c>
      <c r="N6" s="558">
        <v>13</v>
      </c>
      <c r="O6" s="558">
        <v>14</v>
      </c>
      <c r="P6" s="558">
        <v>15</v>
      </c>
      <c r="Q6" s="558">
        <v>16</v>
      </c>
      <c r="R6" s="558">
        <v>17</v>
      </c>
      <c r="S6" s="558">
        <v>18</v>
      </c>
      <c r="T6" s="558">
        <v>19</v>
      </c>
      <c r="V6" s="11"/>
    </row>
    <row r="7" spans="1:22" ht="20.100000000000001" customHeight="1" x14ac:dyDescent="0.25">
      <c r="A7" s="12"/>
      <c r="B7" s="876" t="s">
        <v>0</v>
      </c>
      <c r="C7" s="879" t="s">
        <v>26</v>
      </c>
      <c r="D7" s="882" t="s">
        <v>1</v>
      </c>
      <c r="E7" s="885" t="s">
        <v>14</v>
      </c>
      <c r="F7" s="888" t="s">
        <v>23</v>
      </c>
      <c r="G7" s="889"/>
      <c r="H7" s="890"/>
      <c r="I7" s="857" t="s">
        <v>52</v>
      </c>
      <c r="J7" s="858"/>
      <c r="K7" s="859"/>
      <c r="L7" s="860" t="s">
        <v>53</v>
      </c>
      <c r="M7" s="858"/>
      <c r="N7" s="861"/>
      <c r="O7" s="860" t="s">
        <v>54</v>
      </c>
      <c r="P7" s="858"/>
      <c r="Q7" s="861"/>
      <c r="R7" s="860" t="s">
        <v>55</v>
      </c>
      <c r="S7" s="864"/>
      <c r="T7" s="862" t="s">
        <v>17</v>
      </c>
      <c r="V7" s="11"/>
    </row>
    <row r="8" spans="1:22" ht="15.75" thickBot="1" x14ac:dyDescent="0.3">
      <c r="A8" s="12"/>
      <c r="B8" s="877"/>
      <c r="C8" s="880"/>
      <c r="D8" s="883"/>
      <c r="E8" s="886"/>
      <c r="F8" s="891"/>
      <c r="G8" s="892"/>
      <c r="H8" s="893"/>
      <c r="I8" s="865" t="s">
        <v>56</v>
      </c>
      <c r="J8" s="865" t="s">
        <v>454</v>
      </c>
      <c r="K8" s="60" t="s">
        <v>5</v>
      </c>
      <c r="L8" s="867" t="s">
        <v>56</v>
      </c>
      <c r="M8" s="867" t="s">
        <v>454</v>
      </c>
      <c r="N8" s="61" t="s">
        <v>5</v>
      </c>
      <c r="O8" s="869" t="s">
        <v>56</v>
      </c>
      <c r="P8" s="869" t="s">
        <v>457</v>
      </c>
      <c r="Q8" s="62" t="s">
        <v>5</v>
      </c>
      <c r="R8" s="871" t="s">
        <v>56</v>
      </c>
      <c r="S8" s="59" t="s">
        <v>5</v>
      </c>
      <c r="T8" s="863"/>
      <c r="V8" s="11"/>
    </row>
    <row r="9" spans="1:22" ht="27" customHeight="1" thickBot="1" x14ac:dyDescent="0.3">
      <c r="A9" s="12"/>
      <c r="B9" s="878"/>
      <c r="C9" s="881"/>
      <c r="D9" s="884"/>
      <c r="E9" s="887"/>
      <c r="F9" s="449" t="s">
        <v>24</v>
      </c>
      <c r="G9" s="450" t="s">
        <v>25</v>
      </c>
      <c r="H9" s="451" t="s">
        <v>19</v>
      </c>
      <c r="I9" s="866"/>
      <c r="J9" s="873"/>
      <c r="K9" s="342" t="s">
        <v>277</v>
      </c>
      <c r="L9" s="868"/>
      <c r="M9" s="874"/>
      <c r="N9" s="343" t="s">
        <v>294</v>
      </c>
      <c r="O9" s="870"/>
      <c r="P9" s="875"/>
      <c r="Q9" s="344" t="s">
        <v>295</v>
      </c>
      <c r="R9" s="872"/>
      <c r="S9" s="345"/>
      <c r="T9" s="332"/>
      <c r="V9" s="11"/>
    </row>
    <row r="10" spans="1:22" s="8" customFormat="1" ht="45" x14ac:dyDescent="0.25">
      <c r="A10" s="18"/>
      <c r="B10" s="63">
        <v>1</v>
      </c>
      <c r="C10" s="64">
        <f>IF(Data!F5="","",Data!F5)</f>
        <v>2111</v>
      </c>
      <c r="D10" s="65" t="str">
        <f>IF(Data!H5="","",Data!H5)</f>
        <v>AGA ALBANI ZAMIR</v>
      </c>
      <c r="E10" s="447" t="str">
        <f>IF(Data!I5="","",Data!I5)</f>
        <v>L</v>
      </c>
      <c r="F10" s="583" t="s">
        <v>2</v>
      </c>
      <c r="G10" s="583" t="s">
        <v>2</v>
      </c>
      <c r="H10" s="583">
        <v>8</v>
      </c>
      <c r="I10" s="571" t="s">
        <v>67</v>
      </c>
      <c r="J10" s="593" t="s">
        <v>298</v>
      </c>
      <c r="K10" s="572" t="str">
        <f>IF(J10="A",$K$60,IF(J10="B",$K$61,IF(J10="C",$K$62)))</f>
        <v>Aktif dan baik dalam mengikuti kegiatan ekstrakurikuler pramuka sehingga mampu melaksanakan upacara dan mempraktikan baris berbaris, tali temali, dan semapore</v>
      </c>
      <c r="L10" s="571" t="s">
        <v>455</v>
      </c>
      <c r="M10" s="593" t="s">
        <v>298</v>
      </c>
      <c r="N10" s="572" t="str">
        <f>IF(M10="A",$N$60,IF(M10="B",$N$61,IF(M10="C",$N$62)))</f>
        <v>Aktif dan baik dalam mempraktikan permainan bola dan gerak aktivitas olahraga</v>
      </c>
      <c r="O10" s="572" t="s">
        <v>456</v>
      </c>
      <c r="P10" s="593" t="s">
        <v>303</v>
      </c>
      <c r="Q10" s="572" t="str">
        <f>IF(P10="A",$Q$60,IF(P10="B",$Q$61,IF(P10="C",$Q$62)))</f>
        <v>Cukup baik dalam mempraktikkan membaca kitab kuning dan memahami isi kandungannya</v>
      </c>
      <c r="R10" s="336"/>
      <c r="S10" s="337"/>
      <c r="T10" s="338"/>
      <c r="V10" s="16"/>
    </row>
    <row r="11" spans="1:22" s="8" customFormat="1" ht="48" customHeight="1" x14ac:dyDescent="0.25">
      <c r="A11" s="18"/>
      <c r="B11" s="66">
        <f>IF(D11="","",B10+1)</f>
        <v>2</v>
      </c>
      <c r="C11" s="67">
        <f>IF(Data!F6="","",Data!F6)</f>
        <v>2100</v>
      </c>
      <c r="D11" s="68" t="str">
        <f>IF(Data!H6="","",Data!H6)</f>
        <v>AKBAR FIRLY MAULANA</v>
      </c>
      <c r="E11" s="448" t="str">
        <f>IF(Data!I6="","",Data!I6)</f>
        <v>L</v>
      </c>
      <c r="F11" s="584">
        <v>1</v>
      </c>
      <c r="G11" s="584" t="s">
        <v>2</v>
      </c>
      <c r="H11" s="584">
        <v>50</v>
      </c>
      <c r="I11" s="571" t="s">
        <v>67</v>
      </c>
      <c r="J11" s="594" t="s">
        <v>298</v>
      </c>
      <c r="K11" s="572" t="str">
        <f>IF(J11="A",$K$60,IF(J11="B",$K$61,IF(J11="C",$K$62)))</f>
        <v>Aktif dan baik dalam mengikuti kegiatan ekstrakurikuler pramuka sehingga mampu melaksanakan upacara dan mempraktikan baris berbaris, tali temali, dan semapore</v>
      </c>
      <c r="L11" s="571" t="s">
        <v>455</v>
      </c>
      <c r="M11" s="594" t="s">
        <v>303</v>
      </c>
      <c r="N11" s="572" t="str">
        <f t="shared" ref="N11:N52" si="0">IF(M11="A",$N$60,IF(M11="B",$N$61,IF(M11="C",$N$62)))</f>
        <v>Cukup aktif dan baik dalam mempraktikan permainan bola dan gerak aktivitas olahraga</v>
      </c>
      <c r="O11" s="572" t="s">
        <v>456</v>
      </c>
      <c r="P11" s="594" t="s">
        <v>303</v>
      </c>
      <c r="Q11" s="572" t="str">
        <f t="shared" ref="Q11:Q51" si="1">IF(P11="A",$Q$60,IF(P11="B",$Q$61,IF(P11="C",$Q$62)))</f>
        <v>Cukup baik dalam mempraktikkan membaca kitab kuning dan memahami isi kandungannya</v>
      </c>
      <c r="R11" s="339"/>
      <c r="S11" s="340"/>
      <c r="T11" s="341"/>
      <c r="V11" s="16"/>
    </row>
    <row r="12" spans="1:22" s="8" customFormat="1" ht="24" customHeight="1" x14ac:dyDescent="0.25">
      <c r="A12" s="18"/>
      <c r="B12" s="66">
        <f t="shared" ref="B12:B52" si="2">IF(D12="","",B11+1)</f>
        <v>3</v>
      </c>
      <c r="C12" s="67">
        <f>IF(Data!F7="","",Data!F7)</f>
        <v>2085</v>
      </c>
      <c r="D12" s="68" t="str">
        <f>IF(Data!H7="","",Data!H7)</f>
        <v>ALVINO EWALDO</v>
      </c>
      <c r="E12" s="448" t="str">
        <f>IF(Data!I7="","",Data!I7)</f>
        <v>L</v>
      </c>
      <c r="F12" s="583">
        <v>4</v>
      </c>
      <c r="G12" s="583" t="s">
        <v>2</v>
      </c>
      <c r="H12" s="583">
        <v>11</v>
      </c>
      <c r="I12" s="571" t="s">
        <v>67</v>
      </c>
      <c r="J12" s="593" t="s">
        <v>303</v>
      </c>
      <c r="K12" s="572" t="str">
        <f t="shared" ref="K12:K51" si="3">IF(J12="A",$K$60,IF(J12="B",$K$61,IF(J12="C",$K$62)))</f>
        <v>Cukup Aktif dan cukup baik dalam mengikuti kegiatan ekstrakurikuler pramuka sehingga mampu melaksanakan upacara dan mempraktikan baris berbaris, tali temali, dan semapore</v>
      </c>
      <c r="L12" s="571" t="s">
        <v>455</v>
      </c>
      <c r="M12" s="593" t="s">
        <v>19</v>
      </c>
      <c r="N12" s="572" t="str">
        <f t="shared" si="0"/>
        <v>Sangat aktif dan sangat baik dalam mempraktikan permainan bola dan gerak aktivitas olahraga</v>
      </c>
      <c r="O12" s="572" t="s">
        <v>456</v>
      </c>
      <c r="P12" s="593" t="s">
        <v>303</v>
      </c>
      <c r="Q12" s="572" t="str">
        <f t="shared" si="1"/>
        <v>Cukup baik dalam mempraktikkan membaca kitab kuning dan memahami isi kandungannya</v>
      </c>
      <c r="R12" s="339"/>
      <c r="S12" s="340"/>
      <c r="T12" s="341"/>
      <c r="V12" s="16"/>
    </row>
    <row r="13" spans="1:22" s="8" customFormat="1" ht="24" customHeight="1" x14ac:dyDescent="0.25">
      <c r="A13" s="18"/>
      <c r="B13" s="66">
        <f t="shared" si="2"/>
        <v>4</v>
      </c>
      <c r="C13" s="67">
        <f>IF(Data!F8="","",Data!F8)</f>
        <v>2075</v>
      </c>
      <c r="D13" s="68" t="str">
        <f>IF(Data!H8="","",Data!H8)</f>
        <v>AURA SUCI RAMADHANI</v>
      </c>
      <c r="E13" s="448" t="str">
        <f>IF(Data!I8="","",Data!I8)</f>
        <v>P</v>
      </c>
      <c r="F13" s="584">
        <v>9</v>
      </c>
      <c r="G13" s="584">
        <v>1</v>
      </c>
      <c r="H13" s="584">
        <v>7</v>
      </c>
      <c r="I13" s="571" t="s">
        <v>67</v>
      </c>
      <c r="J13" s="595" t="s">
        <v>298</v>
      </c>
      <c r="K13" s="572" t="str">
        <f t="shared" si="3"/>
        <v>Aktif dan baik dalam mengikuti kegiatan ekstrakurikuler pramuka sehingga mampu melaksanakan upacara dan mempraktikan baris berbaris, tali temali, dan semapore</v>
      </c>
      <c r="L13" s="571" t="s">
        <v>455</v>
      </c>
      <c r="M13" s="595" t="s">
        <v>298</v>
      </c>
      <c r="N13" s="572" t="str">
        <f t="shared" si="0"/>
        <v>Aktif dan baik dalam mempraktikan permainan bola dan gerak aktivitas olahraga</v>
      </c>
      <c r="O13" s="572" t="s">
        <v>456</v>
      </c>
      <c r="P13" s="595" t="s">
        <v>303</v>
      </c>
      <c r="Q13" s="572" t="str">
        <f t="shared" si="1"/>
        <v>Cukup baik dalam mempraktikkan membaca kitab kuning dan memahami isi kandungannya</v>
      </c>
      <c r="R13" s="339"/>
      <c r="S13" s="340"/>
      <c r="T13" s="341"/>
      <c r="V13" s="16"/>
    </row>
    <row r="14" spans="1:22" s="8" customFormat="1" ht="24" customHeight="1" x14ac:dyDescent="0.25">
      <c r="A14" s="18"/>
      <c r="B14" s="66">
        <f t="shared" si="2"/>
        <v>5</v>
      </c>
      <c r="C14" s="67">
        <f>IF(Data!F9="","",Data!F9)</f>
        <v>2086</v>
      </c>
      <c r="D14" s="68" t="str">
        <f>IF(Data!H9="","",Data!H9)</f>
        <v>AYU SAFNA</v>
      </c>
      <c r="E14" s="448" t="str">
        <f>IF(Data!I9="","",Data!I9)</f>
        <v>P</v>
      </c>
      <c r="F14" s="583">
        <v>1</v>
      </c>
      <c r="G14" s="583" t="s">
        <v>2</v>
      </c>
      <c r="H14" s="583">
        <v>18</v>
      </c>
      <c r="I14" s="571" t="s">
        <v>67</v>
      </c>
      <c r="J14" s="595" t="s">
        <v>19</v>
      </c>
      <c r="K14" s="572" t="str">
        <f t="shared" si="3"/>
        <v>Sangat aktif dan sangat baik dalam mengikuti kegiatan ekstrakurikuler pramuka sehingga mampu melaksanakan upacara dan mempraktikan baris berbaris, tali temali, dan semapore</v>
      </c>
      <c r="L14" s="571" t="s">
        <v>455</v>
      </c>
      <c r="M14" s="596" t="s">
        <v>298</v>
      </c>
      <c r="N14" s="572" t="str">
        <f t="shared" si="0"/>
        <v>Aktif dan baik dalam mempraktikan permainan bola dan gerak aktivitas olahraga</v>
      </c>
      <c r="O14" s="572" t="s">
        <v>456</v>
      </c>
      <c r="P14" s="596" t="s">
        <v>303</v>
      </c>
      <c r="Q14" s="572" t="str">
        <f t="shared" si="1"/>
        <v>Cukup baik dalam mempraktikkan membaca kitab kuning dan memahami isi kandungannya</v>
      </c>
      <c r="R14" s="339"/>
      <c r="S14" s="340"/>
      <c r="T14" s="341"/>
      <c r="V14" s="16"/>
    </row>
    <row r="15" spans="1:22" s="8" customFormat="1" ht="24" customHeight="1" x14ac:dyDescent="0.25">
      <c r="A15" s="18"/>
      <c r="B15" s="66">
        <f t="shared" si="2"/>
        <v>6</v>
      </c>
      <c r="C15" s="67">
        <f>IF(Data!F10="","",Data!F10)</f>
        <v>2089</v>
      </c>
      <c r="D15" s="68" t="str">
        <f>IF(Data!H10="","",Data!H10)</f>
        <v>DEWI AYU NURHALIZA</v>
      </c>
      <c r="E15" s="448" t="str">
        <f>IF(Data!I10="","",Data!I10)</f>
        <v>P</v>
      </c>
      <c r="F15" s="584" t="s">
        <v>2</v>
      </c>
      <c r="G15" s="584" t="s">
        <v>2</v>
      </c>
      <c r="H15" s="584" t="s">
        <v>2</v>
      </c>
      <c r="I15" s="571" t="s">
        <v>67</v>
      </c>
      <c r="J15" s="595" t="s">
        <v>298</v>
      </c>
      <c r="K15" s="572" t="str">
        <f t="shared" si="3"/>
        <v>Aktif dan baik dalam mengikuti kegiatan ekstrakurikuler pramuka sehingga mampu melaksanakan upacara dan mempraktikan baris berbaris, tali temali, dan semapore</v>
      </c>
      <c r="L15" s="571" t="s">
        <v>455</v>
      </c>
      <c r="M15" s="595" t="s">
        <v>298</v>
      </c>
      <c r="N15" s="572" t="str">
        <f t="shared" si="0"/>
        <v>Aktif dan baik dalam mempraktikan permainan bola dan gerak aktivitas olahraga</v>
      </c>
      <c r="O15" s="572" t="s">
        <v>456</v>
      </c>
      <c r="P15" s="595" t="s">
        <v>298</v>
      </c>
      <c r="Q15" s="572" t="str">
        <f t="shared" si="1"/>
        <v>Aktif dan baik dalam mempraktikkan membaca kitab kuning dan memahami isi kandungannya</v>
      </c>
      <c r="R15" s="339"/>
      <c r="S15" s="340"/>
      <c r="T15" s="341"/>
      <c r="V15" s="16"/>
    </row>
    <row r="16" spans="1:22" s="8" customFormat="1" ht="24" customHeight="1" x14ac:dyDescent="0.25">
      <c r="A16" s="18"/>
      <c r="B16" s="66">
        <f t="shared" si="2"/>
        <v>7</v>
      </c>
      <c r="C16" s="67">
        <f>IF(Data!F11="","",Data!F11)</f>
        <v>2115</v>
      </c>
      <c r="D16" s="68" t="str">
        <f>IF(Data!H11="","",Data!H11)</f>
        <v xml:space="preserve">FADLY ARYA PUTRA </v>
      </c>
      <c r="E16" s="448" t="str">
        <f>IF(Data!I11="","",Data!I11)</f>
        <v>L</v>
      </c>
      <c r="F16" s="583" t="s">
        <v>2</v>
      </c>
      <c r="G16" s="583" t="s">
        <v>2</v>
      </c>
      <c r="H16" s="583">
        <v>10</v>
      </c>
      <c r="I16" s="571" t="s">
        <v>67</v>
      </c>
      <c r="J16" s="595" t="s">
        <v>303</v>
      </c>
      <c r="K16" s="572" t="str">
        <f t="shared" si="3"/>
        <v>Cukup Aktif dan cukup baik dalam mengikuti kegiatan ekstrakurikuler pramuka sehingga mampu melaksanakan upacara dan mempraktikan baris berbaris, tali temali, dan semapore</v>
      </c>
      <c r="L16" s="571" t="s">
        <v>455</v>
      </c>
      <c r="M16" s="596" t="s">
        <v>19</v>
      </c>
      <c r="N16" s="572" t="str">
        <f t="shared" si="0"/>
        <v>Sangat aktif dan sangat baik dalam mempraktikan permainan bola dan gerak aktivitas olahraga</v>
      </c>
      <c r="O16" s="572" t="s">
        <v>456</v>
      </c>
      <c r="P16" s="596" t="s">
        <v>303</v>
      </c>
      <c r="Q16" s="572" t="str">
        <f t="shared" si="1"/>
        <v>Cukup baik dalam mempraktikkan membaca kitab kuning dan memahami isi kandungannya</v>
      </c>
      <c r="R16" s="339"/>
      <c r="S16" s="340"/>
      <c r="T16" s="341"/>
      <c r="V16" s="16"/>
    </row>
    <row r="17" spans="1:22" s="8" customFormat="1" ht="24" customHeight="1" x14ac:dyDescent="0.25">
      <c r="A17" s="18"/>
      <c r="B17" s="66">
        <f t="shared" si="2"/>
        <v>8</v>
      </c>
      <c r="C17" s="67">
        <f>IF(Data!F12="","",Data!F12)</f>
        <v>2082</v>
      </c>
      <c r="D17" s="68" t="str">
        <f>IF(Data!H12="","",Data!H12)</f>
        <v>ILHAM MAULANA</v>
      </c>
      <c r="E17" s="448" t="str">
        <f>IF(Data!I12="","",Data!I12)</f>
        <v>L</v>
      </c>
      <c r="F17" s="584" t="s">
        <v>2</v>
      </c>
      <c r="G17" s="584">
        <v>1</v>
      </c>
      <c r="H17" s="584">
        <v>4</v>
      </c>
      <c r="I17" s="571" t="s">
        <v>67</v>
      </c>
      <c r="J17" s="595" t="s">
        <v>19</v>
      </c>
      <c r="K17" s="572" t="str">
        <f t="shared" si="3"/>
        <v>Sangat aktif dan sangat baik dalam mengikuti kegiatan ekstrakurikuler pramuka sehingga mampu melaksanakan upacara dan mempraktikan baris berbaris, tali temali, dan semapore</v>
      </c>
      <c r="L17" s="571" t="s">
        <v>455</v>
      </c>
      <c r="M17" s="595" t="s">
        <v>19</v>
      </c>
      <c r="N17" s="572" t="str">
        <f t="shared" si="0"/>
        <v>Sangat aktif dan sangat baik dalam mempraktikan permainan bola dan gerak aktivitas olahraga</v>
      </c>
      <c r="O17" s="572" t="s">
        <v>456</v>
      </c>
      <c r="P17" s="595" t="s">
        <v>303</v>
      </c>
      <c r="Q17" s="572" t="str">
        <f t="shared" si="1"/>
        <v>Cukup baik dalam mempraktikkan membaca kitab kuning dan memahami isi kandungannya</v>
      </c>
      <c r="R17" s="339"/>
      <c r="S17" s="340"/>
      <c r="T17" s="341"/>
      <c r="V17" s="16"/>
    </row>
    <row r="18" spans="1:22" s="8" customFormat="1" ht="24" customHeight="1" x14ac:dyDescent="0.25">
      <c r="A18" s="16"/>
      <c r="B18" s="66">
        <f t="shared" si="2"/>
        <v>9</v>
      </c>
      <c r="C18" s="67">
        <f>IF(Data!F13="","",Data!F13)</f>
        <v>2088</v>
      </c>
      <c r="D18" s="68" t="str">
        <f>IF(Data!H13="","",Data!H13)</f>
        <v>INDAH VIOLAFITRA</v>
      </c>
      <c r="E18" s="448" t="str">
        <f>IF(Data!I13="","",Data!I13)</f>
        <v>P</v>
      </c>
      <c r="F18" s="583">
        <v>9</v>
      </c>
      <c r="G18" s="583">
        <v>2</v>
      </c>
      <c r="H18" s="583">
        <v>9</v>
      </c>
      <c r="I18" s="571" t="s">
        <v>67</v>
      </c>
      <c r="J18" s="595" t="s">
        <v>298</v>
      </c>
      <c r="K18" s="572" t="str">
        <f t="shared" si="3"/>
        <v>Aktif dan baik dalam mengikuti kegiatan ekstrakurikuler pramuka sehingga mampu melaksanakan upacara dan mempraktikan baris berbaris, tali temali, dan semapore</v>
      </c>
      <c r="L18" s="571" t="s">
        <v>455</v>
      </c>
      <c r="M18" s="596" t="s">
        <v>298</v>
      </c>
      <c r="N18" s="572" t="str">
        <f t="shared" si="0"/>
        <v>Aktif dan baik dalam mempraktikan permainan bola dan gerak aktivitas olahraga</v>
      </c>
      <c r="O18" s="572" t="s">
        <v>456</v>
      </c>
      <c r="P18" s="596" t="s">
        <v>303</v>
      </c>
      <c r="Q18" s="572" t="str">
        <f t="shared" si="1"/>
        <v>Cukup baik dalam mempraktikkan membaca kitab kuning dan memahami isi kandungannya</v>
      </c>
      <c r="R18" s="339"/>
      <c r="S18" s="340"/>
      <c r="T18" s="341"/>
      <c r="V18" s="16"/>
    </row>
    <row r="19" spans="1:22" s="8" customFormat="1" ht="24" customHeight="1" x14ac:dyDescent="0.25">
      <c r="A19" s="16"/>
      <c r="B19" s="66">
        <f t="shared" si="2"/>
        <v>10</v>
      </c>
      <c r="C19" s="67">
        <f>IF(Data!F14="","",Data!F14)</f>
        <v>2109</v>
      </c>
      <c r="D19" s="68" t="str">
        <f>IF(Data!H14="","",Data!H14)</f>
        <v>KEVIN FAHREZI</v>
      </c>
      <c r="E19" s="448" t="str">
        <f>IF(Data!I14="","",Data!I14)</f>
        <v>L</v>
      </c>
      <c r="F19" s="584" t="s">
        <v>2</v>
      </c>
      <c r="G19" s="584" t="s">
        <v>2</v>
      </c>
      <c r="H19" s="584">
        <v>6</v>
      </c>
      <c r="I19" s="571" t="s">
        <v>67</v>
      </c>
      <c r="J19" s="595" t="s">
        <v>298</v>
      </c>
      <c r="K19" s="572" t="str">
        <f t="shared" si="3"/>
        <v>Aktif dan baik dalam mengikuti kegiatan ekstrakurikuler pramuka sehingga mampu melaksanakan upacara dan mempraktikan baris berbaris, tali temali, dan semapore</v>
      </c>
      <c r="L19" s="571" t="s">
        <v>455</v>
      </c>
      <c r="M19" s="595" t="s">
        <v>298</v>
      </c>
      <c r="N19" s="572" t="str">
        <f t="shared" si="0"/>
        <v>Aktif dan baik dalam mempraktikan permainan bola dan gerak aktivitas olahraga</v>
      </c>
      <c r="O19" s="572" t="s">
        <v>456</v>
      </c>
      <c r="P19" s="595" t="s">
        <v>303</v>
      </c>
      <c r="Q19" s="572" t="str">
        <f t="shared" si="1"/>
        <v>Cukup baik dalam mempraktikkan membaca kitab kuning dan memahami isi kandungannya</v>
      </c>
      <c r="R19" s="339"/>
      <c r="S19" s="340"/>
      <c r="T19" s="341"/>
      <c r="V19" s="16"/>
    </row>
    <row r="20" spans="1:22" s="8" customFormat="1" ht="24" customHeight="1" x14ac:dyDescent="0.25">
      <c r="A20" s="16"/>
      <c r="B20" s="66">
        <f t="shared" si="2"/>
        <v>11</v>
      </c>
      <c r="C20" s="67">
        <f>IF(Data!F15="","",Data!F15)</f>
        <v>2096</v>
      </c>
      <c r="D20" s="68" t="str">
        <f>IF(Data!H15="","",Data!H15)</f>
        <v>M. IZAM AZMI</v>
      </c>
      <c r="E20" s="448" t="str">
        <f>IF(Data!I15="","",Data!I15)</f>
        <v>L</v>
      </c>
      <c r="F20" s="583" t="s">
        <v>2</v>
      </c>
      <c r="G20" s="583">
        <v>1</v>
      </c>
      <c r="H20" s="583">
        <v>7</v>
      </c>
      <c r="I20" s="571" t="s">
        <v>67</v>
      </c>
      <c r="J20" s="595" t="s">
        <v>19</v>
      </c>
      <c r="K20" s="572" t="str">
        <f t="shared" si="3"/>
        <v>Sangat aktif dan sangat baik dalam mengikuti kegiatan ekstrakurikuler pramuka sehingga mampu melaksanakan upacara dan mempraktikan baris berbaris, tali temali, dan semapore</v>
      </c>
      <c r="L20" s="571" t="s">
        <v>455</v>
      </c>
      <c r="M20" s="596" t="s">
        <v>19</v>
      </c>
      <c r="N20" s="572" t="str">
        <f t="shared" si="0"/>
        <v>Sangat aktif dan sangat baik dalam mempraktikan permainan bola dan gerak aktivitas olahraga</v>
      </c>
      <c r="O20" s="572" t="s">
        <v>456</v>
      </c>
      <c r="P20" s="596" t="s">
        <v>303</v>
      </c>
      <c r="Q20" s="572" t="str">
        <f t="shared" si="1"/>
        <v>Cukup baik dalam mempraktikkan membaca kitab kuning dan memahami isi kandungannya</v>
      </c>
      <c r="R20" s="339"/>
      <c r="S20" s="340"/>
      <c r="T20" s="341"/>
      <c r="V20" s="16"/>
    </row>
    <row r="21" spans="1:22" s="8" customFormat="1" ht="24" customHeight="1" x14ac:dyDescent="0.25">
      <c r="A21" s="16"/>
      <c r="B21" s="66">
        <f t="shared" si="2"/>
        <v>12</v>
      </c>
      <c r="C21" s="67">
        <f>IF(Data!F16="","",Data!F16)</f>
        <v>2102</v>
      </c>
      <c r="D21" s="68" t="str">
        <f>IF(Data!H16="","",Data!H16)</f>
        <v>M. RAFFY MAULA DANNY</v>
      </c>
      <c r="E21" s="448" t="str">
        <f>IF(Data!I16="","",Data!I16)</f>
        <v>L</v>
      </c>
      <c r="F21" s="584" t="s">
        <v>2</v>
      </c>
      <c r="G21" s="584" t="s">
        <v>2</v>
      </c>
      <c r="H21" s="584" t="s">
        <v>2</v>
      </c>
      <c r="I21" s="571" t="s">
        <v>67</v>
      </c>
      <c r="J21" s="595" t="s">
        <v>19</v>
      </c>
      <c r="K21" s="572" t="str">
        <f t="shared" si="3"/>
        <v>Sangat aktif dan sangat baik dalam mengikuti kegiatan ekstrakurikuler pramuka sehingga mampu melaksanakan upacara dan mempraktikan baris berbaris, tali temali, dan semapore</v>
      </c>
      <c r="L21" s="571" t="s">
        <v>455</v>
      </c>
      <c r="M21" s="595" t="s">
        <v>19</v>
      </c>
      <c r="N21" s="572" t="str">
        <f t="shared" si="0"/>
        <v>Sangat aktif dan sangat baik dalam mempraktikan permainan bola dan gerak aktivitas olahraga</v>
      </c>
      <c r="O21" s="572" t="s">
        <v>456</v>
      </c>
      <c r="P21" s="595" t="s">
        <v>303</v>
      </c>
      <c r="Q21" s="572" t="str">
        <f t="shared" si="1"/>
        <v>Cukup baik dalam mempraktikkan membaca kitab kuning dan memahami isi kandungannya</v>
      </c>
      <c r="R21" s="339"/>
      <c r="S21" s="340"/>
      <c r="T21" s="341"/>
      <c r="V21" s="16"/>
    </row>
    <row r="22" spans="1:22" s="8" customFormat="1" ht="24" customHeight="1" x14ac:dyDescent="0.25">
      <c r="A22" s="16"/>
      <c r="B22" s="66">
        <f t="shared" si="2"/>
        <v>13</v>
      </c>
      <c r="C22" s="67">
        <f>IF(Data!F17="","",Data!F17)</f>
        <v>2090</v>
      </c>
      <c r="D22" s="68" t="str">
        <f>IF(Data!H17="","",Data!H17)</f>
        <v>MARWAH RIANA</v>
      </c>
      <c r="E22" s="448" t="str">
        <f>IF(Data!I17="","",Data!I17)</f>
        <v>P</v>
      </c>
      <c r="F22" s="583" t="s">
        <v>2</v>
      </c>
      <c r="G22" s="583" t="s">
        <v>2</v>
      </c>
      <c r="H22" s="583">
        <v>10</v>
      </c>
      <c r="I22" s="571" t="s">
        <v>67</v>
      </c>
      <c r="J22" s="595" t="s">
        <v>298</v>
      </c>
      <c r="K22" s="572" t="str">
        <f t="shared" si="3"/>
        <v>Aktif dan baik dalam mengikuti kegiatan ekstrakurikuler pramuka sehingga mampu melaksanakan upacara dan mempraktikan baris berbaris, tali temali, dan semapore</v>
      </c>
      <c r="L22" s="571" t="s">
        <v>455</v>
      </c>
      <c r="M22" s="596" t="s">
        <v>298</v>
      </c>
      <c r="N22" s="572" t="str">
        <f t="shared" si="0"/>
        <v>Aktif dan baik dalam mempraktikan permainan bola dan gerak aktivitas olahraga</v>
      </c>
      <c r="O22" s="572" t="s">
        <v>456</v>
      </c>
      <c r="P22" s="596" t="s">
        <v>303</v>
      </c>
      <c r="Q22" s="572" t="str">
        <f t="shared" si="1"/>
        <v>Cukup baik dalam mempraktikkan membaca kitab kuning dan memahami isi kandungannya</v>
      </c>
      <c r="R22" s="339"/>
      <c r="S22" s="340"/>
      <c r="T22" s="341"/>
      <c r="V22" s="16"/>
    </row>
    <row r="23" spans="1:22" s="8" customFormat="1" ht="24" customHeight="1" x14ac:dyDescent="0.25">
      <c r="A23" s="16"/>
      <c r="B23" s="66">
        <f t="shared" si="2"/>
        <v>14</v>
      </c>
      <c r="C23" s="67">
        <f>IF(Data!F18="","",Data!F18)</f>
        <v>2105</v>
      </c>
      <c r="D23" s="68" t="str">
        <f>IF(Data!H18="","",Data!H18)</f>
        <v>MUH. SYIFA' BAYU AJI</v>
      </c>
      <c r="E23" s="448" t="str">
        <f>IF(Data!I18="","",Data!I18)</f>
        <v>L</v>
      </c>
      <c r="F23" s="584">
        <v>4</v>
      </c>
      <c r="G23" s="584" t="s">
        <v>2</v>
      </c>
      <c r="H23" s="584">
        <v>7</v>
      </c>
      <c r="I23" s="571" t="s">
        <v>67</v>
      </c>
      <c r="J23" s="595" t="s">
        <v>303</v>
      </c>
      <c r="K23" s="572" t="str">
        <f t="shared" si="3"/>
        <v>Cukup Aktif dan cukup baik dalam mengikuti kegiatan ekstrakurikuler pramuka sehingga mampu melaksanakan upacara dan mempraktikan baris berbaris, tali temali, dan semapore</v>
      </c>
      <c r="L23" s="571" t="s">
        <v>455</v>
      </c>
      <c r="M23" s="595" t="s">
        <v>298</v>
      </c>
      <c r="N23" s="572" t="str">
        <f t="shared" si="0"/>
        <v>Aktif dan baik dalam mempraktikan permainan bola dan gerak aktivitas olahraga</v>
      </c>
      <c r="O23" s="572" t="s">
        <v>456</v>
      </c>
      <c r="P23" s="595" t="s">
        <v>303</v>
      </c>
      <c r="Q23" s="572" t="str">
        <f t="shared" si="1"/>
        <v>Cukup baik dalam mempraktikkan membaca kitab kuning dan memahami isi kandungannya</v>
      </c>
      <c r="R23" s="339"/>
      <c r="S23" s="340"/>
      <c r="T23" s="341"/>
      <c r="V23" s="16"/>
    </row>
    <row r="24" spans="1:22" s="8" customFormat="1" ht="24" customHeight="1" x14ac:dyDescent="0.25">
      <c r="A24" s="16"/>
      <c r="B24" s="66">
        <f t="shared" si="2"/>
        <v>15</v>
      </c>
      <c r="C24" s="67">
        <f>IF(Data!F19="","",Data!F19)</f>
        <v>2079</v>
      </c>
      <c r="D24" s="68" t="str">
        <f>IF(Data!H19="","",Data!H19)</f>
        <v>MUHAMMAD FATIKHUL ILMI</v>
      </c>
      <c r="E24" s="448" t="str">
        <f>IF(Data!I19="","",Data!I19)</f>
        <v>L</v>
      </c>
      <c r="F24" s="583" t="s">
        <v>2</v>
      </c>
      <c r="G24" s="583" t="s">
        <v>2</v>
      </c>
      <c r="H24" s="583">
        <v>2</v>
      </c>
      <c r="I24" s="571" t="s">
        <v>67</v>
      </c>
      <c r="J24" s="595" t="s">
        <v>298</v>
      </c>
      <c r="K24" s="572" t="str">
        <f t="shared" si="3"/>
        <v>Aktif dan baik dalam mengikuti kegiatan ekstrakurikuler pramuka sehingga mampu melaksanakan upacara dan mempraktikan baris berbaris, tali temali, dan semapore</v>
      </c>
      <c r="L24" s="571" t="s">
        <v>455</v>
      </c>
      <c r="M24" s="596" t="s">
        <v>298</v>
      </c>
      <c r="N24" s="572" t="str">
        <f t="shared" si="0"/>
        <v>Aktif dan baik dalam mempraktikan permainan bola dan gerak aktivitas olahraga</v>
      </c>
      <c r="O24" s="572" t="s">
        <v>456</v>
      </c>
      <c r="P24" s="596" t="s">
        <v>303</v>
      </c>
      <c r="Q24" s="572" t="str">
        <f t="shared" si="1"/>
        <v>Cukup baik dalam mempraktikkan membaca kitab kuning dan memahami isi kandungannya</v>
      </c>
      <c r="R24" s="339"/>
      <c r="S24" s="340"/>
      <c r="T24" s="341"/>
      <c r="V24" s="16"/>
    </row>
    <row r="25" spans="1:22" s="8" customFormat="1" ht="24" customHeight="1" x14ac:dyDescent="0.25">
      <c r="A25" s="16"/>
      <c r="B25" s="66">
        <f t="shared" si="2"/>
        <v>16</v>
      </c>
      <c r="C25" s="67">
        <f>IF(Data!F20="","",Data!F20)</f>
        <v>2106</v>
      </c>
      <c r="D25" s="68" t="str">
        <f>IF(Data!H20="","",Data!H20)</f>
        <v>MUHAMMAD RAZIF KASYAFANI</v>
      </c>
      <c r="E25" s="448" t="str">
        <f>IF(Data!I20="","",Data!I20)</f>
        <v>L</v>
      </c>
      <c r="F25" s="584">
        <v>4</v>
      </c>
      <c r="G25" s="584" t="s">
        <v>2</v>
      </c>
      <c r="H25" s="584">
        <v>7</v>
      </c>
      <c r="I25" s="571" t="s">
        <v>67</v>
      </c>
      <c r="J25" s="595" t="s">
        <v>303</v>
      </c>
      <c r="K25" s="572" t="str">
        <f t="shared" si="3"/>
        <v>Cukup Aktif dan cukup baik dalam mengikuti kegiatan ekstrakurikuler pramuka sehingga mampu melaksanakan upacara dan mempraktikan baris berbaris, tali temali, dan semapore</v>
      </c>
      <c r="L25" s="571" t="s">
        <v>455</v>
      </c>
      <c r="M25" s="595" t="s">
        <v>298</v>
      </c>
      <c r="N25" s="572" t="str">
        <f t="shared" si="0"/>
        <v>Aktif dan baik dalam mempraktikan permainan bola dan gerak aktivitas olahraga</v>
      </c>
      <c r="O25" s="572" t="s">
        <v>456</v>
      </c>
      <c r="P25" s="595" t="s">
        <v>303</v>
      </c>
      <c r="Q25" s="572" t="str">
        <f t="shared" si="1"/>
        <v>Cukup baik dalam mempraktikkan membaca kitab kuning dan memahami isi kandungannya</v>
      </c>
      <c r="R25" s="339"/>
      <c r="S25" s="340"/>
      <c r="T25" s="341"/>
      <c r="V25" s="16"/>
    </row>
    <row r="26" spans="1:22" s="8" customFormat="1" ht="24" customHeight="1" x14ac:dyDescent="0.25">
      <c r="A26" s="16"/>
      <c r="B26" s="66">
        <f t="shared" si="2"/>
        <v>17</v>
      </c>
      <c r="C26" s="67">
        <f>IF(Data!F21="","",Data!F21)</f>
        <v>2092</v>
      </c>
      <c r="D26" s="68" t="str">
        <f>IF(Data!H21="","",Data!H21)</f>
        <v>NAZILATUN NIKMAH</v>
      </c>
      <c r="E26" s="448" t="str">
        <f>IF(Data!I21="","",Data!I21)</f>
        <v>P</v>
      </c>
      <c r="F26" s="583">
        <v>1</v>
      </c>
      <c r="G26" s="583" t="s">
        <v>2</v>
      </c>
      <c r="H26" s="583">
        <v>4</v>
      </c>
      <c r="I26" s="571" t="s">
        <v>67</v>
      </c>
      <c r="J26" s="595" t="s">
        <v>19</v>
      </c>
      <c r="K26" s="572" t="str">
        <f t="shared" si="3"/>
        <v>Sangat aktif dan sangat baik dalam mengikuti kegiatan ekstrakurikuler pramuka sehingga mampu melaksanakan upacara dan mempraktikan baris berbaris, tali temali, dan semapore</v>
      </c>
      <c r="L26" s="571" t="s">
        <v>455</v>
      </c>
      <c r="M26" s="596" t="s">
        <v>298</v>
      </c>
      <c r="N26" s="572" t="str">
        <f t="shared" si="0"/>
        <v>Aktif dan baik dalam mempraktikan permainan bola dan gerak aktivitas olahraga</v>
      </c>
      <c r="O26" s="572" t="s">
        <v>456</v>
      </c>
      <c r="P26" s="596" t="s">
        <v>303</v>
      </c>
      <c r="Q26" s="572" t="str">
        <f t="shared" si="1"/>
        <v>Cukup baik dalam mempraktikkan membaca kitab kuning dan memahami isi kandungannya</v>
      </c>
      <c r="R26" s="339"/>
      <c r="S26" s="340"/>
      <c r="T26" s="341"/>
      <c r="V26" s="16"/>
    </row>
    <row r="27" spans="1:22" s="8" customFormat="1" ht="24" customHeight="1" x14ac:dyDescent="0.25">
      <c r="A27" s="16"/>
      <c r="B27" s="66">
        <f t="shared" si="2"/>
        <v>18</v>
      </c>
      <c r="C27" s="67">
        <f>IF(Data!F22="","",Data!F22)</f>
        <v>2114</v>
      </c>
      <c r="D27" s="68" t="str">
        <f>IF(Data!H22="","",Data!H22)</f>
        <v>NIRMALA MAHARANI</v>
      </c>
      <c r="E27" s="448" t="str">
        <f>IF(Data!I22="","",Data!I22)</f>
        <v>P</v>
      </c>
      <c r="F27" s="584">
        <v>4</v>
      </c>
      <c r="G27" s="584" t="s">
        <v>2</v>
      </c>
      <c r="H27" s="584">
        <v>12</v>
      </c>
      <c r="I27" s="571" t="s">
        <v>67</v>
      </c>
      <c r="J27" s="595" t="s">
        <v>298</v>
      </c>
      <c r="K27" s="572" t="str">
        <f t="shared" si="3"/>
        <v>Aktif dan baik dalam mengikuti kegiatan ekstrakurikuler pramuka sehingga mampu melaksanakan upacara dan mempraktikan baris berbaris, tali temali, dan semapore</v>
      </c>
      <c r="L27" s="571" t="s">
        <v>455</v>
      </c>
      <c r="M27" s="595" t="s">
        <v>298</v>
      </c>
      <c r="N27" s="572" t="str">
        <f t="shared" si="0"/>
        <v>Aktif dan baik dalam mempraktikan permainan bola dan gerak aktivitas olahraga</v>
      </c>
      <c r="O27" s="572" t="s">
        <v>456</v>
      </c>
      <c r="P27" s="595" t="s">
        <v>303</v>
      </c>
      <c r="Q27" s="572" t="str">
        <f t="shared" si="1"/>
        <v>Cukup baik dalam mempraktikkan membaca kitab kuning dan memahami isi kandungannya</v>
      </c>
      <c r="R27" s="339"/>
      <c r="S27" s="340"/>
      <c r="T27" s="341"/>
      <c r="V27" s="16"/>
    </row>
    <row r="28" spans="1:22" s="8" customFormat="1" ht="24" customHeight="1" x14ac:dyDescent="0.25">
      <c r="A28" s="16"/>
      <c r="B28" s="66">
        <f t="shared" si="2"/>
        <v>19</v>
      </c>
      <c r="C28" s="67">
        <f>IF(Data!F23="","",Data!F23)</f>
        <v>2149</v>
      </c>
      <c r="D28" s="68" t="str">
        <f>IF(Data!H23="","",Data!H23)</f>
        <v>NOR ALIA SILFA</v>
      </c>
      <c r="E28" s="448" t="str">
        <f>IF(Data!I23="","",Data!I23)</f>
        <v>P</v>
      </c>
      <c r="F28" s="583" t="s">
        <v>2</v>
      </c>
      <c r="G28" s="583" t="s">
        <v>2</v>
      </c>
      <c r="H28" s="583">
        <v>4</v>
      </c>
      <c r="I28" s="571" t="s">
        <v>67</v>
      </c>
      <c r="J28" s="595" t="s">
        <v>298</v>
      </c>
      <c r="K28" s="572" t="str">
        <f t="shared" si="3"/>
        <v>Aktif dan baik dalam mengikuti kegiatan ekstrakurikuler pramuka sehingga mampu melaksanakan upacara dan mempraktikan baris berbaris, tali temali, dan semapore</v>
      </c>
      <c r="L28" s="571" t="s">
        <v>455</v>
      </c>
      <c r="M28" s="595" t="s">
        <v>298</v>
      </c>
      <c r="N28" s="572" t="str">
        <f t="shared" si="0"/>
        <v>Aktif dan baik dalam mempraktikan permainan bola dan gerak aktivitas olahraga</v>
      </c>
      <c r="O28" s="572" t="s">
        <v>456</v>
      </c>
      <c r="P28" s="595" t="s">
        <v>298</v>
      </c>
      <c r="Q28" s="572" t="str">
        <f t="shared" si="1"/>
        <v>Aktif dan baik dalam mempraktikkan membaca kitab kuning dan memahami isi kandungannya</v>
      </c>
      <c r="R28" s="339"/>
      <c r="S28" s="340"/>
      <c r="T28" s="341"/>
      <c r="V28" s="16"/>
    </row>
    <row r="29" spans="1:22" s="8" customFormat="1" ht="24" customHeight="1" x14ac:dyDescent="0.25">
      <c r="A29" s="16"/>
      <c r="B29" s="66">
        <f t="shared" si="2"/>
        <v>20</v>
      </c>
      <c r="C29" s="67">
        <f>IF(Data!F24="","",Data!F24)</f>
        <v>2110</v>
      </c>
      <c r="D29" s="68" t="str">
        <f>IF(Data!H24="","",Data!H24)</f>
        <v>NUR MUTIA</v>
      </c>
      <c r="E29" s="448" t="str">
        <f>IF(Data!I24="","",Data!I24)</f>
        <v>P</v>
      </c>
      <c r="F29" s="584">
        <v>6</v>
      </c>
      <c r="G29" s="584" t="s">
        <v>2</v>
      </c>
      <c r="H29" s="584">
        <v>5</v>
      </c>
      <c r="I29" s="571" t="s">
        <v>67</v>
      </c>
      <c r="J29" s="595" t="s">
        <v>298</v>
      </c>
      <c r="K29" s="572" t="str">
        <f t="shared" si="3"/>
        <v>Aktif dan baik dalam mengikuti kegiatan ekstrakurikuler pramuka sehingga mampu melaksanakan upacara dan mempraktikan baris berbaris, tali temali, dan semapore</v>
      </c>
      <c r="L29" s="571" t="s">
        <v>455</v>
      </c>
      <c r="M29" s="595" t="s">
        <v>298</v>
      </c>
      <c r="N29" s="572" t="str">
        <f t="shared" si="0"/>
        <v>Aktif dan baik dalam mempraktikan permainan bola dan gerak aktivitas olahraga</v>
      </c>
      <c r="O29" s="572" t="s">
        <v>456</v>
      </c>
      <c r="P29" s="595" t="s">
        <v>303</v>
      </c>
      <c r="Q29" s="572" t="str">
        <f t="shared" si="1"/>
        <v>Cukup baik dalam mempraktikkan membaca kitab kuning dan memahami isi kandungannya</v>
      </c>
      <c r="R29" s="339"/>
      <c r="S29" s="340"/>
      <c r="T29" s="341"/>
      <c r="V29" s="16"/>
    </row>
    <row r="30" spans="1:22" s="8" customFormat="1" ht="24" customHeight="1" x14ac:dyDescent="0.25">
      <c r="A30" s="16"/>
      <c r="B30" s="66">
        <f t="shared" si="2"/>
        <v>21</v>
      </c>
      <c r="C30" s="67">
        <f>IF(Data!F25="","",Data!F25)</f>
        <v>2098</v>
      </c>
      <c r="D30" s="68" t="str">
        <f>IF(Data!H25="","",Data!H25)</f>
        <v>ROHMAT HIDAYAT</v>
      </c>
      <c r="E30" s="448" t="str">
        <f>IF(Data!I25="","",Data!I25)</f>
        <v>L</v>
      </c>
      <c r="F30" s="583" t="s">
        <v>2</v>
      </c>
      <c r="G30" s="583" t="s">
        <v>2</v>
      </c>
      <c r="H30" s="583">
        <v>10</v>
      </c>
      <c r="I30" s="571" t="s">
        <v>67</v>
      </c>
      <c r="J30" s="595" t="s">
        <v>298</v>
      </c>
      <c r="K30" s="572" t="str">
        <f t="shared" si="3"/>
        <v>Aktif dan baik dalam mengikuti kegiatan ekstrakurikuler pramuka sehingga mampu melaksanakan upacara dan mempraktikan baris berbaris, tali temali, dan semapore</v>
      </c>
      <c r="L30" s="571" t="s">
        <v>455</v>
      </c>
      <c r="M30" s="595" t="s">
        <v>19</v>
      </c>
      <c r="N30" s="572" t="str">
        <f t="shared" si="0"/>
        <v>Sangat aktif dan sangat baik dalam mempraktikan permainan bola dan gerak aktivitas olahraga</v>
      </c>
      <c r="O30" s="572" t="s">
        <v>456</v>
      </c>
      <c r="P30" s="595" t="s">
        <v>303</v>
      </c>
      <c r="Q30" s="572" t="str">
        <f t="shared" si="1"/>
        <v>Cukup baik dalam mempraktikkan membaca kitab kuning dan memahami isi kandungannya</v>
      </c>
      <c r="R30" s="339"/>
      <c r="S30" s="340"/>
      <c r="T30" s="341"/>
      <c r="V30" s="16"/>
    </row>
    <row r="31" spans="1:22" s="8" customFormat="1" ht="24" customHeight="1" x14ac:dyDescent="0.25">
      <c r="A31" s="16"/>
      <c r="B31" s="66">
        <f t="shared" si="2"/>
        <v>22</v>
      </c>
      <c r="C31" s="67">
        <f>IF(Data!F26="","",Data!F26)</f>
        <v>2080</v>
      </c>
      <c r="D31" s="68" t="str">
        <f>IF(Data!H26="","",Data!H26)</f>
        <v>SABRINA OKTAVIANI</v>
      </c>
      <c r="E31" s="448" t="str">
        <f>IF(Data!I26="","",Data!I26)</f>
        <v>P</v>
      </c>
      <c r="F31" s="584">
        <v>3</v>
      </c>
      <c r="G31" s="584" t="s">
        <v>2</v>
      </c>
      <c r="H31" s="584">
        <v>10</v>
      </c>
      <c r="I31" s="571" t="s">
        <v>67</v>
      </c>
      <c r="J31" s="595" t="s">
        <v>298</v>
      </c>
      <c r="K31" s="572" t="str">
        <f t="shared" si="3"/>
        <v>Aktif dan baik dalam mengikuti kegiatan ekstrakurikuler pramuka sehingga mampu melaksanakan upacara dan mempraktikan baris berbaris, tali temali, dan semapore</v>
      </c>
      <c r="L31" s="571" t="s">
        <v>455</v>
      </c>
      <c r="M31" s="595" t="s">
        <v>298</v>
      </c>
      <c r="N31" s="572" t="str">
        <f t="shared" si="0"/>
        <v>Aktif dan baik dalam mempraktikan permainan bola dan gerak aktivitas olahraga</v>
      </c>
      <c r="O31" s="572" t="s">
        <v>456</v>
      </c>
      <c r="P31" s="595" t="s">
        <v>303</v>
      </c>
      <c r="Q31" s="572" t="str">
        <f t="shared" si="1"/>
        <v>Cukup baik dalam mempraktikkan membaca kitab kuning dan memahami isi kandungannya</v>
      </c>
      <c r="R31" s="339"/>
      <c r="S31" s="340"/>
      <c r="T31" s="341"/>
      <c r="V31" s="16"/>
    </row>
    <row r="32" spans="1:22" s="8" customFormat="1" ht="24" customHeight="1" x14ac:dyDescent="0.25">
      <c r="A32" s="16"/>
      <c r="B32" s="66">
        <f t="shared" si="2"/>
        <v>23</v>
      </c>
      <c r="C32" s="67">
        <f>IF(Data!F27="","",Data!F27)</f>
        <v>2101</v>
      </c>
      <c r="D32" s="68" t="str">
        <f>IF(Data!H27="","",Data!H27)</f>
        <v>TRI MULIA SAPUTRA</v>
      </c>
      <c r="E32" s="448" t="str">
        <f>IF(Data!I27="","",Data!I27)</f>
        <v>L</v>
      </c>
      <c r="F32" s="583" t="s">
        <v>2</v>
      </c>
      <c r="G32" s="583">
        <v>2</v>
      </c>
      <c r="H32" s="583">
        <v>13</v>
      </c>
      <c r="I32" s="571" t="s">
        <v>67</v>
      </c>
      <c r="J32" s="595" t="s">
        <v>19</v>
      </c>
      <c r="K32" s="572" t="str">
        <f t="shared" si="3"/>
        <v>Sangat aktif dan sangat baik dalam mengikuti kegiatan ekstrakurikuler pramuka sehingga mampu melaksanakan upacara dan mempraktikan baris berbaris, tali temali, dan semapore</v>
      </c>
      <c r="L32" s="571" t="s">
        <v>455</v>
      </c>
      <c r="M32" s="595" t="s">
        <v>298</v>
      </c>
      <c r="N32" s="572" t="str">
        <f t="shared" si="0"/>
        <v>Aktif dan baik dalam mempraktikan permainan bola dan gerak aktivitas olahraga</v>
      </c>
      <c r="O32" s="572" t="s">
        <v>456</v>
      </c>
      <c r="P32" s="595" t="s">
        <v>303</v>
      </c>
      <c r="Q32" s="572" t="str">
        <f t="shared" si="1"/>
        <v>Cukup baik dalam mempraktikkan membaca kitab kuning dan memahami isi kandungannya</v>
      </c>
      <c r="R32" s="339"/>
      <c r="S32" s="340"/>
      <c r="T32" s="341"/>
      <c r="V32" s="16"/>
    </row>
    <row r="33" spans="1:22" s="8" customFormat="1" ht="24" customHeight="1" x14ac:dyDescent="0.25">
      <c r="A33" s="16"/>
      <c r="B33" s="66" t="str">
        <f t="shared" si="2"/>
        <v/>
      </c>
      <c r="C33" s="67" t="str">
        <f>IF(Data!F28="","",Data!F28)</f>
        <v/>
      </c>
      <c r="D33" s="68" t="str">
        <f>IF(Data!H28="","",Data!H28)</f>
        <v/>
      </c>
      <c r="E33" s="448" t="str">
        <f>IF(Data!I28="","",Data!I28)</f>
        <v/>
      </c>
      <c r="F33" s="581"/>
      <c r="G33" s="581"/>
      <c r="H33" s="581"/>
      <c r="I33" s="333" t="s">
        <v>67</v>
      </c>
      <c r="J33" s="571"/>
      <c r="K33" s="334" t="b">
        <f t="shared" si="3"/>
        <v>0</v>
      </c>
      <c r="L33" s="333" t="s">
        <v>455</v>
      </c>
      <c r="M33" s="571"/>
      <c r="N33" s="334" t="b">
        <f t="shared" si="0"/>
        <v>0</v>
      </c>
      <c r="O33" s="335" t="s">
        <v>456</v>
      </c>
      <c r="P33" s="572"/>
      <c r="Q33" s="334" t="b">
        <f t="shared" si="1"/>
        <v>0</v>
      </c>
      <c r="R33" s="339"/>
      <c r="S33" s="340"/>
      <c r="T33" s="341"/>
      <c r="V33" s="16"/>
    </row>
    <row r="34" spans="1:22" s="8" customFormat="1" ht="24" customHeight="1" x14ac:dyDescent="0.25">
      <c r="A34" s="16"/>
      <c r="B34" s="66" t="str">
        <f t="shared" si="2"/>
        <v/>
      </c>
      <c r="C34" s="67" t="str">
        <f>IF(Data!F29="","",Data!F29)</f>
        <v/>
      </c>
      <c r="D34" s="68" t="str">
        <f>IF(Data!H29="","",Data!H29)</f>
        <v/>
      </c>
      <c r="E34" s="448" t="str">
        <f>IF(Data!I29="","",Data!I29)</f>
        <v/>
      </c>
      <c r="F34" s="434"/>
      <c r="G34" s="434"/>
      <c r="H34" s="434"/>
      <c r="I34" s="333" t="s">
        <v>67</v>
      </c>
      <c r="J34" s="571"/>
      <c r="K34" s="334" t="b">
        <f t="shared" si="3"/>
        <v>0</v>
      </c>
      <c r="L34" s="333" t="s">
        <v>455</v>
      </c>
      <c r="M34" s="571"/>
      <c r="N34" s="334" t="b">
        <f t="shared" si="0"/>
        <v>0</v>
      </c>
      <c r="O34" s="335" t="s">
        <v>456</v>
      </c>
      <c r="P34" s="572"/>
      <c r="Q34" s="334" t="b">
        <f t="shared" si="1"/>
        <v>0</v>
      </c>
      <c r="R34" s="339"/>
      <c r="S34" s="340"/>
      <c r="T34" s="341"/>
      <c r="V34" s="16"/>
    </row>
    <row r="35" spans="1:22" s="8" customFormat="1" ht="24" customHeight="1" x14ac:dyDescent="0.25">
      <c r="A35" s="16"/>
      <c r="B35" s="66" t="str">
        <f t="shared" si="2"/>
        <v/>
      </c>
      <c r="C35" s="67" t="str">
        <f>IF(Data!F30="","",Data!F30)</f>
        <v/>
      </c>
      <c r="D35" s="68" t="str">
        <f>IF(Data!H30="","",Data!H30)</f>
        <v/>
      </c>
      <c r="E35" s="448" t="str">
        <f>IF(Data!I30="","",Data!I30)</f>
        <v/>
      </c>
      <c r="F35" s="434"/>
      <c r="G35" s="434"/>
      <c r="H35" s="434"/>
      <c r="I35" s="333" t="s">
        <v>67</v>
      </c>
      <c r="J35" s="571"/>
      <c r="K35" s="334" t="b">
        <f t="shared" si="3"/>
        <v>0</v>
      </c>
      <c r="L35" s="333" t="s">
        <v>455</v>
      </c>
      <c r="M35" s="571"/>
      <c r="N35" s="334" t="b">
        <f t="shared" si="0"/>
        <v>0</v>
      </c>
      <c r="O35" s="335" t="s">
        <v>456</v>
      </c>
      <c r="P35" s="572"/>
      <c r="Q35" s="334" t="b">
        <f t="shared" si="1"/>
        <v>0</v>
      </c>
      <c r="R35" s="339"/>
      <c r="S35" s="340"/>
      <c r="T35" s="341"/>
      <c r="V35" s="16"/>
    </row>
    <row r="36" spans="1:22" s="8" customFormat="1" ht="24" customHeight="1" x14ac:dyDescent="0.25">
      <c r="A36" s="16"/>
      <c r="B36" s="66" t="str">
        <f t="shared" si="2"/>
        <v/>
      </c>
      <c r="C36" s="67" t="str">
        <f>IF(Data!F31="","",Data!F31)</f>
        <v/>
      </c>
      <c r="D36" s="68" t="str">
        <f>IF(Data!H31="","",Data!H31)</f>
        <v/>
      </c>
      <c r="E36" s="448" t="str">
        <f>IF(Data!I31="","",Data!I31)</f>
        <v/>
      </c>
      <c r="F36" s="434"/>
      <c r="G36" s="434"/>
      <c r="H36" s="434"/>
      <c r="I36" s="333" t="s">
        <v>67</v>
      </c>
      <c r="J36" s="571"/>
      <c r="K36" s="334" t="b">
        <f t="shared" si="3"/>
        <v>0</v>
      </c>
      <c r="L36" s="333" t="s">
        <v>455</v>
      </c>
      <c r="M36" s="571"/>
      <c r="N36" s="334" t="b">
        <f t="shared" si="0"/>
        <v>0</v>
      </c>
      <c r="O36" s="335" t="s">
        <v>456</v>
      </c>
      <c r="P36" s="572"/>
      <c r="Q36" s="334" t="b">
        <f t="shared" si="1"/>
        <v>0</v>
      </c>
      <c r="R36" s="339"/>
      <c r="S36" s="340"/>
      <c r="T36" s="341"/>
      <c r="V36" s="16"/>
    </row>
    <row r="37" spans="1:22" s="8" customFormat="1" ht="24" customHeight="1" x14ac:dyDescent="0.25">
      <c r="A37" s="16"/>
      <c r="B37" s="66" t="str">
        <f t="shared" si="2"/>
        <v/>
      </c>
      <c r="C37" s="67" t="str">
        <f>IF(Data!F32="","",Data!F32)</f>
        <v/>
      </c>
      <c r="D37" s="68" t="str">
        <f>IF(Data!H32="","",Data!H32)</f>
        <v/>
      </c>
      <c r="E37" s="448" t="str">
        <f>IF(Data!I32="","",Data!I32)</f>
        <v/>
      </c>
      <c r="F37" s="434"/>
      <c r="G37" s="434"/>
      <c r="H37" s="434"/>
      <c r="I37" s="333" t="s">
        <v>67</v>
      </c>
      <c r="J37" s="571"/>
      <c r="K37" s="334" t="b">
        <f t="shared" si="3"/>
        <v>0</v>
      </c>
      <c r="L37" s="333" t="s">
        <v>455</v>
      </c>
      <c r="M37" s="571"/>
      <c r="N37" s="334" t="b">
        <f t="shared" si="0"/>
        <v>0</v>
      </c>
      <c r="O37" s="335" t="s">
        <v>456</v>
      </c>
      <c r="P37" s="572"/>
      <c r="Q37" s="334" t="b">
        <f t="shared" si="1"/>
        <v>0</v>
      </c>
      <c r="R37" s="339"/>
      <c r="S37" s="340"/>
      <c r="T37" s="341"/>
      <c r="V37" s="16"/>
    </row>
    <row r="38" spans="1:22" s="8" customFormat="1" ht="24" customHeight="1" x14ac:dyDescent="0.25">
      <c r="A38" s="16"/>
      <c r="B38" s="66" t="str">
        <f t="shared" si="2"/>
        <v/>
      </c>
      <c r="C38" s="67" t="str">
        <f>IF(Data!F33="","",Data!F33)</f>
        <v/>
      </c>
      <c r="D38" s="68" t="str">
        <f>IF(Data!H33="","",Data!H33)</f>
        <v/>
      </c>
      <c r="E38" s="448" t="str">
        <f>IF(Data!I33="","",Data!I33)</f>
        <v/>
      </c>
      <c r="F38" s="434"/>
      <c r="G38" s="434"/>
      <c r="H38" s="434"/>
      <c r="I38" s="333" t="s">
        <v>67</v>
      </c>
      <c r="J38" s="571"/>
      <c r="K38" s="334" t="b">
        <f t="shared" si="3"/>
        <v>0</v>
      </c>
      <c r="L38" s="333" t="s">
        <v>455</v>
      </c>
      <c r="M38" s="571"/>
      <c r="N38" s="334" t="b">
        <f t="shared" si="0"/>
        <v>0</v>
      </c>
      <c r="O38" s="335" t="s">
        <v>456</v>
      </c>
      <c r="P38" s="572"/>
      <c r="Q38" s="334" t="b">
        <f t="shared" si="1"/>
        <v>0</v>
      </c>
      <c r="R38" s="339"/>
      <c r="S38" s="340"/>
      <c r="T38" s="341"/>
      <c r="V38" s="16"/>
    </row>
    <row r="39" spans="1:22" s="8" customFormat="1" ht="24" customHeight="1" x14ac:dyDescent="0.25">
      <c r="A39" s="16"/>
      <c r="B39" s="66" t="str">
        <f t="shared" si="2"/>
        <v/>
      </c>
      <c r="C39" s="67" t="str">
        <f>IF(Data!F34="","",Data!F34)</f>
        <v/>
      </c>
      <c r="D39" s="68" t="str">
        <f>IF(Data!H34="","",Data!H34)</f>
        <v/>
      </c>
      <c r="E39" s="448" t="str">
        <f>IF(Data!I34="","",Data!I34)</f>
        <v/>
      </c>
      <c r="F39" s="434"/>
      <c r="G39" s="434"/>
      <c r="H39" s="434"/>
      <c r="I39" s="333" t="s">
        <v>67</v>
      </c>
      <c r="J39" s="571"/>
      <c r="K39" s="334" t="b">
        <f t="shared" si="3"/>
        <v>0</v>
      </c>
      <c r="L39" s="333" t="s">
        <v>455</v>
      </c>
      <c r="M39" s="571"/>
      <c r="N39" s="334" t="b">
        <f t="shared" si="0"/>
        <v>0</v>
      </c>
      <c r="O39" s="335" t="s">
        <v>456</v>
      </c>
      <c r="P39" s="572"/>
      <c r="Q39" s="334" t="b">
        <f t="shared" si="1"/>
        <v>0</v>
      </c>
      <c r="R39" s="339"/>
      <c r="S39" s="340"/>
      <c r="T39" s="341"/>
      <c r="V39" s="16"/>
    </row>
    <row r="40" spans="1:22" s="8" customFormat="1" ht="24" customHeight="1" x14ac:dyDescent="0.25">
      <c r="A40" s="16"/>
      <c r="B40" s="66" t="str">
        <f t="shared" si="2"/>
        <v/>
      </c>
      <c r="C40" s="67" t="str">
        <f>IF(Data!F35="","",Data!F35)</f>
        <v/>
      </c>
      <c r="D40" s="68" t="str">
        <f>IF(Data!H35="","",Data!H35)</f>
        <v/>
      </c>
      <c r="E40" s="448" t="str">
        <f>IF(Data!I35="","",Data!I35)</f>
        <v/>
      </c>
      <c r="F40" s="434"/>
      <c r="G40" s="434"/>
      <c r="H40" s="434"/>
      <c r="I40" s="333" t="s">
        <v>67</v>
      </c>
      <c r="J40" s="571"/>
      <c r="K40" s="334" t="b">
        <f t="shared" si="3"/>
        <v>0</v>
      </c>
      <c r="L40" s="333" t="s">
        <v>455</v>
      </c>
      <c r="M40" s="571"/>
      <c r="N40" s="334" t="b">
        <f t="shared" si="0"/>
        <v>0</v>
      </c>
      <c r="O40" s="335" t="s">
        <v>456</v>
      </c>
      <c r="P40" s="572"/>
      <c r="Q40" s="334" t="b">
        <f t="shared" si="1"/>
        <v>0</v>
      </c>
      <c r="R40" s="339"/>
      <c r="S40" s="340"/>
      <c r="T40" s="341"/>
      <c r="V40" s="16"/>
    </row>
    <row r="41" spans="1:22" s="8" customFormat="1" ht="24" customHeight="1" x14ac:dyDescent="0.25">
      <c r="A41" s="16"/>
      <c r="B41" s="66" t="str">
        <f t="shared" si="2"/>
        <v/>
      </c>
      <c r="C41" s="67" t="str">
        <f>IF(Data!F36="","",Data!F36)</f>
        <v/>
      </c>
      <c r="D41" s="68" t="str">
        <f>IF(Data!H36="","",Data!H36)</f>
        <v/>
      </c>
      <c r="E41" s="69" t="str">
        <f>IF(Data!I36="","",Data!I36)</f>
        <v/>
      </c>
      <c r="F41" s="434"/>
      <c r="G41" s="434"/>
      <c r="H41" s="434"/>
      <c r="I41" s="333" t="s">
        <v>67</v>
      </c>
      <c r="J41" s="571"/>
      <c r="K41" s="334" t="b">
        <f t="shared" si="3"/>
        <v>0</v>
      </c>
      <c r="L41" s="333" t="s">
        <v>455</v>
      </c>
      <c r="M41" s="571"/>
      <c r="N41" s="334" t="b">
        <f t="shared" si="0"/>
        <v>0</v>
      </c>
      <c r="O41" s="335" t="s">
        <v>456</v>
      </c>
      <c r="P41" s="572"/>
      <c r="Q41" s="334" t="b">
        <f t="shared" si="1"/>
        <v>0</v>
      </c>
      <c r="R41" s="339"/>
      <c r="S41" s="340"/>
      <c r="T41" s="341"/>
      <c r="V41" s="16"/>
    </row>
    <row r="42" spans="1:22" s="8" customFormat="1" ht="24" customHeight="1" x14ac:dyDescent="0.25">
      <c r="A42" s="16"/>
      <c r="B42" s="66" t="str">
        <f t="shared" si="2"/>
        <v/>
      </c>
      <c r="C42" s="67" t="str">
        <f>IF(Data!F37="","",Data!F37)</f>
        <v/>
      </c>
      <c r="D42" s="68" t="str">
        <f>IF(Data!H37="","",Data!H37)</f>
        <v/>
      </c>
      <c r="E42" s="69" t="str">
        <f>IF(Data!I37="","",Data!I37)</f>
        <v/>
      </c>
      <c r="F42" s="434"/>
      <c r="G42" s="434"/>
      <c r="H42" s="434"/>
      <c r="I42" s="333" t="s">
        <v>67</v>
      </c>
      <c r="J42" s="571"/>
      <c r="K42" s="334" t="b">
        <f t="shared" si="3"/>
        <v>0</v>
      </c>
      <c r="L42" s="333" t="s">
        <v>455</v>
      </c>
      <c r="M42" s="571"/>
      <c r="N42" s="334" t="b">
        <f t="shared" si="0"/>
        <v>0</v>
      </c>
      <c r="O42" s="335" t="s">
        <v>456</v>
      </c>
      <c r="P42" s="572"/>
      <c r="Q42" s="334" t="b">
        <f t="shared" si="1"/>
        <v>0</v>
      </c>
      <c r="R42" s="339"/>
      <c r="S42" s="340"/>
      <c r="T42" s="341"/>
      <c r="V42" s="16"/>
    </row>
    <row r="43" spans="1:22" s="8" customFormat="1" ht="24" customHeight="1" x14ac:dyDescent="0.25">
      <c r="A43" s="16"/>
      <c r="B43" s="66" t="str">
        <f t="shared" si="2"/>
        <v/>
      </c>
      <c r="C43" s="67" t="str">
        <f>IF(Data!F38="","",Data!F38)</f>
        <v/>
      </c>
      <c r="D43" s="68" t="str">
        <f>IF(Data!H38="","",Data!H38)</f>
        <v/>
      </c>
      <c r="E43" s="69" t="str">
        <f>IF(Data!I38="","",Data!I38)</f>
        <v/>
      </c>
      <c r="F43" s="434"/>
      <c r="G43" s="434"/>
      <c r="H43" s="434"/>
      <c r="I43" s="333" t="s">
        <v>67</v>
      </c>
      <c r="J43" s="571"/>
      <c r="K43" s="334" t="b">
        <f t="shared" si="3"/>
        <v>0</v>
      </c>
      <c r="L43" s="333" t="s">
        <v>455</v>
      </c>
      <c r="M43" s="571"/>
      <c r="N43" s="334" t="b">
        <f t="shared" si="0"/>
        <v>0</v>
      </c>
      <c r="O43" s="335" t="s">
        <v>456</v>
      </c>
      <c r="P43" s="572"/>
      <c r="Q43" s="334" t="b">
        <f t="shared" si="1"/>
        <v>0</v>
      </c>
      <c r="R43" s="339"/>
      <c r="S43" s="340"/>
      <c r="T43" s="341"/>
      <c r="V43" s="16"/>
    </row>
    <row r="44" spans="1:22" s="8" customFormat="1" ht="24" customHeight="1" x14ac:dyDescent="0.25">
      <c r="A44" s="16"/>
      <c r="B44" s="66" t="str">
        <f t="shared" si="2"/>
        <v/>
      </c>
      <c r="C44" s="67" t="str">
        <f>IF(Data!F39="","",Data!F39)</f>
        <v/>
      </c>
      <c r="D44" s="68" t="str">
        <f>IF(Data!H39="","",Data!H39)</f>
        <v/>
      </c>
      <c r="E44" s="69" t="str">
        <f>IF(Data!I39="","",Data!I39)</f>
        <v/>
      </c>
      <c r="F44" s="434"/>
      <c r="G44" s="434"/>
      <c r="H44" s="434"/>
      <c r="I44" s="333" t="s">
        <v>67</v>
      </c>
      <c r="J44" s="571"/>
      <c r="K44" s="334" t="b">
        <f t="shared" si="3"/>
        <v>0</v>
      </c>
      <c r="L44" s="333" t="s">
        <v>455</v>
      </c>
      <c r="M44" s="571"/>
      <c r="N44" s="334" t="b">
        <f t="shared" si="0"/>
        <v>0</v>
      </c>
      <c r="O44" s="335" t="s">
        <v>456</v>
      </c>
      <c r="P44" s="572"/>
      <c r="Q44" s="334" t="b">
        <f t="shared" si="1"/>
        <v>0</v>
      </c>
      <c r="R44" s="339"/>
      <c r="S44" s="340"/>
      <c r="T44" s="341"/>
      <c r="V44" s="16"/>
    </row>
    <row r="45" spans="1:22" s="8" customFormat="1" ht="24" customHeight="1" x14ac:dyDescent="0.25">
      <c r="A45" s="16"/>
      <c r="B45" s="66" t="str">
        <f t="shared" si="2"/>
        <v/>
      </c>
      <c r="C45" s="67" t="str">
        <f>IF(Data!F40="","",Data!F40)</f>
        <v/>
      </c>
      <c r="D45" s="68" t="str">
        <f>IF(Data!H40="","",Data!H40)</f>
        <v/>
      </c>
      <c r="E45" s="69" t="str">
        <f>IF(Data!I40="","",Data!I40)</f>
        <v/>
      </c>
      <c r="F45" s="434"/>
      <c r="G45" s="434"/>
      <c r="H45" s="434"/>
      <c r="I45" s="333" t="s">
        <v>67</v>
      </c>
      <c r="J45" s="571"/>
      <c r="K45" s="334" t="b">
        <f t="shared" si="3"/>
        <v>0</v>
      </c>
      <c r="L45" s="333" t="s">
        <v>455</v>
      </c>
      <c r="M45" s="571"/>
      <c r="N45" s="334" t="b">
        <f t="shared" si="0"/>
        <v>0</v>
      </c>
      <c r="O45" s="335" t="s">
        <v>456</v>
      </c>
      <c r="P45" s="572"/>
      <c r="Q45" s="334" t="b">
        <f t="shared" si="1"/>
        <v>0</v>
      </c>
      <c r="R45" s="339"/>
      <c r="S45" s="340"/>
      <c r="T45" s="341"/>
      <c r="V45" s="16"/>
    </row>
    <row r="46" spans="1:22" s="8" customFormat="1" ht="24" customHeight="1" x14ac:dyDescent="0.25">
      <c r="A46" s="16"/>
      <c r="B46" s="66" t="str">
        <f t="shared" si="2"/>
        <v/>
      </c>
      <c r="C46" s="67" t="str">
        <f>IF(Data!F41="","",Data!F41)</f>
        <v/>
      </c>
      <c r="D46" s="68" t="str">
        <f>IF(Data!H41="","",Data!H41)</f>
        <v/>
      </c>
      <c r="E46" s="69" t="str">
        <f>IF(Data!I41="","",Data!I41)</f>
        <v/>
      </c>
      <c r="F46" s="434"/>
      <c r="G46" s="434"/>
      <c r="H46" s="434"/>
      <c r="I46" s="333" t="s">
        <v>67</v>
      </c>
      <c r="J46" s="571"/>
      <c r="K46" s="334" t="b">
        <f t="shared" si="3"/>
        <v>0</v>
      </c>
      <c r="L46" s="333" t="s">
        <v>455</v>
      </c>
      <c r="M46" s="571"/>
      <c r="N46" s="334" t="b">
        <f t="shared" si="0"/>
        <v>0</v>
      </c>
      <c r="O46" s="335" t="s">
        <v>456</v>
      </c>
      <c r="P46" s="572"/>
      <c r="Q46" s="334" t="b">
        <f t="shared" si="1"/>
        <v>0</v>
      </c>
      <c r="R46" s="339"/>
      <c r="S46" s="340"/>
      <c r="T46" s="341"/>
      <c r="V46" s="16"/>
    </row>
    <row r="47" spans="1:22" s="8" customFormat="1" ht="24" customHeight="1" x14ac:dyDescent="0.25">
      <c r="A47" s="16"/>
      <c r="B47" s="66" t="str">
        <f t="shared" si="2"/>
        <v/>
      </c>
      <c r="C47" s="67" t="str">
        <f>IF(Data!F42="","",Data!F42)</f>
        <v/>
      </c>
      <c r="D47" s="68" t="str">
        <f>IF(Data!H42="","",Data!H42)</f>
        <v/>
      </c>
      <c r="E47" s="69" t="str">
        <f>IF(Data!I42="","",Data!I42)</f>
        <v/>
      </c>
      <c r="F47" s="434"/>
      <c r="G47" s="434"/>
      <c r="H47" s="434"/>
      <c r="I47" s="333" t="s">
        <v>67</v>
      </c>
      <c r="J47" s="571"/>
      <c r="K47" s="334" t="b">
        <f t="shared" si="3"/>
        <v>0</v>
      </c>
      <c r="L47" s="333" t="s">
        <v>455</v>
      </c>
      <c r="M47" s="571"/>
      <c r="N47" s="334" t="b">
        <f t="shared" si="0"/>
        <v>0</v>
      </c>
      <c r="O47" s="335" t="s">
        <v>456</v>
      </c>
      <c r="P47" s="572"/>
      <c r="Q47" s="334" t="b">
        <f t="shared" si="1"/>
        <v>0</v>
      </c>
      <c r="R47" s="339"/>
      <c r="S47" s="340"/>
      <c r="T47" s="341"/>
      <c r="V47" s="16"/>
    </row>
    <row r="48" spans="1:22" s="8" customFormat="1" ht="24" customHeight="1" x14ac:dyDescent="0.25">
      <c r="A48" s="16"/>
      <c r="B48" s="66" t="str">
        <f t="shared" si="2"/>
        <v/>
      </c>
      <c r="C48" s="67" t="str">
        <f>IF(Data!F43="","",Data!F43)</f>
        <v/>
      </c>
      <c r="D48" s="68" t="str">
        <f>IF(Data!H43="","",Data!H43)</f>
        <v/>
      </c>
      <c r="E48" s="69" t="str">
        <f>IF(Data!I43="","",Data!I43)</f>
        <v/>
      </c>
      <c r="F48" s="434"/>
      <c r="G48" s="434"/>
      <c r="H48" s="434"/>
      <c r="I48" s="333" t="s">
        <v>67</v>
      </c>
      <c r="J48" s="571"/>
      <c r="K48" s="334" t="b">
        <f t="shared" si="3"/>
        <v>0</v>
      </c>
      <c r="L48" s="333" t="s">
        <v>455</v>
      </c>
      <c r="M48" s="571"/>
      <c r="N48" s="334" t="b">
        <f t="shared" si="0"/>
        <v>0</v>
      </c>
      <c r="O48" s="335" t="s">
        <v>456</v>
      </c>
      <c r="P48" s="572"/>
      <c r="Q48" s="334" t="b">
        <f t="shared" si="1"/>
        <v>0</v>
      </c>
      <c r="R48" s="339"/>
      <c r="S48" s="340"/>
      <c r="T48" s="341"/>
      <c r="V48" s="16"/>
    </row>
    <row r="49" spans="1:22" s="8" customFormat="1" ht="24" customHeight="1" x14ac:dyDescent="0.25">
      <c r="A49" s="16"/>
      <c r="B49" s="66" t="str">
        <f t="shared" si="2"/>
        <v/>
      </c>
      <c r="C49" s="67" t="str">
        <f>IF(Data!F44="","",Data!F44)</f>
        <v/>
      </c>
      <c r="D49" s="68" t="str">
        <f>IF(Data!H44="","",Data!H44)</f>
        <v/>
      </c>
      <c r="E49" s="69" t="str">
        <f>IF(Data!I44="","",Data!I44)</f>
        <v/>
      </c>
      <c r="F49" s="434"/>
      <c r="G49" s="434"/>
      <c r="H49" s="434"/>
      <c r="I49" s="333" t="s">
        <v>67</v>
      </c>
      <c r="J49" s="571"/>
      <c r="K49" s="334" t="b">
        <f t="shared" si="3"/>
        <v>0</v>
      </c>
      <c r="L49" s="333" t="s">
        <v>455</v>
      </c>
      <c r="M49" s="571"/>
      <c r="N49" s="334" t="b">
        <f t="shared" si="0"/>
        <v>0</v>
      </c>
      <c r="O49" s="335" t="s">
        <v>456</v>
      </c>
      <c r="P49" s="572"/>
      <c r="Q49" s="334" t="b">
        <f t="shared" si="1"/>
        <v>0</v>
      </c>
      <c r="R49" s="339"/>
      <c r="S49" s="340"/>
      <c r="T49" s="341"/>
      <c r="V49" s="16"/>
    </row>
    <row r="50" spans="1:22" s="8" customFormat="1" ht="24" customHeight="1" x14ac:dyDescent="0.25">
      <c r="A50" s="16"/>
      <c r="B50" s="66" t="str">
        <f t="shared" si="2"/>
        <v/>
      </c>
      <c r="C50" s="67" t="str">
        <f>IF(Data!F45="","",Data!F45)</f>
        <v/>
      </c>
      <c r="D50" s="68" t="str">
        <f>IF(Data!H45="","",Data!H45)</f>
        <v/>
      </c>
      <c r="E50" s="69" t="str">
        <f>IF(Data!I45="","",Data!I45)</f>
        <v/>
      </c>
      <c r="F50" s="434"/>
      <c r="G50" s="434"/>
      <c r="H50" s="434"/>
      <c r="I50" s="333" t="s">
        <v>67</v>
      </c>
      <c r="J50" s="571"/>
      <c r="K50" s="334" t="b">
        <f t="shared" si="3"/>
        <v>0</v>
      </c>
      <c r="L50" s="333" t="s">
        <v>455</v>
      </c>
      <c r="M50" s="571"/>
      <c r="N50" s="334" t="b">
        <f t="shared" si="0"/>
        <v>0</v>
      </c>
      <c r="O50" s="335" t="s">
        <v>456</v>
      </c>
      <c r="P50" s="572"/>
      <c r="Q50" s="334" t="b">
        <f t="shared" si="1"/>
        <v>0</v>
      </c>
      <c r="R50" s="339"/>
      <c r="S50" s="340"/>
      <c r="T50" s="341"/>
      <c r="V50" s="16"/>
    </row>
    <row r="51" spans="1:22" s="8" customFormat="1" ht="24" customHeight="1" x14ac:dyDescent="0.25">
      <c r="A51" s="16"/>
      <c r="B51" s="66" t="str">
        <f t="shared" si="2"/>
        <v/>
      </c>
      <c r="C51" s="67" t="str">
        <f>IF(Data!F46="","",Data!F46)</f>
        <v/>
      </c>
      <c r="D51" s="68" t="str">
        <f>IF(Data!H46="","",Data!H46)</f>
        <v/>
      </c>
      <c r="E51" s="69" t="str">
        <f>IF(Data!I46="","",Data!I46)</f>
        <v/>
      </c>
      <c r="F51" s="434"/>
      <c r="G51" s="434"/>
      <c r="H51" s="434"/>
      <c r="I51" s="333" t="s">
        <v>67</v>
      </c>
      <c r="J51" s="571"/>
      <c r="K51" s="334" t="b">
        <f t="shared" si="3"/>
        <v>0</v>
      </c>
      <c r="L51" s="333" t="s">
        <v>455</v>
      </c>
      <c r="M51" s="571"/>
      <c r="N51" s="334" t="b">
        <f t="shared" si="0"/>
        <v>0</v>
      </c>
      <c r="O51" s="335" t="s">
        <v>456</v>
      </c>
      <c r="P51" s="572"/>
      <c r="Q51" s="334" t="b">
        <f t="shared" si="1"/>
        <v>0</v>
      </c>
      <c r="R51" s="339"/>
      <c r="S51" s="340"/>
      <c r="T51" s="341"/>
      <c r="V51" s="16"/>
    </row>
    <row r="52" spans="1:22" s="8" customFormat="1" ht="24" hidden="1" customHeight="1" x14ac:dyDescent="0.25">
      <c r="A52" s="16"/>
      <c r="B52" s="66" t="str">
        <f t="shared" si="2"/>
        <v/>
      </c>
      <c r="C52" s="67" t="str">
        <f>IF(Data!F47="","",Data!F47)</f>
        <v/>
      </c>
      <c r="D52" s="68" t="str">
        <f>IF(Data!H47="","",Data!H47)</f>
        <v/>
      </c>
      <c r="E52" s="69" t="str">
        <f>IF(Data!I47="","",Data!I47)</f>
        <v/>
      </c>
      <c r="F52" s="434"/>
      <c r="G52" s="434"/>
      <c r="H52" s="434"/>
      <c r="I52" s="333" t="e">
        <f>#REF!</f>
        <v>#REF!</v>
      </c>
      <c r="J52" s="571"/>
      <c r="K52" s="334" t="b">
        <f t="shared" ref="K52" si="4">IF(J52="A","Sangat aktif dan sangat baik dalam mengikuti kegiatan ekstrakurikuler pramuka sehingga mampu melaksanakan upacara dan mempraktikan baris berbaris, tali temali, dan semapore",IF(J52="B","Aktif dan baik dalam mengikuti kegiatan ekstrakurikuler pramuka sehingga mampu melaksanakan upacara dan mempraktikan baris berbaris, tali temali, dan semapore",IF(J52="C","Cukup aktif dan cukup baik dalam mengikuti kegiatan ekstrakurikuler pramuka sehingga mampu melaksanakan upacara dan mempraktikan baris berbaris, tali temali, dan semapore")))</f>
        <v>0</v>
      </c>
      <c r="L52" s="333" t="e">
        <f>#REF!</f>
        <v>#REF!</v>
      </c>
      <c r="M52" s="571" t="s">
        <v>303</v>
      </c>
      <c r="N52" s="334" t="str">
        <f t="shared" si="0"/>
        <v>Cukup aktif dan baik dalam mempraktikan permainan bola dan gerak aktivitas olahraga</v>
      </c>
      <c r="O52" s="335" t="e">
        <f>#REF!</f>
        <v>#REF!</v>
      </c>
      <c r="P52" s="572" t="s">
        <v>19</v>
      </c>
      <c r="Q52" s="334" t="str">
        <f t="shared" ref="Q52" si="5">IF(P52="A","Sangat aktif dan sangat baik dalam ..........",IF(P52="B","Aktif dan baik dalam .................",IF(P52="C","Cukup aktif dan cukup baik dalam …………..")))</f>
        <v>Sangat aktif dan sangat baik dalam ..........</v>
      </c>
      <c r="R52" s="339"/>
      <c r="S52" s="340"/>
      <c r="T52" s="341"/>
      <c r="V52" s="16"/>
    </row>
    <row r="53" spans="1:22" ht="3" customHeight="1" x14ac:dyDescent="0.25">
      <c r="A53" s="16"/>
      <c r="I53" s="333" t="e">
        <f>#REF!</f>
        <v>#REF!</v>
      </c>
      <c r="J53" s="572"/>
      <c r="K53" s="334" t="e">
        <f>IF(I53="","",IF(#REF!="A","Sangat Aktif dan sangat baik dalam mengikuti kegiatan ekstrakurikuler "&amp;I53,IF(#REF!="B","Aktif dan baik dalam mengikuti kegiatan ekstrakurikuler "&amp;I53,IF(#REF!="C","Cukup Aktif dan cukup baik dalam mengikuti kegiatan ekstrakurikuler "&amp;I53)))&amp;" "&amp;K$9)</f>
        <v>#REF!</v>
      </c>
      <c r="M53" s="571" t="s">
        <v>303</v>
      </c>
      <c r="N53" s="334" t="str">
        <f t="shared" ref="N53" si="6">IF(M53="A","Sangat aktif dan sangat baik dalam ..........",IF(M53="B","Aktif dan baik dalam .................",IF(M53="C","Cukup aktif dan cukup baik dalam …………..")))</f>
        <v>Cukup aktif dan cukup baik dalam …………..</v>
      </c>
      <c r="O53" s="335" t="e">
        <f>#REF!</f>
        <v>#REF!</v>
      </c>
      <c r="P53" s="572"/>
      <c r="Q53" s="334" t="e">
        <f>IF(O53="","",IF(#REF!="A","Sangat Aktif dan sangat baik dalam mengikuti kegiatan ekstrakurikuler "&amp;O53,IF(#REF!="B","Aktif dan baik dalam mengikuti kegiatan ekstrakurikuler "&amp;O53,IF(#REF!="C","Cukup Aktif dan cukup baik dalam mengikuti kegiatan ekstrakurikuler "&amp;O53)))&amp;" "&amp;Q$9)</f>
        <v>#REF!</v>
      </c>
      <c r="V53" s="16"/>
    </row>
    <row r="54" spans="1:22" ht="15" customHeight="1" x14ac:dyDescent="0.25">
      <c r="A54" s="16"/>
      <c r="B54" s="70">
        <v>1</v>
      </c>
      <c r="C54" s="70">
        <v>2</v>
      </c>
      <c r="D54" s="70">
        <v>3</v>
      </c>
      <c r="E54" s="70">
        <v>4</v>
      </c>
      <c r="F54" s="70">
        <v>5</v>
      </c>
      <c r="G54" s="70">
        <v>6</v>
      </c>
      <c r="H54" s="70">
        <v>7</v>
      </c>
      <c r="I54" s="70">
        <v>8</v>
      </c>
      <c r="J54" s="70"/>
      <c r="K54" s="70">
        <v>9</v>
      </c>
      <c r="L54" s="70">
        <v>10</v>
      </c>
      <c r="M54" s="70"/>
      <c r="N54" s="70">
        <v>11</v>
      </c>
      <c r="O54" s="70">
        <v>12</v>
      </c>
      <c r="P54" s="70"/>
      <c r="Q54" s="70">
        <v>13</v>
      </c>
      <c r="R54" s="70">
        <v>14</v>
      </c>
      <c r="S54" s="70">
        <v>15</v>
      </c>
      <c r="T54" s="70">
        <v>16</v>
      </c>
      <c r="V54" s="16"/>
    </row>
    <row r="55" spans="1:22" ht="3.75" customHeight="1" x14ac:dyDescent="0.25">
      <c r="A55" s="16"/>
      <c r="B55" s="32"/>
      <c r="C55" s="33"/>
      <c r="D55" s="32"/>
      <c r="E55" s="32"/>
      <c r="F55" s="33"/>
      <c r="G55" s="33"/>
      <c r="H55" s="33"/>
      <c r="I55" s="33"/>
      <c r="J55" s="33"/>
      <c r="K55" s="33"/>
      <c r="L55" s="33"/>
      <c r="M55" s="33"/>
      <c r="N55" s="33"/>
      <c r="O55" s="33"/>
      <c r="P55" s="33"/>
      <c r="Q55" s="32"/>
      <c r="R55" s="32"/>
      <c r="S55" s="32"/>
      <c r="T55" s="32"/>
      <c r="V55" s="16"/>
    </row>
    <row r="56" spans="1:22" x14ac:dyDescent="0.25">
      <c r="A56" s="16"/>
      <c r="B56" s="32"/>
      <c r="C56" s="33"/>
      <c r="D56" s="32"/>
      <c r="E56" s="32"/>
      <c r="F56" s="33"/>
      <c r="G56" s="33"/>
      <c r="H56" s="33"/>
      <c r="I56" s="33"/>
      <c r="J56" s="33"/>
      <c r="K56" s="33"/>
      <c r="L56" s="33"/>
      <c r="M56" s="33"/>
      <c r="N56" s="33"/>
      <c r="O56" s="33"/>
      <c r="P56" s="33"/>
      <c r="Q56" s="32"/>
      <c r="R56" s="32"/>
      <c r="S56" s="32"/>
      <c r="T56" s="32"/>
      <c r="V56" s="11"/>
    </row>
    <row r="59" spans="1:22" ht="15.75" thickBot="1" x14ac:dyDescent="0.3">
      <c r="I59" s="576" t="s">
        <v>56</v>
      </c>
      <c r="J59" s="576" t="s">
        <v>454</v>
      </c>
      <c r="K59" s="576" t="s">
        <v>5</v>
      </c>
      <c r="L59" s="580" t="s">
        <v>56</v>
      </c>
      <c r="M59" s="580" t="s">
        <v>454</v>
      </c>
      <c r="N59" s="580" t="s">
        <v>5</v>
      </c>
      <c r="O59" s="578" t="s">
        <v>56</v>
      </c>
      <c r="P59" s="578" t="s">
        <v>454</v>
      </c>
      <c r="Q59" s="578" t="s">
        <v>5</v>
      </c>
    </row>
    <row r="60" spans="1:22" ht="48.75" thickBot="1" x14ac:dyDescent="0.3">
      <c r="I60" s="574" t="s">
        <v>67</v>
      </c>
      <c r="J60" s="574" t="s">
        <v>19</v>
      </c>
      <c r="K60" s="575" t="s">
        <v>458</v>
      </c>
      <c r="L60" s="577" t="s">
        <v>455</v>
      </c>
      <c r="M60" s="577" t="s">
        <v>19</v>
      </c>
      <c r="N60" s="598" t="s">
        <v>500</v>
      </c>
      <c r="O60" s="579" t="s">
        <v>456</v>
      </c>
      <c r="P60" s="579" t="s">
        <v>19</v>
      </c>
      <c r="Q60" s="600" t="s">
        <v>503</v>
      </c>
    </row>
    <row r="61" spans="1:22" ht="48.75" thickBot="1" x14ac:dyDescent="0.3">
      <c r="I61" s="574" t="s">
        <v>67</v>
      </c>
      <c r="J61" s="574" t="s">
        <v>298</v>
      </c>
      <c r="K61" s="575" t="s">
        <v>459</v>
      </c>
      <c r="L61" s="577" t="s">
        <v>455</v>
      </c>
      <c r="M61" s="577" t="s">
        <v>298</v>
      </c>
      <c r="N61" s="599" t="s">
        <v>501</v>
      </c>
      <c r="O61" s="579" t="s">
        <v>456</v>
      </c>
      <c r="P61" s="579" t="s">
        <v>298</v>
      </c>
      <c r="Q61" s="601" t="s">
        <v>504</v>
      </c>
    </row>
    <row r="62" spans="1:22" ht="48.75" thickBot="1" x14ac:dyDescent="0.3">
      <c r="I62" s="574" t="s">
        <v>67</v>
      </c>
      <c r="J62" s="574" t="s">
        <v>303</v>
      </c>
      <c r="K62" s="575" t="s">
        <v>460</v>
      </c>
      <c r="L62" s="577" t="s">
        <v>455</v>
      </c>
      <c r="M62" s="577" t="s">
        <v>303</v>
      </c>
      <c r="N62" s="599" t="s">
        <v>502</v>
      </c>
      <c r="O62" s="579" t="s">
        <v>456</v>
      </c>
      <c r="P62" s="579" t="s">
        <v>303</v>
      </c>
      <c r="Q62" s="601" t="s">
        <v>505</v>
      </c>
    </row>
  </sheetData>
  <sheetProtection autoFilter="0"/>
  <autoFilter ref="D9:D54" xr:uid="{00000000-0009-0000-0000-000019000000}"/>
  <mergeCells count="18">
    <mergeCell ref="B7:B9"/>
    <mergeCell ref="C7:C9"/>
    <mergeCell ref="D7:D9"/>
    <mergeCell ref="E7:E9"/>
    <mergeCell ref="F7:H8"/>
    <mergeCell ref="D4:E4"/>
    <mergeCell ref="I7:K7"/>
    <mergeCell ref="L7:N7"/>
    <mergeCell ref="O7:Q7"/>
    <mergeCell ref="T7:T8"/>
    <mergeCell ref="R7:S7"/>
    <mergeCell ref="I8:I9"/>
    <mergeCell ref="L8:L9"/>
    <mergeCell ref="O8:O9"/>
    <mergeCell ref="R8:R9"/>
    <mergeCell ref="J8:J9"/>
    <mergeCell ref="M8:M9"/>
    <mergeCell ref="P8:P9"/>
  </mergeCells>
  <conditionalFormatting sqref="K53 O53:Q53 B33:H52 M33:N53 J33:L52 I10:I53 B10:E32 K10:L32 N33:S52 N10:O32 Q10:S32">
    <cfRule type="expression" dxfId="263" priority="16">
      <formula>$B10=""</formula>
    </cfRule>
    <cfRule type="expression" dxfId="262" priority="17">
      <formula>MOD($B10,2)=0</formula>
    </cfRule>
  </conditionalFormatting>
  <conditionalFormatting sqref="J53">
    <cfRule type="expression" dxfId="261" priority="13">
      <formula>$B53=""</formula>
    </cfRule>
    <cfRule type="expression" dxfId="260" priority="14">
      <formula>MOD($B53,2)=0</formula>
    </cfRule>
  </conditionalFormatting>
  <pageMargins left="0.6692913385826772" right="0.11811023622047245" top="0.51181102362204722" bottom="0.43307086614173229" header="0.31496062992125984" footer="0.31496062992125984"/>
  <pageSetup paperSize="9" pageOrder="overThenDown" orientation="portrait" blackAndWhite="1" horizontalDpi="4294967293" verticalDpi="4294967293" r:id="rId1"/>
  <drawing r:id="rId2"/>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1">
    <tabColor rgb="FFFF0000"/>
  </sheetPr>
  <dimension ref="A1:XFC52"/>
  <sheetViews>
    <sheetView showGridLines="0" showRowColHeaders="0" topLeftCell="A22" zoomScale="90" zoomScaleNormal="90" workbookViewId="0">
      <selection activeCell="H5" sqref="H5"/>
    </sheetView>
  </sheetViews>
  <sheetFormatPr defaultColWidth="0" defaultRowHeight="15.75" customHeight="1" zeroHeight="1" x14ac:dyDescent="0.25"/>
  <cols>
    <col min="1" max="1" width="2.140625" style="34" customWidth="1"/>
    <col min="2" max="2" width="12.7109375" style="34" customWidth="1"/>
    <col min="3" max="3" width="5.7109375" style="74" customWidth="1"/>
    <col min="4" max="4" width="22" style="34" customWidth="1"/>
    <col min="5" max="5" width="1.7109375" style="34" customWidth="1"/>
    <col min="6" max="6" width="39.42578125" style="34" customWidth="1"/>
    <col min="7" max="7" width="1.85546875" style="34" customWidth="1"/>
    <col min="8" max="8" width="7.42578125" style="34" customWidth="1"/>
    <col min="9" max="9" width="17.85546875" style="34" customWidth="1"/>
    <col min="10" max="16383" width="9.140625" style="34" hidden="1"/>
    <col min="16384" max="16384" width="2.85546875" style="34" customWidth="1"/>
  </cols>
  <sheetData>
    <row r="1" spans="1:9" ht="20.25" customHeight="1" x14ac:dyDescent="0.25">
      <c r="A1" s="72"/>
      <c r="B1" s="79" t="str">
        <f>"DAFTAR SISWA KELAS  :  "&amp;Data!C17</f>
        <v>DAFTAR SISWA KELAS  :  IX B</v>
      </c>
      <c r="C1" s="73"/>
      <c r="D1" s="72"/>
      <c r="E1" s="72"/>
      <c r="F1" s="72"/>
      <c r="G1" s="76"/>
      <c r="H1" s="77"/>
      <c r="I1" s="76"/>
    </row>
    <row r="2" spans="1:9" ht="15.75" customHeight="1" x14ac:dyDescent="0.25">
      <c r="G2" s="76"/>
      <c r="H2" s="77"/>
      <c r="I2" s="76"/>
    </row>
    <row r="3" spans="1:9" ht="15.75" customHeight="1" x14ac:dyDescent="0.25">
      <c r="B3" s="894" t="s">
        <v>60</v>
      </c>
      <c r="C3" s="74">
        <f>H3</f>
        <v>19</v>
      </c>
      <c r="D3" s="34" t="s">
        <v>22</v>
      </c>
      <c r="E3" s="74" t="s">
        <v>48</v>
      </c>
      <c r="F3" s="80" t="str">
        <f>VLOOKUP(C3,Data!$E$5:$AC$49,4)</f>
        <v>NOR ALIA SILFA</v>
      </c>
      <c r="G3" s="76"/>
      <c r="H3" s="897">
        <v>19</v>
      </c>
      <c r="I3" s="76"/>
    </row>
    <row r="4" spans="1:9" ht="15.75" customHeight="1" x14ac:dyDescent="0.25">
      <c r="B4" s="895"/>
      <c r="D4" s="34" t="str">
        <f>IF(VLOOKUP(C3,Data!$E$5:$AC$49,Data!$G$50)="","Nomor Induk","NIS / NISN")</f>
        <v>NIS / NISN</v>
      </c>
      <c r="E4" s="74" t="s">
        <v>48</v>
      </c>
      <c r="F4" s="80" t="str">
        <f>TEXT(VLOOKUP(C3,Data!$E$5:$AC$49,2),Data!$C$27)&amp;IF(VLOOKUP(C3,Data!$E$5:$AC$49,Data!$G$50)="",""," / "&amp;TEXT(VLOOKUP(C3,Data!$E$5:$AC$49,Data!$G$50),Data!$C$29))</f>
        <v>2149 / 3100029460</v>
      </c>
      <c r="G4" s="76"/>
      <c r="H4" s="898"/>
      <c r="I4" s="76"/>
    </row>
    <row r="5" spans="1:9" ht="15.75" customHeight="1" x14ac:dyDescent="0.25">
      <c r="B5" s="895"/>
      <c r="D5" s="34" t="s">
        <v>58</v>
      </c>
      <c r="E5" s="74" t="s">
        <v>48</v>
      </c>
      <c r="F5" s="80" t="str">
        <f>VLOOKUP(C3,Data!$E$5:$AC$49,6)&amp;",  "&amp;TEXT(VLOOKUP(C3,Data!$E$5:$AC$49,7),"[$-421]dd mmmm yyyy;@")</f>
        <v>PEKALONGAN,  27 Februari 2010</v>
      </c>
      <c r="G5" s="76"/>
      <c r="H5" s="77"/>
      <c r="I5" s="76"/>
    </row>
    <row r="6" spans="1:9" ht="15.75" customHeight="1" x14ac:dyDescent="0.25">
      <c r="B6" s="895"/>
      <c r="D6" s="34" t="s">
        <v>3</v>
      </c>
      <c r="E6" s="74" t="s">
        <v>48</v>
      </c>
      <c r="F6" s="80" t="str">
        <f>VLOOKUP(C3,Data!$E$5:$AC$49,11)</f>
        <v>Desa Kebonrowopucang Kec. Karangdadap Kab. Pekalongan</v>
      </c>
      <c r="G6" s="76"/>
      <c r="H6" s="77"/>
      <c r="I6" s="76"/>
    </row>
    <row r="7" spans="1:9" ht="15.75" customHeight="1" x14ac:dyDescent="0.25">
      <c r="B7" s="895"/>
      <c r="D7" s="34" t="s">
        <v>59</v>
      </c>
      <c r="E7" s="74" t="s">
        <v>48</v>
      </c>
      <c r="F7" s="80" t="str">
        <f>VLOOKUP(C3,Data!$E$5:$AC$49,16)</f>
        <v>TASLARI</v>
      </c>
      <c r="G7" s="76"/>
      <c r="H7" s="77"/>
      <c r="I7" s="76"/>
    </row>
    <row r="8" spans="1:9" ht="15.75" customHeight="1" x14ac:dyDescent="0.25">
      <c r="B8" s="896"/>
      <c r="D8" s="34" t="s">
        <v>57</v>
      </c>
      <c r="E8" s="74" t="s">
        <v>48</v>
      </c>
      <c r="F8" s="80" t="str">
        <f>VLOOKUP(C3,Data!$E$5:$AC$49,19)</f>
        <v>-</v>
      </c>
      <c r="G8" s="76"/>
      <c r="H8" s="77"/>
      <c r="I8" s="76"/>
    </row>
    <row r="9" spans="1:9" ht="12" customHeight="1" x14ac:dyDescent="0.25">
      <c r="E9" s="74"/>
      <c r="F9" s="80"/>
      <c r="G9" s="76"/>
      <c r="H9" s="77"/>
      <c r="I9" s="76"/>
    </row>
    <row r="10" spans="1:9" ht="12" customHeight="1" x14ac:dyDescent="0.25">
      <c r="F10" s="80"/>
      <c r="G10" s="76"/>
      <c r="H10" s="78" t="str">
        <f>IF(Menu!N16="MULTI KKM","INI BUKAN RAPORT YANG DIINGINKAN, ANDA MEMILIH MULTI KKM PADA Data2","")</f>
        <v/>
      </c>
      <c r="I10" s="76"/>
    </row>
    <row r="11" spans="1:9" ht="15.75" customHeight="1" x14ac:dyDescent="0.25">
      <c r="B11" s="894" t="s">
        <v>60</v>
      </c>
      <c r="C11" s="74">
        <f>C3+1</f>
        <v>20</v>
      </c>
      <c r="D11" s="34" t="s">
        <v>22</v>
      </c>
      <c r="E11" s="74" t="s">
        <v>48</v>
      </c>
      <c r="F11" s="80" t="str">
        <f>VLOOKUP(C11,Data!$E$5:$AC$49,4)</f>
        <v>NUR MUTIA</v>
      </c>
      <c r="G11" s="76"/>
      <c r="H11" s="78">
        <f>MAX(Data!E5:E47)</f>
        <v>31</v>
      </c>
      <c r="I11" s="76"/>
    </row>
    <row r="12" spans="1:9" ht="15.75" customHeight="1" x14ac:dyDescent="0.25">
      <c r="B12" s="895"/>
      <c r="D12" s="34" t="str">
        <f>IF(VLOOKUP(C11,Data!$E$5:$AC$49,Data!$G$50)="","Nomor Induk","NIS / NISN")</f>
        <v>NIS / NISN</v>
      </c>
      <c r="E12" s="74" t="s">
        <v>48</v>
      </c>
      <c r="F12" s="80" t="str">
        <f>TEXT(VLOOKUP(C11,Data!$E$5:$AC$49,2),Data!$C$27)&amp;IF(VLOOKUP(C11,Data!$E$5:$AC$49,Data!$G$50)="",""," / "&amp;TEXT(VLOOKUP(C11,Data!$E$5:$AC$49,Data!$G$50),Data!$C$29))</f>
        <v>2110 / 0098467142</v>
      </c>
      <c r="G12" s="76"/>
      <c r="H12" s="77"/>
      <c r="I12" s="76"/>
    </row>
    <row r="13" spans="1:9" ht="15.75" customHeight="1" x14ac:dyDescent="0.25">
      <c r="B13" s="895"/>
      <c r="D13" s="34" t="s">
        <v>58</v>
      </c>
      <c r="E13" s="74" t="s">
        <v>48</v>
      </c>
      <c r="F13" s="80" t="str">
        <f>VLOOKUP(C11,Data!$E$5:$AC$49,6)&amp;",  "&amp;TEXT(VLOOKUP(C11,Data!$E$5:$AC$49,7),"[$-421]dd mmmm yyyy;@")</f>
        <v>PEKALONGAN,  09 Mei 2009</v>
      </c>
      <c r="G13" s="76"/>
      <c r="H13" s="77"/>
      <c r="I13" s="76"/>
    </row>
    <row r="14" spans="1:9" ht="15.75" customHeight="1" x14ac:dyDescent="0.25">
      <c r="B14" s="895"/>
      <c r="D14" s="34" t="s">
        <v>3</v>
      </c>
      <c r="E14" s="74" t="s">
        <v>48</v>
      </c>
      <c r="F14" s="80" t="str">
        <f>VLOOKUP(C11,Data!$E$5:$AC$49,11)</f>
        <v>Desa Pegandon Kec. Karangdadap Kab. Pekalongan</v>
      </c>
      <c r="G14" s="76"/>
      <c r="H14" s="77"/>
      <c r="I14" s="76"/>
    </row>
    <row r="15" spans="1:9" ht="15.75" customHeight="1" x14ac:dyDescent="0.25">
      <c r="B15" s="895"/>
      <c r="D15" s="34" t="s">
        <v>59</v>
      </c>
      <c r="E15" s="74" t="s">
        <v>48</v>
      </c>
      <c r="F15" s="80" t="str">
        <f>VLOOKUP(C11,Data!$E$5:$AC$49,16)</f>
        <v>SUHARTO</v>
      </c>
      <c r="G15" s="76"/>
      <c r="H15" s="77"/>
      <c r="I15" s="76"/>
    </row>
    <row r="16" spans="1:9" ht="15.75" customHeight="1" x14ac:dyDescent="0.25">
      <c r="B16" s="896"/>
      <c r="D16" s="34" t="s">
        <v>57</v>
      </c>
      <c r="E16" s="74" t="s">
        <v>48</v>
      </c>
      <c r="F16" s="80" t="str">
        <f>VLOOKUP(C11,Data!$E$5:$AC$49,19)</f>
        <v>-</v>
      </c>
      <c r="G16" s="76"/>
      <c r="H16" s="77"/>
      <c r="I16" s="76"/>
    </row>
    <row r="17" spans="2:9" ht="12" customHeight="1" x14ac:dyDescent="0.25">
      <c r="F17" s="80"/>
      <c r="G17" s="76"/>
      <c r="H17" s="77"/>
      <c r="I17" s="76"/>
    </row>
    <row r="18" spans="2:9" ht="12" customHeight="1" x14ac:dyDescent="0.25">
      <c r="F18" s="80"/>
      <c r="G18" s="76"/>
      <c r="H18" s="77"/>
      <c r="I18" s="76"/>
    </row>
    <row r="19" spans="2:9" ht="15.75" customHeight="1" x14ac:dyDescent="0.25">
      <c r="B19" s="894" t="s">
        <v>60</v>
      </c>
      <c r="C19" s="74">
        <f>C11+1</f>
        <v>21</v>
      </c>
      <c r="D19" s="34" t="s">
        <v>22</v>
      </c>
      <c r="E19" s="74" t="s">
        <v>48</v>
      </c>
      <c r="F19" s="80" t="str">
        <f>VLOOKUP(C19,Data!$E$5:$AC$49,4)</f>
        <v>ROHMAT HIDAYAT</v>
      </c>
      <c r="G19" s="76"/>
      <c r="H19" s="77"/>
      <c r="I19" s="76"/>
    </row>
    <row r="20" spans="2:9" ht="15.75" customHeight="1" x14ac:dyDescent="0.25">
      <c r="B20" s="895"/>
      <c r="D20" s="34" t="str">
        <f>IF(VLOOKUP(C19,Data!$E$5:$AC$49,Data!$G$50)="","Nomor Induk","NIS / NISN")</f>
        <v>NIS / NISN</v>
      </c>
      <c r="E20" s="74" t="s">
        <v>48</v>
      </c>
      <c r="F20" s="80" t="str">
        <f>TEXT(VLOOKUP(C19,Data!$E$5:$AC$49,2),Data!$C$27)&amp;IF(VLOOKUP(C19,Data!$E$5:$AC$49,Data!$G$50)="",""," / "&amp;TEXT(VLOOKUP(C19,Data!$E$5:$AC$49,Data!$G$50),Data!$C$29))</f>
        <v>2098 / 3101119122</v>
      </c>
      <c r="G20" s="76"/>
      <c r="H20" s="77"/>
      <c r="I20" s="76"/>
    </row>
    <row r="21" spans="2:9" ht="15.75" customHeight="1" x14ac:dyDescent="0.25">
      <c r="B21" s="895"/>
      <c r="D21" s="34" t="s">
        <v>58</v>
      </c>
      <c r="E21" s="74" t="s">
        <v>48</v>
      </c>
      <c r="F21" s="80" t="str">
        <f>VLOOKUP(C19,Data!$E$5:$AC$49,6)&amp;",  "&amp;TEXT(VLOOKUP(C19,Data!$E$5:$AC$49,7),"[$-421]dd mmmm yyyy;@")</f>
        <v>PEKALONGAN,  02 April 2010</v>
      </c>
      <c r="G21" s="76"/>
      <c r="H21" s="77"/>
      <c r="I21" s="76"/>
    </row>
    <row r="22" spans="2:9" ht="15.75" customHeight="1" x14ac:dyDescent="0.25">
      <c r="B22" s="895"/>
      <c r="D22" s="34" t="s">
        <v>3</v>
      </c>
      <c r="E22" s="74" t="s">
        <v>48</v>
      </c>
      <c r="F22" s="80" t="str">
        <f>VLOOKUP(C19,Data!$E$5:$AC$49,11)</f>
        <v>Desa Pegandon Kec. Karangdadap Kab. Pekalongan</v>
      </c>
      <c r="G22" s="76"/>
      <c r="H22" s="77"/>
      <c r="I22" s="76"/>
    </row>
    <row r="23" spans="2:9" ht="15.75" customHeight="1" x14ac:dyDescent="0.25">
      <c r="B23" s="895"/>
      <c r="D23" s="34" t="s">
        <v>59</v>
      </c>
      <c r="E23" s="74" t="s">
        <v>48</v>
      </c>
      <c r="F23" s="80" t="str">
        <f>VLOOKUP(C19,Data!$E$5:$AC$49,16)</f>
        <v>YUSRON</v>
      </c>
      <c r="G23" s="76"/>
      <c r="H23" s="77"/>
      <c r="I23" s="76"/>
    </row>
    <row r="24" spans="2:9" ht="15.75" customHeight="1" x14ac:dyDescent="0.25">
      <c r="B24" s="896"/>
      <c r="D24" s="34" t="s">
        <v>57</v>
      </c>
      <c r="E24" s="74" t="s">
        <v>48</v>
      </c>
      <c r="F24" s="80" t="str">
        <f>VLOOKUP(C19,Data!$E$5:$AC$49,19)</f>
        <v>-</v>
      </c>
      <c r="G24" s="76"/>
      <c r="H24" s="77"/>
      <c r="I24" s="76"/>
    </row>
    <row r="25" spans="2:9" ht="12" customHeight="1" x14ac:dyDescent="0.25">
      <c r="F25" s="80"/>
      <c r="G25" s="76"/>
      <c r="H25" s="77"/>
      <c r="I25" s="76"/>
    </row>
    <row r="26" spans="2:9" ht="12" customHeight="1" x14ac:dyDescent="0.25">
      <c r="F26" s="80"/>
      <c r="G26" s="76"/>
      <c r="H26" s="77"/>
      <c r="I26" s="76"/>
    </row>
    <row r="27" spans="2:9" ht="15.75" customHeight="1" x14ac:dyDescent="0.25">
      <c r="B27" s="894" t="s">
        <v>60</v>
      </c>
      <c r="C27" s="74">
        <f>C19+1</f>
        <v>22</v>
      </c>
      <c r="D27" s="34" t="s">
        <v>22</v>
      </c>
      <c r="E27" s="74" t="s">
        <v>48</v>
      </c>
      <c r="F27" s="80" t="str">
        <f>VLOOKUP(C27,Data!$E$5:$AC$49,4)</f>
        <v>SABRINA OKTAVIANI</v>
      </c>
      <c r="G27" s="76"/>
      <c r="H27" s="77"/>
      <c r="I27" s="76"/>
    </row>
    <row r="28" spans="2:9" ht="15.75" customHeight="1" x14ac:dyDescent="0.25">
      <c r="B28" s="895"/>
      <c r="D28" s="34" t="str">
        <f>IF(VLOOKUP(C27,Data!$E$5:$AC$49,Data!$G$50)="","Nomor Induk","NIS / NISN")</f>
        <v>NIS / NISN</v>
      </c>
      <c r="E28" s="74" t="s">
        <v>48</v>
      </c>
      <c r="F28" s="80" t="str">
        <f>TEXT(VLOOKUP(C27,Data!$E$5:$AC$49,2),Data!$C$27)&amp;IF(VLOOKUP(C27,Data!$E$5:$AC$49,Data!$G$50)="",""," / "&amp;TEXT(VLOOKUP(C27,Data!$E$5:$AC$49,Data!$G$50),Data!$C$29))</f>
        <v>2080 / 0091657289</v>
      </c>
      <c r="G28" s="76"/>
      <c r="H28" s="77"/>
      <c r="I28" s="76"/>
    </row>
    <row r="29" spans="2:9" ht="15.75" customHeight="1" x14ac:dyDescent="0.25">
      <c r="B29" s="895"/>
      <c r="D29" s="34" t="s">
        <v>58</v>
      </c>
      <c r="E29" s="74" t="s">
        <v>48</v>
      </c>
      <c r="F29" s="80" t="str">
        <f>VLOOKUP(C27,Data!$E$5:$AC$49,6)&amp;",  "&amp;TEXT(VLOOKUP(C27,Data!$E$5:$AC$49,7),"[$-421]dd mmmm yyyy;@")</f>
        <v>PEKALONGAN,  02 Oktober 2009</v>
      </c>
      <c r="G29" s="76"/>
      <c r="H29" s="77"/>
      <c r="I29" s="76"/>
    </row>
    <row r="30" spans="2:9" ht="15.75" customHeight="1" x14ac:dyDescent="0.25">
      <c r="B30" s="895"/>
      <c r="D30" s="34" t="s">
        <v>3</v>
      </c>
      <c r="E30" s="74" t="s">
        <v>48</v>
      </c>
      <c r="F30" s="80" t="str">
        <f>VLOOKUP(C27,Data!$E$5:$AC$49,11)</f>
        <v>Desa Pegandon Kec. Karangdadap Kab. Pekalongan</v>
      </c>
      <c r="G30" s="76"/>
      <c r="H30" s="77"/>
      <c r="I30" s="76"/>
    </row>
    <row r="31" spans="2:9" ht="15.75" customHeight="1" x14ac:dyDescent="0.25">
      <c r="B31" s="895"/>
      <c r="D31" s="34" t="s">
        <v>59</v>
      </c>
      <c r="E31" s="74" t="s">
        <v>48</v>
      </c>
      <c r="F31" s="80" t="str">
        <f>VLOOKUP(C27,Data!$E$5:$AC$49,16)</f>
        <v>MALIKI IBRAHIM</v>
      </c>
      <c r="G31" s="76"/>
      <c r="H31" s="77"/>
      <c r="I31" s="76"/>
    </row>
    <row r="32" spans="2:9" ht="15.75" customHeight="1" x14ac:dyDescent="0.25">
      <c r="B32" s="896"/>
      <c r="D32" s="34" t="s">
        <v>57</v>
      </c>
      <c r="E32" s="74" t="s">
        <v>48</v>
      </c>
      <c r="F32" s="80" t="str">
        <f>VLOOKUP(C27,Data!$E$5:$AC$49,19)</f>
        <v>-</v>
      </c>
      <c r="G32" s="76"/>
      <c r="H32" s="77"/>
      <c r="I32" s="76"/>
    </row>
    <row r="33" spans="2:9" ht="12" customHeight="1" x14ac:dyDescent="0.25">
      <c r="F33" s="80"/>
      <c r="G33" s="76"/>
      <c r="H33" s="77"/>
      <c r="I33" s="76"/>
    </row>
    <row r="34" spans="2:9" ht="12" customHeight="1" x14ac:dyDescent="0.25">
      <c r="F34" s="80"/>
      <c r="G34" s="76"/>
      <c r="H34" s="77"/>
      <c r="I34" s="76"/>
    </row>
    <row r="35" spans="2:9" ht="15.75" customHeight="1" x14ac:dyDescent="0.25">
      <c r="B35" s="894" t="s">
        <v>60</v>
      </c>
      <c r="C35" s="74">
        <f>C27+1</f>
        <v>23</v>
      </c>
      <c r="D35" s="34" t="s">
        <v>22</v>
      </c>
      <c r="E35" s="74" t="s">
        <v>48</v>
      </c>
      <c r="F35" s="80" t="str">
        <f>VLOOKUP(C35,Data!$E$5:$AC$49,4)</f>
        <v>TRI MULIA SAPUTRA</v>
      </c>
      <c r="G35" s="76"/>
      <c r="H35" s="77"/>
      <c r="I35" s="76"/>
    </row>
    <row r="36" spans="2:9" ht="15.75" customHeight="1" x14ac:dyDescent="0.25">
      <c r="B36" s="895"/>
      <c r="D36" s="34" t="str">
        <f>IF(VLOOKUP(C35,Data!$E$5:$AC$49,Data!$G$50)="","Nomor Induk","NIS / NISN")</f>
        <v>NIS / NISN</v>
      </c>
      <c r="E36" s="74" t="s">
        <v>48</v>
      </c>
      <c r="F36" s="80" t="str">
        <f>TEXT(VLOOKUP(C35,Data!$E$5:$AC$49,2),Data!$C$27)&amp;IF(VLOOKUP(C35,Data!$E$5:$AC$49,Data!$G$50)="",""," / "&amp;TEXT(VLOOKUP(C35,Data!$E$5:$AC$49,Data!$G$50),Data!$C$29))</f>
        <v>2101 / 0072355816</v>
      </c>
      <c r="G36" s="76"/>
      <c r="H36" s="77"/>
      <c r="I36" s="76"/>
    </row>
    <row r="37" spans="2:9" ht="15.75" customHeight="1" x14ac:dyDescent="0.25">
      <c r="B37" s="895"/>
      <c r="D37" s="34" t="s">
        <v>58</v>
      </c>
      <c r="E37" s="74" t="s">
        <v>48</v>
      </c>
      <c r="F37" s="80" t="str">
        <f>VLOOKUP(C35,Data!$E$5:$AC$49,6)&amp;",  "&amp;TEXT(VLOOKUP(C35,Data!$E$5:$AC$49,7),"[$-421]dd mmmm yyyy;@")</f>
        <v>PEKALONGAN,  10 Juni 2007</v>
      </c>
      <c r="G37" s="76"/>
      <c r="H37" s="77"/>
      <c r="I37" s="76"/>
    </row>
    <row r="38" spans="2:9" ht="15.75" customHeight="1" x14ac:dyDescent="0.25">
      <c r="B38" s="895"/>
      <c r="D38" s="34" t="s">
        <v>3</v>
      </c>
      <c r="E38" s="74" t="s">
        <v>48</v>
      </c>
      <c r="F38" s="80" t="str">
        <f>VLOOKUP(C35,Data!$E$5:$AC$49,11)</f>
        <v>Desa Kebonsari Kec. Karangdadap Kab. Pekalongan</v>
      </c>
      <c r="G38" s="76"/>
      <c r="H38" s="77"/>
      <c r="I38" s="76"/>
    </row>
    <row r="39" spans="2:9" ht="15.75" customHeight="1" x14ac:dyDescent="0.25">
      <c r="B39" s="895"/>
      <c r="D39" s="34" t="s">
        <v>59</v>
      </c>
      <c r="E39" s="74" t="s">
        <v>48</v>
      </c>
      <c r="F39" s="80" t="str">
        <f>VLOOKUP(C35,Data!$E$5:$AC$49,16)</f>
        <v>SLAMET MUKTI</v>
      </c>
      <c r="G39" s="76"/>
      <c r="H39" s="77"/>
      <c r="I39" s="76"/>
    </row>
    <row r="40" spans="2:9" ht="15.75" customHeight="1" x14ac:dyDescent="0.25">
      <c r="B40" s="896"/>
      <c r="D40" s="34" t="s">
        <v>57</v>
      </c>
      <c r="E40" s="74" t="s">
        <v>48</v>
      </c>
      <c r="F40" s="80" t="str">
        <f>VLOOKUP(C35,Data!$E$5:$AC$49,19)</f>
        <v>-</v>
      </c>
      <c r="G40" s="76"/>
      <c r="H40" s="77"/>
      <c r="I40" s="76"/>
    </row>
    <row r="41" spans="2:9" ht="12" customHeight="1" x14ac:dyDescent="0.25">
      <c r="F41" s="80"/>
      <c r="G41" s="76"/>
      <c r="H41" s="77"/>
      <c r="I41" s="76"/>
    </row>
    <row r="42" spans="2:9" ht="12" customHeight="1" x14ac:dyDescent="0.25">
      <c r="F42" s="80"/>
      <c r="G42" s="76"/>
      <c r="H42" s="77"/>
      <c r="I42" s="76"/>
    </row>
    <row r="43" spans="2:9" ht="15.75" customHeight="1" x14ac:dyDescent="0.25">
      <c r="B43" s="894" t="s">
        <v>60</v>
      </c>
      <c r="C43" s="74">
        <f>C35+1</f>
        <v>24</v>
      </c>
      <c r="D43" s="34" t="s">
        <v>22</v>
      </c>
      <c r="E43" s="74" t="s">
        <v>48</v>
      </c>
      <c r="F43" s="80">
        <f>VLOOKUP(C43,Data!$E$5:$AC$49,4)</f>
        <v>0</v>
      </c>
      <c r="G43" s="76"/>
      <c r="H43" s="77"/>
      <c r="I43" s="76"/>
    </row>
    <row r="44" spans="2:9" ht="15.75" customHeight="1" x14ac:dyDescent="0.25">
      <c r="B44" s="895"/>
      <c r="D44" s="34" t="str">
        <f>IF(VLOOKUP(C43,Data!$E$5:$AC$49,Data!$G$50)="","Nomor Induk","NIS / NISN")</f>
        <v>Nomor Induk</v>
      </c>
      <c r="E44" s="74" t="s">
        <v>48</v>
      </c>
      <c r="F44" s="80" t="str">
        <f>TEXT(VLOOKUP(C43,Data!$E$5:$AC$49,2),Data!$C$27)&amp;IF(VLOOKUP(C43,Data!$E$5:$AC$49,Data!$G$50)="",""," / "&amp;TEXT(VLOOKUP(C43,Data!$E$5:$AC$49,Data!$G$50),Data!$C$29))</f>
        <v>0000</v>
      </c>
      <c r="G44" s="76"/>
      <c r="H44" s="77"/>
      <c r="I44" s="76"/>
    </row>
    <row r="45" spans="2:9" ht="15.75" customHeight="1" x14ac:dyDescent="0.25">
      <c r="B45" s="895"/>
      <c r="D45" s="34" t="s">
        <v>58</v>
      </c>
      <c r="E45" s="74" t="s">
        <v>48</v>
      </c>
      <c r="F45" s="80" t="str">
        <f>VLOOKUP(C43,Data!$E$5:$AC$49,6)&amp;",  "&amp;TEXT(VLOOKUP(C43,Data!$E$5:$AC$49,7),"[$-421]dd mmmm yyyy;@")</f>
        <v>,  00 Januari 1900</v>
      </c>
      <c r="G45" s="76"/>
      <c r="H45" s="77"/>
      <c r="I45" s="76"/>
    </row>
    <row r="46" spans="2:9" ht="15.75" customHeight="1" x14ac:dyDescent="0.25">
      <c r="B46" s="895"/>
      <c r="D46" s="34" t="s">
        <v>3</v>
      </c>
      <c r="E46" s="74" t="s">
        <v>48</v>
      </c>
      <c r="F46" s="80">
        <f>VLOOKUP(C43,Data!$E$5:$AC$49,11)</f>
        <v>0</v>
      </c>
      <c r="G46" s="76"/>
      <c r="H46" s="77"/>
      <c r="I46" s="76"/>
    </row>
    <row r="47" spans="2:9" ht="15.75" customHeight="1" x14ac:dyDescent="0.25">
      <c r="B47" s="895"/>
      <c r="D47" s="34" t="s">
        <v>59</v>
      </c>
      <c r="E47" s="74" t="s">
        <v>48</v>
      </c>
      <c r="F47" s="80">
        <f>VLOOKUP(C43,Data!$E$5:$AC$49,16)</f>
        <v>0</v>
      </c>
      <c r="G47" s="76"/>
      <c r="H47" s="77"/>
      <c r="I47" s="76"/>
    </row>
    <row r="48" spans="2:9" ht="15.75" customHeight="1" x14ac:dyDescent="0.25">
      <c r="B48" s="896"/>
      <c r="D48" s="34" t="s">
        <v>57</v>
      </c>
      <c r="E48" s="74" t="s">
        <v>48</v>
      </c>
      <c r="F48" s="80">
        <f>VLOOKUP(C43,Data!$E$5:$AC$49,19)</f>
        <v>0</v>
      </c>
      <c r="G48" s="76"/>
      <c r="H48" s="77"/>
      <c r="I48" s="76"/>
    </row>
    <row r="49" spans="1:9" ht="15.75" customHeight="1" x14ac:dyDescent="0.25">
      <c r="G49" s="76"/>
      <c r="H49" s="77"/>
      <c r="I49" s="76"/>
    </row>
    <row r="50" spans="1:9" ht="15.75" customHeight="1" x14ac:dyDescent="0.25">
      <c r="A50" s="72"/>
      <c r="B50" s="72"/>
      <c r="C50" s="73"/>
      <c r="D50" s="72"/>
      <c r="E50" s="72"/>
      <c r="F50" s="72"/>
      <c r="G50" s="76"/>
      <c r="H50" s="77"/>
      <c r="I50" s="76"/>
    </row>
    <row r="51" spans="1:9" ht="15.75" customHeight="1" x14ac:dyDescent="0.25">
      <c r="B51" s="75" t="str">
        <f>Data!C4</f>
        <v>SMP ISLAM PEGANDON</v>
      </c>
      <c r="F51" s="172" t="s">
        <v>127</v>
      </c>
      <c r="G51" s="76"/>
      <c r="H51" s="77"/>
      <c r="I51" s="76"/>
    </row>
    <row r="52" spans="1:9" ht="15.75" customHeight="1" x14ac:dyDescent="0.25">
      <c r="G52" s="76"/>
      <c r="H52" s="77"/>
      <c r="I52" s="76"/>
    </row>
  </sheetData>
  <sheetProtection selectLockedCells="1" autoFilter="0"/>
  <mergeCells count="7">
    <mergeCell ref="B43:B48"/>
    <mergeCell ref="H3:H4"/>
    <mergeCell ref="B3:B8"/>
    <mergeCell ref="B11:B16"/>
    <mergeCell ref="B19:B24"/>
    <mergeCell ref="B27:B32"/>
    <mergeCell ref="B35:B40"/>
  </mergeCells>
  <conditionalFormatting sqref="B11:E11 B13:E16 B12:C12 E12">
    <cfRule type="expression" dxfId="259" priority="151">
      <formula>$C$11&gt;$H$11</formula>
    </cfRule>
  </conditionalFormatting>
  <conditionalFormatting sqref="B19:E19 B21:E24 B20:C20 E20">
    <cfRule type="expression" dxfId="258" priority="152">
      <formula>$C$19&gt;$H$11</formula>
    </cfRule>
  </conditionalFormatting>
  <conditionalFormatting sqref="B27:E27 B29:E32 B28:C28 E28">
    <cfRule type="expression" dxfId="257" priority="153">
      <formula>$C$27&gt;$H$11</formula>
    </cfRule>
  </conditionalFormatting>
  <conditionalFormatting sqref="B35:E35 B37:E40 B36:C36 E36">
    <cfRule type="expression" dxfId="256" priority="154">
      <formula>$C$35&gt;$H$11</formula>
    </cfRule>
  </conditionalFormatting>
  <conditionalFormatting sqref="B43:E43 B45:E48 B44:C44 E44">
    <cfRule type="expression" dxfId="255" priority="155">
      <formula>$C$43&gt;$H$11</formula>
    </cfRule>
  </conditionalFormatting>
  <conditionalFormatting sqref="B3:F8">
    <cfRule type="expression" dxfId="254" priority="156">
      <formula>$C$3&gt;$H$11</formula>
    </cfRule>
  </conditionalFormatting>
  <conditionalFormatting sqref="F11 F13:F16">
    <cfRule type="expression" dxfId="253" priority="20">
      <formula>$C$3&gt;$H$11</formula>
    </cfRule>
  </conditionalFormatting>
  <conditionalFormatting sqref="F19 F21:F24">
    <cfRule type="expression" dxfId="252" priority="19">
      <formula>$C$3&gt;$H$11</formula>
    </cfRule>
  </conditionalFormatting>
  <conditionalFormatting sqref="F27 F29:F32">
    <cfRule type="expression" dxfId="251" priority="18">
      <formula>$C$3&gt;$H$11</formula>
    </cfRule>
  </conditionalFormatting>
  <conditionalFormatting sqref="F35 F37:F40">
    <cfRule type="expression" dxfId="250" priority="17">
      <formula>$C$3&gt;$H$11</formula>
    </cfRule>
  </conditionalFormatting>
  <conditionalFormatting sqref="F43 F45:F48">
    <cfRule type="expression" dxfId="249" priority="16">
      <formula>$C$3&gt;$H$11</formula>
    </cfRule>
  </conditionalFormatting>
  <conditionalFormatting sqref="D12">
    <cfRule type="expression" dxfId="248" priority="10">
      <formula>$C$3&gt;$H$11</formula>
    </cfRule>
  </conditionalFormatting>
  <conditionalFormatting sqref="D20">
    <cfRule type="expression" dxfId="247" priority="9">
      <formula>$C$3&gt;$H$11</formula>
    </cfRule>
  </conditionalFormatting>
  <conditionalFormatting sqref="D28">
    <cfRule type="expression" dxfId="246" priority="8">
      <formula>$C$3&gt;$H$11</formula>
    </cfRule>
  </conditionalFormatting>
  <conditionalFormatting sqref="D36">
    <cfRule type="expression" dxfId="245" priority="7">
      <formula>$C$3&gt;$H$11</formula>
    </cfRule>
  </conditionalFormatting>
  <conditionalFormatting sqref="D44">
    <cfRule type="expression" dxfId="244" priority="6">
      <formula>$C$3&gt;$H$11</formula>
    </cfRule>
  </conditionalFormatting>
  <conditionalFormatting sqref="F44">
    <cfRule type="expression" dxfId="243" priority="1">
      <formula>$C$3&gt;$H$11</formula>
    </cfRule>
  </conditionalFormatting>
  <conditionalFormatting sqref="F12">
    <cfRule type="expression" dxfId="242" priority="5">
      <formula>$C$3&gt;$H$11</formula>
    </cfRule>
  </conditionalFormatting>
  <conditionalFormatting sqref="F20">
    <cfRule type="expression" dxfId="241" priority="4">
      <formula>$C$3&gt;$H$11</formula>
    </cfRule>
  </conditionalFormatting>
  <conditionalFormatting sqref="F28">
    <cfRule type="expression" dxfId="240" priority="3">
      <formula>$C$3&gt;$H$11</formula>
    </cfRule>
  </conditionalFormatting>
  <conditionalFormatting sqref="F36">
    <cfRule type="expression" dxfId="239" priority="2">
      <formula>$C$3&gt;$H$11</formula>
    </cfRule>
  </conditionalFormatting>
  <pageMargins left="1.03" right="0.54" top="0.6" bottom="0.68" header="0.34"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39937" r:id="rId4" name="Spinner 1">
              <controlPr defaultSize="0" autoPict="0">
                <anchor moveWithCells="1" sizeWithCells="1">
                  <from>
                    <xdr:col>7</xdr:col>
                    <xdr:colOff>142875</xdr:colOff>
                    <xdr:row>4</xdr:row>
                    <xdr:rowOff>104775</xdr:rowOff>
                  </from>
                  <to>
                    <xdr:col>7</xdr:col>
                    <xdr:colOff>400050</xdr:colOff>
                    <xdr:row>6</xdr:row>
                    <xdr:rowOff>123825</xdr:rowOff>
                  </to>
                </anchor>
              </controlPr>
            </control>
          </mc:Choice>
        </mc:AlternateContent>
      </controls>
    </mc:Choice>
  </mc:AlternateConten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AI71"/>
  <sheetViews>
    <sheetView zoomScaleNormal="100" workbookViewId="0">
      <pane xSplit="6" ySplit="8" topLeftCell="O30" activePane="bottomRight" state="frozen"/>
      <selection activeCell="S12" sqref="S12"/>
      <selection pane="topRight" activeCell="S12" sqref="S12"/>
      <selection pane="bottomLeft" activeCell="S12" sqref="S12"/>
      <selection pane="bottomRight" activeCell="AA10" sqref="AA10"/>
    </sheetView>
  </sheetViews>
  <sheetFormatPr defaultColWidth="9.140625" defaultRowHeight="15" x14ac:dyDescent="0.25"/>
  <cols>
    <col min="1" max="1" width="1.7109375" style="7" customWidth="1"/>
    <col min="2" max="2" width="3.85546875" style="7" customWidth="1"/>
    <col min="3" max="3" width="5.7109375" style="7" customWidth="1"/>
    <col min="4" max="4" width="13.5703125" style="7" customWidth="1"/>
    <col min="5" max="5" width="30.42578125" style="7" customWidth="1"/>
    <col min="6" max="22" width="4" style="7" customWidth="1"/>
    <col min="23" max="25" width="5.28515625" style="7" customWidth="1"/>
    <col min="26" max="26" width="6.42578125" style="7" customWidth="1"/>
    <col min="27" max="28" width="36.7109375" style="7" customWidth="1"/>
    <col min="29" max="29" width="5.7109375" style="7" customWidth="1"/>
    <col min="30" max="16384" width="9.140625" style="7"/>
  </cols>
  <sheetData>
    <row r="1" spans="1:35" x14ac:dyDescent="0.25">
      <c r="A1" s="260"/>
      <c r="B1" s="260"/>
      <c r="C1" s="260"/>
      <c r="D1" s="260"/>
      <c r="E1" s="260"/>
      <c r="F1" s="260"/>
      <c r="G1" s="260"/>
      <c r="H1" s="260"/>
      <c r="I1" s="260"/>
      <c r="J1" s="260"/>
      <c r="K1" s="260"/>
      <c r="L1" s="260"/>
      <c r="M1" s="260"/>
      <c r="N1" s="260"/>
      <c r="O1" s="260"/>
      <c r="P1" s="260"/>
      <c r="Q1" s="260"/>
      <c r="R1" s="260"/>
      <c r="S1" s="260"/>
      <c r="T1" s="260"/>
      <c r="U1" s="260"/>
      <c r="V1" s="260"/>
      <c r="W1" s="260"/>
      <c r="X1" s="260"/>
      <c r="Y1" s="260"/>
      <c r="Z1" s="260"/>
      <c r="AA1" s="260"/>
      <c r="AB1" s="260"/>
    </row>
    <row r="2" spans="1:35" ht="28.5" customHeight="1" x14ac:dyDescent="0.25">
      <c r="A2" s="261"/>
      <c r="B2" s="485"/>
      <c r="C2" s="486"/>
      <c r="D2" s="486"/>
      <c r="E2" s="901" t="s">
        <v>309</v>
      </c>
      <c r="F2" s="487"/>
      <c r="G2" s="903" t="s">
        <v>279</v>
      </c>
      <c r="H2" s="903"/>
      <c r="I2" s="903"/>
      <c r="J2" s="903"/>
      <c r="K2" s="903"/>
      <c r="L2" s="903"/>
      <c r="M2" s="903"/>
      <c r="N2" s="903"/>
      <c r="O2" s="903"/>
      <c r="P2" s="903"/>
      <c r="Q2" s="903"/>
      <c r="R2" s="903"/>
      <c r="S2" s="903"/>
      <c r="T2" s="903"/>
      <c r="U2" s="903"/>
      <c r="V2" s="903"/>
      <c r="W2" s="903"/>
      <c r="X2" s="903"/>
      <c r="Y2" s="903"/>
      <c r="Z2" s="903"/>
      <c r="AA2" s="903"/>
      <c r="AB2" s="904"/>
    </row>
    <row r="3" spans="1:35" ht="21" thickBot="1" x14ac:dyDescent="0.3">
      <c r="A3" s="261"/>
      <c r="B3" s="488"/>
      <c r="C3" s="489"/>
      <c r="D3" s="489"/>
      <c r="E3" s="902"/>
      <c r="F3" s="454"/>
      <c r="G3" s="905" t="str">
        <f>Data!C20</f>
        <v>2024 / 2025</v>
      </c>
      <c r="H3" s="905"/>
      <c r="I3" s="905"/>
      <c r="J3" s="905"/>
      <c r="K3" s="905"/>
      <c r="L3" s="905"/>
      <c r="M3" s="905"/>
      <c r="N3" s="905"/>
      <c r="O3" s="905"/>
      <c r="P3" s="905"/>
      <c r="Q3" s="905"/>
      <c r="R3" s="905"/>
      <c r="S3" s="905"/>
      <c r="T3" s="905"/>
      <c r="U3" s="905"/>
      <c r="V3" s="905"/>
      <c r="W3" s="905"/>
      <c r="X3" s="905"/>
      <c r="Y3" s="905"/>
      <c r="Z3" s="905"/>
      <c r="AA3" s="905"/>
      <c r="AB3" s="906"/>
    </row>
    <row r="4" spans="1:35" ht="34.5" thickBot="1" x14ac:dyDescent="0.3">
      <c r="A4" s="261"/>
      <c r="B4" s="490"/>
      <c r="C4" s="491"/>
      <c r="D4" s="491"/>
      <c r="E4" s="455" t="s">
        <v>310</v>
      </c>
      <c r="F4" s="456"/>
      <c r="G4" s="907" t="str">
        <f>Menu!B16</f>
        <v>Aqidah - Akhlak</v>
      </c>
      <c r="H4" s="907"/>
      <c r="I4" s="907"/>
      <c r="J4" s="907"/>
      <c r="K4" s="907"/>
      <c r="L4" s="907"/>
      <c r="M4" s="907"/>
      <c r="N4" s="907"/>
      <c r="O4" s="907"/>
      <c r="P4" s="907"/>
      <c r="Q4" s="907"/>
      <c r="R4" s="907"/>
      <c r="S4" s="907"/>
      <c r="T4" s="907"/>
      <c r="U4" s="907"/>
      <c r="V4" s="907"/>
      <c r="W4" s="907"/>
      <c r="X4" s="907"/>
      <c r="Y4" s="907"/>
      <c r="Z4" s="907"/>
      <c r="AA4" s="907"/>
      <c r="AB4" s="908"/>
    </row>
    <row r="5" spans="1:35" ht="34.5" customHeight="1" thickBot="1" x14ac:dyDescent="0.3">
      <c r="A5" s="261"/>
      <c r="B5" s="492"/>
      <c r="C5" s="493"/>
      <c r="D5" s="494"/>
      <c r="E5" s="457" t="s">
        <v>311</v>
      </c>
      <c r="F5" s="458"/>
      <c r="G5" s="905" t="s">
        <v>452</v>
      </c>
      <c r="H5" s="905"/>
      <c r="I5" s="905"/>
      <c r="J5" s="905"/>
      <c r="K5" s="905"/>
      <c r="L5" s="905"/>
      <c r="M5" s="905"/>
      <c r="N5" s="905"/>
      <c r="O5" s="905"/>
      <c r="P5" s="905"/>
      <c r="Q5" s="905"/>
      <c r="R5" s="905"/>
      <c r="S5" s="905"/>
      <c r="T5" s="905"/>
      <c r="U5" s="905"/>
      <c r="V5" s="905"/>
      <c r="W5" s="905"/>
      <c r="X5" s="905"/>
      <c r="Y5" s="905"/>
      <c r="Z5" s="905"/>
      <c r="AA5" s="905"/>
      <c r="AB5" s="906"/>
    </row>
    <row r="6" spans="1:35" s="179" customFormat="1" ht="20.25" x14ac:dyDescent="0.25">
      <c r="A6" s="261"/>
      <c r="B6" s="495"/>
      <c r="C6" s="496"/>
      <c r="D6" s="496"/>
      <c r="E6" s="496"/>
      <c r="F6" s="496"/>
      <c r="G6" s="497">
        <f t="shared" ref="G6:L6" si="0">IF(COUNT(G10:G51)&gt;0,1,"")</f>
        <v>1</v>
      </c>
      <c r="H6" s="497">
        <f t="shared" si="0"/>
        <v>1</v>
      </c>
      <c r="I6" s="497">
        <f t="shared" si="0"/>
        <v>1</v>
      </c>
      <c r="J6" s="497" t="str">
        <f t="shared" si="0"/>
        <v/>
      </c>
      <c r="K6" s="497" t="str">
        <f t="shared" si="0"/>
        <v/>
      </c>
      <c r="L6" s="497" t="str">
        <f t="shared" si="0"/>
        <v/>
      </c>
      <c r="M6" s="497"/>
      <c r="N6" s="497"/>
      <c r="O6" s="497">
        <f t="shared" ref="O6:T6" si="1">IF(COUNT(O10:O51)&gt;0,1,"")</f>
        <v>1</v>
      </c>
      <c r="P6" s="497">
        <f t="shared" si="1"/>
        <v>1</v>
      </c>
      <c r="Q6" s="497">
        <f t="shared" si="1"/>
        <v>1</v>
      </c>
      <c r="R6" s="497" t="str">
        <f t="shared" si="1"/>
        <v/>
      </c>
      <c r="S6" s="497" t="str">
        <f t="shared" si="1"/>
        <v/>
      </c>
      <c r="T6" s="497" t="str">
        <f t="shared" si="1"/>
        <v/>
      </c>
      <c r="U6" s="497"/>
      <c r="V6" s="497"/>
      <c r="W6" s="498">
        <f>SUM(G6:N6)</f>
        <v>3</v>
      </c>
      <c r="X6" s="498">
        <f>SUM(O6:V6)</f>
        <v>3</v>
      </c>
      <c r="Y6" s="498">
        <f>SUM(W8:Y8)</f>
        <v>3</v>
      </c>
      <c r="Z6" s="499"/>
      <c r="AA6" s="499"/>
      <c r="AB6" s="500"/>
    </row>
    <row r="7" spans="1:35" ht="33" customHeight="1" thickBot="1" x14ac:dyDescent="0.3">
      <c r="A7" s="261"/>
      <c r="B7" s="899" t="s">
        <v>0</v>
      </c>
      <c r="C7" s="899" t="s">
        <v>68</v>
      </c>
      <c r="D7" s="899" t="s">
        <v>69</v>
      </c>
      <c r="E7" s="899" t="s">
        <v>1</v>
      </c>
      <c r="F7" s="503" t="s">
        <v>14</v>
      </c>
      <c r="G7" s="900" t="s">
        <v>134</v>
      </c>
      <c r="H7" s="900"/>
      <c r="I7" s="900"/>
      <c r="J7" s="900"/>
      <c r="K7" s="900"/>
      <c r="L7" s="900"/>
      <c r="M7" s="900"/>
      <c r="N7" s="900"/>
      <c r="O7" s="930" t="s">
        <v>135</v>
      </c>
      <c r="P7" s="930"/>
      <c r="Q7" s="930"/>
      <c r="R7" s="930"/>
      <c r="S7" s="930"/>
      <c r="T7" s="930"/>
      <c r="U7" s="930"/>
      <c r="V7" s="930"/>
      <c r="W7" s="504" t="s">
        <v>312</v>
      </c>
      <c r="X7" s="504" t="s">
        <v>313</v>
      </c>
      <c r="Y7" s="504" t="s">
        <v>314</v>
      </c>
      <c r="Z7" s="909" t="s">
        <v>80</v>
      </c>
      <c r="AA7" s="910" t="s">
        <v>144</v>
      </c>
      <c r="AB7" s="911" t="s">
        <v>145</v>
      </c>
    </row>
    <row r="8" spans="1:35" ht="15.75" thickBot="1" x14ac:dyDescent="0.3">
      <c r="A8" s="261"/>
      <c r="B8" s="899"/>
      <c r="C8" s="899"/>
      <c r="D8" s="899"/>
      <c r="E8" s="899"/>
      <c r="F8" s="505"/>
      <c r="G8" s="506" t="str">
        <f>H63</f>
        <v>TP-1</v>
      </c>
      <c r="H8" s="506" t="str">
        <f>H64</f>
        <v>TP-2</v>
      </c>
      <c r="I8" s="506" t="str">
        <f>H65</f>
        <v>TP-3</v>
      </c>
      <c r="J8" s="506" t="str">
        <f>H66</f>
        <v>TP-4</v>
      </c>
      <c r="K8" s="506" t="str">
        <f>H67</f>
        <v>TP-5</v>
      </c>
      <c r="L8" s="506" t="str">
        <f>H68</f>
        <v>TP-6</v>
      </c>
      <c r="M8" s="506" t="str">
        <f>H69</f>
        <v>TP-7</v>
      </c>
      <c r="N8" s="506" t="str">
        <f>H70</f>
        <v>TP-8</v>
      </c>
      <c r="O8" s="507" t="s">
        <v>148</v>
      </c>
      <c r="P8" s="507" t="s">
        <v>149</v>
      </c>
      <c r="Q8" s="507" t="s">
        <v>150</v>
      </c>
      <c r="R8" s="507" t="s">
        <v>151</v>
      </c>
      <c r="S8" s="507" t="s">
        <v>152</v>
      </c>
      <c r="T8" s="507" t="s">
        <v>153</v>
      </c>
      <c r="U8" s="507" t="s">
        <v>154</v>
      </c>
      <c r="V8" s="507" t="s">
        <v>155</v>
      </c>
      <c r="W8" s="508">
        <v>1</v>
      </c>
      <c r="X8" s="508">
        <v>1</v>
      </c>
      <c r="Y8" s="508">
        <v>1</v>
      </c>
      <c r="Z8" s="909"/>
      <c r="AA8" s="910"/>
      <c r="AB8" s="911"/>
      <c r="AD8" s="459"/>
      <c r="AE8" s="459"/>
      <c r="AF8" s="459"/>
      <c r="AG8" s="459"/>
    </row>
    <row r="9" spans="1:35" ht="15.75" thickBot="1" x14ac:dyDescent="0.3">
      <c r="A9" s="261"/>
      <c r="B9" s="549">
        <v>1</v>
      </c>
      <c r="C9" s="549">
        <v>2</v>
      </c>
      <c r="D9" s="549">
        <v>3</v>
      </c>
      <c r="E9" s="549">
        <v>4</v>
      </c>
      <c r="F9" s="549">
        <v>5</v>
      </c>
      <c r="G9" s="587">
        <v>6</v>
      </c>
      <c r="H9" s="587">
        <v>7</v>
      </c>
      <c r="I9" s="587">
        <v>8</v>
      </c>
      <c r="J9" s="587">
        <v>9</v>
      </c>
      <c r="K9" s="587">
        <v>10</v>
      </c>
      <c r="L9" s="587">
        <v>11</v>
      </c>
      <c r="M9" s="587">
        <v>12</v>
      </c>
      <c r="N9" s="587">
        <v>13</v>
      </c>
      <c r="O9" s="587">
        <v>14</v>
      </c>
      <c r="P9" s="587">
        <v>15</v>
      </c>
      <c r="Q9" s="587">
        <v>16</v>
      </c>
      <c r="R9" s="549">
        <v>17</v>
      </c>
      <c r="S9" s="549">
        <v>18</v>
      </c>
      <c r="T9" s="549">
        <v>19</v>
      </c>
      <c r="U9" s="549">
        <v>20</v>
      </c>
      <c r="V9" s="549">
        <v>21</v>
      </c>
      <c r="W9" s="549">
        <v>22</v>
      </c>
      <c r="X9" s="549">
        <v>23</v>
      </c>
      <c r="Y9" s="587">
        <v>24</v>
      </c>
      <c r="Z9" s="549">
        <v>25</v>
      </c>
      <c r="AA9" s="549">
        <v>26</v>
      </c>
      <c r="AB9" s="549">
        <v>27</v>
      </c>
      <c r="AD9" s="383" t="s">
        <v>129</v>
      </c>
      <c r="AE9" s="383" t="s">
        <v>130</v>
      </c>
      <c r="AF9" s="443" t="s">
        <v>3</v>
      </c>
      <c r="AG9" s="460"/>
    </row>
    <row r="10" spans="1:35" ht="30" customHeight="1" x14ac:dyDescent="0.25">
      <c r="A10" s="261"/>
      <c r="B10" s="373">
        <v>1</v>
      </c>
      <c r="C10" s="351">
        <f>Data!F5</f>
        <v>2111</v>
      </c>
      <c r="D10" s="374" t="str">
        <f>Data!G5</f>
        <v>3109336136</v>
      </c>
      <c r="E10" s="374" t="str">
        <f>Data!H5</f>
        <v>AGA ALBANI ZAMIR</v>
      </c>
      <c r="F10" s="585" t="str">
        <f>Data!I5</f>
        <v>L</v>
      </c>
      <c r="G10" s="588">
        <v>87</v>
      </c>
      <c r="H10" s="588">
        <v>100</v>
      </c>
      <c r="I10" s="588">
        <v>92</v>
      </c>
      <c r="J10" s="582"/>
      <c r="K10" s="582"/>
      <c r="L10" s="582"/>
      <c r="M10" s="582"/>
      <c r="N10" s="582"/>
      <c r="O10" s="588">
        <v>86</v>
      </c>
      <c r="P10" s="588">
        <v>98</v>
      </c>
      <c r="Q10" s="588">
        <v>86</v>
      </c>
      <c r="R10" s="502"/>
      <c r="S10" s="501"/>
      <c r="T10" s="477"/>
      <c r="U10" s="477"/>
      <c r="V10" s="477"/>
      <c r="W10" s="478">
        <f>AVERAGE(G10:N10)</f>
        <v>93</v>
      </c>
      <c r="X10" s="590">
        <f>AVERAGE(O10:V10)</f>
        <v>90</v>
      </c>
      <c r="Y10" s="588">
        <v>44</v>
      </c>
      <c r="Z10" s="475">
        <f t="shared" ref="Z10:Z51" si="2">IFERROR(IF(OR(X10="",Y10=""),"",ROUND(((W10*$W$8)+(X10*$X$8)+(Y10*$Y$8))/$Y$6,0)),"")</f>
        <v>76</v>
      </c>
      <c r="AA10" s="378" t="str">
        <f t="shared" ref="AA10:AA51" si="3">IFERROR("Menunjukkan penguasaan"&amp; " dalam "&amp;(VLOOKUP(AF10,$G$63:$I$70,3)),"")</f>
        <v>Menunjukkan penguasaan dalam memahami adab kepada saudara, teman dan tetangga.</v>
      </c>
      <c r="AB10" s="379" t="str">
        <f t="shared" ref="AB10:AB51" si="4">IFERROR("Perlu bantuan dalam "&amp;(VLOOKUP(AG10,$G$63:$I$70,3)),"")</f>
        <v>Perlu bantuan dalam memahami iman kepada hari akhir dan akhlak terpuji kepada diri sendiri.</v>
      </c>
      <c r="AD10" s="377">
        <f t="shared" ref="AD10:AD51" si="5">MAX(G10:N10)</f>
        <v>100</v>
      </c>
      <c r="AE10" s="377">
        <f t="shared" ref="AE10:AE51" si="6">MIN(G10:N10)</f>
        <v>87</v>
      </c>
      <c r="AF10" s="377">
        <f t="shared" ref="AF10:AF51" si="7">MATCH(AD10,G10:N10,0)</f>
        <v>2</v>
      </c>
      <c r="AG10" s="377">
        <f t="shared" ref="AG10:AG51" si="8">MATCH(AE10,G10:N10,0)</f>
        <v>1</v>
      </c>
      <c r="AI10" s="484"/>
    </row>
    <row r="11" spans="1:35" ht="30" customHeight="1" x14ac:dyDescent="0.25">
      <c r="A11" s="261"/>
      <c r="B11" s="373">
        <v>2</v>
      </c>
      <c r="C11" s="124">
        <f>Data!F6</f>
        <v>2100</v>
      </c>
      <c r="D11" s="154" t="str">
        <f>Data!G6</f>
        <v>0108954708</v>
      </c>
      <c r="E11" s="154" t="str">
        <f>Data!H6</f>
        <v>AKBAR FIRLY MAULANA</v>
      </c>
      <c r="F11" s="586" t="str">
        <f>Data!I6</f>
        <v>L</v>
      </c>
      <c r="G11" s="588">
        <v>100</v>
      </c>
      <c r="H11" s="588">
        <v>90</v>
      </c>
      <c r="I11" s="589">
        <v>91</v>
      </c>
      <c r="J11" s="582"/>
      <c r="K11" s="582"/>
      <c r="L11" s="582"/>
      <c r="M11" s="582"/>
      <c r="N11" s="582"/>
      <c r="O11" s="588">
        <v>95</v>
      </c>
      <c r="P11" s="588">
        <v>99</v>
      </c>
      <c r="Q11" s="588">
        <v>86</v>
      </c>
      <c r="R11" s="473"/>
      <c r="S11" s="471"/>
      <c r="T11" s="472"/>
      <c r="U11" s="472"/>
      <c r="V11" s="472"/>
      <c r="W11" s="474">
        <f t="shared" ref="W11:W51" si="9">AVERAGE(G11:N11)</f>
        <v>93.666666666666671</v>
      </c>
      <c r="X11" s="591">
        <f t="shared" ref="X11:X51" si="10">AVERAGE(O11:V11)</f>
        <v>93.333333333333329</v>
      </c>
      <c r="Y11" s="588">
        <v>57</v>
      </c>
      <c r="Z11" s="475">
        <f t="shared" si="2"/>
        <v>81</v>
      </c>
      <c r="AA11" s="378" t="str">
        <f t="shared" si="3"/>
        <v>Menunjukkan penguasaan dalam memahami iman kepada hari akhir dan akhlak terpuji kepada diri sendiri.</v>
      </c>
      <c r="AB11" s="379" t="str">
        <f t="shared" si="4"/>
        <v>Perlu bantuan dalam memahami adab kepada saudara, teman dan tetangga.</v>
      </c>
      <c r="AD11" s="377">
        <f t="shared" si="5"/>
        <v>100</v>
      </c>
      <c r="AE11" s="377">
        <f t="shared" si="6"/>
        <v>90</v>
      </c>
      <c r="AF11" s="377">
        <f t="shared" si="7"/>
        <v>1</v>
      </c>
      <c r="AG11" s="377">
        <f t="shared" si="8"/>
        <v>2</v>
      </c>
      <c r="AI11" s="484"/>
    </row>
    <row r="12" spans="1:35" ht="30" customHeight="1" x14ac:dyDescent="0.25">
      <c r="A12" s="261"/>
      <c r="B12" s="373">
        <v>3</v>
      </c>
      <c r="C12" s="124">
        <f>Data!F7</f>
        <v>2085</v>
      </c>
      <c r="D12" s="154" t="str">
        <f>Data!G7</f>
        <v>0093911821</v>
      </c>
      <c r="E12" s="154" t="str">
        <f>Data!H7</f>
        <v>ALVINO EWALDO</v>
      </c>
      <c r="F12" s="586" t="str">
        <f>Data!I7</f>
        <v>L</v>
      </c>
      <c r="G12" s="588">
        <v>90</v>
      </c>
      <c r="H12" s="588">
        <v>98</v>
      </c>
      <c r="I12" s="588">
        <v>92</v>
      </c>
      <c r="J12" s="582"/>
      <c r="K12" s="582"/>
      <c r="L12" s="582"/>
      <c r="M12" s="582"/>
      <c r="N12" s="582"/>
      <c r="O12" s="588">
        <v>95</v>
      </c>
      <c r="P12" s="588">
        <v>94</v>
      </c>
      <c r="Q12" s="588">
        <v>86</v>
      </c>
      <c r="R12" s="473"/>
      <c r="S12" s="471"/>
      <c r="T12" s="472"/>
      <c r="U12" s="472"/>
      <c r="V12" s="472"/>
      <c r="W12" s="474">
        <f t="shared" si="9"/>
        <v>93.333333333333329</v>
      </c>
      <c r="X12" s="591">
        <f t="shared" si="10"/>
        <v>91.666666666666671</v>
      </c>
      <c r="Y12" s="588">
        <v>56</v>
      </c>
      <c r="Z12" s="475">
        <f t="shared" si="2"/>
        <v>80</v>
      </c>
      <c r="AA12" s="378" t="str">
        <f t="shared" si="3"/>
        <v>Menunjukkan penguasaan dalam memahami adab kepada saudara, teman dan tetangga.</v>
      </c>
      <c r="AB12" s="379" t="str">
        <f t="shared" si="4"/>
        <v>Perlu bantuan dalam memahami iman kepada hari akhir dan akhlak terpuji kepada diri sendiri.</v>
      </c>
      <c r="AD12" s="377">
        <f t="shared" si="5"/>
        <v>98</v>
      </c>
      <c r="AE12" s="377">
        <f t="shared" si="6"/>
        <v>90</v>
      </c>
      <c r="AF12" s="377">
        <f t="shared" si="7"/>
        <v>2</v>
      </c>
      <c r="AG12" s="377">
        <f t="shared" si="8"/>
        <v>1</v>
      </c>
      <c r="AI12" s="484"/>
    </row>
    <row r="13" spans="1:35" ht="30" customHeight="1" x14ac:dyDescent="0.25">
      <c r="A13" s="261"/>
      <c r="B13" s="373">
        <v>4</v>
      </c>
      <c r="C13" s="124">
        <f>Data!F8</f>
        <v>2075</v>
      </c>
      <c r="D13" s="154" t="str">
        <f>Data!G8</f>
        <v>0098772064</v>
      </c>
      <c r="E13" s="154" t="str">
        <f>Data!H8</f>
        <v>AURA SUCI RAMADHANI</v>
      </c>
      <c r="F13" s="586" t="str">
        <f>Data!I8</f>
        <v>P</v>
      </c>
      <c r="G13" s="588">
        <v>90</v>
      </c>
      <c r="H13" s="588">
        <v>95</v>
      </c>
      <c r="I13" s="588">
        <v>100</v>
      </c>
      <c r="J13" s="582"/>
      <c r="K13" s="582"/>
      <c r="L13" s="582"/>
      <c r="M13" s="582"/>
      <c r="N13" s="582"/>
      <c r="O13" s="588">
        <v>86</v>
      </c>
      <c r="P13" s="588">
        <v>96</v>
      </c>
      <c r="Q13" s="588">
        <v>98</v>
      </c>
      <c r="R13" s="473"/>
      <c r="S13" s="471"/>
      <c r="T13" s="472"/>
      <c r="U13" s="472"/>
      <c r="V13" s="472"/>
      <c r="W13" s="474">
        <f t="shared" si="9"/>
        <v>95</v>
      </c>
      <c r="X13" s="591">
        <f t="shared" si="10"/>
        <v>93.333333333333329</v>
      </c>
      <c r="Y13" s="588">
        <v>56</v>
      </c>
      <c r="Z13" s="475">
        <f t="shared" si="2"/>
        <v>81</v>
      </c>
      <c r="AA13" s="378" t="str">
        <f t="shared" si="3"/>
        <v>Menunjukkan penguasaan dalam memahami kisah keteladanan sahabat Umar bin Khattab dan Sayyidah Aisyah r.a.</v>
      </c>
      <c r="AB13" s="379" t="str">
        <f t="shared" si="4"/>
        <v>Perlu bantuan dalam memahami iman kepada hari akhir dan akhlak terpuji kepada diri sendiri.</v>
      </c>
      <c r="AD13" s="377">
        <f t="shared" si="5"/>
        <v>100</v>
      </c>
      <c r="AE13" s="377">
        <f t="shared" si="6"/>
        <v>90</v>
      </c>
      <c r="AF13" s="377">
        <f t="shared" si="7"/>
        <v>3</v>
      </c>
      <c r="AG13" s="377">
        <f t="shared" si="8"/>
        <v>1</v>
      </c>
      <c r="AI13" s="484"/>
    </row>
    <row r="14" spans="1:35" ht="30" customHeight="1" x14ac:dyDescent="0.25">
      <c r="A14" s="261"/>
      <c r="B14" s="373">
        <v>5</v>
      </c>
      <c r="C14" s="124">
        <f>Data!F9</f>
        <v>2086</v>
      </c>
      <c r="D14" s="154" t="str">
        <f>Data!G9</f>
        <v>0103867888</v>
      </c>
      <c r="E14" s="154" t="str">
        <f>Data!H9</f>
        <v>AYU SAFNA</v>
      </c>
      <c r="F14" s="586" t="str">
        <f>Data!I9</f>
        <v>P</v>
      </c>
      <c r="G14" s="588">
        <v>95</v>
      </c>
      <c r="H14" s="588">
        <v>92</v>
      </c>
      <c r="I14" s="588">
        <v>87</v>
      </c>
      <c r="J14" s="582"/>
      <c r="K14" s="582"/>
      <c r="L14" s="582"/>
      <c r="M14" s="582"/>
      <c r="N14" s="582"/>
      <c r="O14" s="588">
        <v>91</v>
      </c>
      <c r="P14" s="588">
        <v>94</v>
      </c>
      <c r="Q14" s="588">
        <v>86</v>
      </c>
      <c r="R14" s="473"/>
      <c r="S14" s="471"/>
      <c r="T14" s="472"/>
      <c r="U14" s="472"/>
      <c r="V14" s="472"/>
      <c r="W14" s="474">
        <f t="shared" si="9"/>
        <v>91.333333333333329</v>
      </c>
      <c r="X14" s="591">
        <f t="shared" si="10"/>
        <v>90.333333333333329</v>
      </c>
      <c r="Y14" s="588">
        <v>60</v>
      </c>
      <c r="Z14" s="475">
        <f t="shared" si="2"/>
        <v>81</v>
      </c>
      <c r="AA14" s="378" t="str">
        <f t="shared" si="3"/>
        <v>Menunjukkan penguasaan dalam memahami iman kepada hari akhir dan akhlak terpuji kepada diri sendiri.</v>
      </c>
      <c r="AB14" s="379" t="str">
        <f t="shared" si="4"/>
        <v>Perlu bantuan dalam memahami kisah keteladanan sahabat Umar bin Khattab dan Sayyidah Aisyah r.a.</v>
      </c>
      <c r="AD14" s="377">
        <f t="shared" si="5"/>
        <v>95</v>
      </c>
      <c r="AE14" s="377">
        <f t="shared" si="6"/>
        <v>87</v>
      </c>
      <c r="AF14" s="377">
        <f t="shared" si="7"/>
        <v>1</v>
      </c>
      <c r="AG14" s="377">
        <f t="shared" si="8"/>
        <v>3</v>
      </c>
    </row>
    <row r="15" spans="1:35" ht="30" customHeight="1" x14ac:dyDescent="0.25">
      <c r="A15" s="261"/>
      <c r="B15" s="373">
        <v>6</v>
      </c>
      <c r="C15" s="124">
        <f>Data!F10</f>
        <v>2089</v>
      </c>
      <c r="D15" s="154" t="str">
        <f>Data!G10</f>
        <v>3098656100</v>
      </c>
      <c r="E15" s="154" t="str">
        <f>Data!H10</f>
        <v>DEWI AYU NURHALIZA</v>
      </c>
      <c r="F15" s="586" t="str">
        <f>Data!I10</f>
        <v>P</v>
      </c>
      <c r="G15" s="588">
        <v>90</v>
      </c>
      <c r="H15" s="588">
        <v>100</v>
      </c>
      <c r="I15" s="588">
        <v>95</v>
      </c>
      <c r="J15" s="582"/>
      <c r="K15" s="582"/>
      <c r="L15" s="582"/>
      <c r="M15" s="582"/>
      <c r="N15" s="582"/>
      <c r="O15" s="588">
        <v>86</v>
      </c>
      <c r="P15" s="588">
        <v>97</v>
      </c>
      <c r="Q15" s="588">
        <v>90</v>
      </c>
      <c r="R15" s="473"/>
      <c r="S15" s="471"/>
      <c r="T15" s="472"/>
      <c r="U15" s="472"/>
      <c r="V15" s="472"/>
      <c r="W15" s="474">
        <f t="shared" si="9"/>
        <v>95</v>
      </c>
      <c r="X15" s="591">
        <f t="shared" si="10"/>
        <v>91</v>
      </c>
      <c r="Y15" s="588">
        <v>58</v>
      </c>
      <c r="Z15" s="475">
        <f t="shared" si="2"/>
        <v>81</v>
      </c>
      <c r="AA15" s="378" t="str">
        <f t="shared" si="3"/>
        <v>Menunjukkan penguasaan dalam memahami adab kepada saudara, teman dan tetangga.</v>
      </c>
      <c r="AB15" s="379" t="str">
        <f t="shared" si="4"/>
        <v>Perlu bantuan dalam memahami iman kepada hari akhir dan akhlak terpuji kepada diri sendiri.</v>
      </c>
      <c r="AD15" s="377">
        <f t="shared" si="5"/>
        <v>100</v>
      </c>
      <c r="AE15" s="377">
        <f t="shared" si="6"/>
        <v>90</v>
      </c>
      <c r="AF15" s="377">
        <f t="shared" si="7"/>
        <v>2</v>
      </c>
      <c r="AG15" s="377">
        <f t="shared" si="8"/>
        <v>1</v>
      </c>
    </row>
    <row r="16" spans="1:35" ht="30" customHeight="1" x14ac:dyDescent="0.25">
      <c r="A16" s="261"/>
      <c r="B16" s="373">
        <v>7</v>
      </c>
      <c r="C16" s="124">
        <f>Data!F11</f>
        <v>2115</v>
      </c>
      <c r="D16" s="154" t="str">
        <f>Data!G11</f>
        <v>0105966564</v>
      </c>
      <c r="E16" s="154" t="str">
        <f>Data!H11</f>
        <v xml:space="preserve">FADLY ARYA PUTRA </v>
      </c>
      <c r="F16" s="586" t="str">
        <f>Data!I11</f>
        <v>L</v>
      </c>
      <c r="G16" s="588">
        <v>95</v>
      </c>
      <c r="H16" s="588">
        <v>100</v>
      </c>
      <c r="I16" s="588">
        <v>90</v>
      </c>
      <c r="J16" s="582"/>
      <c r="K16" s="582"/>
      <c r="L16" s="582"/>
      <c r="M16" s="582"/>
      <c r="N16" s="582"/>
      <c r="O16" s="588">
        <v>95</v>
      </c>
      <c r="P16" s="588">
        <v>95</v>
      </c>
      <c r="Q16" s="588">
        <v>86</v>
      </c>
      <c r="R16" s="473"/>
      <c r="S16" s="471"/>
      <c r="T16" s="472"/>
      <c r="U16" s="472"/>
      <c r="V16" s="472"/>
      <c r="W16" s="474">
        <f t="shared" si="9"/>
        <v>95</v>
      </c>
      <c r="X16" s="591">
        <f t="shared" si="10"/>
        <v>92</v>
      </c>
      <c r="Y16" s="588">
        <v>58</v>
      </c>
      <c r="Z16" s="475">
        <f t="shared" si="2"/>
        <v>82</v>
      </c>
      <c r="AA16" s="378" t="str">
        <f t="shared" si="3"/>
        <v>Menunjukkan penguasaan dalam memahami adab kepada saudara, teman dan tetangga.</v>
      </c>
      <c r="AB16" s="379" t="str">
        <f t="shared" si="4"/>
        <v>Perlu bantuan dalam memahami kisah keteladanan sahabat Umar bin Khattab dan Sayyidah Aisyah r.a.</v>
      </c>
      <c r="AD16" s="377">
        <f t="shared" si="5"/>
        <v>100</v>
      </c>
      <c r="AE16" s="377">
        <f t="shared" si="6"/>
        <v>90</v>
      </c>
      <c r="AF16" s="377">
        <f t="shared" si="7"/>
        <v>2</v>
      </c>
      <c r="AG16" s="377">
        <f t="shared" si="8"/>
        <v>3</v>
      </c>
    </row>
    <row r="17" spans="1:33" ht="30" customHeight="1" x14ac:dyDescent="0.25">
      <c r="A17" s="261"/>
      <c r="B17" s="373">
        <v>8</v>
      </c>
      <c r="C17" s="124">
        <f>Data!F12</f>
        <v>2082</v>
      </c>
      <c r="D17" s="154" t="str">
        <f>Data!G12</f>
        <v>3092203012</v>
      </c>
      <c r="E17" s="154" t="str">
        <f>Data!H12</f>
        <v>ILHAM MAULANA</v>
      </c>
      <c r="F17" s="586" t="str">
        <f>Data!I12</f>
        <v>L</v>
      </c>
      <c r="G17" s="588">
        <v>97</v>
      </c>
      <c r="H17" s="588">
        <v>100</v>
      </c>
      <c r="I17" s="588">
        <v>95</v>
      </c>
      <c r="J17" s="582"/>
      <c r="K17" s="582"/>
      <c r="L17" s="582"/>
      <c r="M17" s="582"/>
      <c r="N17" s="582"/>
      <c r="O17" s="588">
        <v>97</v>
      </c>
      <c r="P17" s="588">
        <v>95</v>
      </c>
      <c r="Q17" s="588">
        <v>90</v>
      </c>
      <c r="R17" s="473"/>
      <c r="S17" s="471"/>
      <c r="T17" s="472"/>
      <c r="U17" s="472"/>
      <c r="V17" s="472"/>
      <c r="W17" s="474">
        <f t="shared" si="9"/>
        <v>97.333333333333329</v>
      </c>
      <c r="X17" s="591">
        <f t="shared" si="10"/>
        <v>94</v>
      </c>
      <c r="Y17" s="588">
        <v>56</v>
      </c>
      <c r="Z17" s="475">
        <f t="shared" si="2"/>
        <v>82</v>
      </c>
      <c r="AA17" s="378" t="str">
        <f t="shared" si="3"/>
        <v>Menunjukkan penguasaan dalam memahami adab kepada saudara, teman dan tetangga.</v>
      </c>
      <c r="AB17" s="379" t="str">
        <f t="shared" si="4"/>
        <v>Perlu bantuan dalam memahami kisah keteladanan sahabat Umar bin Khattab dan Sayyidah Aisyah r.a.</v>
      </c>
      <c r="AD17" s="377">
        <f t="shared" si="5"/>
        <v>100</v>
      </c>
      <c r="AE17" s="377">
        <f t="shared" si="6"/>
        <v>95</v>
      </c>
      <c r="AF17" s="377">
        <f t="shared" si="7"/>
        <v>2</v>
      </c>
      <c r="AG17" s="377">
        <f t="shared" si="8"/>
        <v>3</v>
      </c>
    </row>
    <row r="18" spans="1:33" ht="30" customHeight="1" x14ac:dyDescent="0.25">
      <c r="A18" s="261"/>
      <c r="B18" s="373">
        <v>9</v>
      </c>
      <c r="C18" s="124">
        <f>Data!F13</f>
        <v>2088</v>
      </c>
      <c r="D18" s="154" t="str">
        <f>Data!G13</f>
        <v>3106632526</v>
      </c>
      <c r="E18" s="154" t="str">
        <f>Data!H13</f>
        <v>INDAH VIOLAFITRA</v>
      </c>
      <c r="F18" s="586" t="str">
        <f>Data!I13</f>
        <v>P</v>
      </c>
      <c r="G18" s="588">
        <v>95</v>
      </c>
      <c r="H18" s="588">
        <v>90</v>
      </c>
      <c r="I18" s="588">
        <v>96</v>
      </c>
      <c r="J18" s="582"/>
      <c r="K18" s="582"/>
      <c r="L18" s="582"/>
      <c r="M18" s="582"/>
      <c r="N18" s="582"/>
      <c r="O18" s="588">
        <v>88</v>
      </c>
      <c r="P18" s="588">
        <v>95</v>
      </c>
      <c r="Q18" s="588">
        <v>96</v>
      </c>
      <c r="R18" s="473"/>
      <c r="S18" s="471"/>
      <c r="T18" s="472"/>
      <c r="U18" s="472"/>
      <c r="V18" s="472"/>
      <c r="W18" s="474">
        <f t="shared" si="9"/>
        <v>93.666666666666671</v>
      </c>
      <c r="X18" s="591">
        <f t="shared" si="10"/>
        <v>93</v>
      </c>
      <c r="Y18" s="588">
        <v>56</v>
      </c>
      <c r="Z18" s="475">
        <f t="shared" si="2"/>
        <v>81</v>
      </c>
      <c r="AA18" s="378" t="str">
        <f t="shared" si="3"/>
        <v>Menunjukkan penguasaan dalam memahami kisah keteladanan sahabat Umar bin Khattab dan Sayyidah Aisyah r.a.</v>
      </c>
      <c r="AB18" s="379" t="str">
        <f t="shared" si="4"/>
        <v>Perlu bantuan dalam memahami adab kepada saudara, teman dan tetangga.</v>
      </c>
      <c r="AD18" s="377">
        <f t="shared" si="5"/>
        <v>96</v>
      </c>
      <c r="AE18" s="377">
        <f t="shared" si="6"/>
        <v>90</v>
      </c>
      <c r="AF18" s="377">
        <f t="shared" si="7"/>
        <v>3</v>
      </c>
      <c r="AG18" s="377">
        <f t="shared" si="8"/>
        <v>2</v>
      </c>
    </row>
    <row r="19" spans="1:33" ht="30" customHeight="1" x14ac:dyDescent="0.25">
      <c r="A19" s="261"/>
      <c r="B19" s="373">
        <v>10</v>
      </c>
      <c r="C19" s="124">
        <f>Data!F14</f>
        <v>2109</v>
      </c>
      <c r="D19" s="154" t="str">
        <f>Data!G14</f>
        <v>3092608052</v>
      </c>
      <c r="E19" s="154" t="str">
        <f>Data!H14</f>
        <v>KEVIN FAHREZI</v>
      </c>
      <c r="F19" s="586" t="str">
        <f>Data!I14</f>
        <v>L</v>
      </c>
      <c r="G19" s="588">
        <v>92</v>
      </c>
      <c r="H19" s="588">
        <v>94</v>
      </c>
      <c r="I19" s="588">
        <v>100</v>
      </c>
      <c r="J19" s="582"/>
      <c r="K19" s="582"/>
      <c r="L19" s="582"/>
      <c r="M19" s="582"/>
      <c r="N19" s="582"/>
      <c r="O19" s="588">
        <v>86</v>
      </c>
      <c r="P19" s="588">
        <v>96</v>
      </c>
      <c r="Q19" s="588">
        <v>96</v>
      </c>
      <c r="R19" s="473"/>
      <c r="S19" s="471"/>
      <c r="T19" s="472"/>
      <c r="U19" s="472"/>
      <c r="V19" s="472"/>
      <c r="W19" s="474">
        <f t="shared" si="9"/>
        <v>95.333333333333329</v>
      </c>
      <c r="X19" s="591">
        <f t="shared" si="10"/>
        <v>92.666666666666671</v>
      </c>
      <c r="Y19" s="588">
        <v>56</v>
      </c>
      <c r="Z19" s="475">
        <f t="shared" si="2"/>
        <v>81</v>
      </c>
      <c r="AA19" s="378" t="str">
        <f t="shared" si="3"/>
        <v>Menunjukkan penguasaan dalam memahami kisah keteladanan sahabat Umar bin Khattab dan Sayyidah Aisyah r.a.</v>
      </c>
      <c r="AB19" s="379" t="str">
        <f t="shared" si="4"/>
        <v>Perlu bantuan dalam memahami iman kepada hari akhir dan akhlak terpuji kepada diri sendiri.</v>
      </c>
      <c r="AD19" s="377">
        <f t="shared" si="5"/>
        <v>100</v>
      </c>
      <c r="AE19" s="377">
        <f t="shared" si="6"/>
        <v>92</v>
      </c>
      <c r="AF19" s="377">
        <f t="shared" si="7"/>
        <v>3</v>
      </c>
      <c r="AG19" s="377">
        <f t="shared" si="8"/>
        <v>1</v>
      </c>
    </row>
    <row r="20" spans="1:33" ht="30" customHeight="1" x14ac:dyDescent="0.25">
      <c r="A20" s="261"/>
      <c r="B20" s="373">
        <v>11</v>
      </c>
      <c r="C20" s="124">
        <f>Data!F15</f>
        <v>2096</v>
      </c>
      <c r="D20" s="154" t="str">
        <f>Data!G15</f>
        <v>0107523037</v>
      </c>
      <c r="E20" s="154" t="str">
        <f>Data!H15</f>
        <v>M. IZAM AZMI</v>
      </c>
      <c r="F20" s="586" t="str">
        <f>Data!I15</f>
        <v>L</v>
      </c>
      <c r="G20" s="588">
        <v>94</v>
      </c>
      <c r="H20" s="588">
        <v>90</v>
      </c>
      <c r="I20" s="588">
        <v>87</v>
      </c>
      <c r="J20" s="582"/>
      <c r="K20" s="582"/>
      <c r="L20" s="582"/>
      <c r="M20" s="582"/>
      <c r="N20" s="582"/>
      <c r="O20" s="588">
        <v>86</v>
      </c>
      <c r="P20" s="588">
        <v>94</v>
      </c>
      <c r="Q20" s="588">
        <v>86</v>
      </c>
      <c r="R20" s="473"/>
      <c r="S20" s="471"/>
      <c r="T20" s="472"/>
      <c r="U20" s="472"/>
      <c r="V20" s="472"/>
      <c r="W20" s="474">
        <f t="shared" si="9"/>
        <v>90.333333333333329</v>
      </c>
      <c r="X20" s="591">
        <f t="shared" si="10"/>
        <v>88.666666666666671</v>
      </c>
      <c r="Y20" s="588">
        <v>56</v>
      </c>
      <c r="Z20" s="475">
        <f t="shared" si="2"/>
        <v>78</v>
      </c>
      <c r="AA20" s="378" t="str">
        <f t="shared" si="3"/>
        <v>Menunjukkan penguasaan dalam memahami iman kepada hari akhir dan akhlak terpuji kepada diri sendiri.</v>
      </c>
      <c r="AB20" s="379" t="str">
        <f t="shared" si="4"/>
        <v>Perlu bantuan dalam memahami kisah keteladanan sahabat Umar bin Khattab dan Sayyidah Aisyah r.a.</v>
      </c>
      <c r="AD20" s="377">
        <f t="shared" si="5"/>
        <v>94</v>
      </c>
      <c r="AE20" s="377">
        <f t="shared" si="6"/>
        <v>87</v>
      </c>
      <c r="AF20" s="377">
        <f t="shared" si="7"/>
        <v>1</v>
      </c>
      <c r="AG20" s="377">
        <f t="shared" si="8"/>
        <v>3</v>
      </c>
    </row>
    <row r="21" spans="1:33" ht="30" customHeight="1" x14ac:dyDescent="0.25">
      <c r="A21" s="261"/>
      <c r="B21" s="373">
        <v>12</v>
      </c>
      <c r="C21" s="124">
        <f>Data!F16</f>
        <v>2102</v>
      </c>
      <c r="D21" s="154" t="str">
        <f>Data!G16</f>
        <v>0104675982</v>
      </c>
      <c r="E21" s="154" t="str">
        <f>Data!H16</f>
        <v>M. RAFFY MAULA DANNY</v>
      </c>
      <c r="F21" s="586" t="str">
        <f>Data!I16</f>
        <v>L</v>
      </c>
      <c r="G21" s="588">
        <v>100</v>
      </c>
      <c r="H21" s="588">
        <v>98</v>
      </c>
      <c r="I21" s="588">
        <v>96</v>
      </c>
      <c r="J21" s="582"/>
      <c r="K21" s="582"/>
      <c r="L21" s="582"/>
      <c r="M21" s="582"/>
      <c r="N21" s="582"/>
      <c r="O21" s="588">
        <v>97</v>
      </c>
      <c r="P21" s="588">
        <v>97</v>
      </c>
      <c r="Q21" s="588">
        <v>98</v>
      </c>
      <c r="R21" s="473"/>
      <c r="S21" s="471"/>
      <c r="T21" s="472"/>
      <c r="U21" s="472"/>
      <c r="V21" s="472"/>
      <c r="W21" s="474">
        <f t="shared" si="9"/>
        <v>98</v>
      </c>
      <c r="X21" s="591">
        <f t="shared" si="10"/>
        <v>97.333333333333329</v>
      </c>
      <c r="Y21" s="588">
        <v>60</v>
      </c>
      <c r="Z21" s="475">
        <f t="shared" si="2"/>
        <v>85</v>
      </c>
      <c r="AA21" s="378" t="str">
        <f t="shared" si="3"/>
        <v>Menunjukkan penguasaan dalam memahami iman kepada hari akhir dan akhlak terpuji kepada diri sendiri.</v>
      </c>
      <c r="AB21" s="379" t="str">
        <f t="shared" si="4"/>
        <v>Perlu bantuan dalam memahami kisah keteladanan sahabat Umar bin Khattab dan Sayyidah Aisyah r.a.</v>
      </c>
      <c r="AD21" s="377">
        <f t="shared" si="5"/>
        <v>100</v>
      </c>
      <c r="AE21" s="377">
        <f t="shared" si="6"/>
        <v>96</v>
      </c>
      <c r="AF21" s="377">
        <f t="shared" si="7"/>
        <v>1</v>
      </c>
      <c r="AG21" s="377">
        <f t="shared" si="8"/>
        <v>3</v>
      </c>
    </row>
    <row r="22" spans="1:33" ht="30" customHeight="1" x14ac:dyDescent="0.25">
      <c r="A22" s="261"/>
      <c r="B22" s="373">
        <v>13</v>
      </c>
      <c r="C22" s="124">
        <f>Data!F17</f>
        <v>2090</v>
      </c>
      <c r="D22" s="154" t="str">
        <f>Data!G17</f>
        <v>3090477421</v>
      </c>
      <c r="E22" s="154" t="str">
        <f>Data!H17</f>
        <v>MARWAH RIANA</v>
      </c>
      <c r="F22" s="586" t="str">
        <f>Data!I17</f>
        <v>P</v>
      </c>
      <c r="G22" s="588">
        <v>90</v>
      </c>
      <c r="H22" s="588">
        <v>92</v>
      </c>
      <c r="I22" s="588">
        <v>98</v>
      </c>
      <c r="J22" s="582"/>
      <c r="K22" s="582"/>
      <c r="L22" s="582"/>
      <c r="M22" s="582"/>
      <c r="N22" s="582"/>
      <c r="O22" s="588">
        <v>95</v>
      </c>
      <c r="P22" s="588">
        <v>94</v>
      </c>
      <c r="Q22" s="588">
        <v>90</v>
      </c>
      <c r="R22" s="473"/>
      <c r="S22" s="471"/>
      <c r="T22" s="472"/>
      <c r="U22" s="472"/>
      <c r="V22" s="472"/>
      <c r="W22" s="474">
        <f t="shared" si="9"/>
        <v>93.333333333333329</v>
      </c>
      <c r="X22" s="591">
        <f t="shared" si="10"/>
        <v>93</v>
      </c>
      <c r="Y22" s="588">
        <v>58</v>
      </c>
      <c r="Z22" s="475">
        <f t="shared" si="2"/>
        <v>81</v>
      </c>
      <c r="AA22" s="378" t="str">
        <f t="shared" si="3"/>
        <v>Menunjukkan penguasaan dalam memahami kisah keteladanan sahabat Umar bin Khattab dan Sayyidah Aisyah r.a.</v>
      </c>
      <c r="AB22" s="379" t="str">
        <f t="shared" si="4"/>
        <v>Perlu bantuan dalam memahami iman kepada hari akhir dan akhlak terpuji kepada diri sendiri.</v>
      </c>
      <c r="AD22" s="377">
        <f t="shared" si="5"/>
        <v>98</v>
      </c>
      <c r="AE22" s="377">
        <f t="shared" si="6"/>
        <v>90</v>
      </c>
      <c r="AF22" s="377">
        <f t="shared" si="7"/>
        <v>3</v>
      </c>
      <c r="AG22" s="377">
        <f t="shared" si="8"/>
        <v>1</v>
      </c>
    </row>
    <row r="23" spans="1:33" ht="30" customHeight="1" x14ac:dyDescent="0.25">
      <c r="A23" s="261"/>
      <c r="B23" s="373">
        <v>14</v>
      </c>
      <c r="C23" s="124">
        <f>Data!F18</f>
        <v>2105</v>
      </c>
      <c r="D23" s="154" t="str">
        <f>Data!G18</f>
        <v>3086284599</v>
      </c>
      <c r="E23" s="154" t="str">
        <f>Data!H18</f>
        <v>MUH. SYIFA' BAYU AJI</v>
      </c>
      <c r="F23" s="586" t="str">
        <f>Data!I18</f>
        <v>L</v>
      </c>
      <c r="G23" s="588">
        <v>87</v>
      </c>
      <c r="H23" s="588">
        <v>90</v>
      </c>
      <c r="I23" s="588">
        <v>92</v>
      </c>
      <c r="J23" s="582"/>
      <c r="K23" s="582"/>
      <c r="L23" s="582"/>
      <c r="M23" s="582"/>
      <c r="N23" s="582"/>
      <c r="O23" s="588">
        <v>86</v>
      </c>
      <c r="P23" s="588">
        <v>86</v>
      </c>
      <c r="Q23" s="588">
        <v>86</v>
      </c>
      <c r="R23" s="473"/>
      <c r="S23" s="471"/>
      <c r="T23" s="472"/>
      <c r="U23" s="472"/>
      <c r="V23" s="472"/>
      <c r="W23" s="474">
        <f t="shared" si="9"/>
        <v>89.666666666666671</v>
      </c>
      <c r="X23" s="591">
        <f t="shared" si="10"/>
        <v>86</v>
      </c>
      <c r="Y23" s="588">
        <v>56</v>
      </c>
      <c r="Z23" s="475">
        <f t="shared" si="2"/>
        <v>77</v>
      </c>
      <c r="AA23" s="378" t="str">
        <f t="shared" si="3"/>
        <v>Menunjukkan penguasaan dalam memahami kisah keteladanan sahabat Umar bin Khattab dan Sayyidah Aisyah r.a.</v>
      </c>
      <c r="AB23" s="379" t="str">
        <f t="shared" si="4"/>
        <v>Perlu bantuan dalam memahami iman kepada hari akhir dan akhlak terpuji kepada diri sendiri.</v>
      </c>
      <c r="AD23" s="377">
        <f t="shared" si="5"/>
        <v>92</v>
      </c>
      <c r="AE23" s="377">
        <f t="shared" si="6"/>
        <v>87</v>
      </c>
      <c r="AF23" s="377">
        <f t="shared" si="7"/>
        <v>3</v>
      </c>
      <c r="AG23" s="377">
        <f t="shared" si="8"/>
        <v>1</v>
      </c>
    </row>
    <row r="24" spans="1:33" ht="30" customHeight="1" x14ac:dyDescent="0.25">
      <c r="A24" s="261"/>
      <c r="B24" s="373">
        <v>15</v>
      </c>
      <c r="C24" s="124">
        <f>Data!F19</f>
        <v>2079</v>
      </c>
      <c r="D24" s="154" t="str">
        <f>Data!G19</f>
        <v>0102646736</v>
      </c>
      <c r="E24" s="154" t="str">
        <f>Data!H19</f>
        <v>MUHAMMAD FATIKHUL ILMI</v>
      </c>
      <c r="F24" s="586" t="str">
        <f>Data!I19</f>
        <v>L</v>
      </c>
      <c r="G24" s="588">
        <v>97</v>
      </c>
      <c r="H24" s="588">
        <v>100</v>
      </c>
      <c r="I24" s="588">
        <v>95</v>
      </c>
      <c r="J24" s="582"/>
      <c r="K24" s="582"/>
      <c r="L24" s="582"/>
      <c r="M24" s="582"/>
      <c r="N24" s="582"/>
      <c r="O24" s="588">
        <v>97</v>
      </c>
      <c r="P24" s="588">
        <v>96</v>
      </c>
      <c r="Q24" s="588">
        <v>90</v>
      </c>
      <c r="R24" s="473"/>
      <c r="S24" s="471"/>
      <c r="T24" s="472"/>
      <c r="U24" s="472"/>
      <c r="V24" s="472"/>
      <c r="W24" s="474">
        <f t="shared" si="9"/>
        <v>97.333333333333329</v>
      </c>
      <c r="X24" s="591">
        <f t="shared" si="10"/>
        <v>94.333333333333329</v>
      </c>
      <c r="Y24" s="588">
        <v>63</v>
      </c>
      <c r="Z24" s="475">
        <f t="shared" si="2"/>
        <v>85</v>
      </c>
      <c r="AA24" s="378" t="str">
        <f t="shared" si="3"/>
        <v>Menunjukkan penguasaan dalam memahami adab kepada saudara, teman dan tetangga.</v>
      </c>
      <c r="AB24" s="379" t="str">
        <f t="shared" si="4"/>
        <v>Perlu bantuan dalam memahami kisah keteladanan sahabat Umar bin Khattab dan Sayyidah Aisyah r.a.</v>
      </c>
      <c r="AD24" s="377">
        <f t="shared" si="5"/>
        <v>100</v>
      </c>
      <c r="AE24" s="377">
        <f t="shared" si="6"/>
        <v>95</v>
      </c>
      <c r="AF24" s="377">
        <f t="shared" si="7"/>
        <v>2</v>
      </c>
      <c r="AG24" s="377">
        <f t="shared" si="8"/>
        <v>3</v>
      </c>
    </row>
    <row r="25" spans="1:33" ht="30" customHeight="1" x14ac:dyDescent="0.25">
      <c r="A25" s="261"/>
      <c r="B25" s="373">
        <v>16</v>
      </c>
      <c r="C25" s="124">
        <f>Data!F20</f>
        <v>2106</v>
      </c>
      <c r="D25" s="154" t="str">
        <f>Data!G20</f>
        <v>3117077014</v>
      </c>
      <c r="E25" s="154" t="str">
        <f>Data!H20</f>
        <v>MUHAMMAD RAZIF KASYAFANI</v>
      </c>
      <c r="F25" s="586" t="str">
        <f>Data!I20</f>
        <v>L</v>
      </c>
      <c r="G25" s="588">
        <v>87</v>
      </c>
      <c r="H25" s="588">
        <v>100</v>
      </c>
      <c r="I25" s="588">
        <v>95</v>
      </c>
      <c r="J25" s="582"/>
      <c r="K25" s="582"/>
      <c r="L25" s="582"/>
      <c r="M25" s="582"/>
      <c r="N25" s="582"/>
      <c r="O25" s="588">
        <v>86</v>
      </c>
      <c r="P25" s="588">
        <v>97</v>
      </c>
      <c r="Q25" s="588">
        <v>86</v>
      </c>
      <c r="R25" s="473"/>
      <c r="S25" s="471"/>
      <c r="T25" s="472"/>
      <c r="U25" s="472"/>
      <c r="V25" s="472"/>
      <c r="W25" s="474">
        <f t="shared" si="9"/>
        <v>94</v>
      </c>
      <c r="X25" s="591">
        <f t="shared" si="10"/>
        <v>89.666666666666671</v>
      </c>
      <c r="Y25" s="588">
        <v>56</v>
      </c>
      <c r="Z25" s="475">
        <f t="shared" si="2"/>
        <v>80</v>
      </c>
      <c r="AA25" s="378" t="str">
        <f t="shared" si="3"/>
        <v>Menunjukkan penguasaan dalam memahami adab kepada saudara, teman dan tetangga.</v>
      </c>
      <c r="AB25" s="379" t="str">
        <f t="shared" si="4"/>
        <v>Perlu bantuan dalam memahami iman kepada hari akhir dan akhlak terpuji kepada diri sendiri.</v>
      </c>
      <c r="AD25" s="377">
        <f t="shared" si="5"/>
        <v>100</v>
      </c>
      <c r="AE25" s="377">
        <f t="shared" si="6"/>
        <v>87</v>
      </c>
      <c r="AF25" s="377">
        <f t="shared" si="7"/>
        <v>2</v>
      </c>
      <c r="AG25" s="377">
        <f t="shared" si="8"/>
        <v>1</v>
      </c>
    </row>
    <row r="26" spans="1:33" ht="30" customHeight="1" x14ac:dyDescent="0.25">
      <c r="A26" s="261"/>
      <c r="B26" s="373">
        <v>17</v>
      </c>
      <c r="C26" s="124">
        <f>Data!F21</f>
        <v>2092</v>
      </c>
      <c r="D26" s="154" t="str">
        <f>Data!G21</f>
        <v>3098715690</v>
      </c>
      <c r="E26" s="154" t="str">
        <f>Data!H21</f>
        <v>NAZILATUN NIKMAH</v>
      </c>
      <c r="F26" s="586" t="str">
        <f>Data!I21</f>
        <v>P</v>
      </c>
      <c r="G26" s="588">
        <v>92</v>
      </c>
      <c r="H26" s="588">
        <v>100</v>
      </c>
      <c r="I26" s="588">
        <v>90</v>
      </c>
      <c r="J26" s="582"/>
      <c r="K26" s="582"/>
      <c r="L26" s="582"/>
      <c r="M26" s="582"/>
      <c r="N26" s="582"/>
      <c r="O26" s="588">
        <v>86</v>
      </c>
      <c r="P26" s="588">
        <v>95</v>
      </c>
      <c r="Q26" s="588">
        <v>86</v>
      </c>
      <c r="R26" s="473"/>
      <c r="S26" s="471"/>
      <c r="T26" s="472"/>
      <c r="U26" s="472"/>
      <c r="V26" s="472"/>
      <c r="W26" s="474">
        <f t="shared" si="9"/>
        <v>94</v>
      </c>
      <c r="X26" s="591">
        <f t="shared" si="10"/>
        <v>89</v>
      </c>
      <c r="Y26" s="588">
        <v>56</v>
      </c>
      <c r="Z26" s="475">
        <f t="shared" si="2"/>
        <v>80</v>
      </c>
      <c r="AA26" s="378" t="str">
        <f t="shared" si="3"/>
        <v>Menunjukkan penguasaan dalam memahami adab kepada saudara, teman dan tetangga.</v>
      </c>
      <c r="AB26" s="379" t="str">
        <f t="shared" si="4"/>
        <v>Perlu bantuan dalam memahami kisah keteladanan sahabat Umar bin Khattab dan Sayyidah Aisyah r.a.</v>
      </c>
      <c r="AD26" s="377">
        <f t="shared" si="5"/>
        <v>100</v>
      </c>
      <c r="AE26" s="377">
        <f t="shared" si="6"/>
        <v>90</v>
      </c>
      <c r="AF26" s="377">
        <f t="shared" si="7"/>
        <v>2</v>
      </c>
      <c r="AG26" s="377">
        <f t="shared" si="8"/>
        <v>3</v>
      </c>
    </row>
    <row r="27" spans="1:33" ht="30" customHeight="1" x14ac:dyDescent="0.25">
      <c r="A27" s="261"/>
      <c r="B27" s="373">
        <v>18</v>
      </c>
      <c r="C27" s="124">
        <f>Data!F22</f>
        <v>2114</v>
      </c>
      <c r="D27" s="154" t="str">
        <f>Data!G22</f>
        <v>0095372418</v>
      </c>
      <c r="E27" s="154" t="str">
        <f>Data!H22</f>
        <v>NIRMALA MAHARANI</v>
      </c>
      <c r="F27" s="586" t="str">
        <f>Data!I22</f>
        <v>P</v>
      </c>
      <c r="G27" s="588">
        <v>90</v>
      </c>
      <c r="H27" s="588">
        <v>95</v>
      </c>
      <c r="I27" s="588">
        <v>100</v>
      </c>
      <c r="J27" s="582"/>
      <c r="K27" s="582"/>
      <c r="L27" s="582"/>
      <c r="M27" s="582"/>
      <c r="N27" s="582"/>
      <c r="O27" s="588">
        <v>93</v>
      </c>
      <c r="P27" s="588">
        <v>95</v>
      </c>
      <c r="Q27" s="588">
        <v>98</v>
      </c>
      <c r="R27" s="473"/>
      <c r="S27" s="471"/>
      <c r="T27" s="472"/>
      <c r="U27" s="472"/>
      <c r="V27" s="472"/>
      <c r="W27" s="474">
        <f t="shared" si="9"/>
        <v>95</v>
      </c>
      <c r="X27" s="591">
        <f t="shared" si="10"/>
        <v>95.333333333333329</v>
      </c>
      <c r="Y27" s="588">
        <v>57</v>
      </c>
      <c r="Z27" s="475">
        <f t="shared" si="2"/>
        <v>82</v>
      </c>
      <c r="AA27" s="378" t="str">
        <f t="shared" si="3"/>
        <v>Menunjukkan penguasaan dalam memahami kisah keteladanan sahabat Umar bin Khattab dan Sayyidah Aisyah r.a.</v>
      </c>
      <c r="AB27" s="379" t="str">
        <f t="shared" si="4"/>
        <v>Perlu bantuan dalam memahami iman kepada hari akhir dan akhlak terpuji kepada diri sendiri.</v>
      </c>
      <c r="AD27" s="377">
        <f t="shared" si="5"/>
        <v>100</v>
      </c>
      <c r="AE27" s="377">
        <f t="shared" si="6"/>
        <v>90</v>
      </c>
      <c r="AF27" s="377">
        <f t="shared" si="7"/>
        <v>3</v>
      </c>
      <c r="AG27" s="377">
        <f t="shared" si="8"/>
        <v>1</v>
      </c>
    </row>
    <row r="28" spans="1:33" ht="30" customHeight="1" x14ac:dyDescent="0.25">
      <c r="A28" s="261"/>
      <c r="B28" s="373">
        <v>19</v>
      </c>
      <c r="C28" s="124">
        <f>Data!F23</f>
        <v>2149</v>
      </c>
      <c r="D28" s="154" t="str">
        <f>Data!G23</f>
        <v>3100029460</v>
      </c>
      <c r="E28" s="154" t="str">
        <f>Data!H23</f>
        <v>NOR ALIA SILFA</v>
      </c>
      <c r="F28" s="586" t="str">
        <f>Data!I23</f>
        <v>P</v>
      </c>
      <c r="G28" s="588">
        <v>95</v>
      </c>
      <c r="H28" s="588">
        <v>92</v>
      </c>
      <c r="I28" s="588">
        <v>99</v>
      </c>
      <c r="J28" s="582"/>
      <c r="K28" s="582"/>
      <c r="L28" s="582"/>
      <c r="M28" s="582"/>
      <c r="N28" s="582"/>
      <c r="O28" s="588">
        <v>88</v>
      </c>
      <c r="P28" s="588">
        <v>94</v>
      </c>
      <c r="Q28" s="588">
        <v>98</v>
      </c>
      <c r="R28" s="473"/>
      <c r="S28" s="471"/>
      <c r="T28" s="472"/>
      <c r="U28" s="472"/>
      <c r="V28" s="472"/>
      <c r="W28" s="474">
        <f t="shared" si="9"/>
        <v>95.333333333333329</v>
      </c>
      <c r="X28" s="591">
        <f t="shared" si="10"/>
        <v>93.333333333333329</v>
      </c>
      <c r="Y28" s="588">
        <v>62</v>
      </c>
      <c r="Z28" s="475">
        <f t="shared" si="2"/>
        <v>84</v>
      </c>
      <c r="AA28" s="378" t="str">
        <f t="shared" si="3"/>
        <v>Menunjukkan penguasaan dalam memahami kisah keteladanan sahabat Umar bin Khattab dan Sayyidah Aisyah r.a.</v>
      </c>
      <c r="AB28" s="379" t="str">
        <f t="shared" si="4"/>
        <v>Perlu bantuan dalam memahami adab kepada saudara, teman dan tetangga.</v>
      </c>
      <c r="AD28" s="377">
        <f t="shared" si="5"/>
        <v>99</v>
      </c>
      <c r="AE28" s="377">
        <f t="shared" si="6"/>
        <v>92</v>
      </c>
      <c r="AF28" s="377">
        <f t="shared" si="7"/>
        <v>3</v>
      </c>
      <c r="AG28" s="377">
        <f t="shared" si="8"/>
        <v>2</v>
      </c>
    </row>
    <row r="29" spans="1:33" ht="30" customHeight="1" x14ac:dyDescent="0.25">
      <c r="A29" s="261"/>
      <c r="B29" s="373">
        <v>20</v>
      </c>
      <c r="C29" s="124">
        <f>Data!F24</f>
        <v>2110</v>
      </c>
      <c r="D29" s="154" t="str">
        <f>Data!G24</f>
        <v>0098467142</v>
      </c>
      <c r="E29" s="154" t="str">
        <f>Data!H24</f>
        <v>NUR MUTIA</v>
      </c>
      <c r="F29" s="586" t="str">
        <f>Data!I24</f>
        <v>P</v>
      </c>
      <c r="G29" s="588">
        <v>87</v>
      </c>
      <c r="H29" s="588">
        <v>98</v>
      </c>
      <c r="I29" s="588">
        <v>90</v>
      </c>
      <c r="J29" s="582"/>
      <c r="K29" s="582"/>
      <c r="L29" s="582"/>
      <c r="M29" s="582"/>
      <c r="N29" s="582"/>
      <c r="O29" s="588">
        <v>86</v>
      </c>
      <c r="P29" s="588">
        <v>93</v>
      </c>
      <c r="Q29" s="588">
        <v>86</v>
      </c>
      <c r="R29" s="473"/>
      <c r="S29" s="471"/>
      <c r="T29" s="472"/>
      <c r="U29" s="472"/>
      <c r="V29" s="472"/>
      <c r="W29" s="474">
        <f t="shared" si="9"/>
        <v>91.666666666666671</v>
      </c>
      <c r="X29" s="591">
        <f t="shared" si="10"/>
        <v>88.333333333333329</v>
      </c>
      <c r="Y29" s="588">
        <v>56</v>
      </c>
      <c r="Z29" s="475">
        <f t="shared" si="2"/>
        <v>79</v>
      </c>
      <c r="AA29" s="378" t="str">
        <f t="shared" si="3"/>
        <v>Menunjukkan penguasaan dalam memahami adab kepada saudara, teman dan tetangga.</v>
      </c>
      <c r="AB29" s="379" t="str">
        <f t="shared" si="4"/>
        <v>Perlu bantuan dalam memahami iman kepada hari akhir dan akhlak terpuji kepada diri sendiri.</v>
      </c>
      <c r="AD29" s="377">
        <f t="shared" si="5"/>
        <v>98</v>
      </c>
      <c r="AE29" s="377">
        <f t="shared" si="6"/>
        <v>87</v>
      </c>
      <c r="AF29" s="377">
        <f t="shared" si="7"/>
        <v>2</v>
      </c>
      <c r="AG29" s="377">
        <f t="shared" si="8"/>
        <v>1</v>
      </c>
    </row>
    <row r="30" spans="1:33" ht="30" customHeight="1" x14ac:dyDescent="0.25">
      <c r="A30" s="261"/>
      <c r="B30" s="373">
        <v>21</v>
      </c>
      <c r="C30" s="124">
        <f>Data!F25</f>
        <v>2098</v>
      </c>
      <c r="D30" s="154" t="str">
        <f>Data!G25</f>
        <v>3101119122</v>
      </c>
      <c r="E30" s="154" t="str">
        <f>Data!H25</f>
        <v>ROHMAT HIDAYAT</v>
      </c>
      <c r="F30" s="586" t="str">
        <f>Data!I25</f>
        <v>L</v>
      </c>
      <c r="G30" s="588">
        <v>98</v>
      </c>
      <c r="H30" s="588">
        <v>95</v>
      </c>
      <c r="I30" s="588">
        <v>87</v>
      </c>
      <c r="J30" s="582"/>
      <c r="K30" s="582"/>
      <c r="L30" s="582"/>
      <c r="M30" s="582"/>
      <c r="N30" s="582"/>
      <c r="O30" s="588">
        <v>97</v>
      </c>
      <c r="P30" s="588">
        <v>93</v>
      </c>
      <c r="Q30" s="588">
        <v>86</v>
      </c>
      <c r="R30" s="473"/>
      <c r="S30" s="471"/>
      <c r="T30" s="472"/>
      <c r="U30" s="472"/>
      <c r="V30" s="472"/>
      <c r="W30" s="474">
        <f t="shared" si="9"/>
        <v>93.333333333333329</v>
      </c>
      <c r="X30" s="591">
        <f t="shared" si="10"/>
        <v>92</v>
      </c>
      <c r="Y30" s="588">
        <v>56</v>
      </c>
      <c r="Z30" s="475">
        <f t="shared" si="2"/>
        <v>80</v>
      </c>
      <c r="AA30" s="378" t="str">
        <f t="shared" si="3"/>
        <v>Menunjukkan penguasaan dalam memahami iman kepada hari akhir dan akhlak terpuji kepada diri sendiri.</v>
      </c>
      <c r="AB30" s="379" t="str">
        <f t="shared" si="4"/>
        <v>Perlu bantuan dalam memahami kisah keteladanan sahabat Umar bin Khattab dan Sayyidah Aisyah r.a.</v>
      </c>
      <c r="AD30" s="377">
        <f t="shared" si="5"/>
        <v>98</v>
      </c>
      <c r="AE30" s="377">
        <f t="shared" si="6"/>
        <v>87</v>
      </c>
      <c r="AF30" s="377">
        <f t="shared" si="7"/>
        <v>1</v>
      </c>
      <c r="AG30" s="377">
        <f t="shared" si="8"/>
        <v>3</v>
      </c>
    </row>
    <row r="31" spans="1:33" ht="30" customHeight="1" x14ac:dyDescent="0.25">
      <c r="A31" s="261"/>
      <c r="B31" s="373">
        <v>22</v>
      </c>
      <c r="C31" s="124">
        <f>Data!F26</f>
        <v>2080</v>
      </c>
      <c r="D31" s="154" t="str">
        <f>Data!G26</f>
        <v>0091657289</v>
      </c>
      <c r="E31" s="154" t="str">
        <f>Data!H26</f>
        <v>SABRINA OKTAVIANI</v>
      </c>
      <c r="F31" s="586" t="str">
        <f>Data!I26</f>
        <v>P</v>
      </c>
      <c r="G31" s="588">
        <v>97</v>
      </c>
      <c r="H31" s="588">
        <v>90</v>
      </c>
      <c r="I31" s="588">
        <v>94</v>
      </c>
      <c r="J31" s="582"/>
      <c r="K31" s="582"/>
      <c r="L31" s="582"/>
      <c r="M31" s="582"/>
      <c r="N31" s="582"/>
      <c r="O31" s="588">
        <v>86</v>
      </c>
      <c r="P31" s="588">
        <v>86</v>
      </c>
      <c r="Q31" s="588">
        <v>90</v>
      </c>
      <c r="R31" s="473"/>
      <c r="S31" s="471"/>
      <c r="T31" s="472"/>
      <c r="U31" s="472"/>
      <c r="V31" s="472"/>
      <c r="W31" s="474">
        <f t="shared" si="9"/>
        <v>93.666666666666671</v>
      </c>
      <c r="X31" s="591">
        <f t="shared" si="10"/>
        <v>87.333333333333329</v>
      </c>
      <c r="Y31" s="588">
        <v>58</v>
      </c>
      <c r="Z31" s="475">
        <f t="shared" si="2"/>
        <v>80</v>
      </c>
      <c r="AA31" s="378" t="str">
        <f t="shared" si="3"/>
        <v>Menunjukkan penguasaan dalam memahami iman kepada hari akhir dan akhlak terpuji kepada diri sendiri.</v>
      </c>
      <c r="AB31" s="379" t="str">
        <f t="shared" si="4"/>
        <v>Perlu bantuan dalam memahami adab kepada saudara, teman dan tetangga.</v>
      </c>
      <c r="AD31" s="377">
        <f t="shared" si="5"/>
        <v>97</v>
      </c>
      <c r="AE31" s="377">
        <f t="shared" si="6"/>
        <v>90</v>
      </c>
      <c r="AF31" s="377">
        <f t="shared" si="7"/>
        <v>1</v>
      </c>
      <c r="AG31" s="377">
        <f t="shared" si="8"/>
        <v>2</v>
      </c>
    </row>
    <row r="32" spans="1:33" s="444" customFormat="1" ht="30" customHeight="1" x14ac:dyDescent="0.25">
      <c r="A32" s="261"/>
      <c r="B32" s="373">
        <v>23</v>
      </c>
      <c r="C32" s="124">
        <f>Data!F27</f>
        <v>2101</v>
      </c>
      <c r="D32" s="154" t="str">
        <f>Data!G27</f>
        <v>0072355816</v>
      </c>
      <c r="E32" s="154" t="str">
        <f>Data!H27</f>
        <v>TRI MULIA SAPUTRA</v>
      </c>
      <c r="F32" s="586" t="str">
        <f>Data!I27</f>
        <v>L</v>
      </c>
      <c r="G32" s="588">
        <v>97</v>
      </c>
      <c r="H32" s="588">
        <v>100</v>
      </c>
      <c r="I32" s="588">
        <v>98</v>
      </c>
      <c r="J32" s="582"/>
      <c r="K32" s="582"/>
      <c r="L32" s="582"/>
      <c r="M32" s="582"/>
      <c r="N32" s="582"/>
      <c r="O32" s="588">
        <v>96</v>
      </c>
      <c r="P32" s="588">
        <v>98</v>
      </c>
      <c r="Q32" s="588">
        <v>97</v>
      </c>
      <c r="R32" s="473"/>
      <c r="S32" s="471"/>
      <c r="T32" s="472"/>
      <c r="U32" s="472"/>
      <c r="V32" s="472"/>
      <c r="W32" s="474">
        <f t="shared" si="9"/>
        <v>98.333333333333329</v>
      </c>
      <c r="X32" s="591">
        <f t="shared" si="10"/>
        <v>97</v>
      </c>
      <c r="Y32" s="588">
        <v>64</v>
      </c>
      <c r="Z32" s="475">
        <f t="shared" si="2"/>
        <v>86</v>
      </c>
      <c r="AA32" s="378" t="str">
        <f t="shared" si="3"/>
        <v>Menunjukkan penguasaan dalam memahami adab kepada saudara, teman dan tetangga.</v>
      </c>
      <c r="AB32" s="379" t="str">
        <f t="shared" si="4"/>
        <v>Perlu bantuan dalam memahami iman kepada hari akhir dan akhlak terpuji kepada diri sendiri.</v>
      </c>
      <c r="AD32" s="377">
        <f t="shared" si="5"/>
        <v>100</v>
      </c>
      <c r="AE32" s="377">
        <f t="shared" si="6"/>
        <v>97</v>
      </c>
      <c r="AF32" s="377">
        <f t="shared" si="7"/>
        <v>2</v>
      </c>
      <c r="AG32" s="377">
        <f t="shared" si="8"/>
        <v>1</v>
      </c>
    </row>
    <row r="33" spans="1:33" s="444" customFormat="1" ht="30" customHeight="1" x14ac:dyDescent="0.25">
      <c r="A33" s="261"/>
      <c r="B33" s="373">
        <v>24</v>
      </c>
      <c r="C33" s="124"/>
      <c r="D33" s="154"/>
      <c r="E33" s="154"/>
      <c r="F33" s="154"/>
      <c r="G33" s="501"/>
      <c r="H33" s="501"/>
      <c r="I33" s="477"/>
      <c r="J33" s="477"/>
      <c r="K33" s="477"/>
      <c r="L33" s="477"/>
      <c r="M33" s="477"/>
      <c r="N33" s="477"/>
      <c r="O33" s="502"/>
      <c r="P33" s="501"/>
      <c r="Q33" s="501"/>
      <c r="R33" s="471"/>
      <c r="S33" s="471"/>
      <c r="T33" s="472"/>
      <c r="U33" s="472"/>
      <c r="V33" s="472"/>
      <c r="W33" s="474" t="e">
        <f t="shared" si="9"/>
        <v>#DIV/0!</v>
      </c>
      <c r="X33" s="474" t="e">
        <f t="shared" si="10"/>
        <v>#DIV/0!</v>
      </c>
      <c r="Y33" s="501"/>
      <c r="Z33" s="475" t="str">
        <f t="shared" si="2"/>
        <v/>
      </c>
      <c r="AA33" s="378" t="str">
        <f t="shared" si="3"/>
        <v/>
      </c>
      <c r="AB33" s="379" t="str">
        <f t="shared" si="4"/>
        <v/>
      </c>
      <c r="AD33" s="377">
        <f t="shared" si="5"/>
        <v>0</v>
      </c>
      <c r="AE33" s="377">
        <f t="shared" si="6"/>
        <v>0</v>
      </c>
      <c r="AF33" s="377" t="e">
        <f t="shared" si="7"/>
        <v>#N/A</v>
      </c>
      <c r="AG33" s="377" t="e">
        <f t="shared" si="8"/>
        <v>#N/A</v>
      </c>
    </row>
    <row r="34" spans="1:33" s="444" customFormat="1" ht="30" customHeight="1" x14ac:dyDescent="0.25">
      <c r="A34" s="261"/>
      <c r="B34" s="373">
        <v>25</v>
      </c>
      <c r="C34" s="124"/>
      <c r="D34" s="154"/>
      <c r="E34" s="154"/>
      <c r="F34" s="154"/>
      <c r="G34" s="471"/>
      <c r="H34" s="471"/>
      <c r="I34" s="472"/>
      <c r="J34" s="472"/>
      <c r="K34" s="472"/>
      <c r="L34" s="472"/>
      <c r="M34" s="472"/>
      <c r="N34" s="472"/>
      <c r="O34" s="473"/>
      <c r="P34" s="471"/>
      <c r="Q34" s="471"/>
      <c r="R34" s="471"/>
      <c r="S34" s="471"/>
      <c r="T34" s="472"/>
      <c r="U34" s="472"/>
      <c r="V34" s="472"/>
      <c r="W34" s="474" t="e">
        <f t="shared" si="9"/>
        <v>#DIV/0!</v>
      </c>
      <c r="X34" s="474" t="e">
        <f t="shared" si="10"/>
        <v>#DIV/0!</v>
      </c>
      <c r="Y34" s="471"/>
      <c r="Z34" s="475" t="str">
        <f t="shared" si="2"/>
        <v/>
      </c>
      <c r="AA34" s="378" t="str">
        <f t="shared" si="3"/>
        <v/>
      </c>
      <c r="AB34" s="379" t="str">
        <f t="shared" si="4"/>
        <v/>
      </c>
      <c r="AD34" s="377">
        <f t="shared" si="5"/>
        <v>0</v>
      </c>
      <c r="AE34" s="377">
        <f t="shared" si="6"/>
        <v>0</v>
      </c>
      <c r="AF34" s="377" t="e">
        <f t="shared" si="7"/>
        <v>#N/A</v>
      </c>
      <c r="AG34" s="377" t="e">
        <f t="shared" si="8"/>
        <v>#N/A</v>
      </c>
    </row>
    <row r="35" spans="1:33" s="444" customFormat="1" ht="30" customHeight="1" x14ac:dyDescent="0.25">
      <c r="A35" s="261"/>
      <c r="B35" s="373">
        <v>26</v>
      </c>
      <c r="C35" s="124"/>
      <c r="D35" s="154"/>
      <c r="E35" s="154"/>
      <c r="F35" s="154"/>
      <c r="G35" s="471"/>
      <c r="H35" s="471"/>
      <c r="I35" s="472"/>
      <c r="J35" s="472"/>
      <c r="K35" s="472"/>
      <c r="L35" s="472"/>
      <c r="M35" s="472"/>
      <c r="N35" s="472"/>
      <c r="O35" s="473"/>
      <c r="P35" s="471"/>
      <c r="Q35" s="471"/>
      <c r="R35" s="471"/>
      <c r="S35" s="471"/>
      <c r="T35" s="472"/>
      <c r="U35" s="472"/>
      <c r="V35" s="472"/>
      <c r="W35" s="474" t="e">
        <f t="shared" si="9"/>
        <v>#DIV/0!</v>
      </c>
      <c r="X35" s="474" t="e">
        <f t="shared" si="10"/>
        <v>#DIV/0!</v>
      </c>
      <c r="Y35" s="471"/>
      <c r="Z35" s="475" t="str">
        <f t="shared" si="2"/>
        <v/>
      </c>
      <c r="AA35" s="378" t="str">
        <f t="shared" si="3"/>
        <v/>
      </c>
      <c r="AB35" s="379" t="str">
        <f t="shared" si="4"/>
        <v/>
      </c>
      <c r="AD35" s="377">
        <f t="shared" si="5"/>
        <v>0</v>
      </c>
      <c r="AE35" s="377">
        <f t="shared" si="6"/>
        <v>0</v>
      </c>
      <c r="AF35" s="377" t="e">
        <f t="shared" si="7"/>
        <v>#N/A</v>
      </c>
      <c r="AG35" s="377" t="e">
        <f t="shared" si="8"/>
        <v>#N/A</v>
      </c>
    </row>
    <row r="36" spans="1:33" s="444" customFormat="1" ht="30" customHeight="1" x14ac:dyDescent="0.25">
      <c r="A36" s="261"/>
      <c r="B36" s="373">
        <v>27</v>
      </c>
      <c r="C36" s="124"/>
      <c r="D36" s="154"/>
      <c r="E36" s="154"/>
      <c r="F36" s="154"/>
      <c r="G36" s="471"/>
      <c r="H36" s="471"/>
      <c r="I36" s="472"/>
      <c r="J36" s="472"/>
      <c r="K36" s="472"/>
      <c r="L36" s="472"/>
      <c r="M36" s="472"/>
      <c r="N36" s="472"/>
      <c r="O36" s="473"/>
      <c r="P36" s="471"/>
      <c r="Q36" s="471"/>
      <c r="R36" s="471"/>
      <c r="S36" s="471"/>
      <c r="T36" s="472"/>
      <c r="U36" s="472"/>
      <c r="V36" s="472"/>
      <c r="W36" s="474" t="e">
        <f t="shared" si="9"/>
        <v>#DIV/0!</v>
      </c>
      <c r="X36" s="474" t="e">
        <f t="shared" si="10"/>
        <v>#DIV/0!</v>
      </c>
      <c r="Y36" s="471"/>
      <c r="Z36" s="475" t="str">
        <f t="shared" si="2"/>
        <v/>
      </c>
      <c r="AA36" s="378" t="str">
        <f t="shared" si="3"/>
        <v/>
      </c>
      <c r="AB36" s="379" t="str">
        <f t="shared" si="4"/>
        <v/>
      </c>
      <c r="AD36" s="377">
        <f t="shared" si="5"/>
        <v>0</v>
      </c>
      <c r="AE36" s="377">
        <f t="shared" si="6"/>
        <v>0</v>
      </c>
      <c r="AF36" s="377" t="e">
        <f t="shared" si="7"/>
        <v>#N/A</v>
      </c>
      <c r="AG36" s="377" t="e">
        <f t="shared" si="8"/>
        <v>#N/A</v>
      </c>
    </row>
    <row r="37" spans="1:33" s="444" customFormat="1" ht="30" customHeight="1" x14ac:dyDescent="0.25">
      <c r="A37" s="261"/>
      <c r="B37" s="373">
        <v>28</v>
      </c>
      <c r="C37" s="124"/>
      <c r="D37" s="154"/>
      <c r="E37" s="154"/>
      <c r="F37" s="154"/>
      <c r="G37" s="472"/>
      <c r="H37" s="472"/>
      <c r="I37" s="472"/>
      <c r="J37" s="472"/>
      <c r="K37" s="472"/>
      <c r="L37" s="472"/>
      <c r="M37" s="472"/>
      <c r="N37" s="472"/>
      <c r="O37" s="476"/>
      <c r="P37" s="477"/>
      <c r="Q37" s="477"/>
      <c r="R37" s="477"/>
      <c r="S37" s="477"/>
      <c r="T37" s="477"/>
      <c r="U37" s="477"/>
      <c r="V37" s="477"/>
      <c r="W37" s="478" t="e">
        <f t="shared" si="9"/>
        <v>#DIV/0!</v>
      </c>
      <c r="X37" s="478" t="e">
        <f t="shared" si="10"/>
        <v>#DIV/0!</v>
      </c>
      <c r="Y37" s="479"/>
      <c r="Z37" s="475" t="str">
        <f t="shared" si="2"/>
        <v/>
      </c>
      <c r="AA37" s="378" t="str">
        <f t="shared" si="3"/>
        <v/>
      </c>
      <c r="AB37" s="379" t="str">
        <f t="shared" si="4"/>
        <v/>
      </c>
      <c r="AD37" s="377">
        <f t="shared" si="5"/>
        <v>0</v>
      </c>
      <c r="AE37" s="377">
        <f t="shared" si="6"/>
        <v>0</v>
      </c>
      <c r="AF37" s="377" t="e">
        <f t="shared" si="7"/>
        <v>#N/A</v>
      </c>
      <c r="AG37" s="377" t="e">
        <f t="shared" si="8"/>
        <v>#N/A</v>
      </c>
    </row>
    <row r="38" spans="1:33" s="444" customFormat="1" ht="30" customHeight="1" x14ac:dyDescent="0.25">
      <c r="A38" s="261"/>
      <c r="B38" s="373">
        <v>29</v>
      </c>
      <c r="C38" s="124"/>
      <c r="D38" s="154"/>
      <c r="E38" s="154"/>
      <c r="F38" s="154"/>
      <c r="G38" s="472"/>
      <c r="H38" s="472"/>
      <c r="I38" s="472"/>
      <c r="J38" s="472"/>
      <c r="K38" s="472"/>
      <c r="L38" s="472"/>
      <c r="M38" s="472"/>
      <c r="N38" s="472"/>
      <c r="O38" s="480"/>
      <c r="P38" s="472"/>
      <c r="Q38" s="472"/>
      <c r="R38" s="472"/>
      <c r="S38" s="472"/>
      <c r="T38" s="472"/>
      <c r="U38" s="472"/>
      <c r="V38" s="472"/>
      <c r="W38" s="478" t="e">
        <f t="shared" si="9"/>
        <v>#DIV/0!</v>
      </c>
      <c r="X38" s="478" t="e">
        <f t="shared" si="10"/>
        <v>#DIV/0!</v>
      </c>
      <c r="Y38" s="479"/>
      <c r="Z38" s="475" t="str">
        <f t="shared" si="2"/>
        <v/>
      </c>
      <c r="AA38" s="378" t="str">
        <f t="shared" si="3"/>
        <v/>
      </c>
      <c r="AB38" s="379" t="str">
        <f t="shared" si="4"/>
        <v/>
      </c>
      <c r="AD38" s="377">
        <f t="shared" si="5"/>
        <v>0</v>
      </c>
      <c r="AE38" s="377">
        <f t="shared" si="6"/>
        <v>0</v>
      </c>
      <c r="AF38" s="377" t="e">
        <f t="shared" si="7"/>
        <v>#N/A</v>
      </c>
      <c r="AG38" s="377" t="e">
        <f t="shared" si="8"/>
        <v>#N/A</v>
      </c>
    </row>
    <row r="39" spans="1:33" s="444" customFormat="1" ht="30" customHeight="1" x14ac:dyDescent="0.25">
      <c r="A39" s="261"/>
      <c r="B39" s="373">
        <v>30</v>
      </c>
      <c r="C39" s="124"/>
      <c r="D39" s="154"/>
      <c r="E39" s="154"/>
      <c r="F39" s="154"/>
      <c r="G39" s="472"/>
      <c r="H39" s="472"/>
      <c r="I39" s="472"/>
      <c r="J39" s="472"/>
      <c r="K39" s="472"/>
      <c r="L39" s="472"/>
      <c r="M39" s="472"/>
      <c r="N39" s="472"/>
      <c r="O39" s="480"/>
      <c r="P39" s="472"/>
      <c r="Q39" s="472"/>
      <c r="R39" s="472"/>
      <c r="S39" s="472"/>
      <c r="T39" s="472"/>
      <c r="U39" s="472"/>
      <c r="V39" s="472"/>
      <c r="W39" s="478" t="e">
        <f t="shared" si="9"/>
        <v>#DIV/0!</v>
      </c>
      <c r="X39" s="478" t="e">
        <f t="shared" si="10"/>
        <v>#DIV/0!</v>
      </c>
      <c r="Y39" s="479"/>
      <c r="Z39" s="475" t="str">
        <f t="shared" si="2"/>
        <v/>
      </c>
      <c r="AA39" s="378" t="str">
        <f t="shared" si="3"/>
        <v/>
      </c>
      <c r="AB39" s="379" t="str">
        <f t="shared" si="4"/>
        <v/>
      </c>
      <c r="AD39" s="377">
        <f t="shared" si="5"/>
        <v>0</v>
      </c>
      <c r="AE39" s="377">
        <f t="shared" si="6"/>
        <v>0</v>
      </c>
      <c r="AF39" s="377" t="e">
        <f t="shared" si="7"/>
        <v>#N/A</v>
      </c>
      <c r="AG39" s="377" t="e">
        <f t="shared" si="8"/>
        <v>#N/A</v>
      </c>
    </row>
    <row r="40" spans="1:33" s="444" customFormat="1" ht="30" customHeight="1" x14ac:dyDescent="0.25">
      <c r="A40" s="261"/>
      <c r="B40" s="373">
        <v>31</v>
      </c>
      <c r="C40" s="124"/>
      <c r="D40" s="154"/>
      <c r="E40" s="154"/>
      <c r="F40" s="154"/>
      <c r="G40" s="472"/>
      <c r="H40" s="472"/>
      <c r="I40" s="472"/>
      <c r="J40" s="472"/>
      <c r="K40" s="472"/>
      <c r="L40" s="472"/>
      <c r="M40" s="472"/>
      <c r="N40" s="472"/>
      <c r="O40" s="480"/>
      <c r="P40" s="472"/>
      <c r="Q40" s="472"/>
      <c r="R40" s="472"/>
      <c r="S40" s="472"/>
      <c r="T40" s="472"/>
      <c r="U40" s="472"/>
      <c r="V40" s="472"/>
      <c r="W40" s="478" t="e">
        <f t="shared" si="9"/>
        <v>#DIV/0!</v>
      </c>
      <c r="X40" s="478" t="e">
        <f t="shared" si="10"/>
        <v>#DIV/0!</v>
      </c>
      <c r="Y40" s="479"/>
      <c r="Z40" s="475" t="str">
        <f t="shared" si="2"/>
        <v/>
      </c>
      <c r="AA40" s="378" t="str">
        <f t="shared" si="3"/>
        <v/>
      </c>
      <c r="AB40" s="379" t="str">
        <f t="shared" si="4"/>
        <v/>
      </c>
      <c r="AD40" s="377">
        <f t="shared" si="5"/>
        <v>0</v>
      </c>
      <c r="AE40" s="377">
        <f t="shared" si="6"/>
        <v>0</v>
      </c>
      <c r="AF40" s="377" t="e">
        <f t="shared" si="7"/>
        <v>#N/A</v>
      </c>
      <c r="AG40" s="377" t="e">
        <f t="shared" si="8"/>
        <v>#N/A</v>
      </c>
    </row>
    <row r="41" spans="1:33" s="444" customFormat="1" ht="30" customHeight="1" x14ac:dyDescent="0.25">
      <c r="A41" s="261"/>
      <c r="B41" s="373">
        <v>32</v>
      </c>
      <c r="C41" s="351"/>
      <c r="D41" s="374"/>
      <c r="E41" s="374"/>
      <c r="F41" s="351"/>
      <c r="G41" s="481"/>
      <c r="H41" s="472"/>
      <c r="I41" s="472"/>
      <c r="J41" s="472"/>
      <c r="K41" s="472"/>
      <c r="L41" s="472"/>
      <c r="M41" s="472"/>
      <c r="N41" s="472"/>
      <c r="O41" s="480"/>
      <c r="P41" s="472"/>
      <c r="Q41" s="472"/>
      <c r="R41" s="472"/>
      <c r="S41" s="472"/>
      <c r="T41" s="472"/>
      <c r="U41" s="472"/>
      <c r="V41" s="472"/>
      <c r="W41" s="478" t="e">
        <f t="shared" si="9"/>
        <v>#DIV/0!</v>
      </c>
      <c r="X41" s="478" t="e">
        <f t="shared" si="10"/>
        <v>#DIV/0!</v>
      </c>
      <c r="Y41" s="479"/>
      <c r="Z41" s="475" t="str">
        <f t="shared" si="2"/>
        <v/>
      </c>
      <c r="AA41" s="378" t="str">
        <f t="shared" si="3"/>
        <v/>
      </c>
      <c r="AB41" s="379" t="str">
        <f t="shared" si="4"/>
        <v/>
      </c>
      <c r="AD41" s="377">
        <f t="shared" si="5"/>
        <v>0</v>
      </c>
      <c r="AE41" s="377">
        <f t="shared" si="6"/>
        <v>0</v>
      </c>
      <c r="AF41" s="377" t="e">
        <f t="shared" si="7"/>
        <v>#N/A</v>
      </c>
      <c r="AG41" s="377" t="e">
        <f t="shared" si="8"/>
        <v>#N/A</v>
      </c>
    </row>
    <row r="42" spans="1:33" s="444" customFormat="1" ht="30" customHeight="1" x14ac:dyDescent="0.25">
      <c r="A42" s="261"/>
      <c r="B42" s="373">
        <v>33</v>
      </c>
      <c r="C42" s="351"/>
      <c r="D42" s="154"/>
      <c r="E42" s="154"/>
      <c r="F42" s="351"/>
      <c r="G42" s="481"/>
      <c r="H42" s="472"/>
      <c r="I42" s="472"/>
      <c r="J42" s="472"/>
      <c r="K42" s="472"/>
      <c r="L42" s="472"/>
      <c r="M42" s="472"/>
      <c r="N42" s="472"/>
      <c r="O42" s="480"/>
      <c r="P42" s="472"/>
      <c r="Q42" s="472"/>
      <c r="R42" s="472"/>
      <c r="S42" s="472"/>
      <c r="T42" s="472"/>
      <c r="U42" s="472"/>
      <c r="V42" s="472"/>
      <c r="W42" s="478" t="e">
        <f t="shared" si="9"/>
        <v>#DIV/0!</v>
      </c>
      <c r="X42" s="478" t="e">
        <f t="shared" si="10"/>
        <v>#DIV/0!</v>
      </c>
      <c r="Y42" s="479"/>
      <c r="Z42" s="475" t="str">
        <f t="shared" si="2"/>
        <v/>
      </c>
      <c r="AA42" s="378" t="str">
        <f t="shared" si="3"/>
        <v/>
      </c>
      <c r="AB42" s="379" t="str">
        <f t="shared" si="4"/>
        <v/>
      </c>
      <c r="AD42" s="377">
        <f t="shared" si="5"/>
        <v>0</v>
      </c>
      <c r="AE42" s="377">
        <f t="shared" si="6"/>
        <v>0</v>
      </c>
      <c r="AF42" s="377" t="e">
        <f t="shared" si="7"/>
        <v>#N/A</v>
      </c>
      <c r="AG42" s="377" t="e">
        <f t="shared" si="8"/>
        <v>#N/A</v>
      </c>
    </row>
    <row r="43" spans="1:33" s="444" customFormat="1" ht="30" customHeight="1" x14ac:dyDescent="0.25">
      <c r="A43" s="261"/>
      <c r="B43" s="373">
        <v>34</v>
      </c>
      <c r="C43" s="351"/>
      <c r="D43" s="154"/>
      <c r="E43" s="154"/>
      <c r="F43" s="351"/>
      <c r="G43" s="481"/>
      <c r="H43" s="472"/>
      <c r="I43" s="472"/>
      <c r="J43" s="472"/>
      <c r="K43" s="472"/>
      <c r="L43" s="472"/>
      <c r="M43" s="472"/>
      <c r="N43" s="472"/>
      <c r="O43" s="480"/>
      <c r="P43" s="472"/>
      <c r="Q43" s="472"/>
      <c r="R43" s="472"/>
      <c r="S43" s="472"/>
      <c r="T43" s="472"/>
      <c r="U43" s="472"/>
      <c r="V43" s="472"/>
      <c r="W43" s="478" t="e">
        <f t="shared" si="9"/>
        <v>#DIV/0!</v>
      </c>
      <c r="X43" s="478" t="e">
        <f t="shared" si="10"/>
        <v>#DIV/0!</v>
      </c>
      <c r="Y43" s="479"/>
      <c r="Z43" s="475" t="str">
        <f t="shared" si="2"/>
        <v/>
      </c>
      <c r="AA43" s="378" t="str">
        <f t="shared" si="3"/>
        <v/>
      </c>
      <c r="AB43" s="379" t="str">
        <f t="shared" si="4"/>
        <v/>
      </c>
      <c r="AD43" s="377">
        <f t="shared" si="5"/>
        <v>0</v>
      </c>
      <c r="AE43" s="377">
        <f t="shared" si="6"/>
        <v>0</v>
      </c>
      <c r="AF43" s="377" t="e">
        <f t="shared" si="7"/>
        <v>#N/A</v>
      </c>
      <c r="AG43" s="377" t="e">
        <f t="shared" si="8"/>
        <v>#N/A</v>
      </c>
    </row>
    <row r="44" spans="1:33" s="444" customFormat="1" ht="30" customHeight="1" x14ac:dyDescent="0.25">
      <c r="A44" s="261"/>
      <c r="B44" s="373">
        <v>35</v>
      </c>
      <c r="C44" s="351"/>
      <c r="D44" s="154"/>
      <c r="E44" s="154"/>
      <c r="F44" s="351"/>
      <c r="G44" s="481"/>
      <c r="H44" s="472"/>
      <c r="I44" s="472"/>
      <c r="J44" s="472"/>
      <c r="K44" s="472"/>
      <c r="L44" s="472"/>
      <c r="M44" s="472"/>
      <c r="N44" s="472"/>
      <c r="O44" s="480"/>
      <c r="P44" s="472"/>
      <c r="Q44" s="472"/>
      <c r="R44" s="472"/>
      <c r="S44" s="472"/>
      <c r="T44" s="472"/>
      <c r="U44" s="472"/>
      <c r="V44" s="472"/>
      <c r="W44" s="478" t="e">
        <f t="shared" si="9"/>
        <v>#DIV/0!</v>
      </c>
      <c r="X44" s="478" t="e">
        <f t="shared" si="10"/>
        <v>#DIV/0!</v>
      </c>
      <c r="Y44" s="479"/>
      <c r="Z44" s="475" t="str">
        <f t="shared" si="2"/>
        <v/>
      </c>
      <c r="AA44" s="378" t="str">
        <f t="shared" si="3"/>
        <v/>
      </c>
      <c r="AB44" s="379" t="str">
        <f t="shared" si="4"/>
        <v/>
      </c>
      <c r="AD44" s="377">
        <f t="shared" si="5"/>
        <v>0</v>
      </c>
      <c r="AE44" s="377">
        <f t="shared" si="6"/>
        <v>0</v>
      </c>
      <c r="AF44" s="377" t="e">
        <f t="shared" si="7"/>
        <v>#N/A</v>
      </c>
      <c r="AG44" s="377" t="e">
        <f t="shared" si="8"/>
        <v>#N/A</v>
      </c>
    </row>
    <row r="45" spans="1:33" s="444" customFormat="1" ht="30" customHeight="1" x14ac:dyDescent="0.25">
      <c r="A45" s="261"/>
      <c r="B45" s="373">
        <v>36</v>
      </c>
      <c r="C45" s="351"/>
      <c r="D45" s="154"/>
      <c r="E45" s="154"/>
      <c r="F45" s="351"/>
      <c r="G45" s="481"/>
      <c r="H45" s="472"/>
      <c r="I45" s="472"/>
      <c r="J45" s="472"/>
      <c r="K45" s="472"/>
      <c r="L45" s="472"/>
      <c r="M45" s="472"/>
      <c r="N45" s="472"/>
      <c r="O45" s="480"/>
      <c r="P45" s="472"/>
      <c r="Q45" s="472"/>
      <c r="R45" s="472"/>
      <c r="S45" s="472"/>
      <c r="T45" s="472"/>
      <c r="U45" s="472"/>
      <c r="V45" s="472"/>
      <c r="W45" s="478" t="e">
        <f t="shared" si="9"/>
        <v>#DIV/0!</v>
      </c>
      <c r="X45" s="478" t="e">
        <f t="shared" si="10"/>
        <v>#DIV/0!</v>
      </c>
      <c r="Y45" s="479"/>
      <c r="Z45" s="475" t="str">
        <f t="shared" si="2"/>
        <v/>
      </c>
      <c r="AA45" s="378" t="str">
        <f t="shared" si="3"/>
        <v/>
      </c>
      <c r="AB45" s="379" t="str">
        <f t="shared" si="4"/>
        <v/>
      </c>
      <c r="AD45" s="377">
        <f t="shared" si="5"/>
        <v>0</v>
      </c>
      <c r="AE45" s="377">
        <f t="shared" si="6"/>
        <v>0</v>
      </c>
      <c r="AF45" s="377" t="e">
        <f t="shared" si="7"/>
        <v>#N/A</v>
      </c>
      <c r="AG45" s="377" t="e">
        <f t="shared" si="8"/>
        <v>#N/A</v>
      </c>
    </row>
    <row r="46" spans="1:33" s="444" customFormat="1" ht="30" customHeight="1" x14ac:dyDescent="0.25">
      <c r="A46" s="261"/>
      <c r="B46" s="373">
        <v>37</v>
      </c>
      <c r="C46" s="351"/>
      <c r="D46" s="154"/>
      <c r="E46" s="154"/>
      <c r="F46" s="351"/>
      <c r="G46" s="481"/>
      <c r="H46" s="472"/>
      <c r="I46" s="472"/>
      <c r="J46" s="472"/>
      <c r="K46" s="472"/>
      <c r="L46" s="472"/>
      <c r="M46" s="472"/>
      <c r="N46" s="472"/>
      <c r="O46" s="480"/>
      <c r="P46" s="472"/>
      <c r="Q46" s="472"/>
      <c r="R46" s="472"/>
      <c r="S46" s="472"/>
      <c r="T46" s="472"/>
      <c r="U46" s="472"/>
      <c r="V46" s="472"/>
      <c r="W46" s="478" t="e">
        <f t="shared" si="9"/>
        <v>#DIV/0!</v>
      </c>
      <c r="X46" s="478" t="e">
        <f t="shared" si="10"/>
        <v>#DIV/0!</v>
      </c>
      <c r="Y46" s="479"/>
      <c r="Z46" s="475" t="str">
        <f t="shared" si="2"/>
        <v/>
      </c>
      <c r="AA46" s="378" t="str">
        <f t="shared" si="3"/>
        <v/>
      </c>
      <c r="AB46" s="379" t="str">
        <f t="shared" si="4"/>
        <v/>
      </c>
      <c r="AD46" s="377">
        <f t="shared" si="5"/>
        <v>0</v>
      </c>
      <c r="AE46" s="377">
        <f t="shared" si="6"/>
        <v>0</v>
      </c>
      <c r="AF46" s="377" t="e">
        <f t="shared" si="7"/>
        <v>#N/A</v>
      </c>
      <c r="AG46" s="377" t="e">
        <f t="shared" si="8"/>
        <v>#N/A</v>
      </c>
    </row>
    <row r="47" spans="1:33" s="444" customFormat="1" ht="30" customHeight="1" x14ac:dyDescent="0.25">
      <c r="A47" s="261"/>
      <c r="B47" s="373">
        <v>38</v>
      </c>
      <c r="C47" s="351"/>
      <c r="D47" s="154"/>
      <c r="E47" s="154"/>
      <c r="F47" s="351"/>
      <c r="G47" s="481"/>
      <c r="H47" s="472"/>
      <c r="I47" s="472"/>
      <c r="J47" s="472"/>
      <c r="K47" s="472"/>
      <c r="L47" s="472"/>
      <c r="M47" s="472"/>
      <c r="N47" s="472"/>
      <c r="O47" s="480"/>
      <c r="P47" s="472"/>
      <c r="Q47" s="472"/>
      <c r="R47" s="472"/>
      <c r="S47" s="472"/>
      <c r="T47" s="472"/>
      <c r="U47" s="472"/>
      <c r="V47" s="472"/>
      <c r="W47" s="478" t="e">
        <f t="shared" si="9"/>
        <v>#DIV/0!</v>
      </c>
      <c r="X47" s="478" t="e">
        <f t="shared" si="10"/>
        <v>#DIV/0!</v>
      </c>
      <c r="Y47" s="479"/>
      <c r="Z47" s="475" t="str">
        <f t="shared" si="2"/>
        <v/>
      </c>
      <c r="AA47" s="378" t="str">
        <f t="shared" si="3"/>
        <v/>
      </c>
      <c r="AB47" s="379" t="str">
        <f t="shared" si="4"/>
        <v/>
      </c>
      <c r="AD47" s="377">
        <f t="shared" si="5"/>
        <v>0</v>
      </c>
      <c r="AE47" s="377">
        <f t="shared" si="6"/>
        <v>0</v>
      </c>
      <c r="AF47" s="377" t="e">
        <f t="shared" si="7"/>
        <v>#N/A</v>
      </c>
      <c r="AG47" s="377" t="e">
        <f t="shared" si="8"/>
        <v>#N/A</v>
      </c>
    </row>
    <row r="48" spans="1:33" s="444" customFormat="1" ht="30" customHeight="1" x14ac:dyDescent="0.25">
      <c r="A48" s="261"/>
      <c r="B48" s="373">
        <v>39</v>
      </c>
      <c r="C48" s="351"/>
      <c r="D48" s="154"/>
      <c r="E48" s="154"/>
      <c r="F48" s="351"/>
      <c r="G48" s="481"/>
      <c r="H48" s="472"/>
      <c r="I48" s="472"/>
      <c r="J48" s="472"/>
      <c r="K48" s="472"/>
      <c r="L48" s="472"/>
      <c r="M48" s="472"/>
      <c r="N48" s="472"/>
      <c r="O48" s="480"/>
      <c r="P48" s="472"/>
      <c r="Q48" s="472"/>
      <c r="R48" s="472"/>
      <c r="S48" s="472"/>
      <c r="T48" s="472"/>
      <c r="U48" s="472"/>
      <c r="V48" s="472"/>
      <c r="W48" s="478" t="e">
        <f t="shared" si="9"/>
        <v>#DIV/0!</v>
      </c>
      <c r="X48" s="478" t="e">
        <f t="shared" si="10"/>
        <v>#DIV/0!</v>
      </c>
      <c r="Y48" s="479"/>
      <c r="Z48" s="475" t="str">
        <f t="shared" si="2"/>
        <v/>
      </c>
      <c r="AA48" s="378" t="str">
        <f t="shared" si="3"/>
        <v/>
      </c>
      <c r="AB48" s="379" t="str">
        <f t="shared" si="4"/>
        <v/>
      </c>
      <c r="AD48" s="377">
        <f t="shared" si="5"/>
        <v>0</v>
      </c>
      <c r="AE48" s="377">
        <f t="shared" si="6"/>
        <v>0</v>
      </c>
      <c r="AF48" s="377" t="e">
        <f t="shared" si="7"/>
        <v>#N/A</v>
      </c>
      <c r="AG48" s="377" t="e">
        <f t="shared" si="8"/>
        <v>#N/A</v>
      </c>
    </row>
    <row r="49" spans="1:33" s="444" customFormat="1" ht="30" customHeight="1" x14ac:dyDescent="0.25">
      <c r="A49" s="261"/>
      <c r="B49" s="373">
        <v>40</v>
      </c>
      <c r="C49" s="351"/>
      <c r="D49" s="154"/>
      <c r="E49" s="154"/>
      <c r="F49" s="351"/>
      <c r="G49" s="481"/>
      <c r="H49" s="472"/>
      <c r="I49" s="472"/>
      <c r="J49" s="472"/>
      <c r="K49" s="472"/>
      <c r="L49" s="472"/>
      <c r="M49" s="472"/>
      <c r="N49" s="472"/>
      <c r="O49" s="480"/>
      <c r="P49" s="472"/>
      <c r="Q49" s="472"/>
      <c r="R49" s="472"/>
      <c r="S49" s="472"/>
      <c r="T49" s="472"/>
      <c r="U49" s="472"/>
      <c r="V49" s="472"/>
      <c r="W49" s="478" t="e">
        <f t="shared" si="9"/>
        <v>#DIV/0!</v>
      </c>
      <c r="X49" s="478" t="e">
        <f t="shared" si="10"/>
        <v>#DIV/0!</v>
      </c>
      <c r="Y49" s="479"/>
      <c r="Z49" s="475" t="str">
        <f t="shared" si="2"/>
        <v/>
      </c>
      <c r="AA49" s="378" t="str">
        <f t="shared" si="3"/>
        <v/>
      </c>
      <c r="AB49" s="379" t="str">
        <f t="shared" si="4"/>
        <v/>
      </c>
      <c r="AD49" s="377">
        <f t="shared" si="5"/>
        <v>0</v>
      </c>
      <c r="AE49" s="377">
        <f t="shared" si="6"/>
        <v>0</v>
      </c>
      <c r="AF49" s="377" t="e">
        <f t="shared" si="7"/>
        <v>#N/A</v>
      </c>
      <c r="AG49" s="377" t="e">
        <f t="shared" si="8"/>
        <v>#N/A</v>
      </c>
    </row>
    <row r="50" spans="1:33" s="444" customFormat="1" ht="30" customHeight="1" x14ac:dyDescent="0.25">
      <c r="A50" s="261"/>
      <c r="B50" s="373">
        <v>41</v>
      </c>
      <c r="C50" s="351"/>
      <c r="D50" s="154"/>
      <c r="E50" s="154"/>
      <c r="F50" s="351"/>
      <c r="G50" s="481"/>
      <c r="H50" s="472"/>
      <c r="I50" s="472"/>
      <c r="J50" s="472"/>
      <c r="K50" s="472"/>
      <c r="L50" s="472"/>
      <c r="M50" s="472"/>
      <c r="N50" s="472"/>
      <c r="O50" s="480"/>
      <c r="P50" s="472"/>
      <c r="Q50" s="472"/>
      <c r="R50" s="472"/>
      <c r="S50" s="472"/>
      <c r="T50" s="472"/>
      <c r="U50" s="472"/>
      <c r="V50" s="472"/>
      <c r="W50" s="478" t="e">
        <f t="shared" si="9"/>
        <v>#DIV/0!</v>
      </c>
      <c r="X50" s="478" t="e">
        <f t="shared" si="10"/>
        <v>#DIV/0!</v>
      </c>
      <c r="Y50" s="479"/>
      <c r="Z50" s="475" t="str">
        <f t="shared" si="2"/>
        <v/>
      </c>
      <c r="AA50" s="378" t="str">
        <f t="shared" si="3"/>
        <v/>
      </c>
      <c r="AB50" s="379" t="str">
        <f t="shared" si="4"/>
        <v/>
      </c>
      <c r="AD50" s="377">
        <f t="shared" si="5"/>
        <v>0</v>
      </c>
      <c r="AE50" s="377">
        <f t="shared" si="6"/>
        <v>0</v>
      </c>
      <c r="AF50" s="377" t="e">
        <f t="shared" si="7"/>
        <v>#N/A</v>
      </c>
      <c r="AG50" s="377" t="e">
        <f t="shared" si="8"/>
        <v>#N/A</v>
      </c>
    </row>
    <row r="51" spans="1:33" s="444" customFormat="1" ht="30" customHeight="1" x14ac:dyDescent="0.25">
      <c r="A51" s="261"/>
      <c r="B51" s="373">
        <v>42</v>
      </c>
      <c r="C51" s="351"/>
      <c r="D51" s="312"/>
      <c r="E51" s="312"/>
      <c r="F51" s="124"/>
      <c r="G51" s="472"/>
      <c r="H51" s="472"/>
      <c r="I51" s="472"/>
      <c r="J51" s="472"/>
      <c r="K51" s="472"/>
      <c r="L51" s="472"/>
      <c r="M51" s="472"/>
      <c r="N51" s="472"/>
      <c r="O51" s="472"/>
      <c r="P51" s="472"/>
      <c r="Q51" s="472"/>
      <c r="R51" s="472"/>
      <c r="S51" s="472"/>
      <c r="T51" s="472"/>
      <c r="U51" s="472"/>
      <c r="V51" s="472"/>
      <c r="W51" s="478" t="e">
        <f t="shared" si="9"/>
        <v>#DIV/0!</v>
      </c>
      <c r="X51" s="478" t="e">
        <f t="shared" si="10"/>
        <v>#DIV/0!</v>
      </c>
      <c r="Y51" s="479"/>
      <c r="Z51" s="475" t="str">
        <f t="shared" si="2"/>
        <v/>
      </c>
      <c r="AA51" s="483" t="str">
        <f t="shared" si="3"/>
        <v/>
      </c>
      <c r="AB51" s="379" t="str">
        <f t="shared" si="4"/>
        <v/>
      </c>
      <c r="AD51" s="377">
        <f t="shared" si="5"/>
        <v>0</v>
      </c>
      <c r="AE51" s="377">
        <f t="shared" si="6"/>
        <v>0</v>
      </c>
      <c r="AF51" s="377" t="e">
        <f t="shared" si="7"/>
        <v>#N/A</v>
      </c>
      <c r="AG51" s="377" t="e">
        <f t="shared" si="8"/>
        <v>#N/A</v>
      </c>
    </row>
    <row r="52" spans="1:33" s="444" customFormat="1" ht="30" customHeight="1" x14ac:dyDescent="0.25">
      <c r="A52" s="261"/>
      <c r="B52" s="92"/>
      <c r="C52" s="137"/>
      <c r="D52" s="137"/>
      <c r="E52" s="461"/>
      <c r="F52" s="137"/>
      <c r="G52" s="462"/>
      <c r="H52" s="462"/>
      <c r="I52" s="462"/>
      <c r="J52" s="462"/>
      <c r="K52" s="462"/>
      <c r="L52" s="462"/>
      <c r="M52" s="462"/>
      <c r="N52" s="462"/>
      <c r="O52" s="462"/>
      <c r="P52" s="462"/>
      <c r="Q52" s="462"/>
      <c r="R52" s="462"/>
      <c r="S52" s="462"/>
      <c r="T52" s="462"/>
      <c r="U52" s="462"/>
      <c r="V52" s="462"/>
      <c r="W52" s="463"/>
      <c r="X52" s="463"/>
      <c r="Y52" s="464"/>
      <c r="Z52" s="465"/>
      <c r="AB52" s="331"/>
      <c r="AD52" s="376"/>
      <c r="AE52" s="376"/>
      <c r="AF52" s="376"/>
      <c r="AG52" s="376"/>
    </row>
    <row r="53" spans="1:33" x14ac:dyDescent="0.25">
      <c r="A53" s="261"/>
      <c r="B53" s="247"/>
      <c r="C53" s="247"/>
      <c r="D53" s="247"/>
      <c r="E53" s="247"/>
      <c r="F53" s="247"/>
      <c r="G53" s="247"/>
      <c r="H53" s="247"/>
      <c r="I53" s="247"/>
      <c r="J53" s="247"/>
      <c r="K53" s="247"/>
      <c r="L53" s="247"/>
      <c r="M53" s="247"/>
      <c r="N53" s="247"/>
      <c r="O53" s="247"/>
      <c r="P53" s="247"/>
      <c r="Q53" s="247"/>
      <c r="R53" s="247"/>
      <c r="S53" s="247"/>
      <c r="T53" s="247"/>
      <c r="U53" s="247"/>
      <c r="V53" s="247"/>
      <c r="W53" s="247"/>
      <c r="X53" s="247"/>
      <c r="Y53" s="247"/>
      <c r="Z53" s="247"/>
      <c r="AA53" s="482"/>
      <c r="AB53" s="247"/>
    </row>
    <row r="54" spans="1:33" ht="15.75" x14ac:dyDescent="0.25">
      <c r="A54" s="261"/>
      <c r="B54" s="247"/>
      <c r="C54" s="247"/>
      <c r="D54" s="247"/>
      <c r="E54" s="247"/>
      <c r="F54" s="247"/>
      <c r="G54" s="247"/>
      <c r="H54" s="247"/>
      <c r="I54" s="247"/>
      <c r="J54" s="247"/>
      <c r="K54" s="247"/>
      <c r="L54" s="247"/>
      <c r="M54" s="247"/>
      <c r="N54" s="247"/>
      <c r="O54" s="247"/>
      <c r="P54" s="247"/>
      <c r="Q54" s="247"/>
      <c r="R54" s="247"/>
      <c r="S54" s="247"/>
      <c r="T54" s="247"/>
      <c r="U54" s="249" t="s">
        <v>316</v>
      </c>
      <c r="V54" s="247"/>
      <c r="W54" s="247"/>
      <c r="X54" s="247"/>
      <c r="Y54" s="247"/>
      <c r="Z54" s="247"/>
      <c r="AB54" s="247"/>
    </row>
    <row r="55" spans="1:33" ht="15.75" x14ac:dyDescent="0.25">
      <c r="A55" s="261"/>
      <c r="B55" s="247"/>
      <c r="C55" s="247"/>
      <c r="D55" s="247"/>
      <c r="E55" s="247"/>
      <c r="F55" s="247"/>
      <c r="G55" s="247"/>
      <c r="H55" s="247"/>
      <c r="I55" s="247"/>
      <c r="J55" s="247"/>
      <c r="K55" s="247"/>
      <c r="L55" s="247"/>
      <c r="M55" s="247"/>
      <c r="N55" s="247"/>
      <c r="O55" s="247"/>
      <c r="P55" s="247"/>
      <c r="Q55" s="247"/>
      <c r="R55" s="247"/>
      <c r="S55" s="247"/>
      <c r="T55" s="247"/>
      <c r="U55" s="249" t="s">
        <v>116</v>
      </c>
      <c r="V55" s="247"/>
      <c r="W55" s="247"/>
      <c r="X55" s="247"/>
      <c r="Y55" s="247"/>
      <c r="Z55" s="247"/>
      <c r="AA55" s="247"/>
      <c r="AB55" s="247"/>
    </row>
    <row r="56" spans="1:33" x14ac:dyDescent="0.25">
      <c r="A56" s="261"/>
      <c r="B56" s="247"/>
      <c r="C56" s="247"/>
      <c r="D56" s="247"/>
      <c r="E56" s="247"/>
      <c r="F56" s="247"/>
      <c r="G56" s="247"/>
      <c r="H56" s="247"/>
      <c r="I56" s="247"/>
      <c r="J56" s="247"/>
      <c r="K56" s="247"/>
      <c r="L56" s="247"/>
      <c r="M56" s="247"/>
      <c r="N56" s="247"/>
      <c r="O56" s="247"/>
      <c r="P56" s="247"/>
      <c r="Q56" s="247"/>
      <c r="R56" s="247"/>
      <c r="S56" s="247"/>
      <c r="T56" s="247"/>
      <c r="U56" s="247"/>
      <c r="V56" s="247"/>
      <c r="W56" s="247"/>
      <c r="X56" s="247"/>
      <c r="Y56" s="247"/>
      <c r="Z56" s="247"/>
      <c r="AA56" s="247"/>
      <c r="AB56" s="247"/>
    </row>
    <row r="57" spans="1:33" x14ac:dyDescent="0.25">
      <c r="A57" s="261"/>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row>
    <row r="58" spans="1:33" x14ac:dyDescent="0.25">
      <c r="A58" s="261"/>
      <c r="B58" s="247"/>
      <c r="C58" s="247"/>
      <c r="D58" s="247"/>
      <c r="E58" s="247"/>
      <c r="F58" s="247"/>
      <c r="G58" s="247"/>
      <c r="H58" s="247"/>
      <c r="I58" s="247"/>
      <c r="J58" s="247"/>
      <c r="K58" s="247"/>
      <c r="L58" s="247"/>
      <c r="M58" s="247"/>
      <c r="N58" s="247"/>
      <c r="O58" s="247"/>
      <c r="P58" s="247"/>
      <c r="Q58" s="247"/>
      <c r="R58" s="247"/>
      <c r="S58" s="247"/>
      <c r="T58" s="247"/>
      <c r="U58" s="247"/>
      <c r="V58" s="247"/>
      <c r="W58" s="247"/>
      <c r="X58" s="247"/>
      <c r="Y58" s="247"/>
      <c r="Z58" s="247"/>
      <c r="AA58" s="247"/>
      <c r="AB58" s="247"/>
    </row>
    <row r="59" spans="1:33" ht="15.75" x14ac:dyDescent="0.25">
      <c r="A59" s="261"/>
      <c r="B59" s="247"/>
      <c r="C59" s="247"/>
      <c r="D59" s="247"/>
      <c r="E59" s="247"/>
      <c r="F59" s="247"/>
      <c r="G59" s="247"/>
      <c r="H59" s="247"/>
      <c r="I59" s="247"/>
      <c r="J59" s="247"/>
      <c r="K59" s="247"/>
      <c r="L59" s="247"/>
      <c r="M59" s="247"/>
      <c r="N59" s="247"/>
      <c r="O59" s="247"/>
      <c r="P59" s="247"/>
      <c r="Q59" s="247"/>
      <c r="R59" s="247"/>
      <c r="S59" s="247"/>
      <c r="T59" s="247"/>
      <c r="U59" s="466"/>
      <c r="V59" s="466"/>
      <c r="W59" s="466"/>
      <c r="X59" s="466"/>
      <c r="Y59" s="247"/>
      <c r="Z59" s="247"/>
      <c r="AA59" s="247"/>
      <c r="AB59" s="247"/>
    </row>
    <row r="60" spans="1:33" ht="15.75" x14ac:dyDescent="0.25">
      <c r="A60" s="261"/>
      <c r="B60" s="247"/>
      <c r="C60" s="247"/>
      <c r="D60" s="247"/>
      <c r="E60" s="247"/>
      <c r="F60" s="247"/>
      <c r="G60" s="247"/>
      <c r="H60" s="247"/>
      <c r="I60" s="247"/>
      <c r="J60" s="247"/>
      <c r="K60" s="247"/>
      <c r="L60" s="247"/>
      <c r="M60" s="247"/>
      <c r="N60" s="247"/>
      <c r="O60" s="247"/>
      <c r="P60" s="247"/>
      <c r="Q60" s="247"/>
      <c r="R60" s="247"/>
      <c r="S60" s="247"/>
      <c r="T60" s="247"/>
      <c r="U60" s="248" t="s">
        <v>161</v>
      </c>
      <c r="V60" s="247"/>
      <c r="W60" s="247"/>
      <c r="X60" s="247"/>
      <c r="Y60" s="247"/>
      <c r="Z60" s="247"/>
      <c r="AA60" s="247"/>
      <c r="AB60" s="247"/>
    </row>
    <row r="61" spans="1:33" ht="15.75" thickBot="1" x14ac:dyDescent="0.3">
      <c r="A61" s="261"/>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row>
    <row r="62" spans="1:33" ht="18.75" customHeight="1" thickBot="1" x14ac:dyDescent="0.3">
      <c r="A62" s="261"/>
      <c r="B62" s="32"/>
      <c r="C62" s="33"/>
      <c r="D62" s="33"/>
      <c r="E62" s="32"/>
      <c r="F62" s="32"/>
      <c r="G62" s="239" t="s">
        <v>18</v>
      </c>
      <c r="H62" s="240" t="s">
        <v>118</v>
      </c>
      <c r="I62" s="467" t="s">
        <v>240</v>
      </c>
      <c r="J62" s="468"/>
      <c r="K62" s="468"/>
      <c r="L62" s="468"/>
      <c r="M62" s="468"/>
      <c r="N62" s="468"/>
      <c r="O62" s="468"/>
      <c r="P62" s="468"/>
      <c r="Q62" s="468"/>
      <c r="R62" s="468"/>
      <c r="S62" s="468"/>
      <c r="T62" s="468"/>
      <c r="U62" s="468"/>
      <c r="V62" s="469"/>
      <c r="W62" s="912" t="s">
        <v>315</v>
      </c>
      <c r="X62" s="32"/>
      <c r="Y62" s="32"/>
      <c r="Z62" s="33"/>
      <c r="AA62" s="32"/>
      <c r="AB62" s="32"/>
    </row>
    <row r="63" spans="1:33" ht="24" customHeight="1" thickTop="1" thickBot="1" x14ac:dyDescent="0.3">
      <c r="A63" s="261"/>
      <c r="B63" s="32"/>
      <c r="C63" s="185" t="s">
        <v>139</v>
      </c>
      <c r="D63" s="33"/>
      <c r="E63" s="32"/>
      <c r="F63" s="915" t="s">
        <v>134</v>
      </c>
      <c r="G63" s="231">
        <v>1</v>
      </c>
      <c r="H63" s="356" t="s">
        <v>119</v>
      </c>
      <c r="I63" s="918" t="s">
        <v>462</v>
      </c>
      <c r="J63" s="919"/>
      <c r="K63" s="919"/>
      <c r="L63" s="919"/>
      <c r="M63" s="919"/>
      <c r="N63" s="919"/>
      <c r="O63" s="919"/>
      <c r="P63" s="919"/>
      <c r="Q63" s="919"/>
      <c r="R63" s="919"/>
      <c r="S63" s="919"/>
      <c r="T63" s="919"/>
      <c r="U63" s="919"/>
      <c r="V63" s="920"/>
      <c r="W63" s="913"/>
      <c r="X63" s="32"/>
      <c r="Y63" s="32"/>
      <c r="Z63" s="33"/>
      <c r="AA63" s="32"/>
      <c r="AB63" s="32"/>
    </row>
    <row r="64" spans="1:33" ht="18.75" customHeight="1" thickBot="1" x14ac:dyDescent="0.3">
      <c r="A64" s="261"/>
      <c r="B64" s="32"/>
      <c r="C64" s="187" t="s">
        <v>146</v>
      </c>
      <c r="D64" s="187"/>
      <c r="E64" s="32"/>
      <c r="F64" s="916"/>
      <c r="G64" s="232">
        <v>2</v>
      </c>
      <c r="H64" s="357" t="s">
        <v>120</v>
      </c>
      <c r="I64" s="921" t="s">
        <v>463</v>
      </c>
      <c r="J64" s="922"/>
      <c r="K64" s="922"/>
      <c r="L64" s="922"/>
      <c r="M64" s="922"/>
      <c r="N64" s="922"/>
      <c r="O64" s="922"/>
      <c r="P64" s="922"/>
      <c r="Q64" s="922"/>
      <c r="R64" s="922"/>
      <c r="S64" s="922"/>
      <c r="T64" s="922"/>
      <c r="U64" s="922"/>
      <c r="V64" s="923"/>
      <c r="W64" s="913"/>
      <c r="X64" s="32"/>
      <c r="Y64" s="32"/>
      <c r="Z64" s="33"/>
      <c r="AA64" s="32"/>
      <c r="AB64" s="32"/>
    </row>
    <row r="65" spans="1:28" ht="24" customHeight="1" thickBot="1" x14ac:dyDescent="0.3">
      <c r="A65" s="261"/>
      <c r="B65" s="32"/>
      <c r="C65" s="187" t="s">
        <v>147</v>
      </c>
      <c r="D65" s="187"/>
      <c r="E65" s="32"/>
      <c r="F65" s="916"/>
      <c r="G65" s="232">
        <v>3</v>
      </c>
      <c r="H65" s="358" t="s">
        <v>121</v>
      </c>
      <c r="I65" s="921" t="s">
        <v>461</v>
      </c>
      <c r="J65" s="922"/>
      <c r="K65" s="922"/>
      <c r="L65" s="922"/>
      <c r="M65" s="922"/>
      <c r="N65" s="922"/>
      <c r="O65" s="922"/>
      <c r="P65" s="922"/>
      <c r="Q65" s="922"/>
      <c r="R65" s="922"/>
      <c r="S65" s="922"/>
      <c r="T65" s="922"/>
      <c r="U65" s="922"/>
      <c r="V65" s="923"/>
      <c r="W65" s="913"/>
      <c r="X65" s="32"/>
      <c r="Y65" s="32"/>
      <c r="Z65" s="33"/>
      <c r="AA65" s="32"/>
      <c r="AB65" s="32"/>
    </row>
    <row r="66" spans="1:28" ht="18.75" customHeight="1" x14ac:dyDescent="0.25">
      <c r="A66" s="261"/>
      <c r="B66" s="32"/>
      <c r="C66" s="215" t="s">
        <v>115</v>
      </c>
      <c r="D66" s="187"/>
      <c r="E66" s="32"/>
      <c r="F66" s="916"/>
      <c r="G66" s="232">
        <v>4</v>
      </c>
      <c r="H66" s="357" t="s">
        <v>122</v>
      </c>
      <c r="I66" s="924"/>
      <c r="J66" s="925"/>
      <c r="K66" s="925"/>
      <c r="L66" s="925"/>
      <c r="M66" s="925"/>
      <c r="N66" s="925"/>
      <c r="O66" s="925"/>
      <c r="P66" s="925"/>
      <c r="Q66" s="925"/>
      <c r="R66" s="925"/>
      <c r="S66" s="925"/>
      <c r="T66" s="925"/>
      <c r="U66" s="925"/>
      <c r="V66" s="926"/>
      <c r="W66" s="913"/>
      <c r="X66" s="32"/>
      <c r="Y66" s="32"/>
      <c r="Z66" s="33"/>
      <c r="AA66" s="32"/>
      <c r="AB66" s="32"/>
    </row>
    <row r="67" spans="1:28" ht="18.75" customHeight="1" x14ac:dyDescent="0.25">
      <c r="A67" s="261"/>
      <c r="B67" s="32"/>
      <c r="C67" s="32"/>
      <c r="D67" s="32"/>
      <c r="E67" s="32"/>
      <c r="F67" s="916"/>
      <c r="G67" s="232">
        <v>5</v>
      </c>
      <c r="H67" s="358" t="s">
        <v>123</v>
      </c>
      <c r="I67" s="924"/>
      <c r="J67" s="925"/>
      <c r="K67" s="925"/>
      <c r="L67" s="925"/>
      <c r="M67" s="925"/>
      <c r="N67" s="925"/>
      <c r="O67" s="925"/>
      <c r="P67" s="925"/>
      <c r="Q67" s="925"/>
      <c r="R67" s="925"/>
      <c r="S67" s="925"/>
      <c r="T67" s="925"/>
      <c r="U67" s="925"/>
      <c r="V67" s="926"/>
      <c r="W67" s="913"/>
      <c r="X67" s="32"/>
      <c r="Y67" s="32"/>
      <c r="Z67" s="33"/>
      <c r="AA67" s="32"/>
      <c r="AB67" s="32"/>
    </row>
    <row r="68" spans="1:28" ht="18.75" customHeight="1" x14ac:dyDescent="0.25">
      <c r="A68" s="261"/>
      <c r="B68" s="32"/>
      <c r="C68" s="32"/>
      <c r="D68" s="32"/>
      <c r="E68" s="32"/>
      <c r="F68" s="916"/>
      <c r="G68" s="232">
        <v>6</v>
      </c>
      <c r="H68" s="357" t="s">
        <v>124</v>
      </c>
      <c r="I68" s="924"/>
      <c r="J68" s="925"/>
      <c r="K68" s="925"/>
      <c r="L68" s="925"/>
      <c r="M68" s="925"/>
      <c r="N68" s="925"/>
      <c r="O68" s="925"/>
      <c r="P68" s="925"/>
      <c r="Q68" s="925"/>
      <c r="R68" s="925"/>
      <c r="S68" s="925"/>
      <c r="T68" s="925"/>
      <c r="U68" s="925"/>
      <c r="V68" s="926"/>
      <c r="W68" s="913"/>
      <c r="X68" s="32"/>
      <c r="Y68" s="32"/>
      <c r="Z68" s="33"/>
      <c r="AA68" s="32"/>
      <c r="AB68" s="32"/>
    </row>
    <row r="69" spans="1:28" ht="18.75" customHeight="1" x14ac:dyDescent="0.25">
      <c r="A69" s="261"/>
      <c r="B69" s="32"/>
      <c r="C69" s="32"/>
      <c r="D69" s="32"/>
      <c r="E69" s="32"/>
      <c r="F69" s="916"/>
      <c r="G69" s="232">
        <v>7</v>
      </c>
      <c r="H69" s="358" t="s">
        <v>125</v>
      </c>
      <c r="I69" s="924"/>
      <c r="J69" s="925"/>
      <c r="K69" s="925"/>
      <c r="L69" s="925"/>
      <c r="M69" s="925"/>
      <c r="N69" s="925"/>
      <c r="O69" s="925"/>
      <c r="P69" s="925"/>
      <c r="Q69" s="925"/>
      <c r="R69" s="925"/>
      <c r="S69" s="925"/>
      <c r="T69" s="925"/>
      <c r="U69" s="925"/>
      <c r="V69" s="926"/>
      <c r="W69" s="913"/>
      <c r="X69" s="32"/>
      <c r="Y69" s="32"/>
      <c r="Z69" s="33"/>
      <c r="AA69" s="32"/>
      <c r="AB69" s="32"/>
    </row>
    <row r="70" spans="1:28" ht="18.75" customHeight="1" thickBot="1" x14ac:dyDescent="0.3">
      <c r="A70" s="261"/>
      <c r="B70" s="32"/>
      <c r="C70" s="32"/>
      <c r="D70" s="32"/>
      <c r="E70" s="32"/>
      <c r="F70" s="917"/>
      <c r="G70" s="233">
        <v>8</v>
      </c>
      <c r="H70" s="359" t="s">
        <v>126</v>
      </c>
      <c r="I70" s="927"/>
      <c r="J70" s="928"/>
      <c r="K70" s="928"/>
      <c r="L70" s="928"/>
      <c r="M70" s="928"/>
      <c r="N70" s="928"/>
      <c r="O70" s="928"/>
      <c r="P70" s="928"/>
      <c r="Q70" s="928"/>
      <c r="R70" s="928"/>
      <c r="S70" s="928"/>
      <c r="T70" s="928"/>
      <c r="U70" s="928"/>
      <c r="V70" s="929"/>
      <c r="W70" s="914"/>
      <c r="X70" s="32"/>
      <c r="Y70" s="32"/>
      <c r="Z70" s="33"/>
      <c r="AA70" s="32"/>
      <c r="AB70" s="32"/>
    </row>
    <row r="71" spans="1:28" x14ac:dyDescent="0.25">
      <c r="B71" s="4"/>
      <c r="C71" s="4"/>
      <c r="D71" s="4"/>
      <c r="E71" s="4"/>
      <c r="F71" s="4"/>
      <c r="G71" s="6"/>
      <c r="H71" s="6"/>
      <c r="I71" s="6"/>
      <c r="J71" s="6"/>
      <c r="K71" s="6"/>
      <c r="L71" s="6"/>
      <c r="M71" s="4"/>
      <c r="N71" s="4"/>
      <c r="O71" s="4"/>
      <c r="P71" s="4"/>
      <c r="Q71" s="4"/>
      <c r="R71" s="4"/>
      <c r="S71" s="4"/>
      <c r="T71" s="4"/>
      <c r="U71" s="4"/>
      <c r="V71" s="4"/>
      <c r="W71" s="4"/>
      <c r="X71" s="4"/>
      <c r="Y71" s="4"/>
      <c r="Z71" s="6"/>
      <c r="AA71" s="4"/>
      <c r="AB71" s="4"/>
    </row>
  </sheetData>
  <sheetProtection autoFilter="0"/>
  <autoFilter ref="E8:E51" xr:uid="{00000000-0009-0000-0000-00001B000000}"/>
  <mergeCells count="24">
    <mergeCell ref="Z7:Z8"/>
    <mergeCell ref="AA7:AA8"/>
    <mergeCell ref="AB7:AB8"/>
    <mergeCell ref="W62:W70"/>
    <mergeCell ref="F63:F70"/>
    <mergeCell ref="I63:V63"/>
    <mergeCell ref="I64:V64"/>
    <mergeCell ref="I65:V65"/>
    <mergeCell ref="I66:V66"/>
    <mergeCell ref="I67:V67"/>
    <mergeCell ref="I68:V68"/>
    <mergeCell ref="I69:V69"/>
    <mergeCell ref="I70:V70"/>
    <mergeCell ref="O7:V7"/>
    <mergeCell ref="E2:E3"/>
    <mergeCell ref="G2:AB2"/>
    <mergeCell ref="G3:AB3"/>
    <mergeCell ref="G4:AB4"/>
    <mergeCell ref="G5:AB5"/>
    <mergeCell ref="B7:B8"/>
    <mergeCell ref="C7:C8"/>
    <mergeCell ref="D7:D8"/>
    <mergeCell ref="E7:E8"/>
    <mergeCell ref="G7:N7"/>
  </mergeCells>
  <conditionalFormatting sqref="Y51 B11:B49 C41:E51 B10:F10 F41:F49 Y37:Y49 W10:X51 Z10:AB51 AD10:AG51 C11:F40">
    <cfRule type="expression" dxfId="238" priority="15">
      <formula>AND($B10&lt;&gt;"",$B11="")</formula>
    </cfRule>
    <cfRule type="expression" dxfId="237" priority="16">
      <formula>$B10=""</formula>
    </cfRule>
  </conditionalFormatting>
  <conditionalFormatting sqref="AA11:AA51">
    <cfRule type="expression" dxfId="236" priority="17">
      <formula>AND($B10&lt;&gt;"",$B11="")</formula>
    </cfRule>
  </conditionalFormatting>
  <conditionalFormatting sqref="G52:V52">
    <cfRule type="expression" dxfId="235" priority="14">
      <formula>COUNTIF($G52:$N52,G52)&gt;1</formula>
    </cfRule>
  </conditionalFormatting>
  <conditionalFormatting sqref="B51 B52:Z52 AB52">
    <cfRule type="expression" dxfId="234" priority="18">
      <formula>AND($B51&lt;&gt;"",$B53="")</formula>
    </cfRule>
    <cfRule type="expression" dxfId="233" priority="19">
      <formula>$B51=""</formula>
    </cfRule>
  </conditionalFormatting>
  <conditionalFormatting sqref="AD52:AG52">
    <cfRule type="expression" dxfId="232" priority="20">
      <formula>AND($B51&lt;&gt;"",$B53="")</formula>
    </cfRule>
    <cfRule type="expression" dxfId="231" priority="21">
      <formula>$B51=""</formula>
    </cfRule>
  </conditionalFormatting>
  <conditionalFormatting sqref="B50 F50:F51 Y50">
    <cfRule type="expression" dxfId="230" priority="22">
      <formula>AND($B50&lt;&gt;"",#REF!="")</formula>
    </cfRule>
    <cfRule type="expression" dxfId="229" priority="23">
      <formula>$B50=""</formula>
    </cfRule>
  </conditionalFormatting>
  <conditionalFormatting sqref="G33:V51 R10:V32">
    <cfRule type="cellIs" dxfId="228" priority="7" operator="lessThan">
      <formula>76</formula>
    </cfRule>
  </conditionalFormatting>
  <conditionalFormatting sqref="Z10:Z51">
    <cfRule type="cellIs" dxfId="227" priority="6" operator="lessThan">
      <formula>76</formula>
    </cfRule>
  </conditionalFormatting>
  <conditionalFormatting sqref="Z10:Z32">
    <cfRule type="cellIs" dxfId="226" priority="1" operator="lessThan">
      <formula>76</formula>
    </cfRule>
    <cfRule type="cellIs" dxfId="225" priority="3" operator="lessThan">
      <formula>76</formula>
    </cfRule>
  </conditionalFormatting>
  <conditionalFormatting sqref="G10:Q32">
    <cfRule type="cellIs" dxfId="224" priority="2" operator="lessThan">
      <formula>76</formula>
    </cfRule>
  </conditionalFormatting>
  <dataValidations count="6">
    <dataValidation type="whole" allowBlank="1" showInputMessage="1" showErrorMessage="1" errorTitle="Petunjuk" error="Nilai 0-100" prompt="Isikan Nilai Sumatif Akhir Semester Siswa" sqref="Y37:Y52" xr:uid="{00000000-0002-0000-1B00-000000000000}">
      <formula1>0</formula1>
      <formula2>100</formula2>
    </dataValidation>
    <dataValidation type="custom" allowBlank="1" showInputMessage="1" showErrorMessage="1" error="Ada nilai yang sama Bro!" prompt="JIKA ADA NILAI SUMATIF YANG SAMA, MAKA NILAI SUMATIF YG LAIN DITAMBAH angka 1-4 dibelakang koma. Misalnya 82 dan 82,2" sqref="T10:V52 O37:S52" xr:uid="{00000000-0002-0000-1B00-000001000000}">
      <formula1>AND(O10&gt;0,O10&lt;=101,COUNTIF($O10:$V10,O10)=1)</formula1>
    </dataValidation>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37:H52 I33:N52" xr:uid="{00000000-0002-0000-1B00-000002000000}">
      <formula1>AND(G33&gt;0,G33&lt;=101,COUNTIF($G33:$N33,G33)=1)</formula1>
    </dataValidation>
    <dataValidation allowBlank="1" showInputMessage="1" showErrorMessage="1" prompt="Mohon diisi Bobot Nilai. Jika tidak Melakukan penilaian Sumatif silahkan tulis Bobot Nilai 0" sqref="X8" xr:uid="{00000000-0002-0000-1B00-000003000000}"/>
    <dataValidation allowBlank="1" showInputMessage="1" showErrorMessage="1" prompt="Mohon diisi Bobot Nilai" sqref="Y8 W8" xr:uid="{00000000-0002-0000-1B00-000004000000}"/>
    <dataValidation allowBlank="1" showInputMessage="1" showErrorMessage="1" prompt="Bobot Nilai" sqref="W6:Y6" xr:uid="{00000000-0002-0000-1B00-000005000000}"/>
  </dataValidations>
  <hyperlinks>
    <hyperlink ref="W62:W70" location="AKA!G9" display="          KEMBALI KE ATAS" xr:uid="{00000000-0004-0000-1B00-000000000000}"/>
    <hyperlink ref="E5" location="AKA!I62" display="KLIK DISINI UNTUK MENULIS TUJUAN PEMBELAJARAN" xr:uid="{00000000-0004-0000-1B00-000001000000}"/>
  </hyperlinks>
  <printOptions horizontalCentered="1"/>
  <pageMargins left="0.15748031496062992" right="0.11811023622047245" top="0.98425196850393704" bottom="0.31496062992125984" header="0.31496062992125984" footer="0.15748031496062992"/>
  <pageSetup paperSize="10000" scale="70" orientation="landscape" horizontalDpi="0" verticalDpi="0"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AI71"/>
  <sheetViews>
    <sheetView zoomScaleNormal="100" workbookViewId="0">
      <pane xSplit="6" ySplit="8" topLeftCell="G33" activePane="bottomRight" state="frozen"/>
      <selection pane="topRight" activeCell="G1" sqref="G1"/>
      <selection pane="bottomLeft" activeCell="A8" sqref="A8"/>
      <selection pane="bottomRight" activeCell="I66" sqref="I66:V66"/>
    </sheetView>
  </sheetViews>
  <sheetFormatPr defaultColWidth="9.140625" defaultRowHeight="15" x14ac:dyDescent="0.25"/>
  <cols>
    <col min="1" max="1" width="1.7109375" style="7" customWidth="1"/>
    <col min="2" max="2" width="3.85546875" style="7" customWidth="1"/>
    <col min="3" max="3" width="5.7109375" style="7" customWidth="1"/>
    <col min="4" max="4" width="13.5703125" style="7" customWidth="1"/>
    <col min="5" max="5" width="30.42578125" style="7" customWidth="1"/>
    <col min="6" max="22" width="4" style="7" customWidth="1"/>
    <col min="23" max="25" width="5.28515625" style="7" customWidth="1"/>
    <col min="26" max="26" width="6.42578125" style="7" customWidth="1"/>
    <col min="27" max="28" width="36.7109375" style="7" customWidth="1"/>
    <col min="29" max="29" width="5.7109375" style="7" customWidth="1"/>
    <col min="30" max="16384" width="9.140625" style="7"/>
  </cols>
  <sheetData>
    <row r="1" spans="1:35" x14ac:dyDescent="0.25">
      <c r="A1" s="260"/>
      <c r="B1" s="260"/>
      <c r="C1" s="260"/>
      <c r="D1" s="260"/>
      <c r="E1" s="260"/>
      <c r="F1" s="260"/>
      <c r="G1" s="260"/>
      <c r="H1" s="260"/>
      <c r="I1" s="260"/>
      <c r="J1" s="260"/>
      <c r="K1" s="260"/>
      <c r="L1" s="260"/>
      <c r="M1" s="260"/>
      <c r="N1" s="260"/>
      <c r="O1" s="260"/>
      <c r="P1" s="260"/>
      <c r="Q1" s="260"/>
      <c r="R1" s="260"/>
      <c r="S1" s="260"/>
      <c r="T1" s="260"/>
      <c r="U1" s="260"/>
      <c r="V1" s="260"/>
      <c r="W1" s="260"/>
      <c r="X1" s="260"/>
      <c r="Y1" s="260"/>
      <c r="Z1" s="260"/>
      <c r="AA1" s="260"/>
      <c r="AB1" s="260"/>
    </row>
    <row r="2" spans="1:35" ht="28.5" customHeight="1" x14ac:dyDescent="0.25">
      <c r="A2" s="261"/>
      <c r="B2" s="485"/>
      <c r="C2" s="486"/>
      <c r="D2" s="486"/>
      <c r="E2" s="901" t="s">
        <v>309</v>
      </c>
      <c r="F2" s="487"/>
      <c r="G2" s="903" t="s">
        <v>279</v>
      </c>
      <c r="H2" s="903"/>
      <c r="I2" s="903"/>
      <c r="J2" s="903"/>
      <c r="K2" s="903"/>
      <c r="L2" s="903"/>
      <c r="M2" s="903"/>
      <c r="N2" s="903"/>
      <c r="O2" s="903"/>
      <c r="P2" s="903"/>
      <c r="Q2" s="903"/>
      <c r="R2" s="903"/>
      <c r="S2" s="903"/>
      <c r="T2" s="903"/>
      <c r="U2" s="903"/>
      <c r="V2" s="903"/>
      <c r="W2" s="903"/>
      <c r="X2" s="903"/>
      <c r="Y2" s="903"/>
      <c r="Z2" s="903"/>
      <c r="AA2" s="903"/>
      <c r="AB2" s="904"/>
    </row>
    <row r="3" spans="1:35" ht="21" thickBot="1" x14ac:dyDescent="0.3">
      <c r="A3" s="261"/>
      <c r="B3" s="488"/>
      <c r="C3" s="489"/>
      <c r="D3" s="489"/>
      <c r="E3" s="902"/>
      <c r="F3" s="454"/>
      <c r="G3" s="905" t="str">
        <f>Data!C20</f>
        <v>2024 / 2025</v>
      </c>
      <c r="H3" s="905"/>
      <c r="I3" s="905"/>
      <c r="J3" s="905"/>
      <c r="K3" s="905"/>
      <c r="L3" s="905"/>
      <c r="M3" s="905"/>
      <c r="N3" s="905"/>
      <c r="O3" s="905"/>
      <c r="P3" s="905"/>
      <c r="Q3" s="905"/>
      <c r="R3" s="905"/>
      <c r="S3" s="905"/>
      <c r="T3" s="905"/>
      <c r="U3" s="905"/>
      <c r="V3" s="905"/>
      <c r="W3" s="905"/>
      <c r="X3" s="905"/>
      <c r="Y3" s="905"/>
      <c r="Z3" s="905"/>
      <c r="AA3" s="905"/>
      <c r="AB3" s="906"/>
    </row>
    <row r="4" spans="1:35" ht="34.5" thickBot="1" x14ac:dyDescent="0.3">
      <c r="A4" s="261"/>
      <c r="B4" s="490"/>
      <c r="C4" s="491"/>
      <c r="D4" s="491"/>
      <c r="E4" s="455" t="s">
        <v>310</v>
      </c>
      <c r="F4" s="456"/>
      <c r="G4" s="907" t="str">
        <f>Menu!B17</f>
        <v>Qur'an - Hadits</v>
      </c>
      <c r="H4" s="907"/>
      <c r="I4" s="907"/>
      <c r="J4" s="907"/>
      <c r="K4" s="907"/>
      <c r="L4" s="907"/>
      <c r="M4" s="907"/>
      <c r="N4" s="907"/>
      <c r="O4" s="907"/>
      <c r="P4" s="907"/>
      <c r="Q4" s="907"/>
      <c r="R4" s="907"/>
      <c r="S4" s="907"/>
      <c r="T4" s="907"/>
      <c r="U4" s="907"/>
      <c r="V4" s="907"/>
      <c r="W4" s="907"/>
      <c r="X4" s="907"/>
      <c r="Y4" s="907"/>
      <c r="Z4" s="907"/>
      <c r="AA4" s="907"/>
      <c r="AB4" s="908"/>
    </row>
    <row r="5" spans="1:35" ht="34.5" customHeight="1" thickBot="1" x14ac:dyDescent="0.3">
      <c r="A5" s="261"/>
      <c r="B5" s="492"/>
      <c r="C5" s="493"/>
      <c r="D5" s="494"/>
      <c r="E5" s="457" t="s">
        <v>311</v>
      </c>
      <c r="F5" s="458"/>
      <c r="G5" s="905" t="s">
        <v>452</v>
      </c>
      <c r="H5" s="905"/>
      <c r="I5" s="905"/>
      <c r="J5" s="905"/>
      <c r="K5" s="905"/>
      <c r="L5" s="905"/>
      <c r="M5" s="905"/>
      <c r="N5" s="905"/>
      <c r="O5" s="905"/>
      <c r="P5" s="905"/>
      <c r="Q5" s="905"/>
      <c r="R5" s="905"/>
      <c r="S5" s="905"/>
      <c r="T5" s="905"/>
      <c r="U5" s="905"/>
      <c r="V5" s="905"/>
      <c r="W5" s="905"/>
      <c r="X5" s="905"/>
      <c r="Y5" s="905"/>
      <c r="Z5" s="905"/>
      <c r="AA5" s="905"/>
      <c r="AB5" s="906"/>
    </row>
    <row r="6" spans="1:35" s="179" customFormat="1" ht="20.25" x14ac:dyDescent="0.25">
      <c r="A6" s="261"/>
      <c r="B6" s="495"/>
      <c r="C6" s="496"/>
      <c r="D6" s="496"/>
      <c r="E6" s="496"/>
      <c r="F6" s="496"/>
      <c r="G6" s="497">
        <f t="shared" ref="G6:L6" si="0">IF(COUNT(G10:G51)&gt;0,1,"")</f>
        <v>1</v>
      </c>
      <c r="H6" s="497">
        <f t="shared" si="0"/>
        <v>1</v>
      </c>
      <c r="I6" s="497">
        <f t="shared" si="0"/>
        <v>1</v>
      </c>
      <c r="J6" s="497" t="str">
        <f t="shared" si="0"/>
        <v/>
      </c>
      <c r="K6" s="497" t="str">
        <f t="shared" si="0"/>
        <v/>
      </c>
      <c r="L6" s="497" t="str">
        <f t="shared" si="0"/>
        <v/>
      </c>
      <c r="M6" s="497"/>
      <c r="N6" s="497"/>
      <c r="O6" s="497">
        <f t="shared" ref="O6:T6" si="1">IF(COUNT(O10:O51)&gt;0,1,"")</f>
        <v>1</v>
      </c>
      <c r="P6" s="497">
        <f t="shared" si="1"/>
        <v>1</v>
      </c>
      <c r="Q6" s="497">
        <f t="shared" si="1"/>
        <v>1</v>
      </c>
      <c r="R6" s="497" t="str">
        <f t="shared" si="1"/>
        <v/>
      </c>
      <c r="S6" s="497" t="str">
        <f t="shared" si="1"/>
        <v/>
      </c>
      <c r="T6" s="497" t="str">
        <f t="shared" si="1"/>
        <v/>
      </c>
      <c r="U6" s="497"/>
      <c r="V6" s="497"/>
      <c r="W6" s="498">
        <f>SUM(G6:N6)</f>
        <v>3</v>
      </c>
      <c r="X6" s="498">
        <f>SUM(O6:V6)</f>
        <v>3</v>
      </c>
      <c r="Y6" s="498">
        <f>SUM(W8:Y8)</f>
        <v>3</v>
      </c>
      <c r="Z6" s="499"/>
      <c r="AA6" s="499"/>
      <c r="AB6" s="500"/>
    </row>
    <row r="7" spans="1:35" ht="33" customHeight="1" thickBot="1" x14ac:dyDescent="0.3">
      <c r="A7" s="261"/>
      <c r="B7" s="899" t="s">
        <v>0</v>
      </c>
      <c r="C7" s="899" t="s">
        <v>68</v>
      </c>
      <c r="D7" s="899" t="s">
        <v>69</v>
      </c>
      <c r="E7" s="899" t="s">
        <v>1</v>
      </c>
      <c r="F7" s="503" t="s">
        <v>14</v>
      </c>
      <c r="G7" s="900" t="s">
        <v>134</v>
      </c>
      <c r="H7" s="900"/>
      <c r="I7" s="900"/>
      <c r="J7" s="900"/>
      <c r="K7" s="900"/>
      <c r="L7" s="900"/>
      <c r="M7" s="900"/>
      <c r="N7" s="900"/>
      <c r="O7" s="930" t="s">
        <v>135</v>
      </c>
      <c r="P7" s="930"/>
      <c r="Q7" s="930"/>
      <c r="R7" s="930"/>
      <c r="S7" s="930"/>
      <c r="T7" s="930"/>
      <c r="U7" s="930"/>
      <c r="V7" s="930"/>
      <c r="W7" s="504" t="s">
        <v>312</v>
      </c>
      <c r="X7" s="504" t="s">
        <v>313</v>
      </c>
      <c r="Y7" s="504" t="s">
        <v>314</v>
      </c>
      <c r="Z7" s="909" t="s">
        <v>80</v>
      </c>
      <c r="AA7" s="910" t="s">
        <v>144</v>
      </c>
      <c r="AB7" s="911" t="s">
        <v>145</v>
      </c>
    </row>
    <row r="8" spans="1:35" ht="15.75" thickBot="1" x14ac:dyDescent="0.3">
      <c r="A8" s="261"/>
      <c r="B8" s="899"/>
      <c r="C8" s="899"/>
      <c r="D8" s="899"/>
      <c r="E8" s="899"/>
      <c r="F8" s="505"/>
      <c r="G8" s="506" t="str">
        <f>H63</f>
        <v>TP-1</v>
      </c>
      <c r="H8" s="506" t="str">
        <f>H64</f>
        <v>TP-2</v>
      </c>
      <c r="I8" s="506" t="str">
        <f>H65</f>
        <v>TP-3</v>
      </c>
      <c r="J8" s="506" t="str">
        <f>H66</f>
        <v>TP-4</v>
      </c>
      <c r="K8" s="506" t="str">
        <f>H67</f>
        <v>TP-5</v>
      </c>
      <c r="L8" s="506" t="str">
        <f>H68</f>
        <v>TP-6</v>
      </c>
      <c r="M8" s="506" t="str">
        <f>H69</f>
        <v>TP-7</v>
      </c>
      <c r="N8" s="506" t="str">
        <f>H70</f>
        <v>TP-8</v>
      </c>
      <c r="O8" s="507" t="s">
        <v>148</v>
      </c>
      <c r="P8" s="507" t="s">
        <v>149</v>
      </c>
      <c r="Q8" s="507" t="s">
        <v>150</v>
      </c>
      <c r="R8" s="507" t="s">
        <v>151</v>
      </c>
      <c r="S8" s="507" t="s">
        <v>152</v>
      </c>
      <c r="T8" s="507" t="s">
        <v>153</v>
      </c>
      <c r="U8" s="507" t="s">
        <v>154</v>
      </c>
      <c r="V8" s="507" t="s">
        <v>155</v>
      </c>
      <c r="W8" s="508">
        <v>1</v>
      </c>
      <c r="X8" s="508">
        <v>1</v>
      </c>
      <c r="Y8" s="508">
        <v>1</v>
      </c>
      <c r="Z8" s="909"/>
      <c r="AA8" s="910"/>
      <c r="AB8" s="911"/>
      <c r="AD8" s="459"/>
      <c r="AE8" s="459"/>
      <c r="AF8" s="459"/>
      <c r="AG8" s="459"/>
    </row>
    <row r="9" spans="1:35" ht="15.75" thickBot="1" x14ac:dyDescent="0.3">
      <c r="A9" s="261"/>
      <c r="B9" s="549">
        <v>1</v>
      </c>
      <c r="C9" s="549">
        <v>2</v>
      </c>
      <c r="D9" s="549">
        <v>3</v>
      </c>
      <c r="E9" s="549">
        <v>4</v>
      </c>
      <c r="F9" s="549">
        <v>5</v>
      </c>
      <c r="G9" s="587">
        <v>6</v>
      </c>
      <c r="H9" s="587">
        <v>7</v>
      </c>
      <c r="I9" s="587">
        <v>8</v>
      </c>
      <c r="J9" s="587">
        <v>9</v>
      </c>
      <c r="K9" s="587">
        <v>10</v>
      </c>
      <c r="L9" s="587">
        <v>11</v>
      </c>
      <c r="M9" s="587">
        <v>12</v>
      </c>
      <c r="N9" s="587">
        <v>13</v>
      </c>
      <c r="O9" s="587">
        <v>14</v>
      </c>
      <c r="P9" s="587">
        <v>15</v>
      </c>
      <c r="Q9" s="587">
        <v>16</v>
      </c>
      <c r="R9" s="549">
        <v>17</v>
      </c>
      <c r="S9" s="549">
        <v>18</v>
      </c>
      <c r="T9" s="549">
        <v>19</v>
      </c>
      <c r="U9" s="549">
        <v>20</v>
      </c>
      <c r="V9" s="549">
        <v>21</v>
      </c>
      <c r="W9" s="549">
        <v>22</v>
      </c>
      <c r="X9" s="549">
        <v>23</v>
      </c>
      <c r="Y9" s="587">
        <v>24</v>
      </c>
      <c r="Z9" s="549">
        <v>25</v>
      </c>
      <c r="AA9" s="549">
        <v>26</v>
      </c>
      <c r="AB9" s="549">
        <v>27</v>
      </c>
      <c r="AD9" s="383" t="s">
        <v>129</v>
      </c>
      <c r="AE9" s="383" t="s">
        <v>130</v>
      </c>
      <c r="AF9" s="452" t="s">
        <v>3</v>
      </c>
      <c r="AG9" s="460"/>
    </row>
    <row r="10" spans="1:35" ht="30" customHeight="1" x14ac:dyDescent="0.25">
      <c r="A10" s="261"/>
      <c r="B10" s="373">
        <v>1</v>
      </c>
      <c r="C10" s="351">
        <f>Data!F5</f>
        <v>2111</v>
      </c>
      <c r="D10" s="374" t="str">
        <f>Data!G5</f>
        <v>3109336136</v>
      </c>
      <c r="E10" s="374" t="str">
        <f>Data!H5</f>
        <v>AGA ALBANI ZAMIR</v>
      </c>
      <c r="F10" s="585" t="str">
        <f>Data!I5</f>
        <v>L</v>
      </c>
      <c r="G10" s="588">
        <v>82</v>
      </c>
      <c r="H10" s="588">
        <v>84</v>
      </c>
      <c r="I10" s="588">
        <v>80</v>
      </c>
      <c r="J10" s="582"/>
      <c r="K10" s="582"/>
      <c r="L10" s="582"/>
      <c r="M10" s="582"/>
      <c r="N10" s="582"/>
      <c r="O10" s="588">
        <v>88</v>
      </c>
      <c r="P10" s="588">
        <v>80</v>
      </c>
      <c r="Q10" s="588">
        <v>79</v>
      </c>
      <c r="R10" s="502"/>
      <c r="S10" s="501"/>
      <c r="T10" s="477"/>
      <c r="U10" s="477"/>
      <c r="V10" s="477"/>
      <c r="W10" s="478">
        <f>AVERAGE(G10:N10)</f>
        <v>82</v>
      </c>
      <c r="X10" s="590">
        <f>AVERAGE(O10:V10)</f>
        <v>82.333333333333329</v>
      </c>
      <c r="Y10" s="588">
        <v>73</v>
      </c>
      <c r="Z10" s="475">
        <f t="shared" ref="Z10:Z51" si="2">IFERROR(IF(OR(X10="",Y10=""),"",ROUND(((W10*$W$8)+(X10*$X$8)+(Y10*$Y$8))/$Y$6,0)),"")</f>
        <v>79</v>
      </c>
      <c r="AA10" s="378" t="str">
        <f t="shared" ref="AA10:AA51" si="3">IFERROR("Menunjukkan penguasaan"&amp; " dalam "&amp;(VLOOKUP(AF10,$G$63:$I$70,3)),"")</f>
        <v>Menunjukkan penguasaan dalam memahami isi kandungan Qs. Al Muthafifin ayat 1 sampai 7 dan QS AL An'am ayat 152 tentang meraih keberkahan dengan sikap jujur dalam muamalah.</v>
      </c>
      <c r="AB10" s="379" t="str">
        <f t="shared" ref="AB10:AB51" si="4">IFERROR("Perlu bantuan dalam "&amp;(VLOOKUP(AG10,$G$63:$I$70,3)),"")</f>
        <v>Perlu bantuan dalam memahami isi kandungan hadits riwayat Baihaqi dari Ibnu Abbas ra dan hadis riwayat Tirmidzi dari hHasan Bin Ali ra tentang meraih berkah melalui jujur dalam muamalah.</v>
      </c>
      <c r="AD10" s="377">
        <f t="shared" ref="AD10:AD51" si="5">MAX(G10:N10)</f>
        <v>84</v>
      </c>
      <c r="AE10" s="377">
        <f t="shared" ref="AE10:AE51" si="6">MIN(G10:N10)</f>
        <v>80</v>
      </c>
      <c r="AF10" s="377">
        <f t="shared" ref="AF10:AF51" si="7">MATCH(AD10,G10:N10,0)</f>
        <v>2</v>
      </c>
      <c r="AG10" s="377">
        <f t="shared" ref="AG10:AG51" si="8">MATCH(AE10,G10:N10,0)</f>
        <v>3</v>
      </c>
      <c r="AI10" s="484"/>
    </row>
    <row r="11" spans="1:35" ht="30" customHeight="1" x14ac:dyDescent="0.25">
      <c r="A11" s="261"/>
      <c r="B11" s="373">
        <v>2</v>
      </c>
      <c r="C11" s="124">
        <f>Data!F6</f>
        <v>2100</v>
      </c>
      <c r="D11" s="154" t="str">
        <f>Data!G6</f>
        <v>0108954708</v>
      </c>
      <c r="E11" s="154" t="str">
        <f>Data!H6</f>
        <v>AKBAR FIRLY MAULANA</v>
      </c>
      <c r="F11" s="586" t="str">
        <f>Data!I6</f>
        <v>L</v>
      </c>
      <c r="G11" s="588">
        <v>80</v>
      </c>
      <c r="H11" s="588">
        <v>84</v>
      </c>
      <c r="I11" s="588">
        <v>78</v>
      </c>
      <c r="J11" s="582"/>
      <c r="K11" s="582"/>
      <c r="L11" s="582"/>
      <c r="M11" s="582"/>
      <c r="N11" s="582"/>
      <c r="O11" s="588">
        <v>90</v>
      </c>
      <c r="P11" s="588">
        <v>79</v>
      </c>
      <c r="Q11" s="588">
        <v>77</v>
      </c>
      <c r="R11" s="473"/>
      <c r="S11" s="471"/>
      <c r="T11" s="472"/>
      <c r="U11" s="472"/>
      <c r="V11" s="472"/>
      <c r="W11" s="474">
        <f t="shared" ref="W11:W51" si="9">AVERAGE(G11:N11)</f>
        <v>80.666666666666671</v>
      </c>
      <c r="X11" s="591">
        <f t="shared" ref="X11:X51" si="10">AVERAGE(O11:V11)</f>
        <v>82</v>
      </c>
      <c r="Y11" s="588">
        <v>64</v>
      </c>
      <c r="Z11" s="475">
        <f t="shared" si="2"/>
        <v>76</v>
      </c>
      <c r="AA11" s="378" t="str">
        <f t="shared" si="3"/>
        <v>Menunjukkan penguasaan dalam memahami isi kandungan Qs. Al Muthafifin ayat 1 sampai 7 dan QS AL An'am ayat 152 tentang meraih keberkahan dengan sikap jujur dalam muamalah.</v>
      </c>
      <c r="AB11" s="379" t="str">
        <f t="shared" si="4"/>
        <v>Perlu bantuan dalam memahami isi kandungan hadits riwayat Baihaqi dari Ibnu Abbas ra dan hadis riwayat Tirmidzi dari hHasan Bin Ali ra tentang meraih berkah melalui jujur dalam muamalah.</v>
      </c>
      <c r="AD11" s="377">
        <f t="shared" si="5"/>
        <v>84</v>
      </c>
      <c r="AE11" s="377">
        <f t="shared" si="6"/>
        <v>78</v>
      </c>
      <c r="AF11" s="377">
        <f t="shared" si="7"/>
        <v>2</v>
      </c>
      <c r="AG11" s="377">
        <f t="shared" si="8"/>
        <v>3</v>
      </c>
      <c r="AI11" s="484"/>
    </row>
    <row r="12" spans="1:35" ht="30" customHeight="1" x14ac:dyDescent="0.25">
      <c r="A12" s="261"/>
      <c r="B12" s="373">
        <v>3</v>
      </c>
      <c r="C12" s="124">
        <f>Data!F7</f>
        <v>2085</v>
      </c>
      <c r="D12" s="154" t="str">
        <f>Data!G7</f>
        <v>0093911821</v>
      </c>
      <c r="E12" s="154" t="str">
        <f>Data!H7</f>
        <v>ALVINO EWALDO</v>
      </c>
      <c r="F12" s="586" t="str">
        <f>Data!I7</f>
        <v>L</v>
      </c>
      <c r="G12" s="588">
        <v>84</v>
      </c>
      <c r="H12" s="588">
        <v>90</v>
      </c>
      <c r="I12" s="588">
        <v>80</v>
      </c>
      <c r="J12" s="582"/>
      <c r="K12" s="582"/>
      <c r="L12" s="582"/>
      <c r="M12" s="582"/>
      <c r="N12" s="582"/>
      <c r="O12" s="588">
        <v>83</v>
      </c>
      <c r="P12" s="588">
        <v>90</v>
      </c>
      <c r="Q12" s="588">
        <v>80</v>
      </c>
      <c r="R12" s="473"/>
      <c r="S12" s="471"/>
      <c r="T12" s="472"/>
      <c r="U12" s="472"/>
      <c r="V12" s="472"/>
      <c r="W12" s="474">
        <f t="shared" si="9"/>
        <v>84.666666666666671</v>
      </c>
      <c r="X12" s="591">
        <f t="shared" si="10"/>
        <v>84.333333333333329</v>
      </c>
      <c r="Y12" s="588">
        <v>60</v>
      </c>
      <c r="Z12" s="475">
        <f t="shared" si="2"/>
        <v>76</v>
      </c>
      <c r="AA12" s="378" t="str">
        <f t="shared" si="3"/>
        <v>Menunjukkan penguasaan dalam memahami isi kandungan Qs. Al Muthafifin ayat 1 sampai 7 dan QS AL An'am ayat 152 tentang meraih keberkahan dengan sikap jujur dalam muamalah.</v>
      </c>
      <c r="AB12" s="379" t="str">
        <f t="shared" si="4"/>
        <v>Perlu bantuan dalam memahami isi kandungan hadits riwayat Baihaqi dari Ibnu Abbas ra dan hadis riwayat Tirmidzi dari hHasan Bin Ali ra tentang meraih berkah melalui jujur dalam muamalah.</v>
      </c>
      <c r="AD12" s="377">
        <f t="shared" si="5"/>
        <v>90</v>
      </c>
      <c r="AE12" s="377">
        <f t="shared" si="6"/>
        <v>80</v>
      </c>
      <c r="AF12" s="377">
        <f t="shared" si="7"/>
        <v>2</v>
      </c>
      <c r="AG12" s="377">
        <f t="shared" si="8"/>
        <v>3</v>
      </c>
      <c r="AI12" s="484"/>
    </row>
    <row r="13" spans="1:35" ht="30" customHeight="1" x14ac:dyDescent="0.25">
      <c r="A13" s="261"/>
      <c r="B13" s="373">
        <v>4</v>
      </c>
      <c r="C13" s="124">
        <f>Data!F8</f>
        <v>2075</v>
      </c>
      <c r="D13" s="154" t="str">
        <f>Data!G8</f>
        <v>0098772064</v>
      </c>
      <c r="E13" s="154" t="str">
        <f>Data!H8</f>
        <v>AURA SUCI RAMADHANI</v>
      </c>
      <c r="F13" s="586" t="str">
        <f>Data!I8</f>
        <v>P</v>
      </c>
      <c r="G13" s="588">
        <v>98</v>
      </c>
      <c r="H13" s="588">
        <v>90</v>
      </c>
      <c r="I13" s="588">
        <v>80</v>
      </c>
      <c r="J13" s="582"/>
      <c r="K13" s="582"/>
      <c r="L13" s="582"/>
      <c r="M13" s="582"/>
      <c r="N13" s="582"/>
      <c r="O13" s="588">
        <v>85</v>
      </c>
      <c r="P13" s="588">
        <v>82</v>
      </c>
      <c r="Q13" s="588">
        <v>80</v>
      </c>
      <c r="R13" s="473"/>
      <c r="S13" s="471"/>
      <c r="T13" s="472"/>
      <c r="U13" s="472"/>
      <c r="V13" s="472"/>
      <c r="W13" s="474">
        <f t="shared" si="9"/>
        <v>89.333333333333329</v>
      </c>
      <c r="X13" s="591">
        <f t="shared" si="10"/>
        <v>82.333333333333329</v>
      </c>
      <c r="Y13" s="588">
        <v>82</v>
      </c>
      <c r="Z13" s="475">
        <f t="shared" si="2"/>
        <v>85</v>
      </c>
      <c r="AA13" s="378" t="str">
        <f t="shared" si="3"/>
        <v>Menunjukkan penguasaan dalam mampu memahami dan mempraktikkan hukum bacaan mad lazim mussaqal harfi dan mad lazim mukhaffah khalqi dan bacaan mad lazim mukkhaffah harfi dan mad wajib mukkhaffah khalqi.</v>
      </c>
      <c r="AB13" s="379" t="str">
        <f t="shared" si="4"/>
        <v>Perlu bantuan dalam memahami isi kandungan hadits riwayat Baihaqi dari Ibnu Abbas ra dan hadis riwayat Tirmidzi dari hHasan Bin Ali ra tentang meraih berkah melalui jujur dalam muamalah.</v>
      </c>
      <c r="AD13" s="377">
        <f t="shared" si="5"/>
        <v>98</v>
      </c>
      <c r="AE13" s="377">
        <f t="shared" si="6"/>
        <v>80</v>
      </c>
      <c r="AF13" s="377">
        <f t="shared" si="7"/>
        <v>1</v>
      </c>
      <c r="AG13" s="377">
        <f t="shared" si="8"/>
        <v>3</v>
      </c>
      <c r="AI13" s="484"/>
    </row>
    <row r="14" spans="1:35" ht="30" customHeight="1" x14ac:dyDescent="0.25">
      <c r="A14" s="261"/>
      <c r="B14" s="373">
        <v>5</v>
      </c>
      <c r="C14" s="124">
        <f>Data!F9</f>
        <v>2086</v>
      </c>
      <c r="D14" s="154" t="str">
        <f>Data!G9</f>
        <v>0103867888</v>
      </c>
      <c r="E14" s="154" t="str">
        <f>Data!H9</f>
        <v>AYU SAFNA</v>
      </c>
      <c r="F14" s="586" t="str">
        <f>Data!I9</f>
        <v>P</v>
      </c>
      <c r="G14" s="588">
        <v>90</v>
      </c>
      <c r="H14" s="588">
        <v>82</v>
      </c>
      <c r="I14" s="588">
        <v>80</v>
      </c>
      <c r="J14" s="582"/>
      <c r="K14" s="582"/>
      <c r="L14" s="582"/>
      <c r="M14" s="582"/>
      <c r="N14" s="582"/>
      <c r="O14" s="588">
        <v>80</v>
      </c>
      <c r="P14" s="588">
        <v>78</v>
      </c>
      <c r="Q14" s="588">
        <v>80</v>
      </c>
      <c r="R14" s="473"/>
      <c r="S14" s="471"/>
      <c r="T14" s="472"/>
      <c r="U14" s="472"/>
      <c r="V14" s="472"/>
      <c r="W14" s="474">
        <f t="shared" si="9"/>
        <v>84</v>
      </c>
      <c r="X14" s="591">
        <f t="shared" si="10"/>
        <v>79.333333333333329</v>
      </c>
      <c r="Y14" s="588">
        <v>84</v>
      </c>
      <c r="Z14" s="475">
        <f t="shared" si="2"/>
        <v>82</v>
      </c>
      <c r="AA14" s="378" t="str">
        <f t="shared" si="3"/>
        <v>Menunjukkan penguasaan dalam mampu memahami dan mempraktikkan hukum bacaan mad lazim mussaqal harfi dan mad lazim mukhaffah khalqi dan bacaan mad lazim mukkhaffah harfi dan mad wajib mukkhaffah khalqi.</v>
      </c>
      <c r="AB14" s="379" t="str">
        <f t="shared" si="4"/>
        <v>Perlu bantuan dalam memahami isi kandungan hadits riwayat Baihaqi dari Ibnu Abbas ra dan hadis riwayat Tirmidzi dari hHasan Bin Ali ra tentang meraih berkah melalui jujur dalam muamalah.</v>
      </c>
      <c r="AD14" s="377">
        <f t="shared" si="5"/>
        <v>90</v>
      </c>
      <c r="AE14" s="377">
        <f t="shared" si="6"/>
        <v>80</v>
      </c>
      <c r="AF14" s="377">
        <f t="shared" si="7"/>
        <v>1</v>
      </c>
      <c r="AG14" s="377">
        <f t="shared" si="8"/>
        <v>3</v>
      </c>
    </row>
    <row r="15" spans="1:35" ht="30" customHeight="1" x14ac:dyDescent="0.25">
      <c r="A15" s="261"/>
      <c r="B15" s="373">
        <v>6</v>
      </c>
      <c r="C15" s="124">
        <f>Data!F10</f>
        <v>2089</v>
      </c>
      <c r="D15" s="154" t="str">
        <f>Data!G10</f>
        <v>3098656100</v>
      </c>
      <c r="E15" s="154" t="str">
        <f>Data!H10</f>
        <v>DEWI AYU NURHALIZA</v>
      </c>
      <c r="F15" s="586" t="str">
        <f>Data!I10</f>
        <v>P</v>
      </c>
      <c r="G15" s="588">
        <v>86</v>
      </c>
      <c r="H15" s="588">
        <v>96</v>
      </c>
      <c r="I15" s="588">
        <v>90</v>
      </c>
      <c r="J15" s="582"/>
      <c r="K15" s="582"/>
      <c r="L15" s="582"/>
      <c r="M15" s="582"/>
      <c r="N15" s="582"/>
      <c r="O15" s="588">
        <v>80</v>
      </c>
      <c r="P15" s="588">
        <v>84</v>
      </c>
      <c r="Q15" s="588">
        <v>82</v>
      </c>
      <c r="R15" s="473"/>
      <c r="S15" s="471"/>
      <c r="T15" s="472"/>
      <c r="U15" s="472"/>
      <c r="V15" s="472"/>
      <c r="W15" s="474">
        <f t="shared" si="9"/>
        <v>90.666666666666671</v>
      </c>
      <c r="X15" s="591">
        <f t="shared" si="10"/>
        <v>82</v>
      </c>
      <c r="Y15" s="588">
        <v>80</v>
      </c>
      <c r="Z15" s="475">
        <f t="shared" si="2"/>
        <v>84</v>
      </c>
      <c r="AA15" s="378" t="str">
        <f t="shared" si="3"/>
        <v>Menunjukkan penguasaan dalam memahami isi kandungan Qs. Al Muthafifin ayat 1 sampai 7 dan QS AL An'am ayat 152 tentang meraih keberkahan dengan sikap jujur dalam muamalah.</v>
      </c>
      <c r="AB15" s="379" t="str">
        <f t="shared" si="4"/>
        <v>Perlu bantuan dalam mampu memahami dan mempraktikkan hukum bacaan mad lazim mussaqal harfi dan mad lazim mukhaffah khalqi dan bacaan mad lazim mukkhaffah harfi dan mad wajib mukkhaffah khalqi.</v>
      </c>
      <c r="AD15" s="377">
        <f t="shared" si="5"/>
        <v>96</v>
      </c>
      <c r="AE15" s="377">
        <f t="shared" si="6"/>
        <v>86</v>
      </c>
      <c r="AF15" s="377">
        <f t="shared" si="7"/>
        <v>2</v>
      </c>
      <c r="AG15" s="377">
        <f t="shared" si="8"/>
        <v>1</v>
      </c>
    </row>
    <row r="16" spans="1:35" ht="30" customHeight="1" x14ac:dyDescent="0.25">
      <c r="A16" s="261"/>
      <c r="B16" s="373">
        <v>7</v>
      </c>
      <c r="C16" s="124">
        <f>Data!F11</f>
        <v>2115</v>
      </c>
      <c r="D16" s="154" t="str">
        <f>Data!G11</f>
        <v>0105966564</v>
      </c>
      <c r="E16" s="154" t="str">
        <f>Data!H11</f>
        <v xml:space="preserve">FADLY ARYA PUTRA </v>
      </c>
      <c r="F16" s="586" t="str">
        <f>Data!I11</f>
        <v>L</v>
      </c>
      <c r="G16" s="588">
        <v>80</v>
      </c>
      <c r="H16" s="588">
        <v>96</v>
      </c>
      <c r="I16" s="588">
        <v>80</v>
      </c>
      <c r="J16" s="582"/>
      <c r="K16" s="582"/>
      <c r="L16" s="582"/>
      <c r="M16" s="582"/>
      <c r="N16" s="582"/>
      <c r="O16" s="588">
        <v>80</v>
      </c>
      <c r="P16" s="588">
        <v>76</v>
      </c>
      <c r="Q16" s="588">
        <v>79</v>
      </c>
      <c r="R16" s="473"/>
      <c r="S16" s="471"/>
      <c r="T16" s="472"/>
      <c r="U16" s="472"/>
      <c r="V16" s="472"/>
      <c r="W16" s="474">
        <f t="shared" si="9"/>
        <v>85.333333333333329</v>
      </c>
      <c r="X16" s="591">
        <f t="shared" si="10"/>
        <v>78.333333333333329</v>
      </c>
      <c r="Y16" s="588">
        <v>73</v>
      </c>
      <c r="Z16" s="475">
        <f t="shared" si="2"/>
        <v>79</v>
      </c>
      <c r="AA16" s="378" t="str">
        <f t="shared" si="3"/>
        <v>Menunjukkan penguasaan dalam memahami isi kandungan Qs. Al Muthafifin ayat 1 sampai 7 dan QS AL An'am ayat 152 tentang meraih keberkahan dengan sikap jujur dalam muamalah.</v>
      </c>
      <c r="AB16" s="379" t="str">
        <f t="shared" si="4"/>
        <v>Perlu bantuan dalam mampu memahami dan mempraktikkan hukum bacaan mad lazim mussaqal harfi dan mad lazim mukhaffah khalqi dan bacaan mad lazim mukkhaffah harfi dan mad wajib mukkhaffah khalqi.</v>
      </c>
      <c r="AD16" s="377">
        <f t="shared" si="5"/>
        <v>96</v>
      </c>
      <c r="AE16" s="377">
        <f t="shared" si="6"/>
        <v>80</v>
      </c>
      <c r="AF16" s="377">
        <f t="shared" si="7"/>
        <v>2</v>
      </c>
      <c r="AG16" s="377">
        <f t="shared" si="8"/>
        <v>1</v>
      </c>
    </row>
    <row r="17" spans="1:33" ht="30" customHeight="1" x14ac:dyDescent="0.25">
      <c r="A17" s="261"/>
      <c r="B17" s="373">
        <v>8</v>
      </c>
      <c r="C17" s="124">
        <f>Data!F12</f>
        <v>2082</v>
      </c>
      <c r="D17" s="154" t="str">
        <f>Data!G12</f>
        <v>3092203012</v>
      </c>
      <c r="E17" s="154" t="str">
        <f>Data!H12</f>
        <v>ILHAM MAULANA</v>
      </c>
      <c r="F17" s="586" t="str">
        <f>Data!I12</f>
        <v>L</v>
      </c>
      <c r="G17" s="588">
        <v>96</v>
      </c>
      <c r="H17" s="588">
        <v>90</v>
      </c>
      <c r="I17" s="588">
        <v>80</v>
      </c>
      <c r="J17" s="582"/>
      <c r="K17" s="582"/>
      <c r="L17" s="582"/>
      <c r="M17" s="582"/>
      <c r="N17" s="582"/>
      <c r="O17" s="588">
        <v>83</v>
      </c>
      <c r="P17" s="588">
        <v>80</v>
      </c>
      <c r="Q17" s="588">
        <v>79</v>
      </c>
      <c r="R17" s="473"/>
      <c r="S17" s="471"/>
      <c r="T17" s="472"/>
      <c r="U17" s="472"/>
      <c r="V17" s="472"/>
      <c r="W17" s="474">
        <f t="shared" si="9"/>
        <v>88.666666666666671</v>
      </c>
      <c r="X17" s="591">
        <f t="shared" si="10"/>
        <v>80.666666666666671</v>
      </c>
      <c r="Y17" s="588">
        <v>73</v>
      </c>
      <c r="Z17" s="475">
        <f t="shared" si="2"/>
        <v>81</v>
      </c>
      <c r="AA17" s="378" t="str">
        <f t="shared" si="3"/>
        <v>Menunjukkan penguasaan dalam mampu memahami dan mempraktikkan hukum bacaan mad lazim mussaqal harfi dan mad lazim mukhaffah khalqi dan bacaan mad lazim mukkhaffah harfi dan mad wajib mukkhaffah khalqi.</v>
      </c>
      <c r="AB17" s="379" t="str">
        <f t="shared" si="4"/>
        <v>Perlu bantuan dalam memahami isi kandungan hadits riwayat Baihaqi dari Ibnu Abbas ra dan hadis riwayat Tirmidzi dari hHasan Bin Ali ra tentang meraih berkah melalui jujur dalam muamalah.</v>
      </c>
      <c r="AD17" s="377">
        <f t="shared" si="5"/>
        <v>96</v>
      </c>
      <c r="AE17" s="377">
        <f t="shared" si="6"/>
        <v>80</v>
      </c>
      <c r="AF17" s="377">
        <f t="shared" si="7"/>
        <v>1</v>
      </c>
      <c r="AG17" s="377">
        <f t="shared" si="8"/>
        <v>3</v>
      </c>
    </row>
    <row r="18" spans="1:33" ht="30" customHeight="1" x14ac:dyDescent="0.25">
      <c r="A18" s="261"/>
      <c r="B18" s="373">
        <v>9</v>
      </c>
      <c r="C18" s="124">
        <f>Data!F13</f>
        <v>2088</v>
      </c>
      <c r="D18" s="154" t="str">
        <f>Data!G13</f>
        <v>3106632526</v>
      </c>
      <c r="E18" s="154" t="str">
        <f>Data!H13</f>
        <v>INDAH VIOLAFITRA</v>
      </c>
      <c r="F18" s="586" t="str">
        <f>Data!I13</f>
        <v>P</v>
      </c>
      <c r="G18" s="588">
        <v>94</v>
      </c>
      <c r="H18" s="588">
        <v>86</v>
      </c>
      <c r="I18" s="588">
        <v>80</v>
      </c>
      <c r="J18" s="582"/>
      <c r="K18" s="582"/>
      <c r="L18" s="582"/>
      <c r="M18" s="582"/>
      <c r="N18" s="582"/>
      <c r="O18" s="588">
        <v>82</v>
      </c>
      <c r="P18" s="588">
        <v>84</v>
      </c>
      <c r="Q18" s="588">
        <v>80</v>
      </c>
      <c r="R18" s="473"/>
      <c r="S18" s="471"/>
      <c r="T18" s="472"/>
      <c r="U18" s="472"/>
      <c r="V18" s="472"/>
      <c r="W18" s="474">
        <f t="shared" si="9"/>
        <v>86.666666666666671</v>
      </c>
      <c r="X18" s="591">
        <f t="shared" si="10"/>
        <v>82</v>
      </c>
      <c r="Y18" s="588">
        <v>82</v>
      </c>
      <c r="Z18" s="475">
        <f t="shared" si="2"/>
        <v>84</v>
      </c>
      <c r="AA18" s="378" t="str">
        <f t="shared" si="3"/>
        <v>Menunjukkan penguasaan dalam mampu memahami dan mempraktikkan hukum bacaan mad lazim mussaqal harfi dan mad lazim mukhaffah khalqi dan bacaan mad lazim mukkhaffah harfi dan mad wajib mukkhaffah khalqi.</v>
      </c>
      <c r="AB18" s="379" t="str">
        <f t="shared" si="4"/>
        <v>Perlu bantuan dalam memahami isi kandungan hadits riwayat Baihaqi dari Ibnu Abbas ra dan hadis riwayat Tirmidzi dari hHasan Bin Ali ra tentang meraih berkah melalui jujur dalam muamalah.</v>
      </c>
      <c r="AD18" s="377">
        <f t="shared" si="5"/>
        <v>94</v>
      </c>
      <c r="AE18" s="377">
        <f t="shared" si="6"/>
        <v>80</v>
      </c>
      <c r="AF18" s="377">
        <f t="shared" si="7"/>
        <v>1</v>
      </c>
      <c r="AG18" s="377">
        <f t="shared" si="8"/>
        <v>3</v>
      </c>
    </row>
    <row r="19" spans="1:33" ht="30" customHeight="1" x14ac:dyDescent="0.25">
      <c r="A19" s="261"/>
      <c r="B19" s="373">
        <v>10</v>
      </c>
      <c r="C19" s="124">
        <f>Data!F14</f>
        <v>2109</v>
      </c>
      <c r="D19" s="154" t="str">
        <f>Data!G14</f>
        <v>3092608052</v>
      </c>
      <c r="E19" s="154" t="str">
        <f>Data!H14</f>
        <v>KEVIN FAHREZI</v>
      </c>
      <c r="F19" s="586" t="str">
        <f>Data!I14</f>
        <v>L</v>
      </c>
      <c r="G19" s="588">
        <v>90</v>
      </c>
      <c r="H19" s="588">
        <v>96</v>
      </c>
      <c r="I19" s="588">
        <v>80</v>
      </c>
      <c r="J19" s="582"/>
      <c r="K19" s="582"/>
      <c r="L19" s="582"/>
      <c r="M19" s="582"/>
      <c r="N19" s="582"/>
      <c r="O19" s="588">
        <v>78</v>
      </c>
      <c r="P19" s="588">
        <v>80</v>
      </c>
      <c r="Q19" s="588">
        <v>82</v>
      </c>
      <c r="R19" s="473"/>
      <c r="S19" s="471"/>
      <c r="T19" s="472"/>
      <c r="U19" s="472"/>
      <c r="V19" s="472"/>
      <c r="W19" s="474">
        <f t="shared" si="9"/>
        <v>88.666666666666671</v>
      </c>
      <c r="X19" s="591">
        <f t="shared" si="10"/>
        <v>80</v>
      </c>
      <c r="Y19" s="588">
        <v>78</v>
      </c>
      <c r="Z19" s="475">
        <f t="shared" si="2"/>
        <v>82</v>
      </c>
      <c r="AA19" s="378" t="str">
        <f t="shared" si="3"/>
        <v>Menunjukkan penguasaan dalam memahami isi kandungan Qs. Al Muthafifin ayat 1 sampai 7 dan QS AL An'am ayat 152 tentang meraih keberkahan dengan sikap jujur dalam muamalah.</v>
      </c>
      <c r="AB19" s="379" t="str">
        <f t="shared" si="4"/>
        <v>Perlu bantuan dalam memahami isi kandungan hadits riwayat Baihaqi dari Ibnu Abbas ra dan hadis riwayat Tirmidzi dari hHasan Bin Ali ra tentang meraih berkah melalui jujur dalam muamalah.</v>
      </c>
      <c r="AD19" s="377">
        <f t="shared" si="5"/>
        <v>96</v>
      </c>
      <c r="AE19" s="377">
        <f t="shared" si="6"/>
        <v>80</v>
      </c>
      <c r="AF19" s="377">
        <f t="shared" si="7"/>
        <v>2</v>
      </c>
      <c r="AG19" s="377">
        <f t="shared" si="8"/>
        <v>3</v>
      </c>
    </row>
    <row r="20" spans="1:33" ht="30" customHeight="1" x14ac:dyDescent="0.25">
      <c r="A20" s="261"/>
      <c r="B20" s="373">
        <v>11</v>
      </c>
      <c r="C20" s="124">
        <f>Data!F15</f>
        <v>2096</v>
      </c>
      <c r="D20" s="154" t="str">
        <f>Data!G15</f>
        <v>0107523037</v>
      </c>
      <c r="E20" s="154" t="str">
        <f>Data!H15</f>
        <v>M. IZAM AZMI</v>
      </c>
      <c r="F20" s="586" t="str">
        <f>Data!I15</f>
        <v>L</v>
      </c>
      <c r="G20" s="588">
        <v>94</v>
      </c>
      <c r="H20" s="588">
        <v>90</v>
      </c>
      <c r="I20" s="588">
        <v>80</v>
      </c>
      <c r="J20" s="582"/>
      <c r="K20" s="582"/>
      <c r="L20" s="582"/>
      <c r="M20" s="582"/>
      <c r="N20" s="582"/>
      <c r="O20" s="588">
        <v>90</v>
      </c>
      <c r="P20" s="588">
        <v>90</v>
      </c>
      <c r="Q20" s="588">
        <v>78</v>
      </c>
      <c r="R20" s="473"/>
      <c r="S20" s="471"/>
      <c r="T20" s="472"/>
      <c r="U20" s="472"/>
      <c r="V20" s="472"/>
      <c r="W20" s="474">
        <f t="shared" si="9"/>
        <v>88</v>
      </c>
      <c r="X20" s="591">
        <f t="shared" si="10"/>
        <v>86</v>
      </c>
      <c r="Y20" s="588">
        <v>53</v>
      </c>
      <c r="Z20" s="475">
        <f t="shared" si="2"/>
        <v>76</v>
      </c>
      <c r="AA20" s="378" t="str">
        <f t="shared" si="3"/>
        <v>Menunjukkan penguasaan dalam mampu memahami dan mempraktikkan hukum bacaan mad lazim mussaqal harfi dan mad lazim mukhaffah khalqi dan bacaan mad lazim mukkhaffah harfi dan mad wajib mukkhaffah khalqi.</v>
      </c>
      <c r="AB20" s="379" t="str">
        <f t="shared" si="4"/>
        <v>Perlu bantuan dalam memahami isi kandungan hadits riwayat Baihaqi dari Ibnu Abbas ra dan hadis riwayat Tirmidzi dari hHasan Bin Ali ra tentang meraih berkah melalui jujur dalam muamalah.</v>
      </c>
      <c r="AD20" s="377">
        <f t="shared" si="5"/>
        <v>94</v>
      </c>
      <c r="AE20" s="377">
        <f t="shared" si="6"/>
        <v>80</v>
      </c>
      <c r="AF20" s="377">
        <f t="shared" si="7"/>
        <v>1</v>
      </c>
      <c r="AG20" s="377">
        <f t="shared" si="8"/>
        <v>3</v>
      </c>
    </row>
    <row r="21" spans="1:33" ht="30" customHeight="1" x14ac:dyDescent="0.25">
      <c r="A21" s="261"/>
      <c r="B21" s="373">
        <v>12</v>
      </c>
      <c r="C21" s="124">
        <f>Data!F16</f>
        <v>2102</v>
      </c>
      <c r="D21" s="154" t="str">
        <f>Data!G16</f>
        <v>0104675982</v>
      </c>
      <c r="E21" s="154" t="str">
        <f>Data!H16</f>
        <v>M. RAFFY MAULA DANNY</v>
      </c>
      <c r="F21" s="586" t="str">
        <f>Data!I16</f>
        <v>L</v>
      </c>
      <c r="G21" s="588">
        <v>90</v>
      </c>
      <c r="H21" s="588">
        <v>96</v>
      </c>
      <c r="I21" s="588">
        <v>80</v>
      </c>
      <c r="J21" s="582"/>
      <c r="K21" s="582"/>
      <c r="L21" s="582"/>
      <c r="M21" s="582"/>
      <c r="N21" s="582"/>
      <c r="O21" s="588">
        <v>82</v>
      </c>
      <c r="P21" s="588">
        <v>80</v>
      </c>
      <c r="Q21" s="588">
        <v>80</v>
      </c>
      <c r="R21" s="473"/>
      <c r="S21" s="471"/>
      <c r="T21" s="472"/>
      <c r="U21" s="472"/>
      <c r="V21" s="472"/>
      <c r="W21" s="474">
        <f t="shared" si="9"/>
        <v>88.666666666666671</v>
      </c>
      <c r="X21" s="591">
        <f t="shared" si="10"/>
        <v>80.666666666666671</v>
      </c>
      <c r="Y21" s="588">
        <v>63</v>
      </c>
      <c r="Z21" s="475">
        <f t="shared" si="2"/>
        <v>77</v>
      </c>
      <c r="AA21" s="378" t="str">
        <f t="shared" si="3"/>
        <v>Menunjukkan penguasaan dalam memahami isi kandungan Qs. Al Muthafifin ayat 1 sampai 7 dan QS AL An'am ayat 152 tentang meraih keberkahan dengan sikap jujur dalam muamalah.</v>
      </c>
      <c r="AB21" s="379" t="str">
        <f t="shared" si="4"/>
        <v>Perlu bantuan dalam memahami isi kandungan hadits riwayat Baihaqi dari Ibnu Abbas ra dan hadis riwayat Tirmidzi dari hHasan Bin Ali ra tentang meraih berkah melalui jujur dalam muamalah.</v>
      </c>
      <c r="AD21" s="377">
        <f t="shared" si="5"/>
        <v>96</v>
      </c>
      <c r="AE21" s="377">
        <f t="shared" si="6"/>
        <v>80</v>
      </c>
      <c r="AF21" s="377">
        <f t="shared" si="7"/>
        <v>2</v>
      </c>
      <c r="AG21" s="377">
        <f t="shared" si="8"/>
        <v>3</v>
      </c>
    </row>
    <row r="22" spans="1:33" ht="30" customHeight="1" x14ac:dyDescent="0.25">
      <c r="A22" s="261"/>
      <c r="B22" s="373">
        <v>13</v>
      </c>
      <c r="C22" s="124">
        <f>Data!F17</f>
        <v>2090</v>
      </c>
      <c r="D22" s="154" t="str">
        <f>Data!G17</f>
        <v>3090477421</v>
      </c>
      <c r="E22" s="154" t="str">
        <f>Data!H17</f>
        <v>MARWAH RIANA</v>
      </c>
      <c r="F22" s="586" t="str">
        <f>Data!I17</f>
        <v>P</v>
      </c>
      <c r="G22" s="588">
        <v>90</v>
      </c>
      <c r="H22" s="588">
        <v>86</v>
      </c>
      <c r="I22" s="588">
        <v>80</v>
      </c>
      <c r="J22" s="582"/>
      <c r="K22" s="582"/>
      <c r="L22" s="582"/>
      <c r="M22" s="582"/>
      <c r="N22" s="582"/>
      <c r="O22" s="588">
        <v>80</v>
      </c>
      <c r="P22" s="588">
        <v>84</v>
      </c>
      <c r="Q22" s="588">
        <v>80</v>
      </c>
      <c r="R22" s="473"/>
      <c r="S22" s="471"/>
      <c r="T22" s="472"/>
      <c r="U22" s="472"/>
      <c r="V22" s="472"/>
      <c r="W22" s="474">
        <f t="shared" si="9"/>
        <v>85.333333333333329</v>
      </c>
      <c r="X22" s="591">
        <f t="shared" si="10"/>
        <v>81.333333333333329</v>
      </c>
      <c r="Y22" s="588">
        <v>86</v>
      </c>
      <c r="Z22" s="475">
        <f t="shared" si="2"/>
        <v>84</v>
      </c>
      <c r="AA22" s="378" t="str">
        <f t="shared" si="3"/>
        <v>Menunjukkan penguasaan dalam mampu memahami dan mempraktikkan hukum bacaan mad lazim mussaqal harfi dan mad lazim mukhaffah khalqi dan bacaan mad lazim mukkhaffah harfi dan mad wajib mukkhaffah khalqi.</v>
      </c>
      <c r="AB22" s="379" t="str">
        <f t="shared" si="4"/>
        <v>Perlu bantuan dalam memahami isi kandungan hadits riwayat Baihaqi dari Ibnu Abbas ra dan hadis riwayat Tirmidzi dari hHasan Bin Ali ra tentang meraih berkah melalui jujur dalam muamalah.</v>
      </c>
      <c r="AD22" s="377">
        <f t="shared" si="5"/>
        <v>90</v>
      </c>
      <c r="AE22" s="377">
        <f t="shared" si="6"/>
        <v>80</v>
      </c>
      <c r="AF22" s="377">
        <f t="shared" si="7"/>
        <v>1</v>
      </c>
      <c r="AG22" s="377">
        <f t="shared" si="8"/>
        <v>3</v>
      </c>
    </row>
    <row r="23" spans="1:33" ht="30" customHeight="1" x14ac:dyDescent="0.25">
      <c r="A23" s="261"/>
      <c r="B23" s="373">
        <v>14</v>
      </c>
      <c r="C23" s="124">
        <f>Data!F18</f>
        <v>2105</v>
      </c>
      <c r="D23" s="154" t="str">
        <f>Data!G18</f>
        <v>3086284599</v>
      </c>
      <c r="E23" s="154" t="str">
        <f>Data!H18</f>
        <v>MUH. SYIFA' BAYU AJI</v>
      </c>
      <c r="F23" s="586" t="str">
        <f>Data!I18</f>
        <v>L</v>
      </c>
      <c r="G23" s="588">
        <v>82</v>
      </c>
      <c r="H23" s="588">
        <v>84</v>
      </c>
      <c r="I23" s="588">
        <v>80</v>
      </c>
      <c r="J23" s="582"/>
      <c r="K23" s="582"/>
      <c r="L23" s="582"/>
      <c r="M23" s="582"/>
      <c r="N23" s="582"/>
      <c r="O23" s="588">
        <v>76</v>
      </c>
      <c r="P23" s="588">
        <v>90</v>
      </c>
      <c r="Q23" s="588">
        <v>76</v>
      </c>
      <c r="R23" s="473"/>
      <c r="S23" s="471"/>
      <c r="T23" s="472"/>
      <c r="U23" s="472"/>
      <c r="V23" s="472"/>
      <c r="W23" s="474">
        <f t="shared" si="9"/>
        <v>82</v>
      </c>
      <c r="X23" s="591">
        <f t="shared" si="10"/>
        <v>80.666666666666671</v>
      </c>
      <c r="Y23" s="588">
        <v>64</v>
      </c>
      <c r="Z23" s="475">
        <f t="shared" si="2"/>
        <v>76</v>
      </c>
      <c r="AA23" s="378" t="str">
        <f t="shared" si="3"/>
        <v>Menunjukkan penguasaan dalam memahami isi kandungan Qs. Al Muthafifin ayat 1 sampai 7 dan QS AL An'am ayat 152 tentang meraih keberkahan dengan sikap jujur dalam muamalah.</v>
      </c>
      <c r="AB23" s="379" t="str">
        <f t="shared" si="4"/>
        <v>Perlu bantuan dalam memahami isi kandungan hadits riwayat Baihaqi dari Ibnu Abbas ra dan hadis riwayat Tirmidzi dari hHasan Bin Ali ra tentang meraih berkah melalui jujur dalam muamalah.</v>
      </c>
      <c r="AD23" s="377">
        <f t="shared" si="5"/>
        <v>84</v>
      </c>
      <c r="AE23" s="377">
        <f t="shared" si="6"/>
        <v>80</v>
      </c>
      <c r="AF23" s="377">
        <f t="shared" si="7"/>
        <v>2</v>
      </c>
      <c r="AG23" s="377">
        <f t="shared" si="8"/>
        <v>3</v>
      </c>
    </row>
    <row r="24" spans="1:33" ht="30" customHeight="1" x14ac:dyDescent="0.25">
      <c r="A24" s="261"/>
      <c r="B24" s="373">
        <v>15</v>
      </c>
      <c r="C24" s="124">
        <f>Data!F19</f>
        <v>2079</v>
      </c>
      <c r="D24" s="154" t="str">
        <f>Data!G19</f>
        <v>0102646736</v>
      </c>
      <c r="E24" s="154" t="str">
        <f>Data!H19</f>
        <v>MUHAMMAD FATIKHUL ILMI</v>
      </c>
      <c r="F24" s="586" t="str">
        <f>Data!I19</f>
        <v>L</v>
      </c>
      <c r="G24" s="588">
        <v>98</v>
      </c>
      <c r="H24" s="588">
        <v>86</v>
      </c>
      <c r="I24" s="588">
        <v>90</v>
      </c>
      <c r="J24" s="582"/>
      <c r="K24" s="582"/>
      <c r="L24" s="582"/>
      <c r="M24" s="582"/>
      <c r="N24" s="582"/>
      <c r="O24" s="588">
        <v>78</v>
      </c>
      <c r="P24" s="588">
        <v>80</v>
      </c>
      <c r="Q24" s="588">
        <v>80</v>
      </c>
      <c r="R24" s="473"/>
      <c r="S24" s="471"/>
      <c r="T24" s="472"/>
      <c r="U24" s="472"/>
      <c r="V24" s="472"/>
      <c r="W24" s="474">
        <f t="shared" si="9"/>
        <v>91.333333333333329</v>
      </c>
      <c r="X24" s="591">
        <f t="shared" si="10"/>
        <v>79.333333333333329</v>
      </c>
      <c r="Y24" s="588">
        <v>81</v>
      </c>
      <c r="Z24" s="475">
        <f t="shared" si="2"/>
        <v>84</v>
      </c>
      <c r="AA24" s="378" t="str">
        <f t="shared" si="3"/>
        <v>Menunjukkan penguasaan dalam mampu memahami dan mempraktikkan hukum bacaan mad lazim mussaqal harfi dan mad lazim mukhaffah khalqi dan bacaan mad lazim mukkhaffah harfi dan mad wajib mukkhaffah khalqi.</v>
      </c>
      <c r="AB24" s="379" t="str">
        <f t="shared" si="4"/>
        <v>Perlu bantuan dalam memahami isi kandungan Qs. Al Muthafifin ayat 1 sampai 7 dan QS AL An'am ayat 152 tentang meraih keberkahan dengan sikap jujur dalam muamalah.</v>
      </c>
      <c r="AD24" s="377">
        <f t="shared" si="5"/>
        <v>98</v>
      </c>
      <c r="AE24" s="377">
        <f t="shared" si="6"/>
        <v>86</v>
      </c>
      <c r="AF24" s="377">
        <f t="shared" si="7"/>
        <v>1</v>
      </c>
      <c r="AG24" s="377">
        <f t="shared" si="8"/>
        <v>2</v>
      </c>
    </row>
    <row r="25" spans="1:33" ht="30" customHeight="1" x14ac:dyDescent="0.25">
      <c r="A25" s="261"/>
      <c r="B25" s="373">
        <v>16</v>
      </c>
      <c r="C25" s="124">
        <f>Data!F20</f>
        <v>2106</v>
      </c>
      <c r="D25" s="154" t="str">
        <f>Data!G20</f>
        <v>3117077014</v>
      </c>
      <c r="E25" s="154" t="str">
        <f>Data!H20</f>
        <v>MUHAMMAD RAZIF KASYAFANI</v>
      </c>
      <c r="F25" s="586" t="str">
        <f>Data!I20</f>
        <v>L</v>
      </c>
      <c r="G25" s="588">
        <v>90</v>
      </c>
      <c r="H25" s="588">
        <v>86</v>
      </c>
      <c r="I25" s="588">
        <v>80</v>
      </c>
      <c r="J25" s="582"/>
      <c r="K25" s="582"/>
      <c r="L25" s="582"/>
      <c r="M25" s="582"/>
      <c r="N25" s="582"/>
      <c r="O25" s="588">
        <v>76</v>
      </c>
      <c r="P25" s="588">
        <v>76</v>
      </c>
      <c r="Q25" s="588">
        <v>76</v>
      </c>
      <c r="R25" s="473"/>
      <c r="S25" s="471"/>
      <c r="T25" s="472"/>
      <c r="U25" s="472"/>
      <c r="V25" s="472"/>
      <c r="W25" s="474">
        <f t="shared" si="9"/>
        <v>85.333333333333329</v>
      </c>
      <c r="X25" s="591">
        <f t="shared" si="10"/>
        <v>76</v>
      </c>
      <c r="Y25" s="588">
        <v>73</v>
      </c>
      <c r="Z25" s="475">
        <f t="shared" si="2"/>
        <v>78</v>
      </c>
      <c r="AA25" s="378" t="str">
        <f t="shared" si="3"/>
        <v>Menunjukkan penguasaan dalam mampu memahami dan mempraktikkan hukum bacaan mad lazim mussaqal harfi dan mad lazim mukhaffah khalqi dan bacaan mad lazim mukkhaffah harfi dan mad wajib mukkhaffah khalqi.</v>
      </c>
      <c r="AB25" s="379" t="str">
        <f t="shared" si="4"/>
        <v>Perlu bantuan dalam memahami isi kandungan hadits riwayat Baihaqi dari Ibnu Abbas ra dan hadis riwayat Tirmidzi dari hHasan Bin Ali ra tentang meraih berkah melalui jujur dalam muamalah.</v>
      </c>
      <c r="AD25" s="377">
        <f t="shared" si="5"/>
        <v>90</v>
      </c>
      <c r="AE25" s="377">
        <f t="shared" si="6"/>
        <v>80</v>
      </c>
      <c r="AF25" s="377">
        <f t="shared" si="7"/>
        <v>1</v>
      </c>
      <c r="AG25" s="377">
        <f t="shared" si="8"/>
        <v>3</v>
      </c>
    </row>
    <row r="26" spans="1:33" ht="30" customHeight="1" x14ac:dyDescent="0.25">
      <c r="A26" s="261"/>
      <c r="B26" s="373">
        <v>17</v>
      </c>
      <c r="C26" s="124">
        <f>Data!F21</f>
        <v>2092</v>
      </c>
      <c r="D26" s="154" t="str">
        <f>Data!G21</f>
        <v>3098715690</v>
      </c>
      <c r="E26" s="154" t="str">
        <f>Data!H21</f>
        <v>NAZILATUN NIKMAH</v>
      </c>
      <c r="F26" s="586" t="str">
        <f>Data!I21</f>
        <v>P</v>
      </c>
      <c r="G26" s="588">
        <v>98</v>
      </c>
      <c r="H26" s="588">
        <v>88</v>
      </c>
      <c r="I26" s="588">
        <v>90</v>
      </c>
      <c r="J26" s="582"/>
      <c r="K26" s="582"/>
      <c r="L26" s="582"/>
      <c r="M26" s="582"/>
      <c r="N26" s="582"/>
      <c r="O26" s="588">
        <v>84</v>
      </c>
      <c r="P26" s="588">
        <v>82</v>
      </c>
      <c r="Q26" s="588">
        <v>82</v>
      </c>
      <c r="R26" s="473"/>
      <c r="S26" s="471"/>
      <c r="T26" s="472"/>
      <c r="U26" s="472"/>
      <c r="V26" s="472"/>
      <c r="W26" s="474">
        <f t="shared" si="9"/>
        <v>92</v>
      </c>
      <c r="X26" s="591">
        <f t="shared" si="10"/>
        <v>82.666666666666671</v>
      </c>
      <c r="Y26" s="588">
        <v>80</v>
      </c>
      <c r="Z26" s="475">
        <f t="shared" si="2"/>
        <v>85</v>
      </c>
      <c r="AA26" s="378" t="str">
        <f t="shared" si="3"/>
        <v>Menunjukkan penguasaan dalam mampu memahami dan mempraktikkan hukum bacaan mad lazim mussaqal harfi dan mad lazim mukhaffah khalqi dan bacaan mad lazim mukkhaffah harfi dan mad wajib mukkhaffah khalqi.</v>
      </c>
      <c r="AB26" s="379" t="str">
        <f t="shared" si="4"/>
        <v>Perlu bantuan dalam memahami isi kandungan Qs. Al Muthafifin ayat 1 sampai 7 dan QS AL An'am ayat 152 tentang meraih keberkahan dengan sikap jujur dalam muamalah.</v>
      </c>
      <c r="AD26" s="377">
        <f t="shared" si="5"/>
        <v>98</v>
      </c>
      <c r="AE26" s="377">
        <f t="shared" si="6"/>
        <v>88</v>
      </c>
      <c r="AF26" s="377">
        <f t="shared" si="7"/>
        <v>1</v>
      </c>
      <c r="AG26" s="377">
        <f t="shared" si="8"/>
        <v>2</v>
      </c>
    </row>
    <row r="27" spans="1:33" ht="30" customHeight="1" x14ac:dyDescent="0.25">
      <c r="A27" s="261"/>
      <c r="B27" s="373">
        <v>18</v>
      </c>
      <c r="C27" s="124">
        <f>Data!F22</f>
        <v>2114</v>
      </c>
      <c r="D27" s="154" t="str">
        <f>Data!G22</f>
        <v>0095372418</v>
      </c>
      <c r="E27" s="154" t="str">
        <f>Data!H22</f>
        <v>NIRMALA MAHARANI</v>
      </c>
      <c r="F27" s="586" t="str">
        <f>Data!I22</f>
        <v>P</v>
      </c>
      <c r="G27" s="588">
        <v>80</v>
      </c>
      <c r="H27" s="588">
        <v>90</v>
      </c>
      <c r="I27" s="588">
        <v>88</v>
      </c>
      <c r="J27" s="582"/>
      <c r="K27" s="582"/>
      <c r="L27" s="582"/>
      <c r="M27" s="582"/>
      <c r="N27" s="582"/>
      <c r="O27" s="588">
        <v>82</v>
      </c>
      <c r="P27" s="588">
        <v>78</v>
      </c>
      <c r="Q27" s="588">
        <v>80</v>
      </c>
      <c r="R27" s="473"/>
      <c r="S27" s="471"/>
      <c r="T27" s="472"/>
      <c r="U27" s="472"/>
      <c r="V27" s="472"/>
      <c r="W27" s="474">
        <f t="shared" si="9"/>
        <v>86</v>
      </c>
      <c r="X27" s="591">
        <f t="shared" si="10"/>
        <v>80</v>
      </c>
      <c r="Y27" s="588">
        <v>78</v>
      </c>
      <c r="Z27" s="475">
        <f t="shared" si="2"/>
        <v>81</v>
      </c>
      <c r="AA27" s="378" t="str">
        <f t="shared" si="3"/>
        <v>Menunjukkan penguasaan dalam memahami isi kandungan Qs. Al Muthafifin ayat 1 sampai 7 dan QS AL An'am ayat 152 tentang meraih keberkahan dengan sikap jujur dalam muamalah.</v>
      </c>
      <c r="AB27" s="379" t="str">
        <f t="shared" si="4"/>
        <v>Perlu bantuan dalam mampu memahami dan mempraktikkan hukum bacaan mad lazim mussaqal harfi dan mad lazim mukhaffah khalqi dan bacaan mad lazim mukkhaffah harfi dan mad wajib mukkhaffah khalqi.</v>
      </c>
      <c r="AD27" s="377">
        <f t="shared" si="5"/>
        <v>90</v>
      </c>
      <c r="AE27" s="377">
        <f t="shared" si="6"/>
        <v>80</v>
      </c>
      <c r="AF27" s="377">
        <f t="shared" si="7"/>
        <v>2</v>
      </c>
      <c r="AG27" s="377">
        <f t="shared" si="8"/>
        <v>1</v>
      </c>
    </row>
    <row r="28" spans="1:33" ht="30" customHeight="1" x14ac:dyDescent="0.25">
      <c r="A28" s="261"/>
      <c r="B28" s="373">
        <v>19</v>
      </c>
      <c r="C28" s="124">
        <f>Data!F23</f>
        <v>2149</v>
      </c>
      <c r="D28" s="154" t="str">
        <f>Data!G23</f>
        <v>3100029460</v>
      </c>
      <c r="E28" s="154" t="str">
        <f>Data!H23</f>
        <v>NOR ALIA SILFA</v>
      </c>
      <c r="F28" s="586" t="str">
        <f>Data!I23</f>
        <v>P</v>
      </c>
      <c r="G28" s="588">
        <v>86</v>
      </c>
      <c r="H28" s="588">
        <v>90</v>
      </c>
      <c r="I28" s="588">
        <v>80</v>
      </c>
      <c r="J28" s="582"/>
      <c r="K28" s="582"/>
      <c r="L28" s="582"/>
      <c r="M28" s="582"/>
      <c r="N28" s="582"/>
      <c r="O28" s="588">
        <v>78</v>
      </c>
      <c r="P28" s="588">
        <v>78</v>
      </c>
      <c r="Q28" s="588">
        <v>82</v>
      </c>
      <c r="R28" s="473"/>
      <c r="S28" s="471"/>
      <c r="T28" s="472"/>
      <c r="U28" s="472"/>
      <c r="V28" s="472"/>
      <c r="W28" s="474">
        <f t="shared" si="9"/>
        <v>85.333333333333329</v>
      </c>
      <c r="X28" s="591">
        <f t="shared" si="10"/>
        <v>79.333333333333329</v>
      </c>
      <c r="Y28" s="588">
        <v>71</v>
      </c>
      <c r="Z28" s="475">
        <f t="shared" si="2"/>
        <v>79</v>
      </c>
      <c r="AA28" s="378" t="str">
        <f t="shared" si="3"/>
        <v>Menunjukkan penguasaan dalam memahami isi kandungan Qs. Al Muthafifin ayat 1 sampai 7 dan QS AL An'am ayat 152 tentang meraih keberkahan dengan sikap jujur dalam muamalah.</v>
      </c>
      <c r="AB28" s="379" t="str">
        <f t="shared" si="4"/>
        <v>Perlu bantuan dalam memahami isi kandungan hadits riwayat Baihaqi dari Ibnu Abbas ra dan hadis riwayat Tirmidzi dari hHasan Bin Ali ra tentang meraih berkah melalui jujur dalam muamalah.</v>
      </c>
      <c r="AD28" s="377">
        <f t="shared" si="5"/>
        <v>90</v>
      </c>
      <c r="AE28" s="377">
        <f t="shared" si="6"/>
        <v>80</v>
      </c>
      <c r="AF28" s="377">
        <f t="shared" si="7"/>
        <v>2</v>
      </c>
      <c r="AG28" s="377">
        <f t="shared" si="8"/>
        <v>3</v>
      </c>
    </row>
    <row r="29" spans="1:33" ht="30" customHeight="1" x14ac:dyDescent="0.25">
      <c r="A29" s="261"/>
      <c r="B29" s="373">
        <v>20</v>
      </c>
      <c r="C29" s="124">
        <f>Data!F24</f>
        <v>2110</v>
      </c>
      <c r="D29" s="154" t="str">
        <f>Data!G24</f>
        <v>0098467142</v>
      </c>
      <c r="E29" s="154" t="str">
        <f>Data!H24</f>
        <v>NUR MUTIA</v>
      </c>
      <c r="F29" s="586" t="str">
        <f>Data!I24</f>
        <v>P</v>
      </c>
      <c r="G29" s="588">
        <v>88</v>
      </c>
      <c r="H29" s="588">
        <v>84</v>
      </c>
      <c r="I29" s="588">
        <v>90</v>
      </c>
      <c r="J29" s="582"/>
      <c r="K29" s="582"/>
      <c r="L29" s="582"/>
      <c r="M29" s="582"/>
      <c r="N29" s="582"/>
      <c r="O29" s="588">
        <v>76</v>
      </c>
      <c r="P29" s="588">
        <v>76</v>
      </c>
      <c r="Q29" s="588">
        <v>82</v>
      </c>
      <c r="R29" s="473"/>
      <c r="S29" s="471"/>
      <c r="T29" s="472"/>
      <c r="U29" s="472"/>
      <c r="V29" s="472"/>
      <c r="W29" s="474">
        <f t="shared" si="9"/>
        <v>87.333333333333329</v>
      </c>
      <c r="X29" s="591">
        <f t="shared" si="10"/>
        <v>78</v>
      </c>
      <c r="Y29" s="588">
        <v>76</v>
      </c>
      <c r="Z29" s="475">
        <f t="shared" si="2"/>
        <v>80</v>
      </c>
      <c r="AA29" s="378" t="str">
        <f t="shared" si="3"/>
        <v>Menunjukkan penguasaan dalam memahami isi kandungan hadits riwayat Baihaqi dari Ibnu Abbas ra dan hadis riwayat Tirmidzi dari hHasan Bin Ali ra tentang meraih berkah melalui jujur dalam muamalah.</v>
      </c>
      <c r="AB29" s="379" t="str">
        <f t="shared" si="4"/>
        <v>Perlu bantuan dalam memahami isi kandungan Qs. Al Muthafifin ayat 1 sampai 7 dan QS AL An'am ayat 152 tentang meraih keberkahan dengan sikap jujur dalam muamalah.</v>
      </c>
      <c r="AD29" s="377">
        <f t="shared" si="5"/>
        <v>90</v>
      </c>
      <c r="AE29" s="377">
        <f t="shared" si="6"/>
        <v>84</v>
      </c>
      <c r="AF29" s="377">
        <f t="shared" si="7"/>
        <v>3</v>
      </c>
      <c r="AG29" s="377">
        <f t="shared" si="8"/>
        <v>2</v>
      </c>
    </row>
    <row r="30" spans="1:33" ht="30" customHeight="1" x14ac:dyDescent="0.25">
      <c r="A30" s="261"/>
      <c r="B30" s="373">
        <v>21</v>
      </c>
      <c r="C30" s="124">
        <f>Data!F25</f>
        <v>2098</v>
      </c>
      <c r="D30" s="154" t="str">
        <f>Data!G25</f>
        <v>3101119122</v>
      </c>
      <c r="E30" s="154" t="str">
        <f>Data!H25</f>
        <v>ROHMAT HIDAYAT</v>
      </c>
      <c r="F30" s="586" t="str">
        <f>Data!I25</f>
        <v>L</v>
      </c>
      <c r="G30" s="588">
        <v>84</v>
      </c>
      <c r="H30" s="588">
        <v>86</v>
      </c>
      <c r="I30" s="588">
        <v>90</v>
      </c>
      <c r="J30" s="582"/>
      <c r="K30" s="582"/>
      <c r="L30" s="582"/>
      <c r="M30" s="582"/>
      <c r="N30" s="582"/>
      <c r="O30" s="588">
        <v>76</v>
      </c>
      <c r="P30" s="588">
        <v>78</v>
      </c>
      <c r="Q30" s="588">
        <v>76</v>
      </c>
      <c r="R30" s="473"/>
      <c r="S30" s="471"/>
      <c r="T30" s="472"/>
      <c r="U30" s="472"/>
      <c r="V30" s="472"/>
      <c r="W30" s="474">
        <f t="shared" si="9"/>
        <v>86.666666666666671</v>
      </c>
      <c r="X30" s="591">
        <f t="shared" si="10"/>
        <v>76.666666666666671</v>
      </c>
      <c r="Y30" s="588">
        <v>73</v>
      </c>
      <c r="Z30" s="475">
        <f t="shared" si="2"/>
        <v>79</v>
      </c>
      <c r="AA30" s="378" t="str">
        <f t="shared" si="3"/>
        <v>Menunjukkan penguasaan dalam memahami isi kandungan hadits riwayat Baihaqi dari Ibnu Abbas ra dan hadis riwayat Tirmidzi dari hHasan Bin Ali ra tentang meraih berkah melalui jujur dalam muamalah.</v>
      </c>
      <c r="AB30" s="379" t="str">
        <f t="shared" si="4"/>
        <v>Perlu bantuan dalam mampu memahami dan mempraktikkan hukum bacaan mad lazim mussaqal harfi dan mad lazim mukhaffah khalqi dan bacaan mad lazim mukkhaffah harfi dan mad wajib mukkhaffah khalqi.</v>
      </c>
      <c r="AD30" s="377">
        <f t="shared" si="5"/>
        <v>90</v>
      </c>
      <c r="AE30" s="377">
        <f t="shared" si="6"/>
        <v>84</v>
      </c>
      <c r="AF30" s="377">
        <f t="shared" si="7"/>
        <v>3</v>
      </c>
      <c r="AG30" s="377">
        <f t="shared" si="8"/>
        <v>1</v>
      </c>
    </row>
    <row r="31" spans="1:33" ht="30" customHeight="1" x14ac:dyDescent="0.25">
      <c r="A31" s="261"/>
      <c r="B31" s="373">
        <v>22</v>
      </c>
      <c r="C31" s="124">
        <f>Data!F26</f>
        <v>2080</v>
      </c>
      <c r="D31" s="154" t="str">
        <f>Data!G26</f>
        <v>0091657289</v>
      </c>
      <c r="E31" s="154" t="str">
        <f>Data!H26</f>
        <v>SABRINA OKTAVIANI</v>
      </c>
      <c r="F31" s="586" t="str">
        <f>Data!I26</f>
        <v>P</v>
      </c>
      <c r="G31" s="588">
        <v>92</v>
      </c>
      <c r="H31" s="588">
        <v>86</v>
      </c>
      <c r="I31" s="588">
        <v>90</v>
      </c>
      <c r="J31" s="582"/>
      <c r="K31" s="582"/>
      <c r="L31" s="582"/>
      <c r="M31" s="582"/>
      <c r="N31" s="582"/>
      <c r="O31" s="588">
        <v>78</v>
      </c>
      <c r="P31" s="588">
        <v>78</v>
      </c>
      <c r="Q31" s="588">
        <v>80</v>
      </c>
      <c r="R31" s="473"/>
      <c r="S31" s="471"/>
      <c r="T31" s="472"/>
      <c r="U31" s="472"/>
      <c r="V31" s="472"/>
      <c r="W31" s="474">
        <f t="shared" si="9"/>
        <v>89.333333333333329</v>
      </c>
      <c r="X31" s="591">
        <f t="shared" si="10"/>
        <v>78.666666666666671</v>
      </c>
      <c r="Y31" s="588">
        <v>73</v>
      </c>
      <c r="Z31" s="475">
        <f t="shared" si="2"/>
        <v>80</v>
      </c>
      <c r="AA31" s="378" t="str">
        <f t="shared" si="3"/>
        <v>Menunjukkan penguasaan dalam mampu memahami dan mempraktikkan hukum bacaan mad lazim mussaqal harfi dan mad lazim mukhaffah khalqi dan bacaan mad lazim mukkhaffah harfi dan mad wajib mukkhaffah khalqi.</v>
      </c>
      <c r="AB31" s="379" t="str">
        <f t="shared" si="4"/>
        <v>Perlu bantuan dalam memahami isi kandungan Qs. Al Muthafifin ayat 1 sampai 7 dan QS AL An'am ayat 152 tentang meraih keberkahan dengan sikap jujur dalam muamalah.</v>
      </c>
      <c r="AD31" s="377">
        <f t="shared" si="5"/>
        <v>92</v>
      </c>
      <c r="AE31" s="377">
        <f t="shared" si="6"/>
        <v>86</v>
      </c>
      <c r="AF31" s="377">
        <f t="shared" si="7"/>
        <v>1</v>
      </c>
      <c r="AG31" s="377">
        <f t="shared" si="8"/>
        <v>2</v>
      </c>
    </row>
    <row r="32" spans="1:33" s="453" customFormat="1" ht="30" customHeight="1" x14ac:dyDescent="0.25">
      <c r="A32" s="261"/>
      <c r="B32" s="373">
        <v>23</v>
      </c>
      <c r="C32" s="124">
        <f>Data!F27</f>
        <v>2101</v>
      </c>
      <c r="D32" s="154" t="str">
        <f>Data!G27</f>
        <v>0072355816</v>
      </c>
      <c r="E32" s="154" t="str">
        <f>Data!H27</f>
        <v>TRI MULIA SAPUTRA</v>
      </c>
      <c r="F32" s="586" t="str">
        <f>Data!I27</f>
        <v>L</v>
      </c>
      <c r="G32" s="588">
        <v>90</v>
      </c>
      <c r="H32" s="588">
        <v>96</v>
      </c>
      <c r="I32" s="588">
        <v>98</v>
      </c>
      <c r="J32" s="582"/>
      <c r="K32" s="582"/>
      <c r="L32" s="582"/>
      <c r="M32" s="582"/>
      <c r="N32" s="582"/>
      <c r="O32" s="588">
        <v>84</v>
      </c>
      <c r="P32" s="588">
        <v>86</v>
      </c>
      <c r="Q32" s="588">
        <v>84</v>
      </c>
      <c r="R32" s="473"/>
      <c r="S32" s="471"/>
      <c r="T32" s="472"/>
      <c r="U32" s="472"/>
      <c r="V32" s="472"/>
      <c r="W32" s="474">
        <f t="shared" si="9"/>
        <v>94.666666666666671</v>
      </c>
      <c r="X32" s="591">
        <f t="shared" si="10"/>
        <v>84.666666666666671</v>
      </c>
      <c r="Y32" s="588">
        <v>81</v>
      </c>
      <c r="Z32" s="475">
        <f t="shared" si="2"/>
        <v>87</v>
      </c>
      <c r="AA32" s="378" t="str">
        <f t="shared" si="3"/>
        <v>Menunjukkan penguasaan dalam memahami isi kandungan hadits riwayat Baihaqi dari Ibnu Abbas ra dan hadis riwayat Tirmidzi dari hHasan Bin Ali ra tentang meraih berkah melalui jujur dalam muamalah.</v>
      </c>
      <c r="AB32" s="379" t="str">
        <f t="shared" si="4"/>
        <v>Perlu bantuan dalam mampu memahami dan mempraktikkan hukum bacaan mad lazim mussaqal harfi dan mad lazim mukhaffah khalqi dan bacaan mad lazim mukkhaffah harfi dan mad wajib mukkhaffah khalqi.</v>
      </c>
      <c r="AD32" s="377">
        <f t="shared" si="5"/>
        <v>98</v>
      </c>
      <c r="AE32" s="377">
        <f t="shared" si="6"/>
        <v>90</v>
      </c>
      <c r="AF32" s="377">
        <f t="shared" si="7"/>
        <v>3</v>
      </c>
      <c r="AG32" s="377">
        <f t="shared" si="8"/>
        <v>1</v>
      </c>
    </row>
    <row r="33" spans="1:33" s="453" customFormat="1" ht="30" customHeight="1" x14ac:dyDescent="0.25">
      <c r="A33" s="261"/>
      <c r="B33" s="373">
        <v>24</v>
      </c>
      <c r="C33" s="124"/>
      <c r="D33" s="154"/>
      <c r="E33" s="154"/>
      <c r="F33" s="154"/>
      <c r="G33" s="501"/>
      <c r="H33" s="501"/>
      <c r="I33" s="477"/>
      <c r="J33" s="477"/>
      <c r="K33" s="477"/>
      <c r="L33" s="477"/>
      <c r="M33" s="477"/>
      <c r="N33" s="477"/>
      <c r="O33" s="502"/>
      <c r="P33" s="501"/>
      <c r="Q33" s="501"/>
      <c r="R33" s="471"/>
      <c r="S33" s="471"/>
      <c r="T33" s="472"/>
      <c r="U33" s="472"/>
      <c r="V33" s="472"/>
      <c r="W33" s="474" t="e">
        <f t="shared" si="9"/>
        <v>#DIV/0!</v>
      </c>
      <c r="X33" s="474" t="e">
        <f t="shared" si="10"/>
        <v>#DIV/0!</v>
      </c>
      <c r="Y33" s="501"/>
      <c r="Z33" s="475" t="str">
        <f t="shared" si="2"/>
        <v/>
      </c>
      <c r="AA33" s="378" t="str">
        <f t="shared" si="3"/>
        <v/>
      </c>
      <c r="AB33" s="379" t="str">
        <f t="shared" si="4"/>
        <v/>
      </c>
      <c r="AD33" s="377">
        <f t="shared" si="5"/>
        <v>0</v>
      </c>
      <c r="AE33" s="377">
        <f t="shared" si="6"/>
        <v>0</v>
      </c>
      <c r="AF33" s="377" t="e">
        <f t="shared" si="7"/>
        <v>#N/A</v>
      </c>
      <c r="AG33" s="377" t="e">
        <f t="shared" si="8"/>
        <v>#N/A</v>
      </c>
    </row>
    <row r="34" spans="1:33" s="453" customFormat="1" ht="30" customHeight="1" x14ac:dyDescent="0.25">
      <c r="A34" s="261"/>
      <c r="B34" s="373">
        <v>25</v>
      </c>
      <c r="C34" s="124"/>
      <c r="D34" s="154"/>
      <c r="E34" s="154"/>
      <c r="F34" s="154"/>
      <c r="G34" s="471"/>
      <c r="H34" s="471"/>
      <c r="I34" s="472"/>
      <c r="J34" s="472"/>
      <c r="K34" s="472"/>
      <c r="L34" s="472"/>
      <c r="M34" s="472"/>
      <c r="N34" s="472"/>
      <c r="O34" s="473"/>
      <c r="P34" s="471"/>
      <c r="Q34" s="471"/>
      <c r="R34" s="471"/>
      <c r="S34" s="471"/>
      <c r="T34" s="472"/>
      <c r="U34" s="472"/>
      <c r="V34" s="472"/>
      <c r="W34" s="474" t="e">
        <f t="shared" si="9"/>
        <v>#DIV/0!</v>
      </c>
      <c r="X34" s="474" t="e">
        <f t="shared" si="10"/>
        <v>#DIV/0!</v>
      </c>
      <c r="Y34" s="471"/>
      <c r="Z34" s="475" t="str">
        <f t="shared" si="2"/>
        <v/>
      </c>
      <c r="AA34" s="378" t="str">
        <f t="shared" si="3"/>
        <v/>
      </c>
      <c r="AB34" s="379" t="str">
        <f t="shared" si="4"/>
        <v/>
      </c>
      <c r="AD34" s="377">
        <f t="shared" si="5"/>
        <v>0</v>
      </c>
      <c r="AE34" s="377">
        <f t="shared" si="6"/>
        <v>0</v>
      </c>
      <c r="AF34" s="377" t="e">
        <f t="shared" si="7"/>
        <v>#N/A</v>
      </c>
      <c r="AG34" s="377" t="e">
        <f t="shared" si="8"/>
        <v>#N/A</v>
      </c>
    </row>
    <row r="35" spans="1:33" s="453" customFormat="1" ht="30" customHeight="1" x14ac:dyDescent="0.25">
      <c r="A35" s="261"/>
      <c r="B35" s="373">
        <v>26</v>
      </c>
      <c r="C35" s="124"/>
      <c r="D35" s="154"/>
      <c r="E35" s="154"/>
      <c r="F35" s="154"/>
      <c r="G35" s="471"/>
      <c r="H35" s="471"/>
      <c r="I35" s="472"/>
      <c r="J35" s="472"/>
      <c r="K35" s="472"/>
      <c r="L35" s="472"/>
      <c r="M35" s="472"/>
      <c r="N35" s="472"/>
      <c r="O35" s="473"/>
      <c r="P35" s="471"/>
      <c r="Q35" s="471"/>
      <c r="R35" s="471"/>
      <c r="S35" s="471"/>
      <c r="T35" s="472"/>
      <c r="U35" s="472"/>
      <c r="V35" s="472"/>
      <c r="W35" s="474" t="e">
        <f t="shared" si="9"/>
        <v>#DIV/0!</v>
      </c>
      <c r="X35" s="474" t="e">
        <f t="shared" si="10"/>
        <v>#DIV/0!</v>
      </c>
      <c r="Y35" s="471"/>
      <c r="Z35" s="475" t="str">
        <f t="shared" si="2"/>
        <v/>
      </c>
      <c r="AA35" s="378" t="str">
        <f t="shared" si="3"/>
        <v/>
      </c>
      <c r="AB35" s="379" t="str">
        <f t="shared" si="4"/>
        <v/>
      </c>
      <c r="AD35" s="377">
        <f t="shared" si="5"/>
        <v>0</v>
      </c>
      <c r="AE35" s="377">
        <f t="shared" si="6"/>
        <v>0</v>
      </c>
      <c r="AF35" s="377" t="e">
        <f t="shared" si="7"/>
        <v>#N/A</v>
      </c>
      <c r="AG35" s="377" t="e">
        <f t="shared" si="8"/>
        <v>#N/A</v>
      </c>
    </row>
    <row r="36" spans="1:33" s="453" customFormat="1" ht="30" customHeight="1" x14ac:dyDescent="0.25">
      <c r="A36" s="261"/>
      <c r="B36" s="373">
        <v>27</v>
      </c>
      <c r="C36" s="124"/>
      <c r="D36" s="154"/>
      <c r="E36" s="154"/>
      <c r="F36" s="154"/>
      <c r="G36" s="471"/>
      <c r="H36" s="471"/>
      <c r="I36" s="472"/>
      <c r="J36" s="472"/>
      <c r="K36" s="472"/>
      <c r="L36" s="472"/>
      <c r="M36" s="472"/>
      <c r="N36" s="472"/>
      <c r="O36" s="473"/>
      <c r="P36" s="471"/>
      <c r="Q36" s="471"/>
      <c r="R36" s="471"/>
      <c r="S36" s="471"/>
      <c r="T36" s="472"/>
      <c r="U36" s="472"/>
      <c r="V36" s="472"/>
      <c r="W36" s="474" t="e">
        <f t="shared" si="9"/>
        <v>#DIV/0!</v>
      </c>
      <c r="X36" s="474" t="e">
        <f t="shared" si="10"/>
        <v>#DIV/0!</v>
      </c>
      <c r="Y36" s="471"/>
      <c r="Z36" s="475" t="str">
        <f t="shared" si="2"/>
        <v/>
      </c>
      <c r="AA36" s="378" t="str">
        <f t="shared" si="3"/>
        <v/>
      </c>
      <c r="AB36" s="379" t="str">
        <f t="shared" si="4"/>
        <v/>
      </c>
      <c r="AD36" s="377">
        <f t="shared" si="5"/>
        <v>0</v>
      </c>
      <c r="AE36" s="377">
        <f t="shared" si="6"/>
        <v>0</v>
      </c>
      <c r="AF36" s="377" t="e">
        <f t="shared" si="7"/>
        <v>#N/A</v>
      </c>
      <c r="AG36" s="377" t="e">
        <f t="shared" si="8"/>
        <v>#N/A</v>
      </c>
    </row>
    <row r="37" spans="1:33" s="453" customFormat="1" ht="30" customHeight="1" x14ac:dyDescent="0.25">
      <c r="A37" s="261"/>
      <c r="B37" s="373">
        <v>28</v>
      </c>
      <c r="C37" s="124"/>
      <c r="D37" s="154"/>
      <c r="E37" s="154"/>
      <c r="F37" s="154"/>
      <c r="G37" s="472"/>
      <c r="H37" s="472"/>
      <c r="I37" s="472"/>
      <c r="J37" s="472"/>
      <c r="K37" s="472"/>
      <c r="L37" s="472"/>
      <c r="M37" s="472"/>
      <c r="N37" s="472"/>
      <c r="O37" s="476"/>
      <c r="P37" s="477"/>
      <c r="Q37" s="477"/>
      <c r="R37" s="477"/>
      <c r="S37" s="477"/>
      <c r="T37" s="477"/>
      <c r="U37" s="477"/>
      <c r="V37" s="477"/>
      <c r="W37" s="478" t="e">
        <f t="shared" si="9"/>
        <v>#DIV/0!</v>
      </c>
      <c r="X37" s="478" t="e">
        <f t="shared" si="10"/>
        <v>#DIV/0!</v>
      </c>
      <c r="Y37" s="479"/>
      <c r="Z37" s="475" t="str">
        <f t="shared" si="2"/>
        <v/>
      </c>
      <c r="AA37" s="378" t="str">
        <f t="shared" si="3"/>
        <v/>
      </c>
      <c r="AB37" s="379" t="str">
        <f t="shared" si="4"/>
        <v/>
      </c>
      <c r="AD37" s="377">
        <f t="shared" si="5"/>
        <v>0</v>
      </c>
      <c r="AE37" s="377">
        <f t="shared" si="6"/>
        <v>0</v>
      </c>
      <c r="AF37" s="377" t="e">
        <f t="shared" si="7"/>
        <v>#N/A</v>
      </c>
      <c r="AG37" s="377" t="e">
        <f t="shared" si="8"/>
        <v>#N/A</v>
      </c>
    </row>
    <row r="38" spans="1:33" s="453" customFormat="1" ht="30" customHeight="1" x14ac:dyDescent="0.25">
      <c r="A38" s="261"/>
      <c r="B38" s="373">
        <v>29</v>
      </c>
      <c r="C38" s="124"/>
      <c r="D38" s="154"/>
      <c r="E38" s="154"/>
      <c r="F38" s="154"/>
      <c r="G38" s="472"/>
      <c r="H38" s="472"/>
      <c r="I38" s="472"/>
      <c r="J38" s="472"/>
      <c r="K38" s="472"/>
      <c r="L38" s="472"/>
      <c r="M38" s="472"/>
      <c r="N38" s="472"/>
      <c r="O38" s="480"/>
      <c r="P38" s="472"/>
      <c r="Q38" s="472"/>
      <c r="R38" s="472"/>
      <c r="S38" s="472"/>
      <c r="T38" s="472"/>
      <c r="U38" s="472"/>
      <c r="V38" s="472"/>
      <c r="W38" s="478" t="e">
        <f t="shared" si="9"/>
        <v>#DIV/0!</v>
      </c>
      <c r="X38" s="478" t="e">
        <f t="shared" si="10"/>
        <v>#DIV/0!</v>
      </c>
      <c r="Y38" s="479"/>
      <c r="Z38" s="475" t="str">
        <f t="shared" si="2"/>
        <v/>
      </c>
      <c r="AA38" s="378" t="str">
        <f t="shared" si="3"/>
        <v/>
      </c>
      <c r="AB38" s="379" t="str">
        <f t="shared" si="4"/>
        <v/>
      </c>
      <c r="AD38" s="377">
        <f t="shared" si="5"/>
        <v>0</v>
      </c>
      <c r="AE38" s="377">
        <f t="shared" si="6"/>
        <v>0</v>
      </c>
      <c r="AF38" s="377" t="e">
        <f t="shared" si="7"/>
        <v>#N/A</v>
      </c>
      <c r="AG38" s="377" t="e">
        <f t="shared" si="8"/>
        <v>#N/A</v>
      </c>
    </row>
    <row r="39" spans="1:33" s="453" customFormat="1" ht="30" customHeight="1" x14ac:dyDescent="0.25">
      <c r="A39" s="261"/>
      <c r="B39" s="373">
        <v>30</v>
      </c>
      <c r="C39" s="124"/>
      <c r="D39" s="154"/>
      <c r="E39" s="154"/>
      <c r="F39" s="154"/>
      <c r="G39" s="472"/>
      <c r="H39" s="472"/>
      <c r="I39" s="472"/>
      <c r="J39" s="472"/>
      <c r="K39" s="472"/>
      <c r="L39" s="472"/>
      <c r="M39" s="472"/>
      <c r="N39" s="472"/>
      <c r="O39" s="480"/>
      <c r="P39" s="472"/>
      <c r="Q39" s="472"/>
      <c r="R39" s="472"/>
      <c r="S39" s="472"/>
      <c r="T39" s="472"/>
      <c r="U39" s="472"/>
      <c r="V39" s="472"/>
      <c r="W39" s="478" t="e">
        <f t="shared" si="9"/>
        <v>#DIV/0!</v>
      </c>
      <c r="X39" s="478" t="e">
        <f t="shared" si="10"/>
        <v>#DIV/0!</v>
      </c>
      <c r="Y39" s="479"/>
      <c r="Z39" s="475" t="str">
        <f t="shared" si="2"/>
        <v/>
      </c>
      <c r="AA39" s="378" t="str">
        <f t="shared" si="3"/>
        <v/>
      </c>
      <c r="AB39" s="379" t="str">
        <f t="shared" si="4"/>
        <v/>
      </c>
      <c r="AD39" s="377">
        <f t="shared" si="5"/>
        <v>0</v>
      </c>
      <c r="AE39" s="377">
        <f t="shared" si="6"/>
        <v>0</v>
      </c>
      <c r="AF39" s="377" t="e">
        <f t="shared" si="7"/>
        <v>#N/A</v>
      </c>
      <c r="AG39" s="377" t="e">
        <f t="shared" si="8"/>
        <v>#N/A</v>
      </c>
    </row>
    <row r="40" spans="1:33" s="453" customFormat="1" ht="30" customHeight="1" x14ac:dyDescent="0.25">
      <c r="A40" s="261"/>
      <c r="B40" s="373">
        <v>31</v>
      </c>
      <c r="C40" s="124"/>
      <c r="D40" s="154"/>
      <c r="E40" s="154"/>
      <c r="F40" s="154"/>
      <c r="G40" s="472"/>
      <c r="H40" s="472"/>
      <c r="I40" s="472"/>
      <c r="J40" s="472"/>
      <c r="K40" s="472"/>
      <c r="L40" s="472"/>
      <c r="M40" s="472"/>
      <c r="N40" s="472"/>
      <c r="O40" s="480"/>
      <c r="P40" s="472"/>
      <c r="Q40" s="472"/>
      <c r="R40" s="472"/>
      <c r="S40" s="472"/>
      <c r="T40" s="472"/>
      <c r="U40" s="472"/>
      <c r="V40" s="472"/>
      <c r="W40" s="478" t="e">
        <f t="shared" si="9"/>
        <v>#DIV/0!</v>
      </c>
      <c r="X40" s="478" t="e">
        <f t="shared" si="10"/>
        <v>#DIV/0!</v>
      </c>
      <c r="Y40" s="479"/>
      <c r="Z40" s="475" t="str">
        <f t="shared" si="2"/>
        <v/>
      </c>
      <c r="AA40" s="378" t="str">
        <f t="shared" si="3"/>
        <v/>
      </c>
      <c r="AB40" s="379" t="str">
        <f t="shared" si="4"/>
        <v/>
      </c>
      <c r="AD40" s="377">
        <f t="shared" si="5"/>
        <v>0</v>
      </c>
      <c r="AE40" s="377">
        <f t="shared" si="6"/>
        <v>0</v>
      </c>
      <c r="AF40" s="377" t="e">
        <f t="shared" si="7"/>
        <v>#N/A</v>
      </c>
      <c r="AG40" s="377" t="e">
        <f t="shared" si="8"/>
        <v>#N/A</v>
      </c>
    </row>
    <row r="41" spans="1:33" s="453" customFormat="1" ht="30" customHeight="1" x14ac:dyDescent="0.25">
      <c r="A41" s="261"/>
      <c r="B41" s="373">
        <v>32</v>
      </c>
      <c r="C41" s="351"/>
      <c r="D41" s="374"/>
      <c r="E41" s="374"/>
      <c r="F41" s="351"/>
      <c r="G41" s="481"/>
      <c r="H41" s="472"/>
      <c r="I41" s="472"/>
      <c r="J41" s="472"/>
      <c r="K41" s="472"/>
      <c r="L41" s="472"/>
      <c r="M41" s="472"/>
      <c r="N41" s="472"/>
      <c r="O41" s="480"/>
      <c r="P41" s="472"/>
      <c r="Q41" s="472"/>
      <c r="R41" s="472"/>
      <c r="S41" s="472"/>
      <c r="T41" s="472"/>
      <c r="U41" s="472"/>
      <c r="V41" s="472"/>
      <c r="W41" s="478" t="e">
        <f t="shared" si="9"/>
        <v>#DIV/0!</v>
      </c>
      <c r="X41" s="478" t="e">
        <f t="shared" si="10"/>
        <v>#DIV/0!</v>
      </c>
      <c r="Y41" s="479"/>
      <c r="Z41" s="475" t="str">
        <f t="shared" si="2"/>
        <v/>
      </c>
      <c r="AA41" s="378" t="str">
        <f t="shared" si="3"/>
        <v/>
      </c>
      <c r="AB41" s="379" t="str">
        <f t="shared" si="4"/>
        <v/>
      </c>
      <c r="AD41" s="377">
        <f t="shared" si="5"/>
        <v>0</v>
      </c>
      <c r="AE41" s="377">
        <f t="shared" si="6"/>
        <v>0</v>
      </c>
      <c r="AF41" s="377" t="e">
        <f t="shared" si="7"/>
        <v>#N/A</v>
      </c>
      <c r="AG41" s="377" t="e">
        <f t="shared" si="8"/>
        <v>#N/A</v>
      </c>
    </row>
    <row r="42" spans="1:33" s="453" customFormat="1" ht="30" customHeight="1" x14ac:dyDescent="0.25">
      <c r="A42" s="261"/>
      <c r="B42" s="373">
        <v>33</v>
      </c>
      <c r="C42" s="351"/>
      <c r="D42" s="154"/>
      <c r="E42" s="154"/>
      <c r="F42" s="351"/>
      <c r="G42" s="481"/>
      <c r="H42" s="472"/>
      <c r="I42" s="472"/>
      <c r="J42" s="472"/>
      <c r="K42" s="472"/>
      <c r="L42" s="472"/>
      <c r="M42" s="472"/>
      <c r="N42" s="472"/>
      <c r="O42" s="480"/>
      <c r="P42" s="472"/>
      <c r="Q42" s="472"/>
      <c r="R42" s="472"/>
      <c r="S42" s="472"/>
      <c r="T42" s="472"/>
      <c r="U42" s="472"/>
      <c r="V42" s="472"/>
      <c r="W42" s="478" t="e">
        <f t="shared" si="9"/>
        <v>#DIV/0!</v>
      </c>
      <c r="X42" s="478" t="e">
        <f t="shared" si="10"/>
        <v>#DIV/0!</v>
      </c>
      <c r="Y42" s="479"/>
      <c r="Z42" s="475" t="str">
        <f t="shared" si="2"/>
        <v/>
      </c>
      <c r="AA42" s="378" t="str">
        <f t="shared" si="3"/>
        <v/>
      </c>
      <c r="AB42" s="379" t="str">
        <f t="shared" si="4"/>
        <v/>
      </c>
      <c r="AD42" s="377">
        <f t="shared" si="5"/>
        <v>0</v>
      </c>
      <c r="AE42" s="377">
        <f t="shared" si="6"/>
        <v>0</v>
      </c>
      <c r="AF42" s="377" t="e">
        <f t="shared" si="7"/>
        <v>#N/A</v>
      </c>
      <c r="AG42" s="377" t="e">
        <f t="shared" si="8"/>
        <v>#N/A</v>
      </c>
    </row>
    <row r="43" spans="1:33" s="453" customFormat="1" ht="30" customHeight="1" x14ac:dyDescent="0.25">
      <c r="A43" s="261"/>
      <c r="B43" s="373">
        <v>34</v>
      </c>
      <c r="C43" s="351"/>
      <c r="D43" s="154"/>
      <c r="E43" s="154"/>
      <c r="F43" s="351"/>
      <c r="G43" s="481"/>
      <c r="H43" s="472"/>
      <c r="I43" s="472"/>
      <c r="J43" s="472"/>
      <c r="K43" s="472"/>
      <c r="L43" s="472"/>
      <c r="M43" s="472"/>
      <c r="N43" s="472"/>
      <c r="O43" s="480"/>
      <c r="P43" s="472"/>
      <c r="Q43" s="472"/>
      <c r="R43" s="472"/>
      <c r="S43" s="472"/>
      <c r="T43" s="472"/>
      <c r="U43" s="472"/>
      <c r="V43" s="472"/>
      <c r="W43" s="478" t="e">
        <f t="shared" si="9"/>
        <v>#DIV/0!</v>
      </c>
      <c r="X43" s="478" t="e">
        <f t="shared" si="10"/>
        <v>#DIV/0!</v>
      </c>
      <c r="Y43" s="479"/>
      <c r="Z43" s="475" t="str">
        <f t="shared" si="2"/>
        <v/>
      </c>
      <c r="AA43" s="378" t="str">
        <f t="shared" si="3"/>
        <v/>
      </c>
      <c r="AB43" s="379" t="str">
        <f t="shared" si="4"/>
        <v/>
      </c>
      <c r="AD43" s="377">
        <f t="shared" si="5"/>
        <v>0</v>
      </c>
      <c r="AE43" s="377">
        <f t="shared" si="6"/>
        <v>0</v>
      </c>
      <c r="AF43" s="377" t="e">
        <f t="shared" si="7"/>
        <v>#N/A</v>
      </c>
      <c r="AG43" s="377" t="e">
        <f t="shared" si="8"/>
        <v>#N/A</v>
      </c>
    </row>
    <row r="44" spans="1:33" s="453" customFormat="1" ht="30" customHeight="1" x14ac:dyDescent="0.25">
      <c r="A44" s="261"/>
      <c r="B44" s="373">
        <v>35</v>
      </c>
      <c r="C44" s="351"/>
      <c r="D44" s="154"/>
      <c r="E44" s="154"/>
      <c r="F44" s="351"/>
      <c r="G44" s="481"/>
      <c r="H44" s="472"/>
      <c r="I44" s="472"/>
      <c r="J44" s="472"/>
      <c r="K44" s="472"/>
      <c r="L44" s="472"/>
      <c r="M44" s="472"/>
      <c r="N44" s="472"/>
      <c r="O44" s="480"/>
      <c r="P44" s="472"/>
      <c r="Q44" s="472"/>
      <c r="R44" s="472"/>
      <c r="S44" s="472"/>
      <c r="T44" s="472"/>
      <c r="U44" s="472"/>
      <c r="V44" s="472"/>
      <c r="W44" s="478" t="e">
        <f t="shared" si="9"/>
        <v>#DIV/0!</v>
      </c>
      <c r="X44" s="478" t="e">
        <f t="shared" si="10"/>
        <v>#DIV/0!</v>
      </c>
      <c r="Y44" s="479"/>
      <c r="Z44" s="475" t="str">
        <f t="shared" si="2"/>
        <v/>
      </c>
      <c r="AA44" s="378" t="str">
        <f t="shared" si="3"/>
        <v/>
      </c>
      <c r="AB44" s="379" t="str">
        <f t="shared" si="4"/>
        <v/>
      </c>
      <c r="AD44" s="377">
        <f t="shared" si="5"/>
        <v>0</v>
      </c>
      <c r="AE44" s="377">
        <f t="shared" si="6"/>
        <v>0</v>
      </c>
      <c r="AF44" s="377" t="e">
        <f t="shared" si="7"/>
        <v>#N/A</v>
      </c>
      <c r="AG44" s="377" t="e">
        <f t="shared" si="8"/>
        <v>#N/A</v>
      </c>
    </row>
    <row r="45" spans="1:33" s="453" customFormat="1" ht="30" customHeight="1" x14ac:dyDescent="0.25">
      <c r="A45" s="261"/>
      <c r="B45" s="373">
        <v>36</v>
      </c>
      <c r="C45" s="351"/>
      <c r="D45" s="154"/>
      <c r="E45" s="154"/>
      <c r="F45" s="351"/>
      <c r="G45" s="481"/>
      <c r="H45" s="472"/>
      <c r="I45" s="472"/>
      <c r="J45" s="472"/>
      <c r="K45" s="472"/>
      <c r="L45" s="472"/>
      <c r="M45" s="472"/>
      <c r="N45" s="472"/>
      <c r="O45" s="480"/>
      <c r="P45" s="472"/>
      <c r="Q45" s="472"/>
      <c r="R45" s="472"/>
      <c r="S45" s="472"/>
      <c r="T45" s="472"/>
      <c r="U45" s="472"/>
      <c r="V45" s="472"/>
      <c r="W45" s="478" t="e">
        <f t="shared" si="9"/>
        <v>#DIV/0!</v>
      </c>
      <c r="X45" s="478" t="e">
        <f t="shared" si="10"/>
        <v>#DIV/0!</v>
      </c>
      <c r="Y45" s="479"/>
      <c r="Z45" s="475" t="str">
        <f t="shared" si="2"/>
        <v/>
      </c>
      <c r="AA45" s="378" t="str">
        <f t="shared" si="3"/>
        <v/>
      </c>
      <c r="AB45" s="379" t="str">
        <f t="shared" si="4"/>
        <v/>
      </c>
      <c r="AD45" s="377">
        <f t="shared" si="5"/>
        <v>0</v>
      </c>
      <c r="AE45" s="377">
        <f t="shared" si="6"/>
        <v>0</v>
      </c>
      <c r="AF45" s="377" t="e">
        <f t="shared" si="7"/>
        <v>#N/A</v>
      </c>
      <c r="AG45" s="377" t="e">
        <f t="shared" si="8"/>
        <v>#N/A</v>
      </c>
    </row>
    <row r="46" spans="1:33" s="453" customFormat="1" ht="30" customHeight="1" x14ac:dyDescent="0.25">
      <c r="A46" s="261"/>
      <c r="B46" s="373">
        <v>37</v>
      </c>
      <c r="C46" s="351"/>
      <c r="D46" s="154"/>
      <c r="E46" s="154"/>
      <c r="F46" s="351"/>
      <c r="G46" s="481"/>
      <c r="H46" s="472"/>
      <c r="I46" s="472"/>
      <c r="J46" s="472"/>
      <c r="K46" s="472"/>
      <c r="L46" s="472"/>
      <c r="M46" s="472"/>
      <c r="N46" s="472"/>
      <c r="O46" s="480"/>
      <c r="P46" s="472"/>
      <c r="Q46" s="472"/>
      <c r="R46" s="472"/>
      <c r="S46" s="472"/>
      <c r="T46" s="472"/>
      <c r="U46" s="472"/>
      <c r="V46" s="472"/>
      <c r="W46" s="478" t="e">
        <f t="shared" si="9"/>
        <v>#DIV/0!</v>
      </c>
      <c r="X46" s="478" t="e">
        <f t="shared" si="10"/>
        <v>#DIV/0!</v>
      </c>
      <c r="Y46" s="479"/>
      <c r="Z46" s="475" t="str">
        <f t="shared" si="2"/>
        <v/>
      </c>
      <c r="AA46" s="378" t="str">
        <f t="shared" si="3"/>
        <v/>
      </c>
      <c r="AB46" s="379" t="str">
        <f t="shared" si="4"/>
        <v/>
      </c>
      <c r="AD46" s="377">
        <f t="shared" si="5"/>
        <v>0</v>
      </c>
      <c r="AE46" s="377">
        <f t="shared" si="6"/>
        <v>0</v>
      </c>
      <c r="AF46" s="377" t="e">
        <f t="shared" si="7"/>
        <v>#N/A</v>
      </c>
      <c r="AG46" s="377" t="e">
        <f t="shared" si="8"/>
        <v>#N/A</v>
      </c>
    </row>
    <row r="47" spans="1:33" s="453" customFormat="1" ht="30" customHeight="1" x14ac:dyDescent="0.25">
      <c r="A47" s="261"/>
      <c r="B47" s="373">
        <v>38</v>
      </c>
      <c r="C47" s="351"/>
      <c r="D47" s="154"/>
      <c r="E47" s="154"/>
      <c r="F47" s="351"/>
      <c r="G47" s="481"/>
      <c r="H47" s="472"/>
      <c r="I47" s="472"/>
      <c r="J47" s="472"/>
      <c r="K47" s="472"/>
      <c r="L47" s="472"/>
      <c r="M47" s="472"/>
      <c r="N47" s="472"/>
      <c r="O47" s="480"/>
      <c r="P47" s="472"/>
      <c r="Q47" s="472"/>
      <c r="R47" s="472"/>
      <c r="S47" s="472"/>
      <c r="T47" s="472"/>
      <c r="U47" s="472"/>
      <c r="V47" s="472"/>
      <c r="W47" s="478" t="e">
        <f t="shared" si="9"/>
        <v>#DIV/0!</v>
      </c>
      <c r="X47" s="478" t="e">
        <f t="shared" si="10"/>
        <v>#DIV/0!</v>
      </c>
      <c r="Y47" s="479"/>
      <c r="Z47" s="475" t="str">
        <f t="shared" si="2"/>
        <v/>
      </c>
      <c r="AA47" s="378" t="str">
        <f t="shared" si="3"/>
        <v/>
      </c>
      <c r="AB47" s="379" t="str">
        <f t="shared" si="4"/>
        <v/>
      </c>
      <c r="AD47" s="377">
        <f t="shared" si="5"/>
        <v>0</v>
      </c>
      <c r="AE47" s="377">
        <f t="shared" si="6"/>
        <v>0</v>
      </c>
      <c r="AF47" s="377" t="e">
        <f t="shared" si="7"/>
        <v>#N/A</v>
      </c>
      <c r="AG47" s="377" t="e">
        <f t="shared" si="8"/>
        <v>#N/A</v>
      </c>
    </row>
    <row r="48" spans="1:33" s="453" customFormat="1" ht="30" customHeight="1" x14ac:dyDescent="0.25">
      <c r="A48" s="261"/>
      <c r="B48" s="373">
        <v>39</v>
      </c>
      <c r="C48" s="351"/>
      <c r="D48" s="154"/>
      <c r="E48" s="154"/>
      <c r="F48" s="351"/>
      <c r="G48" s="481"/>
      <c r="H48" s="472"/>
      <c r="I48" s="472"/>
      <c r="J48" s="472"/>
      <c r="K48" s="472"/>
      <c r="L48" s="472"/>
      <c r="M48" s="472"/>
      <c r="N48" s="472"/>
      <c r="O48" s="480"/>
      <c r="P48" s="472"/>
      <c r="Q48" s="472"/>
      <c r="R48" s="472"/>
      <c r="S48" s="472"/>
      <c r="T48" s="472"/>
      <c r="U48" s="472"/>
      <c r="V48" s="472"/>
      <c r="W48" s="478" t="e">
        <f t="shared" si="9"/>
        <v>#DIV/0!</v>
      </c>
      <c r="X48" s="478" t="e">
        <f t="shared" si="10"/>
        <v>#DIV/0!</v>
      </c>
      <c r="Y48" s="479"/>
      <c r="Z48" s="475" t="str">
        <f t="shared" si="2"/>
        <v/>
      </c>
      <c r="AA48" s="378" t="str">
        <f t="shared" si="3"/>
        <v/>
      </c>
      <c r="AB48" s="379" t="str">
        <f t="shared" si="4"/>
        <v/>
      </c>
      <c r="AD48" s="377">
        <f t="shared" si="5"/>
        <v>0</v>
      </c>
      <c r="AE48" s="377">
        <f t="shared" si="6"/>
        <v>0</v>
      </c>
      <c r="AF48" s="377" t="e">
        <f t="shared" si="7"/>
        <v>#N/A</v>
      </c>
      <c r="AG48" s="377" t="e">
        <f t="shared" si="8"/>
        <v>#N/A</v>
      </c>
    </row>
    <row r="49" spans="1:33" s="453" customFormat="1" ht="30" customHeight="1" x14ac:dyDescent="0.25">
      <c r="A49" s="261"/>
      <c r="B49" s="373">
        <v>40</v>
      </c>
      <c r="C49" s="351"/>
      <c r="D49" s="154"/>
      <c r="E49" s="154"/>
      <c r="F49" s="351"/>
      <c r="G49" s="481"/>
      <c r="H49" s="472"/>
      <c r="I49" s="472"/>
      <c r="J49" s="472"/>
      <c r="K49" s="472"/>
      <c r="L49" s="472"/>
      <c r="M49" s="472"/>
      <c r="N49" s="472"/>
      <c r="O49" s="480"/>
      <c r="P49" s="472"/>
      <c r="Q49" s="472"/>
      <c r="R49" s="472"/>
      <c r="S49" s="472"/>
      <c r="T49" s="472"/>
      <c r="U49" s="472"/>
      <c r="V49" s="472"/>
      <c r="W49" s="478" t="e">
        <f t="shared" si="9"/>
        <v>#DIV/0!</v>
      </c>
      <c r="X49" s="478" t="e">
        <f t="shared" si="10"/>
        <v>#DIV/0!</v>
      </c>
      <c r="Y49" s="479"/>
      <c r="Z49" s="475" t="str">
        <f t="shared" si="2"/>
        <v/>
      </c>
      <c r="AA49" s="378" t="str">
        <f t="shared" si="3"/>
        <v/>
      </c>
      <c r="AB49" s="379" t="str">
        <f t="shared" si="4"/>
        <v/>
      </c>
      <c r="AD49" s="377">
        <f t="shared" si="5"/>
        <v>0</v>
      </c>
      <c r="AE49" s="377">
        <f t="shared" si="6"/>
        <v>0</v>
      </c>
      <c r="AF49" s="377" t="e">
        <f t="shared" si="7"/>
        <v>#N/A</v>
      </c>
      <c r="AG49" s="377" t="e">
        <f t="shared" si="8"/>
        <v>#N/A</v>
      </c>
    </row>
    <row r="50" spans="1:33" s="453" customFormat="1" ht="30" customHeight="1" x14ac:dyDescent="0.25">
      <c r="A50" s="261"/>
      <c r="B50" s="373">
        <v>41</v>
      </c>
      <c r="C50" s="351"/>
      <c r="D50" s="154"/>
      <c r="E50" s="154"/>
      <c r="F50" s="351"/>
      <c r="G50" s="481"/>
      <c r="H50" s="472"/>
      <c r="I50" s="472"/>
      <c r="J50" s="472"/>
      <c r="K50" s="472"/>
      <c r="L50" s="472"/>
      <c r="M50" s="472"/>
      <c r="N50" s="472"/>
      <c r="O50" s="480"/>
      <c r="P50" s="472"/>
      <c r="Q50" s="472"/>
      <c r="R50" s="472"/>
      <c r="S50" s="472"/>
      <c r="T50" s="472"/>
      <c r="U50" s="472"/>
      <c r="V50" s="472"/>
      <c r="W50" s="478" t="e">
        <f t="shared" si="9"/>
        <v>#DIV/0!</v>
      </c>
      <c r="X50" s="478" t="e">
        <f t="shared" si="10"/>
        <v>#DIV/0!</v>
      </c>
      <c r="Y50" s="479"/>
      <c r="Z50" s="475" t="str">
        <f t="shared" si="2"/>
        <v/>
      </c>
      <c r="AA50" s="378" t="str">
        <f t="shared" si="3"/>
        <v/>
      </c>
      <c r="AB50" s="379" t="str">
        <f t="shared" si="4"/>
        <v/>
      </c>
      <c r="AD50" s="377">
        <f t="shared" si="5"/>
        <v>0</v>
      </c>
      <c r="AE50" s="377">
        <f t="shared" si="6"/>
        <v>0</v>
      </c>
      <c r="AF50" s="377" t="e">
        <f t="shared" si="7"/>
        <v>#N/A</v>
      </c>
      <c r="AG50" s="377" t="e">
        <f t="shared" si="8"/>
        <v>#N/A</v>
      </c>
    </row>
    <row r="51" spans="1:33" s="453" customFormat="1" ht="30" customHeight="1" x14ac:dyDescent="0.25">
      <c r="A51" s="261"/>
      <c r="B51" s="373">
        <v>42</v>
      </c>
      <c r="C51" s="351"/>
      <c r="D51" s="312"/>
      <c r="E51" s="312"/>
      <c r="F51" s="124"/>
      <c r="G51" s="472"/>
      <c r="H51" s="472"/>
      <c r="I51" s="472"/>
      <c r="J51" s="472"/>
      <c r="K51" s="472"/>
      <c r="L51" s="472"/>
      <c r="M51" s="472"/>
      <c r="N51" s="472"/>
      <c r="O51" s="472"/>
      <c r="P51" s="472"/>
      <c r="Q51" s="472"/>
      <c r="R51" s="472"/>
      <c r="S51" s="472"/>
      <c r="T51" s="472"/>
      <c r="U51" s="472"/>
      <c r="V51" s="472"/>
      <c r="W51" s="478" t="e">
        <f t="shared" si="9"/>
        <v>#DIV/0!</v>
      </c>
      <c r="X51" s="478" t="e">
        <f t="shared" si="10"/>
        <v>#DIV/0!</v>
      </c>
      <c r="Y51" s="479"/>
      <c r="Z51" s="475" t="str">
        <f t="shared" si="2"/>
        <v/>
      </c>
      <c r="AA51" s="483" t="str">
        <f t="shared" si="3"/>
        <v/>
      </c>
      <c r="AB51" s="379" t="str">
        <f t="shared" si="4"/>
        <v/>
      </c>
      <c r="AD51" s="377">
        <f t="shared" si="5"/>
        <v>0</v>
      </c>
      <c r="AE51" s="377">
        <f t="shared" si="6"/>
        <v>0</v>
      </c>
      <c r="AF51" s="377" t="e">
        <f t="shared" si="7"/>
        <v>#N/A</v>
      </c>
      <c r="AG51" s="377" t="e">
        <f t="shared" si="8"/>
        <v>#N/A</v>
      </c>
    </row>
    <row r="52" spans="1:33" s="453" customFormat="1" ht="30" customHeight="1" x14ac:dyDescent="0.25">
      <c r="A52" s="261"/>
      <c r="B52" s="92"/>
      <c r="C52" s="137"/>
      <c r="D52" s="137"/>
      <c r="E52" s="461"/>
      <c r="F52" s="137"/>
      <c r="G52" s="462"/>
      <c r="H52" s="462"/>
      <c r="I52" s="462"/>
      <c r="J52" s="462"/>
      <c r="K52" s="462"/>
      <c r="L52" s="462"/>
      <c r="M52" s="462"/>
      <c r="N52" s="462"/>
      <c r="O52" s="462"/>
      <c r="P52" s="462"/>
      <c r="Q52" s="462"/>
      <c r="R52" s="462"/>
      <c r="S52" s="462"/>
      <c r="T52" s="462"/>
      <c r="U52" s="462"/>
      <c r="V52" s="462"/>
      <c r="W52" s="463"/>
      <c r="X52" s="463"/>
      <c r="Y52" s="464"/>
      <c r="Z52" s="465"/>
      <c r="AB52" s="331"/>
      <c r="AD52" s="376"/>
      <c r="AE52" s="376"/>
      <c r="AF52" s="376"/>
      <c r="AG52" s="376"/>
    </row>
    <row r="53" spans="1:33" x14ac:dyDescent="0.25">
      <c r="A53" s="261"/>
      <c r="B53" s="247"/>
      <c r="C53" s="247"/>
      <c r="D53" s="247"/>
      <c r="E53" s="247"/>
      <c r="F53" s="247"/>
      <c r="G53" s="247"/>
      <c r="H53" s="247"/>
      <c r="I53" s="247"/>
      <c r="J53" s="247"/>
      <c r="K53" s="247"/>
      <c r="L53" s="247"/>
      <c r="M53" s="247"/>
      <c r="N53" s="247"/>
      <c r="O53" s="247"/>
      <c r="P53" s="247"/>
      <c r="Q53" s="247"/>
      <c r="R53" s="247"/>
      <c r="S53" s="247"/>
      <c r="T53" s="247"/>
      <c r="U53" s="247"/>
      <c r="V53" s="247"/>
      <c r="W53" s="247"/>
      <c r="X53" s="247"/>
      <c r="Y53" s="247"/>
      <c r="Z53" s="247"/>
      <c r="AA53" s="482"/>
      <c r="AB53" s="247"/>
    </row>
    <row r="54" spans="1:33" ht="15.75" x14ac:dyDescent="0.25">
      <c r="A54" s="261"/>
      <c r="B54" s="247"/>
      <c r="C54" s="247"/>
      <c r="D54" s="247"/>
      <c r="E54" s="247"/>
      <c r="F54" s="247"/>
      <c r="G54" s="247"/>
      <c r="H54" s="247"/>
      <c r="I54" s="247"/>
      <c r="J54" s="247"/>
      <c r="K54" s="247"/>
      <c r="L54" s="247"/>
      <c r="M54" s="247"/>
      <c r="N54" s="247"/>
      <c r="O54" s="247"/>
      <c r="P54" s="247"/>
      <c r="Q54" s="247"/>
      <c r="R54" s="247"/>
      <c r="S54" s="247"/>
      <c r="T54" s="247"/>
      <c r="U54" s="249" t="s">
        <v>316</v>
      </c>
      <c r="V54" s="247"/>
      <c r="W54" s="247"/>
      <c r="X54" s="247"/>
      <c r="Y54" s="247"/>
      <c r="Z54" s="247"/>
      <c r="AB54" s="247"/>
    </row>
    <row r="55" spans="1:33" ht="15.75" x14ac:dyDescent="0.25">
      <c r="A55" s="261"/>
      <c r="B55" s="247"/>
      <c r="C55" s="247"/>
      <c r="D55" s="247"/>
      <c r="E55" s="247"/>
      <c r="F55" s="247"/>
      <c r="G55" s="247"/>
      <c r="H55" s="247"/>
      <c r="I55" s="247"/>
      <c r="J55" s="247"/>
      <c r="K55" s="247"/>
      <c r="L55" s="247"/>
      <c r="M55" s="247"/>
      <c r="N55" s="247"/>
      <c r="O55" s="247"/>
      <c r="P55" s="247"/>
      <c r="Q55" s="247"/>
      <c r="R55" s="247"/>
      <c r="S55" s="247"/>
      <c r="T55" s="247"/>
      <c r="U55" s="249" t="s">
        <v>116</v>
      </c>
      <c r="V55" s="247"/>
      <c r="W55" s="247"/>
      <c r="X55" s="247"/>
      <c r="Y55" s="247"/>
      <c r="Z55" s="247"/>
      <c r="AA55" s="247"/>
      <c r="AB55" s="247"/>
    </row>
    <row r="56" spans="1:33" x14ac:dyDescent="0.25">
      <c r="A56" s="261"/>
      <c r="B56" s="247"/>
      <c r="C56" s="247"/>
      <c r="D56" s="247"/>
      <c r="E56" s="247"/>
      <c r="F56" s="247"/>
      <c r="G56" s="247"/>
      <c r="H56" s="247"/>
      <c r="I56" s="247"/>
      <c r="J56" s="247"/>
      <c r="K56" s="247"/>
      <c r="L56" s="247"/>
      <c r="M56" s="247"/>
      <c r="N56" s="247"/>
      <c r="O56" s="247"/>
      <c r="P56" s="247"/>
      <c r="Q56" s="247"/>
      <c r="R56" s="247"/>
      <c r="S56" s="247"/>
      <c r="T56" s="247"/>
      <c r="U56" s="247"/>
      <c r="V56" s="247"/>
      <c r="W56" s="247"/>
      <c r="X56" s="247"/>
      <c r="Y56" s="247"/>
      <c r="Z56" s="247"/>
      <c r="AA56" s="247"/>
      <c r="AB56" s="247"/>
    </row>
    <row r="57" spans="1:33" x14ac:dyDescent="0.25">
      <c r="A57" s="261"/>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row>
    <row r="58" spans="1:33" x14ac:dyDescent="0.25">
      <c r="A58" s="261"/>
      <c r="B58" s="247"/>
      <c r="C58" s="247"/>
      <c r="D58" s="247"/>
      <c r="E58" s="247"/>
      <c r="F58" s="247"/>
      <c r="G58" s="247"/>
      <c r="H58" s="247"/>
      <c r="I58" s="247"/>
      <c r="J58" s="247"/>
      <c r="K58" s="247"/>
      <c r="L58" s="247"/>
      <c r="M58" s="247"/>
      <c r="N58" s="247"/>
      <c r="O58" s="247"/>
      <c r="P58" s="247"/>
      <c r="Q58" s="247"/>
      <c r="R58" s="247"/>
      <c r="S58" s="247"/>
      <c r="T58" s="247"/>
      <c r="U58" s="247"/>
      <c r="V58" s="247"/>
      <c r="W58" s="247"/>
      <c r="X58" s="247"/>
      <c r="Y58" s="247"/>
      <c r="Z58" s="247"/>
      <c r="AA58" s="247"/>
      <c r="AB58" s="247"/>
    </row>
    <row r="59" spans="1:33" ht="15.75" x14ac:dyDescent="0.25">
      <c r="A59" s="261"/>
      <c r="B59" s="247"/>
      <c r="C59" s="247"/>
      <c r="D59" s="247"/>
      <c r="E59" s="247"/>
      <c r="F59" s="247"/>
      <c r="G59" s="247"/>
      <c r="H59" s="247"/>
      <c r="I59" s="247"/>
      <c r="J59" s="247"/>
      <c r="K59" s="247"/>
      <c r="L59" s="247"/>
      <c r="M59" s="247"/>
      <c r="N59" s="247"/>
      <c r="O59" s="247"/>
      <c r="P59" s="247"/>
      <c r="Q59" s="247"/>
      <c r="R59" s="247"/>
      <c r="S59" s="247"/>
      <c r="T59" s="247"/>
      <c r="U59" s="466"/>
      <c r="V59" s="466"/>
      <c r="W59" s="466"/>
      <c r="X59" s="466"/>
      <c r="Y59" s="247"/>
      <c r="Z59" s="247"/>
      <c r="AA59" s="247"/>
      <c r="AB59" s="247"/>
    </row>
    <row r="60" spans="1:33" ht="15.75" x14ac:dyDescent="0.25">
      <c r="A60" s="261"/>
      <c r="B60" s="247"/>
      <c r="C60" s="247"/>
      <c r="D60" s="247"/>
      <c r="E60" s="247"/>
      <c r="F60" s="247"/>
      <c r="G60" s="247"/>
      <c r="H60" s="247"/>
      <c r="I60" s="247"/>
      <c r="J60" s="247"/>
      <c r="K60" s="247"/>
      <c r="L60" s="247"/>
      <c r="M60" s="247"/>
      <c r="N60" s="247"/>
      <c r="O60" s="247"/>
      <c r="P60" s="247"/>
      <c r="Q60" s="247"/>
      <c r="R60" s="247"/>
      <c r="S60" s="247"/>
      <c r="T60" s="247"/>
      <c r="U60" s="248" t="s">
        <v>161</v>
      </c>
      <c r="V60" s="247"/>
      <c r="W60" s="247"/>
      <c r="X60" s="247"/>
      <c r="Y60" s="247"/>
      <c r="Z60" s="247"/>
      <c r="AA60" s="247"/>
      <c r="AB60" s="247"/>
    </row>
    <row r="61" spans="1:33" ht="15.75" thickBot="1" x14ac:dyDescent="0.3">
      <c r="A61" s="261"/>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row>
    <row r="62" spans="1:33" ht="18.75" customHeight="1" thickBot="1" x14ac:dyDescent="0.3">
      <c r="A62" s="261"/>
      <c r="B62" s="32"/>
      <c r="C62" s="33"/>
      <c r="D62" s="33"/>
      <c r="E62" s="32"/>
      <c r="F62" s="32"/>
      <c r="G62" s="239" t="s">
        <v>18</v>
      </c>
      <c r="H62" s="240" t="s">
        <v>118</v>
      </c>
      <c r="I62" s="467" t="s">
        <v>240</v>
      </c>
      <c r="J62" s="468"/>
      <c r="K62" s="468"/>
      <c r="L62" s="468"/>
      <c r="M62" s="468"/>
      <c r="N62" s="468"/>
      <c r="O62" s="468"/>
      <c r="P62" s="468"/>
      <c r="Q62" s="468"/>
      <c r="R62" s="468"/>
      <c r="S62" s="468"/>
      <c r="T62" s="468"/>
      <c r="U62" s="468"/>
      <c r="V62" s="469"/>
      <c r="W62" s="912" t="s">
        <v>315</v>
      </c>
      <c r="X62" s="32"/>
      <c r="Y62" s="32"/>
      <c r="Z62" s="33"/>
      <c r="AA62" s="32"/>
      <c r="AB62" s="32"/>
    </row>
    <row r="63" spans="1:33" ht="18.75" customHeight="1" x14ac:dyDescent="0.25">
      <c r="A63" s="261"/>
      <c r="B63" s="32"/>
      <c r="C63" s="185" t="s">
        <v>139</v>
      </c>
      <c r="D63" s="33"/>
      <c r="E63" s="32"/>
      <c r="F63" s="915" t="s">
        <v>134</v>
      </c>
      <c r="G63" s="231">
        <v>1</v>
      </c>
      <c r="H63" s="356" t="s">
        <v>119</v>
      </c>
      <c r="I63" s="931" t="s">
        <v>497</v>
      </c>
      <c r="J63" s="932"/>
      <c r="K63" s="932"/>
      <c r="L63" s="932"/>
      <c r="M63" s="932"/>
      <c r="N63" s="932"/>
      <c r="O63" s="932"/>
      <c r="P63" s="932"/>
      <c r="Q63" s="932"/>
      <c r="R63" s="932"/>
      <c r="S63" s="932"/>
      <c r="T63" s="932"/>
      <c r="U63" s="932"/>
      <c r="V63" s="933"/>
      <c r="W63" s="913"/>
      <c r="X63" s="32"/>
      <c r="Y63" s="32"/>
      <c r="Z63" s="33"/>
      <c r="AA63" s="32"/>
      <c r="AB63" s="32"/>
    </row>
    <row r="64" spans="1:33" ht="18.75" customHeight="1" x14ac:dyDescent="0.25">
      <c r="A64" s="261"/>
      <c r="B64" s="32"/>
      <c r="C64" s="187" t="s">
        <v>146</v>
      </c>
      <c r="D64" s="187"/>
      <c r="E64" s="32"/>
      <c r="F64" s="916"/>
      <c r="G64" s="232">
        <v>2</v>
      </c>
      <c r="H64" s="357" t="s">
        <v>120</v>
      </c>
      <c r="I64" s="924" t="s">
        <v>498</v>
      </c>
      <c r="J64" s="925"/>
      <c r="K64" s="925"/>
      <c r="L64" s="925"/>
      <c r="M64" s="925"/>
      <c r="N64" s="925"/>
      <c r="O64" s="925"/>
      <c r="P64" s="925"/>
      <c r="Q64" s="925"/>
      <c r="R64" s="925"/>
      <c r="S64" s="925"/>
      <c r="T64" s="925"/>
      <c r="U64" s="925"/>
      <c r="V64" s="926"/>
      <c r="W64" s="913"/>
      <c r="X64" s="32"/>
      <c r="Y64" s="32"/>
      <c r="Z64" s="33"/>
      <c r="AA64" s="32"/>
      <c r="AB64" s="32"/>
    </row>
    <row r="65" spans="1:28" ht="18.75" customHeight="1" x14ac:dyDescent="0.25">
      <c r="A65" s="261"/>
      <c r="B65" s="32"/>
      <c r="C65" s="187" t="s">
        <v>147</v>
      </c>
      <c r="D65" s="187"/>
      <c r="E65" s="32"/>
      <c r="F65" s="916"/>
      <c r="G65" s="232">
        <v>3</v>
      </c>
      <c r="H65" s="358" t="s">
        <v>121</v>
      </c>
      <c r="I65" s="924" t="s">
        <v>499</v>
      </c>
      <c r="J65" s="925"/>
      <c r="K65" s="925"/>
      <c r="L65" s="925"/>
      <c r="M65" s="925"/>
      <c r="N65" s="925"/>
      <c r="O65" s="925"/>
      <c r="P65" s="925"/>
      <c r="Q65" s="925"/>
      <c r="R65" s="925"/>
      <c r="S65" s="925"/>
      <c r="T65" s="925"/>
      <c r="U65" s="925"/>
      <c r="V65" s="926"/>
      <c r="W65" s="913"/>
      <c r="X65" s="32"/>
      <c r="Y65" s="32"/>
      <c r="Z65" s="33"/>
      <c r="AA65" s="32"/>
      <c r="AB65" s="32"/>
    </row>
    <row r="66" spans="1:28" ht="18.75" customHeight="1" x14ac:dyDescent="0.25">
      <c r="A66" s="261"/>
      <c r="B66" s="32"/>
      <c r="C66" s="215" t="s">
        <v>115</v>
      </c>
      <c r="D66" s="187"/>
      <c r="E66" s="32"/>
      <c r="F66" s="916"/>
      <c r="G66" s="232">
        <v>4</v>
      </c>
      <c r="H66" s="357" t="s">
        <v>122</v>
      </c>
      <c r="I66" s="924"/>
      <c r="J66" s="925"/>
      <c r="K66" s="925"/>
      <c r="L66" s="925"/>
      <c r="M66" s="925"/>
      <c r="N66" s="925"/>
      <c r="O66" s="925"/>
      <c r="P66" s="925"/>
      <c r="Q66" s="925"/>
      <c r="R66" s="925"/>
      <c r="S66" s="925"/>
      <c r="T66" s="925"/>
      <c r="U66" s="925"/>
      <c r="V66" s="926"/>
      <c r="W66" s="913"/>
      <c r="X66" s="32"/>
      <c r="Y66" s="32"/>
      <c r="Z66" s="33"/>
      <c r="AA66" s="32"/>
      <c r="AB66" s="32"/>
    </row>
    <row r="67" spans="1:28" ht="18.75" customHeight="1" x14ac:dyDescent="0.25">
      <c r="A67" s="261"/>
      <c r="B67" s="32"/>
      <c r="C67" s="32"/>
      <c r="D67" s="32"/>
      <c r="E67" s="32"/>
      <c r="F67" s="916"/>
      <c r="G67" s="232">
        <v>5</v>
      </c>
      <c r="H67" s="358" t="s">
        <v>123</v>
      </c>
      <c r="I67" s="924"/>
      <c r="J67" s="925"/>
      <c r="K67" s="925"/>
      <c r="L67" s="925"/>
      <c r="M67" s="925"/>
      <c r="N67" s="925"/>
      <c r="O67" s="925"/>
      <c r="P67" s="925"/>
      <c r="Q67" s="925"/>
      <c r="R67" s="925"/>
      <c r="S67" s="925"/>
      <c r="T67" s="925"/>
      <c r="U67" s="925"/>
      <c r="V67" s="926"/>
      <c r="W67" s="913"/>
      <c r="X67" s="32"/>
      <c r="Y67" s="32"/>
      <c r="Z67" s="33"/>
      <c r="AA67" s="32"/>
      <c r="AB67" s="32"/>
    </row>
    <row r="68" spans="1:28" ht="18.75" customHeight="1" x14ac:dyDescent="0.25">
      <c r="A68" s="261"/>
      <c r="B68" s="32"/>
      <c r="C68" s="32"/>
      <c r="D68" s="32"/>
      <c r="E68" s="32"/>
      <c r="F68" s="916"/>
      <c r="G68" s="232">
        <v>6</v>
      </c>
      <c r="H68" s="357" t="s">
        <v>124</v>
      </c>
      <c r="I68" s="924"/>
      <c r="J68" s="925"/>
      <c r="K68" s="925"/>
      <c r="L68" s="925"/>
      <c r="M68" s="925"/>
      <c r="N68" s="925"/>
      <c r="O68" s="925"/>
      <c r="P68" s="925"/>
      <c r="Q68" s="925"/>
      <c r="R68" s="925"/>
      <c r="S68" s="925"/>
      <c r="T68" s="925"/>
      <c r="U68" s="925"/>
      <c r="V68" s="926"/>
      <c r="W68" s="913"/>
      <c r="X68" s="32"/>
      <c r="Y68" s="32"/>
      <c r="Z68" s="33"/>
      <c r="AA68" s="32"/>
      <c r="AB68" s="32"/>
    </row>
    <row r="69" spans="1:28" ht="18.75" customHeight="1" x14ac:dyDescent="0.25">
      <c r="A69" s="261"/>
      <c r="B69" s="32"/>
      <c r="C69" s="32"/>
      <c r="D69" s="32"/>
      <c r="E69" s="32"/>
      <c r="F69" s="916"/>
      <c r="G69" s="232">
        <v>7</v>
      </c>
      <c r="H69" s="358" t="s">
        <v>125</v>
      </c>
      <c r="I69" s="924"/>
      <c r="J69" s="925"/>
      <c r="K69" s="925"/>
      <c r="L69" s="925"/>
      <c r="M69" s="925"/>
      <c r="N69" s="925"/>
      <c r="O69" s="925"/>
      <c r="P69" s="925"/>
      <c r="Q69" s="925"/>
      <c r="R69" s="925"/>
      <c r="S69" s="925"/>
      <c r="T69" s="925"/>
      <c r="U69" s="925"/>
      <c r="V69" s="926"/>
      <c r="W69" s="913"/>
      <c r="X69" s="32"/>
      <c r="Y69" s="32"/>
      <c r="Z69" s="33"/>
      <c r="AA69" s="32"/>
      <c r="AB69" s="32"/>
    </row>
    <row r="70" spans="1:28" ht="18.75" customHeight="1" thickBot="1" x14ac:dyDescent="0.3">
      <c r="A70" s="261"/>
      <c r="B70" s="32"/>
      <c r="C70" s="32"/>
      <c r="D70" s="32"/>
      <c r="E70" s="32"/>
      <c r="F70" s="917"/>
      <c r="G70" s="233">
        <v>8</v>
      </c>
      <c r="H70" s="359" t="s">
        <v>126</v>
      </c>
      <c r="I70" s="927"/>
      <c r="J70" s="928"/>
      <c r="K70" s="928"/>
      <c r="L70" s="928"/>
      <c r="M70" s="928"/>
      <c r="N70" s="928"/>
      <c r="O70" s="928"/>
      <c r="P70" s="928"/>
      <c r="Q70" s="928"/>
      <c r="R70" s="928"/>
      <c r="S70" s="928"/>
      <c r="T70" s="928"/>
      <c r="U70" s="928"/>
      <c r="V70" s="929"/>
      <c r="W70" s="914"/>
      <c r="X70" s="32"/>
      <c r="Y70" s="32"/>
      <c r="Z70" s="33"/>
      <c r="AA70" s="32"/>
      <c r="AB70" s="32"/>
    </row>
    <row r="71" spans="1:28" x14ac:dyDescent="0.25">
      <c r="B71" s="4"/>
      <c r="C71" s="4"/>
      <c r="D71" s="4"/>
      <c r="E71" s="4"/>
      <c r="F71" s="4"/>
      <c r="G71" s="6"/>
      <c r="H71" s="6"/>
      <c r="I71" s="6"/>
      <c r="J71" s="6"/>
      <c r="K71" s="6"/>
      <c r="L71" s="6"/>
      <c r="M71" s="4"/>
      <c r="N71" s="4"/>
      <c r="O71" s="4"/>
      <c r="P71" s="4"/>
      <c r="Q71" s="4"/>
      <c r="R71" s="4"/>
      <c r="S71" s="4"/>
      <c r="T71" s="4"/>
      <c r="U71" s="4"/>
      <c r="V71" s="4"/>
      <c r="W71" s="4"/>
      <c r="X71" s="4"/>
      <c r="Y71" s="4"/>
      <c r="Z71" s="6"/>
      <c r="AA71" s="4"/>
      <c r="AB71" s="4"/>
    </row>
  </sheetData>
  <sheetProtection autoFilter="0"/>
  <autoFilter ref="E8:E51" xr:uid="{00000000-0009-0000-0000-00001C000000}"/>
  <mergeCells count="24">
    <mergeCell ref="B7:B8"/>
    <mergeCell ref="C7:C8"/>
    <mergeCell ref="D7:D8"/>
    <mergeCell ref="E7:E8"/>
    <mergeCell ref="G7:N7"/>
    <mergeCell ref="E2:E3"/>
    <mergeCell ref="G2:AB2"/>
    <mergeCell ref="G3:AB3"/>
    <mergeCell ref="G4:AB4"/>
    <mergeCell ref="G5:AB5"/>
    <mergeCell ref="Z7:Z8"/>
    <mergeCell ref="AA7:AA8"/>
    <mergeCell ref="AB7:AB8"/>
    <mergeCell ref="W62:W70"/>
    <mergeCell ref="F63:F70"/>
    <mergeCell ref="I63:V63"/>
    <mergeCell ref="I64:V64"/>
    <mergeCell ref="I65:V65"/>
    <mergeCell ref="I66:V66"/>
    <mergeCell ref="I67:V67"/>
    <mergeCell ref="I68:V68"/>
    <mergeCell ref="I69:V69"/>
    <mergeCell ref="I70:V70"/>
    <mergeCell ref="O7:V7"/>
  </mergeCells>
  <conditionalFormatting sqref="Y51 B11:B49 C41:E51 B10:F10 F41:F49 Y37:Y49 W10:X51 AA10:AB51 AD10:AG51 C11:F40">
    <cfRule type="expression" dxfId="223" priority="7">
      <formula>AND($B10&lt;&gt;"",$B11="")</formula>
    </cfRule>
    <cfRule type="expression" dxfId="222" priority="8">
      <formula>$B10=""</formula>
    </cfRule>
  </conditionalFormatting>
  <conditionalFormatting sqref="AA11:AA51">
    <cfRule type="expression" dxfId="221" priority="9">
      <formula>AND($B10&lt;&gt;"",$B11="")</formula>
    </cfRule>
  </conditionalFormatting>
  <conditionalFormatting sqref="G52:V52">
    <cfRule type="expression" dxfId="220" priority="6">
      <formula>COUNTIF($G52:$N52,G52)&gt;1</formula>
    </cfRule>
  </conditionalFormatting>
  <conditionalFormatting sqref="B51 B52:Z52 AB52">
    <cfRule type="expression" dxfId="219" priority="10">
      <formula>AND($B51&lt;&gt;"",$B53="")</formula>
    </cfRule>
    <cfRule type="expression" dxfId="218" priority="11">
      <formula>$B51=""</formula>
    </cfRule>
  </conditionalFormatting>
  <conditionalFormatting sqref="AD52:AG52">
    <cfRule type="expression" dxfId="217" priority="12">
      <formula>AND($B51&lt;&gt;"",$B53="")</formula>
    </cfRule>
    <cfRule type="expression" dxfId="216" priority="13">
      <formula>$B51=""</formula>
    </cfRule>
  </conditionalFormatting>
  <conditionalFormatting sqref="B50 F50:F51 Y50">
    <cfRule type="expression" dxfId="215" priority="14">
      <formula>AND($B50&lt;&gt;"",#REF!="")</formula>
    </cfRule>
    <cfRule type="expression" dxfId="214" priority="15">
      <formula>$B50=""</formula>
    </cfRule>
  </conditionalFormatting>
  <conditionalFormatting sqref="G33:V51 R10:V32">
    <cfRule type="cellIs" dxfId="213" priority="4" operator="lessThan">
      <formula>76</formula>
    </cfRule>
  </conditionalFormatting>
  <conditionalFormatting sqref="Z10:Z51">
    <cfRule type="cellIs" dxfId="212" priority="3" operator="lessThan">
      <formula>76</formula>
    </cfRule>
  </conditionalFormatting>
  <conditionalFormatting sqref="G10:Q32">
    <cfRule type="cellIs" dxfId="211" priority="2" operator="lessThan">
      <formula>76</formula>
    </cfRule>
  </conditionalFormatting>
  <conditionalFormatting sqref="Z10:Z32">
    <cfRule type="cellIs" dxfId="210" priority="1" operator="lessThan">
      <formula>76</formula>
    </cfRule>
  </conditionalFormatting>
  <dataValidations count="6">
    <dataValidation allowBlank="1" showInputMessage="1" showErrorMessage="1" prompt="Bobot Nilai" sqref="W6:Y6" xr:uid="{00000000-0002-0000-1C00-000000000000}"/>
    <dataValidation allowBlank="1" showInputMessage="1" showErrorMessage="1" prompt="Mohon diisi Bobot Nilai" sqref="Y8 W8" xr:uid="{00000000-0002-0000-1C00-000001000000}"/>
    <dataValidation allowBlank="1" showInputMessage="1" showErrorMessage="1" prompt="Mohon diisi Bobot Nilai. Jika tidak Melakukan penilaian Sumatif silahkan tulis Bobot Nilai 0" sqref="X8" xr:uid="{00000000-0002-0000-1C00-000002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37:H52 I33:N52" xr:uid="{00000000-0002-0000-1C00-000003000000}">
      <formula1>AND(G33&gt;0,G33&lt;=101,COUNTIF($G33:$N33,G33)=1)</formula1>
    </dataValidation>
    <dataValidation type="custom" allowBlank="1" showInputMessage="1" showErrorMessage="1" error="Ada nilai yang sama Bro!" prompt="JIKA ADA NILAI SUMATIF YANG SAMA, MAKA NILAI SUMATIF YG LAIN DITAMBAH angka 1-4 dibelakang koma. Misalnya 82 dan 82,2" sqref="T10:V52 O37:S52" xr:uid="{00000000-0002-0000-1C00-000004000000}">
      <formula1>AND(O10&gt;0,O10&lt;=101,COUNTIF($O10:$V10,O10)=1)</formula1>
    </dataValidation>
    <dataValidation type="whole" allowBlank="1" showInputMessage="1" showErrorMessage="1" errorTitle="Petunjuk" error="Nilai 0-100" prompt="Isikan Nilai Sumatif Akhir Semester Siswa" sqref="Y37:Y52" xr:uid="{00000000-0002-0000-1C00-000005000000}">
      <formula1>0</formula1>
      <formula2>100</formula2>
    </dataValidation>
  </dataValidations>
  <hyperlinks>
    <hyperlink ref="W62:W70" location="AKA!G9" display="          KEMBALI KE ATAS" xr:uid="{00000000-0004-0000-1C00-000000000000}"/>
    <hyperlink ref="E5" location="AKA!I62" display="KLIK DISINI UNTUK MENULIS TUJUAN PEMBELAJARAN" xr:uid="{00000000-0004-0000-1C00-000001000000}"/>
  </hyperlinks>
  <printOptions horizontalCentered="1"/>
  <pageMargins left="0.15748031496062992" right="0.11811023622047245" top="0.98425196850393704" bottom="0.31496062992125984" header="0.31496062992125984" footer="0.15748031496062992"/>
  <pageSetup paperSize="10000" scale="70" orientation="landscape" horizontalDpi="0" verticalDpi="0"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AI71"/>
  <sheetViews>
    <sheetView zoomScaleNormal="100" workbookViewId="0">
      <pane xSplit="6" ySplit="8" topLeftCell="G30" activePane="bottomRight" state="frozen"/>
      <selection pane="topRight" activeCell="G1" sqref="G1"/>
      <selection pane="bottomLeft" activeCell="A8" sqref="A8"/>
      <selection pane="bottomRight" activeCell="Z10" sqref="Z10:Z32"/>
    </sheetView>
  </sheetViews>
  <sheetFormatPr defaultColWidth="9.140625" defaultRowHeight="15" x14ac:dyDescent="0.25"/>
  <cols>
    <col min="1" max="1" width="1.7109375" style="7" customWidth="1"/>
    <col min="2" max="2" width="3.85546875" style="7" customWidth="1"/>
    <col min="3" max="3" width="5.7109375" style="7" customWidth="1"/>
    <col min="4" max="4" width="13.5703125" style="7" customWidth="1"/>
    <col min="5" max="5" width="30.42578125" style="7" customWidth="1"/>
    <col min="6" max="22" width="4" style="7" customWidth="1"/>
    <col min="23" max="25" width="5.28515625" style="7" customWidth="1"/>
    <col min="26" max="26" width="6.42578125" style="7" customWidth="1"/>
    <col min="27" max="28" width="36.7109375" style="7" customWidth="1"/>
    <col min="29" max="29" width="5.7109375" style="7" customWidth="1"/>
    <col min="30" max="16384" width="9.140625" style="7"/>
  </cols>
  <sheetData>
    <row r="1" spans="1:35" x14ac:dyDescent="0.25">
      <c r="A1" s="260"/>
      <c r="B1" s="260"/>
      <c r="C1" s="260"/>
      <c r="D1" s="260"/>
      <c r="E1" s="260"/>
      <c r="F1" s="260"/>
      <c r="G1" s="260"/>
      <c r="H1" s="260"/>
      <c r="I1" s="260"/>
      <c r="J1" s="260"/>
      <c r="K1" s="260"/>
      <c r="L1" s="260"/>
      <c r="M1" s="260"/>
      <c r="N1" s="260"/>
      <c r="O1" s="260"/>
      <c r="P1" s="260"/>
      <c r="Q1" s="260"/>
      <c r="R1" s="260"/>
      <c r="S1" s="260"/>
      <c r="T1" s="260"/>
      <c r="U1" s="260"/>
      <c r="V1" s="260"/>
      <c r="W1" s="260"/>
      <c r="X1" s="260"/>
      <c r="Y1" s="260"/>
      <c r="Z1" s="260"/>
      <c r="AA1" s="260"/>
      <c r="AB1" s="260"/>
    </row>
    <row r="2" spans="1:35" ht="28.5" customHeight="1" x14ac:dyDescent="0.25">
      <c r="A2" s="261"/>
      <c r="B2" s="485"/>
      <c r="C2" s="486"/>
      <c r="D2" s="486"/>
      <c r="E2" s="901" t="s">
        <v>309</v>
      </c>
      <c r="F2" s="487"/>
      <c r="G2" s="903" t="s">
        <v>279</v>
      </c>
      <c r="H2" s="903"/>
      <c r="I2" s="903"/>
      <c r="J2" s="903"/>
      <c r="K2" s="903"/>
      <c r="L2" s="903"/>
      <c r="M2" s="903"/>
      <c r="N2" s="903"/>
      <c r="O2" s="903"/>
      <c r="P2" s="903"/>
      <c r="Q2" s="903"/>
      <c r="R2" s="903"/>
      <c r="S2" s="903"/>
      <c r="T2" s="903"/>
      <c r="U2" s="903"/>
      <c r="V2" s="903"/>
      <c r="W2" s="903"/>
      <c r="X2" s="903"/>
      <c r="Y2" s="903"/>
      <c r="Z2" s="903"/>
      <c r="AA2" s="903"/>
      <c r="AB2" s="904"/>
    </row>
    <row r="3" spans="1:35" ht="21" thickBot="1" x14ac:dyDescent="0.3">
      <c r="A3" s="261"/>
      <c r="B3" s="488"/>
      <c r="C3" s="489"/>
      <c r="D3" s="489"/>
      <c r="E3" s="902"/>
      <c r="F3" s="454"/>
      <c r="G3" s="905" t="str">
        <f>Data!C20</f>
        <v>2024 / 2025</v>
      </c>
      <c r="H3" s="905"/>
      <c r="I3" s="905"/>
      <c r="J3" s="905"/>
      <c r="K3" s="905"/>
      <c r="L3" s="905"/>
      <c r="M3" s="905"/>
      <c r="N3" s="905"/>
      <c r="O3" s="905"/>
      <c r="P3" s="905"/>
      <c r="Q3" s="905"/>
      <c r="R3" s="905"/>
      <c r="S3" s="905"/>
      <c r="T3" s="905"/>
      <c r="U3" s="905"/>
      <c r="V3" s="905"/>
      <c r="W3" s="905"/>
      <c r="X3" s="905"/>
      <c r="Y3" s="905"/>
      <c r="Z3" s="905"/>
      <c r="AA3" s="905"/>
      <c r="AB3" s="906"/>
    </row>
    <row r="4" spans="1:35" ht="34.5" thickBot="1" x14ac:dyDescent="0.3">
      <c r="A4" s="261"/>
      <c r="B4" s="490"/>
      <c r="C4" s="491"/>
      <c r="D4" s="491"/>
      <c r="E4" s="455" t="s">
        <v>310</v>
      </c>
      <c r="F4" s="456"/>
      <c r="G4" s="907" t="str">
        <f>Menu!B18</f>
        <v>Fiqih</v>
      </c>
      <c r="H4" s="907"/>
      <c r="I4" s="907"/>
      <c r="J4" s="907"/>
      <c r="K4" s="907"/>
      <c r="L4" s="907"/>
      <c r="M4" s="907"/>
      <c r="N4" s="907"/>
      <c r="O4" s="907"/>
      <c r="P4" s="907"/>
      <c r="Q4" s="907"/>
      <c r="R4" s="907"/>
      <c r="S4" s="907"/>
      <c r="T4" s="907"/>
      <c r="U4" s="907"/>
      <c r="V4" s="907"/>
      <c r="W4" s="907"/>
      <c r="X4" s="907"/>
      <c r="Y4" s="907"/>
      <c r="Z4" s="907"/>
      <c r="AA4" s="907"/>
      <c r="AB4" s="908"/>
    </row>
    <row r="5" spans="1:35" ht="34.5" customHeight="1" thickBot="1" x14ac:dyDescent="0.3">
      <c r="A5" s="261"/>
      <c r="B5" s="492"/>
      <c r="C5" s="493"/>
      <c r="D5" s="494"/>
      <c r="E5" s="457" t="s">
        <v>311</v>
      </c>
      <c r="F5" s="458"/>
      <c r="G5" s="905" t="s">
        <v>452</v>
      </c>
      <c r="H5" s="905"/>
      <c r="I5" s="905"/>
      <c r="J5" s="905"/>
      <c r="K5" s="905"/>
      <c r="L5" s="905"/>
      <c r="M5" s="905"/>
      <c r="N5" s="905"/>
      <c r="O5" s="905"/>
      <c r="P5" s="905"/>
      <c r="Q5" s="905"/>
      <c r="R5" s="905"/>
      <c r="S5" s="905"/>
      <c r="T5" s="905"/>
      <c r="U5" s="905"/>
      <c r="V5" s="905"/>
      <c r="W5" s="905"/>
      <c r="X5" s="905"/>
      <c r="Y5" s="905"/>
      <c r="Z5" s="905"/>
      <c r="AA5" s="905"/>
      <c r="AB5" s="906"/>
    </row>
    <row r="6" spans="1:35" s="179" customFormat="1" ht="20.25" x14ac:dyDescent="0.25">
      <c r="A6" s="261"/>
      <c r="B6" s="495"/>
      <c r="C6" s="496"/>
      <c r="D6" s="496"/>
      <c r="E6" s="496"/>
      <c r="F6" s="496"/>
      <c r="G6" s="497">
        <f t="shared" ref="G6:L6" si="0">IF(COUNT(G10:G51)&gt;0,1,"")</f>
        <v>1</v>
      </c>
      <c r="H6" s="497">
        <f t="shared" si="0"/>
        <v>1</v>
      </c>
      <c r="I6" s="497">
        <f t="shared" si="0"/>
        <v>1</v>
      </c>
      <c r="J6" s="497" t="str">
        <f t="shared" si="0"/>
        <v/>
      </c>
      <c r="K6" s="497" t="str">
        <f t="shared" si="0"/>
        <v/>
      </c>
      <c r="L6" s="497" t="str">
        <f t="shared" si="0"/>
        <v/>
      </c>
      <c r="M6" s="497"/>
      <c r="N6" s="497"/>
      <c r="O6" s="497">
        <f t="shared" ref="O6:T6" si="1">IF(COUNT(O10:O51)&gt;0,1,"")</f>
        <v>1</v>
      </c>
      <c r="P6" s="497">
        <f t="shared" si="1"/>
        <v>1</v>
      </c>
      <c r="Q6" s="497">
        <f t="shared" si="1"/>
        <v>1</v>
      </c>
      <c r="R6" s="497" t="str">
        <f t="shared" si="1"/>
        <v/>
      </c>
      <c r="S6" s="497" t="str">
        <f t="shared" si="1"/>
        <v/>
      </c>
      <c r="T6" s="497" t="str">
        <f t="shared" si="1"/>
        <v/>
      </c>
      <c r="U6" s="497"/>
      <c r="V6" s="497"/>
      <c r="W6" s="498">
        <f>SUM(G6:N6)</f>
        <v>3</v>
      </c>
      <c r="X6" s="498">
        <f>SUM(O6:V6)</f>
        <v>3</v>
      </c>
      <c r="Y6" s="498">
        <f>SUM(W8:Y8)</f>
        <v>3</v>
      </c>
      <c r="Z6" s="499"/>
      <c r="AA6" s="499"/>
      <c r="AB6" s="500"/>
    </row>
    <row r="7" spans="1:35" ht="33" customHeight="1" thickBot="1" x14ac:dyDescent="0.3">
      <c r="A7" s="261"/>
      <c r="B7" s="899" t="s">
        <v>0</v>
      </c>
      <c r="C7" s="899" t="s">
        <v>68</v>
      </c>
      <c r="D7" s="899" t="s">
        <v>69</v>
      </c>
      <c r="E7" s="899" t="s">
        <v>1</v>
      </c>
      <c r="F7" s="513" t="s">
        <v>14</v>
      </c>
      <c r="G7" s="900" t="s">
        <v>134</v>
      </c>
      <c r="H7" s="900"/>
      <c r="I7" s="900"/>
      <c r="J7" s="900"/>
      <c r="K7" s="900"/>
      <c r="L7" s="900"/>
      <c r="M7" s="900"/>
      <c r="N7" s="900"/>
      <c r="O7" s="930" t="s">
        <v>135</v>
      </c>
      <c r="P7" s="930"/>
      <c r="Q7" s="930"/>
      <c r="R7" s="930"/>
      <c r="S7" s="930"/>
      <c r="T7" s="930"/>
      <c r="U7" s="930"/>
      <c r="V7" s="930"/>
      <c r="W7" s="504" t="s">
        <v>312</v>
      </c>
      <c r="X7" s="504" t="s">
        <v>313</v>
      </c>
      <c r="Y7" s="504" t="s">
        <v>314</v>
      </c>
      <c r="Z7" s="909" t="s">
        <v>80</v>
      </c>
      <c r="AA7" s="910" t="s">
        <v>144</v>
      </c>
      <c r="AB7" s="911" t="s">
        <v>145</v>
      </c>
    </row>
    <row r="8" spans="1:35" ht="15.75" thickBot="1" x14ac:dyDescent="0.3">
      <c r="A8" s="261"/>
      <c r="B8" s="899"/>
      <c r="C8" s="899"/>
      <c r="D8" s="899"/>
      <c r="E8" s="899"/>
      <c r="F8" s="505"/>
      <c r="G8" s="506" t="str">
        <f>H63</f>
        <v>TP-1</v>
      </c>
      <c r="H8" s="506" t="str">
        <f>H64</f>
        <v>TP-2</v>
      </c>
      <c r="I8" s="506" t="str">
        <f>H65</f>
        <v>TP-3</v>
      </c>
      <c r="J8" s="506" t="str">
        <f>H66</f>
        <v>TP-4</v>
      </c>
      <c r="K8" s="506" t="str">
        <f>H67</f>
        <v>TP-5</v>
      </c>
      <c r="L8" s="506" t="str">
        <f>H68</f>
        <v>TP-6</v>
      </c>
      <c r="M8" s="506" t="str">
        <f>H69</f>
        <v>TP-7</v>
      </c>
      <c r="N8" s="506" t="str">
        <f>H70</f>
        <v>TP-8</v>
      </c>
      <c r="O8" s="507" t="s">
        <v>148</v>
      </c>
      <c r="P8" s="507" t="s">
        <v>149</v>
      </c>
      <c r="Q8" s="507" t="s">
        <v>150</v>
      </c>
      <c r="R8" s="507" t="s">
        <v>151</v>
      </c>
      <c r="S8" s="507" t="s">
        <v>152</v>
      </c>
      <c r="T8" s="507" t="s">
        <v>153</v>
      </c>
      <c r="U8" s="507" t="s">
        <v>154</v>
      </c>
      <c r="V8" s="507" t="s">
        <v>155</v>
      </c>
      <c r="W8" s="508">
        <v>1</v>
      </c>
      <c r="X8" s="508">
        <v>1</v>
      </c>
      <c r="Y8" s="508">
        <v>1</v>
      </c>
      <c r="Z8" s="909"/>
      <c r="AA8" s="910"/>
      <c r="AB8" s="911"/>
      <c r="AD8" s="459"/>
      <c r="AE8" s="459"/>
      <c r="AF8" s="459"/>
      <c r="AG8" s="459"/>
    </row>
    <row r="9" spans="1:35" ht="15.75" thickBot="1" x14ac:dyDescent="0.3">
      <c r="A9" s="261"/>
      <c r="B9" s="549">
        <v>1</v>
      </c>
      <c r="C9" s="549">
        <v>2</v>
      </c>
      <c r="D9" s="549">
        <v>3</v>
      </c>
      <c r="E9" s="549">
        <v>4</v>
      </c>
      <c r="F9" s="549">
        <v>5</v>
      </c>
      <c r="G9" s="587">
        <v>6</v>
      </c>
      <c r="H9" s="587">
        <v>7</v>
      </c>
      <c r="I9" s="587">
        <v>8</v>
      </c>
      <c r="J9" s="587">
        <v>9</v>
      </c>
      <c r="K9" s="587">
        <v>10</v>
      </c>
      <c r="L9" s="587">
        <v>11</v>
      </c>
      <c r="M9" s="587">
        <v>12</v>
      </c>
      <c r="N9" s="587">
        <v>13</v>
      </c>
      <c r="O9" s="587">
        <v>14</v>
      </c>
      <c r="P9" s="587">
        <v>15</v>
      </c>
      <c r="Q9" s="587">
        <v>16</v>
      </c>
      <c r="R9" s="549">
        <v>17</v>
      </c>
      <c r="S9" s="549">
        <v>18</v>
      </c>
      <c r="T9" s="549">
        <v>19</v>
      </c>
      <c r="U9" s="549">
        <v>20</v>
      </c>
      <c r="V9" s="549">
        <v>21</v>
      </c>
      <c r="W9" s="549">
        <v>22</v>
      </c>
      <c r="X9" s="549">
        <v>23</v>
      </c>
      <c r="Y9" s="587">
        <v>24</v>
      </c>
      <c r="Z9" s="549">
        <v>25</v>
      </c>
      <c r="AA9" s="549">
        <v>26</v>
      </c>
      <c r="AB9" s="549">
        <v>27</v>
      </c>
      <c r="AD9" s="383" t="s">
        <v>129</v>
      </c>
      <c r="AE9" s="383" t="s">
        <v>130</v>
      </c>
      <c r="AF9" s="509" t="s">
        <v>3</v>
      </c>
      <c r="AG9" s="460"/>
    </row>
    <row r="10" spans="1:35" ht="30" customHeight="1" x14ac:dyDescent="0.25">
      <c r="A10" s="261"/>
      <c r="B10" s="373">
        <v>1</v>
      </c>
      <c r="C10" s="351">
        <f>Data!F5</f>
        <v>2111</v>
      </c>
      <c r="D10" s="374" t="str">
        <f>Data!G5</f>
        <v>3109336136</v>
      </c>
      <c r="E10" s="374" t="str">
        <f>Data!H5</f>
        <v>AGA ALBANI ZAMIR</v>
      </c>
      <c r="F10" s="585" t="str">
        <f>Data!I5</f>
        <v>L</v>
      </c>
      <c r="G10" s="588">
        <v>98</v>
      </c>
      <c r="H10" s="588">
        <v>100</v>
      </c>
      <c r="I10" s="588">
        <v>95</v>
      </c>
      <c r="J10" s="582"/>
      <c r="K10" s="582"/>
      <c r="L10" s="582"/>
      <c r="M10" s="582"/>
      <c r="N10" s="582"/>
      <c r="O10" s="588">
        <v>88</v>
      </c>
      <c r="P10" s="588">
        <v>96</v>
      </c>
      <c r="Q10" s="588">
        <v>95</v>
      </c>
      <c r="R10" s="502"/>
      <c r="S10" s="501"/>
      <c r="T10" s="477"/>
      <c r="U10" s="477"/>
      <c r="V10" s="477"/>
      <c r="W10" s="478">
        <f>AVERAGE(G10:N10)</f>
        <v>97.666666666666671</v>
      </c>
      <c r="X10" s="590">
        <f>AVERAGE(O10:V10)</f>
        <v>93</v>
      </c>
      <c r="Y10" s="588">
        <v>59</v>
      </c>
      <c r="Z10" s="475">
        <f t="shared" ref="Z10:Z51" si="2">IFERROR(IF(OR(X10="",Y10=""),"",ROUND(((W10*$W$8)+(X10*$X$8)+(Y10*$Y$8))/$Y$6,0)),"")</f>
        <v>83</v>
      </c>
      <c r="AA10" s="378" t="str">
        <f t="shared" ref="AA10:AA51" si="3">IFERROR("Menunjukkan penguasaan"&amp; " dalam "&amp;(VLOOKUP(AF10,$G$63:$I$70,3)),"")</f>
        <v>Menunjukkan penguasaan dalam memahami jual beli, khiyar, qirad dan riba.</v>
      </c>
      <c r="AB10" s="379" t="str">
        <f t="shared" ref="AB10:AB51" si="4">IFERROR("Perlu bantuan dalam "&amp;(VLOOKUP(AG10,$G$63:$I$70,3)),"")</f>
        <v>Perlu bantuan dalam memahami ariyah dan wadiah.</v>
      </c>
      <c r="AD10" s="377">
        <f t="shared" ref="AD10:AD51" si="5">MAX(G10:N10)</f>
        <v>100</v>
      </c>
      <c r="AE10" s="377">
        <f t="shared" ref="AE10:AE51" si="6">MIN(G10:N10)</f>
        <v>95</v>
      </c>
      <c r="AF10" s="377">
        <f t="shared" ref="AF10:AF51" si="7">MATCH(AD10,G10:N10,0)</f>
        <v>2</v>
      </c>
      <c r="AG10" s="377">
        <f t="shared" ref="AG10:AG51" si="8">MATCH(AE10,G10:N10,0)</f>
        <v>3</v>
      </c>
      <c r="AI10" s="484"/>
    </row>
    <row r="11" spans="1:35" ht="30" customHeight="1" x14ac:dyDescent="0.25">
      <c r="A11" s="261"/>
      <c r="B11" s="373">
        <v>2</v>
      </c>
      <c r="C11" s="124">
        <f>Data!F6</f>
        <v>2100</v>
      </c>
      <c r="D11" s="154" t="str">
        <f>Data!G6</f>
        <v>0108954708</v>
      </c>
      <c r="E11" s="154" t="str">
        <f>Data!H6</f>
        <v>AKBAR FIRLY MAULANA</v>
      </c>
      <c r="F11" s="586" t="str">
        <f>Data!I6</f>
        <v>L</v>
      </c>
      <c r="G11" s="588">
        <v>92</v>
      </c>
      <c r="H11" s="588">
        <v>98</v>
      </c>
      <c r="I11" s="588">
        <v>95</v>
      </c>
      <c r="J11" s="582"/>
      <c r="K11" s="582"/>
      <c r="L11" s="582"/>
      <c r="M11" s="582"/>
      <c r="N11" s="582"/>
      <c r="O11" s="588">
        <v>91</v>
      </c>
      <c r="P11" s="588">
        <v>92</v>
      </c>
      <c r="Q11" s="588">
        <v>93</v>
      </c>
      <c r="R11" s="473"/>
      <c r="S11" s="471"/>
      <c r="T11" s="472"/>
      <c r="U11" s="472"/>
      <c r="V11" s="472"/>
      <c r="W11" s="474">
        <f t="shared" ref="W11:W51" si="9">AVERAGE(G11:N11)</f>
        <v>95</v>
      </c>
      <c r="X11" s="591">
        <f t="shared" ref="X11:X51" si="10">AVERAGE(O11:V11)</f>
        <v>92</v>
      </c>
      <c r="Y11" s="588">
        <v>40</v>
      </c>
      <c r="Z11" s="475">
        <f t="shared" si="2"/>
        <v>76</v>
      </c>
      <c r="AA11" s="378" t="str">
        <f t="shared" si="3"/>
        <v>Menunjukkan penguasaan dalam memahami jual beli, khiyar, qirad dan riba.</v>
      </c>
      <c r="AB11" s="379" t="str">
        <f t="shared" si="4"/>
        <v>Perlu bantuan dalam memahami penyembelihan, kurban dan akikah.</v>
      </c>
      <c r="AD11" s="377">
        <f t="shared" si="5"/>
        <v>98</v>
      </c>
      <c r="AE11" s="377">
        <f t="shared" si="6"/>
        <v>92</v>
      </c>
      <c r="AF11" s="377">
        <f t="shared" si="7"/>
        <v>2</v>
      </c>
      <c r="AG11" s="377">
        <f t="shared" si="8"/>
        <v>1</v>
      </c>
      <c r="AI11" s="484"/>
    </row>
    <row r="12" spans="1:35" ht="30" customHeight="1" x14ac:dyDescent="0.25">
      <c r="A12" s="261"/>
      <c r="B12" s="373">
        <v>3</v>
      </c>
      <c r="C12" s="124">
        <f>Data!F7</f>
        <v>2085</v>
      </c>
      <c r="D12" s="154" t="str">
        <f>Data!G7</f>
        <v>0093911821</v>
      </c>
      <c r="E12" s="154" t="str">
        <f>Data!H7</f>
        <v>ALVINO EWALDO</v>
      </c>
      <c r="F12" s="586" t="str">
        <f>Data!I7</f>
        <v>L</v>
      </c>
      <c r="G12" s="588">
        <v>93</v>
      </c>
      <c r="H12" s="588">
        <v>94</v>
      </c>
      <c r="I12" s="588">
        <v>87</v>
      </c>
      <c r="J12" s="582"/>
      <c r="K12" s="582"/>
      <c r="L12" s="582"/>
      <c r="M12" s="582"/>
      <c r="N12" s="582"/>
      <c r="O12" s="588">
        <v>86</v>
      </c>
      <c r="P12" s="588">
        <v>86</v>
      </c>
      <c r="Q12" s="588">
        <v>86</v>
      </c>
      <c r="R12" s="473"/>
      <c r="S12" s="471"/>
      <c r="T12" s="472"/>
      <c r="U12" s="472"/>
      <c r="V12" s="472"/>
      <c r="W12" s="474">
        <f t="shared" si="9"/>
        <v>91.333333333333329</v>
      </c>
      <c r="X12" s="591">
        <f t="shared" si="10"/>
        <v>86</v>
      </c>
      <c r="Y12" s="588">
        <v>66</v>
      </c>
      <c r="Z12" s="475">
        <f t="shared" si="2"/>
        <v>81</v>
      </c>
      <c r="AA12" s="378" t="str">
        <f t="shared" si="3"/>
        <v>Menunjukkan penguasaan dalam memahami jual beli, khiyar, qirad dan riba.</v>
      </c>
      <c r="AB12" s="379" t="str">
        <f t="shared" si="4"/>
        <v>Perlu bantuan dalam memahami ariyah dan wadiah.</v>
      </c>
      <c r="AD12" s="377">
        <f t="shared" si="5"/>
        <v>94</v>
      </c>
      <c r="AE12" s="377">
        <f t="shared" si="6"/>
        <v>87</v>
      </c>
      <c r="AF12" s="377">
        <f t="shared" si="7"/>
        <v>2</v>
      </c>
      <c r="AG12" s="377">
        <f t="shared" si="8"/>
        <v>3</v>
      </c>
      <c r="AI12" s="484"/>
    </row>
    <row r="13" spans="1:35" ht="30" customHeight="1" x14ac:dyDescent="0.25">
      <c r="A13" s="261"/>
      <c r="B13" s="373">
        <v>4</v>
      </c>
      <c r="C13" s="124">
        <f>Data!F8</f>
        <v>2075</v>
      </c>
      <c r="D13" s="154" t="str">
        <f>Data!G8</f>
        <v>0098772064</v>
      </c>
      <c r="E13" s="154" t="str">
        <f>Data!H8</f>
        <v>AURA SUCI RAMADHANI</v>
      </c>
      <c r="F13" s="586" t="str">
        <f>Data!I8</f>
        <v>P</v>
      </c>
      <c r="G13" s="588">
        <v>87</v>
      </c>
      <c r="H13" s="588">
        <v>97</v>
      </c>
      <c r="I13" s="588">
        <v>100</v>
      </c>
      <c r="J13" s="582"/>
      <c r="K13" s="582"/>
      <c r="L13" s="582"/>
      <c r="M13" s="582"/>
      <c r="N13" s="582"/>
      <c r="O13" s="588">
        <v>86</v>
      </c>
      <c r="P13" s="588">
        <v>87</v>
      </c>
      <c r="Q13" s="588">
        <v>98</v>
      </c>
      <c r="R13" s="473"/>
      <c r="S13" s="471"/>
      <c r="T13" s="472"/>
      <c r="U13" s="472"/>
      <c r="V13" s="472"/>
      <c r="W13" s="474">
        <f t="shared" si="9"/>
        <v>94.666666666666671</v>
      </c>
      <c r="X13" s="591">
        <f t="shared" si="10"/>
        <v>90.333333333333329</v>
      </c>
      <c r="Y13" s="588">
        <v>60</v>
      </c>
      <c r="Z13" s="475">
        <f t="shared" si="2"/>
        <v>82</v>
      </c>
      <c r="AA13" s="378" t="str">
        <f t="shared" si="3"/>
        <v>Menunjukkan penguasaan dalam memahami ariyah dan wadiah.</v>
      </c>
      <c r="AB13" s="379" t="str">
        <f t="shared" si="4"/>
        <v>Perlu bantuan dalam memahami penyembelihan, kurban dan akikah.</v>
      </c>
      <c r="AD13" s="377">
        <f t="shared" si="5"/>
        <v>100</v>
      </c>
      <c r="AE13" s="377">
        <f t="shared" si="6"/>
        <v>87</v>
      </c>
      <c r="AF13" s="377">
        <f t="shared" si="7"/>
        <v>3</v>
      </c>
      <c r="AG13" s="377">
        <f t="shared" si="8"/>
        <v>1</v>
      </c>
      <c r="AI13" s="484"/>
    </row>
    <row r="14" spans="1:35" ht="30" customHeight="1" x14ac:dyDescent="0.25">
      <c r="A14" s="261"/>
      <c r="B14" s="373">
        <v>5</v>
      </c>
      <c r="C14" s="124">
        <f>Data!F9</f>
        <v>2086</v>
      </c>
      <c r="D14" s="154" t="str">
        <f>Data!G9</f>
        <v>0103867888</v>
      </c>
      <c r="E14" s="154" t="str">
        <f>Data!H9</f>
        <v>AYU SAFNA</v>
      </c>
      <c r="F14" s="586" t="str">
        <f>Data!I9</f>
        <v>P</v>
      </c>
      <c r="G14" s="588">
        <v>89</v>
      </c>
      <c r="H14" s="588">
        <v>98</v>
      </c>
      <c r="I14" s="588">
        <v>100</v>
      </c>
      <c r="J14" s="582"/>
      <c r="K14" s="582"/>
      <c r="L14" s="582"/>
      <c r="M14" s="582"/>
      <c r="N14" s="582"/>
      <c r="O14" s="588">
        <v>86</v>
      </c>
      <c r="P14" s="588">
        <v>93</v>
      </c>
      <c r="Q14" s="588">
        <v>95</v>
      </c>
      <c r="R14" s="473"/>
      <c r="S14" s="471"/>
      <c r="T14" s="472"/>
      <c r="U14" s="472"/>
      <c r="V14" s="472"/>
      <c r="W14" s="474">
        <f t="shared" si="9"/>
        <v>95.666666666666671</v>
      </c>
      <c r="X14" s="591">
        <f t="shared" si="10"/>
        <v>91.333333333333329</v>
      </c>
      <c r="Y14" s="588">
        <v>47</v>
      </c>
      <c r="Z14" s="475">
        <f t="shared" si="2"/>
        <v>78</v>
      </c>
      <c r="AA14" s="378" t="str">
        <f t="shared" si="3"/>
        <v>Menunjukkan penguasaan dalam memahami ariyah dan wadiah.</v>
      </c>
      <c r="AB14" s="379" t="str">
        <f t="shared" si="4"/>
        <v>Perlu bantuan dalam memahami penyembelihan, kurban dan akikah.</v>
      </c>
      <c r="AD14" s="377">
        <f t="shared" si="5"/>
        <v>100</v>
      </c>
      <c r="AE14" s="377">
        <f t="shared" si="6"/>
        <v>89</v>
      </c>
      <c r="AF14" s="377">
        <f t="shared" si="7"/>
        <v>3</v>
      </c>
      <c r="AG14" s="377">
        <f t="shared" si="8"/>
        <v>1</v>
      </c>
    </row>
    <row r="15" spans="1:35" ht="30" customHeight="1" x14ac:dyDescent="0.25">
      <c r="A15" s="261"/>
      <c r="B15" s="373">
        <v>6</v>
      </c>
      <c r="C15" s="124">
        <f>Data!F10</f>
        <v>2089</v>
      </c>
      <c r="D15" s="154" t="str">
        <f>Data!G10</f>
        <v>3098656100</v>
      </c>
      <c r="E15" s="154" t="str">
        <f>Data!H10</f>
        <v>DEWI AYU NURHALIZA</v>
      </c>
      <c r="F15" s="586" t="str">
        <f>Data!I10</f>
        <v>P</v>
      </c>
      <c r="G15" s="588">
        <v>87</v>
      </c>
      <c r="H15" s="588">
        <v>98</v>
      </c>
      <c r="I15" s="588">
        <v>95</v>
      </c>
      <c r="J15" s="582"/>
      <c r="K15" s="582"/>
      <c r="L15" s="582"/>
      <c r="M15" s="582"/>
      <c r="N15" s="582"/>
      <c r="O15" s="588">
        <v>86</v>
      </c>
      <c r="P15" s="588">
        <v>93</v>
      </c>
      <c r="Q15" s="588">
        <v>90</v>
      </c>
      <c r="R15" s="473"/>
      <c r="S15" s="471"/>
      <c r="T15" s="472"/>
      <c r="U15" s="472"/>
      <c r="V15" s="472"/>
      <c r="W15" s="474">
        <f t="shared" si="9"/>
        <v>93.333333333333329</v>
      </c>
      <c r="X15" s="591">
        <f t="shared" si="10"/>
        <v>89.666666666666671</v>
      </c>
      <c r="Y15" s="588">
        <v>51</v>
      </c>
      <c r="Z15" s="475">
        <f t="shared" si="2"/>
        <v>78</v>
      </c>
      <c r="AA15" s="378" t="str">
        <f t="shared" si="3"/>
        <v>Menunjukkan penguasaan dalam memahami jual beli, khiyar, qirad dan riba.</v>
      </c>
      <c r="AB15" s="379" t="str">
        <f t="shared" si="4"/>
        <v>Perlu bantuan dalam memahami penyembelihan, kurban dan akikah.</v>
      </c>
      <c r="AD15" s="377">
        <f t="shared" si="5"/>
        <v>98</v>
      </c>
      <c r="AE15" s="377">
        <f t="shared" si="6"/>
        <v>87</v>
      </c>
      <c r="AF15" s="377">
        <f t="shared" si="7"/>
        <v>2</v>
      </c>
      <c r="AG15" s="377">
        <f t="shared" si="8"/>
        <v>1</v>
      </c>
    </row>
    <row r="16" spans="1:35" ht="30" customHeight="1" x14ac:dyDescent="0.25">
      <c r="A16" s="261"/>
      <c r="B16" s="373">
        <v>7</v>
      </c>
      <c r="C16" s="124">
        <f>Data!F11</f>
        <v>2115</v>
      </c>
      <c r="D16" s="154" t="str">
        <f>Data!G11</f>
        <v>0105966564</v>
      </c>
      <c r="E16" s="154" t="str">
        <f>Data!H11</f>
        <v xml:space="preserve">FADLY ARYA PUTRA </v>
      </c>
      <c r="F16" s="586" t="str">
        <f>Data!I11</f>
        <v>L</v>
      </c>
      <c r="G16" s="588">
        <v>92</v>
      </c>
      <c r="H16" s="588">
        <v>94</v>
      </c>
      <c r="I16" s="588">
        <v>100</v>
      </c>
      <c r="J16" s="582"/>
      <c r="K16" s="582"/>
      <c r="L16" s="582"/>
      <c r="M16" s="582"/>
      <c r="N16" s="582"/>
      <c r="O16" s="588">
        <v>86</v>
      </c>
      <c r="P16" s="588">
        <v>86</v>
      </c>
      <c r="Q16" s="588">
        <v>90</v>
      </c>
      <c r="R16" s="473"/>
      <c r="S16" s="471"/>
      <c r="T16" s="472"/>
      <c r="U16" s="472"/>
      <c r="V16" s="472"/>
      <c r="W16" s="474">
        <f t="shared" si="9"/>
        <v>95.333333333333329</v>
      </c>
      <c r="X16" s="591">
        <f t="shared" si="10"/>
        <v>87.333333333333329</v>
      </c>
      <c r="Y16" s="588">
        <v>61</v>
      </c>
      <c r="Z16" s="475">
        <f t="shared" si="2"/>
        <v>81</v>
      </c>
      <c r="AA16" s="378" t="str">
        <f t="shared" si="3"/>
        <v>Menunjukkan penguasaan dalam memahami ariyah dan wadiah.</v>
      </c>
      <c r="AB16" s="379" t="str">
        <f t="shared" si="4"/>
        <v>Perlu bantuan dalam memahami penyembelihan, kurban dan akikah.</v>
      </c>
      <c r="AD16" s="377">
        <f t="shared" si="5"/>
        <v>100</v>
      </c>
      <c r="AE16" s="377">
        <f t="shared" si="6"/>
        <v>92</v>
      </c>
      <c r="AF16" s="377">
        <f t="shared" si="7"/>
        <v>3</v>
      </c>
      <c r="AG16" s="377">
        <f t="shared" si="8"/>
        <v>1</v>
      </c>
    </row>
    <row r="17" spans="1:33" ht="30" customHeight="1" x14ac:dyDescent="0.25">
      <c r="A17" s="261"/>
      <c r="B17" s="373">
        <v>8</v>
      </c>
      <c r="C17" s="124">
        <f>Data!F12</f>
        <v>2082</v>
      </c>
      <c r="D17" s="154" t="str">
        <f>Data!G12</f>
        <v>3092203012</v>
      </c>
      <c r="E17" s="154" t="str">
        <f>Data!H12</f>
        <v>ILHAM MAULANA</v>
      </c>
      <c r="F17" s="586" t="str">
        <f>Data!I12</f>
        <v>L</v>
      </c>
      <c r="G17" s="588">
        <v>93</v>
      </c>
      <c r="H17" s="588">
        <v>97</v>
      </c>
      <c r="I17" s="588">
        <v>100</v>
      </c>
      <c r="J17" s="582"/>
      <c r="K17" s="582"/>
      <c r="L17" s="582"/>
      <c r="M17" s="582"/>
      <c r="N17" s="582"/>
      <c r="O17" s="588">
        <v>86</v>
      </c>
      <c r="P17" s="588">
        <v>87</v>
      </c>
      <c r="Q17" s="588">
        <v>98</v>
      </c>
      <c r="R17" s="473"/>
      <c r="S17" s="471"/>
      <c r="T17" s="472"/>
      <c r="U17" s="472"/>
      <c r="V17" s="472"/>
      <c r="W17" s="474">
        <f t="shared" si="9"/>
        <v>96.666666666666671</v>
      </c>
      <c r="X17" s="591">
        <f t="shared" si="10"/>
        <v>90.333333333333329</v>
      </c>
      <c r="Y17" s="588">
        <v>57</v>
      </c>
      <c r="Z17" s="475">
        <f t="shared" si="2"/>
        <v>81</v>
      </c>
      <c r="AA17" s="378" t="str">
        <f t="shared" si="3"/>
        <v>Menunjukkan penguasaan dalam memahami ariyah dan wadiah.</v>
      </c>
      <c r="AB17" s="379" t="str">
        <f t="shared" si="4"/>
        <v>Perlu bantuan dalam memahami penyembelihan, kurban dan akikah.</v>
      </c>
      <c r="AD17" s="377">
        <f t="shared" si="5"/>
        <v>100</v>
      </c>
      <c r="AE17" s="377">
        <f t="shared" si="6"/>
        <v>93</v>
      </c>
      <c r="AF17" s="377">
        <f t="shared" si="7"/>
        <v>3</v>
      </c>
      <c r="AG17" s="377">
        <f t="shared" si="8"/>
        <v>1</v>
      </c>
    </row>
    <row r="18" spans="1:33" ht="30" customHeight="1" x14ac:dyDescent="0.25">
      <c r="A18" s="261"/>
      <c r="B18" s="373">
        <v>9</v>
      </c>
      <c r="C18" s="124">
        <f>Data!F13</f>
        <v>2088</v>
      </c>
      <c r="D18" s="154" t="str">
        <f>Data!G13</f>
        <v>3106632526</v>
      </c>
      <c r="E18" s="154" t="str">
        <f>Data!H13</f>
        <v>INDAH VIOLAFITRA</v>
      </c>
      <c r="F18" s="586" t="str">
        <f>Data!I13</f>
        <v>P</v>
      </c>
      <c r="G18" s="588">
        <v>87</v>
      </c>
      <c r="H18" s="588">
        <v>94</v>
      </c>
      <c r="I18" s="588">
        <v>100</v>
      </c>
      <c r="J18" s="582"/>
      <c r="K18" s="582"/>
      <c r="L18" s="582"/>
      <c r="M18" s="582"/>
      <c r="N18" s="582"/>
      <c r="O18" s="588">
        <v>86</v>
      </c>
      <c r="P18" s="588">
        <v>86</v>
      </c>
      <c r="Q18" s="588">
        <v>90</v>
      </c>
      <c r="R18" s="473"/>
      <c r="S18" s="471"/>
      <c r="T18" s="472"/>
      <c r="U18" s="472"/>
      <c r="V18" s="472"/>
      <c r="W18" s="474">
        <f t="shared" si="9"/>
        <v>93.666666666666671</v>
      </c>
      <c r="X18" s="591">
        <f t="shared" si="10"/>
        <v>87.333333333333329</v>
      </c>
      <c r="Y18" s="588">
        <v>51</v>
      </c>
      <c r="Z18" s="475">
        <f t="shared" si="2"/>
        <v>77</v>
      </c>
      <c r="AA18" s="378" t="str">
        <f t="shared" si="3"/>
        <v>Menunjukkan penguasaan dalam memahami ariyah dan wadiah.</v>
      </c>
      <c r="AB18" s="379" t="str">
        <f t="shared" si="4"/>
        <v>Perlu bantuan dalam memahami penyembelihan, kurban dan akikah.</v>
      </c>
      <c r="AD18" s="377">
        <f t="shared" si="5"/>
        <v>100</v>
      </c>
      <c r="AE18" s="377">
        <f t="shared" si="6"/>
        <v>87</v>
      </c>
      <c r="AF18" s="377">
        <f t="shared" si="7"/>
        <v>3</v>
      </c>
      <c r="AG18" s="377">
        <f t="shared" si="8"/>
        <v>1</v>
      </c>
    </row>
    <row r="19" spans="1:33" ht="30" customHeight="1" x14ac:dyDescent="0.25">
      <c r="A19" s="261"/>
      <c r="B19" s="373">
        <v>10</v>
      </c>
      <c r="C19" s="124">
        <f>Data!F14</f>
        <v>2109</v>
      </c>
      <c r="D19" s="154" t="str">
        <f>Data!G14</f>
        <v>3092608052</v>
      </c>
      <c r="E19" s="154" t="str">
        <f>Data!H14</f>
        <v>KEVIN FAHREZI</v>
      </c>
      <c r="F19" s="586" t="str">
        <f>Data!I14</f>
        <v>L</v>
      </c>
      <c r="G19" s="588">
        <v>92</v>
      </c>
      <c r="H19" s="588">
        <v>95</v>
      </c>
      <c r="I19" s="588">
        <v>100</v>
      </c>
      <c r="J19" s="582"/>
      <c r="K19" s="582"/>
      <c r="L19" s="582"/>
      <c r="M19" s="582"/>
      <c r="N19" s="582"/>
      <c r="O19" s="588">
        <v>86</v>
      </c>
      <c r="P19" s="588">
        <v>86</v>
      </c>
      <c r="Q19" s="588">
        <v>98</v>
      </c>
      <c r="R19" s="473"/>
      <c r="S19" s="471"/>
      <c r="T19" s="472"/>
      <c r="U19" s="472"/>
      <c r="V19" s="472"/>
      <c r="W19" s="474">
        <f t="shared" si="9"/>
        <v>95.666666666666671</v>
      </c>
      <c r="X19" s="591">
        <f t="shared" si="10"/>
        <v>90</v>
      </c>
      <c r="Y19" s="588">
        <v>57</v>
      </c>
      <c r="Z19" s="475">
        <f t="shared" si="2"/>
        <v>81</v>
      </c>
      <c r="AA19" s="378" t="str">
        <f t="shared" si="3"/>
        <v>Menunjukkan penguasaan dalam memahami ariyah dan wadiah.</v>
      </c>
      <c r="AB19" s="379" t="str">
        <f t="shared" si="4"/>
        <v>Perlu bantuan dalam memahami penyembelihan, kurban dan akikah.</v>
      </c>
      <c r="AD19" s="377">
        <f t="shared" si="5"/>
        <v>100</v>
      </c>
      <c r="AE19" s="377">
        <f t="shared" si="6"/>
        <v>92</v>
      </c>
      <c r="AF19" s="377">
        <f t="shared" si="7"/>
        <v>3</v>
      </c>
      <c r="AG19" s="377">
        <f t="shared" si="8"/>
        <v>1</v>
      </c>
    </row>
    <row r="20" spans="1:33" ht="30" customHeight="1" x14ac:dyDescent="0.25">
      <c r="A20" s="261"/>
      <c r="B20" s="373">
        <v>11</v>
      </c>
      <c r="C20" s="124">
        <f>Data!F15</f>
        <v>2096</v>
      </c>
      <c r="D20" s="154" t="str">
        <f>Data!G15</f>
        <v>0107523037</v>
      </c>
      <c r="E20" s="154" t="str">
        <f>Data!H15</f>
        <v>M. IZAM AZMI</v>
      </c>
      <c r="F20" s="586" t="str">
        <f>Data!I15</f>
        <v>L</v>
      </c>
      <c r="G20" s="588">
        <v>94</v>
      </c>
      <c r="H20" s="588">
        <v>95</v>
      </c>
      <c r="I20" s="588">
        <v>88</v>
      </c>
      <c r="J20" s="582"/>
      <c r="K20" s="582"/>
      <c r="L20" s="582"/>
      <c r="M20" s="582"/>
      <c r="N20" s="582"/>
      <c r="O20" s="588">
        <v>87</v>
      </c>
      <c r="P20" s="588">
        <v>89</v>
      </c>
      <c r="Q20" s="588">
        <v>87</v>
      </c>
      <c r="R20" s="473"/>
      <c r="S20" s="471"/>
      <c r="T20" s="472"/>
      <c r="U20" s="472"/>
      <c r="V20" s="472"/>
      <c r="W20" s="474">
        <f t="shared" si="9"/>
        <v>92.333333333333329</v>
      </c>
      <c r="X20" s="591">
        <f t="shared" si="10"/>
        <v>87.666666666666671</v>
      </c>
      <c r="Y20" s="588">
        <v>49</v>
      </c>
      <c r="Z20" s="475">
        <f t="shared" si="2"/>
        <v>76</v>
      </c>
      <c r="AA20" s="378" t="str">
        <f t="shared" si="3"/>
        <v>Menunjukkan penguasaan dalam memahami jual beli, khiyar, qirad dan riba.</v>
      </c>
      <c r="AB20" s="379" t="str">
        <f t="shared" si="4"/>
        <v>Perlu bantuan dalam memahami ariyah dan wadiah.</v>
      </c>
      <c r="AD20" s="377">
        <f t="shared" si="5"/>
        <v>95</v>
      </c>
      <c r="AE20" s="377">
        <f t="shared" si="6"/>
        <v>88</v>
      </c>
      <c r="AF20" s="377">
        <f t="shared" si="7"/>
        <v>2</v>
      </c>
      <c r="AG20" s="377">
        <f t="shared" si="8"/>
        <v>3</v>
      </c>
    </row>
    <row r="21" spans="1:33" ht="30" customHeight="1" x14ac:dyDescent="0.25">
      <c r="A21" s="261"/>
      <c r="B21" s="373">
        <v>12</v>
      </c>
      <c r="C21" s="124">
        <f>Data!F16</f>
        <v>2102</v>
      </c>
      <c r="D21" s="154" t="str">
        <f>Data!G16</f>
        <v>0104675982</v>
      </c>
      <c r="E21" s="154" t="str">
        <f>Data!H16</f>
        <v>M. RAFFY MAULA DANNY</v>
      </c>
      <c r="F21" s="586" t="str">
        <f>Data!I16</f>
        <v>L</v>
      </c>
      <c r="G21" s="588">
        <v>87</v>
      </c>
      <c r="H21" s="588">
        <v>100</v>
      </c>
      <c r="I21" s="588">
        <v>98</v>
      </c>
      <c r="J21" s="582"/>
      <c r="K21" s="582"/>
      <c r="L21" s="582"/>
      <c r="M21" s="582"/>
      <c r="N21" s="582"/>
      <c r="O21" s="588">
        <v>86</v>
      </c>
      <c r="P21" s="588">
        <v>90</v>
      </c>
      <c r="Q21" s="588">
        <v>98</v>
      </c>
      <c r="R21" s="473"/>
      <c r="S21" s="471"/>
      <c r="T21" s="472"/>
      <c r="U21" s="472"/>
      <c r="V21" s="472"/>
      <c r="W21" s="474">
        <f t="shared" si="9"/>
        <v>95</v>
      </c>
      <c r="X21" s="591">
        <f t="shared" si="10"/>
        <v>91.333333333333329</v>
      </c>
      <c r="Y21" s="588">
        <v>63</v>
      </c>
      <c r="Z21" s="475">
        <f t="shared" si="2"/>
        <v>83</v>
      </c>
      <c r="AA21" s="378" t="str">
        <f t="shared" si="3"/>
        <v>Menunjukkan penguasaan dalam memahami jual beli, khiyar, qirad dan riba.</v>
      </c>
      <c r="AB21" s="379" t="str">
        <f t="shared" si="4"/>
        <v>Perlu bantuan dalam memahami penyembelihan, kurban dan akikah.</v>
      </c>
      <c r="AD21" s="377">
        <f t="shared" si="5"/>
        <v>100</v>
      </c>
      <c r="AE21" s="377">
        <f t="shared" si="6"/>
        <v>87</v>
      </c>
      <c r="AF21" s="377">
        <f t="shared" si="7"/>
        <v>2</v>
      </c>
      <c r="AG21" s="377">
        <f t="shared" si="8"/>
        <v>1</v>
      </c>
    </row>
    <row r="22" spans="1:33" ht="30" customHeight="1" x14ac:dyDescent="0.25">
      <c r="A22" s="261"/>
      <c r="B22" s="373">
        <v>13</v>
      </c>
      <c r="C22" s="124">
        <f>Data!F17</f>
        <v>2090</v>
      </c>
      <c r="D22" s="154" t="str">
        <f>Data!G17</f>
        <v>3090477421</v>
      </c>
      <c r="E22" s="154" t="str">
        <f>Data!H17</f>
        <v>MARWAH RIANA</v>
      </c>
      <c r="F22" s="586" t="str">
        <f>Data!I17</f>
        <v>P</v>
      </c>
      <c r="G22" s="588">
        <v>92</v>
      </c>
      <c r="H22" s="588">
        <v>94</v>
      </c>
      <c r="I22" s="588">
        <v>100</v>
      </c>
      <c r="J22" s="582"/>
      <c r="K22" s="582"/>
      <c r="L22" s="582"/>
      <c r="M22" s="582"/>
      <c r="N22" s="582"/>
      <c r="O22" s="588">
        <v>86</v>
      </c>
      <c r="P22" s="588">
        <v>86</v>
      </c>
      <c r="Q22" s="588">
        <v>90</v>
      </c>
      <c r="R22" s="473"/>
      <c r="S22" s="471"/>
      <c r="T22" s="472"/>
      <c r="U22" s="472"/>
      <c r="V22" s="472"/>
      <c r="W22" s="474">
        <f t="shared" si="9"/>
        <v>95.333333333333329</v>
      </c>
      <c r="X22" s="591">
        <f t="shared" si="10"/>
        <v>87.333333333333329</v>
      </c>
      <c r="Y22" s="588">
        <v>68</v>
      </c>
      <c r="Z22" s="475">
        <f t="shared" si="2"/>
        <v>84</v>
      </c>
      <c r="AA22" s="378" t="str">
        <f t="shared" si="3"/>
        <v>Menunjukkan penguasaan dalam memahami ariyah dan wadiah.</v>
      </c>
      <c r="AB22" s="379" t="str">
        <f t="shared" si="4"/>
        <v>Perlu bantuan dalam memahami penyembelihan, kurban dan akikah.</v>
      </c>
      <c r="AD22" s="377">
        <f t="shared" si="5"/>
        <v>100</v>
      </c>
      <c r="AE22" s="377">
        <f t="shared" si="6"/>
        <v>92</v>
      </c>
      <c r="AF22" s="377">
        <f t="shared" si="7"/>
        <v>3</v>
      </c>
      <c r="AG22" s="377">
        <f t="shared" si="8"/>
        <v>1</v>
      </c>
    </row>
    <row r="23" spans="1:33" ht="30" customHeight="1" x14ac:dyDescent="0.25">
      <c r="A23" s="261"/>
      <c r="B23" s="373">
        <v>14</v>
      </c>
      <c r="C23" s="124">
        <f>Data!F18</f>
        <v>2105</v>
      </c>
      <c r="D23" s="154" t="str">
        <f>Data!G18</f>
        <v>3086284599</v>
      </c>
      <c r="E23" s="154" t="str">
        <f>Data!H18</f>
        <v>MUH. SYIFA' BAYU AJI</v>
      </c>
      <c r="F23" s="586" t="str">
        <f>Data!I18</f>
        <v>L</v>
      </c>
      <c r="G23" s="588">
        <v>97</v>
      </c>
      <c r="H23" s="588">
        <v>98</v>
      </c>
      <c r="I23" s="588">
        <v>92</v>
      </c>
      <c r="J23" s="582"/>
      <c r="K23" s="582"/>
      <c r="L23" s="582"/>
      <c r="M23" s="582"/>
      <c r="N23" s="582"/>
      <c r="O23" s="588">
        <v>91</v>
      </c>
      <c r="P23" s="588">
        <v>93</v>
      </c>
      <c r="Q23" s="588">
        <v>92</v>
      </c>
      <c r="R23" s="473"/>
      <c r="S23" s="471"/>
      <c r="T23" s="472"/>
      <c r="U23" s="472"/>
      <c r="V23" s="472"/>
      <c r="W23" s="474">
        <f t="shared" si="9"/>
        <v>95.666666666666671</v>
      </c>
      <c r="X23" s="591">
        <f t="shared" si="10"/>
        <v>92</v>
      </c>
      <c r="Y23" s="588">
        <v>40</v>
      </c>
      <c r="Z23" s="475">
        <f t="shared" si="2"/>
        <v>76</v>
      </c>
      <c r="AA23" s="378" t="str">
        <f t="shared" si="3"/>
        <v>Menunjukkan penguasaan dalam memahami jual beli, khiyar, qirad dan riba.</v>
      </c>
      <c r="AB23" s="379" t="str">
        <f t="shared" si="4"/>
        <v>Perlu bantuan dalam memahami ariyah dan wadiah.</v>
      </c>
      <c r="AD23" s="377">
        <f t="shared" si="5"/>
        <v>98</v>
      </c>
      <c r="AE23" s="377">
        <f t="shared" si="6"/>
        <v>92</v>
      </c>
      <c r="AF23" s="377">
        <f t="shared" si="7"/>
        <v>2</v>
      </c>
      <c r="AG23" s="377">
        <f t="shared" si="8"/>
        <v>3</v>
      </c>
    </row>
    <row r="24" spans="1:33" ht="30" customHeight="1" x14ac:dyDescent="0.25">
      <c r="A24" s="261"/>
      <c r="B24" s="373">
        <v>15</v>
      </c>
      <c r="C24" s="124">
        <f>Data!F19</f>
        <v>2079</v>
      </c>
      <c r="D24" s="154" t="str">
        <f>Data!G19</f>
        <v>0102646736</v>
      </c>
      <c r="E24" s="154" t="str">
        <f>Data!H19</f>
        <v>MUHAMMAD FATIKHUL ILMI</v>
      </c>
      <c r="F24" s="586" t="str">
        <f>Data!I19</f>
        <v>L</v>
      </c>
      <c r="G24" s="588">
        <v>100</v>
      </c>
      <c r="H24" s="588">
        <v>98</v>
      </c>
      <c r="I24" s="588">
        <v>88</v>
      </c>
      <c r="J24" s="582"/>
      <c r="K24" s="582"/>
      <c r="L24" s="582"/>
      <c r="M24" s="582"/>
      <c r="N24" s="582"/>
      <c r="O24" s="588">
        <v>98</v>
      </c>
      <c r="P24" s="588">
        <v>96</v>
      </c>
      <c r="Q24" s="588">
        <v>98</v>
      </c>
      <c r="R24" s="473"/>
      <c r="S24" s="471"/>
      <c r="T24" s="472"/>
      <c r="U24" s="472"/>
      <c r="V24" s="472"/>
      <c r="W24" s="474">
        <f t="shared" si="9"/>
        <v>95.333333333333329</v>
      </c>
      <c r="X24" s="591">
        <f t="shared" si="10"/>
        <v>97.333333333333329</v>
      </c>
      <c r="Y24" s="588">
        <v>51</v>
      </c>
      <c r="Z24" s="475">
        <f t="shared" si="2"/>
        <v>81</v>
      </c>
      <c r="AA24" s="378" t="str">
        <f t="shared" si="3"/>
        <v>Menunjukkan penguasaan dalam memahami penyembelihan, kurban dan akikah.</v>
      </c>
      <c r="AB24" s="379" t="str">
        <f t="shared" si="4"/>
        <v>Perlu bantuan dalam memahami ariyah dan wadiah.</v>
      </c>
      <c r="AD24" s="377">
        <f t="shared" si="5"/>
        <v>100</v>
      </c>
      <c r="AE24" s="377">
        <f t="shared" si="6"/>
        <v>88</v>
      </c>
      <c r="AF24" s="377">
        <f t="shared" si="7"/>
        <v>1</v>
      </c>
      <c r="AG24" s="377">
        <f t="shared" si="8"/>
        <v>3</v>
      </c>
    </row>
    <row r="25" spans="1:33" ht="30" customHeight="1" x14ac:dyDescent="0.25">
      <c r="A25" s="261"/>
      <c r="B25" s="373">
        <v>16</v>
      </c>
      <c r="C25" s="124">
        <f>Data!F20</f>
        <v>2106</v>
      </c>
      <c r="D25" s="154" t="str">
        <f>Data!G20</f>
        <v>3117077014</v>
      </c>
      <c r="E25" s="154" t="str">
        <f>Data!H20</f>
        <v>MUHAMMAD RAZIF KASYAFANI</v>
      </c>
      <c r="F25" s="586" t="str">
        <f>Data!I20</f>
        <v>L</v>
      </c>
      <c r="G25" s="588">
        <v>87</v>
      </c>
      <c r="H25" s="588">
        <v>94</v>
      </c>
      <c r="I25" s="588">
        <v>98</v>
      </c>
      <c r="J25" s="582"/>
      <c r="K25" s="582"/>
      <c r="L25" s="582"/>
      <c r="M25" s="582"/>
      <c r="N25" s="582"/>
      <c r="O25" s="588">
        <v>86</v>
      </c>
      <c r="P25" s="588">
        <v>86</v>
      </c>
      <c r="Q25" s="588">
        <v>95</v>
      </c>
      <c r="R25" s="473"/>
      <c r="S25" s="471"/>
      <c r="T25" s="472"/>
      <c r="U25" s="472"/>
      <c r="V25" s="472"/>
      <c r="W25" s="474">
        <f t="shared" si="9"/>
        <v>93</v>
      </c>
      <c r="X25" s="591">
        <f t="shared" si="10"/>
        <v>89</v>
      </c>
      <c r="Y25" s="588">
        <v>52</v>
      </c>
      <c r="Z25" s="475">
        <f t="shared" si="2"/>
        <v>78</v>
      </c>
      <c r="AA25" s="378" t="str">
        <f t="shared" si="3"/>
        <v>Menunjukkan penguasaan dalam memahami ariyah dan wadiah.</v>
      </c>
      <c r="AB25" s="379" t="str">
        <f t="shared" si="4"/>
        <v>Perlu bantuan dalam memahami penyembelihan, kurban dan akikah.</v>
      </c>
      <c r="AD25" s="377">
        <f t="shared" si="5"/>
        <v>98</v>
      </c>
      <c r="AE25" s="377">
        <f t="shared" si="6"/>
        <v>87</v>
      </c>
      <c r="AF25" s="377">
        <f t="shared" si="7"/>
        <v>3</v>
      </c>
      <c r="AG25" s="377">
        <f t="shared" si="8"/>
        <v>1</v>
      </c>
    </row>
    <row r="26" spans="1:33" ht="30" customHeight="1" x14ac:dyDescent="0.25">
      <c r="A26" s="261"/>
      <c r="B26" s="373">
        <v>17</v>
      </c>
      <c r="C26" s="124">
        <f>Data!F21</f>
        <v>2092</v>
      </c>
      <c r="D26" s="154" t="str">
        <f>Data!G21</f>
        <v>3098715690</v>
      </c>
      <c r="E26" s="154" t="str">
        <f>Data!H21</f>
        <v>NAZILATUN NIKMAH</v>
      </c>
      <c r="F26" s="586" t="str">
        <f>Data!I21</f>
        <v>P</v>
      </c>
      <c r="G26" s="588">
        <v>90</v>
      </c>
      <c r="H26" s="588">
        <v>94</v>
      </c>
      <c r="I26" s="588">
        <v>100</v>
      </c>
      <c r="J26" s="582"/>
      <c r="K26" s="582"/>
      <c r="L26" s="582"/>
      <c r="M26" s="582"/>
      <c r="N26" s="582"/>
      <c r="O26" s="588">
        <v>86</v>
      </c>
      <c r="P26" s="588">
        <v>86</v>
      </c>
      <c r="Q26" s="588">
        <v>90</v>
      </c>
      <c r="R26" s="473"/>
      <c r="S26" s="471"/>
      <c r="T26" s="472"/>
      <c r="U26" s="472"/>
      <c r="V26" s="472"/>
      <c r="W26" s="474">
        <f t="shared" si="9"/>
        <v>94.666666666666671</v>
      </c>
      <c r="X26" s="591">
        <f t="shared" si="10"/>
        <v>87.333333333333329</v>
      </c>
      <c r="Y26" s="588">
        <v>71</v>
      </c>
      <c r="Z26" s="475">
        <f t="shared" si="2"/>
        <v>84</v>
      </c>
      <c r="AA26" s="378" t="str">
        <f t="shared" si="3"/>
        <v>Menunjukkan penguasaan dalam memahami ariyah dan wadiah.</v>
      </c>
      <c r="AB26" s="379" t="str">
        <f t="shared" si="4"/>
        <v>Perlu bantuan dalam memahami penyembelihan, kurban dan akikah.</v>
      </c>
      <c r="AD26" s="377">
        <f t="shared" si="5"/>
        <v>100</v>
      </c>
      <c r="AE26" s="377">
        <f t="shared" si="6"/>
        <v>90</v>
      </c>
      <c r="AF26" s="377">
        <f t="shared" si="7"/>
        <v>3</v>
      </c>
      <c r="AG26" s="377">
        <f t="shared" si="8"/>
        <v>1</v>
      </c>
    </row>
    <row r="27" spans="1:33" ht="30" customHeight="1" x14ac:dyDescent="0.25">
      <c r="A27" s="261"/>
      <c r="B27" s="373">
        <v>18</v>
      </c>
      <c r="C27" s="124">
        <f>Data!F22</f>
        <v>2114</v>
      </c>
      <c r="D27" s="154" t="str">
        <f>Data!G22</f>
        <v>0095372418</v>
      </c>
      <c r="E27" s="154" t="str">
        <f>Data!H22</f>
        <v>NIRMALA MAHARANI</v>
      </c>
      <c r="F27" s="586" t="str">
        <f>Data!I22</f>
        <v>P</v>
      </c>
      <c r="G27" s="588">
        <v>90</v>
      </c>
      <c r="H27" s="588">
        <v>100</v>
      </c>
      <c r="I27" s="588">
        <v>98</v>
      </c>
      <c r="J27" s="582"/>
      <c r="K27" s="582"/>
      <c r="L27" s="582"/>
      <c r="M27" s="582"/>
      <c r="N27" s="582"/>
      <c r="O27" s="588">
        <v>86</v>
      </c>
      <c r="P27" s="588">
        <v>90</v>
      </c>
      <c r="Q27" s="588">
        <v>98</v>
      </c>
      <c r="R27" s="473"/>
      <c r="S27" s="471"/>
      <c r="T27" s="472"/>
      <c r="U27" s="472"/>
      <c r="V27" s="472"/>
      <c r="W27" s="474">
        <f t="shared" si="9"/>
        <v>96</v>
      </c>
      <c r="X27" s="591">
        <f t="shared" si="10"/>
        <v>91.333333333333329</v>
      </c>
      <c r="Y27" s="588">
        <v>68</v>
      </c>
      <c r="Z27" s="475">
        <f t="shared" si="2"/>
        <v>85</v>
      </c>
      <c r="AA27" s="378" t="str">
        <f t="shared" si="3"/>
        <v>Menunjukkan penguasaan dalam memahami jual beli, khiyar, qirad dan riba.</v>
      </c>
      <c r="AB27" s="379" t="str">
        <f t="shared" si="4"/>
        <v>Perlu bantuan dalam memahami penyembelihan, kurban dan akikah.</v>
      </c>
      <c r="AD27" s="377">
        <f t="shared" si="5"/>
        <v>100</v>
      </c>
      <c r="AE27" s="377">
        <f t="shared" si="6"/>
        <v>90</v>
      </c>
      <c r="AF27" s="377">
        <f t="shared" si="7"/>
        <v>2</v>
      </c>
      <c r="AG27" s="377">
        <f t="shared" si="8"/>
        <v>1</v>
      </c>
    </row>
    <row r="28" spans="1:33" ht="30" customHeight="1" x14ac:dyDescent="0.25">
      <c r="A28" s="261"/>
      <c r="B28" s="373">
        <v>19</v>
      </c>
      <c r="C28" s="124">
        <f>Data!F23</f>
        <v>2149</v>
      </c>
      <c r="D28" s="154" t="str">
        <f>Data!G23</f>
        <v>3100029460</v>
      </c>
      <c r="E28" s="154" t="str">
        <f>Data!H23</f>
        <v>NOR ALIA SILFA</v>
      </c>
      <c r="F28" s="586" t="str">
        <f>Data!I23</f>
        <v>P</v>
      </c>
      <c r="G28" s="588">
        <v>90</v>
      </c>
      <c r="H28" s="588">
        <v>94</v>
      </c>
      <c r="I28" s="588">
        <v>100</v>
      </c>
      <c r="J28" s="582"/>
      <c r="K28" s="582"/>
      <c r="L28" s="582"/>
      <c r="M28" s="582"/>
      <c r="N28" s="582"/>
      <c r="O28" s="588">
        <v>86</v>
      </c>
      <c r="P28" s="588">
        <v>86</v>
      </c>
      <c r="Q28" s="588">
        <v>98</v>
      </c>
      <c r="R28" s="473"/>
      <c r="S28" s="471"/>
      <c r="T28" s="472"/>
      <c r="U28" s="472"/>
      <c r="V28" s="472"/>
      <c r="W28" s="474">
        <f t="shared" si="9"/>
        <v>94.666666666666671</v>
      </c>
      <c r="X28" s="591">
        <f t="shared" si="10"/>
        <v>90</v>
      </c>
      <c r="Y28" s="588">
        <v>57</v>
      </c>
      <c r="Z28" s="475">
        <f t="shared" si="2"/>
        <v>81</v>
      </c>
      <c r="AA28" s="378" t="str">
        <f t="shared" si="3"/>
        <v>Menunjukkan penguasaan dalam memahami ariyah dan wadiah.</v>
      </c>
      <c r="AB28" s="379" t="str">
        <f t="shared" si="4"/>
        <v>Perlu bantuan dalam memahami penyembelihan, kurban dan akikah.</v>
      </c>
      <c r="AD28" s="377">
        <f t="shared" si="5"/>
        <v>100</v>
      </c>
      <c r="AE28" s="377">
        <f t="shared" si="6"/>
        <v>90</v>
      </c>
      <c r="AF28" s="377">
        <f t="shared" si="7"/>
        <v>3</v>
      </c>
      <c r="AG28" s="377">
        <f t="shared" si="8"/>
        <v>1</v>
      </c>
    </row>
    <row r="29" spans="1:33" ht="30" customHeight="1" x14ac:dyDescent="0.25">
      <c r="A29" s="261"/>
      <c r="B29" s="373">
        <v>20</v>
      </c>
      <c r="C29" s="124">
        <f>Data!F24</f>
        <v>2110</v>
      </c>
      <c r="D29" s="154" t="str">
        <f>Data!G24</f>
        <v>0098467142</v>
      </c>
      <c r="E29" s="154" t="str">
        <f>Data!H24</f>
        <v>NUR MUTIA</v>
      </c>
      <c r="F29" s="586" t="str">
        <f>Data!I24</f>
        <v>P</v>
      </c>
      <c r="G29" s="588">
        <v>93</v>
      </c>
      <c r="H29" s="588">
        <v>95</v>
      </c>
      <c r="I29" s="588">
        <v>96</v>
      </c>
      <c r="J29" s="582"/>
      <c r="K29" s="582"/>
      <c r="L29" s="582"/>
      <c r="M29" s="582"/>
      <c r="N29" s="582"/>
      <c r="O29" s="588">
        <v>92</v>
      </c>
      <c r="P29" s="588">
        <v>91</v>
      </c>
      <c r="Q29" s="588">
        <v>93</v>
      </c>
      <c r="R29" s="473"/>
      <c r="S29" s="471"/>
      <c r="T29" s="472"/>
      <c r="U29" s="472"/>
      <c r="V29" s="472"/>
      <c r="W29" s="474">
        <f t="shared" si="9"/>
        <v>94.666666666666671</v>
      </c>
      <c r="X29" s="591">
        <f t="shared" si="10"/>
        <v>92</v>
      </c>
      <c r="Y29" s="588">
        <v>40</v>
      </c>
      <c r="Z29" s="475">
        <f t="shared" si="2"/>
        <v>76</v>
      </c>
      <c r="AA29" s="378" t="str">
        <f t="shared" si="3"/>
        <v>Menunjukkan penguasaan dalam memahami ariyah dan wadiah.</v>
      </c>
      <c r="AB29" s="379" t="str">
        <f t="shared" si="4"/>
        <v>Perlu bantuan dalam memahami penyembelihan, kurban dan akikah.</v>
      </c>
      <c r="AD29" s="377">
        <f t="shared" si="5"/>
        <v>96</v>
      </c>
      <c r="AE29" s="377">
        <f t="shared" si="6"/>
        <v>93</v>
      </c>
      <c r="AF29" s="377">
        <f t="shared" si="7"/>
        <v>3</v>
      </c>
      <c r="AG29" s="377">
        <f t="shared" si="8"/>
        <v>1</v>
      </c>
    </row>
    <row r="30" spans="1:33" ht="30" customHeight="1" x14ac:dyDescent="0.25">
      <c r="A30" s="261"/>
      <c r="B30" s="373">
        <v>21</v>
      </c>
      <c r="C30" s="124">
        <f>Data!F25</f>
        <v>2098</v>
      </c>
      <c r="D30" s="154" t="str">
        <f>Data!G25</f>
        <v>3101119122</v>
      </c>
      <c r="E30" s="154" t="str">
        <f>Data!H25</f>
        <v>ROHMAT HIDAYAT</v>
      </c>
      <c r="F30" s="586" t="str">
        <f>Data!I25</f>
        <v>L</v>
      </c>
      <c r="G30" s="588">
        <v>87</v>
      </c>
      <c r="H30" s="588">
        <v>94</v>
      </c>
      <c r="I30" s="588">
        <v>100</v>
      </c>
      <c r="J30" s="582"/>
      <c r="K30" s="582"/>
      <c r="L30" s="582"/>
      <c r="M30" s="582"/>
      <c r="N30" s="582"/>
      <c r="O30" s="588">
        <v>86</v>
      </c>
      <c r="P30" s="588">
        <v>86</v>
      </c>
      <c r="Q30" s="588">
        <v>98</v>
      </c>
      <c r="R30" s="473"/>
      <c r="S30" s="471"/>
      <c r="T30" s="472"/>
      <c r="U30" s="472"/>
      <c r="V30" s="472"/>
      <c r="W30" s="474">
        <f t="shared" si="9"/>
        <v>93.666666666666671</v>
      </c>
      <c r="X30" s="591">
        <f t="shared" si="10"/>
        <v>90</v>
      </c>
      <c r="Y30" s="588">
        <v>45</v>
      </c>
      <c r="Z30" s="475">
        <f t="shared" si="2"/>
        <v>76</v>
      </c>
      <c r="AA30" s="378" t="str">
        <f t="shared" si="3"/>
        <v>Menunjukkan penguasaan dalam memahami ariyah dan wadiah.</v>
      </c>
      <c r="AB30" s="379" t="str">
        <f t="shared" si="4"/>
        <v>Perlu bantuan dalam memahami penyembelihan, kurban dan akikah.</v>
      </c>
      <c r="AD30" s="377">
        <f t="shared" si="5"/>
        <v>100</v>
      </c>
      <c r="AE30" s="377">
        <f t="shared" si="6"/>
        <v>87</v>
      </c>
      <c r="AF30" s="377">
        <f t="shared" si="7"/>
        <v>3</v>
      </c>
      <c r="AG30" s="377">
        <f t="shared" si="8"/>
        <v>1</v>
      </c>
    </row>
    <row r="31" spans="1:33" ht="30" customHeight="1" x14ac:dyDescent="0.25">
      <c r="A31" s="261"/>
      <c r="B31" s="373">
        <v>22</v>
      </c>
      <c r="C31" s="124">
        <f>Data!F26</f>
        <v>2080</v>
      </c>
      <c r="D31" s="154" t="str">
        <f>Data!G26</f>
        <v>0091657289</v>
      </c>
      <c r="E31" s="154" t="str">
        <f>Data!H26</f>
        <v>SABRINA OKTAVIANI</v>
      </c>
      <c r="F31" s="586" t="str">
        <f>Data!I26</f>
        <v>P</v>
      </c>
      <c r="G31" s="588">
        <v>87</v>
      </c>
      <c r="H31" s="588">
        <v>90</v>
      </c>
      <c r="I31" s="588">
        <v>100</v>
      </c>
      <c r="J31" s="582"/>
      <c r="K31" s="582"/>
      <c r="L31" s="582"/>
      <c r="M31" s="582"/>
      <c r="N31" s="582"/>
      <c r="O31" s="588">
        <v>86</v>
      </c>
      <c r="P31" s="588">
        <v>86</v>
      </c>
      <c r="Q31" s="588">
        <v>98</v>
      </c>
      <c r="R31" s="473"/>
      <c r="S31" s="471"/>
      <c r="T31" s="472"/>
      <c r="U31" s="472"/>
      <c r="V31" s="472"/>
      <c r="W31" s="474">
        <f t="shared" si="9"/>
        <v>92.333333333333329</v>
      </c>
      <c r="X31" s="591">
        <f t="shared" si="10"/>
        <v>90</v>
      </c>
      <c r="Y31" s="588">
        <v>53</v>
      </c>
      <c r="Z31" s="475">
        <f t="shared" si="2"/>
        <v>78</v>
      </c>
      <c r="AA31" s="378" t="str">
        <f t="shared" si="3"/>
        <v>Menunjukkan penguasaan dalam memahami ariyah dan wadiah.</v>
      </c>
      <c r="AB31" s="379" t="str">
        <f t="shared" si="4"/>
        <v>Perlu bantuan dalam memahami penyembelihan, kurban dan akikah.</v>
      </c>
      <c r="AD31" s="377">
        <f t="shared" si="5"/>
        <v>100</v>
      </c>
      <c r="AE31" s="377">
        <f t="shared" si="6"/>
        <v>87</v>
      </c>
      <c r="AF31" s="377">
        <f t="shared" si="7"/>
        <v>3</v>
      </c>
      <c r="AG31" s="377">
        <f t="shared" si="8"/>
        <v>1</v>
      </c>
    </row>
    <row r="32" spans="1:33" s="512" customFormat="1" ht="30" customHeight="1" x14ac:dyDescent="0.25">
      <c r="A32" s="261"/>
      <c r="B32" s="373">
        <v>23</v>
      </c>
      <c r="C32" s="124">
        <f>Data!F27</f>
        <v>2101</v>
      </c>
      <c r="D32" s="154" t="str">
        <f>Data!G27</f>
        <v>0072355816</v>
      </c>
      <c r="E32" s="154" t="str">
        <f>Data!H27</f>
        <v>TRI MULIA SAPUTRA</v>
      </c>
      <c r="F32" s="586" t="str">
        <f>Data!I27</f>
        <v>L</v>
      </c>
      <c r="G32" s="588">
        <v>97</v>
      </c>
      <c r="H32" s="588">
        <v>100</v>
      </c>
      <c r="I32" s="588">
        <v>98</v>
      </c>
      <c r="J32" s="582"/>
      <c r="K32" s="582"/>
      <c r="L32" s="582"/>
      <c r="M32" s="582"/>
      <c r="N32" s="582"/>
      <c r="O32" s="588">
        <v>87</v>
      </c>
      <c r="P32" s="588">
        <v>98</v>
      </c>
      <c r="Q32" s="588">
        <v>98</v>
      </c>
      <c r="R32" s="473"/>
      <c r="S32" s="471"/>
      <c r="T32" s="472"/>
      <c r="U32" s="472"/>
      <c r="V32" s="472"/>
      <c r="W32" s="474">
        <f t="shared" si="9"/>
        <v>98.333333333333329</v>
      </c>
      <c r="X32" s="591">
        <f t="shared" si="10"/>
        <v>94.333333333333329</v>
      </c>
      <c r="Y32" s="588">
        <v>70</v>
      </c>
      <c r="Z32" s="475">
        <f t="shared" si="2"/>
        <v>88</v>
      </c>
      <c r="AA32" s="378" t="str">
        <f t="shared" si="3"/>
        <v>Menunjukkan penguasaan dalam memahami jual beli, khiyar, qirad dan riba.</v>
      </c>
      <c r="AB32" s="379" t="str">
        <f t="shared" si="4"/>
        <v>Perlu bantuan dalam memahami penyembelihan, kurban dan akikah.</v>
      </c>
      <c r="AD32" s="377">
        <f t="shared" si="5"/>
        <v>100</v>
      </c>
      <c r="AE32" s="377">
        <f t="shared" si="6"/>
        <v>97</v>
      </c>
      <c r="AF32" s="377">
        <f t="shared" si="7"/>
        <v>2</v>
      </c>
      <c r="AG32" s="377">
        <f t="shared" si="8"/>
        <v>1</v>
      </c>
    </row>
    <row r="33" spans="1:33" s="512" customFormat="1" ht="30" customHeight="1" x14ac:dyDescent="0.25">
      <c r="A33" s="261"/>
      <c r="B33" s="373">
        <v>24</v>
      </c>
      <c r="C33" s="124"/>
      <c r="D33" s="154"/>
      <c r="E33" s="154"/>
      <c r="F33" s="154"/>
      <c r="G33" s="501"/>
      <c r="H33" s="501"/>
      <c r="I33" s="477"/>
      <c r="J33" s="477"/>
      <c r="K33" s="477"/>
      <c r="L33" s="477"/>
      <c r="M33" s="477"/>
      <c r="N33" s="477"/>
      <c r="O33" s="502"/>
      <c r="P33" s="501"/>
      <c r="Q33" s="501"/>
      <c r="R33" s="471"/>
      <c r="S33" s="471"/>
      <c r="T33" s="472"/>
      <c r="U33" s="472"/>
      <c r="V33" s="472"/>
      <c r="W33" s="474" t="e">
        <f t="shared" si="9"/>
        <v>#DIV/0!</v>
      </c>
      <c r="X33" s="474" t="e">
        <f t="shared" si="10"/>
        <v>#DIV/0!</v>
      </c>
      <c r="Y33" s="501"/>
      <c r="Z33" s="475" t="str">
        <f t="shared" si="2"/>
        <v/>
      </c>
      <c r="AA33" s="378" t="str">
        <f t="shared" si="3"/>
        <v/>
      </c>
      <c r="AB33" s="379" t="str">
        <f t="shared" si="4"/>
        <v/>
      </c>
      <c r="AD33" s="377">
        <f t="shared" si="5"/>
        <v>0</v>
      </c>
      <c r="AE33" s="377">
        <f t="shared" si="6"/>
        <v>0</v>
      </c>
      <c r="AF33" s="377" t="e">
        <f t="shared" si="7"/>
        <v>#N/A</v>
      </c>
      <c r="AG33" s="377" t="e">
        <f t="shared" si="8"/>
        <v>#N/A</v>
      </c>
    </row>
    <row r="34" spans="1:33" s="512" customFormat="1" ht="30" customHeight="1" x14ac:dyDescent="0.25">
      <c r="A34" s="261"/>
      <c r="B34" s="373">
        <v>25</v>
      </c>
      <c r="C34" s="124"/>
      <c r="D34" s="154"/>
      <c r="E34" s="154"/>
      <c r="F34" s="154"/>
      <c r="G34" s="471"/>
      <c r="H34" s="471"/>
      <c r="I34" s="472"/>
      <c r="J34" s="472"/>
      <c r="K34" s="472"/>
      <c r="L34" s="472"/>
      <c r="M34" s="472"/>
      <c r="N34" s="472"/>
      <c r="O34" s="473"/>
      <c r="P34" s="471"/>
      <c r="Q34" s="471"/>
      <c r="R34" s="471"/>
      <c r="S34" s="471"/>
      <c r="T34" s="472"/>
      <c r="U34" s="472"/>
      <c r="V34" s="472"/>
      <c r="W34" s="474" t="e">
        <f t="shared" si="9"/>
        <v>#DIV/0!</v>
      </c>
      <c r="X34" s="474" t="e">
        <f t="shared" si="10"/>
        <v>#DIV/0!</v>
      </c>
      <c r="Y34" s="471"/>
      <c r="Z34" s="475" t="str">
        <f t="shared" si="2"/>
        <v/>
      </c>
      <c r="AA34" s="378" t="str">
        <f t="shared" si="3"/>
        <v/>
      </c>
      <c r="AB34" s="379" t="str">
        <f t="shared" si="4"/>
        <v/>
      </c>
      <c r="AD34" s="377">
        <f t="shared" si="5"/>
        <v>0</v>
      </c>
      <c r="AE34" s="377">
        <f t="shared" si="6"/>
        <v>0</v>
      </c>
      <c r="AF34" s="377" t="e">
        <f t="shared" si="7"/>
        <v>#N/A</v>
      </c>
      <c r="AG34" s="377" t="e">
        <f t="shared" si="8"/>
        <v>#N/A</v>
      </c>
    </row>
    <row r="35" spans="1:33" s="512" customFormat="1" ht="30" customHeight="1" x14ac:dyDescent="0.25">
      <c r="A35" s="261"/>
      <c r="B35" s="373">
        <v>26</v>
      </c>
      <c r="C35" s="124"/>
      <c r="D35" s="154"/>
      <c r="E35" s="154"/>
      <c r="F35" s="154"/>
      <c r="G35" s="471"/>
      <c r="H35" s="471"/>
      <c r="I35" s="472"/>
      <c r="J35" s="472"/>
      <c r="K35" s="472"/>
      <c r="L35" s="472"/>
      <c r="M35" s="472"/>
      <c r="N35" s="472"/>
      <c r="O35" s="473"/>
      <c r="P35" s="471"/>
      <c r="Q35" s="471"/>
      <c r="R35" s="471"/>
      <c r="S35" s="471"/>
      <c r="T35" s="472"/>
      <c r="U35" s="472"/>
      <c r="V35" s="472"/>
      <c r="W35" s="474" t="e">
        <f t="shared" si="9"/>
        <v>#DIV/0!</v>
      </c>
      <c r="X35" s="474" t="e">
        <f t="shared" si="10"/>
        <v>#DIV/0!</v>
      </c>
      <c r="Y35" s="471"/>
      <c r="Z35" s="475" t="str">
        <f t="shared" si="2"/>
        <v/>
      </c>
      <c r="AA35" s="378" t="str">
        <f t="shared" si="3"/>
        <v/>
      </c>
      <c r="AB35" s="379" t="str">
        <f t="shared" si="4"/>
        <v/>
      </c>
      <c r="AD35" s="377">
        <f t="shared" si="5"/>
        <v>0</v>
      </c>
      <c r="AE35" s="377">
        <f t="shared" si="6"/>
        <v>0</v>
      </c>
      <c r="AF35" s="377" t="e">
        <f t="shared" si="7"/>
        <v>#N/A</v>
      </c>
      <c r="AG35" s="377" t="e">
        <f t="shared" si="8"/>
        <v>#N/A</v>
      </c>
    </row>
    <row r="36" spans="1:33" s="512" customFormat="1" ht="30" customHeight="1" x14ac:dyDescent="0.25">
      <c r="A36" s="261"/>
      <c r="B36" s="373">
        <v>27</v>
      </c>
      <c r="C36" s="124"/>
      <c r="D36" s="154"/>
      <c r="E36" s="154"/>
      <c r="F36" s="154"/>
      <c r="G36" s="471"/>
      <c r="H36" s="471"/>
      <c r="I36" s="472"/>
      <c r="J36" s="472"/>
      <c r="K36" s="472"/>
      <c r="L36" s="472"/>
      <c r="M36" s="472"/>
      <c r="N36" s="472"/>
      <c r="O36" s="473"/>
      <c r="P36" s="471"/>
      <c r="Q36" s="471"/>
      <c r="R36" s="471"/>
      <c r="S36" s="471"/>
      <c r="T36" s="472"/>
      <c r="U36" s="472"/>
      <c r="V36" s="472"/>
      <c r="W36" s="474" t="e">
        <f t="shared" si="9"/>
        <v>#DIV/0!</v>
      </c>
      <c r="X36" s="474" t="e">
        <f t="shared" si="10"/>
        <v>#DIV/0!</v>
      </c>
      <c r="Y36" s="471"/>
      <c r="Z36" s="475" t="str">
        <f t="shared" si="2"/>
        <v/>
      </c>
      <c r="AA36" s="378" t="str">
        <f t="shared" si="3"/>
        <v/>
      </c>
      <c r="AB36" s="379" t="str">
        <f t="shared" si="4"/>
        <v/>
      </c>
      <c r="AD36" s="377">
        <f t="shared" si="5"/>
        <v>0</v>
      </c>
      <c r="AE36" s="377">
        <f t="shared" si="6"/>
        <v>0</v>
      </c>
      <c r="AF36" s="377" t="e">
        <f t="shared" si="7"/>
        <v>#N/A</v>
      </c>
      <c r="AG36" s="377" t="e">
        <f t="shared" si="8"/>
        <v>#N/A</v>
      </c>
    </row>
    <row r="37" spans="1:33" s="512" customFormat="1" ht="30" customHeight="1" x14ac:dyDescent="0.25">
      <c r="A37" s="261"/>
      <c r="B37" s="373">
        <v>28</v>
      </c>
      <c r="C37" s="124"/>
      <c r="D37" s="154"/>
      <c r="E37" s="154"/>
      <c r="F37" s="154"/>
      <c r="G37" s="472"/>
      <c r="H37" s="472"/>
      <c r="I37" s="472"/>
      <c r="J37" s="472"/>
      <c r="K37" s="472"/>
      <c r="L37" s="472"/>
      <c r="M37" s="472"/>
      <c r="N37" s="472"/>
      <c r="O37" s="476"/>
      <c r="P37" s="477"/>
      <c r="Q37" s="477"/>
      <c r="R37" s="477"/>
      <c r="S37" s="477"/>
      <c r="T37" s="477"/>
      <c r="U37" s="477"/>
      <c r="V37" s="477"/>
      <c r="W37" s="478" t="e">
        <f t="shared" si="9"/>
        <v>#DIV/0!</v>
      </c>
      <c r="X37" s="478" t="e">
        <f t="shared" si="10"/>
        <v>#DIV/0!</v>
      </c>
      <c r="Y37" s="479"/>
      <c r="Z37" s="475" t="str">
        <f t="shared" si="2"/>
        <v/>
      </c>
      <c r="AA37" s="378" t="str">
        <f t="shared" si="3"/>
        <v/>
      </c>
      <c r="AB37" s="379" t="str">
        <f t="shared" si="4"/>
        <v/>
      </c>
      <c r="AD37" s="377">
        <f t="shared" si="5"/>
        <v>0</v>
      </c>
      <c r="AE37" s="377">
        <f t="shared" si="6"/>
        <v>0</v>
      </c>
      <c r="AF37" s="377" t="e">
        <f t="shared" si="7"/>
        <v>#N/A</v>
      </c>
      <c r="AG37" s="377" t="e">
        <f t="shared" si="8"/>
        <v>#N/A</v>
      </c>
    </row>
    <row r="38" spans="1:33" s="512" customFormat="1" ht="30" customHeight="1" x14ac:dyDescent="0.25">
      <c r="A38" s="261"/>
      <c r="B38" s="373">
        <v>29</v>
      </c>
      <c r="C38" s="124"/>
      <c r="D38" s="154"/>
      <c r="E38" s="154"/>
      <c r="F38" s="154"/>
      <c r="G38" s="472"/>
      <c r="H38" s="472"/>
      <c r="I38" s="472"/>
      <c r="J38" s="472"/>
      <c r="K38" s="472"/>
      <c r="L38" s="472"/>
      <c r="M38" s="472"/>
      <c r="N38" s="472"/>
      <c r="O38" s="480"/>
      <c r="P38" s="472"/>
      <c r="Q38" s="472"/>
      <c r="R38" s="472"/>
      <c r="S38" s="472"/>
      <c r="T38" s="472"/>
      <c r="U38" s="472"/>
      <c r="V38" s="472"/>
      <c r="W38" s="478" t="e">
        <f t="shared" si="9"/>
        <v>#DIV/0!</v>
      </c>
      <c r="X38" s="478" t="e">
        <f t="shared" si="10"/>
        <v>#DIV/0!</v>
      </c>
      <c r="Y38" s="479"/>
      <c r="Z38" s="475" t="str">
        <f t="shared" si="2"/>
        <v/>
      </c>
      <c r="AA38" s="378" t="str">
        <f t="shared" si="3"/>
        <v/>
      </c>
      <c r="AB38" s="379" t="str">
        <f t="shared" si="4"/>
        <v/>
      </c>
      <c r="AD38" s="377">
        <f t="shared" si="5"/>
        <v>0</v>
      </c>
      <c r="AE38" s="377">
        <f t="shared" si="6"/>
        <v>0</v>
      </c>
      <c r="AF38" s="377" t="e">
        <f t="shared" si="7"/>
        <v>#N/A</v>
      </c>
      <c r="AG38" s="377" t="e">
        <f t="shared" si="8"/>
        <v>#N/A</v>
      </c>
    </row>
    <row r="39" spans="1:33" s="512" customFormat="1" ht="30" customHeight="1" x14ac:dyDescent="0.25">
      <c r="A39" s="261"/>
      <c r="B39" s="373">
        <v>30</v>
      </c>
      <c r="C39" s="124"/>
      <c r="D39" s="154"/>
      <c r="E39" s="154"/>
      <c r="F39" s="154"/>
      <c r="G39" s="472"/>
      <c r="H39" s="472"/>
      <c r="I39" s="472"/>
      <c r="J39" s="472"/>
      <c r="K39" s="472"/>
      <c r="L39" s="472"/>
      <c r="M39" s="472"/>
      <c r="N39" s="472"/>
      <c r="O39" s="480"/>
      <c r="P39" s="472"/>
      <c r="Q39" s="472"/>
      <c r="R39" s="472"/>
      <c r="S39" s="472"/>
      <c r="T39" s="472"/>
      <c r="U39" s="472"/>
      <c r="V39" s="472"/>
      <c r="W39" s="478" t="e">
        <f t="shared" si="9"/>
        <v>#DIV/0!</v>
      </c>
      <c r="X39" s="478" t="e">
        <f t="shared" si="10"/>
        <v>#DIV/0!</v>
      </c>
      <c r="Y39" s="479"/>
      <c r="Z39" s="475" t="str">
        <f t="shared" si="2"/>
        <v/>
      </c>
      <c r="AA39" s="378" t="str">
        <f t="shared" si="3"/>
        <v/>
      </c>
      <c r="AB39" s="379" t="str">
        <f t="shared" si="4"/>
        <v/>
      </c>
      <c r="AD39" s="377">
        <f t="shared" si="5"/>
        <v>0</v>
      </c>
      <c r="AE39" s="377">
        <f t="shared" si="6"/>
        <v>0</v>
      </c>
      <c r="AF39" s="377" t="e">
        <f t="shared" si="7"/>
        <v>#N/A</v>
      </c>
      <c r="AG39" s="377" t="e">
        <f t="shared" si="8"/>
        <v>#N/A</v>
      </c>
    </row>
    <row r="40" spans="1:33" s="512" customFormat="1" ht="30" customHeight="1" x14ac:dyDescent="0.25">
      <c r="A40" s="261"/>
      <c r="B40" s="373">
        <v>31</v>
      </c>
      <c r="C40" s="124"/>
      <c r="D40" s="154"/>
      <c r="E40" s="154"/>
      <c r="F40" s="154"/>
      <c r="G40" s="472"/>
      <c r="H40" s="472"/>
      <c r="I40" s="472"/>
      <c r="J40" s="472"/>
      <c r="K40" s="472"/>
      <c r="L40" s="472"/>
      <c r="M40" s="472"/>
      <c r="N40" s="472"/>
      <c r="O40" s="480"/>
      <c r="P40" s="472"/>
      <c r="Q40" s="472"/>
      <c r="R40" s="472"/>
      <c r="S40" s="472"/>
      <c r="T40" s="472"/>
      <c r="U40" s="472"/>
      <c r="V40" s="472"/>
      <c r="W40" s="478" t="e">
        <f t="shared" si="9"/>
        <v>#DIV/0!</v>
      </c>
      <c r="X40" s="478" t="e">
        <f t="shared" si="10"/>
        <v>#DIV/0!</v>
      </c>
      <c r="Y40" s="479"/>
      <c r="Z40" s="475" t="str">
        <f t="shared" si="2"/>
        <v/>
      </c>
      <c r="AA40" s="378" t="str">
        <f t="shared" si="3"/>
        <v/>
      </c>
      <c r="AB40" s="379" t="str">
        <f t="shared" si="4"/>
        <v/>
      </c>
      <c r="AD40" s="377">
        <f t="shared" si="5"/>
        <v>0</v>
      </c>
      <c r="AE40" s="377">
        <f t="shared" si="6"/>
        <v>0</v>
      </c>
      <c r="AF40" s="377" t="e">
        <f t="shared" si="7"/>
        <v>#N/A</v>
      </c>
      <c r="AG40" s="377" t="e">
        <f t="shared" si="8"/>
        <v>#N/A</v>
      </c>
    </row>
    <row r="41" spans="1:33" s="512" customFormat="1" ht="30" customHeight="1" x14ac:dyDescent="0.25">
      <c r="A41" s="261"/>
      <c r="B41" s="373">
        <v>32</v>
      </c>
      <c r="C41" s="351"/>
      <c r="D41" s="374"/>
      <c r="E41" s="374"/>
      <c r="F41" s="351"/>
      <c r="G41" s="481"/>
      <c r="H41" s="472"/>
      <c r="I41" s="472"/>
      <c r="J41" s="472"/>
      <c r="K41" s="472"/>
      <c r="L41" s="472"/>
      <c r="M41" s="472"/>
      <c r="N41" s="472"/>
      <c r="O41" s="480"/>
      <c r="P41" s="472"/>
      <c r="Q41" s="472"/>
      <c r="R41" s="472"/>
      <c r="S41" s="472"/>
      <c r="T41" s="472"/>
      <c r="U41" s="472"/>
      <c r="V41" s="472"/>
      <c r="W41" s="478" t="e">
        <f t="shared" si="9"/>
        <v>#DIV/0!</v>
      </c>
      <c r="X41" s="478" t="e">
        <f t="shared" si="10"/>
        <v>#DIV/0!</v>
      </c>
      <c r="Y41" s="479"/>
      <c r="Z41" s="475" t="str">
        <f t="shared" si="2"/>
        <v/>
      </c>
      <c r="AA41" s="378" t="str">
        <f t="shared" si="3"/>
        <v/>
      </c>
      <c r="AB41" s="379" t="str">
        <f t="shared" si="4"/>
        <v/>
      </c>
      <c r="AD41" s="377">
        <f t="shared" si="5"/>
        <v>0</v>
      </c>
      <c r="AE41" s="377">
        <f t="shared" si="6"/>
        <v>0</v>
      </c>
      <c r="AF41" s="377" t="e">
        <f t="shared" si="7"/>
        <v>#N/A</v>
      </c>
      <c r="AG41" s="377" t="e">
        <f t="shared" si="8"/>
        <v>#N/A</v>
      </c>
    </row>
    <row r="42" spans="1:33" s="512" customFormat="1" ht="30" customHeight="1" x14ac:dyDescent="0.25">
      <c r="A42" s="261"/>
      <c r="B42" s="373">
        <v>33</v>
      </c>
      <c r="C42" s="351"/>
      <c r="D42" s="154"/>
      <c r="E42" s="154"/>
      <c r="F42" s="351"/>
      <c r="G42" s="481"/>
      <c r="H42" s="472"/>
      <c r="I42" s="472"/>
      <c r="J42" s="472"/>
      <c r="K42" s="472"/>
      <c r="L42" s="472"/>
      <c r="M42" s="472"/>
      <c r="N42" s="472"/>
      <c r="O42" s="480"/>
      <c r="P42" s="472"/>
      <c r="Q42" s="472"/>
      <c r="R42" s="472"/>
      <c r="S42" s="472"/>
      <c r="T42" s="472"/>
      <c r="U42" s="472"/>
      <c r="V42" s="472"/>
      <c r="W42" s="478" t="e">
        <f t="shared" si="9"/>
        <v>#DIV/0!</v>
      </c>
      <c r="X42" s="478" t="e">
        <f t="shared" si="10"/>
        <v>#DIV/0!</v>
      </c>
      <c r="Y42" s="479"/>
      <c r="Z42" s="475" t="str">
        <f t="shared" si="2"/>
        <v/>
      </c>
      <c r="AA42" s="378" t="str">
        <f t="shared" si="3"/>
        <v/>
      </c>
      <c r="AB42" s="379" t="str">
        <f t="shared" si="4"/>
        <v/>
      </c>
      <c r="AD42" s="377">
        <f t="shared" si="5"/>
        <v>0</v>
      </c>
      <c r="AE42" s="377">
        <f t="shared" si="6"/>
        <v>0</v>
      </c>
      <c r="AF42" s="377" t="e">
        <f t="shared" si="7"/>
        <v>#N/A</v>
      </c>
      <c r="AG42" s="377" t="e">
        <f t="shared" si="8"/>
        <v>#N/A</v>
      </c>
    </row>
    <row r="43" spans="1:33" s="512" customFormat="1" ht="30" customHeight="1" x14ac:dyDescent="0.25">
      <c r="A43" s="261"/>
      <c r="B43" s="373">
        <v>34</v>
      </c>
      <c r="C43" s="351"/>
      <c r="D43" s="154"/>
      <c r="E43" s="154"/>
      <c r="F43" s="351"/>
      <c r="G43" s="481"/>
      <c r="H43" s="472"/>
      <c r="I43" s="472"/>
      <c r="J43" s="472"/>
      <c r="K43" s="472"/>
      <c r="L43" s="472"/>
      <c r="M43" s="472"/>
      <c r="N43" s="472"/>
      <c r="O43" s="480"/>
      <c r="P43" s="472"/>
      <c r="Q43" s="472"/>
      <c r="R43" s="472"/>
      <c r="S43" s="472"/>
      <c r="T43" s="472"/>
      <c r="U43" s="472"/>
      <c r="V43" s="472"/>
      <c r="W43" s="478" t="e">
        <f t="shared" si="9"/>
        <v>#DIV/0!</v>
      </c>
      <c r="X43" s="478" t="e">
        <f t="shared" si="10"/>
        <v>#DIV/0!</v>
      </c>
      <c r="Y43" s="479"/>
      <c r="Z43" s="475" t="str">
        <f t="shared" si="2"/>
        <v/>
      </c>
      <c r="AA43" s="378" t="str">
        <f t="shared" si="3"/>
        <v/>
      </c>
      <c r="AB43" s="379" t="str">
        <f t="shared" si="4"/>
        <v/>
      </c>
      <c r="AD43" s="377">
        <f t="shared" si="5"/>
        <v>0</v>
      </c>
      <c r="AE43" s="377">
        <f t="shared" si="6"/>
        <v>0</v>
      </c>
      <c r="AF43" s="377" t="e">
        <f t="shared" si="7"/>
        <v>#N/A</v>
      </c>
      <c r="AG43" s="377" t="e">
        <f t="shared" si="8"/>
        <v>#N/A</v>
      </c>
    </row>
    <row r="44" spans="1:33" s="512" customFormat="1" ht="30" customHeight="1" x14ac:dyDescent="0.25">
      <c r="A44" s="261"/>
      <c r="B44" s="373">
        <v>35</v>
      </c>
      <c r="C44" s="351"/>
      <c r="D44" s="154"/>
      <c r="E44" s="154"/>
      <c r="F44" s="351"/>
      <c r="G44" s="481"/>
      <c r="H44" s="472"/>
      <c r="I44" s="472"/>
      <c r="J44" s="472"/>
      <c r="K44" s="472"/>
      <c r="L44" s="472"/>
      <c r="M44" s="472"/>
      <c r="N44" s="472"/>
      <c r="O44" s="480"/>
      <c r="P44" s="472"/>
      <c r="Q44" s="472"/>
      <c r="R44" s="472"/>
      <c r="S44" s="472"/>
      <c r="T44" s="472"/>
      <c r="U44" s="472"/>
      <c r="V44" s="472"/>
      <c r="W44" s="478" t="e">
        <f t="shared" si="9"/>
        <v>#DIV/0!</v>
      </c>
      <c r="X44" s="478" t="e">
        <f t="shared" si="10"/>
        <v>#DIV/0!</v>
      </c>
      <c r="Y44" s="479"/>
      <c r="Z44" s="475" t="str">
        <f t="shared" si="2"/>
        <v/>
      </c>
      <c r="AA44" s="378" t="str">
        <f t="shared" si="3"/>
        <v/>
      </c>
      <c r="AB44" s="379" t="str">
        <f t="shared" si="4"/>
        <v/>
      </c>
      <c r="AD44" s="377">
        <f t="shared" si="5"/>
        <v>0</v>
      </c>
      <c r="AE44" s="377">
        <f t="shared" si="6"/>
        <v>0</v>
      </c>
      <c r="AF44" s="377" t="e">
        <f t="shared" si="7"/>
        <v>#N/A</v>
      </c>
      <c r="AG44" s="377" t="e">
        <f t="shared" si="8"/>
        <v>#N/A</v>
      </c>
    </row>
    <row r="45" spans="1:33" s="512" customFormat="1" ht="30" customHeight="1" x14ac:dyDescent="0.25">
      <c r="A45" s="261"/>
      <c r="B45" s="373">
        <v>36</v>
      </c>
      <c r="C45" s="351"/>
      <c r="D45" s="154"/>
      <c r="E45" s="154"/>
      <c r="F45" s="351"/>
      <c r="G45" s="481"/>
      <c r="H45" s="472"/>
      <c r="I45" s="472"/>
      <c r="J45" s="472"/>
      <c r="K45" s="472"/>
      <c r="L45" s="472"/>
      <c r="M45" s="472"/>
      <c r="N45" s="472"/>
      <c r="O45" s="480"/>
      <c r="P45" s="472"/>
      <c r="Q45" s="472"/>
      <c r="R45" s="472"/>
      <c r="S45" s="472"/>
      <c r="T45" s="472"/>
      <c r="U45" s="472"/>
      <c r="V45" s="472"/>
      <c r="W45" s="478" t="e">
        <f t="shared" si="9"/>
        <v>#DIV/0!</v>
      </c>
      <c r="X45" s="478" t="e">
        <f t="shared" si="10"/>
        <v>#DIV/0!</v>
      </c>
      <c r="Y45" s="479"/>
      <c r="Z45" s="475" t="str">
        <f t="shared" si="2"/>
        <v/>
      </c>
      <c r="AA45" s="378" t="str">
        <f t="shared" si="3"/>
        <v/>
      </c>
      <c r="AB45" s="379" t="str">
        <f t="shared" si="4"/>
        <v/>
      </c>
      <c r="AD45" s="377">
        <f t="shared" si="5"/>
        <v>0</v>
      </c>
      <c r="AE45" s="377">
        <f t="shared" si="6"/>
        <v>0</v>
      </c>
      <c r="AF45" s="377" t="e">
        <f t="shared" si="7"/>
        <v>#N/A</v>
      </c>
      <c r="AG45" s="377" t="e">
        <f t="shared" si="8"/>
        <v>#N/A</v>
      </c>
    </row>
    <row r="46" spans="1:33" s="512" customFormat="1" ht="30" customHeight="1" x14ac:dyDescent="0.25">
      <c r="A46" s="261"/>
      <c r="B46" s="373">
        <v>37</v>
      </c>
      <c r="C46" s="351"/>
      <c r="D46" s="154"/>
      <c r="E46" s="154"/>
      <c r="F46" s="351"/>
      <c r="G46" s="481"/>
      <c r="H46" s="472"/>
      <c r="I46" s="472"/>
      <c r="J46" s="472"/>
      <c r="K46" s="472"/>
      <c r="L46" s="472"/>
      <c r="M46" s="472"/>
      <c r="N46" s="472"/>
      <c r="O46" s="480"/>
      <c r="P46" s="472"/>
      <c r="Q46" s="472"/>
      <c r="R46" s="472"/>
      <c r="S46" s="472"/>
      <c r="T46" s="472"/>
      <c r="U46" s="472"/>
      <c r="V46" s="472"/>
      <c r="W46" s="478" t="e">
        <f t="shared" si="9"/>
        <v>#DIV/0!</v>
      </c>
      <c r="X46" s="478" t="e">
        <f t="shared" si="10"/>
        <v>#DIV/0!</v>
      </c>
      <c r="Y46" s="479"/>
      <c r="Z46" s="475" t="str">
        <f t="shared" si="2"/>
        <v/>
      </c>
      <c r="AA46" s="378" t="str">
        <f t="shared" si="3"/>
        <v/>
      </c>
      <c r="AB46" s="379" t="str">
        <f t="shared" si="4"/>
        <v/>
      </c>
      <c r="AD46" s="377">
        <f t="shared" si="5"/>
        <v>0</v>
      </c>
      <c r="AE46" s="377">
        <f t="shared" si="6"/>
        <v>0</v>
      </c>
      <c r="AF46" s="377" t="e">
        <f t="shared" si="7"/>
        <v>#N/A</v>
      </c>
      <c r="AG46" s="377" t="e">
        <f t="shared" si="8"/>
        <v>#N/A</v>
      </c>
    </row>
    <row r="47" spans="1:33" s="512" customFormat="1" ht="30" customHeight="1" x14ac:dyDescent="0.25">
      <c r="A47" s="261"/>
      <c r="B47" s="373">
        <v>38</v>
      </c>
      <c r="C47" s="351"/>
      <c r="D47" s="154"/>
      <c r="E47" s="154"/>
      <c r="F47" s="351"/>
      <c r="G47" s="481"/>
      <c r="H47" s="472"/>
      <c r="I47" s="472"/>
      <c r="J47" s="472"/>
      <c r="K47" s="472"/>
      <c r="L47" s="472"/>
      <c r="M47" s="472"/>
      <c r="N47" s="472"/>
      <c r="O47" s="480"/>
      <c r="P47" s="472"/>
      <c r="Q47" s="472"/>
      <c r="R47" s="472"/>
      <c r="S47" s="472"/>
      <c r="T47" s="472"/>
      <c r="U47" s="472"/>
      <c r="V47" s="472"/>
      <c r="W47" s="478" t="e">
        <f t="shared" si="9"/>
        <v>#DIV/0!</v>
      </c>
      <c r="X47" s="478" t="e">
        <f t="shared" si="10"/>
        <v>#DIV/0!</v>
      </c>
      <c r="Y47" s="479"/>
      <c r="Z47" s="475" t="str">
        <f t="shared" si="2"/>
        <v/>
      </c>
      <c r="AA47" s="378" t="str">
        <f t="shared" si="3"/>
        <v/>
      </c>
      <c r="AB47" s="379" t="str">
        <f t="shared" si="4"/>
        <v/>
      </c>
      <c r="AD47" s="377">
        <f t="shared" si="5"/>
        <v>0</v>
      </c>
      <c r="AE47" s="377">
        <f t="shared" si="6"/>
        <v>0</v>
      </c>
      <c r="AF47" s="377" t="e">
        <f t="shared" si="7"/>
        <v>#N/A</v>
      </c>
      <c r="AG47" s="377" t="e">
        <f t="shared" si="8"/>
        <v>#N/A</v>
      </c>
    </row>
    <row r="48" spans="1:33" s="512" customFormat="1" ht="30" customHeight="1" x14ac:dyDescent="0.25">
      <c r="A48" s="261"/>
      <c r="B48" s="373">
        <v>39</v>
      </c>
      <c r="C48" s="351"/>
      <c r="D48" s="154"/>
      <c r="E48" s="154"/>
      <c r="F48" s="351"/>
      <c r="G48" s="481"/>
      <c r="H48" s="472"/>
      <c r="I48" s="472"/>
      <c r="J48" s="472"/>
      <c r="K48" s="472"/>
      <c r="L48" s="472"/>
      <c r="M48" s="472"/>
      <c r="N48" s="472"/>
      <c r="O48" s="480"/>
      <c r="P48" s="472"/>
      <c r="Q48" s="472"/>
      <c r="R48" s="472"/>
      <c r="S48" s="472"/>
      <c r="T48" s="472"/>
      <c r="U48" s="472"/>
      <c r="V48" s="472"/>
      <c r="W48" s="478" t="e">
        <f t="shared" si="9"/>
        <v>#DIV/0!</v>
      </c>
      <c r="X48" s="478" t="e">
        <f t="shared" si="10"/>
        <v>#DIV/0!</v>
      </c>
      <c r="Y48" s="479"/>
      <c r="Z48" s="475" t="str">
        <f t="shared" si="2"/>
        <v/>
      </c>
      <c r="AA48" s="378" t="str">
        <f t="shared" si="3"/>
        <v/>
      </c>
      <c r="AB48" s="379" t="str">
        <f t="shared" si="4"/>
        <v/>
      </c>
      <c r="AD48" s="377">
        <f t="shared" si="5"/>
        <v>0</v>
      </c>
      <c r="AE48" s="377">
        <f t="shared" si="6"/>
        <v>0</v>
      </c>
      <c r="AF48" s="377" t="e">
        <f t="shared" si="7"/>
        <v>#N/A</v>
      </c>
      <c r="AG48" s="377" t="e">
        <f t="shared" si="8"/>
        <v>#N/A</v>
      </c>
    </row>
    <row r="49" spans="1:33" s="512" customFormat="1" ht="30" customHeight="1" x14ac:dyDescent="0.25">
      <c r="A49" s="261"/>
      <c r="B49" s="373">
        <v>40</v>
      </c>
      <c r="C49" s="351"/>
      <c r="D49" s="154"/>
      <c r="E49" s="154"/>
      <c r="F49" s="351"/>
      <c r="G49" s="481"/>
      <c r="H49" s="472"/>
      <c r="I49" s="472"/>
      <c r="J49" s="472"/>
      <c r="K49" s="472"/>
      <c r="L49" s="472"/>
      <c r="M49" s="472"/>
      <c r="N49" s="472"/>
      <c r="O49" s="480"/>
      <c r="P49" s="472"/>
      <c r="Q49" s="472"/>
      <c r="R49" s="472"/>
      <c r="S49" s="472"/>
      <c r="T49" s="472"/>
      <c r="U49" s="472"/>
      <c r="V49" s="472"/>
      <c r="W49" s="478" t="e">
        <f t="shared" si="9"/>
        <v>#DIV/0!</v>
      </c>
      <c r="X49" s="478" t="e">
        <f t="shared" si="10"/>
        <v>#DIV/0!</v>
      </c>
      <c r="Y49" s="479"/>
      <c r="Z49" s="475" t="str">
        <f t="shared" si="2"/>
        <v/>
      </c>
      <c r="AA49" s="378" t="str">
        <f t="shared" si="3"/>
        <v/>
      </c>
      <c r="AB49" s="379" t="str">
        <f t="shared" si="4"/>
        <v/>
      </c>
      <c r="AD49" s="377">
        <f t="shared" si="5"/>
        <v>0</v>
      </c>
      <c r="AE49" s="377">
        <f t="shared" si="6"/>
        <v>0</v>
      </c>
      <c r="AF49" s="377" t="e">
        <f t="shared" si="7"/>
        <v>#N/A</v>
      </c>
      <c r="AG49" s="377" t="e">
        <f t="shared" si="8"/>
        <v>#N/A</v>
      </c>
    </row>
    <row r="50" spans="1:33" s="512" customFormat="1" ht="30" customHeight="1" x14ac:dyDescent="0.25">
      <c r="A50" s="261"/>
      <c r="B50" s="373">
        <v>41</v>
      </c>
      <c r="C50" s="351"/>
      <c r="D50" s="154"/>
      <c r="E50" s="154"/>
      <c r="F50" s="351"/>
      <c r="G50" s="481"/>
      <c r="H50" s="472"/>
      <c r="I50" s="472"/>
      <c r="J50" s="472"/>
      <c r="K50" s="472"/>
      <c r="L50" s="472"/>
      <c r="M50" s="472"/>
      <c r="N50" s="472"/>
      <c r="O50" s="480"/>
      <c r="P50" s="472"/>
      <c r="Q50" s="472"/>
      <c r="R50" s="472"/>
      <c r="S50" s="472"/>
      <c r="T50" s="472"/>
      <c r="U50" s="472"/>
      <c r="V50" s="472"/>
      <c r="W50" s="478" t="e">
        <f t="shared" si="9"/>
        <v>#DIV/0!</v>
      </c>
      <c r="X50" s="478" t="e">
        <f t="shared" si="10"/>
        <v>#DIV/0!</v>
      </c>
      <c r="Y50" s="479"/>
      <c r="Z50" s="475" t="str">
        <f t="shared" si="2"/>
        <v/>
      </c>
      <c r="AA50" s="378" t="str">
        <f t="shared" si="3"/>
        <v/>
      </c>
      <c r="AB50" s="379" t="str">
        <f t="shared" si="4"/>
        <v/>
      </c>
      <c r="AD50" s="377">
        <f t="shared" si="5"/>
        <v>0</v>
      </c>
      <c r="AE50" s="377">
        <f t="shared" si="6"/>
        <v>0</v>
      </c>
      <c r="AF50" s="377" t="e">
        <f t="shared" si="7"/>
        <v>#N/A</v>
      </c>
      <c r="AG50" s="377" t="e">
        <f t="shared" si="8"/>
        <v>#N/A</v>
      </c>
    </row>
    <row r="51" spans="1:33" s="512" customFormat="1" ht="30" customHeight="1" x14ac:dyDescent="0.25">
      <c r="A51" s="261"/>
      <c r="B51" s="373">
        <v>42</v>
      </c>
      <c r="C51" s="351"/>
      <c r="D51" s="312"/>
      <c r="E51" s="312"/>
      <c r="F51" s="124"/>
      <c r="G51" s="472"/>
      <c r="H51" s="472"/>
      <c r="I51" s="472"/>
      <c r="J51" s="472"/>
      <c r="K51" s="472"/>
      <c r="L51" s="472"/>
      <c r="M51" s="472"/>
      <c r="N51" s="472"/>
      <c r="O51" s="472"/>
      <c r="P51" s="472"/>
      <c r="Q51" s="472"/>
      <c r="R51" s="472"/>
      <c r="S51" s="472"/>
      <c r="T51" s="472"/>
      <c r="U51" s="472"/>
      <c r="V51" s="472"/>
      <c r="W51" s="478" t="e">
        <f t="shared" si="9"/>
        <v>#DIV/0!</v>
      </c>
      <c r="X51" s="478" t="e">
        <f t="shared" si="10"/>
        <v>#DIV/0!</v>
      </c>
      <c r="Y51" s="479"/>
      <c r="Z51" s="475" t="str">
        <f t="shared" si="2"/>
        <v/>
      </c>
      <c r="AA51" s="483" t="str">
        <f t="shared" si="3"/>
        <v/>
      </c>
      <c r="AB51" s="379" t="str">
        <f t="shared" si="4"/>
        <v/>
      </c>
      <c r="AD51" s="377">
        <f t="shared" si="5"/>
        <v>0</v>
      </c>
      <c r="AE51" s="377">
        <f t="shared" si="6"/>
        <v>0</v>
      </c>
      <c r="AF51" s="377" t="e">
        <f t="shared" si="7"/>
        <v>#N/A</v>
      </c>
      <c r="AG51" s="377" t="e">
        <f t="shared" si="8"/>
        <v>#N/A</v>
      </c>
    </row>
    <row r="52" spans="1:33" s="512" customFormat="1" ht="30" customHeight="1" x14ac:dyDescent="0.25">
      <c r="A52" s="261"/>
      <c r="B52" s="92"/>
      <c r="C52" s="137"/>
      <c r="D52" s="137"/>
      <c r="E52" s="461"/>
      <c r="F52" s="137"/>
      <c r="G52" s="462"/>
      <c r="H52" s="462"/>
      <c r="I52" s="462"/>
      <c r="J52" s="462"/>
      <c r="K52" s="462"/>
      <c r="L52" s="462"/>
      <c r="M52" s="462"/>
      <c r="N52" s="462"/>
      <c r="O52" s="462"/>
      <c r="P52" s="462"/>
      <c r="Q52" s="462"/>
      <c r="R52" s="462"/>
      <c r="S52" s="462"/>
      <c r="T52" s="462"/>
      <c r="U52" s="462"/>
      <c r="V52" s="462"/>
      <c r="W52" s="463"/>
      <c r="X52" s="463"/>
      <c r="Y52" s="464"/>
      <c r="Z52" s="465"/>
      <c r="AB52" s="331"/>
      <c r="AD52" s="376"/>
      <c r="AE52" s="376"/>
      <c r="AF52" s="376"/>
      <c r="AG52" s="376"/>
    </row>
    <row r="53" spans="1:33" x14ac:dyDescent="0.25">
      <c r="A53" s="261"/>
      <c r="B53" s="247"/>
      <c r="C53" s="247"/>
      <c r="D53" s="247"/>
      <c r="E53" s="247"/>
      <c r="F53" s="247"/>
      <c r="G53" s="247"/>
      <c r="H53" s="247"/>
      <c r="I53" s="247"/>
      <c r="J53" s="247"/>
      <c r="K53" s="247"/>
      <c r="L53" s="247"/>
      <c r="M53" s="247"/>
      <c r="N53" s="247"/>
      <c r="O53" s="247"/>
      <c r="P53" s="247"/>
      <c r="Q53" s="247"/>
      <c r="R53" s="247"/>
      <c r="S53" s="247"/>
      <c r="T53" s="247"/>
      <c r="U53" s="247"/>
      <c r="V53" s="247"/>
      <c r="W53" s="247"/>
      <c r="X53" s="247"/>
      <c r="Y53" s="247"/>
      <c r="Z53" s="247"/>
      <c r="AA53" s="482"/>
      <c r="AB53" s="247"/>
    </row>
    <row r="54" spans="1:33" ht="15.75" x14ac:dyDescent="0.25">
      <c r="A54" s="261"/>
      <c r="B54" s="247"/>
      <c r="C54" s="247"/>
      <c r="D54" s="247"/>
      <c r="E54" s="247"/>
      <c r="F54" s="247"/>
      <c r="G54" s="247"/>
      <c r="H54" s="247"/>
      <c r="I54" s="247"/>
      <c r="J54" s="247"/>
      <c r="K54" s="247"/>
      <c r="L54" s="247"/>
      <c r="M54" s="247"/>
      <c r="N54" s="247"/>
      <c r="O54" s="247"/>
      <c r="P54" s="247"/>
      <c r="Q54" s="247"/>
      <c r="R54" s="247"/>
      <c r="S54" s="247"/>
      <c r="T54" s="247"/>
      <c r="U54" s="249" t="s">
        <v>316</v>
      </c>
      <c r="V54" s="247"/>
      <c r="W54" s="247"/>
      <c r="X54" s="247"/>
      <c r="Y54" s="247"/>
      <c r="Z54" s="247"/>
      <c r="AB54" s="247"/>
    </row>
    <row r="55" spans="1:33" ht="15.75" x14ac:dyDescent="0.25">
      <c r="A55" s="261"/>
      <c r="B55" s="247"/>
      <c r="C55" s="247"/>
      <c r="D55" s="247"/>
      <c r="E55" s="247"/>
      <c r="F55" s="247"/>
      <c r="G55" s="247"/>
      <c r="H55" s="247"/>
      <c r="I55" s="247"/>
      <c r="J55" s="247"/>
      <c r="K55" s="247"/>
      <c r="L55" s="247"/>
      <c r="M55" s="247"/>
      <c r="N55" s="247"/>
      <c r="O55" s="247"/>
      <c r="P55" s="247"/>
      <c r="Q55" s="247"/>
      <c r="R55" s="247"/>
      <c r="S55" s="247"/>
      <c r="T55" s="247"/>
      <c r="U55" s="249" t="s">
        <v>116</v>
      </c>
      <c r="V55" s="247"/>
      <c r="W55" s="247"/>
      <c r="X55" s="247"/>
      <c r="Y55" s="247"/>
      <c r="Z55" s="247"/>
      <c r="AA55" s="247"/>
      <c r="AB55" s="247"/>
    </row>
    <row r="56" spans="1:33" x14ac:dyDescent="0.25">
      <c r="A56" s="261"/>
      <c r="B56" s="247"/>
      <c r="C56" s="247"/>
      <c r="D56" s="247"/>
      <c r="E56" s="247"/>
      <c r="F56" s="247"/>
      <c r="G56" s="247"/>
      <c r="H56" s="247"/>
      <c r="I56" s="247"/>
      <c r="J56" s="247"/>
      <c r="K56" s="247"/>
      <c r="L56" s="247"/>
      <c r="M56" s="247"/>
      <c r="N56" s="247"/>
      <c r="O56" s="247"/>
      <c r="P56" s="247"/>
      <c r="Q56" s="247"/>
      <c r="R56" s="247"/>
      <c r="S56" s="247"/>
      <c r="T56" s="247"/>
      <c r="U56" s="247"/>
      <c r="V56" s="247"/>
      <c r="W56" s="247"/>
      <c r="X56" s="247"/>
      <c r="Y56" s="247"/>
      <c r="Z56" s="247"/>
      <c r="AA56" s="247"/>
      <c r="AB56" s="247"/>
    </row>
    <row r="57" spans="1:33" x14ac:dyDescent="0.25">
      <c r="A57" s="261"/>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row>
    <row r="58" spans="1:33" x14ac:dyDescent="0.25">
      <c r="A58" s="261"/>
      <c r="B58" s="247"/>
      <c r="C58" s="247"/>
      <c r="D58" s="247"/>
      <c r="E58" s="247"/>
      <c r="F58" s="247"/>
      <c r="G58" s="247"/>
      <c r="H58" s="247"/>
      <c r="I58" s="247"/>
      <c r="J58" s="247"/>
      <c r="K58" s="247"/>
      <c r="L58" s="247"/>
      <c r="M58" s="247"/>
      <c r="N58" s="247"/>
      <c r="O58" s="247"/>
      <c r="P58" s="247"/>
      <c r="Q58" s="247"/>
      <c r="R58" s="247"/>
      <c r="S58" s="247"/>
      <c r="T58" s="247"/>
      <c r="U58" s="247"/>
      <c r="V58" s="247"/>
      <c r="W58" s="247"/>
      <c r="X58" s="247"/>
      <c r="Y58" s="247"/>
      <c r="Z58" s="247"/>
      <c r="AA58" s="247"/>
      <c r="AB58" s="247"/>
    </row>
    <row r="59" spans="1:33" ht="15.75" x14ac:dyDescent="0.25">
      <c r="A59" s="261"/>
      <c r="B59" s="247"/>
      <c r="C59" s="247"/>
      <c r="D59" s="247"/>
      <c r="E59" s="247"/>
      <c r="F59" s="247"/>
      <c r="G59" s="247"/>
      <c r="H59" s="247"/>
      <c r="I59" s="247"/>
      <c r="J59" s="247"/>
      <c r="K59" s="247"/>
      <c r="L59" s="247"/>
      <c r="M59" s="247"/>
      <c r="N59" s="247"/>
      <c r="O59" s="247"/>
      <c r="P59" s="247"/>
      <c r="Q59" s="247"/>
      <c r="R59" s="247"/>
      <c r="S59" s="247"/>
      <c r="T59" s="247"/>
      <c r="U59" s="466"/>
      <c r="V59" s="466"/>
      <c r="W59" s="466"/>
      <c r="X59" s="466"/>
      <c r="Y59" s="247"/>
      <c r="Z59" s="247"/>
      <c r="AA59" s="247"/>
      <c r="AB59" s="247"/>
    </row>
    <row r="60" spans="1:33" ht="15.75" x14ac:dyDescent="0.25">
      <c r="A60" s="261"/>
      <c r="B60" s="247"/>
      <c r="C60" s="247"/>
      <c r="D60" s="247"/>
      <c r="E60" s="247"/>
      <c r="F60" s="247"/>
      <c r="G60" s="247"/>
      <c r="H60" s="247"/>
      <c r="I60" s="247"/>
      <c r="J60" s="247"/>
      <c r="K60" s="247"/>
      <c r="L60" s="247"/>
      <c r="M60" s="247"/>
      <c r="N60" s="247"/>
      <c r="O60" s="247"/>
      <c r="P60" s="247"/>
      <c r="Q60" s="247"/>
      <c r="R60" s="247"/>
      <c r="S60" s="247"/>
      <c r="T60" s="247"/>
      <c r="U60" s="248" t="s">
        <v>161</v>
      </c>
      <c r="V60" s="247"/>
      <c r="W60" s="247"/>
      <c r="X60" s="247"/>
      <c r="Y60" s="247"/>
      <c r="Z60" s="247"/>
      <c r="AA60" s="247"/>
      <c r="AB60" s="247"/>
    </row>
    <row r="61" spans="1:33" ht="15.75" thickBot="1" x14ac:dyDescent="0.3">
      <c r="A61" s="261"/>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row>
    <row r="62" spans="1:33" ht="18.75" customHeight="1" thickBot="1" x14ac:dyDescent="0.3">
      <c r="A62" s="261"/>
      <c r="B62" s="32"/>
      <c r="C62" s="33"/>
      <c r="D62" s="33"/>
      <c r="E62" s="32"/>
      <c r="F62" s="32"/>
      <c r="G62" s="239" t="s">
        <v>18</v>
      </c>
      <c r="H62" s="240" t="s">
        <v>118</v>
      </c>
      <c r="I62" s="467" t="s">
        <v>240</v>
      </c>
      <c r="J62" s="468"/>
      <c r="K62" s="468"/>
      <c r="L62" s="468"/>
      <c r="M62" s="468"/>
      <c r="N62" s="468"/>
      <c r="O62" s="468"/>
      <c r="P62" s="468"/>
      <c r="Q62" s="468"/>
      <c r="R62" s="468"/>
      <c r="S62" s="468"/>
      <c r="T62" s="468"/>
      <c r="U62" s="468"/>
      <c r="V62" s="469"/>
      <c r="W62" s="912" t="s">
        <v>315</v>
      </c>
      <c r="X62" s="32"/>
      <c r="Y62" s="32"/>
      <c r="Z62" s="33"/>
      <c r="AA62" s="32"/>
      <c r="AB62" s="32"/>
    </row>
    <row r="63" spans="1:33" ht="18.75" customHeight="1" thickTop="1" thickBot="1" x14ac:dyDescent="0.3">
      <c r="A63" s="261"/>
      <c r="B63" s="32"/>
      <c r="C63" s="185" t="s">
        <v>139</v>
      </c>
      <c r="D63" s="33"/>
      <c r="E63" s="32"/>
      <c r="F63" s="915" t="s">
        <v>134</v>
      </c>
      <c r="G63" s="231">
        <v>1</v>
      </c>
      <c r="H63" s="356" t="s">
        <v>119</v>
      </c>
      <c r="I63" s="918" t="s">
        <v>492</v>
      </c>
      <c r="J63" s="919"/>
      <c r="K63" s="919"/>
      <c r="L63" s="919"/>
      <c r="M63" s="919"/>
      <c r="N63" s="919"/>
      <c r="O63" s="919"/>
      <c r="P63" s="919"/>
      <c r="Q63" s="919"/>
      <c r="R63" s="919"/>
      <c r="S63" s="919"/>
      <c r="T63" s="919"/>
      <c r="U63" s="919"/>
      <c r="V63" s="920"/>
      <c r="W63" s="913"/>
      <c r="X63" s="32"/>
      <c r="Y63" s="32"/>
      <c r="Z63" s="33"/>
      <c r="AA63" s="32"/>
      <c r="AB63" s="32"/>
    </row>
    <row r="64" spans="1:33" ht="18.75" customHeight="1" thickBot="1" x14ac:dyDescent="0.3">
      <c r="A64" s="261"/>
      <c r="B64" s="32"/>
      <c r="C64" s="187" t="s">
        <v>146</v>
      </c>
      <c r="D64" s="187"/>
      <c r="E64" s="32"/>
      <c r="F64" s="916"/>
      <c r="G64" s="232">
        <v>2</v>
      </c>
      <c r="H64" s="357" t="s">
        <v>120</v>
      </c>
      <c r="I64" s="921" t="s">
        <v>493</v>
      </c>
      <c r="J64" s="922"/>
      <c r="K64" s="922"/>
      <c r="L64" s="922"/>
      <c r="M64" s="922"/>
      <c r="N64" s="922"/>
      <c r="O64" s="922"/>
      <c r="P64" s="922"/>
      <c r="Q64" s="922"/>
      <c r="R64" s="922"/>
      <c r="S64" s="922"/>
      <c r="T64" s="922"/>
      <c r="U64" s="922"/>
      <c r="V64" s="923"/>
      <c r="W64" s="913"/>
      <c r="X64" s="32"/>
      <c r="Y64" s="32"/>
      <c r="Z64" s="33"/>
      <c r="AA64" s="32"/>
      <c r="AB64" s="32"/>
    </row>
    <row r="65" spans="1:28" ht="18.75" customHeight="1" thickBot="1" x14ac:dyDescent="0.3">
      <c r="A65" s="261"/>
      <c r="B65" s="32"/>
      <c r="C65" s="187" t="s">
        <v>147</v>
      </c>
      <c r="D65" s="187"/>
      <c r="E65" s="32"/>
      <c r="F65" s="916"/>
      <c r="G65" s="232">
        <v>3</v>
      </c>
      <c r="H65" s="358" t="s">
        <v>121</v>
      </c>
      <c r="I65" s="921" t="s">
        <v>494</v>
      </c>
      <c r="J65" s="922"/>
      <c r="K65" s="922"/>
      <c r="L65" s="922"/>
      <c r="M65" s="922"/>
      <c r="N65" s="922"/>
      <c r="O65" s="922"/>
      <c r="P65" s="922"/>
      <c r="Q65" s="922"/>
      <c r="R65" s="922"/>
      <c r="S65" s="922"/>
      <c r="T65" s="922"/>
      <c r="U65" s="922"/>
      <c r="V65" s="923"/>
      <c r="W65" s="913"/>
      <c r="X65" s="32"/>
      <c r="Y65" s="32"/>
      <c r="Z65" s="33"/>
      <c r="AA65" s="32"/>
      <c r="AB65" s="32"/>
    </row>
    <row r="66" spans="1:28" ht="18.75" customHeight="1" x14ac:dyDescent="0.25">
      <c r="A66" s="261"/>
      <c r="B66" s="32"/>
      <c r="C66" s="215" t="s">
        <v>115</v>
      </c>
      <c r="D66" s="187"/>
      <c r="E66" s="32"/>
      <c r="F66" s="916"/>
      <c r="G66" s="232">
        <v>4</v>
      </c>
      <c r="H66" s="357" t="s">
        <v>122</v>
      </c>
      <c r="I66" s="924"/>
      <c r="J66" s="925"/>
      <c r="K66" s="925"/>
      <c r="L66" s="925"/>
      <c r="M66" s="925"/>
      <c r="N66" s="925"/>
      <c r="O66" s="925"/>
      <c r="P66" s="925"/>
      <c r="Q66" s="925"/>
      <c r="R66" s="925"/>
      <c r="S66" s="925"/>
      <c r="T66" s="925"/>
      <c r="U66" s="925"/>
      <c r="V66" s="926"/>
      <c r="W66" s="913"/>
      <c r="X66" s="32"/>
      <c r="Y66" s="32"/>
      <c r="Z66" s="33"/>
      <c r="AA66" s="32"/>
      <c r="AB66" s="32"/>
    </row>
    <row r="67" spans="1:28" ht="18.75" customHeight="1" x14ac:dyDescent="0.25">
      <c r="A67" s="261"/>
      <c r="B67" s="32"/>
      <c r="C67" s="32"/>
      <c r="D67" s="32"/>
      <c r="E67" s="32"/>
      <c r="F67" s="916"/>
      <c r="G67" s="232">
        <v>5</v>
      </c>
      <c r="H67" s="358" t="s">
        <v>123</v>
      </c>
      <c r="I67" s="924"/>
      <c r="J67" s="925"/>
      <c r="K67" s="925"/>
      <c r="L67" s="925"/>
      <c r="M67" s="925"/>
      <c r="N67" s="925"/>
      <c r="O67" s="925"/>
      <c r="P67" s="925"/>
      <c r="Q67" s="925"/>
      <c r="R67" s="925"/>
      <c r="S67" s="925"/>
      <c r="T67" s="925"/>
      <c r="U67" s="925"/>
      <c r="V67" s="926"/>
      <c r="W67" s="913"/>
      <c r="X67" s="32"/>
      <c r="Y67" s="32"/>
      <c r="Z67" s="33"/>
      <c r="AA67" s="32"/>
      <c r="AB67" s="32"/>
    </row>
    <row r="68" spans="1:28" ht="18.75" customHeight="1" x14ac:dyDescent="0.25">
      <c r="A68" s="261"/>
      <c r="B68" s="32"/>
      <c r="C68" s="32"/>
      <c r="D68" s="32"/>
      <c r="E68" s="32"/>
      <c r="F68" s="916"/>
      <c r="G68" s="232">
        <v>6</v>
      </c>
      <c r="H68" s="357" t="s">
        <v>124</v>
      </c>
      <c r="I68" s="924"/>
      <c r="J68" s="925"/>
      <c r="K68" s="925"/>
      <c r="L68" s="925"/>
      <c r="M68" s="925"/>
      <c r="N68" s="925"/>
      <c r="O68" s="925"/>
      <c r="P68" s="925"/>
      <c r="Q68" s="925"/>
      <c r="R68" s="925"/>
      <c r="S68" s="925"/>
      <c r="T68" s="925"/>
      <c r="U68" s="925"/>
      <c r="V68" s="926"/>
      <c r="W68" s="913"/>
      <c r="X68" s="32"/>
      <c r="Y68" s="32"/>
      <c r="Z68" s="33"/>
      <c r="AA68" s="32"/>
      <c r="AB68" s="32"/>
    </row>
    <row r="69" spans="1:28" ht="18.75" customHeight="1" x14ac:dyDescent="0.25">
      <c r="A69" s="261"/>
      <c r="B69" s="32"/>
      <c r="C69" s="32"/>
      <c r="D69" s="32"/>
      <c r="E69" s="32"/>
      <c r="F69" s="916"/>
      <c r="G69" s="232">
        <v>7</v>
      </c>
      <c r="H69" s="358" t="s">
        <v>125</v>
      </c>
      <c r="I69" s="924"/>
      <c r="J69" s="925"/>
      <c r="K69" s="925"/>
      <c r="L69" s="925"/>
      <c r="M69" s="925"/>
      <c r="N69" s="925"/>
      <c r="O69" s="925"/>
      <c r="P69" s="925"/>
      <c r="Q69" s="925"/>
      <c r="R69" s="925"/>
      <c r="S69" s="925"/>
      <c r="T69" s="925"/>
      <c r="U69" s="925"/>
      <c r="V69" s="926"/>
      <c r="W69" s="913"/>
      <c r="X69" s="32"/>
      <c r="Y69" s="32"/>
      <c r="Z69" s="33"/>
      <c r="AA69" s="32"/>
      <c r="AB69" s="32"/>
    </row>
    <row r="70" spans="1:28" ht="18.75" customHeight="1" thickBot="1" x14ac:dyDescent="0.3">
      <c r="A70" s="261"/>
      <c r="B70" s="32"/>
      <c r="C70" s="32"/>
      <c r="D70" s="32"/>
      <c r="E70" s="32"/>
      <c r="F70" s="917"/>
      <c r="G70" s="233">
        <v>8</v>
      </c>
      <c r="H70" s="359" t="s">
        <v>126</v>
      </c>
      <c r="I70" s="927"/>
      <c r="J70" s="928"/>
      <c r="K70" s="928"/>
      <c r="L70" s="928"/>
      <c r="M70" s="928"/>
      <c r="N70" s="928"/>
      <c r="O70" s="928"/>
      <c r="P70" s="928"/>
      <c r="Q70" s="928"/>
      <c r="R70" s="928"/>
      <c r="S70" s="928"/>
      <c r="T70" s="928"/>
      <c r="U70" s="928"/>
      <c r="V70" s="929"/>
      <c r="W70" s="914"/>
      <c r="X70" s="32"/>
      <c r="Y70" s="32"/>
      <c r="Z70" s="33"/>
      <c r="AA70" s="32"/>
      <c r="AB70" s="32"/>
    </row>
    <row r="71" spans="1:28" x14ac:dyDescent="0.25">
      <c r="B71" s="4"/>
      <c r="C71" s="4"/>
      <c r="D71" s="4"/>
      <c r="E71" s="4"/>
      <c r="F71" s="4"/>
      <c r="G71" s="6"/>
      <c r="H71" s="6"/>
      <c r="I71" s="6"/>
      <c r="J71" s="6"/>
      <c r="K71" s="6"/>
      <c r="L71" s="6"/>
      <c r="M71" s="4"/>
      <c r="N71" s="4"/>
      <c r="O71" s="4"/>
      <c r="P71" s="4"/>
      <c r="Q71" s="4"/>
      <c r="R71" s="4"/>
      <c r="S71" s="4"/>
      <c r="T71" s="4"/>
      <c r="U71" s="4"/>
      <c r="V71" s="4"/>
      <c r="W71" s="4"/>
      <c r="X71" s="4"/>
      <c r="Y71" s="4"/>
      <c r="Z71" s="6"/>
      <c r="AA71" s="4"/>
      <c r="AB71" s="4"/>
    </row>
  </sheetData>
  <sheetProtection autoFilter="0"/>
  <autoFilter ref="E8:E51" xr:uid="{00000000-0009-0000-0000-00001D000000}"/>
  <mergeCells count="24">
    <mergeCell ref="Z7:Z8"/>
    <mergeCell ref="AA7:AA8"/>
    <mergeCell ref="AB7:AB8"/>
    <mergeCell ref="W62:W70"/>
    <mergeCell ref="F63:F70"/>
    <mergeCell ref="I63:V63"/>
    <mergeCell ref="I64:V64"/>
    <mergeCell ref="I65:V65"/>
    <mergeCell ref="I66:V66"/>
    <mergeCell ref="I67:V67"/>
    <mergeCell ref="I68:V68"/>
    <mergeCell ref="I69:V69"/>
    <mergeCell ref="I70:V70"/>
    <mergeCell ref="O7:V7"/>
    <mergeCell ref="E2:E3"/>
    <mergeCell ref="G2:AB2"/>
    <mergeCell ref="G3:AB3"/>
    <mergeCell ref="G4:AB4"/>
    <mergeCell ref="G5:AB5"/>
    <mergeCell ref="B7:B8"/>
    <mergeCell ref="C7:C8"/>
    <mergeCell ref="D7:D8"/>
    <mergeCell ref="E7:E8"/>
    <mergeCell ref="G7:N7"/>
  </mergeCells>
  <conditionalFormatting sqref="Y51 B11:B49 C41:E51 B10:F10 F41:F49 Y37:Y49 W10:X51 AA10:AB51 AD10:AG51 C11:F40">
    <cfRule type="expression" dxfId="209" priority="9">
      <formula>AND($B10&lt;&gt;"",$B11="")</formula>
    </cfRule>
    <cfRule type="expression" dxfId="208" priority="10">
      <formula>$B10=""</formula>
    </cfRule>
  </conditionalFormatting>
  <conditionalFormatting sqref="AA11:AA51">
    <cfRule type="expression" dxfId="207" priority="11">
      <formula>AND($B10&lt;&gt;"",$B11="")</formula>
    </cfRule>
  </conditionalFormatting>
  <conditionalFormatting sqref="G52:V52">
    <cfRule type="expression" dxfId="206" priority="8">
      <formula>COUNTIF($G52:$N52,G52)&gt;1</formula>
    </cfRule>
  </conditionalFormatting>
  <conditionalFormatting sqref="B51 B52:Z52 AB52">
    <cfRule type="expression" dxfId="205" priority="12">
      <formula>AND($B51&lt;&gt;"",$B53="")</formula>
    </cfRule>
    <cfRule type="expression" dxfId="204" priority="13">
      <formula>$B51=""</formula>
    </cfRule>
  </conditionalFormatting>
  <conditionalFormatting sqref="AD52:AG52">
    <cfRule type="expression" dxfId="203" priority="14">
      <formula>AND($B51&lt;&gt;"",$B53="")</formula>
    </cfRule>
    <cfRule type="expression" dxfId="202" priority="15">
      <formula>$B51=""</formula>
    </cfRule>
  </conditionalFormatting>
  <conditionalFormatting sqref="B50 F50:F51 Y50">
    <cfRule type="expression" dxfId="201" priority="16">
      <formula>AND($B50&lt;&gt;"",#REF!="")</formula>
    </cfRule>
    <cfRule type="expression" dxfId="200" priority="17">
      <formula>$B50=""</formula>
    </cfRule>
  </conditionalFormatting>
  <conditionalFormatting sqref="G33:V51 R10:V32">
    <cfRule type="cellIs" dxfId="199" priority="6" operator="lessThan">
      <formula>76</formula>
    </cfRule>
  </conditionalFormatting>
  <conditionalFormatting sqref="Z10:Z51">
    <cfRule type="cellIs" dxfId="198" priority="5" operator="lessThan">
      <formula>76</formula>
    </cfRule>
  </conditionalFormatting>
  <conditionalFormatting sqref="Z10:Z32">
    <cfRule type="cellIs" dxfId="197" priority="1" operator="lessThan">
      <formula>76</formula>
    </cfRule>
    <cfRule type="cellIs" dxfId="196" priority="3" operator="lessThan">
      <formula>76</formula>
    </cfRule>
  </conditionalFormatting>
  <conditionalFormatting sqref="G10:Q32">
    <cfRule type="cellIs" dxfId="195" priority="2" operator="lessThan">
      <formula>76</formula>
    </cfRule>
  </conditionalFormatting>
  <dataValidations count="6">
    <dataValidation allowBlank="1" showInputMessage="1" showErrorMessage="1" prompt="Bobot Nilai" sqref="W6:Y6" xr:uid="{00000000-0002-0000-1D00-000000000000}"/>
    <dataValidation allowBlank="1" showInputMessage="1" showErrorMessage="1" prompt="Mohon diisi Bobot Nilai" sqref="Y8 W8" xr:uid="{00000000-0002-0000-1D00-000001000000}"/>
    <dataValidation allowBlank="1" showInputMessage="1" showErrorMessage="1" prompt="Mohon diisi Bobot Nilai. Jika tidak Melakukan penilaian Sumatif silahkan tulis Bobot Nilai 0" sqref="X8" xr:uid="{00000000-0002-0000-1D00-000002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37:H52 I33:N52" xr:uid="{00000000-0002-0000-1D00-000003000000}">
      <formula1>AND(G33&gt;0,G33&lt;=101,COUNTIF($G33:$N33,G33)=1)</formula1>
    </dataValidation>
    <dataValidation type="custom" allowBlank="1" showInputMessage="1" showErrorMessage="1" error="Ada nilai yang sama Bro!" prompt="JIKA ADA NILAI SUMATIF YANG SAMA, MAKA NILAI SUMATIF YG LAIN DITAMBAH angka 1-4 dibelakang koma. Misalnya 82 dan 82,2" sqref="T10:V52 O37:S52" xr:uid="{00000000-0002-0000-1D00-000004000000}">
      <formula1>AND(O10&gt;0,O10&lt;=101,COUNTIF($O10:$V10,O10)=1)</formula1>
    </dataValidation>
    <dataValidation type="whole" allowBlank="1" showInputMessage="1" showErrorMessage="1" errorTitle="Petunjuk" error="Nilai 0-100" prompt="Isikan Nilai Sumatif Akhir Semester Siswa" sqref="Y37:Y52" xr:uid="{00000000-0002-0000-1D00-000005000000}">
      <formula1>0</formula1>
      <formula2>100</formula2>
    </dataValidation>
  </dataValidations>
  <hyperlinks>
    <hyperlink ref="W62:W70" location="AKA!G9" display="          KEMBALI KE ATAS" xr:uid="{00000000-0004-0000-1D00-000000000000}"/>
    <hyperlink ref="E5" location="AKA!I62" display="KLIK DISINI UNTUK MENULIS TUJUAN PEMBELAJARAN" xr:uid="{00000000-0004-0000-1D00-000001000000}"/>
  </hyperlinks>
  <printOptions horizontalCentered="1"/>
  <pageMargins left="0.15748031496062992" right="0.11811023622047245" top="0.98425196850393704" bottom="0.31496062992125984" header="0.31496062992125984" footer="0.15748031496062992"/>
  <pageSetup paperSize="10000" scale="70" orientation="landscape" horizontalDpi="0" verticalDpi="0"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AI71"/>
  <sheetViews>
    <sheetView zoomScaleNormal="100" workbookViewId="0">
      <pane xSplit="6" ySplit="8" topLeftCell="G9" activePane="bottomRight" state="frozen"/>
      <selection pane="topRight" activeCell="G1" sqref="G1"/>
      <selection pane="bottomLeft" activeCell="A8" sqref="A8"/>
      <selection pane="bottomRight" activeCell="T12" sqref="T12"/>
    </sheetView>
  </sheetViews>
  <sheetFormatPr defaultColWidth="9.140625" defaultRowHeight="15" x14ac:dyDescent="0.25"/>
  <cols>
    <col min="1" max="1" width="1.7109375" style="7" customWidth="1"/>
    <col min="2" max="2" width="3.85546875" style="7" customWidth="1"/>
    <col min="3" max="3" width="5.7109375" style="7" customWidth="1"/>
    <col min="4" max="4" width="13.5703125" style="7" customWidth="1"/>
    <col min="5" max="5" width="30.42578125" style="7" customWidth="1"/>
    <col min="6" max="22" width="4" style="7" customWidth="1"/>
    <col min="23" max="25" width="5.28515625" style="7" customWidth="1"/>
    <col min="26" max="26" width="6.42578125" style="7" customWidth="1"/>
    <col min="27" max="28" width="36.7109375" style="7" customWidth="1"/>
    <col min="29" max="29" width="5.7109375" style="7" customWidth="1"/>
    <col min="30" max="16384" width="9.140625" style="7"/>
  </cols>
  <sheetData>
    <row r="1" spans="1:35" x14ac:dyDescent="0.25">
      <c r="A1" s="260"/>
      <c r="B1" s="260"/>
      <c r="C1" s="260"/>
      <c r="D1" s="260"/>
      <c r="E1" s="260"/>
      <c r="F1" s="260"/>
      <c r="G1" s="260"/>
      <c r="H1" s="260"/>
      <c r="I1" s="260"/>
      <c r="J1" s="260"/>
      <c r="K1" s="260"/>
      <c r="L1" s="260"/>
      <c r="M1" s="260"/>
      <c r="N1" s="260"/>
      <c r="O1" s="260"/>
      <c r="P1" s="260"/>
      <c r="Q1" s="260"/>
      <c r="R1" s="260"/>
      <c r="S1" s="260"/>
      <c r="T1" s="260"/>
      <c r="U1" s="260"/>
      <c r="V1" s="260"/>
      <c r="W1" s="260"/>
      <c r="X1" s="260"/>
      <c r="Y1" s="260"/>
      <c r="Z1" s="260"/>
      <c r="AA1" s="260"/>
      <c r="AB1" s="260"/>
    </row>
    <row r="2" spans="1:35" ht="28.5" customHeight="1" x14ac:dyDescent="0.25">
      <c r="A2" s="261"/>
      <c r="B2" s="485"/>
      <c r="C2" s="486"/>
      <c r="D2" s="486"/>
      <c r="E2" s="901" t="s">
        <v>309</v>
      </c>
      <c r="F2" s="487"/>
      <c r="G2" s="903" t="s">
        <v>279</v>
      </c>
      <c r="H2" s="903"/>
      <c r="I2" s="903"/>
      <c r="J2" s="903"/>
      <c r="K2" s="903"/>
      <c r="L2" s="903"/>
      <c r="M2" s="903"/>
      <c r="N2" s="903"/>
      <c r="O2" s="903"/>
      <c r="P2" s="903"/>
      <c r="Q2" s="903"/>
      <c r="R2" s="903"/>
      <c r="S2" s="903"/>
      <c r="T2" s="903"/>
      <c r="U2" s="903"/>
      <c r="V2" s="903"/>
      <c r="W2" s="903"/>
      <c r="X2" s="903"/>
      <c r="Y2" s="903"/>
      <c r="Z2" s="903"/>
      <c r="AA2" s="903"/>
      <c r="AB2" s="904"/>
    </row>
    <row r="3" spans="1:35" ht="21" thickBot="1" x14ac:dyDescent="0.3">
      <c r="A3" s="261"/>
      <c r="B3" s="488"/>
      <c r="C3" s="489"/>
      <c r="D3" s="489"/>
      <c r="E3" s="902"/>
      <c r="F3" s="454"/>
      <c r="G3" s="905" t="str">
        <f>Data!C20</f>
        <v>2024 / 2025</v>
      </c>
      <c r="H3" s="905"/>
      <c r="I3" s="905"/>
      <c r="J3" s="905"/>
      <c r="K3" s="905"/>
      <c r="L3" s="905"/>
      <c r="M3" s="905"/>
      <c r="N3" s="905"/>
      <c r="O3" s="905"/>
      <c r="P3" s="905"/>
      <c r="Q3" s="905"/>
      <c r="R3" s="905"/>
      <c r="S3" s="905"/>
      <c r="T3" s="905"/>
      <c r="U3" s="905"/>
      <c r="V3" s="905"/>
      <c r="W3" s="905"/>
      <c r="X3" s="905"/>
      <c r="Y3" s="905"/>
      <c r="Z3" s="905"/>
      <c r="AA3" s="905"/>
      <c r="AB3" s="906"/>
    </row>
    <row r="4" spans="1:35" ht="34.5" thickBot="1" x14ac:dyDescent="0.3">
      <c r="A4" s="261"/>
      <c r="B4" s="490"/>
      <c r="C4" s="491"/>
      <c r="D4" s="491"/>
      <c r="E4" s="455" t="s">
        <v>310</v>
      </c>
      <c r="F4" s="456"/>
      <c r="G4" s="907" t="str">
        <f>Menu!B19</f>
        <v>Sejarah Kebudayaan Islam</v>
      </c>
      <c r="H4" s="907"/>
      <c r="I4" s="907"/>
      <c r="J4" s="907"/>
      <c r="K4" s="907"/>
      <c r="L4" s="907"/>
      <c r="M4" s="907"/>
      <c r="N4" s="907"/>
      <c r="O4" s="907"/>
      <c r="P4" s="907"/>
      <c r="Q4" s="907"/>
      <c r="R4" s="907"/>
      <c r="S4" s="907"/>
      <c r="T4" s="907"/>
      <c r="U4" s="907"/>
      <c r="V4" s="907"/>
      <c r="W4" s="907"/>
      <c r="X4" s="907"/>
      <c r="Y4" s="907"/>
      <c r="Z4" s="907"/>
      <c r="AA4" s="907"/>
      <c r="AB4" s="908"/>
    </row>
    <row r="5" spans="1:35" ht="34.5" customHeight="1" thickBot="1" x14ac:dyDescent="0.3">
      <c r="A5" s="261"/>
      <c r="B5" s="492"/>
      <c r="C5" s="493"/>
      <c r="D5" s="494"/>
      <c r="E5" s="457" t="s">
        <v>311</v>
      </c>
      <c r="F5" s="458"/>
      <c r="G5" s="905" t="s">
        <v>452</v>
      </c>
      <c r="H5" s="905"/>
      <c r="I5" s="905"/>
      <c r="J5" s="905"/>
      <c r="K5" s="905"/>
      <c r="L5" s="905"/>
      <c r="M5" s="905"/>
      <c r="N5" s="905"/>
      <c r="O5" s="905"/>
      <c r="P5" s="905"/>
      <c r="Q5" s="905"/>
      <c r="R5" s="905"/>
      <c r="S5" s="905"/>
      <c r="T5" s="905"/>
      <c r="U5" s="905"/>
      <c r="V5" s="905"/>
      <c r="W5" s="905"/>
      <c r="X5" s="905"/>
      <c r="Y5" s="905"/>
      <c r="Z5" s="905"/>
      <c r="AA5" s="905"/>
      <c r="AB5" s="906"/>
    </row>
    <row r="6" spans="1:35" s="179" customFormat="1" ht="20.25" x14ac:dyDescent="0.25">
      <c r="A6" s="261"/>
      <c r="B6" s="495"/>
      <c r="C6" s="496"/>
      <c r="D6" s="496"/>
      <c r="E6" s="496"/>
      <c r="F6" s="496"/>
      <c r="G6" s="497">
        <f t="shared" ref="G6:L6" si="0">IF(COUNT(G10:G51)&gt;0,1,"")</f>
        <v>1</v>
      </c>
      <c r="H6" s="497">
        <f t="shared" si="0"/>
        <v>1</v>
      </c>
      <c r="I6" s="497">
        <f t="shared" si="0"/>
        <v>1</v>
      </c>
      <c r="J6" s="497" t="str">
        <f t="shared" si="0"/>
        <v/>
      </c>
      <c r="K6" s="497" t="str">
        <f t="shared" si="0"/>
        <v/>
      </c>
      <c r="L6" s="497" t="str">
        <f t="shared" si="0"/>
        <v/>
      </c>
      <c r="M6" s="497"/>
      <c r="N6" s="497"/>
      <c r="O6" s="497">
        <f t="shared" ref="O6:T6" si="1">IF(COUNT(O10:O51)&gt;0,1,"")</f>
        <v>1</v>
      </c>
      <c r="P6" s="497">
        <f t="shared" si="1"/>
        <v>1</v>
      </c>
      <c r="Q6" s="497">
        <f t="shared" si="1"/>
        <v>1</v>
      </c>
      <c r="R6" s="497" t="str">
        <f t="shared" si="1"/>
        <v/>
      </c>
      <c r="S6" s="497" t="str">
        <f t="shared" si="1"/>
        <v/>
      </c>
      <c r="T6" s="497" t="str">
        <f t="shared" si="1"/>
        <v/>
      </c>
      <c r="U6" s="497"/>
      <c r="V6" s="497"/>
      <c r="W6" s="498">
        <f>SUM(G6:N6)</f>
        <v>3</v>
      </c>
      <c r="X6" s="498">
        <f>SUM(O6:V6)</f>
        <v>3</v>
      </c>
      <c r="Y6" s="498">
        <f>SUM(W8:Y8)</f>
        <v>3</v>
      </c>
      <c r="Z6" s="499"/>
      <c r="AA6" s="499"/>
      <c r="AB6" s="500"/>
    </row>
    <row r="7" spans="1:35" ht="33" customHeight="1" thickBot="1" x14ac:dyDescent="0.3">
      <c r="A7" s="261"/>
      <c r="B7" s="899" t="s">
        <v>0</v>
      </c>
      <c r="C7" s="899" t="s">
        <v>68</v>
      </c>
      <c r="D7" s="899" t="s">
        <v>69</v>
      </c>
      <c r="E7" s="899" t="s">
        <v>1</v>
      </c>
      <c r="F7" s="513" t="s">
        <v>14</v>
      </c>
      <c r="G7" s="900" t="s">
        <v>134</v>
      </c>
      <c r="H7" s="900"/>
      <c r="I7" s="900"/>
      <c r="J7" s="900"/>
      <c r="K7" s="900"/>
      <c r="L7" s="900"/>
      <c r="M7" s="900"/>
      <c r="N7" s="900"/>
      <c r="O7" s="930" t="s">
        <v>135</v>
      </c>
      <c r="P7" s="930"/>
      <c r="Q7" s="930"/>
      <c r="R7" s="930"/>
      <c r="S7" s="930"/>
      <c r="T7" s="930"/>
      <c r="U7" s="930"/>
      <c r="V7" s="930"/>
      <c r="W7" s="504" t="s">
        <v>312</v>
      </c>
      <c r="X7" s="504" t="s">
        <v>313</v>
      </c>
      <c r="Y7" s="504" t="s">
        <v>314</v>
      </c>
      <c r="Z7" s="909" t="s">
        <v>80</v>
      </c>
      <c r="AA7" s="910" t="s">
        <v>144</v>
      </c>
      <c r="AB7" s="911" t="s">
        <v>145</v>
      </c>
    </row>
    <row r="8" spans="1:35" ht="15.75" thickBot="1" x14ac:dyDescent="0.3">
      <c r="A8" s="261"/>
      <c r="B8" s="899"/>
      <c r="C8" s="899"/>
      <c r="D8" s="899"/>
      <c r="E8" s="899"/>
      <c r="F8" s="505"/>
      <c r="G8" s="506" t="str">
        <f>H63</f>
        <v>TP-1</v>
      </c>
      <c r="H8" s="506" t="str">
        <f>H64</f>
        <v>TP-2</v>
      </c>
      <c r="I8" s="506" t="str">
        <f>H65</f>
        <v>TP-3</v>
      </c>
      <c r="J8" s="506" t="str">
        <f>H66</f>
        <v>TP-4</v>
      </c>
      <c r="K8" s="506" t="str">
        <f>H67</f>
        <v>TP-5</v>
      </c>
      <c r="L8" s="506" t="str">
        <f>H68</f>
        <v>TP-6</v>
      </c>
      <c r="M8" s="506" t="str">
        <f>H69</f>
        <v>TP-7</v>
      </c>
      <c r="N8" s="506" t="str">
        <f>H70</f>
        <v>TP-8</v>
      </c>
      <c r="O8" s="507" t="s">
        <v>148</v>
      </c>
      <c r="P8" s="507" t="s">
        <v>149</v>
      </c>
      <c r="Q8" s="507" t="s">
        <v>150</v>
      </c>
      <c r="R8" s="507" t="s">
        <v>151</v>
      </c>
      <c r="S8" s="507" t="s">
        <v>152</v>
      </c>
      <c r="T8" s="507" t="s">
        <v>153</v>
      </c>
      <c r="U8" s="507" t="s">
        <v>154</v>
      </c>
      <c r="V8" s="507" t="s">
        <v>155</v>
      </c>
      <c r="W8" s="508">
        <v>1</v>
      </c>
      <c r="X8" s="508">
        <v>1</v>
      </c>
      <c r="Y8" s="508">
        <v>1</v>
      </c>
      <c r="Z8" s="909"/>
      <c r="AA8" s="910"/>
      <c r="AB8" s="911"/>
      <c r="AD8" s="459"/>
      <c r="AE8" s="459"/>
      <c r="AF8" s="459"/>
      <c r="AG8" s="459"/>
    </row>
    <row r="9" spans="1:35" ht="15.75" thickBot="1" x14ac:dyDescent="0.3">
      <c r="A9" s="261"/>
      <c r="B9" s="549">
        <v>1</v>
      </c>
      <c r="C9" s="549">
        <v>2</v>
      </c>
      <c r="D9" s="549">
        <v>3</v>
      </c>
      <c r="E9" s="549">
        <v>4</v>
      </c>
      <c r="F9" s="549">
        <v>5</v>
      </c>
      <c r="G9" s="587">
        <v>6</v>
      </c>
      <c r="H9" s="587">
        <v>7</v>
      </c>
      <c r="I9" s="587">
        <v>8</v>
      </c>
      <c r="J9" s="587">
        <v>9</v>
      </c>
      <c r="K9" s="587">
        <v>10</v>
      </c>
      <c r="L9" s="587">
        <v>11</v>
      </c>
      <c r="M9" s="587">
        <v>12</v>
      </c>
      <c r="N9" s="587">
        <v>13</v>
      </c>
      <c r="O9" s="587">
        <v>14</v>
      </c>
      <c r="P9" s="587">
        <v>15</v>
      </c>
      <c r="Q9" s="587">
        <v>16</v>
      </c>
      <c r="R9" s="549">
        <v>17</v>
      </c>
      <c r="S9" s="549">
        <v>18</v>
      </c>
      <c r="T9" s="549">
        <v>19</v>
      </c>
      <c r="U9" s="549">
        <v>20</v>
      </c>
      <c r="V9" s="549">
        <v>21</v>
      </c>
      <c r="W9" s="549">
        <v>22</v>
      </c>
      <c r="X9" s="549">
        <v>23</v>
      </c>
      <c r="Y9" s="587">
        <v>24</v>
      </c>
      <c r="Z9" s="549">
        <v>25</v>
      </c>
      <c r="AA9" s="549">
        <v>26</v>
      </c>
      <c r="AB9" s="549">
        <v>27</v>
      </c>
      <c r="AD9" s="383" t="s">
        <v>129</v>
      </c>
      <c r="AE9" s="383" t="s">
        <v>130</v>
      </c>
      <c r="AF9" s="509" t="s">
        <v>3</v>
      </c>
      <c r="AG9" s="460"/>
    </row>
    <row r="10" spans="1:35" ht="30" customHeight="1" x14ac:dyDescent="0.25">
      <c r="A10" s="261"/>
      <c r="B10" s="373">
        <v>1</v>
      </c>
      <c r="C10" s="351">
        <f>Data!F5</f>
        <v>2111</v>
      </c>
      <c r="D10" s="374" t="str">
        <f>Data!G5</f>
        <v>3109336136</v>
      </c>
      <c r="E10" s="374" t="str">
        <f>Data!H5</f>
        <v>AGA ALBANI ZAMIR</v>
      </c>
      <c r="F10" s="585" t="str">
        <f>Data!I5</f>
        <v>L</v>
      </c>
      <c r="G10" s="602">
        <v>88</v>
      </c>
      <c r="H10" s="602">
        <v>86</v>
      </c>
      <c r="I10" s="603">
        <v>90</v>
      </c>
      <c r="J10" s="603"/>
      <c r="K10" s="603"/>
      <c r="L10" s="603"/>
      <c r="M10" s="603"/>
      <c r="N10" s="603"/>
      <c r="O10" s="604">
        <v>90</v>
      </c>
      <c r="P10" s="602">
        <v>84</v>
      </c>
      <c r="Q10" s="602">
        <v>80</v>
      </c>
      <c r="R10" s="502"/>
      <c r="S10" s="501"/>
      <c r="T10" s="477"/>
      <c r="U10" s="477"/>
      <c r="V10" s="477"/>
      <c r="W10" s="478">
        <f>AVERAGE(G10:N10)</f>
        <v>88</v>
      </c>
      <c r="X10" s="590">
        <f>AVERAGE(O10:V10)</f>
        <v>84.666666666666671</v>
      </c>
      <c r="Y10" s="602">
        <v>76</v>
      </c>
      <c r="Z10" s="475">
        <f t="shared" ref="Z10:Z51" si="2">IFERROR(IF(OR(X10="",Y10=""),"",ROUND(((W10*$W$8)+(X10*$X$8)+(Y10*$Y$8))/$Y$6,0)),"")</f>
        <v>83</v>
      </c>
      <c r="AA10" s="378" t="str">
        <f t="shared" ref="AA10:AA51" si="3">IFERROR("Menunjukkan penguasaan"&amp; " dalam "&amp;(VLOOKUP(AF10,$G$63:$I$70,3)),"")</f>
        <v>Menunjukkan penguasaan dalam menganalisis perkembangan pemikiran Islam kontemporer.</v>
      </c>
      <c r="AB10" s="379" t="str">
        <f t="shared" ref="AB10:AB51" si="4">IFERROR("Perlu bantuan dalam "&amp;(VLOOKUP(AG10,$G$63:$I$70,3)),"")</f>
        <v>Perlu bantuan dalam memahami peran Ulama dalam memperjuangkan kemerdekaan melalui Islam.</v>
      </c>
      <c r="AD10" s="377">
        <f t="shared" ref="AD10:AD51" si="5">MAX(G10:N10)</f>
        <v>90</v>
      </c>
      <c r="AE10" s="377">
        <f t="shared" ref="AE10:AE51" si="6">MIN(G10:N10)</f>
        <v>86</v>
      </c>
      <c r="AF10" s="377">
        <f t="shared" ref="AF10:AF51" si="7">MATCH(AD10,G10:N10,0)</f>
        <v>3</v>
      </c>
      <c r="AG10" s="377">
        <f t="shared" ref="AG10:AG51" si="8">MATCH(AE10,G10:N10,0)</f>
        <v>2</v>
      </c>
      <c r="AI10" s="484"/>
    </row>
    <row r="11" spans="1:35" ht="30" customHeight="1" x14ac:dyDescent="0.25">
      <c r="A11" s="261"/>
      <c r="B11" s="373">
        <v>2</v>
      </c>
      <c r="C11" s="124">
        <f>Data!F6</f>
        <v>2100</v>
      </c>
      <c r="D11" s="154" t="str">
        <f>Data!G6</f>
        <v>0108954708</v>
      </c>
      <c r="E11" s="154" t="str">
        <f>Data!H6</f>
        <v>AKBAR FIRLY MAULANA</v>
      </c>
      <c r="F11" s="586" t="str">
        <f>Data!I6</f>
        <v>L</v>
      </c>
      <c r="G11" s="605">
        <v>90</v>
      </c>
      <c r="H11" s="605">
        <v>76</v>
      </c>
      <c r="I11" s="606">
        <v>80</v>
      </c>
      <c r="J11" s="606"/>
      <c r="K11" s="606"/>
      <c r="L11" s="606"/>
      <c r="M11" s="606"/>
      <c r="N11" s="606"/>
      <c r="O11" s="607">
        <v>80</v>
      </c>
      <c r="P11" s="605">
        <v>84</v>
      </c>
      <c r="Q11" s="605">
        <v>80</v>
      </c>
      <c r="R11" s="473"/>
      <c r="S11" s="471"/>
      <c r="T11" s="472"/>
      <c r="U11" s="472"/>
      <c r="V11" s="472"/>
      <c r="W11" s="474">
        <f t="shared" ref="W11:W51" si="9">AVERAGE(G11:N11)</f>
        <v>82</v>
      </c>
      <c r="X11" s="591">
        <f t="shared" ref="X11:X51" si="10">AVERAGE(O11:V11)</f>
        <v>81.333333333333329</v>
      </c>
      <c r="Y11" s="605">
        <v>76</v>
      </c>
      <c r="Z11" s="475">
        <f t="shared" si="2"/>
        <v>80</v>
      </c>
      <c r="AA11" s="378" t="str">
        <f t="shared" si="3"/>
        <v>Menunjukkan penguasaan dalam menjelaskan sejarah perkembangan Islam di Indonesia pada masa kolonialisme.</v>
      </c>
      <c r="AB11" s="379" t="str">
        <f t="shared" si="4"/>
        <v>Perlu bantuan dalam memahami peran Ulama dalam memperjuangkan kemerdekaan melalui Islam.</v>
      </c>
      <c r="AD11" s="377">
        <f t="shared" si="5"/>
        <v>90</v>
      </c>
      <c r="AE11" s="377">
        <f t="shared" si="6"/>
        <v>76</v>
      </c>
      <c r="AF11" s="377">
        <f t="shared" si="7"/>
        <v>1</v>
      </c>
      <c r="AG11" s="377">
        <f t="shared" si="8"/>
        <v>2</v>
      </c>
      <c r="AI11" s="484"/>
    </row>
    <row r="12" spans="1:35" ht="30" customHeight="1" x14ac:dyDescent="0.25">
      <c r="A12" s="261"/>
      <c r="B12" s="373">
        <v>3</v>
      </c>
      <c r="C12" s="124">
        <f>Data!F7</f>
        <v>2085</v>
      </c>
      <c r="D12" s="154" t="str">
        <f>Data!G7</f>
        <v>0093911821</v>
      </c>
      <c r="E12" s="154" t="str">
        <f>Data!H7</f>
        <v>ALVINO EWALDO</v>
      </c>
      <c r="F12" s="586" t="str">
        <f>Data!I7</f>
        <v>L</v>
      </c>
      <c r="G12" s="605">
        <v>96</v>
      </c>
      <c r="H12" s="605">
        <v>90</v>
      </c>
      <c r="I12" s="606">
        <v>86</v>
      </c>
      <c r="J12" s="606"/>
      <c r="K12" s="606"/>
      <c r="L12" s="606"/>
      <c r="M12" s="606"/>
      <c r="N12" s="606"/>
      <c r="O12" s="607">
        <v>84</v>
      </c>
      <c r="P12" s="605">
        <v>90</v>
      </c>
      <c r="Q12" s="605">
        <v>80</v>
      </c>
      <c r="R12" s="473"/>
      <c r="S12" s="471"/>
      <c r="T12" s="472"/>
      <c r="U12" s="472"/>
      <c r="V12" s="472"/>
      <c r="W12" s="474">
        <f t="shared" si="9"/>
        <v>90.666666666666671</v>
      </c>
      <c r="X12" s="591">
        <f t="shared" si="10"/>
        <v>84.666666666666671</v>
      </c>
      <c r="Y12" s="605">
        <v>76</v>
      </c>
      <c r="Z12" s="475">
        <f t="shared" si="2"/>
        <v>84</v>
      </c>
      <c r="AA12" s="378" t="str">
        <f t="shared" si="3"/>
        <v>Menunjukkan penguasaan dalam menjelaskan sejarah perkembangan Islam di Indonesia pada masa kolonialisme.</v>
      </c>
      <c r="AB12" s="379" t="str">
        <f t="shared" si="4"/>
        <v>Perlu bantuan dalam menganalisis perkembangan pemikiran Islam kontemporer.</v>
      </c>
      <c r="AD12" s="377">
        <f t="shared" si="5"/>
        <v>96</v>
      </c>
      <c r="AE12" s="377">
        <f t="shared" si="6"/>
        <v>86</v>
      </c>
      <c r="AF12" s="377">
        <f t="shared" si="7"/>
        <v>1</v>
      </c>
      <c r="AG12" s="377">
        <f t="shared" si="8"/>
        <v>3</v>
      </c>
      <c r="AI12" s="484"/>
    </row>
    <row r="13" spans="1:35" ht="30" customHeight="1" x14ac:dyDescent="0.25">
      <c r="A13" s="261"/>
      <c r="B13" s="373">
        <v>4</v>
      </c>
      <c r="C13" s="124">
        <f>Data!F8</f>
        <v>2075</v>
      </c>
      <c r="D13" s="154" t="str">
        <f>Data!G8</f>
        <v>0098772064</v>
      </c>
      <c r="E13" s="154" t="str">
        <f>Data!H8</f>
        <v>AURA SUCI RAMADHANI</v>
      </c>
      <c r="F13" s="586" t="str">
        <f>Data!I8</f>
        <v>P</v>
      </c>
      <c r="G13" s="605">
        <v>86</v>
      </c>
      <c r="H13" s="605">
        <v>96</v>
      </c>
      <c r="I13" s="606">
        <v>84</v>
      </c>
      <c r="J13" s="606"/>
      <c r="K13" s="606"/>
      <c r="L13" s="606"/>
      <c r="M13" s="606"/>
      <c r="N13" s="606"/>
      <c r="O13" s="607">
        <v>98</v>
      </c>
      <c r="P13" s="605">
        <v>90</v>
      </c>
      <c r="Q13" s="605">
        <v>80</v>
      </c>
      <c r="R13" s="473"/>
      <c r="S13" s="471"/>
      <c r="T13" s="472"/>
      <c r="U13" s="472"/>
      <c r="V13" s="472"/>
      <c r="W13" s="474">
        <f t="shared" si="9"/>
        <v>88.666666666666671</v>
      </c>
      <c r="X13" s="591">
        <f t="shared" si="10"/>
        <v>89.333333333333329</v>
      </c>
      <c r="Y13" s="605">
        <v>86</v>
      </c>
      <c r="Z13" s="475">
        <f t="shared" si="2"/>
        <v>88</v>
      </c>
      <c r="AA13" s="378" t="str">
        <f t="shared" si="3"/>
        <v>Menunjukkan penguasaan dalam memahami peran Ulama dalam memperjuangkan kemerdekaan melalui Islam.</v>
      </c>
      <c r="AB13" s="379" t="str">
        <f t="shared" si="4"/>
        <v>Perlu bantuan dalam menganalisis perkembangan pemikiran Islam kontemporer.</v>
      </c>
      <c r="AD13" s="377">
        <f t="shared" si="5"/>
        <v>96</v>
      </c>
      <c r="AE13" s="377">
        <f t="shared" si="6"/>
        <v>84</v>
      </c>
      <c r="AF13" s="377">
        <f t="shared" si="7"/>
        <v>2</v>
      </c>
      <c r="AG13" s="377">
        <f t="shared" si="8"/>
        <v>3</v>
      </c>
      <c r="AI13" s="484"/>
    </row>
    <row r="14" spans="1:35" ht="30" customHeight="1" x14ac:dyDescent="0.25">
      <c r="A14" s="261"/>
      <c r="B14" s="373">
        <v>5</v>
      </c>
      <c r="C14" s="124">
        <f>Data!F9</f>
        <v>2086</v>
      </c>
      <c r="D14" s="154" t="str">
        <f>Data!G9</f>
        <v>0103867888</v>
      </c>
      <c r="E14" s="154" t="str">
        <f>Data!H9</f>
        <v>AYU SAFNA</v>
      </c>
      <c r="F14" s="586" t="str">
        <f>Data!I9</f>
        <v>P</v>
      </c>
      <c r="G14" s="605">
        <v>86</v>
      </c>
      <c r="H14" s="605">
        <v>84</v>
      </c>
      <c r="I14" s="606">
        <v>90</v>
      </c>
      <c r="J14" s="606"/>
      <c r="K14" s="606"/>
      <c r="L14" s="606"/>
      <c r="M14" s="606"/>
      <c r="N14" s="606"/>
      <c r="O14" s="607">
        <v>90</v>
      </c>
      <c r="P14" s="605">
        <v>82</v>
      </c>
      <c r="Q14" s="605">
        <v>80</v>
      </c>
      <c r="R14" s="473"/>
      <c r="S14" s="471"/>
      <c r="T14" s="472"/>
      <c r="U14" s="472"/>
      <c r="V14" s="472"/>
      <c r="W14" s="474">
        <f t="shared" si="9"/>
        <v>86.666666666666671</v>
      </c>
      <c r="X14" s="591">
        <f t="shared" si="10"/>
        <v>84</v>
      </c>
      <c r="Y14" s="605">
        <v>80</v>
      </c>
      <c r="Z14" s="475">
        <f t="shared" si="2"/>
        <v>84</v>
      </c>
      <c r="AA14" s="378" t="str">
        <f t="shared" si="3"/>
        <v>Menunjukkan penguasaan dalam menganalisis perkembangan pemikiran Islam kontemporer.</v>
      </c>
      <c r="AB14" s="379" t="str">
        <f t="shared" si="4"/>
        <v>Perlu bantuan dalam memahami peran Ulama dalam memperjuangkan kemerdekaan melalui Islam.</v>
      </c>
      <c r="AD14" s="377">
        <f t="shared" si="5"/>
        <v>90</v>
      </c>
      <c r="AE14" s="377">
        <f t="shared" si="6"/>
        <v>84</v>
      </c>
      <c r="AF14" s="377">
        <f t="shared" si="7"/>
        <v>3</v>
      </c>
      <c r="AG14" s="377">
        <f t="shared" si="8"/>
        <v>2</v>
      </c>
    </row>
    <row r="15" spans="1:35" ht="30" customHeight="1" x14ac:dyDescent="0.25">
      <c r="A15" s="261"/>
      <c r="B15" s="373">
        <v>6</v>
      </c>
      <c r="C15" s="124">
        <f>Data!F10</f>
        <v>2089</v>
      </c>
      <c r="D15" s="154" t="str">
        <f>Data!G10</f>
        <v>3098656100</v>
      </c>
      <c r="E15" s="154" t="str">
        <f>Data!H10</f>
        <v>DEWI AYU NURHALIZA</v>
      </c>
      <c r="F15" s="586" t="str">
        <f>Data!I10</f>
        <v>P</v>
      </c>
      <c r="G15" s="605">
        <v>98</v>
      </c>
      <c r="H15" s="605">
        <v>80</v>
      </c>
      <c r="I15" s="606">
        <v>88</v>
      </c>
      <c r="J15" s="606"/>
      <c r="K15" s="606"/>
      <c r="L15" s="606"/>
      <c r="M15" s="606"/>
      <c r="N15" s="606"/>
      <c r="O15" s="607">
        <v>86</v>
      </c>
      <c r="P15" s="605">
        <v>96</v>
      </c>
      <c r="Q15" s="605">
        <v>90</v>
      </c>
      <c r="R15" s="473"/>
      <c r="S15" s="471"/>
      <c r="T15" s="472"/>
      <c r="U15" s="472"/>
      <c r="V15" s="472"/>
      <c r="W15" s="474">
        <f t="shared" si="9"/>
        <v>88.666666666666671</v>
      </c>
      <c r="X15" s="591">
        <f t="shared" si="10"/>
        <v>90.666666666666671</v>
      </c>
      <c r="Y15" s="605">
        <v>86</v>
      </c>
      <c r="Z15" s="475">
        <f t="shared" si="2"/>
        <v>88</v>
      </c>
      <c r="AA15" s="378" t="str">
        <f t="shared" si="3"/>
        <v>Menunjukkan penguasaan dalam menjelaskan sejarah perkembangan Islam di Indonesia pada masa kolonialisme.</v>
      </c>
      <c r="AB15" s="379" t="str">
        <f t="shared" si="4"/>
        <v>Perlu bantuan dalam memahami peran Ulama dalam memperjuangkan kemerdekaan melalui Islam.</v>
      </c>
      <c r="AD15" s="377">
        <f t="shared" si="5"/>
        <v>98</v>
      </c>
      <c r="AE15" s="377">
        <f t="shared" si="6"/>
        <v>80</v>
      </c>
      <c r="AF15" s="377">
        <f t="shared" si="7"/>
        <v>1</v>
      </c>
      <c r="AG15" s="377">
        <f t="shared" si="8"/>
        <v>2</v>
      </c>
    </row>
    <row r="16" spans="1:35" ht="30" customHeight="1" x14ac:dyDescent="0.25">
      <c r="A16" s="261"/>
      <c r="B16" s="373">
        <v>7</v>
      </c>
      <c r="C16" s="124">
        <f>Data!F11</f>
        <v>2115</v>
      </c>
      <c r="D16" s="154" t="str">
        <f>Data!G11</f>
        <v>0105966564</v>
      </c>
      <c r="E16" s="154" t="str">
        <f>Data!H11</f>
        <v xml:space="preserve">FADLY ARYA PUTRA </v>
      </c>
      <c r="F16" s="586" t="str">
        <f>Data!I11</f>
        <v>L</v>
      </c>
      <c r="G16" s="605">
        <v>96</v>
      </c>
      <c r="H16" s="605">
        <v>86</v>
      </c>
      <c r="I16" s="606">
        <v>80</v>
      </c>
      <c r="J16" s="606"/>
      <c r="K16" s="606"/>
      <c r="L16" s="606"/>
      <c r="M16" s="606"/>
      <c r="N16" s="606"/>
      <c r="O16" s="607">
        <v>80</v>
      </c>
      <c r="P16" s="605">
        <v>96</v>
      </c>
      <c r="Q16" s="605">
        <v>80</v>
      </c>
      <c r="R16" s="473"/>
      <c r="S16" s="471"/>
      <c r="T16" s="472"/>
      <c r="U16" s="472"/>
      <c r="V16" s="472"/>
      <c r="W16" s="474">
        <f t="shared" si="9"/>
        <v>87.333333333333329</v>
      </c>
      <c r="X16" s="591">
        <f t="shared" si="10"/>
        <v>85.333333333333329</v>
      </c>
      <c r="Y16" s="605">
        <v>86</v>
      </c>
      <c r="Z16" s="475">
        <f t="shared" si="2"/>
        <v>86</v>
      </c>
      <c r="AA16" s="378" t="str">
        <f t="shared" si="3"/>
        <v>Menunjukkan penguasaan dalam menjelaskan sejarah perkembangan Islam di Indonesia pada masa kolonialisme.</v>
      </c>
      <c r="AB16" s="379" t="str">
        <f t="shared" si="4"/>
        <v>Perlu bantuan dalam menganalisis perkembangan pemikiran Islam kontemporer.</v>
      </c>
      <c r="AD16" s="377">
        <f t="shared" si="5"/>
        <v>96</v>
      </c>
      <c r="AE16" s="377">
        <f t="shared" si="6"/>
        <v>80</v>
      </c>
      <c r="AF16" s="377">
        <f t="shared" si="7"/>
        <v>1</v>
      </c>
      <c r="AG16" s="377">
        <f t="shared" si="8"/>
        <v>3</v>
      </c>
    </row>
    <row r="17" spans="1:33" ht="30" customHeight="1" x14ac:dyDescent="0.25">
      <c r="A17" s="261"/>
      <c r="B17" s="373">
        <v>8</v>
      </c>
      <c r="C17" s="124">
        <f>Data!F12</f>
        <v>2082</v>
      </c>
      <c r="D17" s="154" t="str">
        <f>Data!G12</f>
        <v>3092203012</v>
      </c>
      <c r="E17" s="154" t="str">
        <f>Data!H12</f>
        <v>ILHAM MAULANA</v>
      </c>
      <c r="F17" s="586" t="str">
        <f>Data!I12</f>
        <v>L</v>
      </c>
      <c r="G17" s="605">
        <v>98</v>
      </c>
      <c r="H17" s="605">
        <v>90</v>
      </c>
      <c r="I17" s="606">
        <v>82</v>
      </c>
      <c r="J17" s="606"/>
      <c r="K17" s="606"/>
      <c r="L17" s="606"/>
      <c r="M17" s="606"/>
      <c r="N17" s="606"/>
      <c r="O17" s="607">
        <v>96</v>
      </c>
      <c r="P17" s="605">
        <v>90</v>
      </c>
      <c r="Q17" s="605">
        <v>80</v>
      </c>
      <c r="R17" s="473"/>
      <c r="S17" s="471"/>
      <c r="T17" s="472"/>
      <c r="U17" s="472"/>
      <c r="V17" s="472"/>
      <c r="W17" s="474">
        <f t="shared" si="9"/>
        <v>90</v>
      </c>
      <c r="X17" s="591">
        <f t="shared" si="10"/>
        <v>88.666666666666671</v>
      </c>
      <c r="Y17" s="605">
        <v>86</v>
      </c>
      <c r="Z17" s="475">
        <f t="shared" si="2"/>
        <v>88</v>
      </c>
      <c r="AA17" s="378" t="str">
        <f t="shared" si="3"/>
        <v>Menunjukkan penguasaan dalam menjelaskan sejarah perkembangan Islam di Indonesia pada masa kolonialisme.</v>
      </c>
      <c r="AB17" s="379" t="str">
        <f t="shared" si="4"/>
        <v>Perlu bantuan dalam menganalisis perkembangan pemikiran Islam kontemporer.</v>
      </c>
      <c r="AD17" s="377">
        <f t="shared" si="5"/>
        <v>98</v>
      </c>
      <c r="AE17" s="377">
        <f t="shared" si="6"/>
        <v>82</v>
      </c>
      <c r="AF17" s="377">
        <f t="shared" si="7"/>
        <v>1</v>
      </c>
      <c r="AG17" s="377">
        <f t="shared" si="8"/>
        <v>3</v>
      </c>
    </row>
    <row r="18" spans="1:33" ht="30" customHeight="1" x14ac:dyDescent="0.25">
      <c r="A18" s="261"/>
      <c r="B18" s="373">
        <v>9</v>
      </c>
      <c r="C18" s="124">
        <f>Data!F13</f>
        <v>2088</v>
      </c>
      <c r="D18" s="154" t="str">
        <f>Data!G13</f>
        <v>3106632526</v>
      </c>
      <c r="E18" s="154" t="str">
        <f>Data!H13</f>
        <v>INDAH VIOLAFITRA</v>
      </c>
      <c r="F18" s="586" t="str">
        <f>Data!I13</f>
        <v>P</v>
      </c>
      <c r="G18" s="605">
        <v>98</v>
      </c>
      <c r="H18" s="605">
        <v>90</v>
      </c>
      <c r="I18" s="606">
        <v>80</v>
      </c>
      <c r="J18" s="606"/>
      <c r="K18" s="606"/>
      <c r="L18" s="606"/>
      <c r="M18" s="606"/>
      <c r="N18" s="606"/>
      <c r="O18" s="607">
        <v>94</v>
      </c>
      <c r="P18" s="605">
        <v>86</v>
      </c>
      <c r="Q18" s="605">
        <v>80</v>
      </c>
      <c r="R18" s="473"/>
      <c r="S18" s="471"/>
      <c r="T18" s="472"/>
      <c r="U18" s="472"/>
      <c r="V18" s="472"/>
      <c r="W18" s="474">
        <f t="shared" si="9"/>
        <v>89.333333333333329</v>
      </c>
      <c r="X18" s="591">
        <f t="shared" si="10"/>
        <v>86.666666666666671</v>
      </c>
      <c r="Y18" s="605">
        <v>76</v>
      </c>
      <c r="Z18" s="475">
        <f t="shared" si="2"/>
        <v>84</v>
      </c>
      <c r="AA18" s="378" t="str">
        <f t="shared" si="3"/>
        <v>Menunjukkan penguasaan dalam menjelaskan sejarah perkembangan Islam di Indonesia pada masa kolonialisme.</v>
      </c>
      <c r="AB18" s="379" t="str">
        <f t="shared" si="4"/>
        <v>Perlu bantuan dalam menganalisis perkembangan pemikiran Islam kontemporer.</v>
      </c>
      <c r="AD18" s="377">
        <f t="shared" si="5"/>
        <v>98</v>
      </c>
      <c r="AE18" s="377">
        <f t="shared" si="6"/>
        <v>80</v>
      </c>
      <c r="AF18" s="377">
        <f t="shared" si="7"/>
        <v>1</v>
      </c>
      <c r="AG18" s="377">
        <f t="shared" si="8"/>
        <v>3</v>
      </c>
    </row>
    <row r="19" spans="1:33" ht="30" customHeight="1" x14ac:dyDescent="0.25">
      <c r="A19" s="261"/>
      <c r="B19" s="373">
        <v>10</v>
      </c>
      <c r="C19" s="124">
        <f>Data!F14</f>
        <v>2109</v>
      </c>
      <c r="D19" s="154" t="str">
        <f>Data!G14</f>
        <v>3092608052</v>
      </c>
      <c r="E19" s="154" t="str">
        <f>Data!H14</f>
        <v>KEVIN FAHREZI</v>
      </c>
      <c r="F19" s="586" t="str">
        <f>Data!I14</f>
        <v>L</v>
      </c>
      <c r="G19" s="605">
        <v>86</v>
      </c>
      <c r="H19" s="605">
        <v>98</v>
      </c>
      <c r="I19" s="606">
        <v>90</v>
      </c>
      <c r="J19" s="606"/>
      <c r="K19" s="606"/>
      <c r="L19" s="606"/>
      <c r="M19" s="606"/>
      <c r="N19" s="606"/>
      <c r="O19" s="607">
        <v>90</v>
      </c>
      <c r="P19" s="605">
        <v>96</v>
      </c>
      <c r="Q19" s="605">
        <v>80</v>
      </c>
      <c r="R19" s="473"/>
      <c r="S19" s="471"/>
      <c r="T19" s="472"/>
      <c r="U19" s="472"/>
      <c r="V19" s="472"/>
      <c r="W19" s="474">
        <f t="shared" si="9"/>
        <v>91.333333333333329</v>
      </c>
      <c r="X19" s="591">
        <f t="shared" si="10"/>
        <v>88.666666666666671</v>
      </c>
      <c r="Y19" s="605">
        <v>90</v>
      </c>
      <c r="Z19" s="475">
        <f t="shared" si="2"/>
        <v>90</v>
      </c>
      <c r="AA19" s="378" t="str">
        <f t="shared" si="3"/>
        <v>Menunjukkan penguasaan dalam memahami peran Ulama dalam memperjuangkan kemerdekaan melalui Islam.</v>
      </c>
      <c r="AB19" s="379" t="str">
        <f t="shared" si="4"/>
        <v>Perlu bantuan dalam menjelaskan sejarah perkembangan Islam di Indonesia pada masa kolonialisme.</v>
      </c>
      <c r="AD19" s="377">
        <f t="shared" si="5"/>
        <v>98</v>
      </c>
      <c r="AE19" s="377">
        <f t="shared" si="6"/>
        <v>86</v>
      </c>
      <c r="AF19" s="377">
        <f t="shared" si="7"/>
        <v>2</v>
      </c>
      <c r="AG19" s="377">
        <f t="shared" si="8"/>
        <v>1</v>
      </c>
    </row>
    <row r="20" spans="1:33" ht="30" customHeight="1" x14ac:dyDescent="0.25">
      <c r="A20" s="261"/>
      <c r="B20" s="373">
        <v>11</v>
      </c>
      <c r="C20" s="124">
        <f>Data!F15</f>
        <v>2096</v>
      </c>
      <c r="D20" s="154" t="str">
        <f>Data!G15</f>
        <v>0107523037</v>
      </c>
      <c r="E20" s="154" t="str">
        <f>Data!H15</f>
        <v>M. IZAM AZMI</v>
      </c>
      <c r="F20" s="586" t="str">
        <f>Data!I15</f>
        <v>L</v>
      </c>
      <c r="G20" s="605">
        <v>80</v>
      </c>
      <c r="H20" s="605">
        <v>86</v>
      </c>
      <c r="I20" s="606">
        <v>90</v>
      </c>
      <c r="J20" s="606"/>
      <c r="K20" s="606"/>
      <c r="L20" s="606"/>
      <c r="M20" s="606"/>
      <c r="N20" s="606"/>
      <c r="O20" s="607">
        <v>94</v>
      </c>
      <c r="P20" s="605">
        <v>90</v>
      </c>
      <c r="Q20" s="605">
        <v>80</v>
      </c>
      <c r="R20" s="473"/>
      <c r="S20" s="471"/>
      <c r="T20" s="472"/>
      <c r="U20" s="472"/>
      <c r="V20" s="472"/>
      <c r="W20" s="474">
        <f t="shared" si="9"/>
        <v>85.333333333333329</v>
      </c>
      <c r="X20" s="591">
        <f t="shared" si="10"/>
        <v>88</v>
      </c>
      <c r="Y20" s="605">
        <v>86</v>
      </c>
      <c r="Z20" s="475">
        <f t="shared" si="2"/>
        <v>86</v>
      </c>
      <c r="AA20" s="378" t="str">
        <f t="shared" si="3"/>
        <v>Menunjukkan penguasaan dalam menganalisis perkembangan pemikiran Islam kontemporer.</v>
      </c>
      <c r="AB20" s="379" t="str">
        <f t="shared" si="4"/>
        <v>Perlu bantuan dalam menjelaskan sejarah perkembangan Islam di Indonesia pada masa kolonialisme.</v>
      </c>
      <c r="AD20" s="377">
        <f t="shared" si="5"/>
        <v>90</v>
      </c>
      <c r="AE20" s="377">
        <f t="shared" si="6"/>
        <v>80</v>
      </c>
      <c r="AF20" s="377">
        <f t="shared" si="7"/>
        <v>3</v>
      </c>
      <c r="AG20" s="377">
        <f t="shared" si="8"/>
        <v>1</v>
      </c>
    </row>
    <row r="21" spans="1:33" ht="30" customHeight="1" x14ac:dyDescent="0.25">
      <c r="A21" s="261"/>
      <c r="B21" s="373">
        <v>12</v>
      </c>
      <c r="C21" s="124">
        <f>Data!F16</f>
        <v>2102</v>
      </c>
      <c r="D21" s="154" t="str">
        <f>Data!G16</f>
        <v>0104675982</v>
      </c>
      <c r="E21" s="154" t="str">
        <f>Data!H16</f>
        <v>M. RAFFY MAULA DANNY</v>
      </c>
      <c r="F21" s="586" t="str">
        <f>Data!I16</f>
        <v>L</v>
      </c>
      <c r="G21" s="605">
        <v>80</v>
      </c>
      <c r="H21" s="605">
        <v>84</v>
      </c>
      <c r="I21" s="606">
        <v>90</v>
      </c>
      <c r="J21" s="606"/>
      <c r="K21" s="606"/>
      <c r="L21" s="606"/>
      <c r="M21" s="606"/>
      <c r="N21" s="606"/>
      <c r="O21" s="607">
        <v>90</v>
      </c>
      <c r="P21" s="605">
        <v>96</v>
      </c>
      <c r="Q21" s="605">
        <v>80</v>
      </c>
      <c r="R21" s="473"/>
      <c r="S21" s="471"/>
      <c r="T21" s="472"/>
      <c r="U21" s="472"/>
      <c r="V21" s="472"/>
      <c r="W21" s="474">
        <f t="shared" si="9"/>
        <v>84.666666666666671</v>
      </c>
      <c r="X21" s="591">
        <f t="shared" si="10"/>
        <v>88.666666666666671</v>
      </c>
      <c r="Y21" s="605">
        <v>84</v>
      </c>
      <c r="Z21" s="475">
        <f t="shared" si="2"/>
        <v>86</v>
      </c>
      <c r="AA21" s="378" t="str">
        <f t="shared" si="3"/>
        <v>Menunjukkan penguasaan dalam menganalisis perkembangan pemikiran Islam kontemporer.</v>
      </c>
      <c r="AB21" s="379" t="str">
        <f t="shared" si="4"/>
        <v>Perlu bantuan dalam menjelaskan sejarah perkembangan Islam di Indonesia pada masa kolonialisme.</v>
      </c>
      <c r="AD21" s="377">
        <f t="shared" si="5"/>
        <v>90</v>
      </c>
      <c r="AE21" s="377">
        <f t="shared" si="6"/>
        <v>80</v>
      </c>
      <c r="AF21" s="377">
        <f t="shared" si="7"/>
        <v>3</v>
      </c>
      <c r="AG21" s="377">
        <f t="shared" si="8"/>
        <v>1</v>
      </c>
    </row>
    <row r="22" spans="1:33" ht="30" customHeight="1" x14ac:dyDescent="0.25">
      <c r="A22" s="261"/>
      <c r="B22" s="373">
        <v>13</v>
      </c>
      <c r="C22" s="124">
        <f>Data!F17</f>
        <v>2090</v>
      </c>
      <c r="D22" s="154" t="str">
        <f>Data!G17</f>
        <v>3090477421</v>
      </c>
      <c r="E22" s="154" t="str">
        <f>Data!H17</f>
        <v>MARWAH RIANA</v>
      </c>
      <c r="F22" s="586" t="str">
        <f>Data!I17</f>
        <v>P</v>
      </c>
      <c r="G22" s="605">
        <v>84</v>
      </c>
      <c r="H22" s="605">
        <v>82</v>
      </c>
      <c r="I22" s="606">
        <v>80</v>
      </c>
      <c r="J22" s="606"/>
      <c r="K22" s="606"/>
      <c r="L22" s="606"/>
      <c r="M22" s="606"/>
      <c r="N22" s="606"/>
      <c r="O22" s="607">
        <v>90</v>
      </c>
      <c r="P22" s="605">
        <v>86</v>
      </c>
      <c r="Q22" s="605">
        <v>80</v>
      </c>
      <c r="R22" s="473"/>
      <c r="S22" s="471"/>
      <c r="T22" s="472"/>
      <c r="U22" s="472"/>
      <c r="V22" s="472"/>
      <c r="W22" s="474">
        <f t="shared" si="9"/>
        <v>82</v>
      </c>
      <c r="X22" s="591">
        <f t="shared" si="10"/>
        <v>85.333333333333329</v>
      </c>
      <c r="Y22" s="605">
        <v>76</v>
      </c>
      <c r="Z22" s="475">
        <f t="shared" si="2"/>
        <v>81</v>
      </c>
      <c r="AA22" s="378" t="str">
        <f t="shared" si="3"/>
        <v>Menunjukkan penguasaan dalam menjelaskan sejarah perkembangan Islam di Indonesia pada masa kolonialisme.</v>
      </c>
      <c r="AB22" s="379" t="str">
        <f t="shared" si="4"/>
        <v>Perlu bantuan dalam menganalisis perkembangan pemikiran Islam kontemporer.</v>
      </c>
      <c r="AD22" s="377">
        <f t="shared" si="5"/>
        <v>84</v>
      </c>
      <c r="AE22" s="377">
        <f t="shared" si="6"/>
        <v>80</v>
      </c>
      <c r="AF22" s="377">
        <f t="shared" si="7"/>
        <v>1</v>
      </c>
      <c r="AG22" s="377">
        <f t="shared" si="8"/>
        <v>3</v>
      </c>
    </row>
    <row r="23" spans="1:33" ht="30" customHeight="1" x14ac:dyDescent="0.25">
      <c r="A23" s="261"/>
      <c r="B23" s="373">
        <v>14</v>
      </c>
      <c r="C23" s="124">
        <f>Data!F18</f>
        <v>2105</v>
      </c>
      <c r="D23" s="154" t="str">
        <f>Data!G18</f>
        <v>3086284599</v>
      </c>
      <c r="E23" s="154" t="str">
        <f>Data!H18</f>
        <v>MUH. SYIFA' BAYU AJI</v>
      </c>
      <c r="F23" s="586" t="str">
        <f>Data!I18</f>
        <v>L</v>
      </c>
      <c r="G23" s="605">
        <v>80</v>
      </c>
      <c r="H23" s="605">
        <v>80</v>
      </c>
      <c r="I23" s="606">
        <v>84</v>
      </c>
      <c r="J23" s="606"/>
      <c r="K23" s="606"/>
      <c r="L23" s="606"/>
      <c r="M23" s="606"/>
      <c r="N23" s="606"/>
      <c r="O23" s="607">
        <v>82</v>
      </c>
      <c r="P23" s="605">
        <v>84</v>
      </c>
      <c r="Q23" s="605">
        <v>80</v>
      </c>
      <c r="R23" s="473"/>
      <c r="S23" s="471"/>
      <c r="T23" s="472"/>
      <c r="U23" s="472"/>
      <c r="V23" s="472"/>
      <c r="W23" s="474">
        <f t="shared" si="9"/>
        <v>81.333333333333329</v>
      </c>
      <c r="X23" s="591">
        <f t="shared" si="10"/>
        <v>82</v>
      </c>
      <c r="Y23" s="605">
        <v>76</v>
      </c>
      <c r="Z23" s="475">
        <f t="shared" si="2"/>
        <v>80</v>
      </c>
      <c r="AA23" s="378" t="str">
        <f t="shared" si="3"/>
        <v>Menunjukkan penguasaan dalam menganalisis perkembangan pemikiran Islam kontemporer.</v>
      </c>
      <c r="AB23" s="379" t="str">
        <f t="shared" si="4"/>
        <v>Perlu bantuan dalam menjelaskan sejarah perkembangan Islam di Indonesia pada masa kolonialisme.</v>
      </c>
      <c r="AD23" s="377">
        <f t="shared" si="5"/>
        <v>84</v>
      </c>
      <c r="AE23" s="377">
        <f t="shared" si="6"/>
        <v>80</v>
      </c>
      <c r="AF23" s="377">
        <f t="shared" si="7"/>
        <v>3</v>
      </c>
      <c r="AG23" s="377">
        <f t="shared" si="8"/>
        <v>1</v>
      </c>
    </row>
    <row r="24" spans="1:33" ht="30" customHeight="1" x14ac:dyDescent="0.25">
      <c r="A24" s="261"/>
      <c r="B24" s="373">
        <v>15</v>
      </c>
      <c r="C24" s="124">
        <f>Data!F19</f>
        <v>2079</v>
      </c>
      <c r="D24" s="154" t="str">
        <f>Data!G19</f>
        <v>0102646736</v>
      </c>
      <c r="E24" s="154" t="str">
        <f>Data!H19</f>
        <v>MUHAMMAD FATIKHUL ILMI</v>
      </c>
      <c r="F24" s="586" t="str">
        <f>Data!I19</f>
        <v>L</v>
      </c>
      <c r="G24" s="605">
        <v>80</v>
      </c>
      <c r="H24" s="605">
        <v>84</v>
      </c>
      <c r="I24" s="606">
        <v>96</v>
      </c>
      <c r="J24" s="606"/>
      <c r="K24" s="606"/>
      <c r="L24" s="606"/>
      <c r="M24" s="606"/>
      <c r="N24" s="606"/>
      <c r="O24" s="607">
        <v>98</v>
      </c>
      <c r="P24" s="605">
        <v>86</v>
      </c>
      <c r="Q24" s="605">
        <v>90</v>
      </c>
      <c r="R24" s="473"/>
      <c r="S24" s="471"/>
      <c r="T24" s="472"/>
      <c r="U24" s="472"/>
      <c r="V24" s="472"/>
      <c r="W24" s="474">
        <f t="shared" si="9"/>
        <v>86.666666666666671</v>
      </c>
      <c r="X24" s="591">
        <f t="shared" si="10"/>
        <v>91.333333333333329</v>
      </c>
      <c r="Y24" s="605">
        <v>90</v>
      </c>
      <c r="Z24" s="475">
        <f t="shared" si="2"/>
        <v>89</v>
      </c>
      <c r="AA24" s="378" t="str">
        <f t="shared" si="3"/>
        <v>Menunjukkan penguasaan dalam menganalisis perkembangan pemikiran Islam kontemporer.</v>
      </c>
      <c r="AB24" s="379" t="str">
        <f t="shared" si="4"/>
        <v>Perlu bantuan dalam menjelaskan sejarah perkembangan Islam di Indonesia pada masa kolonialisme.</v>
      </c>
      <c r="AD24" s="377">
        <f t="shared" si="5"/>
        <v>96</v>
      </c>
      <c r="AE24" s="377">
        <f t="shared" si="6"/>
        <v>80</v>
      </c>
      <c r="AF24" s="377">
        <f t="shared" si="7"/>
        <v>3</v>
      </c>
      <c r="AG24" s="377">
        <f t="shared" si="8"/>
        <v>1</v>
      </c>
    </row>
    <row r="25" spans="1:33" ht="30" customHeight="1" x14ac:dyDescent="0.25">
      <c r="A25" s="261"/>
      <c r="B25" s="373">
        <v>16</v>
      </c>
      <c r="C25" s="124">
        <f>Data!F20</f>
        <v>2106</v>
      </c>
      <c r="D25" s="154" t="str">
        <f>Data!G20</f>
        <v>3117077014</v>
      </c>
      <c r="E25" s="154" t="str">
        <f>Data!H20</f>
        <v>MUHAMMAD RAZIF KASYAFANI</v>
      </c>
      <c r="F25" s="586" t="str">
        <f>Data!I20</f>
        <v>L</v>
      </c>
      <c r="G25" s="605">
        <v>80</v>
      </c>
      <c r="H25" s="605">
        <v>84</v>
      </c>
      <c r="I25" s="606">
        <v>86</v>
      </c>
      <c r="J25" s="606"/>
      <c r="K25" s="606"/>
      <c r="L25" s="606"/>
      <c r="M25" s="606"/>
      <c r="N25" s="606"/>
      <c r="O25" s="607">
        <v>90</v>
      </c>
      <c r="P25" s="605">
        <v>86</v>
      </c>
      <c r="Q25" s="605">
        <v>80</v>
      </c>
      <c r="R25" s="473"/>
      <c r="S25" s="471"/>
      <c r="T25" s="472"/>
      <c r="U25" s="472"/>
      <c r="V25" s="472"/>
      <c r="W25" s="474">
        <f t="shared" si="9"/>
        <v>83.333333333333329</v>
      </c>
      <c r="X25" s="591">
        <f t="shared" si="10"/>
        <v>85.333333333333329</v>
      </c>
      <c r="Y25" s="605">
        <v>94</v>
      </c>
      <c r="Z25" s="475">
        <f t="shared" si="2"/>
        <v>88</v>
      </c>
      <c r="AA25" s="378" t="str">
        <f t="shared" si="3"/>
        <v>Menunjukkan penguasaan dalam menganalisis perkembangan pemikiran Islam kontemporer.</v>
      </c>
      <c r="AB25" s="379" t="str">
        <f t="shared" si="4"/>
        <v>Perlu bantuan dalam menjelaskan sejarah perkembangan Islam di Indonesia pada masa kolonialisme.</v>
      </c>
      <c r="AD25" s="377">
        <f t="shared" si="5"/>
        <v>86</v>
      </c>
      <c r="AE25" s="377">
        <f t="shared" si="6"/>
        <v>80</v>
      </c>
      <c r="AF25" s="377">
        <f t="shared" si="7"/>
        <v>3</v>
      </c>
      <c r="AG25" s="377">
        <f t="shared" si="8"/>
        <v>1</v>
      </c>
    </row>
    <row r="26" spans="1:33" ht="30" customHeight="1" x14ac:dyDescent="0.25">
      <c r="A26" s="261"/>
      <c r="B26" s="373">
        <v>17</v>
      </c>
      <c r="C26" s="124">
        <f>Data!F21</f>
        <v>2092</v>
      </c>
      <c r="D26" s="154" t="str">
        <f>Data!G21</f>
        <v>3098715690</v>
      </c>
      <c r="E26" s="154" t="str">
        <f>Data!H21</f>
        <v>NAZILATUN NIKMAH</v>
      </c>
      <c r="F26" s="586" t="str">
        <f>Data!I21</f>
        <v>P</v>
      </c>
      <c r="G26" s="605">
        <v>90</v>
      </c>
      <c r="H26" s="605">
        <v>86</v>
      </c>
      <c r="I26" s="606">
        <v>80</v>
      </c>
      <c r="J26" s="606"/>
      <c r="K26" s="606"/>
      <c r="L26" s="606"/>
      <c r="M26" s="606"/>
      <c r="N26" s="606"/>
      <c r="O26" s="607">
        <v>98</v>
      </c>
      <c r="P26" s="605">
        <v>88</v>
      </c>
      <c r="Q26" s="605">
        <v>90</v>
      </c>
      <c r="R26" s="473"/>
      <c r="S26" s="471"/>
      <c r="T26" s="472"/>
      <c r="U26" s="472"/>
      <c r="V26" s="472"/>
      <c r="W26" s="474">
        <f t="shared" si="9"/>
        <v>85.333333333333329</v>
      </c>
      <c r="X26" s="591">
        <f t="shared" si="10"/>
        <v>92</v>
      </c>
      <c r="Y26" s="605">
        <v>84</v>
      </c>
      <c r="Z26" s="475">
        <f t="shared" si="2"/>
        <v>87</v>
      </c>
      <c r="AA26" s="378" t="str">
        <f t="shared" si="3"/>
        <v>Menunjukkan penguasaan dalam menjelaskan sejarah perkembangan Islam di Indonesia pada masa kolonialisme.</v>
      </c>
      <c r="AB26" s="379" t="str">
        <f t="shared" si="4"/>
        <v>Perlu bantuan dalam menganalisis perkembangan pemikiran Islam kontemporer.</v>
      </c>
      <c r="AD26" s="377">
        <f t="shared" si="5"/>
        <v>90</v>
      </c>
      <c r="AE26" s="377">
        <f t="shared" si="6"/>
        <v>80</v>
      </c>
      <c r="AF26" s="377">
        <f t="shared" si="7"/>
        <v>1</v>
      </c>
      <c r="AG26" s="377">
        <f t="shared" si="8"/>
        <v>3</v>
      </c>
    </row>
    <row r="27" spans="1:33" ht="30" customHeight="1" x14ac:dyDescent="0.25">
      <c r="A27" s="261"/>
      <c r="B27" s="373">
        <v>18</v>
      </c>
      <c r="C27" s="124">
        <f>Data!F22</f>
        <v>2114</v>
      </c>
      <c r="D27" s="154" t="str">
        <f>Data!G22</f>
        <v>0095372418</v>
      </c>
      <c r="E27" s="154" t="str">
        <f>Data!H22</f>
        <v>NIRMALA MAHARANI</v>
      </c>
      <c r="F27" s="586" t="str">
        <f>Data!I22</f>
        <v>P</v>
      </c>
      <c r="G27" s="605">
        <v>80</v>
      </c>
      <c r="H27" s="605">
        <v>86</v>
      </c>
      <c r="I27" s="606">
        <v>94</v>
      </c>
      <c r="J27" s="606"/>
      <c r="K27" s="606"/>
      <c r="L27" s="606"/>
      <c r="M27" s="606"/>
      <c r="N27" s="606"/>
      <c r="O27" s="607">
        <v>80</v>
      </c>
      <c r="P27" s="605">
        <v>90</v>
      </c>
      <c r="Q27" s="605">
        <v>88</v>
      </c>
      <c r="R27" s="473"/>
      <c r="S27" s="471"/>
      <c r="T27" s="472"/>
      <c r="U27" s="472"/>
      <c r="V27" s="472"/>
      <c r="W27" s="474">
        <f t="shared" si="9"/>
        <v>86.666666666666671</v>
      </c>
      <c r="X27" s="591">
        <f t="shared" si="10"/>
        <v>86</v>
      </c>
      <c r="Y27" s="605">
        <v>98</v>
      </c>
      <c r="Z27" s="475">
        <f t="shared" si="2"/>
        <v>90</v>
      </c>
      <c r="AA27" s="378" t="str">
        <f t="shared" si="3"/>
        <v>Menunjukkan penguasaan dalam menganalisis perkembangan pemikiran Islam kontemporer.</v>
      </c>
      <c r="AB27" s="379" t="str">
        <f t="shared" si="4"/>
        <v>Perlu bantuan dalam menjelaskan sejarah perkembangan Islam di Indonesia pada masa kolonialisme.</v>
      </c>
      <c r="AD27" s="377">
        <f t="shared" si="5"/>
        <v>94</v>
      </c>
      <c r="AE27" s="377">
        <f t="shared" si="6"/>
        <v>80</v>
      </c>
      <c r="AF27" s="377">
        <f t="shared" si="7"/>
        <v>3</v>
      </c>
      <c r="AG27" s="377">
        <f t="shared" si="8"/>
        <v>1</v>
      </c>
    </row>
    <row r="28" spans="1:33" ht="30" customHeight="1" x14ac:dyDescent="0.25">
      <c r="A28" s="261"/>
      <c r="B28" s="373">
        <v>19</v>
      </c>
      <c r="C28" s="124">
        <f>Data!F23</f>
        <v>2149</v>
      </c>
      <c r="D28" s="154" t="str">
        <f>Data!G23</f>
        <v>3100029460</v>
      </c>
      <c r="E28" s="154" t="str">
        <f>Data!H23</f>
        <v>NOR ALIA SILFA</v>
      </c>
      <c r="F28" s="586" t="str">
        <f>Data!I23</f>
        <v>P</v>
      </c>
      <c r="G28" s="605">
        <v>84</v>
      </c>
      <c r="H28" s="605">
        <v>80</v>
      </c>
      <c r="I28" s="606">
        <v>88</v>
      </c>
      <c r="J28" s="606"/>
      <c r="K28" s="606"/>
      <c r="L28" s="606"/>
      <c r="M28" s="606"/>
      <c r="N28" s="606"/>
      <c r="O28" s="607">
        <v>86</v>
      </c>
      <c r="P28" s="605">
        <v>90</v>
      </c>
      <c r="Q28" s="605">
        <v>80</v>
      </c>
      <c r="R28" s="473"/>
      <c r="S28" s="471"/>
      <c r="T28" s="472"/>
      <c r="U28" s="472"/>
      <c r="V28" s="472"/>
      <c r="W28" s="474">
        <f t="shared" si="9"/>
        <v>84</v>
      </c>
      <c r="X28" s="591">
        <f t="shared" si="10"/>
        <v>85.333333333333329</v>
      </c>
      <c r="Y28" s="605">
        <v>96</v>
      </c>
      <c r="Z28" s="475">
        <f t="shared" si="2"/>
        <v>88</v>
      </c>
      <c r="AA28" s="378" t="str">
        <f t="shared" si="3"/>
        <v>Menunjukkan penguasaan dalam menganalisis perkembangan pemikiran Islam kontemporer.</v>
      </c>
      <c r="AB28" s="379" t="str">
        <f t="shared" si="4"/>
        <v>Perlu bantuan dalam memahami peran Ulama dalam memperjuangkan kemerdekaan melalui Islam.</v>
      </c>
      <c r="AD28" s="377">
        <f t="shared" si="5"/>
        <v>88</v>
      </c>
      <c r="AE28" s="377">
        <f t="shared" si="6"/>
        <v>80</v>
      </c>
      <c r="AF28" s="377">
        <f t="shared" si="7"/>
        <v>3</v>
      </c>
      <c r="AG28" s="377">
        <f t="shared" si="8"/>
        <v>2</v>
      </c>
    </row>
    <row r="29" spans="1:33" ht="30" customHeight="1" x14ac:dyDescent="0.25">
      <c r="A29" s="261"/>
      <c r="B29" s="373">
        <v>20</v>
      </c>
      <c r="C29" s="124">
        <f>Data!F24</f>
        <v>2110</v>
      </c>
      <c r="D29" s="154" t="str">
        <f>Data!G24</f>
        <v>0098467142</v>
      </c>
      <c r="E29" s="154" t="str">
        <f>Data!H24</f>
        <v>NUR MUTIA</v>
      </c>
      <c r="F29" s="586" t="str">
        <f>Data!I24</f>
        <v>P</v>
      </c>
      <c r="G29" s="605">
        <v>98</v>
      </c>
      <c r="H29" s="605">
        <v>86</v>
      </c>
      <c r="I29" s="606">
        <v>80</v>
      </c>
      <c r="J29" s="606"/>
      <c r="K29" s="606"/>
      <c r="L29" s="606"/>
      <c r="M29" s="606"/>
      <c r="N29" s="606"/>
      <c r="O29" s="607">
        <v>88</v>
      </c>
      <c r="P29" s="605">
        <v>84</v>
      </c>
      <c r="Q29" s="605">
        <v>90</v>
      </c>
      <c r="R29" s="473"/>
      <c r="S29" s="471"/>
      <c r="T29" s="472"/>
      <c r="U29" s="472"/>
      <c r="V29" s="472"/>
      <c r="W29" s="474">
        <f t="shared" si="9"/>
        <v>88</v>
      </c>
      <c r="X29" s="591">
        <f t="shared" si="10"/>
        <v>87.333333333333329</v>
      </c>
      <c r="Y29" s="605">
        <v>84</v>
      </c>
      <c r="Z29" s="475">
        <f t="shared" si="2"/>
        <v>86</v>
      </c>
      <c r="AA29" s="378" t="str">
        <f t="shared" si="3"/>
        <v>Menunjukkan penguasaan dalam menjelaskan sejarah perkembangan Islam di Indonesia pada masa kolonialisme.</v>
      </c>
      <c r="AB29" s="379" t="str">
        <f t="shared" si="4"/>
        <v>Perlu bantuan dalam menganalisis perkembangan pemikiran Islam kontemporer.</v>
      </c>
      <c r="AD29" s="377">
        <f t="shared" si="5"/>
        <v>98</v>
      </c>
      <c r="AE29" s="377">
        <f t="shared" si="6"/>
        <v>80</v>
      </c>
      <c r="AF29" s="377">
        <f t="shared" si="7"/>
        <v>1</v>
      </c>
      <c r="AG29" s="377">
        <f t="shared" si="8"/>
        <v>3</v>
      </c>
    </row>
    <row r="30" spans="1:33" ht="30" customHeight="1" x14ac:dyDescent="0.25">
      <c r="A30" s="261"/>
      <c r="B30" s="373">
        <v>21</v>
      </c>
      <c r="C30" s="124">
        <f>Data!F25</f>
        <v>2098</v>
      </c>
      <c r="D30" s="154" t="str">
        <f>Data!G25</f>
        <v>3101119122</v>
      </c>
      <c r="E30" s="154" t="str">
        <f>Data!H25</f>
        <v>ROHMAT HIDAYAT</v>
      </c>
      <c r="F30" s="586" t="str">
        <f>Data!I25</f>
        <v>L</v>
      </c>
      <c r="G30" s="605">
        <v>90</v>
      </c>
      <c r="H30" s="605">
        <v>84</v>
      </c>
      <c r="I30" s="606">
        <v>88</v>
      </c>
      <c r="J30" s="606"/>
      <c r="K30" s="606"/>
      <c r="L30" s="606"/>
      <c r="M30" s="606"/>
      <c r="N30" s="606"/>
      <c r="O30" s="607">
        <v>84</v>
      </c>
      <c r="P30" s="605">
        <v>86</v>
      </c>
      <c r="Q30" s="605">
        <v>90</v>
      </c>
      <c r="R30" s="473"/>
      <c r="S30" s="471"/>
      <c r="T30" s="472"/>
      <c r="U30" s="472"/>
      <c r="V30" s="472"/>
      <c r="W30" s="474">
        <f t="shared" si="9"/>
        <v>87.333333333333329</v>
      </c>
      <c r="X30" s="591">
        <f t="shared" si="10"/>
        <v>86.666666666666671</v>
      </c>
      <c r="Y30" s="605">
        <v>84</v>
      </c>
      <c r="Z30" s="475">
        <f t="shared" si="2"/>
        <v>86</v>
      </c>
      <c r="AA30" s="378" t="str">
        <f t="shared" si="3"/>
        <v>Menunjukkan penguasaan dalam menjelaskan sejarah perkembangan Islam di Indonesia pada masa kolonialisme.</v>
      </c>
      <c r="AB30" s="379" t="str">
        <f t="shared" si="4"/>
        <v>Perlu bantuan dalam memahami peran Ulama dalam memperjuangkan kemerdekaan melalui Islam.</v>
      </c>
      <c r="AD30" s="377">
        <f t="shared" si="5"/>
        <v>90</v>
      </c>
      <c r="AE30" s="377">
        <f t="shared" si="6"/>
        <v>84</v>
      </c>
      <c r="AF30" s="377">
        <f t="shared" si="7"/>
        <v>1</v>
      </c>
      <c r="AG30" s="377">
        <f t="shared" si="8"/>
        <v>2</v>
      </c>
    </row>
    <row r="31" spans="1:33" ht="30" customHeight="1" x14ac:dyDescent="0.25">
      <c r="A31" s="261"/>
      <c r="B31" s="373">
        <v>22</v>
      </c>
      <c r="C31" s="124">
        <f>Data!F26</f>
        <v>2080</v>
      </c>
      <c r="D31" s="154" t="str">
        <f>Data!G26</f>
        <v>0091657289</v>
      </c>
      <c r="E31" s="154" t="str">
        <f>Data!H26</f>
        <v>SABRINA OKTAVIANI</v>
      </c>
      <c r="F31" s="586" t="str">
        <f>Data!I26</f>
        <v>P</v>
      </c>
      <c r="G31" s="605">
        <v>80</v>
      </c>
      <c r="H31" s="605">
        <v>86</v>
      </c>
      <c r="I31" s="606">
        <v>98</v>
      </c>
      <c r="J31" s="606"/>
      <c r="K31" s="606"/>
      <c r="L31" s="606"/>
      <c r="M31" s="606"/>
      <c r="N31" s="606"/>
      <c r="O31" s="607">
        <v>92</v>
      </c>
      <c r="P31" s="605">
        <v>86</v>
      </c>
      <c r="Q31" s="605">
        <v>90</v>
      </c>
      <c r="R31" s="473"/>
      <c r="S31" s="471"/>
      <c r="T31" s="472"/>
      <c r="U31" s="472"/>
      <c r="V31" s="472"/>
      <c r="W31" s="474">
        <f t="shared" si="9"/>
        <v>88</v>
      </c>
      <c r="X31" s="591">
        <f t="shared" si="10"/>
        <v>89.333333333333329</v>
      </c>
      <c r="Y31" s="605">
        <v>76</v>
      </c>
      <c r="Z31" s="475">
        <f t="shared" si="2"/>
        <v>84</v>
      </c>
      <c r="AA31" s="378" t="str">
        <f t="shared" si="3"/>
        <v>Menunjukkan penguasaan dalam menganalisis perkembangan pemikiran Islam kontemporer.</v>
      </c>
      <c r="AB31" s="379" t="str">
        <f t="shared" si="4"/>
        <v>Perlu bantuan dalam menjelaskan sejarah perkembangan Islam di Indonesia pada masa kolonialisme.</v>
      </c>
      <c r="AD31" s="377">
        <f t="shared" si="5"/>
        <v>98</v>
      </c>
      <c r="AE31" s="377">
        <f t="shared" si="6"/>
        <v>80</v>
      </c>
      <c r="AF31" s="377">
        <f t="shared" si="7"/>
        <v>3</v>
      </c>
      <c r="AG31" s="377">
        <f t="shared" si="8"/>
        <v>1</v>
      </c>
    </row>
    <row r="32" spans="1:33" s="512" customFormat="1" ht="30" customHeight="1" x14ac:dyDescent="0.25">
      <c r="A32" s="261"/>
      <c r="B32" s="373">
        <v>23</v>
      </c>
      <c r="C32" s="124">
        <f>Data!F27</f>
        <v>2101</v>
      </c>
      <c r="D32" s="154" t="str">
        <f>Data!G27</f>
        <v>0072355816</v>
      </c>
      <c r="E32" s="154" t="str">
        <f>Data!H27</f>
        <v>TRI MULIA SAPUTRA</v>
      </c>
      <c r="F32" s="586" t="str">
        <f>Data!I27</f>
        <v>L</v>
      </c>
      <c r="G32" s="605">
        <v>94</v>
      </c>
      <c r="H32" s="605">
        <v>80</v>
      </c>
      <c r="I32" s="606">
        <v>88</v>
      </c>
      <c r="J32" s="606"/>
      <c r="K32" s="606"/>
      <c r="L32" s="606"/>
      <c r="M32" s="606"/>
      <c r="N32" s="606"/>
      <c r="O32" s="607">
        <v>90</v>
      </c>
      <c r="P32" s="605">
        <v>96</v>
      </c>
      <c r="Q32" s="605">
        <v>94</v>
      </c>
      <c r="R32" s="473"/>
      <c r="S32" s="471"/>
      <c r="T32" s="472"/>
      <c r="U32" s="472"/>
      <c r="V32" s="472"/>
      <c r="W32" s="474">
        <f t="shared" si="9"/>
        <v>87.333333333333329</v>
      </c>
      <c r="X32" s="591">
        <f t="shared" si="10"/>
        <v>93.333333333333329</v>
      </c>
      <c r="Y32" s="605">
        <v>80</v>
      </c>
      <c r="Z32" s="475">
        <f t="shared" si="2"/>
        <v>87</v>
      </c>
      <c r="AA32" s="378" t="str">
        <f t="shared" si="3"/>
        <v>Menunjukkan penguasaan dalam menjelaskan sejarah perkembangan Islam di Indonesia pada masa kolonialisme.</v>
      </c>
      <c r="AB32" s="379" t="str">
        <f t="shared" si="4"/>
        <v>Perlu bantuan dalam memahami peran Ulama dalam memperjuangkan kemerdekaan melalui Islam.</v>
      </c>
      <c r="AD32" s="377">
        <f t="shared" si="5"/>
        <v>94</v>
      </c>
      <c r="AE32" s="377">
        <f t="shared" si="6"/>
        <v>80</v>
      </c>
      <c r="AF32" s="377">
        <f t="shared" si="7"/>
        <v>1</v>
      </c>
      <c r="AG32" s="377">
        <f t="shared" si="8"/>
        <v>2</v>
      </c>
    </row>
    <row r="33" spans="1:33" s="512" customFormat="1" ht="30" customHeight="1" x14ac:dyDescent="0.25">
      <c r="A33" s="261"/>
      <c r="B33" s="373">
        <v>24</v>
      </c>
      <c r="C33" s="124"/>
      <c r="D33" s="154"/>
      <c r="E33" s="154"/>
      <c r="F33" s="154"/>
      <c r="G33" s="501"/>
      <c r="H33" s="501"/>
      <c r="I33" s="477"/>
      <c r="J33" s="477"/>
      <c r="K33" s="477"/>
      <c r="L33" s="477"/>
      <c r="M33" s="477"/>
      <c r="N33" s="477"/>
      <c r="O33" s="502"/>
      <c r="P33" s="501"/>
      <c r="Q33" s="501"/>
      <c r="R33" s="471"/>
      <c r="S33" s="471"/>
      <c r="T33" s="472"/>
      <c r="U33" s="472"/>
      <c r="V33" s="472"/>
      <c r="W33" s="474" t="e">
        <f t="shared" si="9"/>
        <v>#DIV/0!</v>
      </c>
      <c r="X33" s="474" t="e">
        <f t="shared" si="10"/>
        <v>#DIV/0!</v>
      </c>
      <c r="Y33" s="501"/>
      <c r="Z33" s="475" t="str">
        <f t="shared" si="2"/>
        <v/>
      </c>
      <c r="AA33" s="378" t="str">
        <f t="shared" si="3"/>
        <v/>
      </c>
      <c r="AB33" s="379" t="str">
        <f t="shared" si="4"/>
        <v/>
      </c>
      <c r="AD33" s="377">
        <f t="shared" si="5"/>
        <v>0</v>
      </c>
      <c r="AE33" s="377">
        <f t="shared" si="6"/>
        <v>0</v>
      </c>
      <c r="AF33" s="377" t="e">
        <f t="shared" si="7"/>
        <v>#N/A</v>
      </c>
      <c r="AG33" s="377" t="e">
        <f t="shared" si="8"/>
        <v>#N/A</v>
      </c>
    </row>
    <row r="34" spans="1:33" s="512" customFormat="1" ht="30" customHeight="1" x14ac:dyDescent="0.25">
      <c r="A34" s="261"/>
      <c r="B34" s="373">
        <v>25</v>
      </c>
      <c r="C34" s="124"/>
      <c r="D34" s="154"/>
      <c r="E34" s="154"/>
      <c r="F34" s="154"/>
      <c r="G34" s="471"/>
      <c r="H34" s="471"/>
      <c r="I34" s="472"/>
      <c r="J34" s="472"/>
      <c r="K34" s="472"/>
      <c r="L34" s="472"/>
      <c r="M34" s="472"/>
      <c r="N34" s="472"/>
      <c r="O34" s="473"/>
      <c r="P34" s="471"/>
      <c r="Q34" s="471"/>
      <c r="R34" s="471"/>
      <c r="S34" s="471"/>
      <c r="T34" s="472"/>
      <c r="U34" s="472"/>
      <c r="V34" s="472"/>
      <c r="W34" s="474" t="e">
        <f t="shared" si="9"/>
        <v>#DIV/0!</v>
      </c>
      <c r="X34" s="474" t="e">
        <f t="shared" si="10"/>
        <v>#DIV/0!</v>
      </c>
      <c r="Y34" s="471"/>
      <c r="Z34" s="475" t="str">
        <f t="shared" si="2"/>
        <v/>
      </c>
      <c r="AA34" s="378" t="str">
        <f t="shared" si="3"/>
        <v/>
      </c>
      <c r="AB34" s="379" t="str">
        <f t="shared" si="4"/>
        <v/>
      </c>
      <c r="AD34" s="377">
        <f t="shared" si="5"/>
        <v>0</v>
      </c>
      <c r="AE34" s="377">
        <f t="shared" si="6"/>
        <v>0</v>
      </c>
      <c r="AF34" s="377" t="e">
        <f t="shared" si="7"/>
        <v>#N/A</v>
      </c>
      <c r="AG34" s="377" t="e">
        <f t="shared" si="8"/>
        <v>#N/A</v>
      </c>
    </row>
    <row r="35" spans="1:33" s="512" customFormat="1" ht="30" customHeight="1" x14ac:dyDescent="0.25">
      <c r="A35" s="261"/>
      <c r="B35" s="373">
        <v>26</v>
      </c>
      <c r="C35" s="124"/>
      <c r="D35" s="154"/>
      <c r="E35" s="154"/>
      <c r="F35" s="154"/>
      <c r="G35" s="471"/>
      <c r="H35" s="471"/>
      <c r="I35" s="472"/>
      <c r="J35" s="472"/>
      <c r="K35" s="472"/>
      <c r="L35" s="472"/>
      <c r="M35" s="472"/>
      <c r="N35" s="472"/>
      <c r="O35" s="473"/>
      <c r="P35" s="471"/>
      <c r="Q35" s="471"/>
      <c r="R35" s="471"/>
      <c r="S35" s="471"/>
      <c r="T35" s="472"/>
      <c r="U35" s="472"/>
      <c r="V35" s="472"/>
      <c r="W35" s="474" t="e">
        <f t="shared" si="9"/>
        <v>#DIV/0!</v>
      </c>
      <c r="X35" s="474" t="e">
        <f t="shared" si="10"/>
        <v>#DIV/0!</v>
      </c>
      <c r="Y35" s="471"/>
      <c r="Z35" s="475" t="str">
        <f t="shared" si="2"/>
        <v/>
      </c>
      <c r="AA35" s="378" t="str">
        <f t="shared" si="3"/>
        <v/>
      </c>
      <c r="AB35" s="379" t="str">
        <f t="shared" si="4"/>
        <v/>
      </c>
      <c r="AD35" s="377">
        <f t="shared" si="5"/>
        <v>0</v>
      </c>
      <c r="AE35" s="377">
        <f t="shared" si="6"/>
        <v>0</v>
      </c>
      <c r="AF35" s="377" t="e">
        <f t="shared" si="7"/>
        <v>#N/A</v>
      </c>
      <c r="AG35" s="377" t="e">
        <f t="shared" si="8"/>
        <v>#N/A</v>
      </c>
    </row>
    <row r="36" spans="1:33" s="512" customFormat="1" ht="30" customHeight="1" x14ac:dyDescent="0.25">
      <c r="A36" s="261"/>
      <c r="B36" s="373">
        <v>27</v>
      </c>
      <c r="C36" s="124"/>
      <c r="D36" s="154"/>
      <c r="E36" s="154"/>
      <c r="F36" s="154"/>
      <c r="G36" s="471"/>
      <c r="H36" s="471"/>
      <c r="I36" s="472"/>
      <c r="J36" s="472"/>
      <c r="K36" s="472"/>
      <c r="L36" s="472"/>
      <c r="M36" s="472"/>
      <c r="N36" s="472"/>
      <c r="O36" s="473"/>
      <c r="P36" s="471"/>
      <c r="Q36" s="471"/>
      <c r="R36" s="471"/>
      <c r="S36" s="471"/>
      <c r="T36" s="472"/>
      <c r="U36" s="472"/>
      <c r="V36" s="472"/>
      <c r="W36" s="474" t="e">
        <f t="shared" si="9"/>
        <v>#DIV/0!</v>
      </c>
      <c r="X36" s="474" t="e">
        <f t="shared" si="10"/>
        <v>#DIV/0!</v>
      </c>
      <c r="Y36" s="471"/>
      <c r="Z36" s="475" t="str">
        <f t="shared" si="2"/>
        <v/>
      </c>
      <c r="AA36" s="378" t="str">
        <f t="shared" si="3"/>
        <v/>
      </c>
      <c r="AB36" s="379" t="str">
        <f t="shared" si="4"/>
        <v/>
      </c>
      <c r="AD36" s="377">
        <f t="shared" si="5"/>
        <v>0</v>
      </c>
      <c r="AE36" s="377">
        <f t="shared" si="6"/>
        <v>0</v>
      </c>
      <c r="AF36" s="377" t="e">
        <f t="shared" si="7"/>
        <v>#N/A</v>
      </c>
      <c r="AG36" s="377" t="e">
        <f t="shared" si="8"/>
        <v>#N/A</v>
      </c>
    </row>
    <row r="37" spans="1:33" s="512" customFormat="1" ht="30" customHeight="1" x14ac:dyDescent="0.25">
      <c r="A37" s="261"/>
      <c r="B37" s="373">
        <v>28</v>
      </c>
      <c r="C37" s="124"/>
      <c r="D37" s="154"/>
      <c r="E37" s="154"/>
      <c r="F37" s="154"/>
      <c r="G37" s="472"/>
      <c r="H37" s="472"/>
      <c r="I37" s="472"/>
      <c r="J37" s="472"/>
      <c r="K37" s="472"/>
      <c r="L37" s="472"/>
      <c r="M37" s="472"/>
      <c r="N37" s="472"/>
      <c r="O37" s="476"/>
      <c r="P37" s="477"/>
      <c r="Q37" s="477"/>
      <c r="R37" s="477"/>
      <c r="S37" s="477"/>
      <c r="T37" s="477"/>
      <c r="U37" s="477"/>
      <c r="V37" s="477"/>
      <c r="W37" s="478" t="e">
        <f t="shared" si="9"/>
        <v>#DIV/0!</v>
      </c>
      <c r="X37" s="478" t="e">
        <f t="shared" si="10"/>
        <v>#DIV/0!</v>
      </c>
      <c r="Y37" s="479"/>
      <c r="Z37" s="475" t="str">
        <f t="shared" si="2"/>
        <v/>
      </c>
      <c r="AA37" s="378" t="str">
        <f t="shared" si="3"/>
        <v/>
      </c>
      <c r="AB37" s="379" t="str">
        <f t="shared" si="4"/>
        <v/>
      </c>
      <c r="AD37" s="377">
        <f t="shared" si="5"/>
        <v>0</v>
      </c>
      <c r="AE37" s="377">
        <f t="shared" si="6"/>
        <v>0</v>
      </c>
      <c r="AF37" s="377" t="e">
        <f t="shared" si="7"/>
        <v>#N/A</v>
      </c>
      <c r="AG37" s="377" t="e">
        <f t="shared" si="8"/>
        <v>#N/A</v>
      </c>
    </row>
    <row r="38" spans="1:33" s="512" customFormat="1" ht="30" customHeight="1" x14ac:dyDescent="0.25">
      <c r="A38" s="261"/>
      <c r="B38" s="373">
        <v>29</v>
      </c>
      <c r="C38" s="124"/>
      <c r="D38" s="154"/>
      <c r="E38" s="154"/>
      <c r="F38" s="154"/>
      <c r="G38" s="472"/>
      <c r="H38" s="472"/>
      <c r="I38" s="472"/>
      <c r="J38" s="472"/>
      <c r="K38" s="472"/>
      <c r="L38" s="472"/>
      <c r="M38" s="472"/>
      <c r="N38" s="472"/>
      <c r="O38" s="480"/>
      <c r="P38" s="472"/>
      <c r="Q38" s="472"/>
      <c r="R38" s="472"/>
      <c r="S38" s="472"/>
      <c r="T38" s="472"/>
      <c r="U38" s="472"/>
      <c r="V38" s="472"/>
      <c r="W38" s="478" t="e">
        <f t="shared" si="9"/>
        <v>#DIV/0!</v>
      </c>
      <c r="X38" s="478" t="e">
        <f t="shared" si="10"/>
        <v>#DIV/0!</v>
      </c>
      <c r="Y38" s="479"/>
      <c r="Z38" s="475" t="str">
        <f t="shared" si="2"/>
        <v/>
      </c>
      <c r="AA38" s="378" t="str">
        <f t="shared" si="3"/>
        <v/>
      </c>
      <c r="AB38" s="379" t="str">
        <f t="shared" si="4"/>
        <v/>
      </c>
      <c r="AD38" s="377">
        <f t="shared" si="5"/>
        <v>0</v>
      </c>
      <c r="AE38" s="377">
        <f t="shared" si="6"/>
        <v>0</v>
      </c>
      <c r="AF38" s="377" t="e">
        <f t="shared" si="7"/>
        <v>#N/A</v>
      </c>
      <c r="AG38" s="377" t="e">
        <f t="shared" si="8"/>
        <v>#N/A</v>
      </c>
    </row>
    <row r="39" spans="1:33" s="512" customFormat="1" ht="30" customHeight="1" x14ac:dyDescent="0.25">
      <c r="A39" s="261"/>
      <c r="B39" s="373">
        <v>30</v>
      </c>
      <c r="C39" s="124"/>
      <c r="D39" s="154"/>
      <c r="E39" s="154"/>
      <c r="F39" s="154"/>
      <c r="G39" s="472"/>
      <c r="H39" s="472"/>
      <c r="I39" s="472"/>
      <c r="J39" s="472"/>
      <c r="K39" s="472"/>
      <c r="L39" s="472"/>
      <c r="M39" s="472"/>
      <c r="N39" s="472"/>
      <c r="O39" s="480"/>
      <c r="P39" s="472"/>
      <c r="Q39" s="472"/>
      <c r="R39" s="472"/>
      <c r="S39" s="472"/>
      <c r="T39" s="472"/>
      <c r="U39" s="472"/>
      <c r="V39" s="472"/>
      <c r="W39" s="478" t="e">
        <f t="shared" si="9"/>
        <v>#DIV/0!</v>
      </c>
      <c r="X39" s="478" t="e">
        <f t="shared" si="10"/>
        <v>#DIV/0!</v>
      </c>
      <c r="Y39" s="479"/>
      <c r="Z39" s="475" t="str">
        <f t="shared" si="2"/>
        <v/>
      </c>
      <c r="AA39" s="378" t="str">
        <f t="shared" si="3"/>
        <v/>
      </c>
      <c r="AB39" s="379" t="str">
        <f t="shared" si="4"/>
        <v/>
      </c>
      <c r="AD39" s="377">
        <f t="shared" si="5"/>
        <v>0</v>
      </c>
      <c r="AE39" s="377">
        <f t="shared" si="6"/>
        <v>0</v>
      </c>
      <c r="AF39" s="377" t="e">
        <f t="shared" si="7"/>
        <v>#N/A</v>
      </c>
      <c r="AG39" s="377" t="e">
        <f t="shared" si="8"/>
        <v>#N/A</v>
      </c>
    </row>
    <row r="40" spans="1:33" s="512" customFormat="1" ht="30" customHeight="1" x14ac:dyDescent="0.25">
      <c r="A40" s="261"/>
      <c r="B40" s="373">
        <v>31</v>
      </c>
      <c r="C40" s="124"/>
      <c r="D40" s="154"/>
      <c r="E40" s="154"/>
      <c r="F40" s="154"/>
      <c r="G40" s="472"/>
      <c r="H40" s="472"/>
      <c r="I40" s="472"/>
      <c r="J40" s="472"/>
      <c r="K40" s="472"/>
      <c r="L40" s="472"/>
      <c r="M40" s="472"/>
      <c r="N40" s="472"/>
      <c r="O40" s="480"/>
      <c r="P40" s="472"/>
      <c r="Q40" s="472"/>
      <c r="R40" s="472"/>
      <c r="S40" s="472"/>
      <c r="T40" s="472"/>
      <c r="U40" s="472"/>
      <c r="V40" s="472"/>
      <c r="W40" s="478" t="e">
        <f t="shared" si="9"/>
        <v>#DIV/0!</v>
      </c>
      <c r="X40" s="478" t="e">
        <f t="shared" si="10"/>
        <v>#DIV/0!</v>
      </c>
      <c r="Y40" s="479"/>
      <c r="Z40" s="475" t="str">
        <f t="shared" si="2"/>
        <v/>
      </c>
      <c r="AA40" s="378" t="str">
        <f t="shared" si="3"/>
        <v/>
      </c>
      <c r="AB40" s="379" t="str">
        <f t="shared" si="4"/>
        <v/>
      </c>
      <c r="AD40" s="377">
        <f t="shared" si="5"/>
        <v>0</v>
      </c>
      <c r="AE40" s="377">
        <f t="shared" si="6"/>
        <v>0</v>
      </c>
      <c r="AF40" s="377" t="e">
        <f t="shared" si="7"/>
        <v>#N/A</v>
      </c>
      <c r="AG40" s="377" t="e">
        <f t="shared" si="8"/>
        <v>#N/A</v>
      </c>
    </row>
    <row r="41" spans="1:33" s="512" customFormat="1" ht="30" customHeight="1" x14ac:dyDescent="0.25">
      <c r="A41" s="261"/>
      <c r="B41" s="373">
        <v>32</v>
      </c>
      <c r="C41" s="351"/>
      <c r="D41" s="374"/>
      <c r="E41" s="374"/>
      <c r="F41" s="351"/>
      <c r="G41" s="481"/>
      <c r="H41" s="472"/>
      <c r="I41" s="472"/>
      <c r="J41" s="472"/>
      <c r="K41" s="472"/>
      <c r="L41" s="472"/>
      <c r="M41" s="472"/>
      <c r="N41" s="472"/>
      <c r="O41" s="480"/>
      <c r="P41" s="472"/>
      <c r="Q41" s="472"/>
      <c r="R41" s="472"/>
      <c r="S41" s="472"/>
      <c r="T41" s="472"/>
      <c r="U41" s="472"/>
      <c r="V41" s="472"/>
      <c r="W41" s="478" t="e">
        <f t="shared" si="9"/>
        <v>#DIV/0!</v>
      </c>
      <c r="X41" s="478" t="e">
        <f t="shared" si="10"/>
        <v>#DIV/0!</v>
      </c>
      <c r="Y41" s="479"/>
      <c r="Z41" s="475" t="str">
        <f t="shared" si="2"/>
        <v/>
      </c>
      <c r="AA41" s="378" t="str">
        <f t="shared" si="3"/>
        <v/>
      </c>
      <c r="AB41" s="379" t="str">
        <f t="shared" si="4"/>
        <v/>
      </c>
      <c r="AD41" s="377">
        <f t="shared" si="5"/>
        <v>0</v>
      </c>
      <c r="AE41" s="377">
        <f t="shared" si="6"/>
        <v>0</v>
      </c>
      <c r="AF41" s="377" t="e">
        <f t="shared" si="7"/>
        <v>#N/A</v>
      </c>
      <c r="AG41" s="377" t="e">
        <f t="shared" si="8"/>
        <v>#N/A</v>
      </c>
    </row>
    <row r="42" spans="1:33" s="512" customFormat="1" ht="30" customHeight="1" x14ac:dyDescent="0.25">
      <c r="A42" s="261"/>
      <c r="B42" s="373">
        <v>33</v>
      </c>
      <c r="C42" s="351"/>
      <c r="D42" s="154"/>
      <c r="E42" s="154"/>
      <c r="F42" s="351"/>
      <c r="G42" s="481"/>
      <c r="H42" s="472"/>
      <c r="I42" s="472"/>
      <c r="J42" s="472"/>
      <c r="K42" s="472"/>
      <c r="L42" s="472"/>
      <c r="M42" s="472"/>
      <c r="N42" s="472"/>
      <c r="O42" s="480"/>
      <c r="P42" s="472"/>
      <c r="Q42" s="472"/>
      <c r="R42" s="472"/>
      <c r="S42" s="472"/>
      <c r="T42" s="472"/>
      <c r="U42" s="472"/>
      <c r="V42" s="472"/>
      <c r="W42" s="478" t="e">
        <f t="shared" si="9"/>
        <v>#DIV/0!</v>
      </c>
      <c r="X42" s="478" t="e">
        <f t="shared" si="10"/>
        <v>#DIV/0!</v>
      </c>
      <c r="Y42" s="479"/>
      <c r="Z42" s="475" t="str">
        <f t="shared" si="2"/>
        <v/>
      </c>
      <c r="AA42" s="378" t="str">
        <f t="shared" si="3"/>
        <v/>
      </c>
      <c r="AB42" s="379" t="str">
        <f t="shared" si="4"/>
        <v/>
      </c>
      <c r="AD42" s="377">
        <f t="shared" si="5"/>
        <v>0</v>
      </c>
      <c r="AE42" s="377">
        <f t="shared" si="6"/>
        <v>0</v>
      </c>
      <c r="AF42" s="377" t="e">
        <f t="shared" si="7"/>
        <v>#N/A</v>
      </c>
      <c r="AG42" s="377" t="e">
        <f t="shared" si="8"/>
        <v>#N/A</v>
      </c>
    </row>
    <row r="43" spans="1:33" s="512" customFormat="1" ht="30" customHeight="1" x14ac:dyDescent="0.25">
      <c r="A43" s="261"/>
      <c r="B43" s="373">
        <v>34</v>
      </c>
      <c r="C43" s="351"/>
      <c r="D43" s="154"/>
      <c r="E43" s="154"/>
      <c r="F43" s="351"/>
      <c r="G43" s="481"/>
      <c r="H43" s="472"/>
      <c r="I43" s="472"/>
      <c r="J43" s="472"/>
      <c r="K43" s="472"/>
      <c r="L43" s="472"/>
      <c r="M43" s="472"/>
      <c r="N43" s="472"/>
      <c r="O43" s="480"/>
      <c r="P43" s="472"/>
      <c r="Q43" s="472"/>
      <c r="R43" s="472"/>
      <c r="S43" s="472"/>
      <c r="T43" s="472"/>
      <c r="U43" s="472"/>
      <c r="V43" s="472"/>
      <c r="W43" s="478" t="e">
        <f t="shared" si="9"/>
        <v>#DIV/0!</v>
      </c>
      <c r="X43" s="478" t="e">
        <f t="shared" si="10"/>
        <v>#DIV/0!</v>
      </c>
      <c r="Y43" s="479"/>
      <c r="Z43" s="475" t="str">
        <f t="shared" si="2"/>
        <v/>
      </c>
      <c r="AA43" s="378" t="str">
        <f t="shared" si="3"/>
        <v/>
      </c>
      <c r="AB43" s="379" t="str">
        <f t="shared" si="4"/>
        <v/>
      </c>
      <c r="AD43" s="377">
        <f t="shared" si="5"/>
        <v>0</v>
      </c>
      <c r="AE43" s="377">
        <f t="shared" si="6"/>
        <v>0</v>
      </c>
      <c r="AF43" s="377" t="e">
        <f t="shared" si="7"/>
        <v>#N/A</v>
      </c>
      <c r="AG43" s="377" t="e">
        <f t="shared" si="8"/>
        <v>#N/A</v>
      </c>
    </row>
    <row r="44" spans="1:33" s="512" customFormat="1" ht="30" customHeight="1" x14ac:dyDescent="0.25">
      <c r="A44" s="261"/>
      <c r="B44" s="373">
        <v>35</v>
      </c>
      <c r="C44" s="351"/>
      <c r="D44" s="154"/>
      <c r="E44" s="154"/>
      <c r="F44" s="351"/>
      <c r="G44" s="481"/>
      <c r="H44" s="472"/>
      <c r="I44" s="472"/>
      <c r="J44" s="472"/>
      <c r="K44" s="472"/>
      <c r="L44" s="472"/>
      <c r="M44" s="472"/>
      <c r="N44" s="472"/>
      <c r="O44" s="480"/>
      <c r="P44" s="472"/>
      <c r="Q44" s="472"/>
      <c r="R44" s="472"/>
      <c r="S44" s="472"/>
      <c r="T44" s="472"/>
      <c r="U44" s="472"/>
      <c r="V44" s="472"/>
      <c r="W44" s="478" t="e">
        <f t="shared" si="9"/>
        <v>#DIV/0!</v>
      </c>
      <c r="X44" s="478" t="e">
        <f t="shared" si="10"/>
        <v>#DIV/0!</v>
      </c>
      <c r="Y44" s="479"/>
      <c r="Z44" s="475" t="str">
        <f t="shared" si="2"/>
        <v/>
      </c>
      <c r="AA44" s="378" t="str">
        <f t="shared" si="3"/>
        <v/>
      </c>
      <c r="AB44" s="379" t="str">
        <f t="shared" si="4"/>
        <v/>
      </c>
      <c r="AD44" s="377">
        <f t="shared" si="5"/>
        <v>0</v>
      </c>
      <c r="AE44" s="377">
        <f t="shared" si="6"/>
        <v>0</v>
      </c>
      <c r="AF44" s="377" t="e">
        <f t="shared" si="7"/>
        <v>#N/A</v>
      </c>
      <c r="AG44" s="377" t="e">
        <f t="shared" si="8"/>
        <v>#N/A</v>
      </c>
    </row>
    <row r="45" spans="1:33" s="512" customFormat="1" ht="30" customHeight="1" x14ac:dyDescent="0.25">
      <c r="A45" s="261"/>
      <c r="B45" s="373">
        <v>36</v>
      </c>
      <c r="C45" s="351"/>
      <c r="D45" s="154"/>
      <c r="E45" s="154"/>
      <c r="F45" s="351"/>
      <c r="G45" s="481"/>
      <c r="H45" s="472"/>
      <c r="I45" s="472"/>
      <c r="J45" s="472"/>
      <c r="K45" s="472"/>
      <c r="L45" s="472"/>
      <c r="M45" s="472"/>
      <c r="N45" s="472"/>
      <c r="O45" s="480"/>
      <c r="P45" s="472"/>
      <c r="Q45" s="472"/>
      <c r="R45" s="472"/>
      <c r="S45" s="472"/>
      <c r="T45" s="472"/>
      <c r="U45" s="472"/>
      <c r="V45" s="472"/>
      <c r="W45" s="478" t="e">
        <f t="shared" si="9"/>
        <v>#DIV/0!</v>
      </c>
      <c r="X45" s="478" t="e">
        <f t="shared" si="10"/>
        <v>#DIV/0!</v>
      </c>
      <c r="Y45" s="479"/>
      <c r="Z45" s="475" t="str">
        <f t="shared" si="2"/>
        <v/>
      </c>
      <c r="AA45" s="378" t="str">
        <f t="shared" si="3"/>
        <v/>
      </c>
      <c r="AB45" s="379" t="str">
        <f t="shared" si="4"/>
        <v/>
      </c>
      <c r="AD45" s="377">
        <f t="shared" si="5"/>
        <v>0</v>
      </c>
      <c r="AE45" s="377">
        <f t="shared" si="6"/>
        <v>0</v>
      </c>
      <c r="AF45" s="377" t="e">
        <f t="shared" si="7"/>
        <v>#N/A</v>
      </c>
      <c r="AG45" s="377" t="e">
        <f t="shared" si="8"/>
        <v>#N/A</v>
      </c>
    </row>
    <row r="46" spans="1:33" s="512" customFormat="1" ht="30" customHeight="1" x14ac:dyDescent="0.25">
      <c r="A46" s="261"/>
      <c r="B46" s="373">
        <v>37</v>
      </c>
      <c r="C46" s="351"/>
      <c r="D46" s="154"/>
      <c r="E46" s="154"/>
      <c r="F46" s="351"/>
      <c r="G46" s="481"/>
      <c r="H46" s="472"/>
      <c r="I46" s="472"/>
      <c r="J46" s="472"/>
      <c r="K46" s="472"/>
      <c r="L46" s="472"/>
      <c r="M46" s="472"/>
      <c r="N46" s="472"/>
      <c r="O46" s="480"/>
      <c r="P46" s="472"/>
      <c r="Q46" s="472"/>
      <c r="R46" s="472"/>
      <c r="S46" s="472"/>
      <c r="T46" s="472"/>
      <c r="U46" s="472"/>
      <c r="V46" s="472"/>
      <c r="W46" s="478" t="e">
        <f t="shared" si="9"/>
        <v>#DIV/0!</v>
      </c>
      <c r="X46" s="478" t="e">
        <f t="shared" si="10"/>
        <v>#DIV/0!</v>
      </c>
      <c r="Y46" s="479"/>
      <c r="Z46" s="475" t="str">
        <f t="shared" si="2"/>
        <v/>
      </c>
      <c r="AA46" s="378" t="str">
        <f t="shared" si="3"/>
        <v/>
      </c>
      <c r="AB46" s="379" t="str">
        <f t="shared" si="4"/>
        <v/>
      </c>
      <c r="AD46" s="377">
        <f t="shared" si="5"/>
        <v>0</v>
      </c>
      <c r="AE46" s="377">
        <f t="shared" si="6"/>
        <v>0</v>
      </c>
      <c r="AF46" s="377" t="e">
        <f t="shared" si="7"/>
        <v>#N/A</v>
      </c>
      <c r="AG46" s="377" t="e">
        <f t="shared" si="8"/>
        <v>#N/A</v>
      </c>
    </row>
    <row r="47" spans="1:33" s="512" customFormat="1" ht="30" customHeight="1" x14ac:dyDescent="0.25">
      <c r="A47" s="261"/>
      <c r="B47" s="373">
        <v>38</v>
      </c>
      <c r="C47" s="351"/>
      <c r="D47" s="154"/>
      <c r="E47" s="154"/>
      <c r="F47" s="351"/>
      <c r="G47" s="481"/>
      <c r="H47" s="472"/>
      <c r="I47" s="472"/>
      <c r="J47" s="472"/>
      <c r="K47" s="472"/>
      <c r="L47" s="472"/>
      <c r="M47" s="472"/>
      <c r="N47" s="472"/>
      <c r="O47" s="480"/>
      <c r="P47" s="472"/>
      <c r="Q47" s="472"/>
      <c r="R47" s="472"/>
      <c r="S47" s="472"/>
      <c r="T47" s="472"/>
      <c r="U47" s="472"/>
      <c r="V47" s="472"/>
      <c r="W47" s="478" t="e">
        <f t="shared" si="9"/>
        <v>#DIV/0!</v>
      </c>
      <c r="X47" s="478" t="e">
        <f t="shared" si="10"/>
        <v>#DIV/0!</v>
      </c>
      <c r="Y47" s="479"/>
      <c r="Z47" s="475" t="str">
        <f t="shared" si="2"/>
        <v/>
      </c>
      <c r="AA47" s="378" t="str">
        <f t="shared" si="3"/>
        <v/>
      </c>
      <c r="AB47" s="379" t="str">
        <f t="shared" si="4"/>
        <v/>
      </c>
      <c r="AD47" s="377">
        <f t="shared" si="5"/>
        <v>0</v>
      </c>
      <c r="AE47" s="377">
        <f t="shared" si="6"/>
        <v>0</v>
      </c>
      <c r="AF47" s="377" t="e">
        <f t="shared" si="7"/>
        <v>#N/A</v>
      </c>
      <c r="AG47" s="377" t="e">
        <f t="shared" si="8"/>
        <v>#N/A</v>
      </c>
    </row>
    <row r="48" spans="1:33" s="512" customFormat="1" ht="30" customHeight="1" x14ac:dyDescent="0.25">
      <c r="A48" s="261"/>
      <c r="B48" s="373">
        <v>39</v>
      </c>
      <c r="C48" s="351"/>
      <c r="D48" s="154"/>
      <c r="E48" s="154"/>
      <c r="F48" s="351"/>
      <c r="G48" s="481"/>
      <c r="H48" s="472"/>
      <c r="I48" s="472"/>
      <c r="J48" s="472"/>
      <c r="K48" s="472"/>
      <c r="L48" s="472"/>
      <c r="M48" s="472"/>
      <c r="N48" s="472"/>
      <c r="O48" s="480"/>
      <c r="P48" s="472"/>
      <c r="Q48" s="472"/>
      <c r="R48" s="472"/>
      <c r="S48" s="472"/>
      <c r="T48" s="472"/>
      <c r="U48" s="472"/>
      <c r="V48" s="472"/>
      <c r="W48" s="478" t="e">
        <f t="shared" si="9"/>
        <v>#DIV/0!</v>
      </c>
      <c r="X48" s="478" t="e">
        <f t="shared" si="10"/>
        <v>#DIV/0!</v>
      </c>
      <c r="Y48" s="479"/>
      <c r="Z48" s="475" t="str">
        <f t="shared" si="2"/>
        <v/>
      </c>
      <c r="AA48" s="378" t="str">
        <f t="shared" si="3"/>
        <v/>
      </c>
      <c r="AB48" s="379" t="str">
        <f t="shared" si="4"/>
        <v/>
      </c>
      <c r="AD48" s="377">
        <f t="shared" si="5"/>
        <v>0</v>
      </c>
      <c r="AE48" s="377">
        <f t="shared" si="6"/>
        <v>0</v>
      </c>
      <c r="AF48" s="377" t="e">
        <f t="shared" si="7"/>
        <v>#N/A</v>
      </c>
      <c r="AG48" s="377" t="e">
        <f t="shared" si="8"/>
        <v>#N/A</v>
      </c>
    </row>
    <row r="49" spans="1:33" s="512" customFormat="1" ht="30" customHeight="1" x14ac:dyDescent="0.25">
      <c r="A49" s="261"/>
      <c r="B49" s="373">
        <v>40</v>
      </c>
      <c r="C49" s="351"/>
      <c r="D49" s="154"/>
      <c r="E49" s="154"/>
      <c r="F49" s="351"/>
      <c r="G49" s="481"/>
      <c r="H49" s="472"/>
      <c r="I49" s="472"/>
      <c r="J49" s="472"/>
      <c r="K49" s="472"/>
      <c r="L49" s="472"/>
      <c r="M49" s="472"/>
      <c r="N49" s="472"/>
      <c r="O49" s="480"/>
      <c r="P49" s="472"/>
      <c r="Q49" s="472"/>
      <c r="R49" s="472"/>
      <c r="S49" s="472"/>
      <c r="T49" s="472"/>
      <c r="U49" s="472"/>
      <c r="V49" s="472"/>
      <c r="W49" s="478" t="e">
        <f t="shared" si="9"/>
        <v>#DIV/0!</v>
      </c>
      <c r="X49" s="478" t="e">
        <f t="shared" si="10"/>
        <v>#DIV/0!</v>
      </c>
      <c r="Y49" s="479"/>
      <c r="Z49" s="475" t="str">
        <f t="shared" si="2"/>
        <v/>
      </c>
      <c r="AA49" s="378" t="str">
        <f t="shared" si="3"/>
        <v/>
      </c>
      <c r="AB49" s="379" t="str">
        <f t="shared" si="4"/>
        <v/>
      </c>
      <c r="AD49" s="377">
        <f t="shared" si="5"/>
        <v>0</v>
      </c>
      <c r="AE49" s="377">
        <f t="shared" si="6"/>
        <v>0</v>
      </c>
      <c r="AF49" s="377" t="e">
        <f t="shared" si="7"/>
        <v>#N/A</v>
      </c>
      <c r="AG49" s="377" t="e">
        <f t="shared" si="8"/>
        <v>#N/A</v>
      </c>
    </row>
    <row r="50" spans="1:33" s="512" customFormat="1" ht="30" customHeight="1" x14ac:dyDescent="0.25">
      <c r="A50" s="261"/>
      <c r="B50" s="373">
        <v>41</v>
      </c>
      <c r="C50" s="351"/>
      <c r="D50" s="154"/>
      <c r="E50" s="154"/>
      <c r="F50" s="351"/>
      <c r="G50" s="481"/>
      <c r="H50" s="472"/>
      <c r="I50" s="472"/>
      <c r="J50" s="472"/>
      <c r="K50" s="472"/>
      <c r="L50" s="472"/>
      <c r="M50" s="472"/>
      <c r="N50" s="472"/>
      <c r="O50" s="480"/>
      <c r="P50" s="472"/>
      <c r="Q50" s="472"/>
      <c r="R50" s="472"/>
      <c r="S50" s="472"/>
      <c r="T50" s="472"/>
      <c r="U50" s="472"/>
      <c r="V50" s="472"/>
      <c r="W50" s="478" t="e">
        <f t="shared" si="9"/>
        <v>#DIV/0!</v>
      </c>
      <c r="X50" s="478" t="e">
        <f t="shared" si="10"/>
        <v>#DIV/0!</v>
      </c>
      <c r="Y50" s="479"/>
      <c r="Z50" s="475" t="str">
        <f t="shared" si="2"/>
        <v/>
      </c>
      <c r="AA50" s="378" t="str">
        <f t="shared" si="3"/>
        <v/>
      </c>
      <c r="AB50" s="379" t="str">
        <f t="shared" si="4"/>
        <v/>
      </c>
      <c r="AD50" s="377">
        <f t="shared" si="5"/>
        <v>0</v>
      </c>
      <c r="AE50" s="377">
        <f t="shared" si="6"/>
        <v>0</v>
      </c>
      <c r="AF50" s="377" t="e">
        <f t="shared" si="7"/>
        <v>#N/A</v>
      </c>
      <c r="AG50" s="377" t="e">
        <f t="shared" si="8"/>
        <v>#N/A</v>
      </c>
    </row>
    <row r="51" spans="1:33" s="512" customFormat="1" ht="30" customHeight="1" x14ac:dyDescent="0.25">
      <c r="A51" s="261"/>
      <c r="B51" s="373">
        <v>42</v>
      </c>
      <c r="C51" s="351"/>
      <c r="D51" s="312"/>
      <c r="E51" s="312"/>
      <c r="F51" s="124"/>
      <c r="G51" s="472"/>
      <c r="H51" s="472"/>
      <c r="I51" s="472"/>
      <c r="J51" s="472"/>
      <c r="K51" s="472"/>
      <c r="L51" s="472"/>
      <c r="M51" s="472"/>
      <c r="N51" s="472"/>
      <c r="O51" s="472"/>
      <c r="P51" s="472"/>
      <c r="Q51" s="472"/>
      <c r="R51" s="472"/>
      <c r="S51" s="472"/>
      <c r="T51" s="472"/>
      <c r="U51" s="472"/>
      <c r="V51" s="472"/>
      <c r="W51" s="478" t="e">
        <f t="shared" si="9"/>
        <v>#DIV/0!</v>
      </c>
      <c r="X51" s="478" t="e">
        <f t="shared" si="10"/>
        <v>#DIV/0!</v>
      </c>
      <c r="Y51" s="479"/>
      <c r="Z51" s="475" t="str">
        <f t="shared" si="2"/>
        <v/>
      </c>
      <c r="AA51" s="483" t="str">
        <f t="shared" si="3"/>
        <v/>
      </c>
      <c r="AB51" s="379" t="str">
        <f t="shared" si="4"/>
        <v/>
      </c>
      <c r="AD51" s="377">
        <f t="shared" si="5"/>
        <v>0</v>
      </c>
      <c r="AE51" s="377">
        <f t="shared" si="6"/>
        <v>0</v>
      </c>
      <c r="AF51" s="377" t="e">
        <f t="shared" si="7"/>
        <v>#N/A</v>
      </c>
      <c r="AG51" s="377" t="e">
        <f t="shared" si="8"/>
        <v>#N/A</v>
      </c>
    </row>
    <row r="52" spans="1:33" s="512" customFormat="1" ht="30" customHeight="1" x14ac:dyDescent="0.25">
      <c r="A52" s="261"/>
      <c r="B52" s="92"/>
      <c r="C52" s="137"/>
      <c r="D52" s="137"/>
      <c r="E52" s="461"/>
      <c r="F52" s="137"/>
      <c r="G52" s="462"/>
      <c r="H52" s="462"/>
      <c r="I52" s="462"/>
      <c r="J52" s="462"/>
      <c r="K52" s="462"/>
      <c r="L52" s="462"/>
      <c r="M52" s="462"/>
      <c r="N52" s="462"/>
      <c r="O52" s="462"/>
      <c r="P52" s="462"/>
      <c r="Q52" s="462"/>
      <c r="R52" s="462"/>
      <c r="S52" s="462"/>
      <c r="T52" s="462"/>
      <c r="U52" s="462"/>
      <c r="V52" s="462"/>
      <c r="W52" s="463"/>
      <c r="X52" s="463"/>
      <c r="Y52" s="464"/>
      <c r="Z52" s="465"/>
      <c r="AB52" s="331"/>
      <c r="AD52" s="376"/>
      <c r="AE52" s="376"/>
      <c r="AF52" s="376"/>
      <c r="AG52" s="376"/>
    </row>
    <row r="53" spans="1:33" x14ac:dyDescent="0.25">
      <c r="A53" s="261"/>
      <c r="B53" s="247"/>
      <c r="C53" s="247"/>
      <c r="D53" s="247"/>
      <c r="E53" s="247"/>
      <c r="F53" s="247"/>
      <c r="G53" s="247"/>
      <c r="H53" s="247"/>
      <c r="I53" s="247"/>
      <c r="J53" s="247"/>
      <c r="K53" s="247"/>
      <c r="L53" s="247"/>
      <c r="M53" s="247"/>
      <c r="N53" s="247"/>
      <c r="O53" s="247"/>
      <c r="P53" s="247"/>
      <c r="Q53" s="247"/>
      <c r="R53" s="247"/>
      <c r="S53" s="247"/>
      <c r="T53" s="247"/>
      <c r="U53" s="247"/>
      <c r="V53" s="247"/>
      <c r="W53" s="247"/>
      <c r="X53" s="247"/>
      <c r="Y53" s="247"/>
      <c r="Z53" s="247"/>
      <c r="AA53" s="482"/>
      <c r="AB53" s="247"/>
    </row>
    <row r="54" spans="1:33" ht="15.75" x14ac:dyDescent="0.25">
      <c r="A54" s="261"/>
      <c r="B54" s="247"/>
      <c r="C54" s="247"/>
      <c r="D54" s="247"/>
      <c r="E54" s="247"/>
      <c r="F54" s="247"/>
      <c r="G54" s="247"/>
      <c r="H54" s="247"/>
      <c r="I54" s="247"/>
      <c r="J54" s="247"/>
      <c r="K54" s="247"/>
      <c r="L54" s="247"/>
      <c r="M54" s="247"/>
      <c r="N54" s="247"/>
      <c r="O54" s="247"/>
      <c r="P54" s="247"/>
      <c r="Q54" s="247"/>
      <c r="R54" s="247"/>
      <c r="S54" s="247"/>
      <c r="T54" s="247"/>
      <c r="U54" s="249" t="s">
        <v>316</v>
      </c>
      <c r="V54" s="247"/>
      <c r="W54" s="247"/>
      <c r="X54" s="247"/>
      <c r="Y54" s="247"/>
      <c r="Z54" s="247"/>
      <c r="AB54" s="247"/>
    </row>
    <row r="55" spans="1:33" ht="15.75" x14ac:dyDescent="0.25">
      <c r="A55" s="261"/>
      <c r="B55" s="247"/>
      <c r="C55" s="247"/>
      <c r="D55" s="247"/>
      <c r="E55" s="247"/>
      <c r="F55" s="247"/>
      <c r="G55" s="247"/>
      <c r="H55" s="247"/>
      <c r="I55" s="247"/>
      <c r="J55" s="247"/>
      <c r="K55" s="247"/>
      <c r="L55" s="247"/>
      <c r="M55" s="247"/>
      <c r="N55" s="247"/>
      <c r="O55" s="247"/>
      <c r="P55" s="247"/>
      <c r="Q55" s="247"/>
      <c r="R55" s="247"/>
      <c r="S55" s="247"/>
      <c r="T55" s="247"/>
      <c r="U55" s="249" t="s">
        <v>116</v>
      </c>
      <c r="V55" s="247"/>
      <c r="W55" s="247"/>
      <c r="X55" s="247"/>
      <c r="Y55" s="247"/>
      <c r="Z55" s="247"/>
      <c r="AA55" s="247"/>
      <c r="AB55" s="247"/>
    </row>
    <row r="56" spans="1:33" x14ac:dyDescent="0.25">
      <c r="A56" s="261"/>
      <c r="B56" s="247"/>
      <c r="C56" s="247"/>
      <c r="D56" s="247"/>
      <c r="E56" s="247"/>
      <c r="F56" s="247"/>
      <c r="G56" s="247"/>
      <c r="H56" s="247"/>
      <c r="I56" s="247"/>
      <c r="J56" s="247"/>
      <c r="K56" s="247"/>
      <c r="L56" s="247"/>
      <c r="M56" s="247"/>
      <c r="N56" s="247"/>
      <c r="O56" s="247"/>
      <c r="P56" s="247"/>
      <c r="Q56" s="247"/>
      <c r="R56" s="247"/>
      <c r="S56" s="247"/>
      <c r="T56" s="247"/>
      <c r="U56" s="247"/>
      <c r="V56" s="247"/>
      <c r="W56" s="247"/>
      <c r="X56" s="247"/>
      <c r="Y56" s="247"/>
      <c r="Z56" s="247"/>
      <c r="AA56" s="247"/>
      <c r="AB56" s="247"/>
    </row>
    <row r="57" spans="1:33" x14ac:dyDescent="0.25">
      <c r="A57" s="261"/>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row>
    <row r="58" spans="1:33" x14ac:dyDescent="0.25">
      <c r="A58" s="261"/>
      <c r="B58" s="247"/>
      <c r="C58" s="247"/>
      <c r="D58" s="247"/>
      <c r="E58" s="247"/>
      <c r="F58" s="247"/>
      <c r="G58" s="247"/>
      <c r="H58" s="247"/>
      <c r="I58" s="247"/>
      <c r="J58" s="247"/>
      <c r="K58" s="247"/>
      <c r="L58" s="247"/>
      <c r="M58" s="247"/>
      <c r="N58" s="247"/>
      <c r="O58" s="247"/>
      <c r="P58" s="247"/>
      <c r="Q58" s="247"/>
      <c r="R58" s="247"/>
      <c r="S58" s="247"/>
      <c r="T58" s="247"/>
      <c r="U58" s="247"/>
      <c r="V58" s="247"/>
      <c r="W58" s="247"/>
      <c r="X58" s="247"/>
      <c r="Y58" s="247"/>
      <c r="Z58" s="247"/>
      <c r="AA58" s="247"/>
      <c r="AB58" s="247"/>
    </row>
    <row r="59" spans="1:33" ht="15.75" x14ac:dyDescent="0.25">
      <c r="A59" s="261"/>
      <c r="B59" s="247"/>
      <c r="C59" s="247"/>
      <c r="D59" s="247"/>
      <c r="E59" s="247"/>
      <c r="F59" s="247"/>
      <c r="G59" s="247"/>
      <c r="H59" s="247"/>
      <c r="I59" s="247"/>
      <c r="J59" s="247"/>
      <c r="K59" s="247"/>
      <c r="L59" s="247"/>
      <c r="M59" s="247"/>
      <c r="N59" s="247"/>
      <c r="O59" s="247"/>
      <c r="P59" s="247"/>
      <c r="Q59" s="247"/>
      <c r="R59" s="247"/>
      <c r="S59" s="247"/>
      <c r="T59" s="247"/>
      <c r="U59" s="466"/>
      <c r="V59" s="466"/>
      <c r="W59" s="466"/>
      <c r="X59" s="466"/>
      <c r="Y59" s="247"/>
      <c r="Z59" s="247"/>
      <c r="AA59" s="247"/>
      <c r="AB59" s="247"/>
    </row>
    <row r="60" spans="1:33" ht="15.75" x14ac:dyDescent="0.25">
      <c r="A60" s="261"/>
      <c r="B60" s="247"/>
      <c r="C60" s="247"/>
      <c r="D60" s="247"/>
      <c r="E60" s="247"/>
      <c r="F60" s="247"/>
      <c r="G60" s="247"/>
      <c r="H60" s="247"/>
      <c r="I60" s="247"/>
      <c r="J60" s="247"/>
      <c r="K60" s="247"/>
      <c r="L60" s="247"/>
      <c r="M60" s="247"/>
      <c r="N60" s="247"/>
      <c r="O60" s="247"/>
      <c r="P60" s="247"/>
      <c r="Q60" s="247"/>
      <c r="R60" s="247"/>
      <c r="S60" s="247"/>
      <c r="T60" s="247"/>
      <c r="U60" s="248" t="s">
        <v>161</v>
      </c>
      <c r="V60" s="247"/>
      <c r="W60" s="247"/>
      <c r="X60" s="247"/>
      <c r="Y60" s="247"/>
      <c r="Z60" s="247"/>
      <c r="AA60" s="247"/>
      <c r="AB60" s="247"/>
    </row>
    <row r="61" spans="1:33" ht="15.75" thickBot="1" x14ac:dyDescent="0.3">
      <c r="A61" s="261"/>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row>
    <row r="62" spans="1:33" ht="18.75" customHeight="1" thickBot="1" x14ac:dyDescent="0.3">
      <c r="A62" s="261"/>
      <c r="B62" s="32"/>
      <c r="C62" s="33"/>
      <c r="D62" s="33"/>
      <c r="E62" s="32"/>
      <c r="F62" s="32"/>
      <c r="G62" s="239" t="s">
        <v>18</v>
      </c>
      <c r="H62" s="240" t="s">
        <v>118</v>
      </c>
      <c r="I62" s="467" t="s">
        <v>240</v>
      </c>
      <c r="J62" s="468"/>
      <c r="K62" s="468"/>
      <c r="L62" s="468"/>
      <c r="M62" s="468"/>
      <c r="N62" s="468"/>
      <c r="O62" s="468"/>
      <c r="P62" s="468"/>
      <c r="Q62" s="468"/>
      <c r="R62" s="468"/>
      <c r="S62" s="468"/>
      <c r="T62" s="468"/>
      <c r="U62" s="468"/>
      <c r="V62" s="469"/>
      <c r="W62" s="912" t="s">
        <v>315</v>
      </c>
      <c r="X62" s="32"/>
      <c r="Y62" s="32"/>
      <c r="Z62" s="33"/>
      <c r="AA62" s="32"/>
      <c r="AB62" s="32"/>
    </row>
    <row r="63" spans="1:33" ht="18.75" customHeight="1" x14ac:dyDescent="0.25">
      <c r="A63" s="261"/>
      <c r="B63" s="32"/>
      <c r="C63" s="185" t="s">
        <v>139</v>
      </c>
      <c r="D63" s="33"/>
      <c r="E63" s="32"/>
      <c r="F63" s="915" t="s">
        <v>134</v>
      </c>
      <c r="G63" s="231">
        <v>1</v>
      </c>
      <c r="H63" s="356" t="s">
        <v>119</v>
      </c>
      <c r="I63" s="931" t="s">
        <v>513</v>
      </c>
      <c r="J63" s="932"/>
      <c r="K63" s="932"/>
      <c r="L63" s="932"/>
      <c r="M63" s="932"/>
      <c r="N63" s="932"/>
      <c r="O63" s="932"/>
      <c r="P63" s="932"/>
      <c r="Q63" s="932"/>
      <c r="R63" s="932"/>
      <c r="S63" s="932"/>
      <c r="T63" s="932"/>
      <c r="U63" s="932"/>
      <c r="V63" s="933"/>
      <c r="W63" s="913"/>
      <c r="X63" s="32"/>
      <c r="Y63" s="32"/>
      <c r="Z63" s="33"/>
      <c r="AA63" s="32"/>
      <c r="AB63" s="32"/>
    </row>
    <row r="64" spans="1:33" ht="18.75" customHeight="1" x14ac:dyDescent="0.25">
      <c r="A64" s="261"/>
      <c r="B64" s="32"/>
      <c r="C64" s="187" t="s">
        <v>146</v>
      </c>
      <c r="D64" s="187"/>
      <c r="E64" s="32"/>
      <c r="F64" s="916"/>
      <c r="G64" s="232">
        <v>2</v>
      </c>
      <c r="H64" s="357" t="s">
        <v>120</v>
      </c>
      <c r="I64" s="924" t="s">
        <v>514</v>
      </c>
      <c r="J64" s="925"/>
      <c r="K64" s="925"/>
      <c r="L64" s="925"/>
      <c r="M64" s="925"/>
      <c r="N64" s="925"/>
      <c r="O64" s="925"/>
      <c r="P64" s="925"/>
      <c r="Q64" s="925"/>
      <c r="R64" s="925"/>
      <c r="S64" s="925"/>
      <c r="T64" s="925"/>
      <c r="U64" s="925"/>
      <c r="V64" s="926"/>
      <c r="W64" s="913"/>
      <c r="X64" s="32"/>
      <c r="Y64" s="32"/>
      <c r="Z64" s="33"/>
      <c r="AA64" s="32"/>
      <c r="AB64" s="32"/>
    </row>
    <row r="65" spans="1:28" ht="18.75" customHeight="1" x14ac:dyDescent="0.25">
      <c r="A65" s="261"/>
      <c r="B65" s="32"/>
      <c r="C65" s="187" t="s">
        <v>147</v>
      </c>
      <c r="D65" s="187"/>
      <c r="E65" s="32"/>
      <c r="F65" s="916"/>
      <c r="G65" s="232">
        <v>3</v>
      </c>
      <c r="H65" s="358" t="s">
        <v>121</v>
      </c>
      <c r="I65" s="924" t="s">
        <v>515</v>
      </c>
      <c r="J65" s="925"/>
      <c r="K65" s="925"/>
      <c r="L65" s="925"/>
      <c r="M65" s="925"/>
      <c r="N65" s="925"/>
      <c r="O65" s="925"/>
      <c r="P65" s="925"/>
      <c r="Q65" s="925"/>
      <c r="R65" s="925"/>
      <c r="S65" s="925"/>
      <c r="T65" s="925"/>
      <c r="U65" s="925"/>
      <c r="V65" s="926"/>
      <c r="W65" s="913"/>
      <c r="X65" s="32"/>
      <c r="Y65" s="32"/>
      <c r="Z65" s="33"/>
      <c r="AA65" s="32"/>
      <c r="AB65" s="32"/>
    </row>
    <row r="66" spans="1:28" ht="18.75" customHeight="1" x14ac:dyDescent="0.25">
      <c r="A66" s="261"/>
      <c r="B66" s="32"/>
      <c r="C66" s="215" t="s">
        <v>115</v>
      </c>
      <c r="D66" s="187"/>
      <c r="E66" s="32"/>
      <c r="F66" s="916"/>
      <c r="G66" s="232">
        <v>4</v>
      </c>
      <c r="H66" s="357" t="s">
        <v>122</v>
      </c>
      <c r="I66" s="924"/>
      <c r="J66" s="925"/>
      <c r="K66" s="925"/>
      <c r="L66" s="925"/>
      <c r="M66" s="925"/>
      <c r="N66" s="925"/>
      <c r="O66" s="925"/>
      <c r="P66" s="925"/>
      <c r="Q66" s="925"/>
      <c r="R66" s="925"/>
      <c r="S66" s="925"/>
      <c r="T66" s="925"/>
      <c r="U66" s="925"/>
      <c r="V66" s="926"/>
      <c r="W66" s="913"/>
      <c r="X66" s="32"/>
      <c r="Y66" s="32"/>
      <c r="Z66" s="33"/>
      <c r="AA66" s="32"/>
      <c r="AB66" s="32"/>
    </row>
    <row r="67" spans="1:28" ht="18.75" customHeight="1" x14ac:dyDescent="0.25">
      <c r="A67" s="261"/>
      <c r="B67" s="32"/>
      <c r="C67" s="32"/>
      <c r="D67" s="32"/>
      <c r="E67" s="32"/>
      <c r="F67" s="916"/>
      <c r="G67" s="232">
        <v>5</v>
      </c>
      <c r="H67" s="358" t="s">
        <v>123</v>
      </c>
      <c r="I67" s="924"/>
      <c r="J67" s="925"/>
      <c r="K67" s="925"/>
      <c r="L67" s="925"/>
      <c r="M67" s="925"/>
      <c r="N67" s="925"/>
      <c r="O67" s="925"/>
      <c r="P67" s="925"/>
      <c r="Q67" s="925"/>
      <c r="R67" s="925"/>
      <c r="S67" s="925"/>
      <c r="T67" s="925"/>
      <c r="U67" s="925"/>
      <c r="V67" s="926"/>
      <c r="W67" s="913"/>
      <c r="X67" s="32"/>
      <c r="Y67" s="32"/>
      <c r="Z67" s="33"/>
      <c r="AA67" s="32"/>
      <c r="AB67" s="32"/>
    </row>
    <row r="68" spans="1:28" ht="18.75" customHeight="1" x14ac:dyDescent="0.25">
      <c r="A68" s="261"/>
      <c r="B68" s="32"/>
      <c r="C68" s="32"/>
      <c r="D68" s="32"/>
      <c r="E68" s="32"/>
      <c r="F68" s="916"/>
      <c r="G68" s="232">
        <v>6</v>
      </c>
      <c r="H68" s="357" t="s">
        <v>124</v>
      </c>
      <c r="I68" s="924"/>
      <c r="J68" s="925"/>
      <c r="K68" s="925"/>
      <c r="L68" s="925"/>
      <c r="M68" s="925"/>
      <c r="N68" s="925"/>
      <c r="O68" s="925"/>
      <c r="P68" s="925"/>
      <c r="Q68" s="925"/>
      <c r="R68" s="925"/>
      <c r="S68" s="925"/>
      <c r="T68" s="925"/>
      <c r="U68" s="925"/>
      <c r="V68" s="926"/>
      <c r="W68" s="913"/>
      <c r="X68" s="32"/>
      <c r="Y68" s="32"/>
      <c r="Z68" s="33"/>
      <c r="AA68" s="32"/>
      <c r="AB68" s="32"/>
    </row>
    <row r="69" spans="1:28" ht="18.75" customHeight="1" x14ac:dyDescent="0.25">
      <c r="A69" s="261"/>
      <c r="B69" s="32"/>
      <c r="C69" s="32"/>
      <c r="D69" s="32"/>
      <c r="E69" s="32"/>
      <c r="F69" s="916"/>
      <c r="G69" s="232">
        <v>7</v>
      </c>
      <c r="H69" s="358" t="s">
        <v>125</v>
      </c>
      <c r="I69" s="924"/>
      <c r="J69" s="925"/>
      <c r="K69" s="925"/>
      <c r="L69" s="925"/>
      <c r="M69" s="925"/>
      <c r="N69" s="925"/>
      <c r="O69" s="925"/>
      <c r="P69" s="925"/>
      <c r="Q69" s="925"/>
      <c r="R69" s="925"/>
      <c r="S69" s="925"/>
      <c r="T69" s="925"/>
      <c r="U69" s="925"/>
      <c r="V69" s="926"/>
      <c r="W69" s="913"/>
      <c r="X69" s="32"/>
      <c r="Y69" s="32"/>
      <c r="Z69" s="33"/>
      <c r="AA69" s="32"/>
      <c r="AB69" s="32"/>
    </row>
    <row r="70" spans="1:28" ht="18.75" customHeight="1" thickBot="1" x14ac:dyDescent="0.3">
      <c r="A70" s="261"/>
      <c r="B70" s="32"/>
      <c r="C70" s="32"/>
      <c r="D70" s="32"/>
      <c r="E70" s="32"/>
      <c r="F70" s="917"/>
      <c r="G70" s="233">
        <v>8</v>
      </c>
      <c r="H70" s="359" t="s">
        <v>126</v>
      </c>
      <c r="I70" s="927"/>
      <c r="J70" s="928"/>
      <c r="K70" s="928"/>
      <c r="L70" s="928"/>
      <c r="M70" s="928"/>
      <c r="N70" s="928"/>
      <c r="O70" s="928"/>
      <c r="P70" s="928"/>
      <c r="Q70" s="928"/>
      <c r="R70" s="928"/>
      <c r="S70" s="928"/>
      <c r="T70" s="928"/>
      <c r="U70" s="928"/>
      <c r="V70" s="929"/>
      <c r="W70" s="914"/>
      <c r="X70" s="32"/>
      <c r="Y70" s="32"/>
      <c r="Z70" s="33"/>
      <c r="AA70" s="32"/>
      <c r="AB70" s="32"/>
    </row>
    <row r="71" spans="1:28" x14ac:dyDescent="0.25">
      <c r="B71" s="4"/>
      <c r="C71" s="4"/>
      <c r="D71" s="4"/>
      <c r="E71" s="4"/>
      <c r="F71" s="4"/>
      <c r="G71" s="6"/>
      <c r="H71" s="6"/>
      <c r="I71" s="6"/>
      <c r="J71" s="6"/>
      <c r="K71" s="6"/>
      <c r="L71" s="6"/>
      <c r="M71" s="4"/>
      <c r="N71" s="4"/>
      <c r="O71" s="4"/>
      <c r="P71" s="4"/>
      <c r="Q71" s="4"/>
      <c r="R71" s="4"/>
      <c r="S71" s="4"/>
      <c r="T71" s="4"/>
      <c r="U71" s="4"/>
      <c r="V71" s="4"/>
      <c r="W71" s="4"/>
      <c r="X71" s="4"/>
      <c r="Y71" s="4"/>
      <c r="Z71" s="6"/>
      <c r="AA71" s="4"/>
      <c r="AB71" s="4"/>
    </row>
  </sheetData>
  <sheetProtection autoFilter="0"/>
  <autoFilter ref="E8:E51" xr:uid="{00000000-0009-0000-0000-00001E000000}"/>
  <mergeCells count="24">
    <mergeCell ref="Z7:Z8"/>
    <mergeCell ref="AA7:AA8"/>
    <mergeCell ref="AB7:AB8"/>
    <mergeCell ref="W62:W70"/>
    <mergeCell ref="F63:F70"/>
    <mergeCell ref="I63:V63"/>
    <mergeCell ref="I64:V64"/>
    <mergeCell ref="I65:V65"/>
    <mergeCell ref="I66:V66"/>
    <mergeCell ref="I67:V67"/>
    <mergeCell ref="I68:V68"/>
    <mergeCell ref="I69:V69"/>
    <mergeCell ref="I70:V70"/>
    <mergeCell ref="O7:V7"/>
    <mergeCell ref="E2:E3"/>
    <mergeCell ref="G2:AB2"/>
    <mergeCell ref="G3:AB3"/>
    <mergeCell ref="G4:AB4"/>
    <mergeCell ref="G5:AB5"/>
    <mergeCell ref="B7:B8"/>
    <mergeCell ref="C7:C8"/>
    <mergeCell ref="D7:D8"/>
    <mergeCell ref="E7:E8"/>
    <mergeCell ref="G7:N7"/>
  </mergeCells>
  <conditionalFormatting sqref="G33:V51 R10:V32">
    <cfRule type="cellIs" dxfId="194" priority="7" operator="lessThan">
      <formula>76</formula>
    </cfRule>
  </conditionalFormatting>
  <conditionalFormatting sqref="Z10:Z51">
    <cfRule type="cellIs" dxfId="193" priority="6" operator="lessThan">
      <formula>76</formula>
    </cfRule>
  </conditionalFormatting>
  <conditionalFormatting sqref="Z10:Z32">
    <cfRule type="cellIs" dxfId="192" priority="1" operator="lessThan">
      <formula>76</formula>
    </cfRule>
    <cfRule type="cellIs" dxfId="191" priority="4" operator="lessThan">
      <formula>76</formula>
    </cfRule>
  </conditionalFormatting>
  <conditionalFormatting sqref="G10:Q32">
    <cfRule type="cellIs" dxfId="190" priority="2" operator="lessThan">
      <formula>76</formula>
    </cfRule>
    <cfRule type="cellIs" dxfId="189" priority="3" operator="lessThan">
      <formula>76</formula>
    </cfRule>
  </conditionalFormatting>
  <dataValidations count="7">
    <dataValidation allowBlank="1" showInputMessage="1" showErrorMessage="1" prompt="Bobot Nilai" sqref="W6:Y6" xr:uid="{00000000-0002-0000-1E00-000000000000}"/>
    <dataValidation allowBlank="1" showInputMessage="1" showErrorMessage="1" prompt="Mohon diisi Bobot Nilai" sqref="Y8 W8" xr:uid="{00000000-0002-0000-1E00-000001000000}"/>
    <dataValidation allowBlank="1" showInputMessage="1" showErrorMessage="1" prompt="Mohon diisi Bobot Nilai. Jika tidak Melakukan penilaian Sumatif silahkan tulis Bobot Nilai 0" sqref="X8" xr:uid="{00000000-0002-0000-1E00-000002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37:H52 I33:N52" xr:uid="{00000000-0002-0000-1E00-000003000000}">
      <formula1>AND(G33&gt;0,G33&lt;=101,COUNTIF($G33:$N33,G33)=1)</formula1>
    </dataValidation>
    <dataValidation type="custom" allowBlank="1" showInputMessage="1" showErrorMessage="1" error="Ada nilai yang sama Bro!" prompt="JIKA ADA NILAI SUMATIF YANG SAMA, MAKA NILAI SUMATIF YG LAIN DITAMBAH angka 1-4 dibelakang koma. Misalnya 82 dan 82,2" sqref="T10:V52 O37:S52" xr:uid="{00000000-0002-0000-1E00-000004000000}">
      <formula1>AND(O10&gt;0,O10&lt;=101,COUNTIF($O10:$V10,O10)=1)</formula1>
    </dataValidation>
    <dataValidation type="whole" allowBlank="1" showInputMessage="1" showErrorMessage="1" errorTitle="Petunjuk" error="Nilai 0-100" prompt="Isikan Nilai Sumatif Akhir Semester Siswa" sqref="Y37:Y52" xr:uid="{00000000-0002-0000-1E00-000005000000}">
      <formula1>0</formula1>
      <formula2>100</formula2>
    </dataValidation>
    <dataValidation type="custom" allowBlank="1" showInputMessage="1" showErrorMessage="1" prompt="Untuk deskripsi yang baik, minimal ada 3 Nilai Formatif. JIKA ADA Nilai Formatif YANG SAMA, Nilai Formatif YG LAIN DITAMBAH angka 1-4 dibelakang koma. Misalnya 82 dan 82,2" sqref="I10:N32" xr:uid="{00000000-0002-0000-1E00-000006000000}">
      <formula1>AND(I10&gt;0,I10&lt;=101,COUNTIF($G10:$N10,I10)=1)</formula1>
    </dataValidation>
  </dataValidations>
  <hyperlinks>
    <hyperlink ref="W62:W70" location="AKA!G9" display="          KEMBALI KE ATAS" xr:uid="{00000000-0004-0000-1E00-000000000000}"/>
    <hyperlink ref="E5" location="AKA!I62" display="KLIK DISINI UNTUK MENULIS TUJUAN PEMBELAJARAN" xr:uid="{00000000-0004-0000-1E00-000001000000}"/>
  </hyperlinks>
  <printOptions horizontalCentered="1"/>
  <pageMargins left="0.15748031496062992" right="0.11811023622047245" top="0.98425196850393704" bottom="0.31496062992125984" header="0.31496062992125984" footer="0.15748031496062992"/>
  <pageSetup paperSize="10000" scale="70" orientation="landscape" horizontalDpi="0" verticalDpi="0"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AI71"/>
  <sheetViews>
    <sheetView zoomScaleNormal="100" workbookViewId="0">
      <pane xSplit="6" ySplit="8" topLeftCell="G36" activePane="bottomRight" state="frozen"/>
      <selection pane="topRight" activeCell="G1" sqref="G1"/>
      <selection pane="bottomLeft" activeCell="A8" sqref="A8"/>
      <selection pane="bottomRight" activeCell="Y13" sqref="Y13"/>
    </sheetView>
  </sheetViews>
  <sheetFormatPr defaultColWidth="9.140625" defaultRowHeight="15" x14ac:dyDescent="0.25"/>
  <cols>
    <col min="1" max="1" width="1.7109375" style="7" customWidth="1"/>
    <col min="2" max="2" width="3.85546875" style="7" customWidth="1"/>
    <col min="3" max="3" width="5.7109375" style="7" customWidth="1"/>
    <col min="4" max="4" width="13.5703125" style="7" customWidth="1"/>
    <col min="5" max="5" width="30.42578125" style="7" customWidth="1"/>
    <col min="6" max="22" width="4" style="7" customWidth="1"/>
    <col min="23" max="25" width="5.28515625" style="7" customWidth="1"/>
    <col min="26" max="26" width="6.42578125" style="7" customWidth="1"/>
    <col min="27" max="28" width="36.7109375" style="7" customWidth="1"/>
    <col min="29" max="29" width="5.7109375" style="7" customWidth="1"/>
    <col min="30" max="16384" width="9.140625" style="7"/>
  </cols>
  <sheetData>
    <row r="1" spans="1:35" x14ac:dyDescent="0.25">
      <c r="A1" s="260"/>
      <c r="B1" s="260"/>
      <c r="C1" s="260"/>
      <c r="D1" s="260"/>
      <c r="E1" s="260"/>
      <c r="F1" s="260"/>
      <c r="G1" s="260"/>
      <c r="H1" s="260"/>
      <c r="I1" s="260"/>
      <c r="J1" s="260"/>
      <c r="K1" s="260"/>
      <c r="L1" s="260"/>
      <c r="M1" s="260"/>
      <c r="N1" s="260"/>
      <c r="O1" s="260"/>
      <c r="P1" s="260"/>
      <c r="Q1" s="260"/>
      <c r="R1" s="260"/>
      <c r="S1" s="260"/>
      <c r="T1" s="260"/>
      <c r="U1" s="260"/>
      <c r="V1" s="260"/>
      <c r="W1" s="260"/>
      <c r="X1" s="260"/>
      <c r="Y1" s="260"/>
      <c r="Z1" s="260"/>
      <c r="AA1" s="260"/>
      <c r="AB1" s="260"/>
    </row>
    <row r="2" spans="1:35" ht="28.5" customHeight="1" x14ac:dyDescent="0.25">
      <c r="A2" s="261"/>
      <c r="B2" s="485"/>
      <c r="C2" s="486"/>
      <c r="D2" s="486"/>
      <c r="E2" s="901" t="s">
        <v>309</v>
      </c>
      <c r="F2" s="487"/>
      <c r="G2" s="903" t="s">
        <v>279</v>
      </c>
      <c r="H2" s="903"/>
      <c r="I2" s="903"/>
      <c r="J2" s="903"/>
      <c r="K2" s="903"/>
      <c r="L2" s="903"/>
      <c r="M2" s="903"/>
      <c r="N2" s="903"/>
      <c r="O2" s="903"/>
      <c r="P2" s="903"/>
      <c r="Q2" s="903"/>
      <c r="R2" s="903"/>
      <c r="S2" s="903"/>
      <c r="T2" s="903"/>
      <c r="U2" s="903"/>
      <c r="V2" s="903"/>
      <c r="W2" s="903"/>
      <c r="X2" s="903"/>
      <c r="Y2" s="903"/>
      <c r="Z2" s="903"/>
      <c r="AA2" s="903"/>
      <c r="AB2" s="904"/>
    </row>
    <row r="3" spans="1:35" ht="21" thickBot="1" x14ac:dyDescent="0.3">
      <c r="A3" s="261"/>
      <c r="B3" s="488"/>
      <c r="C3" s="489"/>
      <c r="D3" s="489"/>
      <c r="E3" s="902"/>
      <c r="F3" s="454"/>
      <c r="G3" s="905" t="str">
        <f>Data!C20</f>
        <v>2024 / 2025</v>
      </c>
      <c r="H3" s="905"/>
      <c r="I3" s="905"/>
      <c r="J3" s="905"/>
      <c r="K3" s="905"/>
      <c r="L3" s="905"/>
      <c r="M3" s="905"/>
      <c r="N3" s="905"/>
      <c r="O3" s="905"/>
      <c r="P3" s="905"/>
      <c r="Q3" s="905"/>
      <c r="R3" s="905"/>
      <c r="S3" s="905"/>
      <c r="T3" s="905"/>
      <c r="U3" s="905"/>
      <c r="V3" s="905"/>
      <c r="W3" s="905"/>
      <c r="X3" s="905"/>
      <c r="Y3" s="905"/>
      <c r="Z3" s="905"/>
      <c r="AA3" s="905"/>
      <c r="AB3" s="906"/>
    </row>
    <row r="4" spans="1:35" ht="34.5" thickBot="1" x14ac:dyDescent="0.3">
      <c r="A4" s="261"/>
      <c r="B4" s="490"/>
      <c r="C4" s="491"/>
      <c r="D4" s="491"/>
      <c r="E4" s="455" t="s">
        <v>310</v>
      </c>
      <c r="F4" s="456"/>
      <c r="G4" s="907" t="str">
        <f>Menu!B20</f>
        <v>Bahasa Arab</v>
      </c>
      <c r="H4" s="907"/>
      <c r="I4" s="907"/>
      <c r="J4" s="907"/>
      <c r="K4" s="907"/>
      <c r="L4" s="907"/>
      <c r="M4" s="907"/>
      <c r="N4" s="907"/>
      <c r="O4" s="907"/>
      <c r="P4" s="907"/>
      <c r="Q4" s="907"/>
      <c r="R4" s="907"/>
      <c r="S4" s="907"/>
      <c r="T4" s="907"/>
      <c r="U4" s="907"/>
      <c r="V4" s="907"/>
      <c r="W4" s="907"/>
      <c r="X4" s="907"/>
      <c r="Y4" s="907"/>
      <c r="Z4" s="907"/>
      <c r="AA4" s="907"/>
      <c r="AB4" s="908"/>
    </row>
    <row r="5" spans="1:35" ht="34.5" customHeight="1" thickBot="1" x14ac:dyDescent="0.3">
      <c r="A5" s="261"/>
      <c r="B5" s="492"/>
      <c r="C5" s="493"/>
      <c r="D5" s="494"/>
      <c r="E5" s="457" t="s">
        <v>311</v>
      </c>
      <c r="F5" s="458"/>
      <c r="G5" s="905" t="s">
        <v>452</v>
      </c>
      <c r="H5" s="905"/>
      <c r="I5" s="905"/>
      <c r="J5" s="905"/>
      <c r="K5" s="905"/>
      <c r="L5" s="905"/>
      <c r="M5" s="905"/>
      <c r="N5" s="905"/>
      <c r="O5" s="905"/>
      <c r="P5" s="905"/>
      <c r="Q5" s="905"/>
      <c r="R5" s="905"/>
      <c r="S5" s="905"/>
      <c r="T5" s="905"/>
      <c r="U5" s="905"/>
      <c r="V5" s="905"/>
      <c r="W5" s="905"/>
      <c r="X5" s="905"/>
      <c r="Y5" s="905"/>
      <c r="Z5" s="905"/>
      <c r="AA5" s="905"/>
      <c r="AB5" s="906"/>
    </row>
    <row r="6" spans="1:35" s="179" customFormat="1" ht="20.25" x14ac:dyDescent="0.25">
      <c r="A6" s="261"/>
      <c r="B6" s="495"/>
      <c r="C6" s="496"/>
      <c r="D6" s="496"/>
      <c r="E6" s="496"/>
      <c r="F6" s="496"/>
      <c r="G6" s="497">
        <f t="shared" ref="G6:L6" si="0">IF(COUNT(G10:G51)&gt;0,1,"")</f>
        <v>1</v>
      </c>
      <c r="H6" s="497">
        <f t="shared" si="0"/>
        <v>1</v>
      </c>
      <c r="I6" s="497">
        <f t="shared" si="0"/>
        <v>1</v>
      </c>
      <c r="J6" s="497" t="str">
        <f t="shared" si="0"/>
        <v/>
      </c>
      <c r="K6" s="497" t="str">
        <f t="shared" si="0"/>
        <v/>
      </c>
      <c r="L6" s="497" t="str">
        <f t="shared" si="0"/>
        <v/>
      </c>
      <c r="M6" s="497"/>
      <c r="N6" s="497"/>
      <c r="O6" s="497">
        <f t="shared" ref="O6:T6" si="1">IF(COUNT(O10:O51)&gt;0,1,"")</f>
        <v>1</v>
      </c>
      <c r="P6" s="497">
        <f t="shared" si="1"/>
        <v>1</v>
      </c>
      <c r="Q6" s="497">
        <f t="shared" si="1"/>
        <v>1</v>
      </c>
      <c r="R6" s="497" t="str">
        <f t="shared" si="1"/>
        <v/>
      </c>
      <c r="S6" s="497" t="str">
        <f t="shared" si="1"/>
        <v/>
      </c>
      <c r="T6" s="497" t="str">
        <f t="shared" si="1"/>
        <v/>
      </c>
      <c r="U6" s="497"/>
      <c r="V6" s="497"/>
      <c r="W6" s="498">
        <f>SUM(G6:N6)</f>
        <v>3</v>
      </c>
      <c r="X6" s="498">
        <f>SUM(O6:V6)</f>
        <v>3</v>
      </c>
      <c r="Y6" s="498">
        <f>SUM(W8:Y8)</f>
        <v>3</v>
      </c>
      <c r="Z6" s="499"/>
      <c r="AA6" s="499"/>
      <c r="AB6" s="500"/>
    </row>
    <row r="7" spans="1:35" ht="33" customHeight="1" thickBot="1" x14ac:dyDescent="0.3">
      <c r="A7" s="261"/>
      <c r="B7" s="899" t="s">
        <v>0</v>
      </c>
      <c r="C7" s="899" t="s">
        <v>68</v>
      </c>
      <c r="D7" s="899" t="s">
        <v>69</v>
      </c>
      <c r="E7" s="899" t="s">
        <v>1</v>
      </c>
      <c r="F7" s="513" t="s">
        <v>14</v>
      </c>
      <c r="G7" s="900" t="s">
        <v>134</v>
      </c>
      <c r="H7" s="900"/>
      <c r="I7" s="900"/>
      <c r="J7" s="900"/>
      <c r="K7" s="900"/>
      <c r="L7" s="900"/>
      <c r="M7" s="900"/>
      <c r="N7" s="900"/>
      <c r="O7" s="930" t="s">
        <v>135</v>
      </c>
      <c r="P7" s="930"/>
      <c r="Q7" s="930"/>
      <c r="R7" s="930"/>
      <c r="S7" s="930"/>
      <c r="T7" s="930"/>
      <c r="U7" s="930"/>
      <c r="V7" s="930"/>
      <c r="W7" s="504" t="s">
        <v>312</v>
      </c>
      <c r="X7" s="504" t="s">
        <v>313</v>
      </c>
      <c r="Y7" s="504" t="s">
        <v>314</v>
      </c>
      <c r="Z7" s="909" t="s">
        <v>80</v>
      </c>
      <c r="AA7" s="910" t="s">
        <v>144</v>
      </c>
      <c r="AB7" s="911" t="s">
        <v>145</v>
      </c>
    </row>
    <row r="8" spans="1:35" ht="15.75" thickBot="1" x14ac:dyDescent="0.3">
      <c r="A8" s="261"/>
      <c r="B8" s="899"/>
      <c r="C8" s="899"/>
      <c r="D8" s="899"/>
      <c r="E8" s="899"/>
      <c r="F8" s="505"/>
      <c r="G8" s="506" t="str">
        <f>H63</f>
        <v>TP-1</v>
      </c>
      <c r="H8" s="506" t="str">
        <f>H64</f>
        <v>TP-2</v>
      </c>
      <c r="I8" s="506" t="str">
        <f>H65</f>
        <v>TP-3</v>
      </c>
      <c r="J8" s="506" t="str">
        <f>H66</f>
        <v>TP-4</v>
      </c>
      <c r="K8" s="506" t="str">
        <f>H67</f>
        <v>TP-5</v>
      </c>
      <c r="L8" s="506" t="str">
        <f>H68</f>
        <v>TP-6</v>
      </c>
      <c r="M8" s="506" t="str">
        <f>H69</f>
        <v>TP-7</v>
      </c>
      <c r="N8" s="506" t="str">
        <f>H70</f>
        <v>TP-8</v>
      </c>
      <c r="O8" s="507" t="s">
        <v>148</v>
      </c>
      <c r="P8" s="507" t="s">
        <v>149</v>
      </c>
      <c r="Q8" s="507" t="s">
        <v>150</v>
      </c>
      <c r="R8" s="507" t="s">
        <v>151</v>
      </c>
      <c r="S8" s="507" t="s">
        <v>152</v>
      </c>
      <c r="T8" s="507" t="s">
        <v>153</v>
      </c>
      <c r="U8" s="507" t="s">
        <v>154</v>
      </c>
      <c r="V8" s="507" t="s">
        <v>155</v>
      </c>
      <c r="W8" s="508">
        <v>1</v>
      </c>
      <c r="X8" s="508">
        <v>1</v>
      </c>
      <c r="Y8" s="508">
        <v>1</v>
      </c>
      <c r="Z8" s="909"/>
      <c r="AA8" s="910"/>
      <c r="AB8" s="911"/>
      <c r="AD8" s="459"/>
      <c r="AE8" s="459"/>
      <c r="AF8" s="459"/>
      <c r="AG8" s="459"/>
    </row>
    <row r="9" spans="1:35" ht="15.75" thickBot="1" x14ac:dyDescent="0.3">
      <c r="A9" s="261"/>
      <c r="B9" s="549">
        <v>1</v>
      </c>
      <c r="C9" s="549">
        <v>2</v>
      </c>
      <c r="D9" s="549">
        <v>3</v>
      </c>
      <c r="E9" s="549">
        <v>4</v>
      </c>
      <c r="F9" s="549">
        <v>5</v>
      </c>
      <c r="G9" s="587">
        <v>6</v>
      </c>
      <c r="H9" s="587">
        <v>7</v>
      </c>
      <c r="I9" s="587">
        <v>8</v>
      </c>
      <c r="J9" s="587">
        <v>9</v>
      </c>
      <c r="K9" s="587">
        <v>10</v>
      </c>
      <c r="L9" s="587">
        <v>11</v>
      </c>
      <c r="M9" s="587">
        <v>12</v>
      </c>
      <c r="N9" s="587">
        <v>13</v>
      </c>
      <c r="O9" s="587">
        <v>14</v>
      </c>
      <c r="P9" s="587">
        <v>15</v>
      </c>
      <c r="Q9" s="587">
        <v>16</v>
      </c>
      <c r="R9" s="549">
        <v>17</v>
      </c>
      <c r="S9" s="549">
        <v>18</v>
      </c>
      <c r="T9" s="549">
        <v>19</v>
      </c>
      <c r="U9" s="549">
        <v>20</v>
      </c>
      <c r="V9" s="549">
        <v>21</v>
      </c>
      <c r="W9" s="549">
        <v>22</v>
      </c>
      <c r="X9" s="549">
        <v>23</v>
      </c>
      <c r="Y9" s="587">
        <v>24</v>
      </c>
      <c r="Z9" s="549">
        <v>25</v>
      </c>
      <c r="AA9" s="549">
        <v>26</v>
      </c>
      <c r="AB9" s="549">
        <v>27</v>
      </c>
      <c r="AD9" s="383" t="s">
        <v>129</v>
      </c>
      <c r="AE9" s="383" t="s">
        <v>130</v>
      </c>
      <c r="AF9" s="509" t="s">
        <v>3</v>
      </c>
      <c r="AG9" s="460"/>
    </row>
    <row r="10" spans="1:35" ht="30" customHeight="1" x14ac:dyDescent="0.25">
      <c r="A10" s="261"/>
      <c r="B10" s="373">
        <v>1</v>
      </c>
      <c r="C10" s="351">
        <f>Data!F5</f>
        <v>2111</v>
      </c>
      <c r="D10" s="374" t="str">
        <f>Data!G5</f>
        <v>3109336136</v>
      </c>
      <c r="E10" s="374" t="str">
        <f>Data!H5</f>
        <v>AGA ALBANI ZAMIR</v>
      </c>
      <c r="F10" s="585" t="str">
        <f>Data!I5</f>
        <v>L</v>
      </c>
      <c r="G10" s="588">
        <v>80</v>
      </c>
      <c r="H10" s="588">
        <v>100</v>
      </c>
      <c r="I10" s="588">
        <v>83</v>
      </c>
      <c r="J10" s="582"/>
      <c r="K10" s="582"/>
      <c r="L10" s="582"/>
      <c r="M10" s="582"/>
      <c r="N10" s="582"/>
      <c r="O10" s="592">
        <v>80</v>
      </c>
      <c r="P10" s="588">
        <v>79</v>
      </c>
      <c r="Q10" s="588">
        <v>76</v>
      </c>
      <c r="R10" s="502"/>
      <c r="S10" s="501"/>
      <c r="T10" s="477"/>
      <c r="U10" s="477"/>
      <c r="V10" s="477"/>
      <c r="W10" s="478">
        <f>AVERAGE(G10:N10)</f>
        <v>87.666666666666671</v>
      </c>
      <c r="X10" s="590">
        <f>AVERAGE(O10:V10)</f>
        <v>78.333333333333329</v>
      </c>
      <c r="Y10" s="588">
        <v>62</v>
      </c>
      <c r="Z10" s="475">
        <f t="shared" ref="Z10:Z51" si="2">IFERROR(IF(OR(X10="",Y10=""),"",ROUND(((W10*$W$8)+(X10*$X$8)+(Y10*$Y$8))/$Y$6,0)),"")</f>
        <v>76</v>
      </c>
      <c r="AA10" s="378" t="str">
        <f t="shared" ref="AA10:AA51" si="3">IFERROR("Menunjukkan penguasaan"&amp; " dalam "&amp;(VLOOKUP(AF10,$G$63:$I$70,3)),"")</f>
        <v>Menunjukkan penguasaan dalam memahami huruf lam nafi dan lam nahi serta isim kana.</v>
      </c>
      <c r="AB10" s="379" t="str">
        <f t="shared" ref="AB10:AB51" si="4">IFERROR("Perlu bantuan dalam "&amp;(VLOOKUP(AG10,$G$63:$I$70,3)),"")</f>
        <v>Perlu bantuan dalam memahami fi'il madhi dan perubahannya mengikuti isim dhomir.</v>
      </c>
      <c r="AD10" s="377">
        <f t="shared" ref="AD10:AD51" si="5">MAX(G10:N10)</f>
        <v>100</v>
      </c>
      <c r="AE10" s="377">
        <f t="shared" ref="AE10:AE51" si="6">MIN(G10:N10)</f>
        <v>80</v>
      </c>
      <c r="AF10" s="377">
        <f t="shared" ref="AF10:AF51" si="7">MATCH(AD10,G10:N10,0)</f>
        <v>2</v>
      </c>
      <c r="AG10" s="377">
        <f t="shared" ref="AG10:AG51" si="8">MATCH(AE10,G10:N10,0)</f>
        <v>1</v>
      </c>
      <c r="AI10" s="484"/>
    </row>
    <row r="11" spans="1:35" ht="30" customHeight="1" x14ac:dyDescent="0.25">
      <c r="A11" s="261"/>
      <c r="B11" s="373">
        <v>2</v>
      </c>
      <c r="C11" s="124">
        <f>Data!F6</f>
        <v>2100</v>
      </c>
      <c r="D11" s="154" t="str">
        <f>Data!G6</f>
        <v>0108954708</v>
      </c>
      <c r="E11" s="154" t="str">
        <f>Data!H6</f>
        <v>AKBAR FIRLY MAULANA</v>
      </c>
      <c r="F11" s="586" t="str">
        <f>Data!I6</f>
        <v>L</v>
      </c>
      <c r="G11" s="588">
        <v>76</v>
      </c>
      <c r="H11" s="592">
        <v>80</v>
      </c>
      <c r="I11" s="582">
        <v>78</v>
      </c>
      <c r="J11" s="582"/>
      <c r="K11" s="582"/>
      <c r="L11" s="582"/>
      <c r="M11" s="582"/>
      <c r="N11" s="582"/>
      <c r="O11" s="588">
        <v>76</v>
      </c>
      <c r="P11" s="582">
        <v>80</v>
      </c>
      <c r="Q11" s="582">
        <v>78</v>
      </c>
      <c r="R11" s="473"/>
      <c r="S11" s="471"/>
      <c r="T11" s="472"/>
      <c r="U11" s="472"/>
      <c r="V11" s="472"/>
      <c r="W11" s="474">
        <f t="shared" ref="W11:W51" si="9">AVERAGE(G11:N11)</f>
        <v>78</v>
      </c>
      <c r="X11" s="591">
        <f t="shared" ref="X11:X51" si="10">AVERAGE(O11:V11)</f>
        <v>78</v>
      </c>
      <c r="Y11" s="588">
        <v>73</v>
      </c>
      <c r="Z11" s="475">
        <f t="shared" si="2"/>
        <v>76</v>
      </c>
      <c r="AA11" s="378" t="str">
        <f t="shared" si="3"/>
        <v>Menunjukkan penguasaan dalam memahami huruf lam nafi dan lam nahi serta isim kana.</v>
      </c>
      <c r="AB11" s="379" t="str">
        <f t="shared" si="4"/>
        <v>Perlu bantuan dalam memahami fi'il madhi dan perubahannya mengikuti isim dhomir.</v>
      </c>
      <c r="AD11" s="377">
        <f t="shared" si="5"/>
        <v>80</v>
      </c>
      <c r="AE11" s="377">
        <f t="shared" si="6"/>
        <v>76</v>
      </c>
      <c r="AF11" s="377">
        <f t="shared" si="7"/>
        <v>2</v>
      </c>
      <c r="AG11" s="377">
        <f t="shared" si="8"/>
        <v>1</v>
      </c>
      <c r="AI11" s="484"/>
    </row>
    <row r="12" spans="1:35" ht="30" customHeight="1" x14ac:dyDescent="0.25">
      <c r="A12" s="261"/>
      <c r="B12" s="373">
        <v>3</v>
      </c>
      <c r="C12" s="124">
        <f>Data!F7</f>
        <v>2085</v>
      </c>
      <c r="D12" s="154" t="str">
        <f>Data!G7</f>
        <v>0093911821</v>
      </c>
      <c r="E12" s="154" t="str">
        <f>Data!H7</f>
        <v>ALVINO EWALDO</v>
      </c>
      <c r="F12" s="586" t="str">
        <f>Data!I7</f>
        <v>L</v>
      </c>
      <c r="G12" s="588">
        <v>80</v>
      </c>
      <c r="H12" s="588">
        <v>90</v>
      </c>
      <c r="I12" s="588">
        <v>78</v>
      </c>
      <c r="J12" s="582"/>
      <c r="K12" s="582"/>
      <c r="L12" s="582"/>
      <c r="M12" s="582"/>
      <c r="N12" s="582"/>
      <c r="O12" s="588">
        <v>78</v>
      </c>
      <c r="P12" s="592">
        <v>80</v>
      </c>
      <c r="Q12" s="588">
        <v>80</v>
      </c>
      <c r="R12" s="473"/>
      <c r="S12" s="471"/>
      <c r="T12" s="472"/>
      <c r="U12" s="472"/>
      <c r="V12" s="472"/>
      <c r="W12" s="474">
        <f t="shared" si="9"/>
        <v>82.666666666666671</v>
      </c>
      <c r="X12" s="591">
        <f t="shared" si="10"/>
        <v>79.333333333333329</v>
      </c>
      <c r="Y12" s="588">
        <v>65</v>
      </c>
      <c r="Z12" s="475">
        <f t="shared" si="2"/>
        <v>76</v>
      </c>
      <c r="AA12" s="378" t="str">
        <f t="shared" si="3"/>
        <v>Menunjukkan penguasaan dalam memahami huruf lam nafi dan lam nahi serta isim kana.</v>
      </c>
      <c r="AB12" s="379" t="str">
        <f t="shared" si="4"/>
        <v>Perlu bantuan dalam memahami isim tafdhil dan penerapannya.</v>
      </c>
      <c r="AD12" s="377">
        <f t="shared" si="5"/>
        <v>90</v>
      </c>
      <c r="AE12" s="377">
        <f t="shared" si="6"/>
        <v>78</v>
      </c>
      <c r="AF12" s="377">
        <f t="shared" si="7"/>
        <v>2</v>
      </c>
      <c r="AG12" s="377">
        <f t="shared" si="8"/>
        <v>3</v>
      </c>
      <c r="AI12" s="484"/>
    </row>
    <row r="13" spans="1:35" ht="30" customHeight="1" x14ac:dyDescent="0.25">
      <c r="A13" s="261"/>
      <c r="B13" s="373">
        <v>4</v>
      </c>
      <c r="C13" s="124">
        <f>Data!F8</f>
        <v>2075</v>
      </c>
      <c r="D13" s="154" t="str">
        <f>Data!G8</f>
        <v>0098772064</v>
      </c>
      <c r="E13" s="154" t="str">
        <f>Data!H8</f>
        <v>AURA SUCI RAMADHANI</v>
      </c>
      <c r="F13" s="586" t="str">
        <f>Data!I8</f>
        <v>P</v>
      </c>
      <c r="G13" s="588">
        <v>80</v>
      </c>
      <c r="H13" s="588">
        <v>76</v>
      </c>
      <c r="I13" s="588">
        <v>85</v>
      </c>
      <c r="J13" s="582"/>
      <c r="K13" s="582"/>
      <c r="L13" s="582"/>
      <c r="M13" s="582"/>
      <c r="N13" s="582"/>
      <c r="O13" s="588">
        <v>76</v>
      </c>
      <c r="P13" s="588">
        <v>76</v>
      </c>
      <c r="Q13" s="592">
        <v>71</v>
      </c>
      <c r="R13" s="473"/>
      <c r="S13" s="471"/>
      <c r="T13" s="472"/>
      <c r="U13" s="472"/>
      <c r="V13" s="472"/>
      <c r="W13" s="474">
        <f t="shared" si="9"/>
        <v>80.333333333333329</v>
      </c>
      <c r="X13" s="591">
        <f t="shared" si="10"/>
        <v>74.333333333333329</v>
      </c>
      <c r="Y13" s="588">
        <v>75</v>
      </c>
      <c r="Z13" s="475">
        <f t="shared" si="2"/>
        <v>77</v>
      </c>
      <c r="AA13" s="378" t="str">
        <f t="shared" si="3"/>
        <v>Menunjukkan penguasaan dalam memahami isim tafdhil dan penerapannya.</v>
      </c>
      <c r="AB13" s="379" t="str">
        <f t="shared" si="4"/>
        <v>Perlu bantuan dalam memahami huruf lam nafi dan lam nahi serta isim kana.</v>
      </c>
      <c r="AD13" s="377">
        <f t="shared" si="5"/>
        <v>85</v>
      </c>
      <c r="AE13" s="377">
        <f t="shared" si="6"/>
        <v>76</v>
      </c>
      <c r="AF13" s="377">
        <f t="shared" si="7"/>
        <v>3</v>
      </c>
      <c r="AG13" s="377">
        <f t="shared" si="8"/>
        <v>2</v>
      </c>
      <c r="AI13" s="484"/>
    </row>
    <row r="14" spans="1:35" ht="30" customHeight="1" x14ac:dyDescent="0.25">
      <c r="A14" s="261"/>
      <c r="B14" s="373">
        <v>5</v>
      </c>
      <c r="C14" s="124">
        <f>Data!F9</f>
        <v>2086</v>
      </c>
      <c r="D14" s="154" t="str">
        <f>Data!G9</f>
        <v>0103867888</v>
      </c>
      <c r="E14" s="154" t="str">
        <f>Data!H9</f>
        <v>AYU SAFNA</v>
      </c>
      <c r="F14" s="586" t="str">
        <f>Data!I9</f>
        <v>P</v>
      </c>
      <c r="G14" s="588">
        <v>86</v>
      </c>
      <c r="H14" s="588">
        <v>76</v>
      </c>
      <c r="I14" s="588">
        <v>84</v>
      </c>
      <c r="J14" s="582"/>
      <c r="K14" s="582"/>
      <c r="L14" s="582"/>
      <c r="M14" s="582"/>
      <c r="N14" s="582"/>
      <c r="O14" s="588">
        <v>76</v>
      </c>
      <c r="P14" s="588">
        <v>76</v>
      </c>
      <c r="Q14" s="592">
        <v>74</v>
      </c>
      <c r="R14" s="473"/>
      <c r="S14" s="471"/>
      <c r="T14" s="472"/>
      <c r="U14" s="472"/>
      <c r="V14" s="472"/>
      <c r="W14" s="474">
        <f t="shared" si="9"/>
        <v>82</v>
      </c>
      <c r="X14" s="591">
        <f t="shared" si="10"/>
        <v>75.333333333333329</v>
      </c>
      <c r="Y14" s="588">
        <v>75</v>
      </c>
      <c r="Z14" s="475">
        <f t="shared" si="2"/>
        <v>77</v>
      </c>
      <c r="AA14" s="378" t="str">
        <f t="shared" si="3"/>
        <v>Menunjukkan penguasaan dalam memahami fi'il madhi dan perubahannya mengikuti isim dhomir.</v>
      </c>
      <c r="AB14" s="379" t="str">
        <f t="shared" si="4"/>
        <v>Perlu bantuan dalam memahami huruf lam nafi dan lam nahi serta isim kana.</v>
      </c>
      <c r="AD14" s="377">
        <f t="shared" si="5"/>
        <v>86</v>
      </c>
      <c r="AE14" s="377">
        <f t="shared" si="6"/>
        <v>76</v>
      </c>
      <c r="AF14" s="377">
        <f t="shared" si="7"/>
        <v>1</v>
      </c>
      <c r="AG14" s="377">
        <f t="shared" si="8"/>
        <v>2</v>
      </c>
    </row>
    <row r="15" spans="1:35" ht="30" customHeight="1" x14ac:dyDescent="0.25">
      <c r="A15" s="261"/>
      <c r="B15" s="373">
        <v>6</v>
      </c>
      <c r="C15" s="124">
        <f>Data!F10</f>
        <v>2089</v>
      </c>
      <c r="D15" s="154" t="str">
        <f>Data!G10</f>
        <v>3098656100</v>
      </c>
      <c r="E15" s="154" t="str">
        <f>Data!H10</f>
        <v>DEWI AYU NURHALIZA</v>
      </c>
      <c r="F15" s="586" t="str">
        <f>Data!I10</f>
        <v>P</v>
      </c>
      <c r="G15" s="588">
        <v>80</v>
      </c>
      <c r="H15" s="588">
        <v>78</v>
      </c>
      <c r="I15" s="588">
        <v>76</v>
      </c>
      <c r="J15" s="582"/>
      <c r="K15" s="582"/>
      <c r="L15" s="582"/>
      <c r="M15" s="582"/>
      <c r="N15" s="582"/>
      <c r="O15" s="588">
        <v>77</v>
      </c>
      <c r="P15" s="588">
        <v>76</v>
      </c>
      <c r="Q15" s="588">
        <v>78</v>
      </c>
      <c r="R15" s="473"/>
      <c r="S15" s="471"/>
      <c r="T15" s="472"/>
      <c r="U15" s="472"/>
      <c r="V15" s="472"/>
      <c r="W15" s="474">
        <f t="shared" si="9"/>
        <v>78</v>
      </c>
      <c r="X15" s="591">
        <f t="shared" si="10"/>
        <v>77</v>
      </c>
      <c r="Y15" s="588">
        <v>73</v>
      </c>
      <c r="Z15" s="475">
        <f t="shared" si="2"/>
        <v>76</v>
      </c>
      <c r="AA15" s="378" t="str">
        <f t="shared" si="3"/>
        <v>Menunjukkan penguasaan dalam memahami fi'il madhi dan perubahannya mengikuti isim dhomir.</v>
      </c>
      <c r="AB15" s="379" t="str">
        <f t="shared" si="4"/>
        <v>Perlu bantuan dalam memahami isim tafdhil dan penerapannya.</v>
      </c>
      <c r="AD15" s="377">
        <f t="shared" si="5"/>
        <v>80</v>
      </c>
      <c r="AE15" s="377">
        <f t="shared" si="6"/>
        <v>76</v>
      </c>
      <c r="AF15" s="377">
        <f t="shared" si="7"/>
        <v>1</v>
      </c>
      <c r="AG15" s="377">
        <f t="shared" si="8"/>
        <v>3</v>
      </c>
    </row>
    <row r="16" spans="1:35" ht="30" customHeight="1" x14ac:dyDescent="0.25">
      <c r="A16" s="261"/>
      <c r="B16" s="373">
        <v>7</v>
      </c>
      <c r="C16" s="124">
        <f>Data!F11</f>
        <v>2115</v>
      </c>
      <c r="D16" s="154" t="str">
        <f>Data!G11</f>
        <v>0105966564</v>
      </c>
      <c r="E16" s="154" t="str">
        <f>Data!H11</f>
        <v xml:space="preserve">FADLY ARYA PUTRA </v>
      </c>
      <c r="F16" s="586" t="str">
        <f>Data!I11</f>
        <v>L</v>
      </c>
      <c r="G16" s="588">
        <v>76</v>
      </c>
      <c r="H16" s="588">
        <v>79</v>
      </c>
      <c r="I16" s="588">
        <v>77</v>
      </c>
      <c r="J16" s="582"/>
      <c r="K16" s="582"/>
      <c r="L16" s="582"/>
      <c r="M16" s="582"/>
      <c r="N16" s="582"/>
      <c r="O16" s="588">
        <v>78</v>
      </c>
      <c r="P16" s="592">
        <v>75</v>
      </c>
      <c r="Q16" s="588">
        <v>78</v>
      </c>
      <c r="R16" s="473"/>
      <c r="S16" s="471"/>
      <c r="T16" s="472"/>
      <c r="U16" s="472"/>
      <c r="V16" s="472"/>
      <c r="W16" s="474">
        <f t="shared" si="9"/>
        <v>77.333333333333329</v>
      </c>
      <c r="X16" s="591">
        <f t="shared" si="10"/>
        <v>77</v>
      </c>
      <c r="Y16" s="588">
        <v>76</v>
      </c>
      <c r="Z16" s="475">
        <f t="shared" si="2"/>
        <v>77</v>
      </c>
      <c r="AA16" s="378" t="str">
        <f t="shared" si="3"/>
        <v>Menunjukkan penguasaan dalam memahami huruf lam nafi dan lam nahi serta isim kana.</v>
      </c>
      <c r="AB16" s="379" t="str">
        <f t="shared" si="4"/>
        <v>Perlu bantuan dalam memahami fi'il madhi dan perubahannya mengikuti isim dhomir.</v>
      </c>
      <c r="AD16" s="377">
        <f t="shared" si="5"/>
        <v>79</v>
      </c>
      <c r="AE16" s="377">
        <f t="shared" si="6"/>
        <v>76</v>
      </c>
      <c r="AF16" s="377">
        <f t="shared" si="7"/>
        <v>2</v>
      </c>
      <c r="AG16" s="377">
        <f t="shared" si="8"/>
        <v>1</v>
      </c>
    </row>
    <row r="17" spans="1:33" ht="30" customHeight="1" x14ac:dyDescent="0.25">
      <c r="A17" s="261"/>
      <c r="B17" s="373">
        <v>8</v>
      </c>
      <c r="C17" s="124">
        <f>Data!F12</f>
        <v>2082</v>
      </c>
      <c r="D17" s="154" t="str">
        <f>Data!G12</f>
        <v>3092203012</v>
      </c>
      <c r="E17" s="154" t="str">
        <f>Data!H12</f>
        <v>ILHAM MAULANA</v>
      </c>
      <c r="F17" s="586" t="str">
        <f>Data!I12</f>
        <v>L</v>
      </c>
      <c r="G17" s="588">
        <v>80</v>
      </c>
      <c r="H17" s="588">
        <v>76</v>
      </c>
      <c r="I17" s="588">
        <v>77</v>
      </c>
      <c r="J17" s="582"/>
      <c r="K17" s="582"/>
      <c r="L17" s="582"/>
      <c r="M17" s="582"/>
      <c r="N17" s="582"/>
      <c r="O17" s="588">
        <v>78</v>
      </c>
      <c r="P17" s="588">
        <v>76</v>
      </c>
      <c r="Q17" s="592">
        <v>72</v>
      </c>
      <c r="R17" s="473"/>
      <c r="S17" s="471"/>
      <c r="T17" s="472"/>
      <c r="U17" s="472"/>
      <c r="V17" s="472"/>
      <c r="W17" s="474">
        <f t="shared" si="9"/>
        <v>77.666666666666671</v>
      </c>
      <c r="X17" s="591">
        <f t="shared" si="10"/>
        <v>75.333333333333329</v>
      </c>
      <c r="Y17" s="588">
        <v>76</v>
      </c>
      <c r="Z17" s="475">
        <f t="shared" si="2"/>
        <v>76</v>
      </c>
      <c r="AA17" s="378" t="str">
        <f t="shared" si="3"/>
        <v>Menunjukkan penguasaan dalam memahami fi'il madhi dan perubahannya mengikuti isim dhomir.</v>
      </c>
      <c r="AB17" s="379" t="str">
        <f t="shared" si="4"/>
        <v>Perlu bantuan dalam memahami huruf lam nafi dan lam nahi serta isim kana.</v>
      </c>
      <c r="AD17" s="377">
        <f t="shared" si="5"/>
        <v>80</v>
      </c>
      <c r="AE17" s="377">
        <f t="shared" si="6"/>
        <v>76</v>
      </c>
      <c r="AF17" s="377">
        <f t="shared" si="7"/>
        <v>1</v>
      </c>
      <c r="AG17" s="377">
        <f t="shared" si="8"/>
        <v>2</v>
      </c>
    </row>
    <row r="18" spans="1:33" ht="30" customHeight="1" x14ac:dyDescent="0.25">
      <c r="A18" s="261"/>
      <c r="B18" s="373">
        <v>9</v>
      </c>
      <c r="C18" s="124">
        <f>Data!F13</f>
        <v>2088</v>
      </c>
      <c r="D18" s="154" t="str">
        <f>Data!G13</f>
        <v>3106632526</v>
      </c>
      <c r="E18" s="154" t="str">
        <f>Data!H13</f>
        <v>INDAH VIOLAFITRA</v>
      </c>
      <c r="F18" s="586" t="str">
        <f>Data!I13</f>
        <v>P</v>
      </c>
      <c r="G18" s="588">
        <v>87</v>
      </c>
      <c r="H18" s="588">
        <v>86</v>
      </c>
      <c r="I18" s="588">
        <v>77</v>
      </c>
      <c r="J18" s="582"/>
      <c r="K18" s="582"/>
      <c r="L18" s="582"/>
      <c r="M18" s="582"/>
      <c r="N18" s="582"/>
      <c r="O18" s="592">
        <v>67</v>
      </c>
      <c r="P18" s="592">
        <v>75</v>
      </c>
      <c r="Q18" s="592">
        <v>73</v>
      </c>
      <c r="R18" s="473"/>
      <c r="S18" s="471"/>
      <c r="T18" s="472"/>
      <c r="U18" s="472"/>
      <c r="V18" s="472"/>
      <c r="W18" s="474">
        <f t="shared" si="9"/>
        <v>83.333333333333329</v>
      </c>
      <c r="X18" s="591">
        <f t="shared" si="10"/>
        <v>71.666666666666671</v>
      </c>
      <c r="Y18" s="588">
        <v>74</v>
      </c>
      <c r="Z18" s="475">
        <f t="shared" si="2"/>
        <v>76</v>
      </c>
      <c r="AA18" s="378" t="str">
        <f t="shared" si="3"/>
        <v>Menunjukkan penguasaan dalam memahami fi'il madhi dan perubahannya mengikuti isim dhomir.</v>
      </c>
      <c r="AB18" s="379" t="str">
        <f t="shared" si="4"/>
        <v>Perlu bantuan dalam memahami isim tafdhil dan penerapannya.</v>
      </c>
      <c r="AD18" s="377">
        <f t="shared" si="5"/>
        <v>87</v>
      </c>
      <c r="AE18" s="377">
        <f t="shared" si="6"/>
        <v>77</v>
      </c>
      <c r="AF18" s="377">
        <f t="shared" si="7"/>
        <v>1</v>
      </c>
      <c r="AG18" s="377">
        <f t="shared" si="8"/>
        <v>3</v>
      </c>
    </row>
    <row r="19" spans="1:33" ht="30" customHeight="1" x14ac:dyDescent="0.25">
      <c r="A19" s="261"/>
      <c r="B19" s="373">
        <v>10</v>
      </c>
      <c r="C19" s="124">
        <f>Data!F14</f>
        <v>2109</v>
      </c>
      <c r="D19" s="154" t="str">
        <f>Data!G14</f>
        <v>3092608052</v>
      </c>
      <c r="E19" s="154" t="str">
        <f>Data!H14</f>
        <v>KEVIN FAHREZI</v>
      </c>
      <c r="F19" s="586" t="str">
        <f>Data!I14</f>
        <v>L</v>
      </c>
      <c r="G19" s="588">
        <v>76</v>
      </c>
      <c r="H19" s="588">
        <v>80</v>
      </c>
      <c r="I19" s="588">
        <v>85</v>
      </c>
      <c r="J19" s="582"/>
      <c r="K19" s="582"/>
      <c r="L19" s="582"/>
      <c r="M19" s="582"/>
      <c r="N19" s="582"/>
      <c r="O19" s="588">
        <v>76</v>
      </c>
      <c r="P19" s="588">
        <v>78</v>
      </c>
      <c r="Q19" s="588">
        <v>76</v>
      </c>
      <c r="R19" s="473"/>
      <c r="S19" s="471"/>
      <c r="T19" s="472"/>
      <c r="U19" s="472"/>
      <c r="V19" s="472"/>
      <c r="W19" s="474">
        <f t="shared" si="9"/>
        <v>80.333333333333329</v>
      </c>
      <c r="X19" s="591">
        <f t="shared" si="10"/>
        <v>76.666666666666671</v>
      </c>
      <c r="Y19" s="588">
        <v>72</v>
      </c>
      <c r="Z19" s="475">
        <f t="shared" si="2"/>
        <v>76</v>
      </c>
      <c r="AA19" s="378" t="str">
        <f t="shared" si="3"/>
        <v>Menunjukkan penguasaan dalam memahami isim tafdhil dan penerapannya.</v>
      </c>
      <c r="AB19" s="379" t="str">
        <f t="shared" si="4"/>
        <v>Perlu bantuan dalam memahami fi'il madhi dan perubahannya mengikuti isim dhomir.</v>
      </c>
      <c r="AD19" s="377">
        <f t="shared" si="5"/>
        <v>85</v>
      </c>
      <c r="AE19" s="377">
        <f t="shared" si="6"/>
        <v>76</v>
      </c>
      <c r="AF19" s="377">
        <f t="shared" si="7"/>
        <v>3</v>
      </c>
      <c r="AG19" s="377">
        <f t="shared" si="8"/>
        <v>1</v>
      </c>
    </row>
    <row r="20" spans="1:33" ht="30" customHeight="1" x14ac:dyDescent="0.25">
      <c r="A20" s="261"/>
      <c r="B20" s="373">
        <v>11</v>
      </c>
      <c r="C20" s="124">
        <f>Data!F15</f>
        <v>2096</v>
      </c>
      <c r="D20" s="154" t="str">
        <f>Data!G15</f>
        <v>0107523037</v>
      </c>
      <c r="E20" s="154" t="str">
        <f>Data!H15</f>
        <v>M. IZAM AZMI</v>
      </c>
      <c r="F20" s="586" t="str">
        <f>Data!I15</f>
        <v>L</v>
      </c>
      <c r="G20" s="588">
        <v>80</v>
      </c>
      <c r="H20" s="588">
        <v>76</v>
      </c>
      <c r="I20" s="588">
        <v>81</v>
      </c>
      <c r="J20" s="582"/>
      <c r="K20" s="582"/>
      <c r="L20" s="582"/>
      <c r="M20" s="582"/>
      <c r="N20" s="582"/>
      <c r="O20" s="592">
        <v>70</v>
      </c>
      <c r="P20" s="588">
        <v>78</v>
      </c>
      <c r="Q20" s="588">
        <v>76</v>
      </c>
      <c r="R20" s="473"/>
      <c r="S20" s="471"/>
      <c r="T20" s="472"/>
      <c r="U20" s="472"/>
      <c r="V20" s="472"/>
      <c r="W20" s="474">
        <f t="shared" si="9"/>
        <v>79</v>
      </c>
      <c r="X20" s="591">
        <f t="shared" si="10"/>
        <v>74.666666666666671</v>
      </c>
      <c r="Y20" s="588">
        <v>76</v>
      </c>
      <c r="Z20" s="475">
        <f t="shared" si="2"/>
        <v>77</v>
      </c>
      <c r="AA20" s="378" t="str">
        <f t="shared" si="3"/>
        <v>Menunjukkan penguasaan dalam memahami isim tafdhil dan penerapannya.</v>
      </c>
      <c r="AB20" s="379" t="str">
        <f t="shared" si="4"/>
        <v>Perlu bantuan dalam memahami huruf lam nafi dan lam nahi serta isim kana.</v>
      </c>
      <c r="AD20" s="377">
        <f t="shared" si="5"/>
        <v>81</v>
      </c>
      <c r="AE20" s="377">
        <f t="shared" si="6"/>
        <v>76</v>
      </c>
      <c r="AF20" s="377">
        <f t="shared" si="7"/>
        <v>3</v>
      </c>
      <c r="AG20" s="377">
        <f t="shared" si="8"/>
        <v>2</v>
      </c>
    </row>
    <row r="21" spans="1:33" ht="30" customHeight="1" x14ac:dyDescent="0.25">
      <c r="A21" s="261"/>
      <c r="B21" s="373">
        <v>12</v>
      </c>
      <c r="C21" s="124">
        <f>Data!F16</f>
        <v>2102</v>
      </c>
      <c r="D21" s="154" t="str">
        <f>Data!G16</f>
        <v>0104675982</v>
      </c>
      <c r="E21" s="154" t="str">
        <f>Data!H16</f>
        <v>M. RAFFY MAULA DANNY</v>
      </c>
      <c r="F21" s="586" t="str">
        <f>Data!I16</f>
        <v>L</v>
      </c>
      <c r="G21" s="588">
        <v>78</v>
      </c>
      <c r="H21" s="588">
        <v>100</v>
      </c>
      <c r="I21" s="588">
        <v>82</v>
      </c>
      <c r="J21" s="582"/>
      <c r="K21" s="582"/>
      <c r="L21" s="582"/>
      <c r="M21" s="582"/>
      <c r="N21" s="582"/>
      <c r="O21" s="588">
        <v>78</v>
      </c>
      <c r="P21" s="592">
        <v>74</v>
      </c>
      <c r="Q21" s="592">
        <v>73</v>
      </c>
      <c r="R21" s="473"/>
      <c r="S21" s="471"/>
      <c r="T21" s="472"/>
      <c r="U21" s="472"/>
      <c r="V21" s="472"/>
      <c r="W21" s="474">
        <f t="shared" si="9"/>
        <v>86.666666666666671</v>
      </c>
      <c r="X21" s="591">
        <f t="shared" si="10"/>
        <v>75</v>
      </c>
      <c r="Y21" s="588">
        <v>65</v>
      </c>
      <c r="Z21" s="475">
        <f t="shared" si="2"/>
        <v>76</v>
      </c>
      <c r="AA21" s="378" t="str">
        <f t="shared" si="3"/>
        <v>Menunjukkan penguasaan dalam memahami huruf lam nafi dan lam nahi serta isim kana.</v>
      </c>
      <c r="AB21" s="379" t="str">
        <f t="shared" si="4"/>
        <v>Perlu bantuan dalam memahami fi'il madhi dan perubahannya mengikuti isim dhomir.</v>
      </c>
      <c r="AD21" s="377">
        <f t="shared" si="5"/>
        <v>100</v>
      </c>
      <c r="AE21" s="377">
        <f t="shared" si="6"/>
        <v>78</v>
      </c>
      <c r="AF21" s="377">
        <f t="shared" si="7"/>
        <v>2</v>
      </c>
      <c r="AG21" s="377">
        <f t="shared" si="8"/>
        <v>1</v>
      </c>
    </row>
    <row r="22" spans="1:33" ht="30" customHeight="1" x14ac:dyDescent="0.25">
      <c r="A22" s="261"/>
      <c r="B22" s="373">
        <v>13</v>
      </c>
      <c r="C22" s="124">
        <f>Data!F17</f>
        <v>2090</v>
      </c>
      <c r="D22" s="154" t="str">
        <f>Data!G17</f>
        <v>3090477421</v>
      </c>
      <c r="E22" s="154" t="str">
        <f>Data!H17</f>
        <v>MARWAH RIANA</v>
      </c>
      <c r="F22" s="586" t="str">
        <f>Data!I17</f>
        <v>P</v>
      </c>
      <c r="G22" s="588">
        <v>78</v>
      </c>
      <c r="H22" s="588">
        <v>86</v>
      </c>
      <c r="I22" s="588">
        <v>76</v>
      </c>
      <c r="J22" s="582"/>
      <c r="K22" s="582"/>
      <c r="L22" s="582"/>
      <c r="M22" s="582"/>
      <c r="N22" s="582"/>
      <c r="O22" s="588">
        <v>78</v>
      </c>
      <c r="P22" s="588">
        <v>76</v>
      </c>
      <c r="Q22" s="588">
        <v>78</v>
      </c>
      <c r="R22" s="473"/>
      <c r="S22" s="471"/>
      <c r="T22" s="472"/>
      <c r="U22" s="472"/>
      <c r="V22" s="472"/>
      <c r="W22" s="474">
        <f t="shared" si="9"/>
        <v>80</v>
      </c>
      <c r="X22" s="591">
        <f t="shared" si="10"/>
        <v>77.333333333333329</v>
      </c>
      <c r="Y22" s="588">
        <v>70</v>
      </c>
      <c r="Z22" s="475">
        <f t="shared" si="2"/>
        <v>76</v>
      </c>
      <c r="AA22" s="378" t="str">
        <f t="shared" si="3"/>
        <v>Menunjukkan penguasaan dalam memahami huruf lam nafi dan lam nahi serta isim kana.</v>
      </c>
      <c r="AB22" s="379" t="str">
        <f t="shared" si="4"/>
        <v>Perlu bantuan dalam memahami isim tafdhil dan penerapannya.</v>
      </c>
      <c r="AD22" s="377">
        <f t="shared" si="5"/>
        <v>86</v>
      </c>
      <c r="AE22" s="377">
        <f t="shared" si="6"/>
        <v>76</v>
      </c>
      <c r="AF22" s="377">
        <f t="shared" si="7"/>
        <v>2</v>
      </c>
      <c r="AG22" s="377">
        <f t="shared" si="8"/>
        <v>3</v>
      </c>
    </row>
    <row r="23" spans="1:33" ht="30" customHeight="1" x14ac:dyDescent="0.25">
      <c r="A23" s="261"/>
      <c r="B23" s="373">
        <v>14</v>
      </c>
      <c r="C23" s="124">
        <f>Data!F18</f>
        <v>2105</v>
      </c>
      <c r="D23" s="154" t="str">
        <f>Data!G18</f>
        <v>3086284599</v>
      </c>
      <c r="E23" s="154" t="str">
        <f>Data!H18</f>
        <v>MUH. SYIFA' BAYU AJI</v>
      </c>
      <c r="F23" s="586" t="str">
        <f>Data!I18</f>
        <v>L</v>
      </c>
      <c r="G23" s="588">
        <v>80</v>
      </c>
      <c r="H23" s="588">
        <v>84</v>
      </c>
      <c r="I23" s="588">
        <v>76</v>
      </c>
      <c r="J23" s="582"/>
      <c r="K23" s="582"/>
      <c r="L23" s="582"/>
      <c r="M23" s="582"/>
      <c r="N23" s="582"/>
      <c r="O23" s="588">
        <v>79</v>
      </c>
      <c r="P23" s="592">
        <v>75</v>
      </c>
      <c r="Q23" s="588">
        <v>76</v>
      </c>
      <c r="R23" s="473"/>
      <c r="S23" s="471"/>
      <c r="T23" s="472"/>
      <c r="U23" s="472"/>
      <c r="V23" s="472"/>
      <c r="W23" s="474">
        <f t="shared" si="9"/>
        <v>80</v>
      </c>
      <c r="X23" s="591">
        <f t="shared" si="10"/>
        <v>76.666666666666671</v>
      </c>
      <c r="Y23" s="588">
        <v>70</v>
      </c>
      <c r="Z23" s="475">
        <f t="shared" si="2"/>
        <v>76</v>
      </c>
      <c r="AA23" s="378" t="str">
        <f t="shared" si="3"/>
        <v>Menunjukkan penguasaan dalam memahami huruf lam nafi dan lam nahi serta isim kana.</v>
      </c>
      <c r="AB23" s="379" t="str">
        <f t="shared" si="4"/>
        <v>Perlu bantuan dalam memahami isim tafdhil dan penerapannya.</v>
      </c>
      <c r="AD23" s="377">
        <f t="shared" si="5"/>
        <v>84</v>
      </c>
      <c r="AE23" s="377">
        <f t="shared" si="6"/>
        <v>76</v>
      </c>
      <c r="AF23" s="377">
        <f t="shared" si="7"/>
        <v>2</v>
      </c>
      <c r="AG23" s="377">
        <f t="shared" si="8"/>
        <v>3</v>
      </c>
    </row>
    <row r="24" spans="1:33" ht="30" customHeight="1" x14ac:dyDescent="0.25">
      <c r="A24" s="261"/>
      <c r="B24" s="373">
        <v>15</v>
      </c>
      <c r="C24" s="124">
        <f>Data!F19</f>
        <v>2079</v>
      </c>
      <c r="D24" s="154" t="str">
        <f>Data!G19</f>
        <v>0102646736</v>
      </c>
      <c r="E24" s="154" t="str">
        <f>Data!H19</f>
        <v>MUHAMMAD FATIKHUL ILMI</v>
      </c>
      <c r="F24" s="586" t="str">
        <f>Data!I19</f>
        <v>L</v>
      </c>
      <c r="G24" s="588">
        <v>80</v>
      </c>
      <c r="H24" s="588">
        <v>80</v>
      </c>
      <c r="I24" s="582"/>
      <c r="J24" s="582"/>
      <c r="K24" s="582"/>
      <c r="L24" s="582"/>
      <c r="M24" s="582"/>
      <c r="N24" s="582"/>
      <c r="O24" s="588">
        <v>76</v>
      </c>
      <c r="P24" s="588">
        <v>79</v>
      </c>
      <c r="Q24" s="592">
        <v>71</v>
      </c>
      <c r="R24" s="473"/>
      <c r="S24" s="471"/>
      <c r="T24" s="472"/>
      <c r="U24" s="472"/>
      <c r="V24" s="472"/>
      <c r="W24" s="474">
        <f t="shared" si="9"/>
        <v>80</v>
      </c>
      <c r="X24" s="591">
        <f t="shared" si="10"/>
        <v>75.333333333333329</v>
      </c>
      <c r="Y24" s="588">
        <v>75</v>
      </c>
      <c r="Z24" s="475">
        <f t="shared" si="2"/>
        <v>77</v>
      </c>
      <c r="AA24" s="378" t="str">
        <f t="shared" si="3"/>
        <v>Menunjukkan penguasaan dalam memahami fi'il madhi dan perubahannya mengikuti isim dhomir.</v>
      </c>
      <c r="AB24" s="379" t="str">
        <f t="shared" si="4"/>
        <v>Perlu bantuan dalam memahami fi'il madhi dan perubahannya mengikuti isim dhomir.</v>
      </c>
      <c r="AD24" s="377">
        <f t="shared" si="5"/>
        <v>80</v>
      </c>
      <c r="AE24" s="377">
        <f t="shared" si="6"/>
        <v>80</v>
      </c>
      <c r="AF24" s="377">
        <f t="shared" si="7"/>
        <v>1</v>
      </c>
      <c r="AG24" s="377">
        <f t="shared" si="8"/>
        <v>1</v>
      </c>
    </row>
    <row r="25" spans="1:33" ht="30" customHeight="1" x14ac:dyDescent="0.25">
      <c r="A25" s="261"/>
      <c r="B25" s="373">
        <v>16</v>
      </c>
      <c r="C25" s="124">
        <f>Data!F20</f>
        <v>2106</v>
      </c>
      <c r="D25" s="154" t="str">
        <f>Data!G20</f>
        <v>3117077014</v>
      </c>
      <c r="E25" s="154" t="str">
        <f>Data!H20</f>
        <v>MUHAMMAD RAZIF KASYAFANI</v>
      </c>
      <c r="F25" s="586" t="str">
        <f>Data!I20</f>
        <v>L</v>
      </c>
      <c r="G25" s="588">
        <v>80</v>
      </c>
      <c r="H25" s="588">
        <v>85</v>
      </c>
      <c r="I25" s="583">
        <v>83</v>
      </c>
      <c r="J25" s="582"/>
      <c r="K25" s="582"/>
      <c r="L25" s="582"/>
      <c r="M25" s="582"/>
      <c r="N25" s="582"/>
      <c r="O25" s="588">
        <v>80</v>
      </c>
      <c r="P25" s="588">
        <v>78</v>
      </c>
      <c r="Q25" s="588">
        <v>80</v>
      </c>
      <c r="R25" s="473"/>
      <c r="S25" s="471"/>
      <c r="T25" s="472"/>
      <c r="U25" s="472"/>
      <c r="V25" s="472"/>
      <c r="W25" s="474">
        <f t="shared" si="9"/>
        <v>82.666666666666671</v>
      </c>
      <c r="X25" s="591">
        <f t="shared" si="10"/>
        <v>79.333333333333329</v>
      </c>
      <c r="Y25" s="588">
        <v>65</v>
      </c>
      <c r="Z25" s="475">
        <f t="shared" si="2"/>
        <v>76</v>
      </c>
      <c r="AA25" s="378" t="str">
        <f t="shared" si="3"/>
        <v>Menunjukkan penguasaan dalam memahami huruf lam nafi dan lam nahi serta isim kana.</v>
      </c>
      <c r="AB25" s="379" t="str">
        <f t="shared" si="4"/>
        <v>Perlu bantuan dalam memahami fi'il madhi dan perubahannya mengikuti isim dhomir.</v>
      </c>
      <c r="AD25" s="377">
        <f t="shared" si="5"/>
        <v>85</v>
      </c>
      <c r="AE25" s="377">
        <f t="shared" si="6"/>
        <v>80</v>
      </c>
      <c r="AF25" s="377">
        <f t="shared" si="7"/>
        <v>2</v>
      </c>
      <c r="AG25" s="377">
        <f t="shared" si="8"/>
        <v>1</v>
      </c>
    </row>
    <row r="26" spans="1:33" ht="30" customHeight="1" x14ac:dyDescent="0.25">
      <c r="A26" s="261"/>
      <c r="B26" s="373">
        <v>17</v>
      </c>
      <c r="C26" s="124">
        <f>Data!F21</f>
        <v>2092</v>
      </c>
      <c r="D26" s="154" t="str">
        <f>Data!G21</f>
        <v>3098715690</v>
      </c>
      <c r="E26" s="154" t="str">
        <f>Data!H21</f>
        <v>NAZILATUN NIKMAH</v>
      </c>
      <c r="F26" s="586" t="str">
        <f>Data!I21</f>
        <v>P</v>
      </c>
      <c r="G26" s="588">
        <v>84</v>
      </c>
      <c r="H26" s="588">
        <v>76</v>
      </c>
      <c r="I26" s="588">
        <v>78</v>
      </c>
      <c r="J26" s="582"/>
      <c r="K26" s="582"/>
      <c r="L26" s="582"/>
      <c r="M26" s="582"/>
      <c r="N26" s="582"/>
      <c r="O26" s="588">
        <v>76</v>
      </c>
      <c r="P26" s="588">
        <v>77</v>
      </c>
      <c r="Q26" s="588">
        <v>76</v>
      </c>
      <c r="R26" s="473"/>
      <c r="S26" s="471"/>
      <c r="T26" s="472"/>
      <c r="U26" s="472"/>
      <c r="V26" s="472"/>
      <c r="W26" s="474">
        <f t="shared" si="9"/>
        <v>79.333333333333329</v>
      </c>
      <c r="X26" s="591">
        <f t="shared" si="10"/>
        <v>76.333333333333329</v>
      </c>
      <c r="Y26" s="588">
        <v>75</v>
      </c>
      <c r="Z26" s="475">
        <f t="shared" si="2"/>
        <v>77</v>
      </c>
      <c r="AA26" s="378" t="str">
        <f t="shared" si="3"/>
        <v>Menunjukkan penguasaan dalam memahami fi'il madhi dan perubahannya mengikuti isim dhomir.</v>
      </c>
      <c r="AB26" s="379" t="str">
        <f t="shared" si="4"/>
        <v>Perlu bantuan dalam memahami huruf lam nafi dan lam nahi serta isim kana.</v>
      </c>
      <c r="AD26" s="377">
        <f t="shared" si="5"/>
        <v>84</v>
      </c>
      <c r="AE26" s="377">
        <f t="shared" si="6"/>
        <v>76</v>
      </c>
      <c r="AF26" s="377">
        <f t="shared" si="7"/>
        <v>1</v>
      </c>
      <c r="AG26" s="377">
        <f t="shared" si="8"/>
        <v>2</v>
      </c>
    </row>
    <row r="27" spans="1:33" ht="30" customHeight="1" x14ac:dyDescent="0.25">
      <c r="A27" s="261"/>
      <c r="B27" s="373">
        <v>18</v>
      </c>
      <c r="C27" s="124">
        <f>Data!F22</f>
        <v>2114</v>
      </c>
      <c r="D27" s="154" t="str">
        <f>Data!G22</f>
        <v>0095372418</v>
      </c>
      <c r="E27" s="154" t="str">
        <f>Data!H22</f>
        <v>NIRMALA MAHARANI</v>
      </c>
      <c r="F27" s="586" t="str">
        <f>Data!I22</f>
        <v>P</v>
      </c>
      <c r="G27" s="588">
        <v>83</v>
      </c>
      <c r="H27" s="588">
        <v>76</v>
      </c>
      <c r="I27" s="588">
        <v>78</v>
      </c>
      <c r="J27" s="582"/>
      <c r="K27" s="582"/>
      <c r="L27" s="582"/>
      <c r="M27" s="582"/>
      <c r="N27" s="582"/>
      <c r="O27" s="588">
        <v>79</v>
      </c>
      <c r="P27" s="588">
        <v>76</v>
      </c>
      <c r="Q27" s="592">
        <v>73</v>
      </c>
      <c r="R27" s="473"/>
      <c r="S27" s="471"/>
      <c r="T27" s="472"/>
      <c r="U27" s="472"/>
      <c r="V27" s="472"/>
      <c r="W27" s="474">
        <f t="shared" si="9"/>
        <v>79</v>
      </c>
      <c r="X27" s="591">
        <f t="shared" si="10"/>
        <v>76</v>
      </c>
      <c r="Y27" s="588">
        <v>72</v>
      </c>
      <c r="Z27" s="475">
        <f t="shared" si="2"/>
        <v>76</v>
      </c>
      <c r="AA27" s="378" t="str">
        <f t="shared" si="3"/>
        <v>Menunjukkan penguasaan dalam memahami fi'il madhi dan perubahannya mengikuti isim dhomir.</v>
      </c>
      <c r="AB27" s="379" t="str">
        <f t="shared" si="4"/>
        <v>Perlu bantuan dalam memahami huruf lam nafi dan lam nahi serta isim kana.</v>
      </c>
      <c r="AD27" s="377">
        <f t="shared" si="5"/>
        <v>83</v>
      </c>
      <c r="AE27" s="377">
        <f t="shared" si="6"/>
        <v>76</v>
      </c>
      <c r="AF27" s="377">
        <f t="shared" si="7"/>
        <v>1</v>
      </c>
      <c r="AG27" s="377">
        <f t="shared" si="8"/>
        <v>2</v>
      </c>
    </row>
    <row r="28" spans="1:33" ht="30" customHeight="1" x14ac:dyDescent="0.25">
      <c r="A28" s="261"/>
      <c r="B28" s="373">
        <v>19</v>
      </c>
      <c r="C28" s="124">
        <f>Data!F23</f>
        <v>2149</v>
      </c>
      <c r="D28" s="154" t="str">
        <f>Data!G23</f>
        <v>3100029460</v>
      </c>
      <c r="E28" s="154" t="str">
        <f>Data!H23</f>
        <v>NOR ALIA SILFA</v>
      </c>
      <c r="F28" s="586" t="str">
        <f>Data!I23</f>
        <v>P</v>
      </c>
      <c r="G28" s="588">
        <v>76</v>
      </c>
      <c r="H28" s="588">
        <v>86</v>
      </c>
      <c r="I28" s="588">
        <v>78</v>
      </c>
      <c r="J28" s="582"/>
      <c r="K28" s="582"/>
      <c r="L28" s="582"/>
      <c r="M28" s="582"/>
      <c r="N28" s="582"/>
      <c r="O28" s="588">
        <v>76</v>
      </c>
      <c r="P28" s="588">
        <v>76</v>
      </c>
      <c r="Q28" s="588">
        <v>80</v>
      </c>
      <c r="R28" s="473"/>
      <c r="S28" s="471"/>
      <c r="T28" s="472"/>
      <c r="U28" s="472"/>
      <c r="V28" s="472"/>
      <c r="W28" s="474">
        <f t="shared" si="9"/>
        <v>80</v>
      </c>
      <c r="X28" s="591">
        <f t="shared" si="10"/>
        <v>77.333333333333329</v>
      </c>
      <c r="Y28" s="588">
        <v>70</v>
      </c>
      <c r="Z28" s="475">
        <f t="shared" si="2"/>
        <v>76</v>
      </c>
      <c r="AA28" s="378" t="str">
        <f t="shared" si="3"/>
        <v>Menunjukkan penguasaan dalam memahami huruf lam nafi dan lam nahi serta isim kana.</v>
      </c>
      <c r="AB28" s="379" t="str">
        <f t="shared" si="4"/>
        <v>Perlu bantuan dalam memahami fi'il madhi dan perubahannya mengikuti isim dhomir.</v>
      </c>
      <c r="AD28" s="377">
        <f t="shared" si="5"/>
        <v>86</v>
      </c>
      <c r="AE28" s="377">
        <f t="shared" si="6"/>
        <v>76</v>
      </c>
      <c r="AF28" s="377">
        <f t="shared" si="7"/>
        <v>2</v>
      </c>
      <c r="AG28" s="377">
        <f t="shared" si="8"/>
        <v>1</v>
      </c>
    </row>
    <row r="29" spans="1:33" ht="30" customHeight="1" x14ac:dyDescent="0.25">
      <c r="A29" s="261"/>
      <c r="B29" s="373">
        <v>20</v>
      </c>
      <c r="C29" s="124">
        <f>Data!F24</f>
        <v>2110</v>
      </c>
      <c r="D29" s="154" t="str">
        <f>Data!G24</f>
        <v>0098467142</v>
      </c>
      <c r="E29" s="154" t="str">
        <f>Data!H24</f>
        <v>NUR MUTIA</v>
      </c>
      <c r="F29" s="586" t="str">
        <f>Data!I24</f>
        <v>P</v>
      </c>
      <c r="G29" s="588">
        <v>83</v>
      </c>
      <c r="H29" s="588">
        <v>76</v>
      </c>
      <c r="I29" s="588">
        <v>79</v>
      </c>
      <c r="J29" s="582"/>
      <c r="K29" s="582"/>
      <c r="L29" s="582"/>
      <c r="M29" s="582"/>
      <c r="N29" s="582"/>
      <c r="O29" s="588">
        <v>76</v>
      </c>
      <c r="P29" s="588">
        <v>76</v>
      </c>
      <c r="Q29" s="592">
        <v>80</v>
      </c>
      <c r="R29" s="473"/>
      <c r="S29" s="471"/>
      <c r="T29" s="472"/>
      <c r="U29" s="472"/>
      <c r="V29" s="472"/>
      <c r="W29" s="474">
        <f t="shared" si="9"/>
        <v>79.333333333333329</v>
      </c>
      <c r="X29" s="591">
        <f t="shared" si="10"/>
        <v>77.333333333333329</v>
      </c>
      <c r="Y29" s="588">
        <v>74</v>
      </c>
      <c r="Z29" s="475">
        <f t="shared" si="2"/>
        <v>77</v>
      </c>
      <c r="AA29" s="378" t="str">
        <f t="shared" si="3"/>
        <v>Menunjukkan penguasaan dalam memahami fi'il madhi dan perubahannya mengikuti isim dhomir.</v>
      </c>
      <c r="AB29" s="379" t="str">
        <f t="shared" si="4"/>
        <v>Perlu bantuan dalam memahami huruf lam nafi dan lam nahi serta isim kana.</v>
      </c>
      <c r="AD29" s="377">
        <f t="shared" si="5"/>
        <v>83</v>
      </c>
      <c r="AE29" s="377">
        <f t="shared" si="6"/>
        <v>76</v>
      </c>
      <c r="AF29" s="377">
        <f t="shared" si="7"/>
        <v>1</v>
      </c>
      <c r="AG29" s="377">
        <f t="shared" si="8"/>
        <v>2</v>
      </c>
    </row>
    <row r="30" spans="1:33" ht="30" customHeight="1" x14ac:dyDescent="0.25">
      <c r="A30" s="261"/>
      <c r="B30" s="373">
        <v>21</v>
      </c>
      <c r="C30" s="124">
        <f>Data!F25</f>
        <v>2098</v>
      </c>
      <c r="D30" s="154" t="str">
        <f>Data!G25</f>
        <v>3101119122</v>
      </c>
      <c r="E30" s="154" t="str">
        <f>Data!H25</f>
        <v>ROHMAT HIDAYAT</v>
      </c>
      <c r="F30" s="586" t="str">
        <f>Data!I25</f>
        <v>L</v>
      </c>
      <c r="G30" s="588">
        <v>78</v>
      </c>
      <c r="H30" s="588">
        <v>100</v>
      </c>
      <c r="I30" s="588">
        <v>83</v>
      </c>
      <c r="J30" s="582"/>
      <c r="K30" s="582"/>
      <c r="L30" s="582"/>
      <c r="M30" s="582"/>
      <c r="N30" s="582"/>
      <c r="O30" s="588">
        <v>78</v>
      </c>
      <c r="P30" s="588">
        <v>76</v>
      </c>
      <c r="Q30" s="588">
        <v>84</v>
      </c>
      <c r="R30" s="473"/>
      <c r="S30" s="471"/>
      <c r="T30" s="472"/>
      <c r="U30" s="472"/>
      <c r="V30" s="472"/>
      <c r="W30" s="474">
        <f t="shared" si="9"/>
        <v>87</v>
      </c>
      <c r="X30" s="591">
        <f t="shared" si="10"/>
        <v>79.333333333333329</v>
      </c>
      <c r="Y30" s="588">
        <v>64</v>
      </c>
      <c r="Z30" s="475">
        <f t="shared" si="2"/>
        <v>77</v>
      </c>
      <c r="AA30" s="378" t="str">
        <f t="shared" si="3"/>
        <v>Menunjukkan penguasaan dalam memahami huruf lam nafi dan lam nahi serta isim kana.</v>
      </c>
      <c r="AB30" s="379" t="str">
        <f t="shared" si="4"/>
        <v>Perlu bantuan dalam memahami fi'il madhi dan perubahannya mengikuti isim dhomir.</v>
      </c>
      <c r="AD30" s="377">
        <f t="shared" si="5"/>
        <v>100</v>
      </c>
      <c r="AE30" s="377">
        <f t="shared" si="6"/>
        <v>78</v>
      </c>
      <c r="AF30" s="377">
        <f t="shared" si="7"/>
        <v>2</v>
      </c>
      <c r="AG30" s="377">
        <f t="shared" si="8"/>
        <v>1</v>
      </c>
    </row>
    <row r="31" spans="1:33" ht="30" customHeight="1" x14ac:dyDescent="0.25">
      <c r="A31" s="261"/>
      <c r="B31" s="373">
        <v>22</v>
      </c>
      <c r="C31" s="124">
        <f>Data!F26</f>
        <v>2080</v>
      </c>
      <c r="D31" s="154" t="str">
        <f>Data!G26</f>
        <v>0091657289</v>
      </c>
      <c r="E31" s="154" t="str">
        <f>Data!H26</f>
        <v>SABRINA OKTAVIANI</v>
      </c>
      <c r="F31" s="586" t="str">
        <f>Data!I26</f>
        <v>P</v>
      </c>
      <c r="G31" s="588">
        <v>78</v>
      </c>
      <c r="H31" s="588">
        <v>80</v>
      </c>
      <c r="I31" s="588">
        <v>87</v>
      </c>
      <c r="J31" s="582"/>
      <c r="K31" s="582"/>
      <c r="L31" s="582"/>
      <c r="M31" s="582"/>
      <c r="N31" s="582"/>
      <c r="O31" s="588">
        <v>79</v>
      </c>
      <c r="P31" s="592">
        <v>72</v>
      </c>
      <c r="Q31" s="592">
        <v>74</v>
      </c>
      <c r="R31" s="473"/>
      <c r="S31" s="471"/>
      <c r="T31" s="472"/>
      <c r="U31" s="472"/>
      <c r="V31" s="472"/>
      <c r="W31" s="474">
        <f t="shared" si="9"/>
        <v>81.666666666666671</v>
      </c>
      <c r="X31" s="591">
        <f t="shared" si="10"/>
        <v>75</v>
      </c>
      <c r="Y31" s="588">
        <v>70</v>
      </c>
      <c r="Z31" s="475">
        <f t="shared" si="2"/>
        <v>76</v>
      </c>
      <c r="AA31" s="378" t="str">
        <f t="shared" si="3"/>
        <v>Menunjukkan penguasaan dalam memahami isim tafdhil dan penerapannya.</v>
      </c>
      <c r="AB31" s="379" t="str">
        <f t="shared" si="4"/>
        <v>Perlu bantuan dalam memahami fi'il madhi dan perubahannya mengikuti isim dhomir.</v>
      </c>
      <c r="AD31" s="377">
        <f t="shared" si="5"/>
        <v>87</v>
      </c>
      <c r="AE31" s="377">
        <f t="shared" si="6"/>
        <v>78</v>
      </c>
      <c r="AF31" s="377">
        <f t="shared" si="7"/>
        <v>3</v>
      </c>
      <c r="AG31" s="377">
        <f t="shared" si="8"/>
        <v>1</v>
      </c>
    </row>
    <row r="32" spans="1:33" s="512" customFormat="1" ht="30" customHeight="1" x14ac:dyDescent="0.25">
      <c r="A32" s="261"/>
      <c r="B32" s="373">
        <v>23</v>
      </c>
      <c r="C32" s="124">
        <f>Data!F27</f>
        <v>2101</v>
      </c>
      <c r="D32" s="154" t="str">
        <f>Data!G27</f>
        <v>0072355816</v>
      </c>
      <c r="E32" s="154" t="str">
        <f>Data!H27</f>
        <v>TRI MULIA SAPUTRA</v>
      </c>
      <c r="F32" s="586" t="str">
        <f>Data!I27</f>
        <v>L</v>
      </c>
      <c r="G32" s="588">
        <v>80</v>
      </c>
      <c r="H32" s="588">
        <v>100</v>
      </c>
      <c r="I32" s="588">
        <v>84</v>
      </c>
      <c r="J32" s="582"/>
      <c r="K32" s="582"/>
      <c r="L32" s="582"/>
      <c r="M32" s="582"/>
      <c r="N32" s="582"/>
      <c r="O32" s="592">
        <v>74</v>
      </c>
      <c r="P32" s="588">
        <v>76</v>
      </c>
      <c r="Q32" s="588">
        <v>76</v>
      </c>
      <c r="R32" s="473"/>
      <c r="S32" s="471"/>
      <c r="T32" s="472"/>
      <c r="U32" s="472"/>
      <c r="V32" s="472"/>
      <c r="W32" s="474">
        <f t="shared" si="9"/>
        <v>88</v>
      </c>
      <c r="X32" s="591">
        <f t="shared" si="10"/>
        <v>75.333333333333329</v>
      </c>
      <c r="Y32" s="588">
        <v>65</v>
      </c>
      <c r="Z32" s="475">
        <f t="shared" si="2"/>
        <v>76</v>
      </c>
      <c r="AA32" s="378" t="str">
        <f t="shared" si="3"/>
        <v>Menunjukkan penguasaan dalam memahami huruf lam nafi dan lam nahi serta isim kana.</v>
      </c>
      <c r="AB32" s="379" t="str">
        <f t="shared" si="4"/>
        <v>Perlu bantuan dalam memahami fi'il madhi dan perubahannya mengikuti isim dhomir.</v>
      </c>
      <c r="AD32" s="377">
        <f t="shared" si="5"/>
        <v>100</v>
      </c>
      <c r="AE32" s="377">
        <f t="shared" si="6"/>
        <v>80</v>
      </c>
      <c r="AF32" s="377">
        <f t="shared" si="7"/>
        <v>2</v>
      </c>
      <c r="AG32" s="377">
        <f t="shared" si="8"/>
        <v>1</v>
      </c>
    </row>
    <row r="33" spans="1:33" s="512" customFormat="1" ht="30" customHeight="1" x14ac:dyDescent="0.25">
      <c r="A33" s="261"/>
      <c r="B33" s="373">
        <v>24</v>
      </c>
      <c r="C33" s="124"/>
      <c r="D33" s="154"/>
      <c r="E33" s="154"/>
      <c r="F33" s="154"/>
      <c r="G33" s="501"/>
      <c r="H33" s="501"/>
      <c r="I33" s="477"/>
      <c r="J33" s="477"/>
      <c r="K33" s="477"/>
      <c r="L33" s="477"/>
      <c r="M33" s="477"/>
      <c r="N33" s="477"/>
      <c r="O33" s="502"/>
      <c r="P33" s="501"/>
      <c r="Q33" s="501"/>
      <c r="R33" s="471"/>
      <c r="S33" s="471"/>
      <c r="T33" s="472"/>
      <c r="U33" s="472"/>
      <c r="V33" s="472"/>
      <c r="W33" s="474" t="e">
        <f t="shared" si="9"/>
        <v>#DIV/0!</v>
      </c>
      <c r="X33" s="474" t="e">
        <f t="shared" si="10"/>
        <v>#DIV/0!</v>
      </c>
      <c r="Y33" s="501"/>
      <c r="Z33" s="475" t="str">
        <f t="shared" si="2"/>
        <v/>
      </c>
      <c r="AA33" s="378" t="str">
        <f t="shared" si="3"/>
        <v/>
      </c>
      <c r="AB33" s="379" t="str">
        <f t="shared" si="4"/>
        <v/>
      </c>
      <c r="AD33" s="377">
        <f t="shared" si="5"/>
        <v>0</v>
      </c>
      <c r="AE33" s="377">
        <f t="shared" si="6"/>
        <v>0</v>
      </c>
      <c r="AF33" s="377" t="e">
        <f t="shared" si="7"/>
        <v>#N/A</v>
      </c>
      <c r="AG33" s="377" t="e">
        <f t="shared" si="8"/>
        <v>#N/A</v>
      </c>
    </row>
    <row r="34" spans="1:33" s="512" customFormat="1" ht="30" customHeight="1" x14ac:dyDescent="0.25">
      <c r="A34" s="261"/>
      <c r="B34" s="373">
        <v>25</v>
      </c>
      <c r="C34" s="124"/>
      <c r="D34" s="154"/>
      <c r="E34" s="154"/>
      <c r="F34" s="154"/>
      <c r="G34" s="471"/>
      <c r="H34" s="471"/>
      <c r="I34" s="472"/>
      <c r="J34" s="472"/>
      <c r="K34" s="472"/>
      <c r="L34" s="472"/>
      <c r="M34" s="472"/>
      <c r="N34" s="472"/>
      <c r="O34" s="473"/>
      <c r="P34" s="471"/>
      <c r="Q34" s="471"/>
      <c r="R34" s="471"/>
      <c r="S34" s="471"/>
      <c r="T34" s="472"/>
      <c r="U34" s="472"/>
      <c r="V34" s="472"/>
      <c r="W34" s="474" t="e">
        <f t="shared" si="9"/>
        <v>#DIV/0!</v>
      </c>
      <c r="X34" s="474" t="e">
        <f t="shared" si="10"/>
        <v>#DIV/0!</v>
      </c>
      <c r="Y34" s="471"/>
      <c r="Z34" s="475" t="str">
        <f t="shared" si="2"/>
        <v/>
      </c>
      <c r="AA34" s="378" t="str">
        <f t="shared" si="3"/>
        <v/>
      </c>
      <c r="AB34" s="379" t="str">
        <f t="shared" si="4"/>
        <v/>
      </c>
      <c r="AD34" s="377">
        <f t="shared" si="5"/>
        <v>0</v>
      </c>
      <c r="AE34" s="377">
        <f t="shared" si="6"/>
        <v>0</v>
      </c>
      <c r="AF34" s="377" t="e">
        <f t="shared" si="7"/>
        <v>#N/A</v>
      </c>
      <c r="AG34" s="377" t="e">
        <f t="shared" si="8"/>
        <v>#N/A</v>
      </c>
    </row>
    <row r="35" spans="1:33" s="512" customFormat="1" ht="30" customHeight="1" x14ac:dyDescent="0.25">
      <c r="A35" s="261"/>
      <c r="B35" s="373">
        <v>26</v>
      </c>
      <c r="C35" s="124"/>
      <c r="D35" s="154"/>
      <c r="E35" s="154"/>
      <c r="F35" s="154"/>
      <c r="G35" s="471"/>
      <c r="H35" s="471"/>
      <c r="I35" s="472"/>
      <c r="J35" s="472"/>
      <c r="K35" s="472"/>
      <c r="L35" s="472"/>
      <c r="M35" s="472"/>
      <c r="N35" s="472"/>
      <c r="O35" s="473"/>
      <c r="P35" s="471"/>
      <c r="Q35" s="471"/>
      <c r="R35" s="471"/>
      <c r="S35" s="471"/>
      <c r="T35" s="472"/>
      <c r="U35" s="472"/>
      <c r="V35" s="472"/>
      <c r="W35" s="474" t="e">
        <f t="shared" si="9"/>
        <v>#DIV/0!</v>
      </c>
      <c r="X35" s="474" t="e">
        <f t="shared" si="10"/>
        <v>#DIV/0!</v>
      </c>
      <c r="Y35" s="471"/>
      <c r="Z35" s="475" t="str">
        <f t="shared" si="2"/>
        <v/>
      </c>
      <c r="AA35" s="378" t="str">
        <f t="shared" si="3"/>
        <v/>
      </c>
      <c r="AB35" s="379" t="str">
        <f t="shared" si="4"/>
        <v/>
      </c>
      <c r="AD35" s="377">
        <f t="shared" si="5"/>
        <v>0</v>
      </c>
      <c r="AE35" s="377">
        <f t="shared" si="6"/>
        <v>0</v>
      </c>
      <c r="AF35" s="377" t="e">
        <f t="shared" si="7"/>
        <v>#N/A</v>
      </c>
      <c r="AG35" s="377" t="e">
        <f t="shared" si="8"/>
        <v>#N/A</v>
      </c>
    </row>
    <row r="36" spans="1:33" s="512" customFormat="1" ht="30" customHeight="1" x14ac:dyDescent="0.25">
      <c r="A36" s="261"/>
      <c r="B36" s="373">
        <v>27</v>
      </c>
      <c r="C36" s="124"/>
      <c r="D36" s="154"/>
      <c r="E36" s="154"/>
      <c r="F36" s="154"/>
      <c r="G36" s="471"/>
      <c r="H36" s="471"/>
      <c r="I36" s="472"/>
      <c r="J36" s="472"/>
      <c r="K36" s="472"/>
      <c r="L36" s="472"/>
      <c r="M36" s="472"/>
      <c r="N36" s="472"/>
      <c r="O36" s="473"/>
      <c r="P36" s="471"/>
      <c r="Q36" s="471"/>
      <c r="R36" s="471"/>
      <c r="S36" s="471"/>
      <c r="T36" s="472"/>
      <c r="U36" s="472"/>
      <c r="V36" s="472"/>
      <c r="W36" s="474" t="e">
        <f t="shared" si="9"/>
        <v>#DIV/0!</v>
      </c>
      <c r="X36" s="474" t="e">
        <f t="shared" si="10"/>
        <v>#DIV/0!</v>
      </c>
      <c r="Y36" s="471"/>
      <c r="Z36" s="475" t="str">
        <f t="shared" si="2"/>
        <v/>
      </c>
      <c r="AA36" s="378" t="str">
        <f t="shared" si="3"/>
        <v/>
      </c>
      <c r="AB36" s="379" t="str">
        <f t="shared" si="4"/>
        <v/>
      </c>
      <c r="AD36" s="377">
        <f t="shared" si="5"/>
        <v>0</v>
      </c>
      <c r="AE36" s="377">
        <f t="shared" si="6"/>
        <v>0</v>
      </c>
      <c r="AF36" s="377" t="e">
        <f t="shared" si="7"/>
        <v>#N/A</v>
      </c>
      <c r="AG36" s="377" t="e">
        <f t="shared" si="8"/>
        <v>#N/A</v>
      </c>
    </row>
    <row r="37" spans="1:33" s="512" customFormat="1" ht="30" customHeight="1" x14ac:dyDescent="0.25">
      <c r="A37" s="261"/>
      <c r="B37" s="373">
        <v>28</v>
      </c>
      <c r="C37" s="124"/>
      <c r="D37" s="154"/>
      <c r="E37" s="154"/>
      <c r="F37" s="154"/>
      <c r="G37" s="472"/>
      <c r="H37" s="472"/>
      <c r="I37" s="472"/>
      <c r="J37" s="472"/>
      <c r="K37" s="472"/>
      <c r="L37" s="472"/>
      <c r="M37" s="472"/>
      <c r="N37" s="472"/>
      <c r="O37" s="476"/>
      <c r="P37" s="477"/>
      <c r="Q37" s="477"/>
      <c r="R37" s="477"/>
      <c r="S37" s="477"/>
      <c r="T37" s="477"/>
      <c r="U37" s="477"/>
      <c r="V37" s="477"/>
      <c r="W37" s="478" t="e">
        <f t="shared" si="9"/>
        <v>#DIV/0!</v>
      </c>
      <c r="X37" s="478" t="e">
        <f t="shared" si="10"/>
        <v>#DIV/0!</v>
      </c>
      <c r="Y37" s="479"/>
      <c r="Z37" s="475" t="str">
        <f t="shared" si="2"/>
        <v/>
      </c>
      <c r="AA37" s="378" t="str">
        <f t="shared" si="3"/>
        <v/>
      </c>
      <c r="AB37" s="379" t="str">
        <f t="shared" si="4"/>
        <v/>
      </c>
      <c r="AD37" s="377">
        <f t="shared" si="5"/>
        <v>0</v>
      </c>
      <c r="AE37" s="377">
        <f t="shared" si="6"/>
        <v>0</v>
      </c>
      <c r="AF37" s="377" t="e">
        <f t="shared" si="7"/>
        <v>#N/A</v>
      </c>
      <c r="AG37" s="377" t="e">
        <f t="shared" si="8"/>
        <v>#N/A</v>
      </c>
    </row>
    <row r="38" spans="1:33" s="512" customFormat="1" ht="30" customHeight="1" x14ac:dyDescent="0.25">
      <c r="A38" s="261"/>
      <c r="B38" s="373">
        <v>29</v>
      </c>
      <c r="C38" s="124"/>
      <c r="D38" s="154"/>
      <c r="E38" s="154"/>
      <c r="F38" s="154"/>
      <c r="G38" s="472"/>
      <c r="H38" s="472"/>
      <c r="I38" s="472"/>
      <c r="J38" s="472"/>
      <c r="K38" s="472"/>
      <c r="L38" s="472"/>
      <c r="M38" s="472"/>
      <c r="N38" s="472"/>
      <c r="O38" s="480"/>
      <c r="P38" s="472"/>
      <c r="Q38" s="472"/>
      <c r="R38" s="472"/>
      <c r="S38" s="472"/>
      <c r="T38" s="472"/>
      <c r="U38" s="472"/>
      <c r="V38" s="472"/>
      <c r="W38" s="478" t="e">
        <f t="shared" si="9"/>
        <v>#DIV/0!</v>
      </c>
      <c r="X38" s="478" t="e">
        <f t="shared" si="10"/>
        <v>#DIV/0!</v>
      </c>
      <c r="Y38" s="479"/>
      <c r="Z38" s="475" t="str">
        <f t="shared" si="2"/>
        <v/>
      </c>
      <c r="AA38" s="378" t="str">
        <f t="shared" si="3"/>
        <v/>
      </c>
      <c r="AB38" s="379" t="str">
        <f t="shared" si="4"/>
        <v/>
      </c>
      <c r="AD38" s="377">
        <f t="shared" si="5"/>
        <v>0</v>
      </c>
      <c r="AE38" s="377">
        <f t="shared" si="6"/>
        <v>0</v>
      </c>
      <c r="AF38" s="377" t="e">
        <f t="shared" si="7"/>
        <v>#N/A</v>
      </c>
      <c r="AG38" s="377" t="e">
        <f t="shared" si="8"/>
        <v>#N/A</v>
      </c>
    </row>
    <row r="39" spans="1:33" s="512" customFormat="1" ht="30" customHeight="1" x14ac:dyDescent="0.25">
      <c r="A39" s="261"/>
      <c r="B39" s="373">
        <v>30</v>
      </c>
      <c r="C39" s="124"/>
      <c r="D39" s="154"/>
      <c r="E39" s="154"/>
      <c r="F39" s="154"/>
      <c r="G39" s="472"/>
      <c r="H39" s="472"/>
      <c r="I39" s="472"/>
      <c r="J39" s="472"/>
      <c r="K39" s="472"/>
      <c r="L39" s="472"/>
      <c r="M39" s="472"/>
      <c r="N39" s="472"/>
      <c r="O39" s="480"/>
      <c r="P39" s="472"/>
      <c r="Q39" s="472"/>
      <c r="R39" s="472"/>
      <c r="S39" s="472"/>
      <c r="T39" s="472"/>
      <c r="U39" s="472"/>
      <c r="V39" s="472"/>
      <c r="W39" s="478" t="e">
        <f t="shared" si="9"/>
        <v>#DIV/0!</v>
      </c>
      <c r="X39" s="478" t="e">
        <f t="shared" si="10"/>
        <v>#DIV/0!</v>
      </c>
      <c r="Y39" s="479"/>
      <c r="Z39" s="475" t="str">
        <f t="shared" si="2"/>
        <v/>
      </c>
      <c r="AA39" s="378" t="str">
        <f t="shared" si="3"/>
        <v/>
      </c>
      <c r="AB39" s="379" t="str">
        <f t="shared" si="4"/>
        <v/>
      </c>
      <c r="AD39" s="377">
        <f t="shared" si="5"/>
        <v>0</v>
      </c>
      <c r="AE39" s="377">
        <f t="shared" si="6"/>
        <v>0</v>
      </c>
      <c r="AF39" s="377" t="e">
        <f t="shared" si="7"/>
        <v>#N/A</v>
      </c>
      <c r="AG39" s="377" t="e">
        <f t="shared" si="8"/>
        <v>#N/A</v>
      </c>
    </row>
    <row r="40" spans="1:33" s="512" customFormat="1" ht="30" customHeight="1" x14ac:dyDescent="0.25">
      <c r="A40" s="261"/>
      <c r="B40" s="373">
        <v>31</v>
      </c>
      <c r="C40" s="124"/>
      <c r="D40" s="154"/>
      <c r="E40" s="154"/>
      <c r="F40" s="154"/>
      <c r="G40" s="472"/>
      <c r="H40" s="472"/>
      <c r="I40" s="472"/>
      <c r="J40" s="472"/>
      <c r="K40" s="472"/>
      <c r="L40" s="472"/>
      <c r="M40" s="472"/>
      <c r="N40" s="472"/>
      <c r="O40" s="480"/>
      <c r="P40" s="472"/>
      <c r="Q40" s="472"/>
      <c r="R40" s="472"/>
      <c r="S40" s="472"/>
      <c r="T40" s="472"/>
      <c r="U40" s="472"/>
      <c r="V40" s="472"/>
      <c r="W40" s="478" t="e">
        <f t="shared" si="9"/>
        <v>#DIV/0!</v>
      </c>
      <c r="X40" s="478" t="e">
        <f t="shared" si="10"/>
        <v>#DIV/0!</v>
      </c>
      <c r="Y40" s="479"/>
      <c r="Z40" s="475" t="str">
        <f t="shared" si="2"/>
        <v/>
      </c>
      <c r="AA40" s="378" t="str">
        <f t="shared" si="3"/>
        <v/>
      </c>
      <c r="AB40" s="379" t="str">
        <f t="shared" si="4"/>
        <v/>
      </c>
      <c r="AD40" s="377">
        <f t="shared" si="5"/>
        <v>0</v>
      </c>
      <c r="AE40" s="377">
        <f t="shared" si="6"/>
        <v>0</v>
      </c>
      <c r="AF40" s="377" t="e">
        <f t="shared" si="7"/>
        <v>#N/A</v>
      </c>
      <c r="AG40" s="377" t="e">
        <f t="shared" si="8"/>
        <v>#N/A</v>
      </c>
    </row>
    <row r="41" spans="1:33" s="512" customFormat="1" ht="30" customHeight="1" x14ac:dyDescent="0.25">
      <c r="A41" s="261"/>
      <c r="B41" s="373">
        <v>32</v>
      </c>
      <c r="C41" s="351"/>
      <c r="D41" s="374"/>
      <c r="E41" s="374"/>
      <c r="F41" s="351"/>
      <c r="G41" s="481"/>
      <c r="H41" s="472"/>
      <c r="I41" s="472"/>
      <c r="J41" s="472"/>
      <c r="K41" s="472"/>
      <c r="L41" s="472"/>
      <c r="M41" s="472"/>
      <c r="N41" s="472"/>
      <c r="O41" s="480"/>
      <c r="P41" s="472"/>
      <c r="Q41" s="472"/>
      <c r="R41" s="472"/>
      <c r="S41" s="472"/>
      <c r="T41" s="472"/>
      <c r="U41" s="472"/>
      <c r="V41" s="472"/>
      <c r="W41" s="478" t="e">
        <f t="shared" si="9"/>
        <v>#DIV/0!</v>
      </c>
      <c r="X41" s="478" t="e">
        <f t="shared" si="10"/>
        <v>#DIV/0!</v>
      </c>
      <c r="Y41" s="479"/>
      <c r="Z41" s="475" t="str">
        <f t="shared" si="2"/>
        <v/>
      </c>
      <c r="AA41" s="378" t="str">
        <f t="shared" si="3"/>
        <v/>
      </c>
      <c r="AB41" s="379" t="str">
        <f t="shared" si="4"/>
        <v/>
      </c>
      <c r="AD41" s="377">
        <f t="shared" si="5"/>
        <v>0</v>
      </c>
      <c r="AE41" s="377">
        <f t="shared" si="6"/>
        <v>0</v>
      </c>
      <c r="AF41" s="377" t="e">
        <f t="shared" si="7"/>
        <v>#N/A</v>
      </c>
      <c r="AG41" s="377" t="e">
        <f t="shared" si="8"/>
        <v>#N/A</v>
      </c>
    </row>
    <row r="42" spans="1:33" s="512" customFormat="1" ht="30" customHeight="1" x14ac:dyDescent="0.25">
      <c r="A42" s="261"/>
      <c r="B42" s="373">
        <v>33</v>
      </c>
      <c r="C42" s="351"/>
      <c r="D42" s="154"/>
      <c r="E42" s="154"/>
      <c r="F42" s="351"/>
      <c r="G42" s="481"/>
      <c r="H42" s="472"/>
      <c r="I42" s="472"/>
      <c r="J42" s="472"/>
      <c r="K42" s="472"/>
      <c r="L42" s="472"/>
      <c r="M42" s="472"/>
      <c r="N42" s="472"/>
      <c r="O42" s="480"/>
      <c r="P42" s="472"/>
      <c r="Q42" s="472"/>
      <c r="R42" s="472"/>
      <c r="S42" s="472"/>
      <c r="T42" s="472"/>
      <c r="U42" s="472"/>
      <c r="V42" s="472"/>
      <c r="W42" s="478" t="e">
        <f t="shared" si="9"/>
        <v>#DIV/0!</v>
      </c>
      <c r="X42" s="478" t="e">
        <f t="shared" si="10"/>
        <v>#DIV/0!</v>
      </c>
      <c r="Y42" s="479"/>
      <c r="Z42" s="475" t="str">
        <f t="shared" si="2"/>
        <v/>
      </c>
      <c r="AA42" s="378" t="str">
        <f t="shared" si="3"/>
        <v/>
      </c>
      <c r="AB42" s="379" t="str">
        <f t="shared" si="4"/>
        <v/>
      </c>
      <c r="AD42" s="377">
        <f t="shared" si="5"/>
        <v>0</v>
      </c>
      <c r="AE42" s="377">
        <f t="shared" si="6"/>
        <v>0</v>
      </c>
      <c r="AF42" s="377" t="e">
        <f t="shared" si="7"/>
        <v>#N/A</v>
      </c>
      <c r="AG42" s="377" t="e">
        <f t="shared" si="8"/>
        <v>#N/A</v>
      </c>
    </row>
    <row r="43" spans="1:33" s="512" customFormat="1" ht="30" customHeight="1" x14ac:dyDescent="0.25">
      <c r="A43" s="261"/>
      <c r="B43" s="373">
        <v>34</v>
      </c>
      <c r="C43" s="351"/>
      <c r="D43" s="154"/>
      <c r="E43" s="154"/>
      <c r="F43" s="351"/>
      <c r="G43" s="481"/>
      <c r="H43" s="472"/>
      <c r="I43" s="472"/>
      <c r="J43" s="472"/>
      <c r="K43" s="472"/>
      <c r="L43" s="472"/>
      <c r="M43" s="472"/>
      <c r="N43" s="472"/>
      <c r="O43" s="480"/>
      <c r="P43" s="472"/>
      <c r="Q43" s="472"/>
      <c r="R43" s="472"/>
      <c r="S43" s="472"/>
      <c r="T43" s="472"/>
      <c r="U43" s="472"/>
      <c r="V43" s="472"/>
      <c r="W43" s="478" t="e">
        <f t="shared" si="9"/>
        <v>#DIV/0!</v>
      </c>
      <c r="X43" s="478" t="e">
        <f t="shared" si="10"/>
        <v>#DIV/0!</v>
      </c>
      <c r="Y43" s="479"/>
      <c r="Z43" s="475" t="str">
        <f t="shared" si="2"/>
        <v/>
      </c>
      <c r="AA43" s="378" t="str">
        <f t="shared" si="3"/>
        <v/>
      </c>
      <c r="AB43" s="379" t="str">
        <f t="shared" si="4"/>
        <v/>
      </c>
      <c r="AD43" s="377">
        <f t="shared" si="5"/>
        <v>0</v>
      </c>
      <c r="AE43" s="377">
        <f t="shared" si="6"/>
        <v>0</v>
      </c>
      <c r="AF43" s="377" t="e">
        <f t="shared" si="7"/>
        <v>#N/A</v>
      </c>
      <c r="AG43" s="377" t="e">
        <f t="shared" si="8"/>
        <v>#N/A</v>
      </c>
    </row>
    <row r="44" spans="1:33" s="512" customFormat="1" ht="30" customHeight="1" x14ac:dyDescent="0.25">
      <c r="A44" s="261"/>
      <c r="B44" s="373">
        <v>35</v>
      </c>
      <c r="C44" s="351"/>
      <c r="D44" s="154"/>
      <c r="E44" s="154"/>
      <c r="F44" s="351"/>
      <c r="G44" s="481"/>
      <c r="H44" s="472"/>
      <c r="I44" s="472"/>
      <c r="J44" s="472"/>
      <c r="K44" s="472"/>
      <c r="L44" s="472"/>
      <c r="M44" s="472"/>
      <c r="N44" s="472"/>
      <c r="O44" s="480"/>
      <c r="P44" s="472"/>
      <c r="Q44" s="472"/>
      <c r="R44" s="472"/>
      <c r="S44" s="472"/>
      <c r="T44" s="472"/>
      <c r="U44" s="472"/>
      <c r="V44" s="472"/>
      <c r="W44" s="478" t="e">
        <f t="shared" si="9"/>
        <v>#DIV/0!</v>
      </c>
      <c r="X44" s="478" t="e">
        <f t="shared" si="10"/>
        <v>#DIV/0!</v>
      </c>
      <c r="Y44" s="479"/>
      <c r="Z44" s="475" t="str">
        <f t="shared" si="2"/>
        <v/>
      </c>
      <c r="AA44" s="378" t="str">
        <f t="shared" si="3"/>
        <v/>
      </c>
      <c r="AB44" s="379" t="str">
        <f t="shared" si="4"/>
        <v/>
      </c>
      <c r="AD44" s="377">
        <f t="shared" si="5"/>
        <v>0</v>
      </c>
      <c r="AE44" s="377">
        <f t="shared" si="6"/>
        <v>0</v>
      </c>
      <c r="AF44" s="377" t="e">
        <f t="shared" si="7"/>
        <v>#N/A</v>
      </c>
      <c r="AG44" s="377" t="e">
        <f t="shared" si="8"/>
        <v>#N/A</v>
      </c>
    </row>
    <row r="45" spans="1:33" s="512" customFormat="1" ht="30" customHeight="1" x14ac:dyDescent="0.25">
      <c r="A45" s="261"/>
      <c r="B45" s="373">
        <v>36</v>
      </c>
      <c r="C45" s="351"/>
      <c r="D45" s="154"/>
      <c r="E45" s="154"/>
      <c r="F45" s="351"/>
      <c r="G45" s="481"/>
      <c r="H45" s="472"/>
      <c r="I45" s="472"/>
      <c r="J45" s="472"/>
      <c r="K45" s="472"/>
      <c r="L45" s="472"/>
      <c r="M45" s="472"/>
      <c r="N45" s="472"/>
      <c r="O45" s="480"/>
      <c r="P45" s="472"/>
      <c r="Q45" s="472"/>
      <c r="R45" s="472"/>
      <c r="S45" s="472"/>
      <c r="T45" s="472"/>
      <c r="U45" s="472"/>
      <c r="V45" s="472"/>
      <c r="W45" s="478" t="e">
        <f t="shared" si="9"/>
        <v>#DIV/0!</v>
      </c>
      <c r="X45" s="478" t="e">
        <f t="shared" si="10"/>
        <v>#DIV/0!</v>
      </c>
      <c r="Y45" s="479"/>
      <c r="Z45" s="475" t="str">
        <f t="shared" si="2"/>
        <v/>
      </c>
      <c r="AA45" s="378" t="str">
        <f t="shared" si="3"/>
        <v/>
      </c>
      <c r="AB45" s="379" t="str">
        <f t="shared" si="4"/>
        <v/>
      </c>
      <c r="AD45" s="377">
        <f t="shared" si="5"/>
        <v>0</v>
      </c>
      <c r="AE45" s="377">
        <f t="shared" si="6"/>
        <v>0</v>
      </c>
      <c r="AF45" s="377" t="e">
        <f t="shared" si="7"/>
        <v>#N/A</v>
      </c>
      <c r="AG45" s="377" t="e">
        <f t="shared" si="8"/>
        <v>#N/A</v>
      </c>
    </row>
    <row r="46" spans="1:33" s="512" customFormat="1" ht="30" customHeight="1" x14ac:dyDescent="0.25">
      <c r="A46" s="261"/>
      <c r="B46" s="373">
        <v>37</v>
      </c>
      <c r="C46" s="351"/>
      <c r="D46" s="154"/>
      <c r="E46" s="154"/>
      <c r="F46" s="351"/>
      <c r="G46" s="481"/>
      <c r="H46" s="472"/>
      <c r="I46" s="472"/>
      <c r="J46" s="472"/>
      <c r="K46" s="472"/>
      <c r="L46" s="472"/>
      <c r="M46" s="472"/>
      <c r="N46" s="472"/>
      <c r="O46" s="480"/>
      <c r="P46" s="472"/>
      <c r="Q46" s="472"/>
      <c r="R46" s="472"/>
      <c r="S46" s="472"/>
      <c r="T46" s="472"/>
      <c r="U46" s="472"/>
      <c r="V46" s="472"/>
      <c r="W46" s="478" t="e">
        <f t="shared" si="9"/>
        <v>#DIV/0!</v>
      </c>
      <c r="X46" s="478" t="e">
        <f t="shared" si="10"/>
        <v>#DIV/0!</v>
      </c>
      <c r="Y46" s="479"/>
      <c r="Z46" s="475" t="str">
        <f t="shared" si="2"/>
        <v/>
      </c>
      <c r="AA46" s="378" t="str">
        <f t="shared" si="3"/>
        <v/>
      </c>
      <c r="AB46" s="379" t="str">
        <f t="shared" si="4"/>
        <v/>
      </c>
      <c r="AD46" s="377">
        <f t="shared" si="5"/>
        <v>0</v>
      </c>
      <c r="AE46" s="377">
        <f t="shared" si="6"/>
        <v>0</v>
      </c>
      <c r="AF46" s="377" t="e">
        <f t="shared" si="7"/>
        <v>#N/A</v>
      </c>
      <c r="AG46" s="377" t="e">
        <f t="shared" si="8"/>
        <v>#N/A</v>
      </c>
    </row>
    <row r="47" spans="1:33" s="512" customFormat="1" ht="30" customHeight="1" x14ac:dyDescent="0.25">
      <c r="A47" s="261"/>
      <c r="B47" s="373">
        <v>38</v>
      </c>
      <c r="C47" s="351"/>
      <c r="D47" s="154"/>
      <c r="E47" s="154"/>
      <c r="F47" s="351"/>
      <c r="G47" s="481"/>
      <c r="H47" s="472"/>
      <c r="I47" s="472"/>
      <c r="J47" s="472"/>
      <c r="K47" s="472"/>
      <c r="L47" s="472"/>
      <c r="M47" s="472"/>
      <c r="N47" s="472"/>
      <c r="O47" s="480"/>
      <c r="P47" s="472"/>
      <c r="Q47" s="472"/>
      <c r="R47" s="472"/>
      <c r="S47" s="472"/>
      <c r="T47" s="472"/>
      <c r="U47" s="472"/>
      <c r="V47" s="472"/>
      <c r="W47" s="478" t="e">
        <f t="shared" si="9"/>
        <v>#DIV/0!</v>
      </c>
      <c r="X47" s="478" t="e">
        <f t="shared" si="10"/>
        <v>#DIV/0!</v>
      </c>
      <c r="Y47" s="479"/>
      <c r="Z47" s="475" t="str">
        <f t="shared" si="2"/>
        <v/>
      </c>
      <c r="AA47" s="378" t="str">
        <f t="shared" si="3"/>
        <v/>
      </c>
      <c r="AB47" s="379" t="str">
        <f t="shared" si="4"/>
        <v/>
      </c>
      <c r="AD47" s="377">
        <f t="shared" si="5"/>
        <v>0</v>
      </c>
      <c r="AE47" s="377">
        <f t="shared" si="6"/>
        <v>0</v>
      </c>
      <c r="AF47" s="377" t="e">
        <f t="shared" si="7"/>
        <v>#N/A</v>
      </c>
      <c r="AG47" s="377" t="e">
        <f t="shared" si="8"/>
        <v>#N/A</v>
      </c>
    </row>
    <row r="48" spans="1:33" s="512" customFormat="1" ht="30" customHeight="1" x14ac:dyDescent="0.25">
      <c r="A48" s="261"/>
      <c r="B48" s="373">
        <v>39</v>
      </c>
      <c r="C48" s="351"/>
      <c r="D48" s="154"/>
      <c r="E48" s="154"/>
      <c r="F48" s="351"/>
      <c r="G48" s="481"/>
      <c r="H48" s="472"/>
      <c r="I48" s="472"/>
      <c r="J48" s="472"/>
      <c r="K48" s="472"/>
      <c r="L48" s="472"/>
      <c r="M48" s="472"/>
      <c r="N48" s="472"/>
      <c r="O48" s="480"/>
      <c r="P48" s="472"/>
      <c r="Q48" s="472"/>
      <c r="R48" s="472"/>
      <c r="S48" s="472"/>
      <c r="T48" s="472"/>
      <c r="U48" s="472"/>
      <c r="V48" s="472"/>
      <c r="W48" s="478" t="e">
        <f t="shared" si="9"/>
        <v>#DIV/0!</v>
      </c>
      <c r="X48" s="478" t="e">
        <f t="shared" si="10"/>
        <v>#DIV/0!</v>
      </c>
      <c r="Y48" s="479"/>
      <c r="Z48" s="475" t="str">
        <f t="shared" si="2"/>
        <v/>
      </c>
      <c r="AA48" s="378" t="str">
        <f t="shared" si="3"/>
        <v/>
      </c>
      <c r="AB48" s="379" t="str">
        <f t="shared" si="4"/>
        <v/>
      </c>
      <c r="AD48" s="377">
        <f t="shared" si="5"/>
        <v>0</v>
      </c>
      <c r="AE48" s="377">
        <f t="shared" si="6"/>
        <v>0</v>
      </c>
      <c r="AF48" s="377" t="e">
        <f t="shared" si="7"/>
        <v>#N/A</v>
      </c>
      <c r="AG48" s="377" t="e">
        <f t="shared" si="8"/>
        <v>#N/A</v>
      </c>
    </row>
    <row r="49" spans="1:33" s="512" customFormat="1" ht="30" customHeight="1" x14ac:dyDescent="0.25">
      <c r="A49" s="261"/>
      <c r="B49" s="373">
        <v>40</v>
      </c>
      <c r="C49" s="351"/>
      <c r="D49" s="154"/>
      <c r="E49" s="154"/>
      <c r="F49" s="351"/>
      <c r="G49" s="481"/>
      <c r="H49" s="472"/>
      <c r="I49" s="472"/>
      <c r="J49" s="472"/>
      <c r="K49" s="472"/>
      <c r="L49" s="472"/>
      <c r="M49" s="472"/>
      <c r="N49" s="472"/>
      <c r="O49" s="480"/>
      <c r="P49" s="472"/>
      <c r="Q49" s="472"/>
      <c r="R49" s="472"/>
      <c r="S49" s="472"/>
      <c r="T49" s="472"/>
      <c r="U49" s="472"/>
      <c r="V49" s="472"/>
      <c r="W49" s="478" t="e">
        <f t="shared" si="9"/>
        <v>#DIV/0!</v>
      </c>
      <c r="X49" s="478" t="e">
        <f t="shared" si="10"/>
        <v>#DIV/0!</v>
      </c>
      <c r="Y49" s="479"/>
      <c r="Z49" s="475" t="str">
        <f t="shared" si="2"/>
        <v/>
      </c>
      <c r="AA49" s="378" t="str">
        <f t="shared" si="3"/>
        <v/>
      </c>
      <c r="AB49" s="379" t="str">
        <f t="shared" si="4"/>
        <v/>
      </c>
      <c r="AD49" s="377">
        <f t="shared" si="5"/>
        <v>0</v>
      </c>
      <c r="AE49" s="377">
        <f t="shared" si="6"/>
        <v>0</v>
      </c>
      <c r="AF49" s="377" t="e">
        <f t="shared" si="7"/>
        <v>#N/A</v>
      </c>
      <c r="AG49" s="377" t="e">
        <f t="shared" si="8"/>
        <v>#N/A</v>
      </c>
    </row>
    <row r="50" spans="1:33" s="512" customFormat="1" ht="30" customHeight="1" x14ac:dyDescent="0.25">
      <c r="A50" s="261"/>
      <c r="B50" s="373">
        <v>41</v>
      </c>
      <c r="C50" s="351"/>
      <c r="D50" s="154"/>
      <c r="E50" s="154"/>
      <c r="F50" s="351"/>
      <c r="G50" s="481"/>
      <c r="H50" s="472"/>
      <c r="I50" s="472"/>
      <c r="J50" s="472"/>
      <c r="K50" s="472"/>
      <c r="L50" s="472"/>
      <c r="M50" s="472"/>
      <c r="N50" s="472"/>
      <c r="O50" s="480"/>
      <c r="P50" s="472"/>
      <c r="Q50" s="472"/>
      <c r="R50" s="472"/>
      <c r="S50" s="472"/>
      <c r="T50" s="472"/>
      <c r="U50" s="472"/>
      <c r="V50" s="472"/>
      <c r="W50" s="478" t="e">
        <f t="shared" si="9"/>
        <v>#DIV/0!</v>
      </c>
      <c r="X50" s="478" t="e">
        <f t="shared" si="10"/>
        <v>#DIV/0!</v>
      </c>
      <c r="Y50" s="479"/>
      <c r="Z50" s="475" t="str">
        <f t="shared" si="2"/>
        <v/>
      </c>
      <c r="AA50" s="378" t="str">
        <f t="shared" si="3"/>
        <v/>
      </c>
      <c r="AB50" s="379" t="str">
        <f t="shared" si="4"/>
        <v/>
      </c>
      <c r="AD50" s="377">
        <f t="shared" si="5"/>
        <v>0</v>
      </c>
      <c r="AE50" s="377">
        <f t="shared" si="6"/>
        <v>0</v>
      </c>
      <c r="AF50" s="377" t="e">
        <f t="shared" si="7"/>
        <v>#N/A</v>
      </c>
      <c r="AG50" s="377" t="e">
        <f t="shared" si="8"/>
        <v>#N/A</v>
      </c>
    </row>
    <row r="51" spans="1:33" s="512" customFormat="1" ht="30" customHeight="1" x14ac:dyDescent="0.25">
      <c r="A51" s="261"/>
      <c r="B51" s="373">
        <v>42</v>
      </c>
      <c r="C51" s="351"/>
      <c r="D51" s="312"/>
      <c r="E51" s="312"/>
      <c r="F51" s="124"/>
      <c r="G51" s="472"/>
      <c r="H51" s="472"/>
      <c r="I51" s="472"/>
      <c r="J51" s="472"/>
      <c r="K51" s="472"/>
      <c r="L51" s="472"/>
      <c r="M51" s="472"/>
      <c r="N51" s="472"/>
      <c r="O51" s="472"/>
      <c r="P51" s="472"/>
      <c r="Q51" s="472"/>
      <c r="R51" s="472"/>
      <c r="S51" s="472"/>
      <c r="T51" s="472"/>
      <c r="U51" s="472"/>
      <c r="V51" s="472"/>
      <c r="W51" s="478" t="e">
        <f t="shared" si="9"/>
        <v>#DIV/0!</v>
      </c>
      <c r="X51" s="478" t="e">
        <f t="shared" si="10"/>
        <v>#DIV/0!</v>
      </c>
      <c r="Y51" s="479"/>
      <c r="Z51" s="475" t="str">
        <f t="shared" si="2"/>
        <v/>
      </c>
      <c r="AA51" s="483" t="str">
        <f t="shared" si="3"/>
        <v/>
      </c>
      <c r="AB51" s="379" t="str">
        <f t="shared" si="4"/>
        <v/>
      </c>
      <c r="AD51" s="377">
        <f t="shared" si="5"/>
        <v>0</v>
      </c>
      <c r="AE51" s="377">
        <f t="shared" si="6"/>
        <v>0</v>
      </c>
      <c r="AF51" s="377" t="e">
        <f t="shared" si="7"/>
        <v>#N/A</v>
      </c>
      <c r="AG51" s="377" t="e">
        <f t="shared" si="8"/>
        <v>#N/A</v>
      </c>
    </row>
    <row r="52" spans="1:33" s="512" customFormat="1" ht="30" customHeight="1" x14ac:dyDescent="0.25">
      <c r="A52" s="261"/>
      <c r="B52" s="92"/>
      <c r="C52" s="137"/>
      <c r="D52" s="137"/>
      <c r="E52" s="461"/>
      <c r="F52" s="137"/>
      <c r="G52" s="462"/>
      <c r="H52" s="462"/>
      <c r="I52" s="462"/>
      <c r="J52" s="462"/>
      <c r="K52" s="462"/>
      <c r="L52" s="462"/>
      <c r="M52" s="462"/>
      <c r="N52" s="462"/>
      <c r="O52" s="462"/>
      <c r="P52" s="462"/>
      <c r="Q52" s="462"/>
      <c r="R52" s="462"/>
      <c r="S52" s="462"/>
      <c r="T52" s="462"/>
      <c r="U52" s="462"/>
      <c r="V52" s="462"/>
      <c r="W52" s="463"/>
      <c r="X52" s="463"/>
      <c r="Y52" s="464"/>
      <c r="Z52" s="465"/>
      <c r="AB52" s="331"/>
      <c r="AD52" s="376"/>
      <c r="AE52" s="376"/>
      <c r="AF52" s="376"/>
      <c r="AG52" s="376"/>
    </row>
    <row r="53" spans="1:33" x14ac:dyDescent="0.25">
      <c r="A53" s="261"/>
      <c r="B53" s="247"/>
      <c r="C53" s="247"/>
      <c r="D53" s="247"/>
      <c r="E53" s="247"/>
      <c r="F53" s="247"/>
      <c r="G53" s="247"/>
      <c r="H53" s="247"/>
      <c r="I53" s="247"/>
      <c r="J53" s="247"/>
      <c r="K53" s="247"/>
      <c r="L53" s="247"/>
      <c r="M53" s="247"/>
      <c r="N53" s="247"/>
      <c r="O53" s="247"/>
      <c r="P53" s="247"/>
      <c r="Q53" s="247"/>
      <c r="R53" s="247"/>
      <c r="S53" s="247"/>
      <c r="T53" s="247"/>
      <c r="U53" s="247"/>
      <c r="V53" s="247"/>
      <c r="W53" s="247"/>
      <c r="X53" s="247"/>
      <c r="Y53" s="247"/>
      <c r="Z53" s="247"/>
      <c r="AA53" s="482"/>
      <c r="AB53" s="247"/>
    </row>
    <row r="54" spans="1:33" ht="15.75" x14ac:dyDescent="0.25">
      <c r="A54" s="261"/>
      <c r="B54" s="247"/>
      <c r="C54" s="247"/>
      <c r="D54" s="247"/>
      <c r="E54" s="247"/>
      <c r="F54" s="247"/>
      <c r="G54" s="247"/>
      <c r="H54" s="247"/>
      <c r="I54" s="247"/>
      <c r="J54" s="247"/>
      <c r="K54" s="247"/>
      <c r="L54" s="247"/>
      <c r="M54" s="247"/>
      <c r="N54" s="247"/>
      <c r="O54" s="247"/>
      <c r="P54" s="247"/>
      <c r="Q54" s="247"/>
      <c r="R54" s="247"/>
      <c r="S54" s="247"/>
      <c r="T54" s="247"/>
      <c r="U54" s="249" t="s">
        <v>316</v>
      </c>
      <c r="V54" s="247"/>
      <c r="W54" s="247"/>
      <c r="X54" s="247"/>
      <c r="Y54" s="247"/>
      <c r="Z54" s="247"/>
      <c r="AB54" s="247"/>
    </row>
    <row r="55" spans="1:33" ht="15.75" x14ac:dyDescent="0.25">
      <c r="A55" s="261"/>
      <c r="B55" s="247"/>
      <c r="C55" s="247"/>
      <c r="D55" s="247"/>
      <c r="E55" s="247"/>
      <c r="F55" s="247"/>
      <c r="G55" s="247"/>
      <c r="H55" s="247"/>
      <c r="I55" s="247"/>
      <c r="J55" s="247"/>
      <c r="K55" s="247"/>
      <c r="L55" s="247"/>
      <c r="M55" s="247"/>
      <c r="N55" s="247"/>
      <c r="O55" s="247"/>
      <c r="P55" s="247"/>
      <c r="Q55" s="247"/>
      <c r="R55" s="247"/>
      <c r="S55" s="247"/>
      <c r="T55" s="247"/>
      <c r="U55" s="249" t="s">
        <v>116</v>
      </c>
      <c r="V55" s="247"/>
      <c r="W55" s="247"/>
      <c r="X55" s="247"/>
      <c r="Y55" s="247"/>
      <c r="Z55" s="247"/>
      <c r="AA55" s="247"/>
      <c r="AB55" s="247"/>
    </row>
    <row r="56" spans="1:33" x14ac:dyDescent="0.25">
      <c r="A56" s="261"/>
      <c r="B56" s="247"/>
      <c r="C56" s="247"/>
      <c r="D56" s="247"/>
      <c r="E56" s="247"/>
      <c r="F56" s="247"/>
      <c r="G56" s="247"/>
      <c r="H56" s="247"/>
      <c r="I56" s="247"/>
      <c r="J56" s="247"/>
      <c r="K56" s="247"/>
      <c r="L56" s="247"/>
      <c r="M56" s="247"/>
      <c r="N56" s="247"/>
      <c r="O56" s="247"/>
      <c r="P56" s="247"/>
      <c r="Q56" s="247"/>
      <c r="R56" s="247"/>
      <c r="S56" s="247"/>
      <c r="T56" s="247"/>
      <c r="U56" s="247"/>
      <c r="V56" s="247"/>
      <c r="W56" s="247"/>
      <c r="X56" s="247"/>
      <c r="Y56" s="247"/>
      <c r="Z56" s="247"/>
      <c r="AA56" s="247"/>
      <c r="AB56" s="247"/>
    </row>
    <row r="57" spans="1:33" x14ac:dyDescent="0.25">
      <c r="A57" s="261"/>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row>
    <row r="58" spans="1:33" x14ac:dyDescent="0.25">
      <c r="A58" s="261"/>
      <c r="B58" s="247"/>
      <c r="C58" s="247"/>
      <c r="D58" s="247"/>
      <c r="E58" s="247"/>
      <c r="F58" s="247"/>
      <c r="G58" s="247"/>
      <c r="H58" s="247"/>
      <c r="I58" s="247"/>
      <c r="J58" s="247"/>
      <c r="K58" s="247"/>
      <c r="L58" s="247"/>
      <c r="M58" s="247"/>
      <c r="N58" s="247"/>
      <c r="O58" s="247"/>
      <c r="P58" s="247"/>
      <c r="Q58" s="247"/>
      <c r="R58" s="247"/>
      <c r="S58" s="247"/>
      <c r="T58" s="247"/>
      <c r="U58" s="247"/>
      <c r="V58" s="247"/>
      <c r="W58" s="247"/>
      <c r="X58" s="247"/>
      <c r="Y58" s="247"/>
      <c r="Z58" s="247"/>
      <c r="AA58" s="247"/>
      <c r="AB58" s="247"/>
    </row>
    <row r="59" spans="1:33" ht="15.75" x14ac:dyDescent="0.25">
      <c r="A59" s="261"/>
      <c r="B59" s="247"/>
      <c r="C59" s="247"/>
      <c r="D59" s="247"/>
      <c r="E59" s="247"/>
      <c r="F59" s="247"/>
      <c r="G59" s="247"/>
      <c r="H59" s="247"/>
      <c r="I59" s="247"/>
      <c r="J59" s="247"/>
      <c r="K59" s="247"/>
      <c r="L59" s="247"/>
      <c r="M59" s="247"/>
      <c r="N59" s="247"/>
      <c r="O59" s="247"/>
      <c r="P59" s="247"/>
      <c r="Q59" s="247"/>
      <c r="R59" s="247"/>
      <c r="S59" s="247"/>
      <c r="T59" s="247"/>
      <c r="U59" s="466"/>
      <c r="V59" s="466"/>
      <c r="W59" s="466"/>
      <c r="X59" s="466"/>
      <c r="Y59" s="247"/>
      <c r="Z59" s="247"/>
      <c r="AA59" s="247"/>
      <c r="AB59" s="247"/>
    </row>
    <row r="60" spans="1:33" ht="15.75" x14ac:dyDescent="0.25">
      <c r="A60" s="261"/>
      <c r="B60" s="247"/>
      <c r="C60" s="247"/>
      <c r="D60" s="247"/>
      <c r="E60" s="247"/>
      <c r="F60" s="247"/>
      <c r="G60" s="247"/>
      <c r="H60" s="247"/>
      <c r="I60" s="247"/>
      <c r="J60" s="247"/>
      <c r="K60" s="247"/>
      <c r="L60" s="247"/>
      <c r="M60" s="247"/>
      <c r="N60" s="247"/>
      <c r="O60" s="247"/>
      <c r="P60" s="247"/>
      <c r="Q60" s="247"/>
      <c r="R60" s="247"/>
      <c r="S60" s="247"/>
      <c r="T60" s="247"/>
      <c r="U60" s="248" t="s">
        <v>161</v>
      </c>
      <c r="V60" s="247"/>
      <c r="W60" s="247"/>
      <c r="X60" s="247"/>
      <c r="Y60" s="247"/>
      <c r="Z60" s="247"/>
      <c r="AA60" s="247"/>
      <c r="AB60" s="247"/>
    </row>
    <row r="61" spans="1:33" ht="15.75" thickBot="1" x14ac:dyDescent="0.3">
      <c r="A61" s="261"/>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row>
    <row r="62" spans="1:33" ht="18.75" customHeight="1" thickBot="1" x14ac:dyDescent="0.3">
      <c r="A62" s="261"/>
      <c r="B62" s="32"/>
      <c r="C62" s="33"/>
      <c r="D62" s="33"/>
      <c r="E62" s="32"/>
      <c r="F62" s="32"/>
      <c r="G62" s="239" t="s">
        <v>18</v>
      </c>
      <c r="H62" s="240" t="s">
        <v>118</v>
      </c>
      <c r="I62" s="467" t="s">
        <v>240</v>
      </c>
      <c r="J62" s="468"/>
      <c r="K62" s="468"/>
      <c r="L62" s="468"/>
      <c r="M62" s="468"/>
      <c r="N62" s="468"/>
      <c r="O62" s="468"/>
      <c r="P62" s="468"/>
      <c r="Q62" s="468"/>
      <c r="R62" s="468"/>
      <c r="S62" s="468"/>
      <c r="T62" s="468"/>
      <c r="U62" s="468"/>
      <c r="V62" s="469"/>
      <c r="W62" s="912" t="s">
        <v>315</v>
      </c>
      <c r="X62" s="32"/>
      <c r="Y62" s="32"/>
      <c r="Z62" s="33"/>
      <c r="AA62" s="32"/>
      <c r="AB62" s="32"/>
    </row>
    <row r="63" spans="1:33" ht="18.75" customHeight="1" thickTop="1" thickBot="1" x14ac:dyDescent="0.3">
      <c r="A63" s="261"/>
      <c r="B63" s="32"/>
      <c r="C63" s="185" t="s">
        <v>139</v>
      </c>
      <c r="D63" s="33"/>
      <c r="E63" s="32"/>
      <c r="F63" s="915" t="s">
        <v>134</v>
      </c>
      <c r="G63" s="231">
        <v>1</v>
      </c>
      <c r="H63" s="356" t="s">
        <v>119</v>
      </c>
      <c r="I63" s="918" t="s">
        <v>464</v>
      </c>
      <c r="J63" s="919"/>
      <c r="K63" s="919"/>
      <c r="L63" s="919"/>
      <c r="M63" s="919"/>
      <c r="N63" s="919"/>
      <c r="O63" s="919"/>
      <c r="P63" s="919"/>
      <c r="Q63" s="919"/>
      <c r="R63" s="919"/>
      <c r="S63" s="919"/>
      <c r="T63" s="919"/>
      <c r="U63" s="919"/>
      <c r="V63" s="920"/>
      <c r="W63" s="913"/>
      <c r="X63" s="32"/>
      <c r="Y63" s="32"/>
      <c r="Z63" s="33"/>
      <c r="AA63" s="32"/>
      <c r="AB63" s="32"/>
    </row>
    <row r="64" spans="1:33" ht="18.75" customHeight="1" thickBot="1" x14ac:dyDescent="0.3">
      <c r="A64" s="261"/>
      <c r="B64" s="32"/>
      <c r="C64" s="187" t="s">
        <v>146</v>
      </c>
      <c r="D64" s="187"/>
      <c r="E64" s="32"/>
      <c r="F64" s="916"/>
      <c r="G64" s="232">
        <v>2</v>
      </c>
      <c r="H64" s="357" t="s">
        <v>120</v>
      </c>
      <c r="I64" s="921" t="s">
        <v>465</v>
      </c>
      <c r="J64" s="922"/>
      <c r="K64" s="922"/>
      <c r="L64" s="922"/>
      <c r="M64" s="922"/>
      <c r="N64" s="922"/>
      <c r="O64" s="922"/>
      <c r="P64" s="922"/>
      <c r="Q64" s="922"/>
      <c r="R64" s="922"/>
      <c r="S64" s="922"/>
      <c r="T64" s="922"/>
      <c r="U64" s="922"/>
      <c r="V64" s="923"/>
      <c r="W64" s="913"/>
      <c r="X64" s="32"/>
      <c r="Y64" s="32"/>
      <c r="Z64" s="33"/>
      <c r="AA64" s="32"/>
      <c r="AB64" s="32"/>
    </row>
    <row r="65" spans="1:28" ht="18.75" customHeight="1" thickBot="1" x14ac:dyDescent="0.3">
      <c r="A65" s="261"/>
      <c r="B65" s="32"/>
      <c r="C65" s="187" t="s">
        <v>147</v>
      </c>
      <c r="D65" s="187"/>
      <c r="E65" s="32"/>
      <c r="F65" s="916"/>
      <c r="G65" s="232">
        <v>3</v>
      </c>
      <c r="H65" s="358" t="s">
        <v>121</v>
      </c>
      <c r="I65" s="921" t="s">
        <v>466</v>
      </c>
      <c r="J65" s="922"/>
      <c r="K65" s="922"/>
      <c r="L65" s="922"/>
      <c r="M65" s="922"/>
      <c r="N65" s="922"/>
      <c r="O65" s="922"/>
      <c r="P65" s="922"/>
      <c r="Q65" s="922"/>
      <c r="R65" s="922"/>
      <c r="S65" s="922"/>
      <c r="T65" s="922"/>
      <c r="U65" s="922"/>
      <c r="V65" s="923"/>
      <c r="W65" s="913"/>
      <c r="X65" s="32"/>
      <c r="Y65" s="32"/>
      <c r="Z65" s="33"/>
      <c r="AA65" s="32"/>
      <c r="AB65" s="32"/>
    </row>
    <row r="66" spans="1:28" ht="18.75" customHeight="1" x14ac:dyDescent="0.25">
      <c r="A66" s="261"/>
      <c r="B66" s="32"/>
      <c r="C66" s="215" t="s">
        <v>115</v>
      </c>
      <c r="D66" s="187"/>
      <c r="E66" s="32"/>
      <c r="F66" s="916"/>
      <c r="G66" s="232">
        <v>4</v>
      </c>
      <c r="H66" s="357" t="s">
        <v>122</v>
      </c>
      <c r="I66" s="924"/>
      <c r="J66" s="925"/>
      <c r="K66" s="925"/>
      <c r="L66" s="925"/>
      <c r="M66" s="925"/>
      <c r="N66" s="925"/>
      <c r="O66" s="925"/>
      <c r="P66" s="925"/>
      <c r="Q66" s="925"/>
      <c r="R66" s="925"/>
      <c r="S66" s="925"/>
      <c r="T66" s="925"/>
      <c r="U66" s="925"/>
      <c r="V66" s="926"/>
      <c r="W66" s="913"/>
      <c r="X66" s="32"/>
      <c r="Y66" s="32"/>
      <c r="Z66" s="33"/>
      <c r="AA66" s="32"/>
      <c r="AB66" s="32"/>
    </row>
    <row r="67" spans="1:28" ht="18.75" customHeight="1" x14ac:dyDescent="0.25">
      <c r="A67" s="261"/>
      <c r="B67" s="32"/>
      <c r="C67" s="32"/>
      <c r="D67" s="32"/>
      <c r="E67" s="32"/>
      <c r="F67" s="916"/>
      <c r="G67" s="232">
        <v>5</v>
      </c>
      <c r="H67" s="358" t="s">
        <v>123</v>
      </c>
      <c r="I67" s="924"/>
      <c r="J67" s="925"/>
      <c r="K67" s="925"/>
      <c r="L67" s="925"/>
      <c r="M67" s="925"/>
      <c r="N67" s="925"/>
      <c r="O67" s="925"/>
      <c r="P67" s="925"/>
      <c r="Q67" s="925"/>
      <c r="R67" s="925"/>
      <c r="S67" s="925"/>
      <c r="T67" s="925"/>
      <c r="U67" s="925"/>
      <c r="V67" s="926"/>
      <c r="W67" s="913"/>
      <c r="X67" s="32"/>
      <c r="Y67" s="32"/>
      <c r="Z67" s="33"/>
      <c r="AA67" s="32"/>
      <c r="AB67" s="32"/>
    </row>
    <row r="68" spans="1:28" ht="18.75" customHeight="1" x14ac:dyDescent="0.25">
      <c r="A68" s="261"/>
      <c r="B68" s="32"/>
      <c r="C68" s="32"/>
      <c r="D68" s="32"/>
      <c r="E68" s="32"/>
      <c r="F68" s="916"/>
      <c r="G68" s="232">
        <v>6</v>
      </c>
      <c r="H68" s="357" t="s">
        <v>124</v>
      </c>
      <c r="I68" s="924"/>
      <c r="J68" s="925"/>
      <c r="K68" s="925"/>
      <c r="L68" s="925"/>
      <c r="M68" s="925"/>
      <c r="N68" s="925"/>
      <c r="O68" s="925"/>
      <c r="P68" s="925"/>
      <c r="Q68" s="925"/>
      <c r="R68" s="925"/>
      <c r="S68" s="925"/>
      <c r="T68" s="925"/>
      <c r="U68" s="925"/>
      <c r="V68" s="926"/>
      <c r="W68" s="913"/>
      <c r="X68" s="32"/>
      <c r="Y68" s="32"/>
      <c r="Z68" s="33"/>
      <c r="AA68" s="32"/>
      <c r="AB68" s="32"/>
    </row>
    <row r="69" spans="1:28" ht="18.75" customHeight="1" x14ac:dyDescent="0.25">
      <c r="A69" s="261"/>
      <c r="B69" s="32"/>
      <c r="C69" s="32"/>
      <c r="D69" s="32"/>
      <c r="E69" s="32"/>
      <c r="F69" s="916"/>
      <c r="G69" s="232">
        <v>7</v>
      </c>
      <c r="H69" s="358" t="s">
        <v>125</v>
      </c>
      <c r="I69" s="924"/>
      <c r="J69" s="925"/>
      <c r="K69" s="925"/>
      <c r="L69" s="925"/>
      <c r="M69" s="925"/>
      <c r="N69" s="925"/>
      <c r="O69" s="925"/>
      <c r="P69" s="925"/>
      <c r="Q69" s="925"/>
      <c r="R69" s="925"/>
      <c r="S69" s="925"/>
      <c r="T69" s="925"/>
      <c r="U69" s="925"/>
      <c r="V69" s="926"/>
      <c r="W69" s="913"/>
      <c r="X69" s="32"/>
      <c r="Y69" s="32"/>
      <c r="Z69" s="33"/>
      <c r="AA69" s="32"/>
      <c r="AB69" s="32"/>
    </row>
    <row r="70" spans="1:28" ht="18.75" customHeight="1" thickBot="1" x14ac:dyDescent="0.3">
      <c r="A70" s="261"/>
      <c r="B70" s="32"/>
      <c r="C70" s="32"/>
      <c r="D70" s="32"/>
      <c r="E70" s="32"/>
      <c r="F70" s="917"/>
      <c r="G70" s="233">
        <v>8</v>
      </c>
      <c r="H70" s="359" t="s">
        <v>126</v>
      </c>
      <c r="I70" s="927"/>
      <c r="J70" s="928"/>
      <c r="K70" s="928"/>
      <c r="L70" s="928"/>
      <c r="M70" s="928"/>
      <c r="N70" s="928"/>
      <c r="O70" s="928"/>
      <c r="P70" s="928"/>
      <c r="Q70" s="928"/>
      <c r="R70" s="928"/>
      <c r="S70" s="928"/>
      <c r="T70" s="928"/>
      <c r="U70" s="928"/>
      <c r="V70" s="929"/>
      <c r="W70" s="914"/>
      <c r="X70" s="32"/>
      <c r="Y70" s="32"/>
      <c r="Z70" s="33"/>
      <c r="AA70" s="32"/>
      <c r="AB70" s="32"/>
    </row>
    <row r="71" spans="1:28" x14ac:dyDescent="0.25">
      <c r="B71" s="4"/>
      <c r="C71" s="4"/>
      <c r="D71" s="4"/>
      <c r="E71" s="4"/>
      <c r="F71" s="4"/>
      <c r="G71" s="6"/>
      <c r="H71" s="6"/>
      <c r="I71" s="6"/>
      <c r="J71" s="6"/>
      <c r="K71" s="6"/>
      <c r="L71" s="6"/>
      <c r="M71" s="4"/>
      <c r="N71" s="4"/>
      <c r="O71" s="4"/>
      <c r="P71" s="4"/>
      <c r="Q71" s="4"/>
      <c r="R71" s="4"/>
      <c r="S71" s="4"/>
      <c r="T71" s="4"/>
      <c r="U71" s="4"/>
      <c r="V71" s="4"/>
      <c r="W71" s="4"/>
      <c r="X71" s="4"/>
      <c r="Y71" s="4"/>
      <c r="Z71" s="6"/>
      <c r="AA71" s="4"/>
      <c r="AB71" s="4"/>
    </row>
  </sheetData>
  <sheetProtection autoFilter="0"/>
  <autoFilter ref="E8:E51" xr:uid="{00000000-0009-0000-0000-00001F000000}"/>
  <mergeCells count="24">
    <mergeCell ref="Z7:Z8"/>
    <mergeCell ref="AA7:AA8"/>
    <mergeCell ref="AB7:AB8"/>
    <mergeCell ref="W62:W70"/>
    <mergeCell ref="F63:F70"/>
    <mergeCell ref="I63:V63"/>
    <mergeCell ref="I64:V64"/>
    <mergeCell ref="I65:V65"/>
    <mergeCell ref="I66:V66"/>
    <mergeCell ref="I67:V67"/>
    <mergeCell ref="I68:V68"/>
    <mergeCell ref="I69:V69"/>
    <mergeCell ref="I70:V70"/>
    <mergeCell ref="O7:V7"/>
    <mergeCell ref="E2:E3"/>
    <mergeCell ref="G2:AB2"/>
    <mergeCell ref="G3:AB3"/>
    <mergeCell ref="G4:AB4"/>
    <mergeCell ref="G5:AB5"/>
    <mergeCell ref="B7:B8"/>
    <mergeCell ref="C7:C8"/>
    <mergeCell ref="D7:D8"/>
    <mergeCell ref="E7:E8"/>
    <mergeCell ref="G7:N7"/>
  </mergeCells>
  <conditionalFormatting sqref="Y51 B11:B49 C41:E51 B10:F10 F41:F49 Y37:Y49 W10:X51 AA10:AB51 AD10:AG51 C11:F40">
    <cfRule type="expression" dxfId="188" priority="11">
      <formula>AND($B10&lt;&gt;"",$B11="")</formula>
    </cfRule>
    <cfRule type="expression" dxfId="187" priority="12">
      <formula>$B10=""</formula>
    </cfRule>
  </conditionalFormatting>
  <conditionalFormatting sqref="AA11:AA51">
    <cfRule type="expression" dxfId="186" priority="13">
      <formula>AND($B10&lt;&gt;"",$B11="")</formula>
    </cfRule>
  </conditionalFormatting>
  <conditionalFormatting sqref="G52:V52">
    <cfRule type="expression" dxfId="185" priority="10">
      <formula>COUNTIF($G52:$N52,G52)&gt;1</formula>
    </cfRule>
  </conditionalFormatting>
  <conditionalFormatting sqref="B51 B52:Z52 AB52">
    <cfRule type="expression" dxfId="184" priority="14">
      <formula>AND($B51&lt;&gt;"",$B53="")</formula>
    </cfRule>
    <cfRule type="expression" dxfId="183" priority="15">
      <formula>$B51=""</formula>
    </cfRule>
  </conditionalFormatting>
  <conditionalFormatting sqref="AD52:AG52">
    <cfRule type="expression" dxfId="182" priority="16">
      <formula>AND($B51&lt;&gt;"",$B53="")</formula>
    </cfRule>
    <cfRule type="expression" dxfId="181" priority="17">
      <formula>$B51=""</formula>
    </cfRule>
  </conditionalFormatting>
  <conditionalFormatting sqref="B50 F50:F51 Y50">
    <cfRule type="expression" dxfId="180" priority="18">
      <formula>AND($B50&lt;&gt;"",#REF!="")</formula>
    </cfRule>
    <cfRule type="expression" dxfId="179" priority="19">
      <formula>$B50=""</formula>
    </cfRule>
  </conditionalFormatting>
  <conditionalFormatting sqref="G33:V51 R10:V32">
    <cfRule type="cellIs" dxfId="178" priority="6" operator="lessThan">
      <formula>76</formula>
    </cfRule>
  </conditionalFormatting>
  <conditionalFormatting sqref="Z10:Z51">
    <cfRule type="cellIs" dxfId="177" priority="5" operator="lessThan">
      <formula>76</formula>
    </cfRule>
  </conditionalFormatting>
  <conditionalFormatting sqref="Z10:Z32">
    <cfRule type="cellIs" dxfId="176" priority="1" operator="lessThan">
      <formula>76</formula>
    </cfRule>
    <cfRule type="cellIs" dxfId="175" priority="3" operator="lessThan">
      <formula>76</formula>
    </cfRule>
  </conditionalFormatting>
  <conditionalFormatting sqref="G10:Q32">
    <cfRule type="cellIs" dxfId="174" priority="2" operator="lessThan">
      <formula>76</formula>
    </cfRule>
  </conditionalFormatting>
  <dataValidations count="6">
    <dataValidation allowBlank="1" showInputMessage="1" showErrorMessage="1" prompt="Bobot Nilai" sqref="W6:Y6" xr:uid="{00000000-0002-0000-1F00-000000000000}"/>
    <dataValidation allowBlank="1" showInputMessage="1" showErrorMessage="1" prompt="Mohon diisi Bobot Nilai" sqref="Y8 W8" xr:uid="{00000000-0002-0000-1F00-000001000000}"/>
    <dataValidation allowBlank="1" showInputMessage="1" showErrorMessage="1" prompt="Mohon diisi Bobot Nilai. Jika tidak Melakukan penilaian Sumatif silahkan tulis Bobot Nilai 0" sqref="X8" xr:uid="{00000000-0002-0000-1F00-000002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37:H52 I33:N52" xr:uid="{00000000-0002-0000-1F00-000003000000}">
      <formula1>AND(G33&gt;0,G33&lt;=101,COUNTIF($G33:$N33,G33)=1)</formula1>
    </dataValidation>
    <dataValidation type="custom" allowBlank="1" showInputMessage="1" showErrorMessage="1" error="Ada nilai yang sama Bro!" prompt="JIKA ADA NILAI SUMATIF YANG SAMA, MAKA NILAI SUMATIF YG LAIN DITAMBAH angka 1-4 dibelakang koma. Misalnya 82 dan 82,2" sqref="T10:V52 O37:S52" xr:uid="{00000000-0002-0000-1F00-000004000000}">
      <formula1>AND(O10&gt;0,O10&lt;=101,COUNTIF($O10:$V10,O10)=1)</formula1>
    </dataValidation>
    <dataValidation type="whole" allowBlank="1" showInputMessage="1" showErrorMessage="1" errorTitle="Petunjuk" error="Nilai 0-100" prompt="Isikan Nilai Sumatif Akhir Semester Siswa" sqref="Y37:Y52" xr:uid="{00000000-0002-0000-1F00-000005000000}">
      <formula1>0</formula1>
      <formula2>100</formula2>
    </dataValidation>
  </dataValidations>
  <hyperlinks>
    <hyperlink ref="W62:W70" location="AKA!G9" display="          KEMBALI KE ATAS" xr:uid="{00000000-0004-0000-1F00-000000000000}"/>
    <hyperlink ref="E5" location="AKA!I62" display="KLIK DISINI UNTUK MENULIS TUJUAN PEMBELAJARAN" xr:uid="{00000000-0004-0000-1F00-000001000000}"/>
  </hyperlinks>
  <printOptions horizontalCentered="1"/>
  <pageMargins left="0.15748031496062992" right="0.11811023622047245" top="0.98425196850393704" bottom="0.31496062992125984" header="0.31496062992125984" footer="0.15748031496062992"/>
  <pageSetup paperSize="10000" scale="70" orientation="landscape" horizontalDpi="0" verticalDpi="0"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AI71"/>
  <sheetViews>
    <sheetView zoomScaleNormal="100" workbookViewId="0">
      <pane xSplit="6" ySplit="8" topLeftCell="G30" activePane="bottomRight" state="frozen"/>
      <selection pane="topRight" activeCell="G1" sqref="G1"/>
      <selection pane="bottomLeft" activeCell="A8" sqref="A8"/>
      <selection pane="bottomRight" activeCell="U12" sqref="U12"/>
    </sheetView>
  </sheetViews>
  <sheetFormatPr defaultColWidth="9.140625" defaultRowHeight="15" x14ac:dyDescent="0.25"/>
  <cols>
    <col min="1" max="1" width="1.7109375" style="7" customWidth="1"/>
    <col min="2" max="2" width="3.85546875" style="7" customWidth="1"/>
    <col min="3" max="3" width="5.7109375" style="7" customWidth="1"/>
    <col min="4" max="4" width="13.5703125" style="7" customWidth="1"/>
    <col min="5" max="5" width="30.42578125" style="7" customWidth="1"/>
    <col min="6" max="22" width="4" style="7" customWidth="1"/>
    <col min="23" max="25" width="5.28515625" style="7" customWidth="1"/>
    <col min="26" max="26" width="6.42578125" style="7" customWidth="1"/>
    <col min="27" max="28" width="36.7109375" style="7" customWidth="1"/>
    <col min="29" max="29" width="5.7109375" style="7" customWidth="1"/>
    <col min="30" max="16384" width="9.140625" style="7"/>
  </cols>
  <sheetData>
    <row r="1" spans="1:35" x14ac:dyDescent="0.25">
      <c r="A1" s="260"/>
      <c r="B1" s="260"/>
      <c r="C1" s="260"/>
      <c r="D1" s="260"/>
      <c r="E1" s="260"/>
      <c r="F1" s="260"/>
      <c r="G1" s="260"/>
      <c r="H1" s="260"/>
      <c r="I1" s="260"/>
      <c r="J1" s="260"/>
      <c r="K1" s="260"/>
      <c r="L1" s="260"/>
      <c r="M1" s="260"/>
      <c r="N1" s="260"/>
      <c r="O1" s="260"/>
      <c r="P1" s="260"/>
      <c r="Q1" s="260"/>
      <c r="R1" s="260"/>
      <c r="S1" s="260"/>
      <c r="T1" s="260"/>
      <c r="U1" s="260"/>
      <c r="V1" s="260"/>
      <c r="W1" s="260"/>
      <c r="X1" s="260"/>
      <c r="Y1" s="260"/>
      <c r="Z1" s="260"/>
      <c r="AA1" s="260"/>
      <c r="AB1" s="260"/>
    </row>
    <row r="2" spans="1:35" ht="28.5" customHeight="1" x14ac:dyDescent="0.25">
      <c r="A2" s="261"/>
      <c r="B2" s="485"/>
      <c r="C2" s="486"/>
      <c r="D2" s="486"/>
      <c r="E2" s="901" t="s">
        <v>309</v>
      </c>
      <c r="F2" s="487"/>
      <c r="G2" s="903" t="s">
        <v>279</v>
      </c>
      <c r="H2" s="903"/>
      <c r="I2" s="903"/>
      <c r="J2" s="903"/>
      <c r="K2" s="903"/>
      <c r="L2" s="903"/>
      <c r="M2" s="903"/>
      <c r="N2" s="903"/>
      <c r="O2" s="903"/>
      <c r="P2" s="903"/>
      <c r="Q2" s="903"/>
      <c r="R2" s="903"/>
      <c r="S2" s="903"/>
      <c r="T2" s="903"/>
      <c r="U2" s="903"/>
      <c r="V2" s="903"/>
      <c r="W2" s="903"/>
      <c r="X2" s="903"/>
      <c r="Y2" s="903"/>
      <c r="Z2" s="903"/>
      <c r="AA2" s="903"/>
      <c r="AB2" s="904"/>
    </row>
    <row r="3" spans="1:35" ht="21" thickBot="1" x14ac:dyDescent="0.3">
      <c r="A3" s="261"/>
      <c r="B3" s="488"/>
      <c r="C3" s="489"/>
      <c r="D3" s="489"/>
      <c r="E3" s="902"/>
      <c r="F3" s="454"/>
      <c r="G3" s="905" t="str">
        <f>Data!C20</f>
        <v>2024 / 2025</v>
      </c>
      <c r="H3" s="905"/>
      <c r="I3" s="905"/>
      <c r="J3" s="905"/>
      <c r="K3" s="905"/>
      <c r="L3" s="905"/>
      <c r="M3" s="905"/>
      <c r="N3" s="905"/>
      <c r="O3" s="905"/>
      <c r="P3" s="905"/>
      <c r="Q3" s="905"/>
      <c r="R3" s="905"/>
      <c r="S3" s="905"/>
      <c r="T3" s="905"/>
      <c r="U3" s="905"/>
      <c r="V3" s="905"/>
      <c r="W3" s="905"/>
      <c r="X3" s="905"/>
      <c r="Y3" s="905"/>
      <c r="Z3" s="905"/>
      <c r="AA3" s="905"/>
      <c r="AB3" s="906"/>
    </row>
    <row r="4" spans="1:35" ht="34.5" thickBot="1" x14ac:dyDescent="0.3">
      <c r="A4" s="261"/>
      <c r="B4" s="490"/>
      <c r="C4" s="491"/>
      <c r="D4" s="491"/>
      <c r="E4" s="455" t="s">
        <v>310</v>
      </c>
      <c r="F4" s="456"/>
      <c r="G4" s="907" t="str">
        <f>Menu!B21</f>
        <v>Ke NU an</v>
      </c>
      <c r="H4" s="907"/>
      <c r="I4" s="907"/>
      <c r="J4" s="907"/>
      <c r="K4" s="907"/>
      <c r="L4" s="907"/>
      <c r="M4" s="907"/>
      <c r="N4" s="907"/>
      <c r="O4" s="907"/>
      <c r="P4" s="907"/>
      <c r="Q4" s="907"/>
      <c r="R4" s="907"/>
      <c r="S4" s="907"/>
      <c r="T4" s="907"/>
      <c r="U4" s="907"/>
      <c r="V4" s="907"/>
      <c r="W4" s="907"/>
      <c r="X4" s="907"/>
      <c r="Y4" s="907"/>
      <c r="Z4" s="907"/>
      <c r="AA4" s="907"/>
      <c r="AB4" s="908"/>
    </row>
    <row r="5" spans="1:35" ht="34.5" customHeight="1" thickBot="1" x14ac:dyDescent="0.3">
      <c r="A5" s="261"/>
      <c r="B5" s="492"/>
      <c r="C5" s="493"/>
      <c r="D5" s="494"/>
      <c r="E5" s="457" t="s">
        <v>311</v>
      </c>
      <c r="F5" s="458"/>
      <c r="G5" s="905" t="s">
        <v>452</v>
      </c>
      <c r="H5" s="905"/>
      <c r="I5" s="905"/>
      <c r="J5" s="905"/>
      <c r="K5" s="905"/>
      <c r="L5" s="905"/>
      <c r="M5" s="905"/>
      <c r="N5" s="905"/>
      <c r="O5" s="905"/>
      <c r="P5" s="905"/>
      <c r="Q5" s="905"/>
      <c r="R5" s="905"/>
      <c r="S5" s="905"/>
      <c r="T5" s="905"/>
      <c r="U5" s="905"/>
      <c r="V5" s="905"/>
      <c r="W5" s="905"/>
      <c r="X5" s="905"/>
      <c r="Y5" s="905"/>
      <c r="Z5" s="905"/>
      <c r="AA5" s="905"/>
      <c r="AB5" s="906"/>
    </row>
    <row r="6" spans="1:35" s="179" customFormat="1" ht="20.25" x14ac:dyDescent="0.25">
      <c r="A6" s="261"/>
      <c r="B6" s="495"/>
      <c r="C6" s="496"/>
      <c r="D6" s="496"/>
      <c r="E6" s="496"/>
      <c r="F6" s="496"/>
      <c r="G6" s="497">
        <f t="shared" ref="G6:L6" si="0">IF(COUNT(G10:G51)&gt;0,1,"")</f>
        <v>1</v>
      </c>
      <c r="H6" s="497">
        <f t="shared" si="0"/>
        <v>1</v>
      </c>
      <c r="I6" s="497">
        <f t="shared" si="0"/>
        <v>1</v>
      </c>
      <c r="J6" s="497" t="str">
        <f t="shared" si="0"/>
        <v/>
      </c>
      <c r="K6" s="497" t="str">
        <f t="shared" si="0"/>
        <v/>
      </c>
      <c r="L6" s="497" t="str">
        <f t="shared" si="0"/>
        <v/>
      </c>
      <c r="M6" s="497"/>
      <c r="N6" s="497"/>
      <c r="O6" s="497">
        <f t="shared" ref="O6:T6" si="1">IF(COUNT(O10:O51)&gt;0,1,"")</f>
        <v>1</v>
      </c>
      <c r="P6" s="497">
        <f t="shared" si="1"/>
        <v>1</v>
      </c>
      <c r="Q6" s="497">
        <f t="shared" si="1"/>
        <v>1</v>
      </c>
      <c r="R6" s="497" t="str">
        <f t="shared" si="1"/>
        <v/>
      </c>
      <c r="S6" s="497" t="str">
        <f t="shared" si="1"/>
        <v/>
      </c>
      <c r="T6" s="497" t="str">
        <f t="shared" si="1"/>
        <v/>
      </c>
      <c r="U6" s="497"/>
      <c r="V6" s="497"/>
      <c r="W6" s="498">
        <f>SUM(G6:N6)</f>
        <v>3</v>
      </c>
      <c r="X6" s="498">
        <f>SUM(O6:V6)</f>
        <v>3</v>
      </c>
      <c r="Y6" s="498">
        <f>SUM(W8:Y8)</f>
        <v>3</v>
      </c>
      <c r="Z6" s="499"/>
      <c r="AA6" s="499"/>
      <c r="AB6" s="500"/>
    </row>
    <row r="7" spans="1:35" ht="33" customHeight="1" thickBot="1" x14ac:dyDescent="0.3">
      <c r="A7" s="261"/>
      <c r="B7" s="899" t="s">
        <v>0</v>
      </c>
      <c r="C7" s="899" t="s">
        <v>68</v>
      </c>
      <c r="D7" s="899" t="s">
        <v>69</v>
      </c>
      <c r="E7" s="899" t="s">
        <v>1</v>
      </c>
      <c r="F7" s="513" t="s">
        <v>14</v>
      </c>
      <c r="G7" s="900" t="s">
        <v>134</v>
      </c>
      <c r="H7" s="900"/>
      <c r="I7" s="900"/>
      <c r="J7" s="900"/>
      <c r="K7" s="900"/>
      <c r="L7" s="900"/>
      <c r="M7" s="900"/>
      <c r="N7" s="900"/>
      <c r="O7" s="930" t="s">
        <v>135</v>
      </c>
      <c r="P7" s="930"/>
      <c r="Q7" s="930"/>
      <c r="R7" s="930"/>
      <c r="S7" s="930"/>
      <c r="T7" s="930"/>
      <c r="U7" s="930"/>
      <c r="V7" s="930"/>
      <c r="W7" s="504" t="s">
        <v>312</v>
      </c>
      <c r="X7" s="504" t="s">
        <v>313</v>
      </c>
      <c r="Y7" s="504" t="s">
        <v>314</v>
      </c>
      <c r="Z7" s="909" t="s">
        <v>80</v>
      </c>
      <c r="AA7" s="910" t="s">
        <v>144</v>
      </c>
      <c r="AB7" s="911" t="s">
        <v>145</v>
      </c>
    </row>
    <row r="8" spans="1:35" ht="15.75" thickBot="1" x14ac:dyDescent="0.3">
      <c r="A8" s="261"/>
      <c r="B8" s="899"/>
      <c r="C8" s="899"/>
      <c r="D8" s="899"/>
      <c r="E8" s="899"/>
      <c r="F8" s="505"/>
      <c r="G8" s="506" t="str">
        <f>H63</f>
        <v>TP-1</v>
      </c>
      <c r="H8" s="506" t="str">
        <f>H64</f>
        <v>TP-2</v>
      </c>
      <c r="I8" s="506" t="str">
        <f>H65</f>
        <v>TP-3</v>
      </c>
      <c r="J8" s="506" t="str">
        <f>H66</f>
        <v>TP-4</v>
      </c>
      <c r="K8" s="506" t="str">
        <f>H67</f>
        <v>TP-5</v>
      </c>
      <c r="L8" s="506" t="str">
        <f>H68</f>
        <v>TP-6</v>
      </c>
      <c r="M8" s="506" t="str">
        <f>H69</f>
        <v>TP-7</v>
      </c>
      <c r="N8" s="506" t="str">
        <f>H70</f>
        <v>TP-8</v>
      </c>
      <c r="O8" s="507" t="s">
        <v>148</v>
      </c>
      <c r="P8" s="507" t="s">
        <v>149</v>
      </c>
      <c r="Q8" s="507" t="s">
        <v>150</v>
      </c>
      <c r="R8" s="507" t="s">
        <v>151</v>
      </c>
      <c r="S8" s="507" t="s">
        <v>152</v>
      </c>
      <c r="T8" s="507" t="s">
        <v>153</v>
      </c>
      <c r="U8" s="507" t="s">
        <v>154</v>
      </c>
      <c r="V8" s="507" t="s">
        <v>155</v>
      </c>
      <c r="W8" s="508">
        <v>1</v>
      </c>
      <c r="X8" s="508">
        <v>1</v>
      </c>
      <c r="Y8" s="508">
        <v>1</v>
      </c>
      <c r="Z8" s="909"/>
      <c r="AA8" s="910"/>
      <c r="AB8" s="911"/>
      <c r="AD8" s="459"/>
      <c r="AE8" s="459"/>
      <c r="AF8" s="459"/>
      <c r="AG8" s="459"/>
    </row>
    <row r="9" spans="1:35" ht="15.75" thickBot="1" x14ac:dyDescent="0.3">
      <c r="A9" s="261"/>
      <c r="B9" s="549">
        <v>1</v>
      </c>
      <c r="C9" s="549">
        <v>2</v>
      </c>
      <c r="D9" s="549">
        <v>3</v>
      </c>
      <c r="E9" s="549">
        <v>4</v>
      </c>
      <c r="F9" s="549">
        <v>5</v>
      </c>
      <c r="G9" s="587">
        <v>6</v>
      </c>
      <c r="H9" s="587">
        <v>7</v>
      </c>
      <c r="I9" s="587">
        <v>8</v>
      </c>
      <c r="J9" s="587">
        <v>9</v>
      </c>
      <c r="K9" s="587">
        <v>10</v>
      </c>
      <c r="L9" s="587">
        <v>11</v>
      </c>
      <c r="M9" s="587">
        <v>12</v>
      </c>
      <c r="N9" s="587">
        <v>13</v>
      </c>
      <c r="O9" s="587">
        <v>14</v>
      </c>
      <c r="P9" s="587">
        <v>15</v>
      </c>
      <c r="Q9" s="587">
        <v>16</v>
      </c>
      <c r="R9" s="549">
        <v>17</v>
      </c>
      <c r="S9" s="549">
        <v>18</v>
      </c>
      <c r="T9" s="549">
        <v>19</v>
      </c>
      <c r="U9" s="549">
        <v>20</v>
      </c>
      <c r="V9" s="549">
        <v>21</v>
      </c>
      <c r="W9" s="549">
        <v>22</v>
      </c>
      <c r="X9" s="549">
        <v>23</v>
      </c>
      <c r="Y9" s="587">
        <v>24</v>
      </c>
      <c r="Z9" s="549">
        <v>25</v>
      </c>
      <c r="AA9" s="549">
        <v>26</v>
      </c>
      <c r="AB9" s="549">
        <v>27</v>
      </c>
      <c r="AD9" s="383" t="s">
        <v>129</v>
      </c>
      <c r="AE9" s="383" t="s">
        <v>130</v>
      </c>
      <c r="AF9" s="509" t="s">
        <v>3</v>
      </c>
      <c r="AG9" s="460"/>
    </row>
    <row r="10" spans="1:35" ht="30" customHeight="1" x14ac:dyDescent="0.25">
      <c r="A10" s="261"/>
      <c r="B10" s="373">
        <v>1</v>
      </c>
      <c r="C10" s="351">
        <f>Data!F5</f>
        <v>2111</v>
      </c>
      <c r="D10" s="374" t="str">
        <f>Data!G5</f>
        <v>3109336136</v>
      </c>
      <c r="E10" s="374" t="str">
        <f>Data!H5</f>
        <v>AGA ALBANI ZAMIR</v>
      </c>
      <c r="F10" s="585" t="str">
        <f>Data!I5</f>
        <v>L</v>
      </c>
      <c r="G10" s="588">
        <v>97</v>
      </c>
      <c r="H10" s="588">
        <v>94</v>
      </c>
      <c r="I10" s="588">
        <v>95</v>
      </c>
      <c r="J10" s="582"/>
      <c r="K10" s="582"/>
      <c r="L10" s="582"/>
      <c r="M10" s="582"/>
      <c r="N10" s="582"/>
      <c r="O10" s="588">
        <v>91</v>
      </c>
      <c r="P10" s="588">
        <v>90</v>
      </c>
      <c r="Q10" s="588">
        <v>92</v>
      </c>
      <c r="R10" s="502"/>
      <c r="S10" s="501"/>
      <c r="T10" s="477"/>
      <c r="U10" s="477"/>
      <c r="V10" s="477"/>
      <c r="W10" s="478">
        <f>AVERAGE(G10:N10)</f>
        <v>95.333333333333329</v>
      </c>
      <c r="X10" s="590">
        <f>AVERAGE(O10:V10)</f>
        <v>91</v>
      </c>
      <c r="Y10" s="588">
        <v>44</v>
      </c>
      <c r="Z10" s="475">
        <f t="shared" ref="Z10:Z51" si="2">IFERROR(IF(OR(X10="",Y10=""),"",ROUND(((W10*$W$8)+(X10*$X$8)+(Y10*$Y$8))/$Y$6,0)),"")</f>
        <v>77</v>
      </c>
      <c r="AA10" s="378" t="str">
        <f t="shared" ref="AA10:AA51" si="3">IFERROR("Menunjukkan penguasaan"&amp; " dalam "&amp;(VLOOKUP(AF10,$G$63:$I$70,3)),"")</f>
        <v>Menunjukkan penguasaan dalam memahami sifat rasul dan kitab mu'tabarah</v>
      </c>
      <c r="AB10" s="379" t="str">
        <f t="shared" ref="AB10:AB51" si="4">IFERROR("Perlu bantuan dalam "&amp;(VLOOKUP(AG10,$G$63:$I$70,3)),"")</f>
        <v>Perlu bantuan dalam memahami seni terbangan</v>
      </c>
      <c r="AD10" s="377">
        <f t="shared" ref="AD10:AD51" si="5">MAX(G10:N10)</f>
        <v>97</v>
      </c>
      <c r="AE10" s="377">
        <f t="shared" ref="AE10:AE51" si="6">MIN(G10:N10)</f>
        <v>94</v>
      </c>
      <c r="AF10" s="377">
        <f t="shared" ref="AF10:AF51" si="7">MATCH(AD10,G10:N10,0)</f>
        <v>1</v>
      </c>
      <c r="AG10" s="377">
        <f t="shared" ref="AG10:AG51" si="8">MATCH(AE10,G10:N10,0)</f>
        <v>2</v>
      </c>
      <c r="AI10" s="484"/>
    </row>
    <row r="11" spans="1:35" ht="30" customHeight="1" x14ac:dyDescent="0.25">
      <c r="A11" s="261"/>
      <c r="B11" s="373">
        <v>2</v>
      </c>
      <c r="C11" s="124">
        <f>Data!F6</f>
        <v>2100</v>
      </c>
      <c r="D11" s="154" t="str">
        <f>Data!G6</f>
        <v>0108954708</v>
      </c>
      <c r="E11" s="154" t="str">
        <f>Data!H6</f>
        <v>AKBAR FIRLY MAULANA</v>
      </c>
      <c r="F11" s="586" t="str">
        <f>Data!I6</f>
        <v>L</v>
      </c>
      <c r="G11" s="588">
        <v>93</v>
      </c>
      <c r="H11" s="588">
        <v>94</v>
      </c>
      <c r="I11" s="588">
        <v>96</v>
      </c>
      <c r="J11" s="582"/>
      <c r="K11" s="582"/>
      <c r="L11" s="582"/>
      <c r="M11" s="582"/>
      <c r="N11" s="582"/>
      <c r="O11" s="588">
        <v>92</v>
      </c>
      <c r="P11" s="588">
        <v>91</v>
      </c>
      <c r="Q11" s="588">
        <v>94</v>
      </c>
      <c r="R11" s="473"/>
      <c r="S11" s="471"/>
      <c r="T11" s="472"/>
      <c r="U11" s="472"/>
      <c r="V11" s="472"/>
      <c r="W11" s="474">
        <f t="shared" ref="W11:W51" si="9">AVERAGE(G11:N11)</f>
        <v>94.333333333333329</v>
      </c>
      <c r="X11" s="591">
        <f t="shared" ref="X11:X51" si="10">AVERAGE(O11:V11)</f>
        <v>92.333333333333329</v>
      </c>
      <c r="Y11" s="588">
        <v>40</v>
      </c>
      <c r="Z11" s="475">
        <f t="shared" si="2"/>
        <v>76</v>
      </c>
      <c r="AA11" s="378" t="str">
        <f t="shared" si="3"/>
        <v>Menunjukkan penguasaan dalam memahami budaya bedug dan kenthongan sebagai penanda shalat</v>
      </c>
      <c r="AB11" s="379" t="str">
        <f t="shared" si="4"/>
        <v>Perlu bantuan dalam memahami sifat rasul dan kitab mu'tabarah</v>
      </c>
      <c r="AD11" s="377">
        <f t="shared" si="5"/>
        <v>96</v>
      </c>
      <c r="AE11" s="377">
        <f t="shared" si="6"/>
        <v>93</v>
      </c>
      <c r="AF11" s="377">
        <f t="shared" si="7"/>
        <v>3</v>
      </c>
      <c r="AG11" s="377">
        <f t="shared" si="8"/>
        <v>1</v>
      </c>
      <c r="AI11" s="484"/>
    </row>
    <row r="12" spans="1:35" ht="30" customHeight="1" x14ac:dyDescent="0.25">
      <c r="A12" s="261"/>
      <c r="B12" s="373">
        <v>3</v>
      </c>
      <c r="C12" s="124">
        <f>Data!F7</f>
        <v>2085</v>
      </c>
      <c r="D12" s="154" t="str">
        <f>Data!G7</f>
        <v>0093911821</v>
      </c>
      <c r="E12" s="154" t="str">
        <f>Data!H7</f>
        <v>ALVINO EWALDO</v>
      </c>
      <c r="F12" s="586" t="str">
        <f>Data!I7</f>
        <v>L</v>
      </c>
      <c r="G12" s="588">
        <v>87</v>
      </c>
      <c r="H12" s="588">
        <v>90</v>
      </c>
      <c r="I12" s="588">
        <v>88</v>
      </c>
      <c r="J12" s="582"/>
      <c r="K12" s="582"/>
      <c r="L12" s="582"/>
      <c r="M12" s="582"/>
      <c r="N12" s="582"/>
      <c r="O12" s="588">
        <v>86</v>
      </c>
      <c r="P12" s="588">
        <v>86</v>
      </c>
      <c r="Q12" s="588">
        <v>86</v>
      </c>
      <c r="R12" s="473"/>
      <c r="S12" s="471"/>
      <c r="T12" s="472"/>
      <c r="U12" s="472"/>
      <c r="V12" s="472"/>
      <c r="W12" s="474">
        <f t="shared" si="9"/>
        <v>88.333333333333329</v>
      </c>
      <c r="X12" s="591">
        <f t="shared" si="10"/>
        <v>86</v>
      </c>
      <c r="Y12" s="588">
        <v>56</v>
      </c>
      <c r="Z12" s="475">
        <f t="shared" si="2"/>
        <v>77</v>
      </c>
      <c r="AA12" s="378" t="str">
        <f t="shared" si="3"/>
        <v>Menunjukkan penguasaan dalam memahami seni terbangan</v>
      </c>
      <c r="AB12" s="379" t="str">
        <f t="shared" si="4"/>
        <v>Perlu bantuan dalam memahami sifat rasul dan kitab mu'tabarah</v>
      </c>
      <c r="AD12" s="377">
        <f t="shared" si="5"/>
        <v>90</v>
      </c>
      <c r="AE12" s="377">
        <f t="shared" si="6"/>
        <v>87</v>
      </c>
      <c r="AF12" s="377">
        <f t="shared" si="7"/>
        <v>2</v>
      </c>
      <c r="AG12" s="377">
        <f t="shared" si="8"/>
        <v>1</v>
      </c>
      <c r="AI12" s="484"/>
    </row>
    <row r="13" spans="1:35" ht="30" customHeight="1" x14ac:dyDescent="0.25">
      <c r="A13" s="261"/>
      <c r="B13" s="373">
        <v>4</v>
      </c>
      <c r="C13" s="124">
        <f>Data!F8</f>
        <v>2075</v>
      </c>
      <c r="D13" s="154" t="str">
        <f>Data!G8</f>
        <v>0098772064</v>
      </c>
      <c r="E13" s="154" t="str">
        <f>Data!H8</f>
        <v>AURA SUCI RAMADHANI</v>
      </c>
      <c r="F13" s="586" t="str">
        <f>Data!I8</f>
        <v>P</v>
      </c>
      <c r="G13" s="588">
        <v>95</v>
      </c>
      <c r="H13" s="588">
        <v>100</v>
      </c>
      <c r="I13" s="588">
        <v>93</v>
      </c>
      <c r="J13" s="582"/>
      <c r="K13" s="582"/>
      <c r="L13" s="582"/>
      <c r="M13" s="582"/>
      <c r="N13" s="582"/>
      <c r="O13" s="588">
        <v>90</v>
      </c>
      <c r="P13" s="588">
        <v>96</v>
      </c>
      <c r="Q13" s="588">
        <v>98</v>
      </c>
      <c r="R13" s="473"/>
      <c r="S13" s="471"/>
      <c r="T13" s="472"/>
      <c r="U13" s="472"/>
      <c r="V13" s="472"/>
      <c r="W13" s="474">
        <f t="shared" si="9"/>
        <v>96</v>
      </c>
      <c r="X13" s="591">
        <f t="shared" si="10"/>
        <v>94.666666666666671</v>
      </c>
      <c r="Y13" s="588">
        <v>60</v>
      </c>
      <c r="Z13" s="475">
        <f t="shared" si="2"/>
        <v>84</v>
      </c>
      <c r="AA13" s="378" t="str">
        <f t="shared" si="3"/>
        <v>Menunjukkan penguasaan dalam memahami seni terbangan</v>
      </c>
      <c r="AB13" s="379" t="str">
        <f t="shared" si="4"/>
        <v>Perlu bantuan dalam memahami budaya bedug dan kenthongan sebagai penanda shalat</v>
      </c>
      <c r="AD13" s="377">
        <f t="shared" si="5"/>
        <v>100</v>
      </c>
      <c r="AE13" s="377">
        <f t="shared" si="6"/>
        <v>93</v>
      </c>
      <c r="AF13" s="377">
        <f t="shared" si="7"/>
        <v>2</v>
      </c>
      <c r="AG13" s="377">
        <f t="shared" si="8"/>
        <v>3</v>
      </c>
      <c r="AI13" s="484"/>
    </row>
    <row r="14" spans="1:35" ht="30" customHeight="1" x14ac:dyDescent="0.25">
      <c r="A14" s="261"/>
      <c r="B14" s="373">
        <v>5</v>
      </c>
      <c r="C14" s="124">
        <f>Data!F9</f>
        <v>2086</v>
      </c>
      <c r="D14" s="154" t="str">
        <f>Data!G9</f>
        <v>0103867888</v>
      </c>
      <c r="E14" s="154" t="str">
        <f>Data!H9</f>
        <v>AYU SAFNA</v>
      </c>
      <c r="F14" s="586" t="str">
        <f>Data!I9</f>
        <v>P</v>
      </c>
      <c r="G14" s="588">
        <v>91</v>
      </c>
      <c r="H14" s="588">
        <v>100</v>
      </c>
      <c r="I14" s="588">
        <v>98</v>
      </c>
      <c r="J14" s="582"/>
      <c r="K14" s="582"/>
      <c r="L14" s="582"/>
      <c r="M14" s="582"/>
      <c r="N14" s="582"/>
      <c r="O14" s="588">
        <v>86</v>
      </c>
      <c r="P14" s="588">
        <v>96</v>
      </c>
      <c r="Q14" s="588">
        <v>98</v>
      </c>
      <c r="R14" s="473"/>
      <c r="S14" s="471"/>
      <c r="T14" s="472"/>
      <c r="U14" s="472"/>
      <c r="V14" s="472"/>
      <c r="W14" s="474">
        <f t="shared" si="9"/>
        <v>96.333333333333329</v>
      </c>
      <c r="X14" s="591">
        <f t="shared" si="10"/>
        <v>93.333333333333329</v>
      </c>
      <c r="Y14" s="588">
        <v>51</v>
      </c>
      <c r="Z14" s="475">
        <f t="shared" si="2"/>
        <v>80</v>
      </c>
      <c r="AA14" s="378" t="str">
        <f t="shared" si="3"/>
        <v>Menunjukkan penguasaan dalam memahami seni terbangan</v>
      </c>
      <c r="AB14" s="379" t="str">
        <f t="shared" si="4"/>
        <v>Perlu bantuan dalam memahami sifat rasul dan kitab mu'tabarah</v>
      </c>
      <c r="AD14" s="377">
        <f t="shared" si="5"/>
        <v>100</v>
      </c>
      <c r="AE14" s="377">
        <f t="shared" si="6"/>
        <v>91</v>
      </c>
      <c r="AF14" s="377">
        <f t="shared" si="7"/>
        <v>2</v>
      </c>
      <c r="AG14" s="377">
        <f t="shared" si="8"/>
        <v>1</v>
      </c>
    </row>
    <row r="15" spans="1:35" ht="30" customHeight="1" x14ac:dyDescent="0.25">
      <c r="A15" s="261"/>
      <c r="B15" s="373">
        <v>6</v>
      </c>
      <c r="C15" s="124">
        <f>Data!F10</f>
        <v>2089</v>
      </c>
      <c r="D15" s="154" t="str">
        <f>Data!G10</f>
        <v>3098656100</v>
      </c>
      <c r="E15" s="154" t="str">
        <f>Data!H10</f>
        <v>DEWI AYU NURHALIZA</v>
      </c>
      <c r="F15" s="586" t="str">
        <f>Data!I10</f>
        <v>P</v>
      </c>
      <c r="G15" s="588">
        <v>93</v>
      </c>
      <c r="H15" s="588">
        <v>89</v>
      </c>
      <c r="I15" s="588">
        <v>100</v>
      </c>
      <c r="J15" s="582"/>
      <c r="K15" s="582"/>
      <c r="L15" s="582"/>
      <c r="M15" s="582"/>
      <c r="N15" s="582"/>
      <c r="O15" s="588">
        <v>88</v>
      </c>
      <c r="P15" s="588">
        <v>86</v>
      </c>
      <c r="Q15" s="588">
        <v>98</v>
      </c>
      <c r="R15" s="473"/>
      <c r="S15" s="471"/>
      <c r="T15" s="472"/>
      <c r="U15" s="472"/>
      <c r="V15" s="472"/>
      <c r="W15" s="474">
        <f t="shared" si="9"/>
        <v>94</v>
      </c>
      <c r="X15" s="591">
        <f t="shared" si="10"/>
        <v>90.666666666666671</v>
      </c>
      <c r="Y15" s="588">
        <v>51</v>
      </c>
      <c r="Z15" s="475">
        <f t="shared" si="2"/>
        <v>79</v>
      </c>
      <c r="AA15" s="378" t="str">
        <f t="shared" si="3"/>
        <v>Menunjukkan penguasaan dalam memahami budaya bedug dan kenthongan sebagai penanda shalat</v>
      </c>
      <c r="AB15" s="379" t="str">
        <f t="shared" si="4"/>
        <v>Perlu bantuan dalam memahami seni terbangan</v>
      </c>
      <c r="AD15" s="377">
        <f t="shared" si="5"/>
        <v>100</v>
      </c>
      <c r="AE15" s="377">
        <f t="shared" si="6"/>
        <v>89</v>
      </c>
      <c r="AF15" s="377">
        <f t="shared" si="7"/>
        <v>3</v>
      </c>
      <c r="AG15" s="377">
        <f t="shared" si="8"/>
        <v>2</v>
      </c>
    </row>
    <row r="16" spans="1:35" ht="30" customHeight="1" x14ac:dyDescent="0.25">
      <c r="A16" s="261"/>
      <c r="B16" s="373">
        <v>7</v>
      </c>
      <c r="C16" s="124">
        <f>Data!F11</f>
        <v>2115</v>
      </c>
      <c r="D16" s="154" t="str">
        <f>Data!G11</f>
        <v>0105966564</v>
      </c>
      <c r="E16" s="154" t="str">
        <f>Data!H11</f>
        <v xml:space="preserve">FADLY ARYA PUTRA </v>
      </c>
      <c r="F16" s="586" t="str">
        <f>Data!I11</f>
        <v>L</v>
      </c>
      <c r="G16" s="588">
        <v>100</v>
      </c>
      <c r="H16" s="588">
        <v>92</v>
      </c>
      <c r="I16" s="588">
        <v>90</v>
      </c>
      <c r="J16" s="582"/>
      <c r="K16" s="582"/>
      <c r="L16" s="582"/>
      <c r="M16" s="582"/>
      <c r="N16" s="582"/>
      <c r="O16" s="588">
        <v>98</v>
      </c>
      <c r="P16" s="588">
        <v>87</v>
      </c>
      <c r="Q16" s="588">
        <v>86</v>
      </c>
      <c r="R16" s="473"/>
      <c r="S16" s="471"/>
      <c r="T16" s="472"/>
      <c r="U16" s="472"/>
      <c r="V16" s="472"/>
      <c r="W16" s="474">
        <f t="shared" si="9"/>
        <v>94</v>
      </c>
      <c r="X16" s="591">
        <f t="shared" si="10"/>
        <v>90.333333333333329</v>
      </c>
      <c r="Y16" s="588">
        <v>55</v>
      </c>
      <c r="Z16" s="475">
        <f t="shared" si="2"/>
        <v>80</v>
      </c>
      <c r="AA16" s="378" t="str">
        <f t="shared" si="3"/>
        <v>Menunjukkan penguasaan dalam memahami sifat rasul dan kitab mu'tabarah</v>
      </c>
      <c r="AB16" s="379" t="str">
        <f t="shared" si="4"/>
        <v>Perlu bantuan dalam memahami budaya bedug dan kenthongan sebagai penanda shalat</v>
      </c>
      <c r="AD16" s="377">
        <f t="shared" si="5"/>
        <v>100</v>
      </c>
      <c r="AE16" s="377">
        <f t="shared" si="6"/>
        <v>90</v>
      </c>
      <c r="AF16" s="377">
        <f t="shared" si="7"/>
        <v>1</v>
      </c>
      <c r="AG16" s="377">
        <f t="shared" si="8"/>
        <v>3</v>
      </c>
    </row>
    <row r="17" spans="1:33" ht="30" customHeight="1" x14ac:dyDescent="0.25">
      <c r="A17" s="261"/>
      <c r="B17" s="373">
        <v>8</v>
      </c>
      <c r="C17" s="124">
        <f>Data!F12</f>
        <v>2082</v>
      </c>
      <c r="D17" s="154" t="str">
        <f>Data!G12</f>
        <v>3092203012</v>
      </c>
      <c r="E17" s="154" t="str">
        <f>Data!H12</f>
        <v>ILHAM MAULANA</v>
      </c>
      <c r="F17" s="586" t="str">
        <f>Data!I12</f>
        <v>L</v>
      </c>
      <c r="G17" s="588">
        <v>100</v>
      </c>
      <c r="H17" s="588">
        <v>89</v>
      </c>
      <c r="I17" s="588">
        <v>87</v>
      </c>
      <c r="J17" s="582"/>
      <c r="K17" s="582"/>
      <c r="L17" s="582"/>
      <c r="M17" s="582"/>
      <c r="N17" s="582"/>
      <c r="O17" s="588">
        <v>98</v>
      </c>
      <c r="P17" s="588">
        <v>86</v>
      </c>
      <c r="Q17" s="588">
        <v>86</v>
      </c>
      <c r="R17" s="473"/>
      <c r="S17" s="471"/>
      <c r="T17" s="472"/>
      <c r="U17" s="472"/>
      <c r="V17" s="472"/>
      <c r="W17" s="474">
        <f t="shared" si="9"/>
        <v>92</v>
      </c>
      <c r="X17" s="591">
        <f t="shared" si="10"/>
        <v>90</v>
      </c>
      <c r="Y17" s="588">
        <v>53</v>
      </c>
      <c r="Z17" s="475">
        <f t="shared" si="2"/>
        <v>78</v>
      </c>
      <c r="AA17" s="378" t="str">
        <f t="shared" si="3"/>
        <v>Menunjukkan penguasaan dalam memahami sifat rasul dan kitab mu'tabarah</v>
      </c>
      <c r="AB17" s="379" t="str">
        <f t="shared" si="4"/>
        <v>Perlu bantuan dalam memahami budaya bedug dan kenthongan sebagai penanda shalat</v>
      </c>
      <c r="AD17" s="377">
        <f t="shared" si="5"/>
        <v>100</v>
      </c>
      <c r="AE17" s="377">
        <f t="shared" si="6"/>
        <v>87</v>
      </c>
      <c r="AF17" s="377">
        <f t="shared" si="7"/>
        <v>1</v>
      </c>
      <c r="AG17" s="377">
        <f t="shared" si="8"/>
        <v>3</v>
      </c>
    </row>
    <row r="18" spans="1:33" ht="30" customHeight="1" x14ac:dyDescent="0.25">
      <c r="A18" s="261"/>
      <c r="B18" s="373">
        <v>9</v>
      </c>
      <c r="C18" s="124">
        <f>Data!F13</f>
        <v>2088</v>
      </c>
      <c r="D18" s="154" t="str">
        <f>Data!G13</f>
        <v>3106632526</v>
      </c>
      <c r="E18" s="154" t="str">
        <f>Data!H13</f>
        <v>INDAH VIOLAFITRA</v>
      </c>
      <c r="F18" s="586" t="str">
        <f>Data!I13</f>
        <v>P</v>
      </c>
      <c r="G18" s="588">
        <v>95</v>
      </c>
      <c r="H18" s="588">
        <v>93</v>
      </c>
      <c r="I18" s="588">
        <v>96</v>
      </c>
      <c r="J18" s="582"/>
      <c r="K18" s="582"/>
      <c r="L18" s="582"/>
      <c r="M18" s="582"/>
      <c r="N18" s="582"/>
      <c r="O18" s="588">
        <v>93</v>
      </c>
      <c r="P18" s="588">
        <v>91</v>
      </c>
      <c r="Q18" s="588">
        <v>94</v>
      </c>
      <c r="R18" s="473"/>
      <c r="S18" s="471"/>
      <c r="T18" s="472"/>
      <c r="U18" s="472"/>
      <c r="V18" s="472"/>
      <c r="W18" s="474">
        <f t="shared" si="9"/>
        <v>94.666666666666671</v>
      </c>
      <c r="X18" s="591">
        <f t="shared" si="10"/>
        <v>92.666666666666671</v>
      </c>
      <c r="Y18" s="588">
        <v>40</v>
      </c>
      <c r="Z18" s="475">
        <f t="shared" si="2"/>
        <v>76</v>
      </c>
      <c r="AA18" s="378" t="str">
        <f t="shared" si="3"/>
        <v>Menunjukkan penguasaan dalam memahami budaya bedug dan kenthongan sebagai penanda shalat</v>
      </c>
      <c r="AB18" s="379" t="str">
        <f t="shared" si="4"/>
        <v>Perlu bantuan dalam memahami seni terbangan</v>
      </c>
      <c r="AD18" s="377">
        <f t="shared" si="5"/>
        <v>96</v>
      </c>
      <c r="AE18" s="377">
        <f t="shared" si="6"/>
        <v>93</v>
      </c>
      <c r="AF18" s="377">
        <f t="shared" si="7"/>
        <v>3</v>
      </c>
      <c r="AG18" s="377">
        <f t="shared" si="8"/>
        <v>2</v>
      </c>
    </row>
    <row r="19" spans="1:33" ht="30" customHeight="1" x14ac:dyDescent="0.25">
      <c r="A19" s="261"/>
      <c r="B19" s="373">
        <v>10</v>
      </c>
      <c r="C19" s="124">
        <f>Data!F14</f>
        <v>2109</v>
      </c>
      <c r="D19" s="154" t="str">
        <f>Data!G14</f>
        <v>3092608052</v>
      </c>
      <c r="E19" s="154" t="str">
        <f>Data!H14</f>
        <v>KEVIN FAHREZI</v>
      </c>
      <c r="F19" s="586" t="str">
        <f>Data!I14</f>
        <v>L</v>
      </c>
      <c r="G19" s="588">
        <v>97</v>
      </c>
      <c r="H19" s="588">
        <v>94</v>
      </c>
      <c r="I19" s="588">
        <v>95</v>
      </c>
      <c r="J19" s="582"/>
      <c r="K19" s="582"/>
      <c r="L19" s="582"/>
      <c r="M19" s="582"/>
      <c r="N19" s="582"/>
      <c r="O19" s="588">
        <v>97</v>
      </c>
      <c r="P19" s="588">
        <v>91</v>
      </c>
      <c r="Q19" s="588">
        <v>93</v>
      </c>
      <c r="R19" s="473"/>
      <c r="S19" s="471"/>
      <c r="T19" s="472"/>
      <c r="U19" s="472"/>
      <c r="V19" s="472"/>
      <c r="W19" s="474">
        <f t="shared" si="9"/>
        <v>95.333333333333329</v>
      </c>
      <c r="X19" s="591">
        <f t="shared" si="10"/>
        <v>93.666666666666671</v>
      </c>
      <c r="Y19" s="588">
        <v>40</v>
      </c>
      <c r="Z19" s="475">
        <f t="shared" si="2"/>
        <v>76</v>
      </c>
      <c r="AA19" s="378" t="str">
        <f t="shared" si="3"/>
        <v>Menunjukkan penguasaan dalam memahami sifat rasul dan kitab mu'tabarah</v>
      </c>
      <c r="AB19" s="379" t="str">
        <f t="shared" si="4"/>
        <v>Perlu bantuan dalam memahami seni terbangan</v>
      </c>
      <c r="AD19" s="377">
        <f t="shared" si="5"/>
        <v>97</v>
      </c>
      <c r="AE19" s="377">
        <f t="shared" si="6"/>
        <v>94</v>
      </c>
      <c r="AF19" s="377">
        <f t="shared" si="7"/>
        <v>1</v>
      </c>
      <c r="AG19" s="377">
        <f t="shared" si="8"/>
        <v>2</v>
      </c>
    </row>
    <row r="20" spans="1:33" ht="30" customHeight="1" x14ac:dyDescent="0.25">
      <c r="A20" s="261"/>
      <c r="B20" s="373">
        <v>11</v>
      </c>
      <c r="C20" s="124">
        <f>Data!F15</f>
        <v>2096</v>
      </c>
      <c r="D20" s="154" t="str">
        <f>Data!G15</f>
        <v>0107523037</v>
      </c>
      <c r="E20" s="154" t="str">
        <f>Data!H15</f>
        <v>M. IZAM AZMI</v>
      </c>
      <c r="F20" s="586" t="str">
        <f>Data!I15</f>
        <v>L</v>
      </c>
      <c r="G20" s="588">
        <v>100</v>
      </c>
      <c r="H20" s="588">
        <v>94</v>
      </c>
      <c r="I20" s="588">
        <v>92</v>
      </c>
      <c r="J20" s="582"/>
      <c r="K20" s="582"/>
      <c r="L20" s="582"/>
      <c r="M20" s="582"/>
      <c r="N20" s="582"/>
      <c r="O20" s="588">
        <v>98</v>
      </c>
      <c r="P20" s="588">
        <v>91</v>
      </c>
      <c r="Q20" s="588">
        <v>90</v>
      </c>
      <c r="R20" s="473"/>
      <c r="S20" s="471"/>
      <c r="T20" s="472"/>
      <c r="U20" s="472"/>
      <c r="V20" s="472"/>
      <c r="W20" s="474">
        <f t="shared" si="9"/>
        <v>95.333333333333329</v>
      </c>
      <c r="X20" s="591">
        <f t="shared" si="10"/>
        <v>93</v>
      </c>
      <c r="Y20" s="588">
        <v>40</v>
      </c>
      <c r="Z20" s="475">
        <f t="shared" si="2"/>
        <v>76</v>
      </c>
      <c r="AA20" s="378" t="str">
        <f t="shared" si="3"/>
        <v>Menunjukkan penguasaan dalam memahami sifat rasul dan kitab mu'tabarah</v>
      </c>
      <c r="AB20" s="379" t="str">
        <f t="shared" si="4"/>
        <v>Perlu bantuan dalam memahami budaya bedug dan kenthongan sebagai penanda shalat</v>
      </c>
      <c r="AD20" s="377">
        <f t="shared" si="5"/>
        <v>100</v>
      </c>
      <c r="AE20" s="377">
        <f t="shared" si="6"/>
        <v>92</v>
      </c>
      <c r="AF20" s="377">
        <f t="shared" si="7"/>
        <v>1</v>
      </c>
      <c r="AG20" s="377">
        <f t="shared" si="8"/>
        <v>3</v>
      </c>
    </row>
    <row r="21" spans="1:33" ht="30" customHeight="1" x14ac:dyDescent="0.25">
      <c r="A21" s="261"/>
      <c r="B21" s="373">
        <v>12</v>
      </c>
      <c r="C21" s="124">
        <f>Data!F16</f>
        <v>2102</v>
      </c>
      <c r="D21" s="154" t="str">
        <f>Data!G16</f>
        <v>0104675982</v>
      </c>
      <c r="E21" s="154" t="str">
        <f>Data!H16</f>
        <v>M. RAFFY MAULA DANNY</v>
      </c>
      <c r="F21" s="586" t="str">
        <f>Data!I16</f>
        <v>L</v>
      </c>
      <c r="G21" s="588">
        <v>100</v>
      </c>
      <c r="H21" s="588">
        <v>89</v>
      </c>
      <c r="I21" s="588">
        <v>98</v>
      </c>
      <c r="J21" s="582"/>
      <c r="K21" s="582"/>
      <c r="L21" s="582"/>
      <c r="M21" s="582"/>
      <c r="N21" s="582"/>
      <c r="O21" s="588">
        <v>98</v>
      </c>
      <c r="P21" s="588">
        <v>86</v>
      </c>
      <c r="Q21" s="588">
        <v>98</v>
      </c>
      <c r="R21" s="473"/>
      <c r="S21" s="471"/>
      <c r="T21" s="472"/>
      <c r="U21" s="472"/>
      <c r="V21" s="472"/>
      <c r="W21" s="474">
        <f t="shared" si="9"/>
        <v>95.666666666666671</v>
      </c>
      <c r="X21" s="591">
        <f t="shared" si="10"/>
        <v>94</v>
      </c>
      <c r="Y21" s="588">
        <v>63</v>
      </c>
      <c r="Z21" s="475">
        <f t="shared" si="2"/>
        <v>84</v>
      </c>
      <c r="AA21" s="378" t="str">
        <f t="shared" si="3"/>
        <v>Menunjukkan penguasaan dalam memahami sifat rasul dan kitab mu'tabarah</v>
      </c>
      <c r="AB21" s="379" t="str">
        <f t="shared" si="4"/>
        <v>Perlu bantuan dalam memahami seni terbangan</v>
      </c>
      <c r="AD21" s="377">
        <f t="shared" si="5"/>
        <v>100</v>
      </c>
      <c r="AE21" s="377">
        <f t="shared" si="6"/>
        <v>89</v>
      </c>
      <c r="AF21" s="377">
        <f t="shared" si="7"/>
        <v>1</v>
      </c>
      <c r="AG21" s="377">
        <f t="shared" si="8"/>
        <v>2</v>
      </c>
    </row>
    <row r="22" spans="1:33" ht="30" customHeight="1" x14ac:dyDescent="0.25">
      <c r="A22" s="261"/>
      <c r="B22" s="373">
        <v>13</v>
      </c>
      <c r="C22" s="124">
        <f>Data!F17</f>
        <v>2090</v>
      </c>
      <c r="D22" s="154" t="str">
        <f>Data!G17</f>
        <v>3090477421</v>
      </c>
      <c r="E22" s="154" t="str">
        <f>Data!H17</f>
        <v>MARWAH RIANA</v>
      </c>
      <c r="F22" s="586" t="str">
        <f>Data!I17</f>
        <v>P</v>
      </c>
      <c r="G22" s="588">
        <v>87</v>
      </c>
      <c r="H22" s="588">
        <v>89</v>
      </c>
      <c r="I22" s="588">
        <v>90</v>
      </c>
      <c r="J22" s="582"/>
      <c r="K22" s="582"/>
      <c r="L22" s="582"/>
      <c r="M22" s="582"/>
      <c r="N22" s="582"/>
      <c r="O22" s="588">
        <v>86</v>
      </c>
      <c r="P22" s="588">
        <v>86</v>
      </c>
      <c r="Q22" s="588">
        <v>86</v>
      </c>
      <c r="R22" s="473"/>
      <c r="S22" s="471"/>
      <c r="T22" s="472"/>
      <c r="U22" s="472"/>
      <c r="V22" s="472"/>
      <c r="W22" s="474">
        <f t="shared" si="9"/>
        <v>88.666666666666671</v>
      </c>
      <c r="X22" s="591">
        <f t="shared" si="10"/>
        <v>86</v>
      </c>
      <c r="Y22" s="588">
        <v>63</v>
      </c>
      <c r="Z22" s="475">
        <f t="shared" si="2"/>
        <v>79</v>
      </c>
      <c r="AA22" s="378" t="str">
        <f t="shared" si="3"/>
        <v>Menunjukkan penguasaan dalam memahami budaya bedug dan kenthongan sebagai penanda shalat</v>
      </c>
      <c r="AB22" s="379" t="str">
        <f t="shared" si="4"/>
        <v>Perlu bantuan dalam memahami sifat rasul dan kitab mu'tabarah</v>
      </c>
      <c r="AD22" s="377">
        <f t="shared" si="5"/>
        <v>90</v>
      </c>
      <c r="AE22" s="377">
        <f t="shared" si="6"/>
        <v>87</v>
      </c>
      <c r="AF22" s="377">
        <f t="shared" si="7"/>
        <v>3</v>
      </c>
      <c r="AG22" s="377">
        <f t="shared" si="8"/>
        <v>1</v>
      </c>
    </row>
    <row r="23" spans="1:33" ht="30" customHeight="1" x14ac:dyDescent="0.25">
      <c r="A23" s="261"/>
      <c r="B23" s="373">
        <v>14</v>
      </c>
      <c r="C23" s="124">
        <f>Data!F18</f>
        <v>2105</v>
      </c>
      <c r="D23" s="154" t="str">
        <f>Data!G18</f>
        <v>3086284599</v>
      </c>
      <c r="E23" s="154" t="str">
        <f>Data!H18</f>
        <v>MUH. SYIFA' BAYU AJI</v>
      </c>
      <c r="F23" s="586" t="str">
        <f>Data!I18</f>
        <v>L</v>
      </c>
      <c r="G23" s="588">
        <v>94</v>
      </c>
      <c r="H23" s="588">
        <v>95</v>
      </c>
      <c r="I23" s="588">
        <v>97</v>
      </c>
      <c r="J23" s="582"/>
      <c r="K23" s="582"/>
      <c r="L23" s="582"/>
      <c r="M23" s="582"/>
      <c r="N23" s="582"/>
      <c r="O23" s="588">
        <v>93</v>
      </c>
      <c r="P23" s="588">
        <v>94</v>
      </c>
      <c r="Q23" s="588">
        <v>92</v>
      </c>
      <c r="R23" s="473"/>
      <c r="S23" s="471"/>
      <c r="T23" s="472"/>
      <c r="U23" s="472"/>
      <c r="V23" s="472"/>
      <c r="W23" s="474">
        <f t="shared" si="9"/>
        <v>95.333333333333329</v>
      </c>
      <c r="X23" s="591">
        <f t="shared" si="10"/>
        <v>93</v>
      </c>
      <c r="Y23" s="588">
        <v>40</v>
      </c>
      <c r="Z23" s="475">
        <f t="shared" si="2"/>
        <v>76</v>
      </c>
      <c r="AA23" s="378" t="str">
        <f t="shared" si="3"/>
        <v>Menunjukkan penguasaan dalam memahami budaya bedug dan kenthongan sebagai penanda shalat</v>
      </c>
      <c r="AB23" s="379" t="str">
        <f t="shared" si="4"/>
        <v>Perlu bantuan dalam memahami sifat rasul dan kitab mu'tabarah</v>
      </c>
      <c r="AD23" s="377">
        <f t="shared" si="5"/>
        <v>97</v>
      </c>
      <c r="AE23" s="377">
        <f t="shared" si="6"/>
        <v>94</v>
      </c>
      <c r="AF23" s="377">
        <f t="shared" si="7"/>
        <v>3</v>
      </c>
      <c r="AG23" s="377">
        <f t="shared" si="8"/>
        <v>1</v>
      </c>
    </row>
    <row r="24" spans="1:33" ht="30" customHeight="1" x14ac:dyDescent="0.25">
      <c r="A24" s="261"/>
      <c r="B24" s="373">
        <v>15</v>
      </c>
      <c r="C24" s="124">
        <f>Data!F19</f>
        <v>2079</v>
      </c>
      <c r="D24" s="154" t="str">
        <f>Data!G19</f>
        <v>0102646736</v>
      </c>
      <c r="E24" s="154" t="str">
        <f>Data!H19</f>
        <v>MUHAMMAD FATIKHUL ILMI</v>
      </c>
      <c r="F24" s="586" t="str">
        <f>Data!I19</f>
        <v>L</v>
      </c>
      <c r="G24" s="588">
        <v>97</v>
      </c>
      <c r="H24" s="588">
        <v>89</v>
      </c>
      <c r="I24" s="588">
        <v>100</v>
      </c>
      <c r="J24" s="582"/>
      <c r="K24" s="582"/>
      <c r="L24" s="582"/>
      <c r="M24" s="582"/>
      <c r="N24" s="582"/>
      <c r="O24" s="588">
        <v>92</v>
      </c>
      <c r="P24" s="588">
        <v>86</v>
      </c>
      <c r="Q24" s="588">
        <v>95</v>
      </c>
      <c r="R24" s="473"/>
      <c r="S24" s="471"/>
      <c r="T24" s="472"/>
      <c r="U24" s="472"/>
      <c r="V24" s="472"/>
      <c r="W24" s="474">
        <f t="shared" si="9"/>
        <v>95.333333333333329</v>
      </c>
      <c r="X24" s="591">
        <f t="shared" si="10"/>
        <v>91</v>
      </c>
      <c r="Y24" s="588">
        <v>51</v>
      </c>
      <c r="Z24" s="475">
        <f t="shared" si="2"/>
        <v>79</v>
      </c>
      <c r="AA24" s="378" t="str">
        <f t="shared" si="3"/>
        <v>Menunjukkan penguasaan dalam memahami budaya bedug dan kenthongan sebagai penanda shalat</v>
      </c>
      <c r="AB24" s="379" t="str">
        <f t="shared" si="4"/>
        <v>Perlu bantuan dalam memahami seni terbangan</v>
      </c>
      <c r="AD24" s="377">
        <f t="shared" si="5"/>
        <v>100</v>
      </c>
      <c r="AE24" s="377">
        <f t="shared" si="6"/>
        <v>89</v>
      </c>
      <c r="AF24" s="377">
        <f t="shared" si="7"/>
        <v>3</v>
      </c>
      <c r="AG24" s="377">
        <f t="shared" si="8"/>
        <v>2</v>
      </c>
    </row>
    <row r="25" spans="1:33" ht="30" customHeight="1" x14ac:dyDescent="0.25">
      <c r="A25" s="261"/>
      <c r="B25" s="373">
        <v>16</v>
      </c>
      <c r="C25" s="124">
        <f>Data!F20</f>
        <v>2106</v>
      </c>
      <c r="D25" s="154" t="str">
        <f>Data!G20</f>
        <v>3117077014</v>
      </c>
      <c r="E25" s="154" t="str">
        <f>Data!H20</f>
        <v>MUHAMMAD RAZIF KASYAFANI</v>
      </c>
      <c r="F25" s="586" t="str">
        <f>Data!I20</f>
        <v>L</v>
      </c>
      <c r="G25" s="588">
        <v>94</v>
      </c>
      <c r="H25" s="588">
        <v>96</v>
      </c>
      <c r="I25" s="588">
        <v>95</v>
      </c>
      <c r="J25" s="582"/>
      <c r="K25" s="582"/>
      <c r="L25" s="582"/>
      <c r="M25" s="582"/>
      <c r="N25" s="582"/>
      <c r="O25" s="588">
        <v>93</v>
      </c>
      <c r="P25" s="588">
        <v>94</v>
      </c>
      <c r="Q25" s="588">
        <v>92</v>
      </c>
      <c r="R25" s="473"/>
      <c r="S25" s="471"/>
      <c r="T25" s="472"/>
      <c r="U25" s="472"/>
      <c r="V25" s="472"/>
      <c r="W25" s="474">
        <f t="shared" si="9"/>
        <v>95</v>
      </c>
      <c r="X25" s="591">
        <f t="shared" si="10"/>
        <v>93</v>
      </c>
      <c r="Y25" s="588">
        <v>40</v>
      </c>
      <c r="Z25" s="475">
        <f t="shared" si="2"/>
        <v>76</v>
      </c>
      <c r="AA25" s="378" t="str">
        <f t="shared" si="3"/>
        <v>Menunjukkan penguasaan dalam memahami seni terbangan</v>
      </c>
      <c r="AB25" s="379" t="str">
        <f t="shared" si="4"/>
        <v>Perlu bantuan dalam memahami sifat rasul dan kitab mu'tabarah</v>
      </c>
      <c r="AD25" s="377">
        <f t="shared" si="5"/>
        <v>96</v>
      </c>
      <c r="AE25" s="377">
        <f t="shared" si="6"/>
        <v>94</v>
      </c>
      <c r="AF25" s="377">
        <f t="shared" si="7"/>
        <v>2</v>
      </c>
      <c r="AG25" s="377">
        <f t="shared" si="8"/>
        <v>1</v>
      </c>
    </row>
    <row r="26" spans="1:33" ht="30" customHeight="1" x14ac:dyDescent="0.25">
      <c r="A26" s="261"/>
      <c r="B26" s="373">
        <v>17</v>
      </c>
      <c r="C26" s="124">
        <f>Data!F21</f>
        <v>2092</v>
      </c>
      <c r="D26" s="154" t="str">
        <f>Data!G21</f>
        <v>3098715690</v>
      </c>
      <c r="E26" s="154" t="str">
        <f>Data!H21</f>
        <v>NAZILATUN NIKMAH</v>
      </c>
      <c r="F26" s="586" t="str">
        <f>Data!I21</f>
        <v>P</v>
      </c>
      <c r="G26" s="588">
        <v>100</v>
      </c>
      <c r="H26" s="588">
        <v>89</v>
      </c>
      <c r="I26" s="588">
        <v>98</v>
      </c>
      <c r="J26" s="582"/>
      <c r="K26" s="582"/>
      <c r="L26" s="582"/>
      <c r="M26" s="582"/>
      <c r="N26" s="582"/>
      <c r="O26" s="588">
        <v>98</v>
      </c>
      <c r="P26" s="588">
        <v>86</v>
      </c>
      <c r="Q26" s="588">
        <v>98</v>
      </c>
      <c r="R26" s="473"/>
      <c r="S26" s="471"/>
      <c r="T26" s="472"/>
      <c r="U26" s="472"/>
      <c r="V26" s="472"/>
      <c r="W26" s="474">
        <f t="shared" si="9"/>
        <v>95.666666666666671</v>
      </c>
      <c r="X26" s="591">
        <f t="shared" si="10"/>
        <v>94</v>
      </c>
      <c r="Y26" s="588">
        <v>63</v>
      </c>
      <c r="Z26" s="475">
        <f t="shared" si="2"/>
        <v>84</v>
      </c>
      <c r="AA26" s="378" t="str">
        <f t="shared" si="3"/>
        <v>Menunjukkan penguasaan dalam memahami sifat rasul dan kitab mu'tabarah</v>
      </c>
      <c r="AB26" s="379" t="str">
        <f t="shared" si="4"/>
        <v>Perlu bantuan dalam memahami seni terbangan</v>
      </c>
      <c r="AD26" s="377">
        <f t="shared" si="5"/>
        <v>100</v>
      </c>
      <c r="AE26" s="377">
        <f t="shared" si="6"/>
        <v>89</v>
      </c>
      <c r="AF26" s="377">
        <f t="shared" si="7"/>
        <v>1</v>
      </c>
      <c r="AG26" s="377">
        <f t="shared" si="8"/>
        <v>2</v>
      </c>
    </row>
    <row r="27" spans="1:33" ht="30" customHeight="1" x14ac:dyDescent="0.25">
      <c r="A27" s="261"/>
      <c r="B27" s="373">
        <v>18</v>
      </c>
      <c r="C27" s="124">
        <f>Data!F22</f>
        <v>2114</v>
      </c>
      <c r="D27" s="154" t="str">
        <f>Data!G22</f>
        <v>0095372418</v>
      </c>
      <c r="E27" s="154" t="str">
        <f>Data!H22</f>
        <v>NIRMALA MAHARANI</v>
      </c>
      <c r="F27" s="586" t="str">
        <f>Data!I22</f>
        <v>P</v>
      </c>
      <c r="G27" s="588">
        <v>99</v>
      </c>
      <c r="H27" s="588">
        <v>89</v>
      </c>
      <c r="I27" s="588">
        <v>100</v>
      </c>
      <c r="J27" s="582"/>
      <c r="K27" s="582"/>
      <c r="L27" s="582"/>
      <c r="M27" s="582"/>
      <c r="N27" s="582"/>
      <c r="O27" s="588">
        <v>94</v>
      </c>
      <c r="P27" s="588">
        <v>86</v>
      </c>
      <c r="Q27" s="588">
        <v>98</v>
      </c>
      <c r="R27" s="473"/>
      <c r="S27" s="471"/>
      <c r="T27" s="472"/>
      <c r="U27" s="472"/>
      <c r="V27" s="472"/>
      <c r="W27" s="474">
        <f t="shared" si="9"/>
        <v>96</v>
      </c>
      <c r="X27" s="591">
        <f t="shared" si="10"/>
        <v>92.666666666666671</v>
      </c>
      <c r="Y27" s="588">
        <v>64</v>
      </c>
      <c r="Z27" s="475">
        <f t="shared" si="2"/>
        <v>84</v>
      </c>
      <c r="AA27" s="378" t="str">
        <f t="shared" si="3"/>
        <v>Menunjukkan penguasaan dalam memahami budaya bedug dan kenthongan sebagai penanda shalat</v>
      </c>
      <c r="AB27" s="379" t="str">
        <f t="shared" si="4"/>
        <v>Perlu bantuan dalam memahami seni terbangan</v>
      </c>
      <c r="AD27" s="377">
        <f t="shared" si="5"/>
        <v>100</v>
      </c>
      <c r="AE27" s="377">
        <f t="shared" si="6"/>
        <v>89</v>
      </c>
      <c r="AF27" s="377">
        <f t="shared" si="7"/>
        <v>3</v>
      </c>
      <c r="AG27" s="377">
        <f t="shared" si="8"/>
        <v>2</v>
      </c>
    </row>
    <row r="28" spans="1:33" ht="30" customHeight="1" x14ac:dyDescent="0.25">
      <c r="A28" s="261"/>
      <c r="B28" s="373">
        <v>19</v>
      </c>
      <c r="C28" s="124">
        <f>Data!F23</f>
        <v>2149</v>
      </c>
      <c r="D28" s="154" t="str">
        <f>Data!G23</f>
        <v>3100029460</v>
      </c>
      <c r="E28" s="154" t="str">
        <f>Data!H23</f>
        <v>NOR ALIA SILFA</v>
      </c>
      <c r="F28" s="586" t="str">
        <f>Data!I23</f>
        <v>P</v>
      </c>
      <c r="G28" s="588">
        <v>100</v>
      </c>
      <c r="H28" s="588">
        <v>89</v>
      </c>
      <c r="I28" s="588">
        <v>98</v>
      </c>
      <c r="J28" s="582"/>
      <c r="K28" s="582"/>
      <c r="L28" s="582"/>
      <c r="M28" s="582"/>
      <c r="N28" s="582"/>
      <c r="O28" s="588">
        <v>98</v>
      </c>
      <c r="P28" s="588">
        <v>86</v>
      </c>
      <c r="Q28" s="588">
        <v>98</v>
      </c>
      <c r="R28" s="473"/>
      <c r="S28" s="471"/>
      <c r="T28" s="472"/>
      <c r="U28" s="472"/>
      <c r="V28" s="472"/>
      <c r="W28" s="474">
        <f t="shared" si="9"/>
        <v>95.666666666666671</v>
      </c>
      <c r="X28" s="591">
        <f t="shared" si="10"/>
        <v>94</v>
      </c>
      <c r="Y28" s="588">
        <v>63</v>
      </c>
      <c r="Z28" s="475">
        <f t="shared" si="2"/>
        <v>84</v>
      </c>
      <c r="AA28" s="378" t="str">
        <f t="shared" si="3"/>
        <v>Menunjukkan penguasaan dalam memahami sifat rasul dan kitab mu'tabarah</v>
      </c>
      <c r="AB28" s="379" t="str">
        <f t="shared" si="4"/>
        <v>Perlu bantuan dalam memahami seni terbangan</v>
      </c>
      <c r="AD28" s="377">
        <f t="shared" si="5"/>
        <v>100</v>
      </c>
      <c r="AE28" s="377">
        <f t="shared" si="6"/>
        <v>89</v>
      </c>
      <c r="AF28" s="377">
        <f t="shared" si="7"/>
        <v>1</v>
      </c>
      <c r="AG28" s="377">
        <f t="shared" si="8"/>
        <v>2</v>
      </c>
    </row>
    <row r="29" spans="1:33" ht="30" customHeight="1" x14ac:dyDescent="0.25">
      <c r="A29" s="261"/>
      <c r="B29" s="373">
        <v>20</v>
      </c>
      <c r="C29" s="124">
        <f>Data!F24</f>
        <v>2110</v>
      </c>
      <c r="D29" s="154" t="str">
        <f>Data!G24</f>
        <v>0098467142</v>
      </c>
      <c r="E29" s="154" t="str">
        <f>Data!H24</f>
        <v>NUR MUTIA</v>
      </c>
      <c r="F29" s="586" t="str">
        <f>Data!I24</f>
        <v>P</v>
      </c>
      <c r="G29" s="588">
        <v>99</v>
      </c>
      <c r="H29" s="588">
        <v>90</v>
      </c>
      <c r="I29" s="588">
        <v>100</v>
      </c>
      <c r="J29" s="582"/>
      <c r="K29" s="582"/>
      <c r="L29" s="582"/>
      <c r="M29" s="582"/>
      <c r="N29" s="582"/>
      <c r="O29" s="588">
        <v>96</v>
      </c>
      <c r="P29" s="588">
        <v>89</v>
      </c>
      <c r="Q29" s="588">
        <v>98</v>
      </c>
      <c r="R29" s="473"/>
      <c r="S29" s="471"/>
      <c r="T29" s="472"/>
      <c r="U29" s="472"/>
      <c r="V29" s="472"/>
      <c r="W29" s="474">
        <f t="shared" si="9"/>
        <v>96.333333333333329</v>
      </c>
      <c r="X29" s="591">
        <f t="shared" si="10"/>
        <v>94.333333333333329</v>
      </c>
      <c r="Y29" s="588">
        <v>40</v>
      </c>
      <c r="Z29" s="475">
        <f t="shared" si="2"/>
        <v>77</v>
      </c>
      <c r="AA29" s="378" t="str">
        <f t="shared" si="3"/>
        <v>Menunjukkan penguasaan dalam memahami budaya bedug dan kenthongan sebagai penanda shalat</v>
      </c>
      <c r="AB29" s="379" t="str">
        <f t="shared" si="4"/>
        <v>Perlu bantuan dalam memahami seni terbangan</v>
      </c>
      <c r="AD29" s="377">
        <f t="shared" si="5"/>
        <v>100</v>
      </c>
      <c r="AE29" s="377">
        <f t="shared" si="6"/>
        <v>90</v>
      </c>
      <c r="AF29" s="377">
        <f t="shared" si="7"/>
        <v>3</v>
      </c>
      <c r="AG29" s="377">
        <f t="shared" si="8"/>
        <v>2</v>
      </c>
    </row>
    <row r="30" spans="1:33" ht="30" customHeight="1" x14ac:dyDescent="0.25">
      <c r="A30" s="261"/>
      <c r="B30" s="373">
        <v>21</v>
      </c>
      <c r="C30" s="124">
        <f>Data!F25</f>
        <v>2098</v>
      </c>
      <c r="D30" s="154" t="str">
        <f>Data!G25</f>
        <v>3101119122</v>
      </c>
      <c r="E30" s="154" t="str">
        <f>Data!H25</f>
        <v>ROHMAT HIDAYAT</v>
      </c>
      <c r="F30" s="586" t="str">
        <f>Data!I25</f>
        <v>L</v>
      </c>
      <c r="G30" s="588">
        <v>100</v>
      </c>
      <c r="H30" s="588">
        <v>89</v>
      </c>
      <c r="I30" s="588">
        <v>98</v>
      </c>
      <c r="J30" s="582"/>
      <c r="K30" s="582"/>
      <c r="L30" s="582"/>
      <c r="M30" s="582"/>
      <c r="N30" s="582"/>
      <c r="O30" s="588">
        <v>98</v>
      </c>
      <c r="P30" s="588">
        <v>86</v>
      </c>
      <c r="Q30" s="588">
        <v>98</v>
      </c>
      <c r="R30" s="473"/>
      <c r="S30" s="471"/>
      <c r="T30" s="472"/>
      <c r="U30" s="472"/>
      <c r="V30" s="472"/>
      <c r="W30" s="474">
        <f t="shared" si="9"/>
        <v>95.666666666666671</v>
      </c>
      <c r="X30" s="591">
        <f t="shared" si="10"/>
        <v>94</v>
      </c>
      <c r="Y30" s="588">
        <v>40</v>
      </c>
      <c r="Z30" s="475">
        <f t="shared" si="2"/>
        <v>77</v>
      </c>
      <c r="AA30" s="378" t="str">
        <f t="shared" si="3"/>
        <v>Menunjukkan penguasaan dalam memahami sifat rasul dan kitab mu'tabarah</v>
      </c>
      <c r="AB30" s="379" t="str">
        <f t="shared" si="4"/>
        <v>Perlu bantuan dalam memahami seni terbangan</v>
      </c>
      <c r="AD30" s="377">
        <f t="shared" si="5"/>
        <v>100</v>
      </c>
      <c r="AE30" s="377">
        <f t="shared" si="6"/>
        <v>89</v>
      </c>
      <c r="AF30" s="377">
        <f t="shared" si="7"/>
        <v>1</v>
      </c>
      <c r="AG30" s="377">
        <f t="shared" si="8"/>
        <v>2</v>
      </c>
    </row>
    <row r="31" spans="1:33" ht="30" customHeight="1" x14ac:dyDescent="0.25">
      <c r="A31" s="261"/>
      <c r="B31" s="373">
        <v>22</v>
      </c>
      <c r="C31" s="124">
        <f>Data!F26</f>
        <v>2080</v>
      </c>
      <c r="D31" s="154" t="str">
        <f>Data!G26</f>
        <v>0091657289</v>
      </c>
      <c r="E31" s="154" t="str">
        <f>Data!H26</f>
        <v>SABRINA OKTAVIANI</v>
      </c>
      <c r="F31" s="586" t="str">
        <f>Data!I26</f>
        <v>P</v>
      </c>
      <c r="G31" s="588">
        <v>87</v>
      </c>
      <c r="H31" s="588">
        <v>89</v>
      </c>
      <c r="I31" s="588">
        <v>88</v>
      </c>
      <c r="J31" s="582"/>
      <c r="K31" s="582"/>
      <c r="L31" s="582"/>
      <c r="M31" s="582"/>
      <c r="N31" s="582"/>
      <c r="O31" s="588">
        <v>86</v>
      </c>
      <c r="P31" s="588">
        <v>86</v>
      </c>
      <c r="Q31" s="588">
        <v>86</v>
      </c>
      <c r="R31" s="473"/>
      <c r="S31" s="471"/>
      <c r="T31" s="472"/>
      <c r="U31" s="472"/>
      <c r="V31" s="472"/>
      <c r="W31" s="474">
        <f t="shared" si="9"/>
        <v>88</v>
      </c>
      <c r="X31" s="591">
        <f t="shared" si="10"/>
        <v>86</v>
      </c>
      <c r="Y31" s="588">
        <v>57</v>
      </c>
      <c r="Z31" s="475">
        <f t="shared" si="2"/>
        <v>77</v>
      </c>
      <c r="AA31" s="378" t="str">
        <f t="shared" si="3"/>
        <v>Menunjukkan penguasaan dalam memahami seni terbangan</v>
      </c>
      <c r="AB31" s="379" t="str">
        <f t="shared" si="4"/>
        <v>Perlu bantuan dalam memahami sifat rasul dan kitab mu'tabarah</v>
      </c>
      <c r="AD31" s="377">
        <f t="shared" si="5"/>
        <v>89</v>
      </c>
      <c r="AE31" s="377">
        <f t="shared" si="6"/>
        <v>87</v>
      </c>
      <c r="AF31" s="377">
        <f t="shared" si="7"/>
        <v>2</v>
      </c>
      <c r="AG31" s="377">
        <f t="shared" si="8"/>
        <v>1</v>
      </c>
    </row>
    <row r="32" spans="1:33" s="512" customFormat="1" ht="30" customHeight="1" x14ac:dyDescent="0.25">
      <c r="A32" s="261"/>
      <c r="B32" s="373">
        <v>23</v>
      </c>
      <c r="C32" s="124">
        <f>Data!F27</f>
        <v>2101</v>
      </c>
      <c r="D32" s="154" t="str">
        <f>Data!G27</f>
        <v>0072355816</v>
      </c>
      <c r="E32" s="154" t="str">
        <f>Data!H27</f>
        <v>TRI MULIA SAPUTRA</v>
      </c>
      <c r="F32" s="586" t="str">
        <f>Data!I27</f>
        <v>L</v>
      </c>
      <c r="G32" s="588">
        <v>100</v>
      </c>
      <c r="H32" s="588">
        <v>98</v>
      </c>
      <c r="I32" s="588">
        <v>99</v>
      </c>
      <c r="J32" s="582"/>
      <c r="K32" s="582"/>
      <c r="L32" s="582"/>
      <c r="M32" s="582"/>
      <c r="N32" s="582"/>
      <c r="O32" s="588">
        <v>98</v>
      </c>
      <c r="P32" s="588">
        <v>93</v>
      </c>
      <c r="Q32" s="588">
        <v>97</v>
      </c>
      <c r="R32" s="473"/>
      <c r="S32" s="471"/>
      <c r="T32" s="472"/>
      <c r="U32" s="472"/>
      <c r="V32" s="472"/>
      <c r="W32" s="474">
        <f t="shared" si="9"/>
        <v>99</v>
      </c>
      <c r="X32" s="591">
        <f t="shared" si="10"/>
        <v>96</v>
      </c>
      <c r="Y32" s="588">
        <v>76</v>
      </c>
      <c r="Z32" s="475">
        <f t="shared" si="2"/>
        <v>90</v>
      </c>
      <c r="AA32" s="378" t="str">
        <f t="shared" si="3"/>
        <v>Menunjukkan penguasaan dalam memahami sifat rasul dan kitab mu'tabarah</v>
      </c>
      <c r="AB32" s="379" t="str">
        <f t="shared" si="4"/>
        <v>Perlu bantuan dalam memahami seni terbangan</v>
      </c>
      <c r="AD32" s="377">
        <f t="shared" si="5"/>
        <v>100</v>
      </c>
      <c r="AE32" s="377">
        <f t="shared" si="6"/>
        <v>98</v>
      </c>
      <c r="AF32" s="377">
        <f t="shared" si="7"/>
        <v>1</v>
      </c>
      <c r="AG32" s="377">
        <f t="shared" si="8"/>
        <v>2</v>
      </c>
    </row>
    <row r="33" spans="1:33" s="512" customFormat="1" ht="30" customHeight="1" x14ac:dyDescent="0.25">
      <c r="A33" s="261"/>
      <c r="B33" s="373">
        <v>24</v>
      </c>
      <c r="C33" s="124"/>
      <c r="D33" s="154"/>
      <c r="E33" s="154"/>
      <c r="F33" s="154"/>
      <c r="G33" s="501"/>
      <c r="H33" s="501"/>
      <c r="I33" s="477"/>
      <c r="J33" s="477"/>
      <c r="K33" s="477"/>
      <c r="L33" s="477"/>
      <c r="M33" s="477"/>
      <c r="N33" s="477"/>
      <c r="O33" s="502"/>
      <c r="P33" s="501"/>
      <c r="Q33" s="501"/>
      <c r="R33" s="471"/>
      <c r="S33" s="471"/>
      <c r="T33" s="472"/>
      <c r="U33" s="472"/>
      <c r="V33" s="472"/>
      <c r="W33" s="474" t="e">
        <f t="shared" si="9"/>
        <v>#DIV/0!</v>
      </c>
      <c r="X33" s="474" t="e">
        <f t="shared" si="10"/>
        <v>#DIV/0!</v>
      </c>
      <c r="Y33" s="501"/>
      <c r="Z33" s="475" t="str">
        <f t="shared" si="2"/>
        <v/>
      </c>
      <c r="AA33" s="378" t="str">
        <f t="shared" si="3"/>
        <v/>
      </c>
      <c r="AB33" s="379" t="str">
        <f t="shared" si="4"/>
        <v/>
      </c>
      <c r="AD33" s="377">
        <f t="shared" si="5"/>
        <v>0</v>
      </c>
      <c r="AE33" s="377">
        <f t="shared" si="6"/>
        <v>0</v>
      </c>
      <c r="AF33" s="377" t="e">
        <f t="shared" si="7"/>
        <v>#N/A</v>
      </c>
      <c r="AG33" s="377" t="e">
        <f t="shared" si="8"/>
        <v>#N/A</v>
      </c>
    </row>
    <row r="34" spans="1:33" s="512" customFormat="1" ht="30" customHeight="1" x14ac:dyDescent="0.25">
      <c r="A34" s="261"/>
      <c r="B34" s="373">
        <v>25</v>
      </c>
      <c r="C34" s="124"/>
      <c r="D34" s="154"/>
      <c r="E34" s="154"/>
      <c r="F34" s="154"/>
      <c r="G34" s="471"/>
      <c r="H34" s="471"/>
      <c r="I34" s="472"/>
      <c r="J34" s="472"/>
      <c r="K34" s="472"/>
      <c r="L34" s="472"/>
      <c r="M34" s="472"/>
      <c r="N34" s="472"/>
      <c r="O34" s="473"/>
      <c r="P34" s="471"/>
      <c r="Q34" s="471"/>
      <c r="R34" s="471"/>
      <c r="S34" s="471"/>
      <c r="T34" s="472"/>
      <c r="U34" s="472"/>
      <c r="V34" s="472"/>
      <c r="W34" s="474" t="e">
        <f t="shared" si="9"/>
        <v>#DIV/0!</v>
      </c>
      <c r="X34" s="474" t="e">
        <f t="shared" si="10"/>
        <v>#DIV/0!</v>
      </c>
      <c r="Y34" s="471"/>
      <c r="Z34" s="475" t="str">
        <f t="shared" si="2"/>
        <v/>
      </c>
      <c r="AA34" s="378" t="str">
        <f t="shared" si="3"/>
        <v/>
      </c>
      <c r="AB34" s="379" t="str">
        <f t="shared" si="4"/>
        <v/>
      </c>
      <c r="AD34" s="377">
        <f t="shared" si="5"/>
        <v>0</v>
      </c>
      <c r="AE34" s="377">
        <f t="shared" si="6"/>
        <v>0</v>
      </c>
      <c r="AF34" s="377" t="e">
        <f t="shared" si="7"/>
        <v>#N/A</v>
      </c>
      <c r="AG34" s="377" t="e">
        <f t="shared" si="8"/>
        <v>#N/A</v>
      </c>
    </row>
    <row r="35" spans="1:33" s="512" customFormat="1" ht="30" customHeight="1" x14ac:dyDescent="0.25">
      <c r="A35" s="261"/>
      <c r="B35" s="373">
        <v>26</v>
      </c>
      <c r="C35" s="124"/>
      <c r="D35" s="154"/>
      <c r="E35" s="154"/>
      <c r="F35" s="154"/>
      <c r="G35" s="471"/>
      <c r="H35" s="471"/>
      <c r="I35" s="472"/>
      <c r="J35" s="472"/>
      <c r="K35" s="472"/>
      <c r="L35" s="472"/>
      <c r="M35" s="472"/>
      <c r="N35" s="472"/>
      <c r="O35" s="473"/>
      <c r="P35" s="471"/>
      <c r="Q35" s="471"/>
      <c r="R35" s="471"/>
      <c r="S35" s="471"/>
      <c r="T35" s="472"/>
      <c r="U35" s="472"/>
      <c r="V35" s="472"/>
      <c r="W35" s="474" t="e">
        <f t="shared" si="9"/>
        <v>#DIV/0!</v>
      </c>
      <c r="X35" s="474" t="e">
        <f t="shared" si="10"/>
        <v>#DIV/0!</v>
      </c>
      <c r="Y35" s="471"/>
      <c r="Z35" s="475" t="str">
        <f t="shared" si="2"/>
        <v/>
      </c>
      <c r="AA35" s="378" t="str">
        <f t="shared" si="3"/>
        <v/>
      </c>
      <c r="AB35" s="379" t="str">
        <f t="shared" si="4"/>
        <v/>
      </c>
      <c r="AD35" s="377">
        <f t="shared" si="5"/>
        <v>0</v>
      </c>
      <c r="AE35" s="377">
        <f t="shared" si="6"/>
        <v>0</v>
      </c>
      <c r="AF35" s="377" t="e">
        <f t="shared" si="7"/>
        <v>#N/A</v>
      </c>
      <c r="AG35" s="377" t="e">
        <f t="shared" si="8"/>
        <v>#N/A</v>
      </c>
    </row>
    <row r="36" spans="1:33" s="512" customFormat="1" ht="30" customHeight="1" x14ac:dyDescent="0.25">
      <c r="A36" s="261"/>
      <c r="B36" s="373">
        <v>27</v>
      </c>
      <c r="C36" s="124"/>
      <c r="D36" s="154"/>
      <c r="E36" s="154"/>
      <c r="F36" s="154"/>
      <c r="G36" s="471"/>
      <c r="H36" s="471"/>
      <c r="I36" s="472"/>
      <c r="J36" s="472"/>
      <c r="K36" s="472"/>
      <c r="L36" s="472"/>
      <c r="M36" s="472"/>
      <c r="N36" s="472"/>
      <c r="O36" s="473"/>
      <c r="P36" s="471"/>
      <c r="Q36" s="471"/>
      <c r="R36" s="471"/>
      <c r="S36" s="471"/>
      <c r="T36" s="472"/>
      <c r="U36" s="472"/>
      <c r="V36" s="472"/>
      <c r="W36" s="474" t="e">
        <f t="shared" si="9"/>
        <v>#DIV/0!</v>
      </c>
      <c r="X36" s="474" t="e">
        <f t="shared" si="10"/>
        <v>#DIV/0!</v>
      </c>
      <c r="Y36" s="471"/>
      <c r="Z36" s="475" t="str">
        <f t="shared" si="2"/>
        <v/>
      </c>
      <c r="AA36" s="378" t="str">
        <f t="shared" si="3"/>
        <v/>
      </c>
      <c r="AB36" s="379" t="str">
        <f t="shared" si="4"/>
        <v/>
      </c>
      <c r="AD36" s="377">
        <f t="shared" si="5"/>
        <v>0</v>
      </c>
      <c r="AE36" s="377">
        <f t="shared" si="6"/>
        <v>0</v>
      </c>
      <c r="AF36" s="377" t="e">
        <f t="shared" si="7"/>
        <v>#N/A</v>
      </c>
      <c r="AG36" s="377" t="e">
        <f t="shared" si="8"/>
        <v>#N/A</v>
      </c>
    </row>
    <row r="37" spans="1:33" s="512" customFormat="1" ht="30" customHeight="1" x14ac:dyDescent="0.25">
      <c r="A37" s="261"/>
      <c r="B37" s="373">
        <v>28</v>
      </c>
      <c r="C37" s="124"/>
      <c r="D37" s="154"/>
      <c r="E37" s="154"/>
      <c r="F37" s="154"/>
      <c r="G37" s="472"/>
      <c r="H37" s="472"/>
      <c r="I37" s="472"/>
      <c r="J37" s="472"/>
      <c r="K37" s="472"/>
      <c r="L37" s="472"/>
      <c r="M37" s="472"/>
      <c r="N37" s="472"/>
      <c r="O37" s="476"/>
      <c r="P37" s="477"/>
      <c r="Q37" s="477"/>
      <c r="R37" s="477"/>
      <c r="S37" s="477"/>
      <c r="T37" s="477"/>
      <c r="U37" s="477"/>
      <c r="V37" s="477"/>
      <c r="W37" s="478" t="e">
        <f t="shared" si="9"/>
        <v>#DIV/0!</v>
      </c>
      <c r="X37" s="478" t="e">
        <f t="shared" si="10"/>
        <v>#DIV/0!</v>
      </c>
      <c r="Y37" s="479"/>
      <c r="Z37" s="475" t="str">
        <f t="shared" si="2"/>
        <v/>
      </c>
      <c r="AA37" s="378" t="str">
        <f t="shared" si="3"/>
        <v/>
      </c>
      <c r="AB37" s="379" t="str">
        <f t="shared" si="4"/>
        <v/>
      </c>
      <c r="AD37" s="377">
        <f t="shared" si="5"/>
        <v>0</v>
      </c>
      <c r="AE37" s="377">
        <f t="shared" si="6"/>
        <v>0</v>
      </c>
      <c r="AF37" s="377" t="e">
        <f t="shared" si="7"/>
        <v>#N/A</v>
      </c>
      <c r="AG37" s="377" t="e">
        <f t="shared" si="8"/>
        <v>#N/A</v>
      </c>
    </row>
    <row r="38" spans="1:33" s="512" customFormat="1" ht="30" customHeight="1" x14ac:dyDescent="0.25">
      <c r="A38" s="261"/>
      <c r="B38" s="373">
        <v>29</v>
      </c>
      <c r="C38" s="124"/>
      <c r="D38" s="154"/>
      <c r="E38" s="154"/>
      <c r="F38" s="154"/>
      <c r="G38" s="472"/>
      <c r="H38" s="472"/>
      <c r="I38" s="472"/>
      <c r="J38" s="472"/>
      <c r="K38" s="472"/>
      <c r="L38" s="472"/>
      <c r="M38" s="472"/>
      <c r="N38" s="472"/>
      <c r="O38" s="480"/>
      <c r="P38" s="472"/>
      <c r="Q38" s="472"/>
      <c r="R38" s="472"/>
      <c r="S38" s="472"/>
      <c r="T38" s="472"/>
      <c r="U38" s="472"/>
      <c r="V38" s="472"/>
      <c r="W38" s="478" t="e">
        <f t="shared" si="9"/>
        <v>#DIV/0!</v>
      </c>
      <c r="X38" s="478" t="e">
        <f t="shared" si="10"/>
        <v>#DIV/0!</v>
      </c>
      <c r="Y38" s="479"/>
      <c r="Z38" s="475" t="str">
        <f t="shared" si="2"/>
        <v/>
      </c>
      <c r="AA38" s="378" t="str">
        <f t="shared" si="3"/>
        <v/>
      </c>
      <c r="AB38" s="379" t="str">
        <f t="shared" si="4"/>
        <v/>
      </c>
      <c r="AD38" s="377">
        <f t="shared" si="5"/>
        <v>0</v>
      </c>
      <c r="AE38" s="377">
        <f t="shared" si="6"/>
        <v>0</v>
      </c>
      <c r="AF38" s="377" t="e">
        <f t="shared" si="7"/>
        <v>#N/A</v>
      </c>
      <c r="AG38" s="377" t="e">
        <f t="shared" si="8"/>
        <v>#N/A</v>
      </c>
    </row>
    <row r="39" spans="1:33" s="512" customFormat="1" ht="30" customHeight="1" x14ac:dyDescent="0.25">
      <c r="A39" s="261"/>
      <c r="B39" s="373">
        <v>30</v>
      </c>
      <c r="C39" s="124"/>
      <c r="D39" s="154"/>
      <c r="E39" s="154"/>
      <c r="F39" s="154"/>
      <c r="G39" s="472"/>
      <c r="H39" s="472"/>
      <c r="I39" s="472"/>
      <c r="J39" s="472"/>
      <c r="K39" s="472"/>
      <c r="L39" s="472"/>
      <c r="M39" s="472"/>
      <c r="N39" s="472"/>
      <c r="O39" s="480"/>
      <c r="P39" s="472"/>
      <c r="Q39" s="472"/>
      <c r="R39" s="472"/>
      <c r="S39" s="472"/>
      <c r="T39" s="472"/>
      <c r="U39" s="472"/>
      <c r="V39" s="472"/>
      <c r="W39" s="478" t="e">
        <f t="shared" si="9"/>
        <v>#DIV/0!</v>
      </c>
      <c r="X39" s="478" t="e">
        <f t="shared" si="10"/>
        <v>#DIV/0!</v>
      </c>
      <c r="Y39" s="479"/>
      <c r="Z39" s="475" t="str">
        <f t="shared" si="2"/>
        <v/>
      </c>
      <c r="AA39" s="378" t="str">
        <f t="shared" si="3"/>
        <v/>
      </c>
      <c r="AB39" s="379" t="str">
        <f t="shared" si="4"/>
        <v/>
      </c>
      <c r="AD39" s="377">
        <f t="shared" si="5"/>
        <v>0</v>
      </c>
      <c r="AE39" s="377">
        <f t="shared" si="6"/>
        <v>0</v>
      </c>
      <c r="AF39" s="377" t="e">
        <f t="shared" si="7"/>
        <v>#N/A</v>
      </c>
      <c r="AG39" s="377" t="e">
        <f t="shared" si="8"/>
        <v>#N/A</v>
      </c>
    </row>
    <row r="40" spans="1:33" s="512" customFormat="1" ht="30" customHeight="1" x14ac:dyDescent="0.25">
      <c r="A40" s="261"/>
      <c r="B40" s="373">
        <v>31</v>
      </c>
      <c r="C40" s="124"/>
      <c r="D40" s="154"/>
      <c r="E40" s="154"/>
      <c r="F40" s="154"/>
      <c r="G40" s="472"/>
      <c r="H40" s="472"/>
      <c r="I40" s="472"/>
      <c r="J40" s="472"/>
      <c r="K40" s="472"/>
      <c r="L40" s="472"/>
      <c r="M40" s="472"/>
      <c r="N40" s="472"/>
      <c r="O40" s="480"/>
      <c r="P40" s="472"/>
      <c r="Q40" s="472"/>
      <c r="R40" s="472"/>
      <c r="S40" s="472"/>
      <c r="T40" s="472"/>
      <c r="U40" s="472"/>
      <c r="V40" s="472"/>
      <c r="W40" s="478" t="e">
        <f t="shared" si="9"/>
        <v>#DIV/0!</v>
      </c>
      <c r="X40" s="478" t="e">
        <f t="shared" si="10"/>
        <v>#DIV/0!</v>
      </c>
      <c r="Y40" s="479"/>
      <c r="Z40" s="475" t="str">
        <f t="shared" si="2"/>
        <v/>
      </c>
      <c r="AA40" s="378" t="str">
        <f t="shared" si="3"/>
        <v/>
      </c>
      <c r="AB40" s="379" t="str">
        <f t="shared" si="4"/>
        <v/>
      </c>
      <c r="AD40" s="377">
        <f t="shared" si="5"/>
        <v>0</v>
      </c>
      <c r="AE40" s="377">
        <f t="shared" si="6"/>
        <v>0</v>
      </c>
      <c r="AF40" s="377" t="e">
        <f t="shared" si="7"/>
        <v>#N/A</v>
      </c>
      <c r="AG40" s="377" t="e">
        <f t="shared" si="8"/>
        <v>#N/A</v>
      </c>
    </row>
    <row r="41" spans="1:33" s="512" customFormat="1" ht="30" customHeight="1" x14ac:dyDescent="0.25">
      <c r="A41" s="261"/>
      <c r="B41" s="373">
        <v>32</v>
      </c>
      <c r="C41" s="351"/>
      <c r="D41" s="374"/>
      <c r="E41" s="374"/>
      <c r="F41" s="351"/>
      <c r="G41" s="481"/>
      <c r="H41" s="472"/>
      <c r="I41" s="472"/>
      <c r="J41" s="472"/>
      <c r="K41" s="472"/>
      <c r="L41" s="472"/>
      <c r="M41" s="472"/>
      <c r="N41" s="472"/>
      <c r="O41" s="480"/>
      <c r="P41" s="472"/>
      <c r="Q41" s="472"/>
      <c r="R41" s="472"/>
      <c r="S41" s="472"/>
      <c r="T41" s="472"/>
      <c r="U41" s="472"/>
      <c r="V41" s="472"/>
      <c r="W41" s="478" t="e">
        <f t="shared" si="9"/>
        <v>#DIV/0!</v>
      </c>
      <c r="X41" s="478" t="e">
        <f t="shared" si="10"/>
        <v>#DIV/0!</v>
      </c>
      <c r="Y41" s="479"/>
      <c r="Z41" s="475" t="str">
        <f t="shared" si="2"/>
        <v/>
      </c>
      <c r="AA41" s="378" t="str">
        <f t="shared" si="3"/>
        <v/>
      </c>
      <c r="AB41" s="379" t="str">
        <f t="shared" si="4"/>
        <v/>
      </c>
      <c r="AD41" s="377">
        <f t="shared" si="5"/>
        <v>0</v>
      </c>
      <c r="AE41" s="377">
        <f t="shared" si="6"/>
        <v>0</v>
      </c>
      <c r="AF41" s="377" t="e">
        <f t="shared" si="7"/>
        <v>#N/A</v>
      </c>
      <c r="AG41" s="377" t="e">
        <f t="shared" si="8"/>
        <v>#N/A</v>
      </c>
    </row>
    <row r="42" spans="1:33" s="512" customFormat="1" ht="30" customHeight="1" x14ac:dyDescent="0.25">
      <c r="A42" s="261"/>
      <c r="B42" s="373">
        <v>33</v>
      </c>
      <c r="C42" s="351"/>
      <c r="D42" s="154"/>
      <c r="E42" s="154"/>
      <c r="F42" s="351"/>
      <c r="G42" s="481"/>
      <c r="H42" s="472"/>
      <c r="I42" s="472"/>
      <c r="J42" s="472"/>
      <c r="K42" s="472"/>
      <c r="L42" s="472"/>
      <c r="M42" s="472"/>
      <c r="N42" s="472"/>
      <c r="O42" s="480"/>
      <c r="P42" s="472"/>
      <c r="Q42" s="472"/>
      <c r="R42" s="472"/>
      <c r="S42" s="472"/>
      <c r="T42" s="472"/>
      <c r="U42" s="472"/>
      <c r="V42" s="472"/>
      <c r="W42" s="478" t="e">
        <f t="shared" si="9"/>
        <v>#DIV/0!</v>
      </c>
      <c r="X42" s="478" t="e">
        <f t="shared" si="10"/>
        <v>#DIV/0!</v>
      </c>
      <c r="Y42" s="479"/>
      <c r="Z42" s="475" t="str">
        <f t="shared" si="2"/>
        <v/>
      </c>
      <c r="AA42" s="378" t="str">
        <f t="shared" si="3"/>
        <v/>
      </c>
      <c r="AB42" s="379" t="str">
        <f t="shared" si="4"/>
        <v/>
      </c>
      <c r="AD42" s="377">
        <f t="shared" si="5"/>
        <v>0</v>
      </c>
      <c r="AE42" s="377">
        <f t="shared" si="6"/>
        <v>0</v>
      </c>
      <c r="AF42" s="377" t="e">
        <f t="shared" si="7"/>
        <v>#N/A</v>
      </c>
      <c r="AG42" s="377" t="e">
        <f t="shared" si="8"/>
        <v>#N/A</v>
      </c>
    </row>
    <row r="43" spans="1:33" s="512" customFormat="1" ht="30" customHeight="1" x14ac:dyDescent="0.25">
      <c r="A43" s="261"/>
      <c r="B43" s="373">
        <v>34</v>
      </c>
      <c r="C43" s="351"/>
      <c r="D43" s="154"/>
      <c r="E43" s="154"/>
      <c r="F43" s="351"/>
      <c r="G43" s="481"/>
      <c r="H43" s="472"/>
      <c r="I43" s="472"/>
      <c r="J43" s="472"/>
      <c r="K43" s="472"/>
      <c r="L43" s="472"/>
      <c r="M43" s="472"/>
      <c r="N43" s="472"/>
      <c r="O43" s="480"/>
      <c r="P43" s="472"/>
      <c r="Q43" s="472"/>
      <c r="R43" s="472"/>
      <c r="S43" s="472"/>
      <c r="T43" s="472"/>
      <c r="U43" s="472"/>
      <c r="V43" s="472"/>
      <c r="W43" s="478" t="e">
        <f t="shared" si="9"/>
        <v>#DIV/0!</v>
      </c>
      <c r="X43" s="478" t="e">
        <f t="shared" si="10"/>
        <v>#DIV/0!</v>
      </c>
      <c r="Y43" s="479"/>
      <c r="Z43" s="475" t="str">
        <f t="shared" si="2"/>
        <v/>
      </c>
      <c r="AA43" s="378" t="str">
        <f t="shared" si="3"/>
        <v/>
      </c>
      <c r="AB43" s="379" t="str">
        <f t="shared" si="4"/>
        <v/>
      </c>
      <c r="AD43" s="377">
        <f t="shared" si="5"/>
        <v>0</v>
      </c>
      <c r="AE43" s="377">
        <f t="shared" si="6"/>
        <v>0</v>
      </c>
      <c r="AF43" s="377" t="e">
        <f t="shared" si="7"/>
        <v>#N/A</v>
      </c>
      <c r="AG43" s="377" t="e">
        <f t="shared" si="8"/>
        <v>#N/A</v>
      </c>
    </row>
    <row r="44" spans="1:33" s="512" customFormat="1" ht="30" customHeight="1" x14ac:dyDescent="0.25">
      <c r="A44" s="261"/>
      <c r="B44" s="373">
        <v>35</v>
      </c>
      <c r="C44" s="351"/>
      <c r="D44" s="154"/>
      <c r="E44" s="154"/>
      <c r="F44" s="351"/>
      <c r="G44" s="481"/>
      <c r="H44" s="472"/>
      <c r="I44" s="472"/>
      <c r="J44" s="472"/>
      <c r="K44" s="472"/>
      <c r="L44" s="472"/>
      <c r="M44" s="472"/>
      <c r="N44" s="472"/>
      <c r="O44" s="480"/>
      <c r="P44" s="472"/>
      <c r="Q44" s="472"/>
      <c r="R44" s="472"/>
      <c r="S44" s="472"/>
      <c r="T44" s="472"/>
      <c r="U44" s="472"/>
      <c r="V44" s="472"/>
      <c r="W44" s="478" t="e">
        <f t="shared" si="9"/>
        <v>#DIV/0!</v>
      </c>
      <c r="X44" s="478" t="e">
        <f t="shared" si="10"/>
        <v>#DIV/0!</v>
      </c>
      <c r="Y44" s="479"/>
      <c r="Z44" s="475" t="str">
        <f t="shared" si="2"/>
        <v/>
      </c>
      <c r="AA44" s="378" t="str">
        <f t="shared" si="3"/>
        <v/>
      </c>
      <c r="AB44" s="379" t="str">
        <f t="shared" si="4"/>
        <v/>
      </c>
      <c r="AD44" s="377">
        <f t="shared" si="5"/>
        <v>0</v>
      </c>
      <c r="AE44" s="377">
        <f t="shared" si="6"/>
        <v>0</v>
      </c>
      <c r="AF44" s="377" t="e">
        <f t="shared" si="7"/>
        <v>#N/A</v>
      </c>
      <c r="AG44" s="377" t="e">
        <f t="shared" si="8"/>
        <v>#N/A</v>
      </c>
    </row>
    <row r="45" spans="1:33" s="512" customFormat="1" ht="30" customHeight="1" x14ac:dyDescent="0.25">
      <c r="A45" s="261"/>
      <c r="B45" s="373">
        <v>36</v>
      </c>
      <c r="C45" s="351"/>
      <c r="D45" s="154"/>
      <c r="E45" s="154"/>
      <c r="F45" s="351"/>
      <c r="G45" s="481"/>
      <c r="H45" s="472"/>
      <c r="I45" s="472"/>
      <c r="J45" s="472"/>
      <c r="K45" s="472"/>
      <c r="L45" s="472"/>
      <c r="M45" s="472"/>
      <c r="N45" s="472"/>
      <c r="O45" s="480"/>
      <c r="P45" s="472"/>
      <c r="Q45" s="472"/>
      <c r="R45" s="472"/>
      <c r="S45" s="472"/>
      <c r="T45" s="472"/>
      <c r="U45" s="472"/>
      <c r="V45" s="472"/>
      <c r="W45" s="478" t="e">
        <f t="shared" si="9"/>
        <v>#DIV/0!</v>
      </c>
      <c r="X45" s="478" t="e">
        <f t="shared" si="10"/>
        <v>#DIV/0!</v>
      </c>
      <c r="Y45" s="479"/>
      <c r="Z45" s="475" t="str">
        <f t="shared" si="2"/>
        <v/>
      </c>
      <c r="AA45" s="378" t="str">
        <f t="shared" si="3"/>
        <v/>
      </c>
      <c r="AB45" s="379" t="str">
        <f t="shared" si="4"/>
        <v/>
      </c>
      <c r="AD45" s="377">
        <f t="shared" si="5"/>
        <v>0</v>
      </c>
      <c r="AE45" s="377">
        <f t="shared" si="6"/>
        <v>0</v>
      </c>
      <c r="AF45" s="377" t="e">
        <f t="shared" si="7"/>
        <v>#N/A</v>
      </c>
      <c r="AG45" s="377" t="e">
        <f t="shared" si="8"/>
        <v>#N/A</v>
      </c>
    </row>
    <row r="46" spans="1:33" s="512" customFormat="1" ht="30" customHeight="1" x14ac:dyDescent="0.25">
      <c r="A46" s="261"/>
      <c r="B46" s="373">
        <v>37</v>
      </c>
      <c r="C46" s="351"/>
      <c r="D46" s="154"/>
      <c r="E46" s="154"/>
      <c r="F46" s="351"/>
      <c r="G46" s="481"/>
      <c r="H46" s="472"/>
      <c r="I46" s="472"/>
      <c r="J46" s="472"/>
      <c r="K46" s="472"/>
      <c r="L46" s="472"/>
      <c r="M46" s="472"/>
      <c r="N46" s="472"/>
      <c r="O46" s="480"/>
      <c r="P46" s="472"/>
      <c r="Q46" s="472"/>
      <c r="R46" s="472"/>
      <c r="S46" s="472"/>
      <c r="T46" s="472"/>
      <c r="U46" s="472"/>
      <c r="V46" s="472"/>
      <c r="W46" s="478" t="e">
        <f t="shared" si="9"/>
        <v>#DIV/0!</v>
      </c>
      <c r="X46" s="478" t="e">
        <f t="shared" si="10"/>
        <v>#DIV/0!</v>
      </c>
      <c r="Y46" s="479"/>
      <c r="Z46" s="475" t="str">
        <f t="shared" si="2"/>
        <v/>
      </c>
      <c r="AA46" s="378" t="str">
        <f t="shared" si="3"/>
        <v/>
      </c>
      <c r="AB46" s="379" t="str">
        <f t="shared" si="4"/>
        <v/>
      </c>
      <c r="AD46" s="377">
        <f t="shared" si="5"/>
        <v>0</v>
      </c>
      <c r="AE46" s="377">
        <f t="shared" si="6"/>
        <v>0</v>
      </c>
      <c r="AF46" s="377" t="e">
        <f t="shared" si="7"/>
        <v>#N/A</v>
      </c>
      <c r="AG46" s="377" t="e">
        <f t="shared" si="8"/>
        <v>#N/A</v>
      </c>
    </row>
    <row r="47" spans="1:33" s="512" customFormat="1" ht="30" customHeight="1" x14ac:dyDescent="0.25">
      <c r="A47" s="261"/>
      <c r="B47" s="373">
        <v>38</v>
      </c>
      <c r="C47" s="351"/>
      <c r="D47" s="154"/>
      <c r="E47" s="154"/>
      <c r="F47" s="351"/>
      <c r="G47" s="481"/>
      <c r="H47" s="472"/>
      <c r="I47" s="472"/>
      <c r="J47" s="472"/>
      <c r="K47" s="472"/>
      <c r="L47" s="472"/>
      <c r="M47" s="472"/>
      <c r="N47" s="472"/>
      <c r="O47" s="480"/>
      <c r="P47" s="472"/>
      <c r="Q47" s="472"/>
      <c r="R47" s="472"/>
      <c r="S47" s="472"/>
      <c r="T47" s="472"/>
      <c r="U47" s="472"/>
      <c r="V47" s="472"/>
      <c r="W47" s="478" t="e">
        <f t="shared" si="9"/>
        <v>#DIV/0!</v>
      </c>
      <c r="X47" s="478" t="e">
        <f t="shared" si="10"/>
        <v>#DIV/0!</v>
      </c>
      <c r="Y47" s="479"/>
      <c r="Z47" s="475" t="str">
        <f t="shared" si="2"/>
        <v/>
      </c>
      <c r="AA47" s="378" t="str">
        <f t="shared" si="3"/>
        <v/>
      </c>
      <c r="AB47" s="379" t="str">
        <f t="shared" si="4"/>
        <v/>
      </c>
      <c r="AD47" s="377">
        <f t="shared" si="5"/>
        <v>0</v>
      </c>
      <c r="AE47" s="377">
        <f t="shared" si="6"/>
        <v>0</v>
      </c>
      <c r="AF47" s="377" t="e">
        <f t="shared" si="7"/>
        <v>#N/A</v>
      </c>
      <c r="AG47" s="377" t="e">
        <f t="shared" si="8"/>
        <v>#N/A</v>
      </c>
    </row>
    <row r="48" spans="1:33" s="512" customFormat="1" ht="30" customHeight="1" x14ac:dyDescent="0.25">
      <c r="A48" s="261"/>
      <c r="B48" s="373">
        <v>39</v>
      </c>
      <c r="C48" s="351"/>
      <c r="D48" s="154"/>
      <c r="E48" s="154"/>
      <c r="F48" s="351"/>
      <c r="G48" s="481"/>
      <c r="H48" s="472"/>
      <c r="I48" s="472"/>
      <c r="J48" s="472"/>
      <c r="K48" s="472"/>
      <c r="L48" s="472"/>
      <c r="M48" s="472"/>
      <c r="N48" s="472"/>
      <c r="O48" s="480"/>
      <c r="P48" s="472"/>
      <c r="Q48" s="472"/>
      <c r="R48" s="472"/>
      <c r="S48" s="472"/>
      <c r="T48" s="472"/>
      <c r="U48" s="472"/>
      <c r="V48" s="472"/>
      <c r="W48" s="478" t="e">
        <f t="shared" si="9"/>
        <v>#DIV/0!</v>
      </c>
      <c r="X48" s="478" t="e">
        <f t="shared" si="10"/>
        <v>#DIV/0!</v>
      </c>
      <c r="Y48" s="479"/>
      <c r="Z48" s="475" t="str">
        <f t="shared" si="2"/>
        <v/>
      </c>
      <c r="AA48" s="378" t="str">
        <f t="shared" si="3"/>
        <v/>
      </c>
      <c r="AB48" s="379" t="str">
        <f t="shared" si="4"/>
        <v/>
      </c>
      <c r="AD48" s="377">
        <f t="shared" si="5"/>
        <v>0</v>
      </c>
      <c r="AE48" s="377">
        <f t="shared" si="6"/>
        <v>0</v>
      </c>
      <c r="AF48" s="377" t="e">
        <f t="shared" si="7"/>
        <v>#N/A</v>
      </c>
      <c r="AG48" s="377" t="e">
        <f t="shared" si="8"/>
        <v>#N/A</v>
      </c>
    </row>
    <row r="49" spans="1:33" s="512" customFormat="1" ht="30" customHeight="1" x14ac:dyDescent="0.25">
      <c r="A49" s="261"/>
      <c r="B49" s="373">
        <v>40</v>
      </c>
      <c r="C49" s="351"/>
      <c r="D49" s="154"/>
      <c r="E49" s="154"/>
      <c r="F49" s="351"/>
      <c r="G49" s="481"/>
      <c r="H49" s="472"/>
      <c r="I49" s="472"/>
      <c r="J49" s="472"/>
      <c r="K49" s="472"/>
      <c r="L49" s="472"/>
      <c r="M49" s="472"/>
      <c r="N49" s="472"/>
      <c r="O49" s="480"/>
      <c r="P49" s="472"/>
      <c r="Q49" s="472"/>
      <c r="R49" s="472"/>
      <c r="S49" s="472"/>
      <c r="T49" s="472"/>
      <c r="U49" s="472"/>
      <c r="V49" s="472"/>
      <c r="W49" s="478" t="e">
        <f t="shared" si="9"/>
        <v>#DIV/0!</v>
      </c>
      <c r="X49" s="478" t="e">
        <f t="shared" si="10"/>
        <v>#DIV/0!</v>
      </c>
      <c r="Y49" s="479"/>
      <c r="Z49" s="475" t="str">
        <f t="shared" si="2"/>
        <v/>
      </c>
      <c r="AA49" s="378" t="str">
        <f t="shared" si="3"/>
        <v/>
      </c>
      <c r="AB49" s="379" t="str">
        <f t="shared" si="4"/>
        <v/>
      </c>
      <c r="AD49" s="377">
        <f t="shared" si="5"/>
        <v>0</v>
      </c>
      <c r="AE49" s="377">
        <f t="shared" si="6"/>
        <v>0</v>
      </c>
      <c r="AF49" s="377" t="e">
        <f t="shared" si="7"/>
        <v>#N/A</v>
      </c>
      <c r="AG49" s="377" t="e">
        <f t="shared" si="8"/>
        <v>#N/A</v>
      </c>
    </row>
    <row r="50" spans="1:33" s="512" customFormat="1" ht="30" customHeight="1" x14ac:dyDescent="0.25">
      <c r="A50" s="261"/>
      <c r="B50" s="373">
        <v>41</v>
      </c>
      <c r="C50" s="351"/>
      <c r="D50" s="154"/>
      <c r="E50" s="154"/>
      <c r="F50" s="351"/>
      <c r="G50" s="481"/>
      <c r="H50" s="472"/>
      <c r="I50" s="472"/>
      <c r="J50" s="472"/>
      <c r="K50" s="472"/>
      <c r="L50" s="472"/>
      <c r="M50" s="472"/>
      <c r="N50" s="472"/>
      <c r="O50" s="480"/>
      <c r="P50" s="472"/>
      <c r="Q50" s="472"/>
      <c r="R50" s="472"/>
      <c r="S50" s="472"/>
      <c r="T50" s="472"/>
      <c r="U50" s="472"/>
      <c r="V50" s="472"/>
      <c r="W50" s="478" t="e">
        <f t="shared" si="9"/>
        <v>#DIV/0!</v>
      </c>
      <c r="X50" s="478" t="e">
        <f t="shared" si="10"/>
        <v>#DIV/0!</v>
      </c>
      <c r="Y50" s="479"/>
      <c r="Z50" s="475" t="str">
        <f t="shared" si="2"/>
        <v/>
      </c>
      <c r="AA50" s="378" t="str">
        <f t="shared" si="3"/>
        <v/>
      </c>
      <c r="AB50" s="379" t="str">
        <f t="shared" si="4"/>
        <v/>
      </c>
      <c r="AD50" s="377">
        <f t="shared" si="5"/>
        <v>0</v>
      </c>
      <c r="AE50" s="377">
        <f t="shared" si="6"/>
        <v>0</v>
      </c>
      <c r="AF50" s="377" t="e">
        <f t="shared" si="7"/>
        <v>#N/A</v>
      </c>
      <c r="AG50" s="377" t="e">
        <f t="shared" si="8"/>
        <v>#N/A</v>
      </c>
    </row>
    <row r="51" spans="1:33" s="512" customFormat="1" ht="30" customHeight="1" x14ac:dyDescent="0.25">
      <c r="A51" s="261"/>
      <c r="B51" s="373">
        <v>42</v>
      </c>
      <c r="C51" s="351"/>
      <c r="D51" s="312"/>
      <c r="E51" s="312"/>
      <c r="F51" s="124"/>
      <c r="G51" s="472"/>
      <c r="H51" s="472"/>
      <c r="I51" s="472"/>
      <c r="J51" s="472"/>
      <c r="K51" s="472"/>
      <c r="L51" s="472"/>
      <c r="M51" s="472"/>
      <c r="N51" s="472"/>
      <c r="O51" s="472"/>
      <c r="P51" s="472"/>
      <c r="Q51" s="472"/>
      <c r="R51" s="472"/>
      <c r="S51" s="472"/>
      <c r="T51" s="472"/>
      <c r="U51" s="472"/>
      <c r="V51" s="472"/>
      <c r="W51" s="478" t="e">
        <f t="shared" si="9"/>
        <v>#DIV/0!</v>
      </c>
      <c r="X51" s="478" t="e">
        <f t="shared" si="10"/>
        <v>#DIV/0!</v>
      </c>
      <c r="Y51" s="479"/>
      <c r="Z51" s="475" t="str">
        <f t="shared" si="2"/>
        <v/>
      </c>
      <c r="AA51" s="483" t="str">
        <f t="shared" si="3"/>
        <v/>
      </c>
      <c r="AB51" s="379" t="str">
        <f t="shared" si="4"/>
        <v/>
      </c>
      <c r="AD51" s="377">
        <f t="shared" si="5"/>
        <v>0</v>
      </c>
      <c r="AE51" s="377">
        <f t="shared" si="6"/>
        <v>0</v>
      </c>
      <c r="AF51" s="377" t="e">
        <f t="shared" si="7"/>
        <v>#N/A</v>
      </c>
      <c r="AG51" s="377" t="e">
        <f t="shared" si="8"/>
        <v>#N/A</v>
      </c>
    </row>
    <row r="52" spans="1:33" s="512" customFormat="1" ht="30" customHeight="1" x14ac:dyDescent="0.25">
      <c r="A52" s="261"/>
      <c r="B52" s="92"/>
      <c r="C52" s="137"/>
      <c r="D52" s="137"/>
      <c r="E52" s="461"/>
      <c r="F52" s="137"/>
      <c r="G52" s="462"/>
      <c r="H52" s="462"/>
      <c r="I52" s="462"/>
      <c r="J52" s="462"/>
      <c r="K52" s="462"/>
      <c r="L52" s="462"/>
      <c r="M52" s="462"/>
      <c r="N52" s="462"/>
      <c r="O52" s="462"/>
      <c r="P52" s="462"/>
      <c r="Q52" s="462"/>
      <c r="R52" s="462"/>
      <c r="S52" s="462"/>
      <c r="T52" s="462"/>
      <c r="U52" s="462"/>
      <c r="V52" s="462"/>
      <c r="W52" s="463"/>
      <c r="X52" s="463"/>
      <c r="Y52" s="464"/>
      <c r="Z52" s="465"/>
      <c r="AB52" s="331"/>
      <c r="AD52" s="376"/>
      <c r="AE52" s="376"/>
      <c r="AF52" s="376"/>
      <c r="AG52" s="376"/>
    </row>
    <row r="53" spans="1:33" x14ac:dyDescent="0.25">
      <c r="A53" s="261"/>
      <c r="B53" s="247"/>
      <c r="C53" s="247"/>
      <c r="D53" s="247"/>
      <c r="E53" s="247"/>
      <c r="F53" s="247"/>
      <c r="G53" s="247"/>
      <c r="H53" s="247"/>
      <c r="I53" s="247"/>
      <c r="J53" s="247"/>
      <c r="K53" s="247"/>
      <c r="L53" s="247"/>
      <c r="M53" s="247"/>
      <c r="N53" s="247"/>
      <c r="O53" s="247"/>
      <c r="P53" s="247"/>
      <c r="Q53" s="247"/>
      <c r="R53" s="247"/>
      <c r="S53" s="247"/>
      <c r="T53" s="247"/>
      <c r="U53" s="247"/>
      <c r="V53" s="247"/>
      <c r="W53" s="247"/>
      <c r="X53" s="247"/>
      <c r="Y53" s="247"/>
      <c r="Z53" s="247"/>
      <c r="AA53" s="482"/>
      <c r="AB53" s="247"/>
    </row>
    <row r="54" spans="1:33" ht="15.75" x14ac:dyDescent="0.25">
      <c r="A54" s="261"/>
      <c r="B54" s="247"/>
      <c r="C54" s="247"/>
      <c r="D54" s="247"/>
      <c r="E54" s="247"/>
      <c r="F54" s="247"/>
      <c r="G54" s="247"/>
      <c r="H54" s="247"/>
      <c r="I54" s="247"/>
      <c r="J54" s="247"/>
      <c r="K54" s="247"/>
      <c r="L54" s="247"/>
      <c r="M54" s="247"/>
      <c r="N54" s="247"/>
      <c r="O54" s="247"/>
      <c r="P54" s="247"/>
      <c r="Q54" s="247"/>
      <c r="R54" s="247"/>
      <c r="S54" s="247"/>
      <c r="T54" s="247"/>
      <c r="U54" s="249" t="s">
        <v>316</v>
      </c>
      <c r="V54" s="247"/>
      <c r="W54" s="247"/>
      <c r="X54" s="247"/>
      <c r="Y54" s="247"/>
      <c r="Z54" s="247"/>
      <c r="AB54" s="247"/>
    </row>
    <row r="55" spans="1:33" ht="15.75" x14ac:dyDescent="0.25">
      <c r="A55" s="261"/>
      <c r="B55" s="247"/>
      <c r="C55" s="247"/>
      <c r="D55" s="247"/>
      <c r="E55" s="247"/>
      <c r="F55" s="247"/>
      <c r="G55" s="247"/>
      <c r="H55" s="247"/>
      <c r="I55" s="247"/>
      <c r="J55" s="247"/>
      <c r="K55" s="247"/>
      <c r="L55" s="247"/>
      <c r="M55" s="247"/>
      <c r="N55" s="247"/>
      <c r="O55" s="247"/>
      <c r="P55" s="247"/>
      <c r="Q55" s="247"/>
      <c r="R55" s="247"/>
      <c r="S55" s="247"/>
      <c r="T55" s="247"/>
      <c r="U55" s="249" t="s">
        <v>116</v>
      </c>
      <c r="V55" s="247"/>
      <c r="W55" s="247"/>
      <c r="X55" s="247"/>
      <c r="Y55" s="247"/>
      <c r="Z55" s="247"/>
      <c r="AA55" s="247"/>
      <c r="AB55" s="247"/>
    </row>
    <row r="56" spans="1:33" x14ac:dyDescent="0.25">
      <c r="A56" s="261"/>
      <c r="B56" s="247"/>
      <c r="C56" s="247"/>
      <c r="D56" s="247"/>
      <c r="E56" s="247"/>
      <c r="F56" s="247"/>
      <c r="G56" s="247"/>
      <c r="H56" s="247"/>
      <c r="I56" s="247"/>
      <c r="J56" s="247"/>
      <c r="K56" s="247"/>
      <c r="L56" s="247"/>
      <c r="M56" s="247"/>
      <c r="N56" s="247"/>
      <c r="O56" s="247"/>
      <c r="P56" s="247"/>
      <c r="Q56" s="247"/>
      <c r="R56" s="247"/>
      <c r="S56" s="247"/>
      <c r="T56" s="247"/>
      <c r="U56" s="247"/>
      <c r="V56" s="247"/>
      <c r="W56" s="247"/>
      <c r="X56" s="247"/>
      <c r="Y56" s="247"/>
      <c r="Z56" s="247"/>
      <c r="AA56" s="247"/>
      <c r="AB56" s="247"/>
    </row>
    <row r="57" spans="1:33" x14ac:dyDescent="0.25">
      <c r="A57" s="261"/>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row>
    <row r="58" spans="1:33" x14ac:dyDescent="0.25">
      <c r="A58" s="261"/>
      <c r="B58" s="247"/>
      <c r="C58" s="247"/>
      <c r="D58" s="247"/>
      <c r="E58" s="247"/>
      <c r="F58" s="247"/>
      <c r="G58" s="247"/>
      <c r="H58" s="247"/>
      <c r="I58" s="247"/>
      <c r="J58" s="247"/>
      <c r="K58" s="247"/>
      <c r="L58" s="247"/>
      <c r="M58" s="247"/>
      <c r="N58" s="247"/>
      <c r="O58" s="247"/>
      <c r="P58" s="247"/>
      <c r="Q58" s="247"/>
      <c r="R58" s="247"/>
      <c r="S58" s="247"/>
      <c r="T58" s="247"/>
      <c r="U58" s="247"/>
      <c r="V58" s="247"/>
      <c r="W58" s="247"/>
      <c r="X58" s="247"/>
      <c r="Y58" s="247"/>
      <c r="Z58" s="247"/>
      <c r="AA58" s="247"/>
      <c r="AB58" s="247"/>
    </row>
    <row r="59" spans="1:33" ht="15.75" x14ac:dyDescent="0.25">
      <c r="A59" s="261"/>
      <c r="B59" s="247"/>
      <c r="C59" s="247"/>
      <c r="D59" s="247"/>
      <c r="E59" s="247"/>
      <c r="F59" s="247"/>
      <c r="G59" s="247"/>
      <c r="H59" s="247"/>
      <c r="I59" s="247"/>
      <c r="J59" s="247"/>
      <c r="K59" s="247"/>
      <c r="L59" s="247"/>
      <c r="M59" s="247"/>
      <c r="N59" s="247"/>
      <c r="O59" s="247"/>
      <c r="P59" s="247"/>
      <c r="Q59" s="247"/>
      <c r="R59" s="247"/>
      <c r="S59" s="247"/>
      <c r="T59" s="247"/>
      <c r="U59" s="466"/>
      <c r="V59" s="466"/>
      <c r="W59" s="466"/>
      <c r="X59" s="466"/>
      <c r="Y59" s="247"/>
      <c r="Z59" s="247"/>
      <c r="AA59" s="247"/>
      <c r="AB59" s="247"/>
    </row>
    <row r="60" spans="1:33" ht="15.75" x14ac:dyDescent="0.25">
      <c r="A60" s="261"/>
      <c r="B60" s="247"/>
      <c r="C60" s="247"/>
      <c r="D60" s="247"/>
      <c r="E60" s="247"/>
      <c r="F60" s="247"/>
      <c r="G60" s="247"/>
      <c r="H60" s="247"/>
      <c r="I60" s="247"/>
      <c r="J60" s="247"/>
      <c r="K60" s="247"/>
      <c r="L60" s="247"/>
      <c r="M60" s="247"/>
      <c r="N60" s="247"/>
      <c r="O60" s="247"/>
      <c r="P60" s="247"/>
      <c r="Q60" s="247"/>
      <c r="R60" s="247"/>
      <c r="S60" s="247"/>
      <c r="T60" s="247"/>
      <c r="U60" s="248" t="s">
        <v>161</v>
      </c>
      <c r="V60" s="247"/>
      <c r="W60" s="247"/>
      <c r="X60" s="247"/>
      <c r="Y60" s="247"/>
      <c r="Z60" s="247"/>
      <c r="AA60" s="247"/>
      <c r="AB60" s="247"/>
    </row>
    <row r="61" spans="1:33" ht="15.75" thickBot="1" x14ac:dyDescent="0.3">
      <c r="A61" s="261"/>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row>
    <row r="62" spans="1:33" ht="18.75" customHeight="1" thickBot="1" x14ac:dyDescent="0.3">
      <c r="A62" s="261"/>
      <c r="B62" s="32"/>
      <c r="C62" s="33"/>
      <c r="D62" s="33"/>
      <c r="E62" s="32"/>
      <c r="F62" s="32"/>
      <c r="G62" s="239" t="s">
        <v>18</v>
      </c>
      <c r="H62" s="240" t="s">
        <v>118</v>
      </c>
      <c r="I62" s="467" t="s">
        <v>240</v>
      </c>
      <c r="J62" s="468"/>
      <c r="K62" s="468"/>
      <c r="L62" s="468"/>
      <c r="M62" s="468"/>
      <c r="N62" s="468"/>
      <c r="O62" s="468"/>
      <c r="P62" s="468"/>
      <c r="Q62" s="468"/>
      <c r="R62" s="468"/>
      <c r="S62" s="468"/>
      <c r="T62" s="468"/>
      <c r="U62" s="468"/>
      <c r="V62" s="469"/>
      <c r="W62" s="912" t="s">
        <v>315</v>
      </c>
      <c r="X62" s="32"/>
      <c r="Y62" s="32"/>
      <c r="Z62" s="33"/>
      <c r="AA62" s="32"/>
      <c r="AB62" s="32"/>
    </row>
    <row r="63" spans="1:33" ht="18.75" customHeight="1" thickTop="1" thickBot="1" x14ac:dyDescent="0.3">
      <c r="A63" s="261"/>
      <c r="B63" s="32"/>
      <c r="C63" s="185" t="s">
        <v>139</v>
      </c>
      <c r="D63" s="33"/>
      <c r="E63" s="32"/>
      <c r="F63" s="915" t="s">
        <v>134</v>
      </c>
      <c r="G63" s="231">
        <v>1</v>
      </c>
      <c r="H63" s="356" t="s">
        <v>119</v>
      </c>
      <c r="I63" s="918" t="s">
        <v>467</v>
      </c>
      <c r="J63" s="919"/>
      <c r="K63" s="919"/>
      <c r="L63" s="919"/>
      <c r="M63" s="919"/>
      <c r="N63" s="919"/>
      <c r="O63" s="919"/>
      <c r="P63" s="919"/>
      <c r="Q63" s="919"/>
      <c r="R63" s="919"/>
      <c r="S63" s="919"/>
      <c r="T63" s="919"/>
      <c r="U63" s="919"/>
      <c r="V63" s="920"/>
      <c r="W63" s="913"/>
      <c r="X63" s="32"/>
      <c r="Y63" s="32"/>
      <c r="Z63" s="33"/>
      <c r="AA63" s="32"/>
      <c r="AB63" s="32"/>
    </row>
    <row r="64" spans="1:33" ht="18.75" customHeight="1" thickBot="1" x14ac:dyDescent="0.3">
      <c r="A64" s="261"/>
      <c r="B64" s="32"/>
      <c r="C64" s="187" t="s">
        <v>146</v>
      </c>
      <c r="D64" s="187"/>
      <c r="E64" s="32"/>
      <c r="F64" s="916"/>
      <c r="G64" s="232">
        <v>2</v>
      </c>
      <c r="H64" s="357" t="s">
        <v>120</v>
      </c>
      <c r="I64" s="921" t="s">
        <v>468</v>
      </c>
      <c r="J64" s="922"/>
      <c r="K64" s="922"/>
      <c r="L64" s="922"/>
      <c r="M64" s="922"/>
      <c r="N64" s="922"/>
      <c r="O64" s="922"/>
      <c r="P64" s="922"/>
      <c r="Q64" s="922"/>
      <c r="R64" s="922"/>
      <c r="S64" s="922"/>
      <c r="T64" s="922"/>
      <c r="U64" s="922"/>
      <c r="V64" s="923"/>
      <c r="W64" s="913"/>
      <c r="X64" s="32"/>
      <c r="Y64" s="32"/>
      <c r="Z64" s="33"/>
      <c r="AA64" s="32"/>
      <c r="AB64" s="32"/>
    </row>
    <row r="65" spans="1:28" ht="18.75" customHeight="1" thickBot="1" x14ac:dyDescent="0.3">
      <c r="A65" s="261"/>
      <c r="B65" s="32"/>
      <c r="C65" s="187" t="s">
        <v>147</v>
      </c>
      <c r="D65" s="187"/>
      <c r="E65" s="32"/>
      <c r="F65" s="916"/>
      <c r="G65" s="232">
        <v>3</v>
      </c>
      <c r="H65" s="358" t="s">
        <v>121</v>
      </c>
      <c r="I65" s="921" t="s">
        <v>469</v>
      </c>
      <c r="J65" s="922"/>
      <c r="K65" s="922"/>
      <c r="L65" s="922"/>
      <c r="M65" s="922"/>
      <c r="N65" s="922"/>
      <c r="O65" s="922"/>
      <c r="P65" s="922"/>
      <c r="Q65" s="922"/>
      <c r="R65" s="922"/>
      <c r="S65" s="922"/>
      <c r="T65" s="922"/>
      <c r="U65" s="922"/>
      <c r="V65" s="923"/>
      <c r="W65" s="913"/>
      <c r="X65" s="32"/>
      <c r="Y65" s="32"/>
      <c r="Z65" s="33"/>
      <c r="AA65" s="32"/>
      <c r="AB65" s="32"/>
    </row>
    <row r="66" spans="1:28" ht="18.75" customHeight="1" x14ac:dyDescent="0.25">
      <c r="A66" s="261"/>
      <c r="B66" s="32"/>
      <c r="C66" s="215" t="s">
        <v>115</v>
      </c>
      <c r="D66" s="187"/>
      <c r="E66" s="32"/>
      <c r="F66" s="916"/>
      <c r="G66" s="232">
        <v>4</v>
      </c>
      <c r="H66" s="357" t="s">
        <v>122</v>
      </c>
      <c r="I66" s="924"/>
      <c r="J66" s="925"/>
      <c r="K66" s="925"/>
      <c r="L66" s="925"/>
      <c r="M66" s="925"/>
      <c r="N66" s="925"/>
      <c r="O66" s="925"/>
      <c r="P66" s="925"/>
      <c r="Q66" s="925"/>
      <c r="R66" s="925"/>
      <c r="S66" s="925"/>
      <c r="T66" s="925"/>
      <c r="U66" s="925"/>
      <c r="V66" s="926"/>
      <c r="W66" s="913"/>
      <c r="X66" s="32"/>
      <c r="Y66" s="32"/>
      <c r="Z66" s="33"/>
      <c r="AA66" s="32"/>
      <c r="AB66" s="32"/>
    </row>
    <row r="67" spans="1:28" ht="18.75" customHeight="1" x14ac:dyDescent="0.25">
      <c r="A67" s="261"/>
      <c r="B67" s="32"/>
      <c r="C67" s="32"/>
      <c r="D67" s="32"/>
      <c r="E67" s="32"/>
      <c r="F67" s="916"/>
      <c r="G67" s="232">
        <v>5</v>
      </c>
      <c r="H67" s="358" t="s">
        <v>123</v>
      </c>
      <c r="I67" s="924"/>
      <c r="J67" s="925"/>
      <c r="K67" s="925"/>
      <c r="L67" s="925"/>
      <c r="M67" s="925"/>
      <c r="N67" s="925"/>
      <c r="O67" s="925"/>
      <c r="P67" s="925"/>
      <c r="Q67" s="925"/>
      <c r="R67" s="925"/>
      <c r="S67" s="925"/>
      <c r="T67" s="925"/>
      <c r="U67" s="925"/>
      <c r="V67" s="926"/>
      <c r="W67" s="913"/>
      <c r="X67" s="32"/>
      <c r="Y67" s="32"/>
      <c r="Z67" s="33"/>
      <c r="AA67" s="32"/>
      <c r="AB67" s="32"/>
    </row>
    <row r="68" spans="1:28" ht="18.75" customHeight="1" x14ac:dyDescent="0.25">
      <c r="A68" s="261"/>
      <c r="B68" s="32"/>
      <c r="C68" s="32"/>
      <c r="D68" s="32"/>
      <c r="E68" s="32"/>
      <c r="F68" s="916"/>
      <c r="G68" s="232">
        <v>6</v>
      </c>
      <c r="H68" s="357" t="s">
        <v>124</v>
      </c>
      <c r="I68" s="924"/>
      <c r="J68" s="925"/>
      <c r="K68" s="925"/>
      <c r="L68" s="925"/>
      <c r="M68" s="925"/>
      <c r="N68" s="925"/>
      <c r="O68" s="925"/>
      <c r="P68" s="925"/>
      <c r="Q68" s="925"/>
      <c r="R68" s="925"/>
      <c r="S68" s="925"/>
      <c r="T68" s="925"/>
      <c r="U68" s="925"/>
      <c r="V68" s="926"/>
      <c r="W68" s="913"/>
      <c r="X68" s="32"/>
      <c r="Y68" s="32"/>
      <c r="Z68" s="33"/>
      <c r="AA68" s="32"/>
      <c r="AB68" s="32"/>
    </row>
    <row r="69" spans="1:28" ht="18.75" customHeight="1" x14ac:dyDescent="0.25">
      <c r="A69" s="261"/>
      <c r="B69" s="32"/>
      <c r="C69" s="32"/>
      <c r="D69" s="32"/>
      <c r="E69" s="32"/>
      <c r="F69" s="916"/>
      <c r="G69" s="232">
        <v>7</v>
      </c>
      <c r="H69" s="358" t="s">
        <v>125</v>
      </c>
      <c r="I69" s="924"/>
      <c r="J69" s="925"/>
      <c r="K69" s="925"/>
      <c r="L69" s="925"/>
      <c r="M69" s="925"/>
      <c r="N69" s="925"/>
      <c r="O69" s="925"/>
      <c r="P69" s="925"/>
      <c r="Q69" s="925"/>
      <c r="R69" s="925"/>
      <c r="S69" s="925"/>
      <c r="T69" s="925"/>
      <c r="U69" s="925"/>
      <c r="V69" s="926"/>
      <c r="W69" s="913"/>
      <c r="X69" s="32"/>
      <c r="Y69" s="32"/>
      <c r="Z69" s="33"/>
      <c r="AA69" s="32"/>
      <c r="AB69" s="32"/>
    </row>
    <row r="70" spans="1:28" ht="18.75" customHeight="1" thickBot="1" x14ac:dyDescent="0.3">
      <c r="A70" s="261"/>
      <c r="B70" s="32"/>
      <c r="C70" s="32"/>
      <c r="D70" s="32"/>
      <c r="E70" s="32"/>
      <c r="F70" s="917"/>
      <c r="G70" s="233">
        <v>8</v>
      </c>
      <c r="H70" s="359" t="s">
        <v>126</v>
      </c>
      <c r="I70" s="927"/>
      <c r="J70" s="928"/>
      <c r="K70" s="928"/>
      <c r="L70" s="928"/>
      <c r="M70" s="928"/>
      <c r="N70" s="928"/>
      <c r="O70" s="928"/>
      <c r="P70" s="928"/>
      <c r="Q70" s="928"/>
      <c r="R70" s="928"/>
      <c r="S70" s="928"/>
      <c r="T70" s="928"/>
      <c r="U70" s="928"/>
      <c r="V70" s="929"/>
      <c r="W70" s="914"/>
      <c r="X70" s="32"/>
      <c r="Y70" s="32"/>
      <c r="Z70" s="33"/>
      <c r="AA70" s="32"/>
      <c r="AB70" s="32"/>
    </row>
    <row r="71" spans="1:28" x14ac:dyDescent="0.25">
      <c r="B71" s="4"/>
      <c r="C71" s="4"/>
      <c r="D71" s="4"/>
      <c r="E71" s="4"/>
      <c r="F71" s="4"/>
      <c r="G71" s="6"/>
      <c r="H71" s="6"/>
      <c r="I71" s="6"/>
      <c r="J71" s="6"/>
      <c r="K71" s="6"/>
      <c r="L71" s="6"/>
      <c r="M71" s="4"/>
      <c r="N71" s="4"/>
      <c r="O71" s="4"/>
      <c r="P71" s="4"/>
      <c r="Q71" s="4"/>
      <c r="R71" s="4"/>
      <c r="S71" s="4"/>
      <c r="T71" s="4"/>
      <c r="U71" s="4"/>
      <c r="V71" s="4"/>
      <c r="W71" s="4"/>
      <c r="X71" s="4"/>
      <c r="Y71" s="4"/>
      <c r="Z71" s="6"/>
      <c r="AA71" s="4"/>
      <c r="AB71" s="4"/>
    </row>
  </sheetData>
  <sheetProtection autoFilter="0"/>
  <autoFilter ref="E8:E51" xr:uid="{00000000-0009-0000-0000-000020000000}"/>
  <mergeCells count="24">
    <mergeCell ref="Z7:Z8"/>
    <mergeCell ref="AA7:AA8"/>
    <mergeCell ref="AB7:AB8"/>
    <mergeCell ref="W62:W70"/>
    <mergeCell ref="F63:F70"/>
    <mergeCell ref="I63:V63"/>
    <mergeCell ref="I64:V64"/>
    <mergeCell ref="I65:V65"/>
    <mergeCell ref="I66:V66"/>
    <mergeCell ref="I67:V67"/>
    <mergeCell ref="I68:V68"/>
    <mergeCell ref="I69:V69"/>
    <mergeCell ref="I70:V70"/>
    <mergeCell ref="O7:V7"/>
    <mergeCell ref="E2:E3"/>
    <mergeCell ref="G2:AB2"/>
    <mergeCell ref="G3:AB3"/>
    <mergeCell ref="G4:AB4"/>
    <mergeCell ref="G5:AB5"/>
    <mergeCell ref="B7:B8"/>
    <mergeCell ref="C7:C8"/>
    <mergeCell ref="D7:D8"/>
    <mergeCell ref="E7:E8"/>
    <mergeCell ref="G7:N7"/>
  </mergeCells>
  <conditionalFormatting sqref="Y51 B11:B49 C41:E51 B10:F10 F41:F49 Y37:Y49 W10:X51 AA10:AB51 AD10:AG51 C11:F40">
    <cfRule type="expression" dxfId="173" priority="9">
      <formula>AND($B10&lt;&gt;"",$B11="")</formula>
    </cfRule>
    <cfRule type="expression" dxfId="172" priority="10">
      <formula>$B10=""</formula>
    </cfRule>
  </conditionalFormatting>
  <conditionalFormatting sqref="AA11:AA51">
    <cfRule type="expression" dxfId="171" priority="11">
      <formula>AND($B10&lt;&gt;"",$B11="")</formula>
    </cfRule>
  </conditionalFormatting>
  <conditionalFormatting sqref="G52:V52">
    <cfRule type="expression" dxfId="170" priority="8">
      <formula>COUNTIF($G52:$N52,G52)&gt;1</formula>
    </cfRule>
  </conditionalFormatting>
  <conditionalFormatting sqref="B51 B52:Z52 AB52">
    <cfRule type="expression" dxfId="169" priority="12">
      <formula>AND($B51&lt;&gt;"",$B53="")</formula>
    </cfRule>
    <cfRule type="expression" dxfId="168" priority="13">
      <formula>$B51=""</formula>
    </cfRule>
  </conditionalFormatting>
  <conditionalFormatting sqref="AD52:AG52">
    <cfRule type="expression" dxfId="167" priority="14">
      <formula>AND($B51&lt;&gt;"",$B53="")</formula>
    </cfRule>
    <cfRule type="expression" dxfId="166" priority="15">
      <formula>$B51=""</formula>
    </cfRule>
  </conditionalFormatting>
  <conditionalFormatting sqref="B50 F50:F51 Y50">
    <cfRule type="expression" dxfId="165" priority="16">
      <formula>AND($B50&lt;&gt;"",#REF!="")</formula>
    </cfRule>
    <cfRule type="expression" dxfId="164" priority="17">
      <formula>$B50=""</formula>
    </cfRule>
  </conditionalFormatting>
  <conditionalFormatting sqref="Z10:Z51">
    <cfRule type="cellIs" dxfId="163" priority="6" operator="lessThan">
      <formula>76</formula>
    </cfRule>
  </conditionalFormatting>
  <conditionalFormatting sqref="G33:V51 R10:V32">
    <cfRule type="cellIs" dxfId="162" priority="5" operator="lessThan">
      <formula>76</formula>
    </cfRule>
  </conditionalFormatting>
  <conditionalFormatting sqref="Z10:Z32">
    <cfRule type="cellIs" dxfId="161" priority="1" operator="lessThan">
      <formula>76</formula>
    </cfRule>
    <cfRule type="cellIs" dxfId="160" priority="3" operator="lessThan">
      <formula>76</formula>
    </cfRule>
  </conditionalFormatting>
  <conditionalFormatting sqref="G10:Q32">
    <cfRule type="cellIs" dxfId="159" priority="2" operator="lessThan">
      <formula>76</formula>
    </cfRule>
  </conditionalFormatting>
  <dataValidations count="6">
    <dataValidation allowBlank="1" showInputMessage="1" showErrorMessage="1" prompt="Bobot Nilai" sqref="W6:Y6" xr:uid="{00000000-0002-0000-2000-000000000000}"/>
    <dataValidation allowBlank="1" showInputMessage="1" showErrorMessage="1" prompt="Mohon diisi Bobot Nilai" sqref="Y8 W8" xr:uid="{00000000-0002-0000-2000-000001000000}"/>
    <dataValidation allowBlank="1" showInputMessage="1" showErrorMessage="1" prompt="Mohon diisi Bobot Nilai. Jika tidak Melakukan penilaian Sumatif silahkan tulis Bobot Nilai 0" sqref="X8" xr:uid="{00000000-0002-0000-2000-000002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37:H52 I33:N52" xr:uid="{00000000-0002-0000-2000-000003000000}">
      <formula1>AND(G33&gt;0,G33&lt;=101,COUNTIF($G33:$N33,G33)=1)</formula1>
    </dataValidation>
    <dataValidation type="custom" allowBlank="1" showInputMessage="1" showErrorMessage="1" error="Ada nilai yang sama Bro!" prompt="JIKA ADA NILAI SUMATIF YANG SAMA, MAKA NILAI SUMATIF YG LAIN DITAMBAH angka 1-4 dibelakang koma. Misalnya 82 dan 82,2" sqref="T10:V52 O37:S52" xr:uid="{00000000-0002-0000-2000-000004000000}">
      <formula1>AND(O10&gt;0,O10&lt;=101,COUNTIF($O10:$V10,O10)=1)</formula1>
    </dataValidation>
    <dataValidation type="whole" allowBlank="1" showInputMessage="1" showErrorMessage="1" errorTitle="Petunjuk" error="Nilai 0-100" prompt="Isikan Nilai Sumatif Akhir Semester Siswa" sqref="Y37:Y52" xr:uid="{00000000-0002-0000-2000-000005000000}">
      <formula1>0</formula1>
      <formula2>100</formula2>
    </dataValidation>
  </dataValidations>
  <hyperlinks>
    <hyperlink ref="W62:W70" location="AKA!G9" display="          KEMBALI KE ATAS" xr:uid="{00000000-0004-0000-2000-000000000000}"/>
    <hyperlink ref="E5" location="AKA!I62" display="KLIK DISINI UNTUK MENULIS TUJUAN PEMBELAJARAN" xr:uid="{00000000-0004-0000-2000-000001000000}"/>
  </hyperlinks>
  <printOptions horizontalCentered="1"/>
  <pageMargins left="0.15748031496062992" right="0.11811023622047245" top="0.98425196850393704" bottom="0.31496062992125984" header="0.31496062992125984" footer="0.15748031496062992"/>
  <pageSetup paperSize="10000" scale="70" orientation="landscape" horizontalDpi="0" verticalDpi="0"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S61"/>
  <sheetViews>
    <sheetView zoomScaleNormal="100" workbookViewId="0">
      <pane xSplit="6" ySplit="8" topLeftCell="G30" activePane="bottomRight" state="frozen"/>
      <selection activeCell="S12" sqref="S12"/>
      <selection pane="topRight" activeCell="S12" sqref="S12"/>
      <selection pane="bottomLeft" activeCell="S12" sqref="S12"/>
      <selection pane="bottomRight" activeCell="N25" sqref="N25"/>
    </sheetView>
  </sheetViews>
  <sheetFormatPr defaultColWidth="9.140625" defaultRowHeight="15" x14ac:dyDescent="0.25"/>
  <cols>
    <col min="1" max="1" width="1.7109375" style="7" customWidth="1"/>
    <col min="2" max="2" width="3.85546875" style="7" customWidth="1"/>
    <col min="3" max="3" width="5.7109375" style="7" customWidth="1"/>
    <col min="4" max="4" width="13.5703125" style="7" customWidth="1"/>
    <col min="5" max="5" width="30.42578125" style="7" customWidth="1"/>
    <col min="6" max="10" width="4" style="7" customWidth="1"/>
    <col min="11" max="11" width="6.42578125" style="7" customWidth="1"/>
    <col min="12" max="12" width="11.42578125" style="7" bestFit="1" customWidth="1"/>
    <col min="13" max="14" width="36.7109375" style="7" customWidth="1"/>
    <col min="15" max="15" width="5.7109375" style="7" customWidth="1"/>
    <col min="16" max="16384" width="9.140625" style="7"/>
  </cols>
  <sheetData>
    <row r="1" spans="1:19" x14ac:dyDescent="0.25">
      <c r="A1" s="260"/>
      <c r="B1" s="260"/>
      <c r="C1" s="260"/>
      <c r="D1" s="260"/>
      <c r="E1" s="260"/>
      <c r="F1" s="260"/>
      <c r="G1" s="260"/>
      <c r="H1" s="260"/>
      <c r="I1" s="260"/>
      <c r="J1" s="260"/>
      <c r="K1" s="260"/>
      <c r="L1" s="260"/>
      <c r="M1" s="260"/>
      <c r="N1" s="260"/>
    </row>
    <row r="2" spans="1:19" ht="28.5" customHeight="1" x14ac:dyDescent="0.25">
      <c r="A2" s="261"/>
      <c r="B2" s="485"/>
      <c r="C2" s="486"/>
      <c r="D2" s="486"/>
      <c r="E2" s="901" t="s">
        <v>309</v>
      </c>
      <c r="F2" s="487"/>
      <c r="G2" s="903" t="s">
        <v>279</v>
      </c>
      <c r="H2" s="903"/>
      <c r="I2" s="903"/>
      <c r="J2" s="903"/>
      <c r="K2" s="903"/>
      <c r="L2" s="903"/>
      <c r="M2" s="903"/>
      <c r="N2" s="904"/>
    </row>
    <row r="3" spans="1:19" ht="21" thickBot="1" x14ac:dyDescent="0.3">
      <c r="A3" s="261"/>
      <c r="B3" s="488"/>
      <c r="C3" s="489"/>
      <c r="D3" s="489"/>
      <c r="E3" s="902"/>
      <c r="F3" s="454"/>
      <c r="G3" s="905" t="str">
        <f>Data!C20</f>
        <v>2024 / 2025</v>
      </c>
      <c r="H3" s="905"/>
      <c r="I3" s="905"/>
      <c r="J3" s="905"/>
      <c r="K3" s="905"/>
      <c r="L3" s="905"/>
      <c r="M3" s="905"/>
      <c r="N3" s="906"/>
    </row>
    <row r="4" spans="1:19" ht="34.5" thickBot="1" x14ac:dyDescent="0.3">
      <c r="A4" s="261"/>
      <c r="B4" s="490"/>
      <c r="C4" s="491"/>
      <c r="D4" s="491"/>
      <c r="E4" s="455" t="s">
        <v>310</v>
      </c>
      <c r="F4" s="456"/>
      <c r="G4" s="907" t="s">
        <v>269</v>
      </c>
      <c r="H4" s="907"/>
      <c r="I4" s="907"/>
      <c r="J4" s="907"/>
      <c r="K4" s="907"/>
      <c r="L4" s="907"/>
      <c r="M4" s="907"/>
      <c r="N4" s="908"/>
    </row>
    <row r="5" spans="1:19" ht="34.5" customHeight="1" thickBot="1" x14ac:dyDescent="0.3">
      <c r="A5" s="261"/>
      <c r="B5" s="492"/>
      <c r="C5" s="493"/>
      <c r="D5" s="494"/>
      <c r="E5" s="457" t="s">
        <v>311</v>
      </c>
      <c r="F5" s="458"/>
      <c r="G5" s="905" t="s">
        <v>452</v>
      </c>
      <c r="H5" s="905"/>
      <c r="I5" s="905"/>
      <c r="J5" s="905"/>
      <c r="K5" s="905"/>
      <c r="L5" s="905"/>
      <c r="M5" s="905"/>
      <c r="N5" s="906"/>
    </row>
    <row r="6" spans="1:19" s="179" customFormat="1" ht="20.25" x14ac:dyDescent="0.25">
      <c r="A6" s="261"/>
      <c r="B6" s="495"/>
      <c r="C6" s="496"/>
      <c r="D6" s="496"/>
      <c r="E6" s="496"/>
      <c r="F6" s="496"/>
      <c r="G6" s="497">
        <f t="shared" ref="G6:J6" si="0">IF(COUNT(G10:G51)&gt;0,1,"")</f>
        <v>1</v>
      </c>
      <c r="H6" s="497">
        <f t="shared" si="0"/>
        <v>1</v>
      </c>
      <c r="I6" s="497">
        <f t="shared" si="0"/>
        <v>1</v>
      </c>
      <c r="J6" s="497">
        <f t="shared" si="0"/>
        <v>1</v>
      </c>
      <c r="K6" s="499"/>
      <c r="L6" s="499"/>
      <c r="M6" s="499"/>
      <c r="N6" s="500"/>
    </row>
    <row r="7" spans="1:19" ht="33" customHeight="1" x14ac:dyDescent="0.25">
      <c r="A7" s="261"/>
      <c r="B7" s="899" t="s">
        <v>0</v>
      </c>
      <c r="C7" s="899" t="s">
        <v>68</v>
      </c>
      <c r="D7" s="899" t="s">
        <v>69</v>
      </c>
      <c r="E7" s="899" t="s">
        <v>1</v>
      </c>
      <c r="F7" s="563" t="s">
        <v>14</v>
      </c>
      <c r="G7" s="940" t="s">
        <v>346</v>
      </c>
      <c r="H7" s="941"/>
      <c r="I7" s="941"/>
      <c r="J7" s="942"/>
      <c r="K7" s="909" t="s">
        <v>80</v>
      </c>
      <c r="L7" s="909" t="s">
        <v>347</v>
      </c>
      <c r="M7" s="910" t="s">
        <v>144</v>
      </c>
      <c r="N7" s="911" t="s">
        <v>145</v>
      </c>
    </row>
    <row r="8" spans="1:19" x14ac:dyDescent="0.25">
      <c r="A8" s="261"/>
      <c r="B8" s="899"/>
      <c r="C8" s="899"/>
      <c r="D8" s="899"/>
      <c r="E8" s="899"/>
      <c r="F8" s="505"/>
      <c r="G8" s="943"/>
      <c r="H8" s="944"/>
      <c r="I8" s="944"/>
      <c r="J8" s="945"/>
      <c r="K8" s="909"/>
      <c r="L8" s="909"/>
      <c r="M8" s="910"/>
      <c r="N8" s="911"/>
      <c r="P8" s="565"/>
      <c r="Q8" s="565"/>
      <c r="R8" s="565"/>
      <c r="S8" s="565"/>
    </row>
    <row r="9" spans="1:19" ht="15.75" thickBot="1" x14ac:dyDescent="0.3">
      <c r="A9" s="261"/>
      <c r="B9" s="549">
        <v>1</v>
      </c>
      <c r="C9" s="549">
        <v>2</v>
      </c>
      <c r="D9" s="549">
        <v>3</v>
      </c>
      <c r="E9" s="549">
        <v>4</v>
      </c>
      <c r="F9" s="549">
        <v>5</v>
      </c>
      <c r="G9" s="549">
        <v>6</v>
      </c>
      <c r="H9" s="549">
        <v>7</v>
      </c>
      <c r="I9" s="549">
        <v>8</v>
      </c>
      <c r="J9" s="549">
        <v>9</v>
      </c>
      <c r="K9" s="549">
        <v>10</v>
      </c>
      <c r="L9" s="549"/>
      <c r="M9" s="549">
        <v>11</v>
      </c>
      <c r="N9" s="549">
        <v>12</v>
      </c>
      <c r="P9" s="566" t="s">
        <v>129</v>
      </c>
      <c r="Q9" s="566" t="s">
        <v>130</v>
      </c>
      <c r="R9" s="567" t="s">
        <v>3</v>
      </c>
      <c r="S9" s="568"/>
    </row>
    <row r="10" spans="1:19" ht="30" customHeight="1" x14ac:dyDescent="0.25">
      <c r="A10" s="261"/>
      <c r="B10" s="373">
        <v>1</v>
      </c>
      <c r="C10" s="351">
        <f>Data!F5</f>
        <v>2111</v>
      </c>
      <c r="D10" s="374" t="str">
        <f>Data!G5</f>
        <v>3109336136</v>
      </c>
      <c r="E10" s="374" t="str">
        <f>Data!H5</f>
        <v>AGA ALBANI ZAMIR</v>
      </c>
      <c r="F10" s="374" t="str">
        <f>Data!I5</f>
        <v>L</v>
      </c>
      <c r="G10" s="501">
        <f>Aqidah!Z10</f>
        <v>76</v>
      </c>
      <c r="H10" s="501">
        <f>Qurdis!Z10</f>
        <v>79</v>
      </c>
      <c r="I10" s="477">
        <f>Fqh!Z10</f>
        <v>83</v>
      </c>
      <c r="J10" s="477">
        <f>S.K.I!Z10</f>
        <v>83</v>
      </c>
      <c r="K10" s="475">
        <f>AVERAGE(G10:J10)</f>
        <v>80.25</v>
      </c>
      <c r="L10" s="475">
        <f>ROUND(K10,0)</f>
        <v>80</v>
      </c>
      <c r="M10" s="378" t="str">
        <f>IFERROR("Menunjukkan penguasaan"&amp; " dalam "&amp;(VLOOKUP(R10,$G$54:$N$61,3)),"")</f>
        <v xml:space="preserve">Menunjukkan penguasaan dalam </v>
      </c>
      <c r="N10" s="379" t="str">
        <f>IFERROR("Perlu Bantuan dalam"&amp; (VLOOKUP(S10,$G$54:$N$61,3)),"")</f>
        <v>Perlu Bantuan dalam</v>
      </c>
      <c r="P10" s="377">
        <f>MAX(G10:J10)</f>
        <v>83</v>
      </c>
      <c r="Q10" s="377">
        <f>MIN(G10:J10)</f>
        <v>76</v>
      </c>
      <c r="R10" s="377">
        <f>MATCH(P10,G10:J10,0)</f>
        <v>3</v>
      </c>
      <c r="S10" s="377">
        <f>MATCH(Q10,G10:J10,0)</f>
        <v>1</v>
      </c>
    </row>
    <row r="11" spans="1:19" ht="30" customHeight="1" x14ac:dyDescent="0.25">
      <c r="A11" s="261"/>
      <c r="B11" s="373">
        <v>2</v>
      </c>
      <c r="C11" s="124">
        <f>Data!F6</f>
        <v>2100</v>
      </c>
      <c r="D11" s="154" t="str">
        <f>Data!G6</f>
        <v>0108954708</v>
      </c>
      <c r="E11" s="154" t="str">
        <f>Data!H6</f>
        <v>AKBAR FIRLY MAULANA</v>
      </c>
      <c r="F11" s="154" t="str">
        <f>Data!I6</f>
        <v>L</v>
      </c>
      <c r="G11" s="501">
        <f>Aqidah!Z11</f>
        <v>81</v>
      </c>
      <c r="H11" s="501">
        <f>Qurdis!Z11</f>
        <v>76</v>
      </c>
      <c r="I11" s="477">
        <f>Fqh!Z11</f>
        <v>76</v>
      </c>
      <c r="J11" s="477">
        <f>S.K.I!Z11</f>
        <v>80</v>
      </c>
      <c r="K11" s="475">
        <f t="shared" ref="K11:K31" si="1">AVERAGE(G11:J11)</f>
        <v>78.25</v>
      </c>
      <c r="L11" s="475">
        <f t="shared" ref="L11:L31" si="2">ROUND(K11,0)</f>
        <v>78</v>
      </c>
      <c r="M11" s="378" t="str">
        <f t="shared" ref="M11:M51" si="3">IFERROR("Menunjukkan penguasaan"&amp; " dalam "&amp;(VLOOKUP(R11,$G$54:$N$61,3)),"")</f>
        <v xml:space="preserve">Menunjukkan penguasaan dalam </v>
      </c>
      <c r="N11" s="379" t="str">
        <f t="shared" ref="N11:N51" si="4">IFERROR("Perlu Bantuan dalam"&amp; (VLOOKUP(S11,$G$54:$N$61,3)),"")</f>
        <v>Perlu Bantuan dalam</v>
      </c>
      <c r="P11" s="377">
        <f t="shared" ref="P11:P51" si="5">MAX(G11:J11)</f>
        <v>81</v>
      </c>
      <c r="Q11" s="377">
        <f t="shared" ref="Q11:Q51" si="6">MIN(G11:J11)</f>
        <v>76</v>
      </c>
      <c r="R11" s="377">
        <f t="shared" ref="R11:R51" si="7">MATCH(P11,G11:J11,0)</f>
        <v>1</v>
      </c>
      <c r="S11" s="377">
        <f t="shared" ref="S11:S51" si="8">MATCH(Q11,G11:J11,0)</f>
        <v>2</v>
      </c>
    </row>
    <row r="12" spans="1:19" ht="30" customHeight="1" x14ac:dyDescent="0.25">
      <c r="A12" s="261"/>
      <c r="B12" s="373">
        <v>3</v>
      </c>
      <c r="C12" s="124">
        <f>Data!F7</f>
        <v>2085</v>
      </c>
      <c r="D12" s="154" t="str">
        <f>Data!G7</f>
        <v>0093911821</v>
      </c>
      <c r="E12" s="154" t="str">
        <f>Data!H7</f>
        <v>ALVINO EWALDO</v>
      </c>
      <c r="F12" s="154" t="str">
        <f>Data!I7</f>
        <v>L</v>
      </c>
      <c r="G12" s="501">
        <f>Aqidah!Z12</f>
        <v>80</v>
      </c>
      <c r="H12" s="501">
        <f>Qurdis!Z12</f>
        <v>76</v>
      </c>
      <c r="I12" s="477">
        <f>Fqh!Z12</f>
        <v>81</v>
      </c>
      <c r="J12" s="477">
        <f>S.K.I!Z12</f>
        <v>84</v>
      </c>
      <c r="K12" s="475">
        <f t="shared" si="1"/>
        <v>80.25</v>
      </c>
      <c r="L12" s="475">
        <f t="shared" si="2"/>
        <v>80</v>
      </c>
      <c r="M12" s="378" t="str">
        <f t="shared" si="3"/>
        <v xml:space="preserve">Menunjukkan penguasaan dalam </v>
      </c>
      <c r="N12" s="379" t="str">
        <f t="shared" si="4"/>
        <v>Perlu Bantuan dalam</v>
      </c>
      <c r="P12" s="377">
        <f t="shared" si="5"/>
        <v>84</v>
      </c>
      <c r="Q12" s="377">
        <f t="shared" si="6"/>
        <v>76</v>
      </c>
      <c r="R12" s="377">
        <f t="shared" si="7"/>
        <v>4</v>
      </c>
      <c r="S12" s="377">
        <f t="shared" si="8"/>
        <v>2</v>
      </c>
    </row>
    <row r="13" spans="1:19" ht="30" customHeight="1" x14ac:dyDescent="0.25">
      <c r="A13" s="261"/>
      <c r="B13" s="373">
        <v>4</v>
      </c>
      <c r="C13" s="124">
        <f>Data!F8</f>
        <v>2075</v>
      </c>
      <c r="D13" s="154" t="str">
        <f>Data!G8</f>
        <v>0098772064</v>
      </c>
      <c r="E13" s="154" t="str">
        <f>Data!H8</f>
        <v>AURA SUCI RAMADHANI</v>
      </c>
      <c r="F13" s="154" t="str">
        <f>Data!I8</f>
        <v>P</v>
      </c>
      <c r="G13" s="501">
        <f>Aqidah!Z13</f>
        <v>81</v>
      </c>
      <c r="H13" s="501">
        <f>Qurdis!Z13</f>
        <v>85</v>
      </c>
      <c r="I13" s="477">
        <f>Fqh!Z13</f>
        <v>82</v>
      </c>
      <c r="J13" s="477">
        <f>S.K.I!Z13</f>
        <v>88</v>
      </c>
      <c r="K13" s="475">
        <f t="shared" si="1"/>
        <v>84</v>
      </c>
      <c r="L13" s="475">
        <f t="shared" si="2"/>
        <v>84</v>
      </c>
      <c r="M13" s="378" t="str">
        <f t="shared" si="3"/>
        <v xml:space="preserve">Menunjukkan penguasaan dalam </v>
      </c>
      <c r="N13" s="379" t="str">
        <f t="shared" si="4"/>
        <v>Perlu Bantuan dalam</v>
      </c>
      <c r="P13" s="377">
        <f t="shared" si="5"/>
        <v>88</v>
      </c>
      <c r="Q13" s="377">
        <f t="shared" si="6"/>
        <v>81</v>
      </c>
      <c r="R13" s="377">
        <f t="shared" si="7"/>
        <v>4</v>
      </c>
      <c r="S13" s="377">
        <f t="shared" si="8"/>
        <v>1</v>
      </c>
    </row>
    <row r="14" spans="1:19" ht="30" customHeight="1" x14ac:dyDescent="0.25">
      <c r="A14" s="261"/>
      <c r="B14" s="373">
        <v>5</v>
      </c>
      <c r="C14" s="124">
        <f>Data!F9</f>
        <v>2086</v>
      </c>
      <c r="D14" s="154" t="str">
        <f>Data!G9</f>
        <v>0103867888</v>
      </c>
      <c r="E14" s="154" t="str">
        <f>Data!H9</f>
        <v>AYU SAFNA</v>
      </c>
      <c r="F14" s="154" t="str">
        <f>Data!I9</f>
        <v>P</v>
      </c>
      <c r="G14" s="501">
        <f>Aqidah!Z14</f>
        <v>81</v>
      </c>
      <c r="H14" s="501">
        <f>Qurdis!Z14</f>
        <v>82</v>
      </c>
      <c r="I14" s="477">
        <f>Fqh!Z14</f>
        <v>78</v>
      </c>
      <c r="J14" s="477">
        <f>S.K.I!Z14</f>
        <v>84</v>
      </c>
      <c r="K14" s="475">
        <f t="shared" si="1"/>
        <v>81.25</v>
      </c>
      <c r="L14" s="475">
        <f t="shared" si="2"/>
        <v>81</v>
      </c>
      <c r="M14" s="378" t="str">
        <f t="shared" si="3"/>
        <v xml:space="preserve">Menunjukkan penguasaan dalam </v>
      </c>
      <c r="N14" s="379" t="str">
        <f t="shared" si="4"/>
        <v>Perlu Bantuan dalam</v>
      </c>
      <c r="P14" s="377">
        <f t="shared" si="5"/>
        <v>84</v>
      </c>
      <c r="Q14" s="377">
        <f t="shared" si="6"/>
        <v>78</v>
      </c>
      <c r="R14" s="377">
        <f t="shared" si="7"/>
        <v>4</v>
      </c>
      <c r="S14" s="377">
        <f t="shared" si="8"/>
        <v>3</v>
      </c>
    </row>
    <row r="15" spans="1:19" ht="30" customHeight="1" x14ac:dyDescent="0.25">
      <c r="A15" s="261"/>
      <c r="B15" s="373">
        <v>6</v>
      </c>
      <c r="C15" s="124">
        <f>Data!F10</f>
        <v>2089</v>
      </c>
      <c r="D15" s="154" t="str">
        <f>Data!G10</f>
        <v>3098656100</v>
      </c>
      <c r="E15" s="154" t="str">
        <f>Data!H10</f>
        <v>DEWI AYU NURHALIZA</v>
      </c>
      <c r="F15" s="154" t="str">
        <f>Data!I10</f>
        <v>P</v>
      </c>
      <c r="G15" s="501">
        <f>Aqidah!Z15</f>
        <v>81</v>
      </c>
      <c r="H15" s="501">
        <f>Qurdis!Z15</f>
        <v>84</v>
      </c>
      <c r="I15" s="477">
        <f>Fqh!Z15</f>
        <v>78</v>
      </c>
      <c r="J15" s="477">
        <f>S.K.I!Z15</f>
        <v>88</v>
      </c>
      <c r="K15" s="475">
        <f t="shared" si="1"/>
        <v>82.75</v>
      </c>
      <c r="L15" s="475">
        <f t="shared" si="2"/>
        <v>83</v>
      </c>
      <c r="M15" s="378" t="str">
        <f t="shared" si="3"/>
        <v xml:space="preserve">Menunjukkan penguasaan dalam </v>
      </c>
      <c r="N15" s="379" t="str">
        <f t="shared" si="4"/>
        <v>Perlu Bantuan dalam</v>
      </c>
      <c r="P15" s="377">
        <f t="shared" si="5"/>
        <v>88</v>
      </c>
      <c r="Q15" s="377">
        <f t="shared" si="6"/>
        <v>78</v>
      </c>
      <c r="R15" s="377">
        <f t="shared" si="7"/>
        <v>4</v>
      </c>
      <c r="S15" s="377">
        <f t="shared" si="8"/>
        <v>3</v>
      </c>
    </row>
    <row r="16" spans="1:19" ht="30" customHeight="1" x14ac:dyDescent="0.25">
      <c r="A16" s="261"/>
      <c r="B16" s="373">
        <v>7</v>
      </c>
      <c r="C16" s="124">
        <f>Data!F11</f>
        <v>2115</v>
      </c>
      <c r="D16" s="154" t="str">
        <f>Data!G11</f>
        <v>0105966564</v>
      </c>
      <c r="E16" s="154" t="str">
        <f>Data!H11</f>
        <v xml:space="preserve">FADLY ARYA PUTRA </v>
      </c>
      <c r="F16" s="154" t="str">
        <f>Data!I11</f>
        <v>L</v>
      </c>
      <c r="G16" s="501">
        <f>Aqidah!Z16</f>
        <v>82</v>
      </c>
      <c r="H16" s="501">
        <f>Qurdis!Z16</f>
        <v>79</v>
      </c>
      <c r="I16" s="477">
        <f>Fqh!Z16</f>
        <v>81</v>
      </c>
      <c r="J16" s="477">
        <f>S.K.I!Z16</f>
        <v>86</v>
      </c>
      <c r="K16" s="475">
        <f t="shared" si="1"/>
        <v>82</v>
      </c>
      <c r="L16" s="475">
        <f t="shared" si="2"/>
        <v>82</v>
      </c>
      <c r="M16" s="378" t="str">
        <f t="shared" si="3"/>
        <v xml:space="preserve">Menunjukkan penguasaan dalam </v>
      </c>
      <c r="N16" s="379" t="str">
        <f t="shared" si="4"/>
        <v>Perlu Bantuan dalam</v>
      </c>
      <c r="P16" s="377">
        <f t="shared" si="5"/>
        <v>86</v>
      </c>
      <c r="Q16" s="377">
        <f t="shared" si="6"/>
        <v>79</v>
      </c>
      <c r="R16" s="377">
        <f t="shared" si="7"/>
        <v>4</v>
      </c>
      <c r="S16" s="377">
        <f t="shared" si="8"/>
        <v>2</v>
      </c>
    </row>
    <row r="17" spans="1:19" ht="30" customHeight="1" x14ac:dyDescent="0.25">
      <c r="A17" s="261"/>
      <c r="B17" s="373">
        <v>8</v>
      </c>
      <c r="C17" s="124">
        <f>Data!F12</f>
        <v>2082</v>
      </c>
      <c r="D17" s="154" t="str">
        <f>Data!G12</f>
        <v>3092203012</v>
      </c>
      <c r="E17" s="154" t="str">
        <f>Data!H12</f>
        <v>ILHAM MAULANA</v>
      </c>
      <c r="F17" s="154" t="str">
        <f>Data!I12</f>
        <v>L</v>
      </c>
      <c r="G17" s="501">
        <f>Aqidah!Z17</f>
        <v>82</v>
      </c>
      <c r="H17" s="501">
        <f>Qurdis!Z17</f>
        <v>81</v>
      </c>
      <c r="I17" s="477">
        <f>Fqh!Z17</f>
        <v>81</v>
      </c>
      <c r="J17" s="477">
        <f>S.K.I!Z17</f>
        <v>88</v>
      </c>
      <c r="K17" s="475">
        <f t="shared" si="1"/>
        <v>83</v>
      </c>
      <c r="L17" s="475">
        <f t="shared" si="2"/>
        <v>83</v>
      </c>
      <c r="M17" s="378" t="str">
        <f t="shared" si="3"/>
        <v xml:space="preserve">Menunjukkan penguasaan dalam </v>
      </c>
      <c r="N17" s="379" t="str">
        <f t="shared" si="4"/>
        <v>Perlu Bantuan dalam</v>
      </c>
      <c r="P17" s="377">
        <f t="shared" si="5"/>
        <v>88</v>
      </c>
      <c r="Q17" s="377">
        <f t="shared" si="6"/>
        <v>81</v>
      </c>
      <c r="R17" s="377">
        <f t="shared" si="7"/>
        <v>4</v>
      </c>
      <c r="S17" s="377">
        <f t="shared" si="8"/>
        <v>2</v>
      </c>
    </row>
    <row r="18" spans="1:19" ht="30" customHeight="1" x14ac:dyDescent="0.25">
      <c r="A18" s="261"/>
      <c r="B18" s="373">
        <v>9</v>
      </c>
      <c r="C18" s="124">
        <f>Data!F13</f>
        <v>2088</v>
      </c>
      <c r="D18" s="154" t="str">
        <f>Data!G13</f>
        <v>3106632526</v>
      </c>
      <c r="E18" s="154" t="str">
        <f>Data!H13</f>
        <v>INDAH VIOLAFITRA</v>
      </c>
      <c r="F18" s="154" t="str">
        <f>Data!I13</f>
        <v>P</v>
      </c>
      <c r="G18" s="501">
        <f>Aqidah!Z18</f>
        <v>81</v>
      </c>
      <c r="H18" s="501">
        <f>Qurdis!Z18</f>
        <v>84</v>
      </c>
      <c r="I18" s="477">
        <f>Fqh!Z18</f>
        <v>77</v>
      </c>
      <c r="J18" s="477">
        <f>S.K.I!Z18</f>
        <v>84</v>
      </c>
      <c r="K18" s="475">
        <f t="shared" si="1"/>
        <v>81.5</v>
      </c>
      <c r="L18" s="475">
        <f t="shared" si="2"/>
        <v>82</v>
      </c>
      <c r="M18" s="378" t="str">
        <f t="shared" si="3"/>
        <v xml:space="preserve">Menunjukkan penguasaan dalam </v>
      </c>
      <c r="N18" s="379" t="str">
        <f t="shared" si="4"/>
        <v>Perlu Bantuan dalam</v>
      </c>
      <c r="P18" s="377">
        <f t="shared" si="5"/>
        <v>84</v>
      </c>
      <c r="Q18" s="377">
        <f t="shared" si="6"/>
        <v>77</v>
      </c>
      <c r="R18" s="377">
        <f t="shared" si="7"/>
        <v>2</v>
      </c>
      <c r="S18" s="377">
        <f t="shared" si="8"/>
        <v>3</v>
      </c>
    </row>
    <row r="19" spans="1:19" ht="30" customHeight="1" x14ac:dyDescent="0.25">
      <c r="A19" s="261"/>
      <c r="B19" s="373">
        <v>10</v>
      </c>
      <c r="C19" s="124">
        <f>Data!F14</f>
        <v>2109</v>
      </c>
      <c r="D19" s="154" t="str">
        <f>Data!G14</f>
        <v>3092608052</v>
      </c>
      <c r="E19" s="154" t="str">
        <f>Data!H14</f>
        <v>KEVIN FAHREZI</v>
      </c>
      <c r="F19" s="154" t="str">
        <f>Data!I14</f>
        <v>L</v>
      </c>
      <c r="G19" s="501">
        <f>Aqidah!Z19</f>
        <v>81</v>
      </c>
      <c r="H19" s="501">
        <f>Qurdis!Z19</f>
        <v>82</v>
      </c>
      <c r="I19" s="477">
        <f>Fqh!Z19</f>
        <v>81</v>
      </c>
      <c r="J19" s="477">
        <f>S.K.I!Z19</f>
        <v>90</v>
      </c>
      <c r="K19" s="475">
        <f t="shared" si="1"/>
        <v>83.5</v>
      </c>
      <c r="L19" s="475">
        <f t="shared" si="2"/>
        <v>84</v>
      </c>
      <c r="M19" s="378" t="str">
        <f t="shared" si="3"/>
        <v xml:space="preserve">Menunjukkan penguasaan dalam </v>
      </c>
      <c r="N19" s="379" t="str">
        <f t="shared" si="4"/>
        <v>Perlu Bantuan dalam</v>
      </c>
      <c r="P19" s="377">
        <f t="shared" si="5"/>
        <v>90</v>
      </c>
      <c r="Q19" s="377">
        <f t="shared" si="6"/>
        <v>81</v>
      </c>
      <c r="R19" s="377">
        <f t="shared" si="7"/>
        <v>4</v>
      </c>
      <c r="S19" s="377">
        <f t="shared" si="8"/>
        <v>1</v>
      </c>
    </row>
    <row r="20" spans="1:19" ht="30" customHeight="1" x14ac:dyDescent="0.25">
      <c r="A20" s="261"/>
      <c r="B20" s="373">
        <v>11</v>
      </c>
      <c r="C20" s="124">
        <f>Data!F15</f>
        <v>2096</v>
      </c>
      <c r="D20" s="154" t="str">
        <f>Data!G15</f>
        <v>0107523037</v>
      </c>
      <c r="E20" s="154" t="str">
        <f>Data!H15</f>
        <v>M. IZAM AZMI</v>
      </c>
      <c r="F20" s="154" t="str">
        <f>Data!I15</f>
        <v>L</v>
      </c>
      <c r="G20" s="501">
        <f>Aqidah!Z20</f>
        <v>78</v>
      </c>
      <c r="H20" s="501">
        <f>Qurdis!Z20</f>
        <v>76</v>
      </c>
      <c r="I20" s="477">
        <f>Fqh!Z20</f>
        <v>76</v>
      </c>
      <c r="J20" s="477">
        <f>S.K.I!Z20</f>
        <v>86</v>
      </c>
      <c r="K20" s="475">
        <f t="shared" si="1"/>
        <v>79</v>
      </c>
      <c r="L20" s="475">
        <f t="shared" si="2"/>
        <v>79</v>
      </c>
      <c r="M20" s="378" t="str">
        <f t="shared" si="3"/>
        <v xml:space="preserve">Menunjukkan penguasaan dalam </v>
      </c>
      <c r="N20" s="379" t="str">
        <f t="shared" si="4"/>
        <v>Perlu Bantuan dalam</v>
      </c>
      <c r="P20" s="377">
        <f t="shared" si="5"/>
        <v>86</v>
      </c>
      <c r="Q20" s="377">
        <f t="shared" si="6"/>
        <v>76</v>
      </c>
      <c r="R20" s="377">
        <f t="shared" si="7"/>
        <v>4</v>
      </c>
      <c r="S20" s="377">
        <f t="shared" si="8"/>
        <v>2</v>
      </c>
    </row>
    <row r="21" spans="1:19" ht="30" customHeight="1" x14ac:dyDescent="0.25">
      <c r="A21" s="261"/>
      <c r="B21" s="373">
        <v>12</v>
      </c>
      <c r="C21" s="124">
        <f>Data!F16</f>
        <v>2102</v>
      </c>
      <c r="D21" s="154" t="str">
        <f>Data!G16</f>
        <v>0104675982</v>
      </c>
      <c r="E21" s="154" t="str">
        <f>Data!H16</f>
        <v>M. RAFFY MAULA DANNY</v>
      </c>
      <c r="F21" s="154" t="str">
        <f>Data!I16</f>
        <v>L</v>
      </c>
      <c r="G21" s="501">
        <f>Aqidah!Z21</f>
        <v>85</v>
      </c>
      <c r="H21" s="501">
        <f>Qurdis!Z21</f>
        <v>77</v>
      </c>
      <c r="I21" s="477">
        <f>Fqh!Z21</f>
        <v>83</v>
      </c>
      <c r="J21" s="477">
        <f>S.K.I!Z21</f>
        <v>86</v>
      </c>
      <c r="K21" s="475">
        <f t="shared" si="1"/>
        <v>82.75</v>
      </c>
      <c r="L21" s="475">
        <f t="shared" si="2"/>
        <v>83</v>
      </c>
      <c r="M21" s="378" t="str">
        <f t="shared" si="3"/>
        <v xml:space="preserve">Menunjukkan penguasaan dalam </v>
      </c>
      <c r="N21" s="379" t="str">
        <f t="shared" si="4"/>
        <v>Perlu Bantuan dalam</v>
      </c>
      <c r="P21" s="377">
        <f t="shared" si="5"/>
        <v>86</v>
      </c>
      <c r="Q21" s="377">
        <f t="shared" si="6"/>
        <v>77</v>
      </c>
      <c r="R21" s="377">
        <f t="shared" si="7"/>
        <v>4</v>
      </c>
      <c r="S21" s="377">
        <f t="shared" si="8"/>
        <v>2</v>
      </c>
    </row>
    <row r="22" spans="1:19" ht="30" customHeight="1" x14ac:dyDescent="0.25">
      <c r="A22" s="261"/>
      <c r="B22" s="373">
        <v>13</v>
      </c>
      <c r="C22" s="124">
        <f>Data!F17</f>
        <v>2090</v>
      </c>
      <c r="D22" s="154" t="str">
        <f>Data!G17</f>
        <v>3090477421</v>
      </c>
      <c r="E22" s="154" t="str">
        <f>Data!H17</f>
        <v>MARWAH RIANA</v>
      </c>
      <c r="F22" s="154" t="str">
        <f>Data!I17</f>
        <v>P</v>
      </c>
      <c r="G22" s="501">
        <f>Aqidah!Z22</f>
        <v>81</v>
      </c>
      <c r="H22" s="501">
        <f>Qurdis!Z22</f>
        <v>84</v>
      </c>
      <c r="I22" s="477">
        <f>Fqh!Z22</f>
        <v>84</v>
      </c>
      <c r="J22" s="477">
        <f>S.K.I!Z22</f>
        <v>81</v>
      </c>
      <c r="K22" s="475">
        <f t="shared" si="1"/>
        <v>82.5</v>
      </c>
      <c r="L22" s="475">
        <f t="shared" si="2"/>
        <v>83</v>
      </c>
      <c r="M22" s="378" t="str">
        <f t="shared" si="3"/>
        <v xml:space="preserve">Menunjukkan penguasaan dalam </v>
      </c>
      <c r="N22" s="379" t="str">
        <f t="shared" si="4"/>
        <v>Perlu Bantuan dalam</v>
      </c>
      <c r="P22" s="377">
        <f t="shared" si="5"/>
        <v>84</v>
      </c>
      <c r="Q22" s="377">
        <f t="shared" si="6"/>
        <v>81</v>
      </c>
      <c r="R22" s="377">
        <f t="shared" si="7"/>
        <v>2</v>
      </c>
      <c r="S22" s="377">
        <f t="shared" si="8"/>
        <v>1</v>
      </c>
    </row>
    <row r="23" spans="1:19" ht="30" customHeight="1" x14ac:dyDescent="0.25">
      <c r="A23" s="261"/>
      <c r="B23" s="373">
        <v>14</v>
      </c>
      <c r="C23" s="124">
        <f>Data!F18</f>
        <v>2105</v>
      </c>
      <c r="D23" s="154" t="str">
        <f>Data!G18</f>
        <v>3086284599</v>
      </c>
      <c r="E23" s="154" t="str">
        <f>Data!H18</f>
        <v>MUH. SYIFA' BAYU AJI</v>
      </c>
      <c r="F23" s="154" t="str">
        <f>Data!I18</f>
        <v>L</v>
      </c>
      <c r="G23" s="501">
        <f>Aqidah!Z23</f>
        <v>77</v>
      </c>
      <c r="H23" s="501">
        <f>Qurdis!Z23</f>
        <v>76</v>
      </c>
      <c r="I23" s="477">
        <f>Fqh!Z23</f>
        <v>76</v>
      </c>
      <c r="J23" s="477">
        <f>S.K.I!Z23</f>
        <v>80</v>
      </c>
      <c r="K23" s="475">
        <f t="shared" si="1"/>
        <v>77.25</v>
      </c>
      <c r="L23" s="475">
        <f t="shared" si="2"/>
        <v>77</v>
      </c>
      <c r="M23" s="378" t="str">
        <f t="shared" si="3"/>
        <v xml:space="preserve">Menunjukkan penguasaan dalam </v>
      </c>
      <c r="N23" s="379" t="str">
        <f t="shared" si="4"/>
        <v>Perlu Bantuan dalam</v>
      </c>
      <c r="P23" s="377">
        <f t="shared" si="5"/>
        <v>80</v>
      </c>
      <c r="Q23" s="377">
        <f t="shared" si="6"/>
        <v>76</v>
      </c>
      <c r="R23" s="377">
        <f t="shared" si="7"/>
        <v>4</v>
      </c>
      <c r="S23" s="377">
        <f t="shared" si="8"/>
        <v>2</v>
      </c>
    </row>
    <row r="24" spans="1:19" ht="30" customHeight="1" x14ac:dyDescent="0.25">
      <c r="A24" s="261"/>
      <c r="B24" s="373">
        <v>15</v>
      </c>
      <c r="C24" s="124">
        <f>Data!F19</f>
        <v>2079</v>
      </c>
      <c r="D24" s="154" t="str">
        <f>Data!G19</f>
        <v>0102646736</v>
      </c>
      <c r="E24" s="154" t="str">
        <f>Data!H19</f>
        <v>MUHAMMAD FATIKHUL ILMI</v>
      </c>
      <c r="F24" s="154" t="str">
        <f>Data!I19</f>
        <v>L</v>
      </c>
      <c r="G24" s="501">
        <f>Aqidah!Z24</f>
        <v>85</v>
      </c>
      <c r="H24" s="501">
        <f>Qurdis!Z24</f>
        <v>84</v>
      </c>
      <c r="I24" s="477">
        <f>Fqh!Z24</f>
        <v>81</v>
      </c>
      <c r="J24" s="477">
        <f>S.K.I!Z24</f>
        <v>89</v>
      </c>
      <c r="K24" s="475">
        <f t="shared" si="1"/>
        <v>84.75</v>
      </c>
      <c r="L24" s="475">
        <f t="shared" si="2"/>
        <v>85</v>
      </c>
      <c r="M24" s="378" t="str">
        <f t="shared" si="3"/>
        <v xml:space="preserve">Menunjukkan penguasaan dalam </v>
      </c>
      <c r="N24" s="379" t="str">
        <f t="shared" si="4"/>
        <v>Perlu Bantuan dalam</v>
      </c>
      <c r="P24" s="377">
        <f t="shared" si="5"/>
        <v>89</v>
      </c>
      <c r="Q24" s="377">
        <f t="shared" si="6"/>
        <v>81</v>
      </c>
      <c r="R24" s="377">
        <f t="shared" si="7"/>
        <v>4</v>
      </c>
      <c r="S24" s="377">
        <f t="shared" si="8"/>
        <v>3</v>
      </c>
    </row>
    <row r="25" spans="1:19" ht="30" customHeight="1" x14ac:dyDescent="0.25">
      <c r="A25" s="261"/>
      <c r="B25" s="373">
        <v>16</v>
      </c>
      <c r="C25" s="124">
        <f>Data!F20</f>
        <v>2106</v>
      </c>
      <c r="D25" s="154" t="str">
        <f>Data!G20</f>
        <v>3117077014</v>
      </c>
      <c r="E25" s="154" t="str">
        <f>Data!H20</f>
        <v>MUHAMMAD RAZIF KASYAFANI</v>
      </c>
      <c r="F25" s="154" t="str">
        <f>Data!I20</f>
        <v>L</v>
      </c>
      <c r="G25" s="501">
        <f>Aqidah!Z25</f>
        <v>80</v>
      </c>
      <c r="H25" s="501">
        <f>Qurdis!Z25</f>
        <v>78</v>
      </c>
      <c r="I25" s="477">
        <f>Fqh!Z25</f>
        <v>78</v>
      </c>
      <c r="J25" s="477">
        <f>S.K.I!Z25</f>
        <v>88</v>
      </c>
      <c r="K25" s="475">
        <f t="shared" si="1"/>
        <v>81</v>
      </c>
      <c r="L25" s="475">
        <f t="shared" si="2"/>
        <v>81</v>
      </c>
      <c r="M25" s="378" t="str">
        <f t="shared" si="3"/>
        <v xml:space="preserve">Menunjukkan penguasaan dalam </v>
      </c>
      <c r="N25" s="379" t="str">
        <f t="shared" si="4"/>
        <v>Perlu Bantuan dalam</v>
      </c>
      <c r="P25" s="377">
        <f t="shared" si="5"/>
        <v>88</v>
      </c>
      <c r="Q25" s="377">
        <f t="shared" si="6"/>
        <v>78</v>
      </c>
      <c r="R25" s="377">
        <f t="shared" si="7"/>
        <v>4</v>
      </c>
      <c r="S25" s="377">
        <f t="shared" si="8"/>
        <v>2</v>
      </c>
    </row>
    <row r="26" spans="1:19" ht="30" customHeight="1" x14ac:dyDescent="0.25">
      <c r="A26" s="261"/>
      <c r="B26" s="373">
        <v>17</v>
      </c>
      <c r="C26" s="124">
        <f>Data!F21</f>
        <v>2092</v>
      </c>
      <c r="D26" s="154" t="str">
        <f>Data!G21</f>
        <v>3098715690</v>
      </c>
      <c r="E26" s="154" t="str">
        <f>Data!H21</f>
        <v>NAZILATUN NIKMAH</v>
      </c>
      <c r="F26" s="154" t="str">
        <f>Data!I21</f>
        <v>P</v>
      </c>
      <c r="G26" s="501">
        <f>Aqidah!Z26</f>
        <v>80</v>
      </c>
      <c r="H26" s="501">
        <f>Qurdis!Z26</f>
        <v>85</v>
      </c>
      <c r="I26" s="477">
        <f>Fqh!Z26</f>
        <v>84</v>
      </c>
      <c r="J26" s="477">
        <f>S.K.I!Z26</f>
        <v>87</v>
      </c>
      <c r="K26" s="475">
        <f t="shared" si="1"/>
        <v>84</v>
      </c>
      <c r="L26" s="475">
        <f t="shared" si="2"/>
        <v>84</v>
      </c>
      <c r="M26" s="378" t="str">
        <f t="shared" si="3"/>
        <v xml:space="preserve">Menunjukkan penguasaan dalam </v>
      </c>
      <c r="N26" s="379" t="str">
        <f t="shared" si="4"/>
        <v>Perlu Bantuan dalam</v>
      </c>
      <c r="P26" s="377">
        <f t="shared" si="5"/>
        <v>87</v>
      </c>
      <c r="Q26" s="377">
        <f t="shared" si="6"/>
        <v>80</v>
      </c>
      <c r="R26" s="377">
        <f t="shared" si="7"/>
        <v>4</v>
      </c>
      <c r="S26" s="377">
        <f t="shared" si="8"/>
        <v>1</v>
      </c>
    </row>
    <row r="27" spans="1:19" ht="30" customHeight="1" x14ac:dyDescent="0.25">
      <c r="A27" s="261"/>
      <c r="B27" s="373">
        <v>18</v>
      </c>
      <c r="C27" s="124">
        <f>Data!F22</f>
        <v>2114</v>
      </c>
      <c r="D27" s="154" t="str">
        <f>Data!G22</f>
        <v>0095372418</v>
      </c>
      <c r="E27" s="154" t="str">
        <f>Data!H22</f>
        <v>NIRMALA MAHARANI</v>
      </c>
      <c r="F27" s="154" t="str">
        <f>Data!I22</f>
        <v>P</v>
      </c>
      <c r="G27" s="501">
        <f>Aqidah!Z27</f>
        <v>82</v>
      </c>
      <c r="H27" s="501">
        <f>Qurdis!Z27</f>
        <v>81</v>
      </c>
      <c r="I27" s="477">
        <f>Fqh!Z27</f>
        <v>85</v>
      </c>
      <c r="J27" s="477">
        <f>S.K.I!Z27</f>
        <v>90</v>
      </c>
      <c r="K27" s="475">
        <f t="shared" si="1"/>
        <v>84.5</v>
      </c>
      <c r="L27" s="475">
        <f t="shared" si="2"/>
        <v>85</v>
      </c>
      <c r="M27" s="378" t="str">
        <f t="shared" si="3"/>
        <v xml:space="preserve">Menunjukkan penguasaan dalam </v>
      </c>
      <c r="N27" s="379" t="str">
        <f t="shared" si="4"/>
        <v>Perlu Bantuan dalam</v>
      </c>
      <c r="P27" s="377">
        <f t="shared" si="5"/>
        <v>90</v>
      </c>
      <c r="Q27" s="377">
        <f t="shared" si="6"/>
        <v>81</v>
      </c>
      <c r="R27" s="377">
        <f t="shared" si="7"/>
        <v>4</v>
      </c>
      <c r="S27" s="377">
        <f t="shared" si="8"/>
        <v>2</v>
      </c>
    </row>
    <row r="28" spans="1:19" ht="30" customHeight="1" x14ac:dyDescent="0.25">
      <c r="A28" s="261"/>
      <c r="B28" s="373">
        <v>19</v>
      </c>
      <c r="C28" s="124">
        <f>Data!F23</f>
        <v>2149</v>
      </c>
      <c r="D28" s="154" t="str">
        <f>Data!G23</f>
        <v>3100029460</v>
      </c>
      <c r="E28" s="154" t="str">
        <f>Data!H23</f>
        <v>NOR ALIA SILFA</v>
      </c>
      <c r="F28" s="154" t="str">
        <f>Data!I23</f>
        <v>P</v>
      </c>
      <c r="G28" s="501">
        <f>Aqidah!Z28</f>
        <v>84</v>
      </c>
      <c r="H28" s="501">
        <f>Qurdis!Z28</f>
        <v>79</v>
      </c>
      <c r="I28" s="477">
        <f>Fqh!Z28</f>
        <v>81</v>
      </c>
      <c r="J28" s="477">
        <f>S.K.I!Z28</f>
        <v>88</v>
      </c>
      <c r="K28" s="475">
        <f t="shared" si="1"/>
        <v>83</v>
      </c>
      <c r="L28" s="475">
        <f t="shared" si="2"/>
        <v>83</v>
      </c>
      <c r="M28" s="378" t="str">
        <f t="shared" si="3"/>
        <v xml:space="preserve">Menunjukkan penguasaan dalam </v>
      </c>
      <c r="N28" s="379" t="str">
        <f t="shared" si="4"/>
        <v>Perlu Bantuan dalam</v>
      </c>
      <c r="P28" s="377">
        <f t="shared" si="5"/>
        <v>88</v>
      </c>
      <c r="Q28" s="377">
        <f t="shared" si="6"/>
        <v>79</v>
      </c>
      <c r="R28" s="377">
        <f t="shared" si="7"/>
        <v>4</v>
      </c>
      <c r="S28" s="377">
        <f t="shared" si="8"/>
        <v>2</v>
      </c>
    </row>
    <row r="29" spans="1:19" ht="30" customHeight="1" x14ac:dyDescent="0.25">
      <c r="A29" s="261"/>
      <c r="B29" s="373">
        <v>20</v>
      </c>
      <c r="C29" s="124">
        <f>Data!F24</f>
        <v>2110</v>
      </c>
      <c r="D29" s="154" t="str">
        <f>Data!G24</f>
        <v>0098467142</v>
      </c>
      <c r="E29" s="154" t="str">
        <f>Data!H24</f>
        <v>NUR MUTIA</v>
      </c>
      <c r="F29" s="154" t="str">
        <f>Data!I24</f>
        <v>P</v>
      </c>
      <c r="G29" s="501">
        <f>Aqidah!Z29</f>
        <v>79</v>
      </c>
      <c r="H29" s="501">
        <f>Qurdis!Z29</f>
        <v>80</v>
      </c>
      <c r="I29" s="477">
        <f>Fqh!Z29</f>
        <v>76</v>
      </c>
      <c r="J29" s="477">
        <f>S.K.I!Z29</f>
        <v>86</v>
      </c>
      <c r="K29" s="475">
        <f t="shared" si="1"/>
        <v>80.25</v>
      </c>
      <c r="L29" s="475">
        <f t="shared" si="2"/>
        <v>80</v>
      </c>
      <c r="M29" s="378" t="str">
        <f t="shared" si="3"/>
        <v xml:space="preserve">Menunjukkan penguasaan dalam </v>
      </c>
      <c r="N29" s="379" t="str">
        <f t="shared" si="4"/>
        <v>Perlu Bantuan dalam</v>
      </c>
      <c r="P29" s="377">
        <f t="shared" si="5"/>
        <v>86</v>
      </c>
      <c r="Q29" s="377">
        <f t="shared" si="6"/>
        <v>76</v>
      </c>
      <c r="R29" s="377">
        <f t="shared" si="7"/>
        <v>4</v>
      </c>
      <c r="S29" s="377">
        <f t="shared" si="8"/>
        <v>3</v>
      </c>
    </row>
    <row r="30" spans="1:19" ht="30" customHeight="1" x14ac:dyDescent="0.25">
      <c r="A30" s="261"/>
      <c r="B30" s="373">
        <v>21</v>
      </c>
      <c r="C30" s="124">
        <f>Data!F25</f>
        <v>2098</v>
      </c>
      <c r="D30" s="154" t="str">
        <f>Data!G25</f>
        <v>3101119122</v>
      </c>
      <c r="E30" s="154" t="str">
        <f>Data!H25</f>
        <v>ROHMAT HIDAYAT</v>
      </c>
      <c r="F30" s="154" t="str">
        <f>Data!I25</f>
        <v>L</v>
      </c>
      <c r="G30" s="501">
        <f>Aqidah!Z30</f>
        <v>80</v>
      </c>
      <c r="H30" s="501">
        <f>Qurdis!Z30</f>
        <v>79</v>
      </c>
      <c r="I30" s="477">
        <f>Fqh!Z30</f>
        <v>76</v>
      </c>
      <c r="J30" s="477">
        <f>S.K.I!Z30</f>
        <v>86</v>
      </c>
      <c r="K30" s="475">
        <f t="shared" si="1"/>
        <v>80.25</v>
      </c>
      <c r="L30" s="475">
        <f t="shared" si="2"/>
        <v>80</v>
      </c>
      <c r="M30" s="378" t="str">
        <f t="shared" si="3"/>
        <v xml:space="preserve">Menunjukkan penguasaan dalam </v>
      </c>
      <c r="N30" s="379" t="str">
        <f t="shared" si="4"/>
        <v>Perlu Bantuan dalam</v>
      </c>
      <c r="P30" s="377">
        <f t="shared" si="5"/>
        <v>86</v>
      </c>
      <c r="Q30" s="377">
        <f t="shared" si="6"/>
        <v>76</v>
      </c>
      <c r="R30" s="377">
        <f t="shared" si="7"/>
        <v>4</v>
      </c>
      <c r="S30" s="377">
        <f t="shared" si="8"/>
        <v>3</v>
      </c>
    </row>
    <row r="31" spans="1:19" ht="30" customHeight="1" x14ac:dyDescent="0.25">
      <c r="A31" s="261"/>
      <c r="B31" s="373">
        <v>22</v>
      </c>
      <c r="C31" s="124">
        <f>Data!F26</f>
        <v>2080</v>
      </c>
      <c r="D31" s="154" t="str">
        <f>Data!G26</f>
        <v>0091657289</v>
      </c>
      <c r="E31" s="154" t="str">
        <f>Data!H26</f>
        <v>SABRINA OKTAVIANI</v>
      </c>
      <c r="F31" s="154" t="str">
        <f>Data!I26</f>
        <v>P</v>
      </c>
      <c r="G31" s="501">
        <f>Aqidah!Z31</f>
        <v>80</v>
      </c>
      <c r="H31" s="501">
        <f>Qurdis!Z31</f>
        <v>80</v>
      </c>
      <c r="I31" s="477">
        <f>Fqh!Z31</f>
        <v>78</v>
      </c>
      <c r="J31" s="477">
        <f>S.K.I!Z31</f>
        <v>84</v>
      </c>
      <c r="K31" s="475">
        <f t="shared" si="1"/>
        <v>80.5</v>
      </c>
      <c r="L31" s="475">
        <f t="shared" si="2"/>
        <v>81</v>
      </c>
      <c r="M31" s="378" t="str">
        <f t="shared" si="3"/>
        <v xml:space="preserve">Menunjukkan penguasaan dalam </v>
      </c>
      <c r="N31" s="379" t="str">
        <f t="shared" si="4"/>
        <v>Perlu Bantuan dalam</v>
      </c>
      <c r="P31" s="377">
        <f t="shared" si="5"/>
        <v>84</v>
      </c>
      <c r="Q31" s="377">
        <f t="shared" si="6"/>
        <v>78</v>
      </c>
      <c r="R31" s="377">
        <f t="shared" si="7"/>
        <v>4</v>
      </c>
      <c r="S31" s="377">
        <f t="shared" si="8"/>
        <v>3</v>
      </c>
    </row>
    <row r="32" spans="1:19" s="562" customFormat="1" ht="30" customHeight="1" x14ac:dyDescent="0.25">
      <c r="A32" s="261"/>
      <c r="B32" s="373">
        <v>23</v>
      </c>
      <c r="C32" s="124">
        <f>Data!F27</f>
        <v>2101</v>
      </c>
      <c r="D32" s="154" t="str">
        <f>Data!G27</f>
        <v>0072355816</v>
      </c>
      <c r="E32" s="154" t="str">
        <f>Data!H27</f>
        <v>TRI MULIA SAPUTRA</v>
      </c>
      <c r="F32" s="154" t="str">
        <f>Data!I27</f>
        <v>L</v>
      </c>
      <c r="G32" s="501">
        <f>Aqidah!Z32</f>
        <v>86</v>
      </c>
      <c r="H32" s="501">
        <f>Qurdis!Z32</f>
        <v>87</v>
      </c>
      <c r="I32" s="477">
        <f>Fqh!Z32</f>
        <v>88</v>
      </c>
      <c r="J32" s="477">
        <f>S.K.I!Z32</f>
        <v>87</v>
      </c>
      <c r="K32" s="475">
        <f t="shared" ref="K32" si="9">AVERAGE(G32:J32)</f>
        <v>87</v>
      </c>
      <c r="L32" s="475">
        <f t="shared" ref="L32" si="10">ROUND(K32,0)</f>
        <v>87</v>
      </c>
      <c r="M32" s="378" t="str">
        <f t="shared" si="3"/>
        <v xml:space="preserve">Menunjukkan penguasaan dalam </v>
      </c>
      <c r="N32" s="379" t="str">
        <f t="shared" si="4"/>
        <v>Perlu Bantuan dalam</v>
      </c>
      <c r="P32" s="377">
        <f t="shared" si="5"/>
        <v>88</v>
      </c>
      <c r="Q32" s="377">
        <f t="shared" si="6"/>
        <v>86</v>
      </c>
      <c r="R32" s="377">
        <f t="shared" si="7"/>
        <v>3</v>
      </c>
      <c r="S32" s="377">
        <f t="shared" si="8"/>
        <v>1</v>
      </c>
    </row>
    <row r="33" spans="1:19" s="562" customFormat="1" ht="30" customHeight="1" x14ac:dyDescent="0.25">
      <c r="A33" s="261"/>
      <c r="B33" s="373">
        <v>24</v>
      </c>
      <c r="C33" s="124"/>
      <c r="D33" s="154"/>
      <c r="E33" s="154"/>
      <c r="F33" s="154"/>
      <c r="G33" s="471"/>
      <c r="H33" s="471"/>
      <c r="I33" s="472"/>
      <c r="J33" s="472"/>
      <c r="K33" s="475" t="str">
        <f>IFERROR(IF(OR(#REF!="",#REF!=""),"",ROUND(((#REF!*#REF!)+(#REF!*#REF!)+(#REF!*#REF!))/#REF!,0)),"")</f>
        <v/>
      </c>
      <c r="L33" s="475"/>
      <c r="M33" s="378" t="str">
        <f t="shared" si="3"/>
        <v/>
      </c>
      <c r="N33" s="379" t="str">
        <f t="shared" si="4"/>
        <v/>
      </c>
      <c r="P33" s="377">
        <f t="shared" si="5"/>
        <v>0</v>
      </c>
      <c r="Q33" s="377">
        <f t="shared" si="6"/>
        <v>0</v>
      </c>
      <c r="R33" s="377" t="e">
        <f t="shared" si="7"/>
        <v>#N/A</v>
      </c>
      <c r="S33" s="377" t="e">
        <f t="shared" si="8"/>
        <v>#N/A</v>
      </c>
    </row>
    <row r="34" spans="1:19" s="562" customFormat="1" ht="30" customHeight="1" x14ac:dyDescent="0.25">
      <c r="A34" s="261"/>
      <c r="B34" s="373">
        <v>25</v>
      </c>
      <c r="C34" s="124"/>
      <c r="D34" s="154"/>
      <c r="E34" s="154"/>
      <c r="F34" s="154"/>
      <c r="G34" s="471"/>
      <c r="H34" s="471"/>
      <c r="I34" s="472"/>
      <c r="J34" s="472"/>
      <c r="K34" s="475" t="str">
        <f>IFERROR(IF(OR(#REF!="",#REF!=""),"",ROUND(((#REF!*#REF!)+(#REF!*#REF!)+(#REF!*#REF!))/#REF!,0)),"")</f>
        <v/>
      </c>
      <c r="L34" s="475"/>
      <c r="M34" s="378" t="str">
        <f t="shared" si="3"/>
        <v/>
      </c>
      <c r="N34" s="379" t="str">
        <f t="shared" si="4"/>
        <v/>
      </c>
      <c r="P34" s="377">
        <f t="shared" si="5"/>
        <v>0</v>
      </c>
      <c r="Q34" s="377">
        <f t="shared" si="6"/>
        <v>0</v>
      </c>
      <c r="R34" s="377" t="e">
        <f t="shared" si="7"/>
        <v>#N/A</v>
      </c>
      <c r="S34" s="377" t="e">
        <f t="shared" si="8"/>
        <v>#N/A</v>
      </c>
    </row>
    <row r="35" spans="1:19" s="562" customFormat="1" ht="30" customHeight="1" x14ac:dyDescent="0.25">
      <c r="A35" s="261"/>
      <c r="B35" s="373">
        <v>26</v>
      </c>
      <c r="C35" s="124"/>
      <c r="D35" s="154"/>
      <c r="E35" s="154"/>
      <c r="F35" s="154"/>
      <c r="G35" s="471"/>
      <c r="H35" s="471"/>
      <c r="I35" s="472"/>
      <c r="J35" s="472"/>
      <c r="K35" s="475" t="str">
        <f>IFERROR(IF(OR(#REF!="",#REF!=""),"",ROUND(((#REF!*#REF!)+(#REF!*#REF!)+(#REF!*#REF!))/#REF!,0)),"")</f>
        <v/>
      </c>
      <c r="L35" s="475"/>
      <c r="M35" s="378" t="str">
        <f t="shared" si="3"/>
        <v/>
      </c>
      <c r="N35" s="379" t="str">
        <f t="shared" si="4"/>
        <v/>
      </c>
      <c r="P35" s="377">
        <f t="shared" si="5"/>
        <v>0</v>
      </c>
      <c r="Q35" s="377">
        <f t="shared" si="6"/>
        <v>0</v>
      </c>
      <c r="R35" s="377" t="e">
        <f t="shared" si="7"/>
        <v>#N/A</v>
      </c>
      <c r="S35" s="377" t="e">
        <f t="shared" si="8"/>
        <v>#N/A</v>
      </c>
    </row>
    <row r="36" spans="1:19" s="562" customFormat="1" ht="30" customHeight="1" x14ac:dyDescent="0.25">
      <c r="A36" s="261"/>
      <c r="B36" s="373">
        <v>27</v>
      </c>
      <c r="C36" s="124"/>
      <c r="D36" s="154"/>
      <c r="E36" s="154"/>
      <c r="F36" s="154"/>
      <c r="G36" s="471"/>
      <c r="H36" s="471"/>
      <c r="I36" s="472"/>
      <c r="J36" s="472"/>
      <c r="K36" s="475" t="str">
        <f>IFERROR(IF(OR(#REF!="",#REF!=""),"",ROUND(((#REF!*#REF!)+(#REF!*#REF!)+(#REF!*#REF!))/#REF!,0)),"")</f>
        <v/>
      </c>
      <c r="L36" s="475"/>
      <c r="M36" s="378" t="str">
        <f t="shared" si="3"/>
        <v/>
      </c>
      <c r="N36" s="379" t="str">
        <f t="shared" si="4"/>
        <v/>
      </c>
      <c r="P36" s="377">
        <f t="shared" si="5"/>
        <v>0</v>
      </c>
      <c r="Q36" s="377">
        <f t="shared" si="6"/>
        <v>0</v>
      </c>
      <c r="R36" s="377" t="e">
        <f t="shared" si="7"/>
        <v>#N/A</v>
      </c>
      <c r="S36" s="377" t="e">
        <f t="shared" si="8"/>
        <v>#N/A</v>
      </c>
    </row>
    <row r="37" spans="1:19" s="562" customFormat="1" ht="30" customHeight="1" x14ac:dyDescent="0.25">
      <c r="A37" s="261"/>
      <c r="B37" s="373">
        <v>28</v>
      </c>
      <c r="C37" s="124"/>
      <c r="D37" s="154"/>
      <c r="E37" s="154"/>
      <c r="F37" s="154"/>
      <c r="G37" s="472"/>
      <c r="H37" s="472"/>
      <c r="I37" s="472"/>
      <c r="J37" s="472"/>
      <c r="K37" s="475" t="str">
        <f>IFERROR(IF(OR(#REF!="",#REF!=""),"",ROUND(((#REF!*#REF!)+(#REF!*#REF!)+(#REF!*#REF!))/#REF!,0)),"")</f>
        <v/>
      </c>
      <c r="L37" s="475"/>
      <c r="M37" s="378" t="str">
        <f t="shared" si="3"/>
        <v/>
      </c>
      <c r="N37" s="379" t="str">
        <f t="shared" si="4"/>
        <v/>
      </c>
      <c r="P37" s="377">
        <f t="shared" si="5"/>
        <v>0</v>
      </c>
      <c r="Q37" s="377">
        <f t="shared" si="6"/>
        <v>0</v>
      </c>
      <c r="R37" s="377" t="e">
        <f t="shared" si="7"/>
        <v>#N/A</v>
      </c>
      <c r="S37" s="377" t="e">
        <f t="shared" si="8"/>
        <v>#N/A</v>
      </c>
    </row>
    <row r="38" spans="1:19" s="562" customFormat="1" ht="30" customHeight="1" x14ac:dyDescent="0.25">
      <c r="A38" s="261"/>
      <c r="B38" s="373">
        <v>29</v>
      </c>
      <c r="C38" s="124"/>
      <c r="D38" s="154"/>
      <c r="E38" s="154"/>
      <c r="F38" s="154"/>
      <c r="G38" s="472"/>
      <c r="H38" s="472"/>
      <c r="I38" s="472"/>
      <c r="J38" s="472"/>
      <c r="K38" s="475" t="str">
        <f>IFERROR(IF(OR(#REF!="",#REF!=""),"",ROUND(((#REF!*#REF!)+(#REF!*#REF!)+(#REF!*#REF!))/#REF!,0)),"")</f>
        <v/>
      </c>
      <c r="L38" s="475"/>
      <c r="M38" s="378" t="str">
        <f t="shared" si="3"/>
        <v/>
      </c>
      <c r="N38" s="379" t="str">
        <f t="shared" si="4"/>
        <v/>
      </c>
      <c r="P38" s="377">
        <f t="shared" si="5"/>
        <v>0</v>
      </c>
      <c r="Q38" s="377">
        <f t="shared" si="6"/>
        <v>0</v>
      </c>
      <c r="R38" s="377" t="e">
        <f t="shared" si="7"/>
        <v>#N/A</v>
      </c>
      <c r="S38" s="377" t="e">
        <f t="shared" si="8"/>
        <v>#N/A</v>
      </c>
    </row>
    <row r="39" spans="1:19" s="562" customFormat="1" ht="30" customHeight="1" x14ac:dyDescent="0.25">
      <c r="A39" s="261"/>
      <c r="B39" s="373">
        <v>30</v>
      </c>
      <c r="C39" s="124"/>
      <c r="D39" s="154"/>
      <c r="E39" s="154"/>
      <c r="F39" s="154"/>
      <c r="G39" s="472"/>
      <c r="H39" s="472"/>
      <c r="I39" s="472"/>
      <c r="J39" s="472"/>
      <c r="K39" s="475" t="str">
        <f>IFERROR(IF(OR(#REF!="",#REF!=""),"",ROUND(((#REF!*#REF!)+(#REF!*#REF!)+(#REF!*#REF!))/#REF!,0)),"")</f>
        <v/>
      </c>
      <c r="L39" s="475"/>
      <c r="M39" s="378" t="str">
        <f t="shared" si="3"/>
        <v/>
      </c>
      <c r="N39" s="379" t="str">
        <f t="shared" si="4"/>
        <v/>
      </c>
      <c r="P39" s="377">
        <f t="shared" si="5"/>
        <v>0</v>
      </c>
      <c r="Q39" s="377">
        <f t="shared" si="6"/>
        <v>0</v>
      </c>
      <c r="R39" s="377" t="e">
        <f t="shared" si="7"/>
        <v>#N/A</v>
      </c>
      <c r="S39" s="377" t="e">
        <f t="shared" si="8"/>
        <v>#N/A</v>
      </c>
    </row>
    <row r="40" spans="1:19" s="562" customFormat="1" ht="30" customHeight="1" x14ac:dyDescent="0.25">
      <c r="A40" s="261"/>
      <c r="B40" s="373">
        <v>31</v>
      </c>
      <c r="C40" s="124"/>
      <c r="D40" s="154"/>
      <c r="E40" s="154"/>
      <c r="F40" s="154"/>
      <c r="G40" s="472"/>
      <c r="H40" s="472"/>
      <c r="I40" s="472"/>
      <c r="J40" s="472"/>
      <c r="K40" s="475" t="str">
        <f>IFERROR(IF(OR(#REF!="",#REF!=""),"",ROUND(((#REF!*#REF!)+(#REF!*#REF!)+(#REF!*#REF!))/#REF!,0)),"")</f>
        <v/>
      </c>
      <c r="L40" s="475"/>
      <c r="M40" s="378" t="str">
        <f t="shared" si="3"/>
        <v/>
      </c>
      <c r="N40" s="379" t="str">
        <f t="shared" si="4"/>
        <v/>
      </c>
      <c r="P40" s="377">
        <f t="shared" si="5"/>
        <v>0</v>
      </c>
      <c r="Q40" s="377">
        <f t="shared" si="6"/>
        <v>0</v>
      </c>
      <c r="R40" s="377" t="e">
        <f t="shared" si="7"/>
        <v>#N/A</v>
      </c>
      <c r="S40" s="377" t="e">
        <f t="shared" si="8"/>
        <v>#N/A</v>
      </c>
    </row>
    <row r="41" spans="1:19" s="562" customFormat="1" ht="30" customHeight="1" x14ac:dyDescent="0.25">
      <c r="A41" s="261"/>
      <c r="B41" s="373">
        <v>32</v>
      </c>
      <c r="C41" s="351"/>
      <c r="D41" s="374"/>
      <c r="E41" s="374"/>
      <c r="F41" s="351"/>
      <c r="G41" s="481"/>
      <c r="H41" s="472"/>
      <c r="I41" s="472"/>
      <c r="J41" s="472"/>
      <c r="K41" s="475" t="str">
        <f>IFERROR(IF(OR(#REF!="",#REF!=""),"",ROUND(((#REF!*#REF!)+(#REF!*#REF!)+(#REF!*#REF!))/#REF!,0)),"")</f>
        <v/>
      </c>
      <c r="L41" s="475"/>
      <c r="M41" s="378" t="str">
        <f t="shared" si="3"/>
        <v/>
      </c>
      <c r="N41" s="379" t="str">
        <f t="shared" si="4"/>
        <v/>
      </c>
      <c r="P41" s="377">
        <f t="shared" si="5"/>
        <v>0</v>
      </c>
      <c r="Q41" s="377">
        <f t="shared" si="6"/>
        <v>0</v>
      </c>
      <c r="R41" s="377" t="e">
        <f t="shared" si="7"/>
        <v>#N/A</v>
      </c>
      <c r="S41" s="377" t="e">
        <f t="shared" si="8"/>
        <v>#N/A</v>
      </c>
    </row>
    <row r="42" spans="1:19" s="562" customFormat="1" ht="30" customHeight="1" x14ac:dyDescent="0.25">
      <c r="A42" s="261"/>
      <c r="B42" s="373">
        <v>33</v>
      </c>
      <c r="C42" s="351"/>
      <c r="D42" s="154"/>
      <c r="E42" s="154"/>
      <c r="F42" s="351"/>
      <c r="G42" s="481"/>
      <c r="H42" s="472"/>
      <c r="I42" s="472"/>
      <c r="J42" s="472"/>
      <c r="K42" s="475" t="str">
        <f>IFERROR(IF(OR(#REF!="",#REF!=""),"",ROUND(((#REF!*#REF!)+(#REF!*#REF!)+(#REF!*#REF!))/#REF!,0)),"")</f>
        <v/>
      </c>
      <c r="L42" s="475"/>
      <c r="M42" s="378" t="str">
        <f t="shared" si="3"/>
        <v/>
      </c>
      <c r="N42" s="379" t="str">
        <f t="shared" si="4"/>
        <v/>
      </c>
      <c r="P42" s="377">
        <f t="shared" si="5"/>
        <v>0</v>
      </c>
      <c r="Q42" s="377">
        <f t="shared" si="6"/>
        <v>0</v>
      </c>
      <c r="R42" s="377" t="e">
        <f t="shared" si="7"/>
        <v>#N/A</v>
      </c>
      <c r="S42" s="377" t="e">
        <f t="shared" si="8"/>
        <v>#N/A</v>
      </c>
    </row>
    <row r="43" spans="1:19" s="562" customFormat="1" ht="30" customHeight="1" x14ac:dyDescent="0.25">
      <c r="A43" s="261"/>
      <c r="B43" s="373">
        <v>34</v>
      </c>
      <c r="C43" s="351"/>
      <c r="D43" s="154"/>
      <c r="E43" s="154"/>
      <c r="F43" s="351"/>
      <c r="G43" s="481"/>
      <c r="H43" s="472"/>
      <c r="I43" s="472"/>
      <c r="J43" s="472"/>
      <c r="K43" s="475" t="str">
        <f>IFERROR(IF(OR(#REF!="",#REF!=""),"",ROUND(((#REF!*#REF!)+(#REF!*#REF!)+(#REF!*#REF!))/#REF!,0)),"")</f>
        <v/>
      </c>
      <c r="L43" s="475"/>
      <c r="M43" s="378" t="str">
        <f t="shared" si="3"/>
        <v/>
      </c>
      <c r="N43" s="379" t="str">
        <f t="shared" si="4"/>
        <v/>
      </c>
      <c r="P43" s="377">
        <f t="shared" si="5"/>
        <v>0</v>
      </c>
      <c r="Q43" s="377">
        <f t="shared" si="6"/>
        <v>0</v>
      </c>
      <c r="R43" s="377" t="e">
        <f t="shared" si="7"/>
        <v>#N/A</v>
      </c>
      <c r="S43" s="377" t="e">
        <f t="shared" si="8"/>
        <v>#N/A</v>
      </c>
    </row>
    <row r="44" spans="1:19" s="562" customFormat="1" ht="30" customHeight="1" x14ac:dyDescent="0.25">
      <c r="A44" s="261"/>
      <c r="B44" s="373">
        <v>35</v>
      </c>
      <c r="C44" s="351"/>
      <c r="D44" s="154"/>
      <c r="E44" s="154"/>
      <c r="F44" s="351"/>
      <c r="G44" s="481"/>
      <c r="H44" s="472"/>
      <c r="I44" s="472"/>
      <c r="J44" s="472"/>
      <c r="K44" s="475" t="str">
        <f>IFERROR(IF(OR(#REF!="",#REF!=""),"",ROUND(((#REF!*#REF!)+(#REF!*#REF!)+(#REF!*#REF!))/#REF!,0)),"")</f>
        <v/>
      </c>
      <c r="L44" s="475"/>
      <c r="M44" s="378" t="str">
        <f t="shared" si="3"/>
        <v/>
      </c>
      <c r="N44" s="379" t="str">
        <f t="shared" si="4"/>
        <v/>
      </c>
      <c r="P44" s="377">
        <f t="shared" si="5"/>
        <v>0</v>
      </c>
      <c r="Q44" s="377">
        <f t="shared" si="6"/>
        <v>0</v>
      </c>
      <c r="R44" s="377" t="e">
        <f t="shared" si="7"/>
        <v>#N/A</v>
      </c>
      <c r="S44" s="377" t="e">
        <f t="shared" si="8"/>
        <v>#N/A</v>
      </c>
    </row>
    <row r="45" spans="1:19" s="562" customFormat="1" ht="30" customHeight="1" x14ac:dyDescent="0.25">
      <c r="A45" s="261"/>
      <c r="B45" s="373">
        <v>36</v>
      </c>
      <c r="C45" s="351"/>
      <c r="D45" s="154"/>
      <c r="E45" s="154"/>
      <c r="F45" s="351"/>
      <c r="G45" s="481"/>
      <c r="H45" s="472"/>
      <c r="I45" s="472"/>
      <c r="J45" s="472"/>
      <c r="K45" s="475" t="str">
        <f>IFERROR(IF(OR(#REF!="",#REF!=""),"",ROUND(((#REF!*#REF!)+(#REF!*#REF!)+(#REF!*#REF!))/#REF!,0)),"")</f>
        <v/>
      </c>
      <c r="L45" s="475"/>
      <c r="M45" s="378" t="str">
        <f t="shared" si="3"/>
        <v/>
      </c>
      <c r="N45" s="379" t="str">
        <f t="shared" si="4"/>
        <v/>
      </c>
      <c r="P45" s="377">
        <f t="shared" si="5"/>
        <v>0</v>
      </c>
      <c r="Q45" s="377">
        <f t="shared" si="6"/>
        <v>0</v>
      </c>
      <c r="R45" s="377" t="e">
        <f t="shared" si="7"/>
        <v>#N/A</v>
      </c>
      <c r="S45" s="377" t="e">
        <f t="shared" si="8"/>
        <v>#N/A</v>
      </c>
    </row>
    <row r="46" spans="1:19" s="562" customFormat="1" ht="30" customHeight="1" x14ac:dyDescent="0.25">
      <c r="A46" s="261"/>
      <c r="B46" s="373">
        <v>37</v>
      </c>
      <c r="C46" s="351"/>
      <c r="D46" s="154"/>
      <c r="E46" s="154"/>
      <c r="F46" s="351"/>
      <c r="G46" s="481"/>
      <c r="H46" s="472"/>
      <c r="I46" s="472"/>
      <c r="J46" s="472"/>
      <c r="K46" s="475" t="str">
        <f>IFERROR(IF(OR(#REF!="",#REF!=""),"",ROUND(((#REF!*#REF!)+(#REF!*#REF!)+(#REF!*#REF!))/#REF!,0)),"")</f>
        <v/>
      </c>
      <c r="L46" s="475"/>
      <c r="M46" s="378" t="str">
        <f t="shared" si="3"/>
        <v/>
      </c>
      <c r="N46" s="379" t="str">
        <f t="shared" si="4"/>
        <v/>
      </c>
      <c r="P46" s="377">
        <f t="shared" si="5"/>
        <v>0</v>
      </c>
      <c r="Q46" s="377">
        <f t="shared" si="6"/>
        <v>0</v>
      </c>
      <c r="R46" s="377" t="e">
        <f t="shared" si="7"/>
        <v>#N/A</v>
      </c>
      <c r="S46" s="377" t="e">
        <f t="shared" si="8"/>
        <v>#N/A</v>
      </c>
    </row>
    <row r="47" spans="1:19" s="562" customFormat="1" ht="30" customHeight="1" x14ac:dyDescent="0.25">
      <c r="A47" s="261"/>
      <c r="B47" s="373">
        <v>38</v>
      </c>
      <c r="C47" s="351"/>
      <c r="D47" s="154"/>
      <c r="E47" s="154"/>
      <c r="F47" s="351"/>
      <c r="G47" s="481"/>
      <c r="H47" s="472"/>
      <c r="I47" s="472"/>
      <c r="J47" s="472"/>
      <c r="K47" s="475" t="str">
        <f>IFERROR(IF(OR(#REF!="",#REF!=""),"",ROUND(((#REF!*#REF!)+(#REF!*#REF!)+(#REF!*#REF!))/#REF!,0)),"")</f>
        <v/>
      </c>
      <c r="L47" s="475"/>
      <c r="M47" s="378" t="str">
        <f t="shared" si="3"/>
        <v/>
      </c>
      <c r="N47" s="379" t="str">
        <f t="shared" si="4"/>
        <v/>
      </c>
      <c r="P47" s="377">
        <f t="shared" si="5"/>
        <v>0</v>
      </c>
      <c r="Q47" s="377">
        <f t="shared" si="6"/>
        <v>0</v>
      </c>
      <c r="R47" s="377" t="e">
        <f t="shared" si="7"/>
        <v>#N/A</v>
      </c>
      <c r="S47" s="377" t="e">
        <f t="shared" si="8"/>
        <v>#N/A</v>
      </c>
    </row>
    <row r="48" spans="1:19" s="562" customFormat="1" ht="30" customHeight="1" x14ac:dyDescent="0.25">
      <c r="A48" s="261"/>
      <c r="B48" s="373">
        <v>39</v>
      </c>
      <c r="C48" s="351"/>
      <c r="D48" s="154"/>
      <c r="E48" s="154"/>
      <c r="F48" s="351"/>
      <c r="G48" s="481"/>
      <c r="H48" s="472"/>
      <c r="I48" s="472"/>
      <c r="J48" s="472"/>
      <c r="K48" s="475" t="str">
        <f>IFERROR(IF(OR(#REF!="",#REF!=""),"",ROUND(((#REF!*#REF!)+(#REF!*#REF!)+(#REF!*#REF!))/#REF!,0)),"")</f>
        <v/>
      </c>
      <c r="L48" s="475"/>
      <c r="M48" s="378" t="str">
        <f t="shared" si="3"/>
        <v/>
      </c>
      <c r="N48" s="379" t="str">
        <f t="shared" si="4"/>
        <v/>
      </c>
      <c r="P48" s="377">
        <f t="shared" si="5"/>
        <v>0</v>
      </c>
      <c r="Q48" s="377">
        <f t="shared" si="6"/>
        <v>0</v>
      </c>
      <c r="R48" s="377" t="e">
        <f t="shared" si="7"/>
        <v>#N/A</v>
      </c>
      <c r="S48" s="377" t="e">
        <f t="shared" si="8"/>
        <v>#N/A</v>
      </c>
    </row>
    <row r="49" spans="1:19" s="562" customFormat="1" ht="30" customHeight="1" x14ac:dyDescent="0.25">
      <c r="A49" s="261"/>
      <c r="B49" s="373">
        <v>40</v>
      </c>
      <c r="C49" s="351"/>
      <c r="D49" s="154"/>
      <c r="E49" s="154"/>
      <c r="F49" s="351"/>
      <c r="G49" s="481"/>
      <c r="H49" s="472"/>
      <c r="I49" s="472"/>
      <c r="J49" s="472"/>
      <c r="K49" s="475" t="str">
        <f>IFERROR(IF(OR(#REF!="",#REF!=""),"",ROUND(((#REF!*#REF!)+(#REF!*#REF!)+(#REF!*#REF!))/#REF!,0)),"")</f>
        <v/>
      </c>
      <c r="L49" s="475"/>
      <c r="M49" s="378" t="str">
        <f t="shared" si="3"/>
        <v/>
      </c>
      <c r="N49" s="379" t="str">
        <f t="shared" si="4"/>
        <v/>
      </c>
      <c r="P49" s="377">
        <f t="shared" si="5"/>
        <v>0</v>
      </c>
      <c r="Q49" s="377">
        <f t="shared" si="6"/>
        <v>0</v>
      </c>
      <c r="R49" s="377" t="e">
        <f t="shared" si="7"/>
        <v>#N/A</v>
      </c>
      <c r="S49" s="377" t="e">
        <f t="shared" si="8"/>
        <v>#N/A</v>
      </c>
    </row>
    <row r="50" spans="1:19" s="562" customFormat="1" ht="30" customHeight="1" x14ac:dyDescent="0.25">
      <c r="A50" s="261"/>
      <c r="B50" s="373">
        <v>41</v>
      </c>
      <c r="C50" s="351"/>
      <c r="D50" s="154"/>
      <c r="E50" s="154"/>
      <c r="F50" s="351"/>
      <c r="G50" s="481"/>
      <c r="H50" s="472"/>
      <c r="I50" s="472"/>
      <c r="J50" s="472"/>
      <c r="K50" s="475" t="str">
        <f>IFERROR(IF(OR(#REF!="",#REF!=""),"",ROUND(((#REF!*#REF!)+(#REF!*#REF!)+(#REF!*#REF!))/#REF!,0)),"")</f>
        <v/>
      </c>
      <c r="L50" s="475"/>
      <c r="M50" s="378" t="str">
        <f t="shared" si="3"/>
        <v/>
      </c>
      <c r="N50" s="379" t="str">
        <f t="shared" si="4"/>
        <v/>
      </c>
      <c r="P50" s="377">
        <f t="shared" si="5"/>
        <v>0</v>
      </c>
      <c r="Q50" s="377">
        <f t="shared" si="6"/>
        <v>0</v>
      </c>
      <c r="R50" s="377" t="e">
        <f t="shared" si="7"/>
        <v>#N/A</v>
      </c>
      <c r="S50" s="377" t="e">
        <f t="shared" si="8"/>
        <v>#N/A</v>
      </c>
    </row>
    <row r="51" spans="1:19" s="562" customFormat="1" ht="30" customHeight="1" x14ac:dyDescent="0.25">
      <c r="A51" s="261"/>
      <c r="B51" s="373">
        <v>42</v>
      </c>
      <c r="C51" s="351"/>
      <c r="D51" s="312"/>
      <c r="E51" s="312"/>
      <c r="F51" s="124"/>
      <c r="G51" s="472"/>
      <c r="H51" s="472"/>
      <c r="I51" s="472"/>
      <c r="J51" s="472"/>
      <c r="K51" s="475" t="str">
        <f>IFERROR(IF(OR(#REF!="",#REF!=""),"",ROUND(((#REF!*#REF!)+(#REF!*#REF!)+(#REF!*#REF!))/#REF!,0)),"")</f>
        <v/>
      </c>
      <c r="L51" s="475"/>
      <c r="M51" s="378" t="str">
        <f t="shared" si="3"/>
        <v/>
      </c>
      <c r="N51" s="379" t="str">
        <f t="shared" si="4"/>
        <v/>
      </c>
      <c r="P51" s="377">
        <f t="shared" si="5"/>
        <v>0</v>
      </c>
      <c r="Q51" s="377">
        <f t="shared" si="6"/>
        <v>0</v>
      </c>
      <c r="R51" s="377" t="e">
        <f t="shared" si="7"/>
        <v>#N/A</v>
      </c>
      <c r="S51" s="377" t="e">
        <f t="shared" si="8"/>
        <v>#N/A</v>
      </c>
    </row>
    <row r="52" spans="1:19" s="562" customFormat="1" ht="30" customHeight="1" thickBot="1" x14ac:dyDescent="0.3">
      <c r="A52" s="261"/>
      <c r="B52" s="92"/>
      <c r="C52" s="137"/>
      <c r="D52" s="137"/>
      <c r="E52" s="461"/>
      <c r="F52" s="137"/>
      <c r="G52" s="462"/>
      <c r="H52" s="462"/>
      <c r="I52" s="462"/>
      <c r="J52" s="462"/>
      <c r="K52" s="465"/>
      <c r="L52" s="465"/>
      <c r="N52" s="331"/>
      <c r="P52" s="376"/>
      <c r="Q52" s="376"/>
      <c r="R52" s="376"/>
      <c r="S52" s="376"/>
    </row>
    <row r="53" spans="1:19" ht="15.75" thickBot="1" x14ac:dyDescent="0.3">
      <c r="A53" s="261"/>
      <c r="B53" s="32"/>
      <c r="C53" s="33"/>
      <c r="D53" s="33"/>
      <c r="E53" s="32"/>
      <c r="F53" s="32"/>
      <c r="G53" s="569" t="s">
        <v>18</v>
      </c>
      <c r="H53" s="570" t="s">
        <v>118</v>
      </c>
      <c r="I53" s="934" t="s">
        <v>240</v>
      </c>
      <c r="J53" s="935"/>
      <c r="K53" s="935"/>
      <c r="L53" s="935"/>
      <c r="M53" s="935"/>
      <c r="N53" s="935"/>
      <c r="P53" s="564"/>
    </row>
    <row r="54" spans="1:19" x14ac:dyDescent="0.25">
      <c r="A54" s="261"/>
      <c r="B54" s="32"/>
      <c r="C54" s="185" t="s">
        <v>139</v>
      </c>
      <c r="D54" s="33"/>
      <c r="E54" s="32"/>
      <c r="F54" s="936" t="s">
        <v>134</v>
      </c>
      <c r="G54" s="231">
        <v>1</v>
      </c>
      <c r="H54" s="356" t="s">
        <v>119</v>
      </c>
      <c r="I54" s="939"/>
      <c r="J54" s="939"/>
      <c r="K54" s="939"/>
      <c r="L54" s="939"/>
      <c r="M54" s="939"/>
      <c r="N54" s="939"/>
      <c r="P54" s="564"/>
    </row>
    <row r="55" spans="1:19" x14ac:dyDescent="0.25">
      <c r="A55" s="261"/>
      <c r="B55" s="32"/>
      <c r="C55" s="187" t="s">
        <v>146</v>
      </c>
      <c r="D55" s="187"/>
      <c r="E55" s="32"/>
      <c r="F55" s="937"/>
      <c r="G55" s="232">
        <v>2</v>
      </c>
      <c r="H55" s="357" t="s">
        <v>120</v>
      </c>
      <c r="I55" s="939"/>
      <c r="J55" s="939"/>
      <c r="K55" s="939"/>
      <c r="L55" s="939"/>
      <c r="M55" s="939"/>
      <c r="N55" s="939"/>
      <c r="P55" s="564"/>
    </row>
    <row r="56" spans="1:19" x14ac:dyDescent="0.25">
      <c r="A56" s="261"/>
      <c r="B56" s="32"/>
      <c r="C56" s="187" t="s">
        <v>147</v>
      </c>
      <c r="D56" s="187"/>
      <c r="E56" s="32"/>
      <c r="F56" s="937"/>
      <c r="G56" s="232">
        <v>3</v>
      </c>
      <c r="H56" s="358" t="s">
        <v>121</v>
      </c>
      <c r="I56" s="939"/>
      <c r="J56" s="939"/>
      <c r="K56" s="939"/>
      <c r="L56" s="939"/>
      <c r="M56" s="939"/>
      <c r="N56" s="939"/>
      <c r="P56" s="564"/>
    </row>
    <row r="57" spans="1:19" x14ac:dyDescent="0.25">
      <c r="A57" s="261"/>
      <c r="B57" s="32"/>
      <c r="C57" s="215" t="s">
        <v>115</v>
      </c>
      <c r="D57" s="187"/>
      <c r="E57" s="32"/>
      <c r="F57" s="937"/>
      <c r="G57" s="232">
        <v>4</v>
      </c>
      <c r="H57" s="357" t="s">
        <v>122</v>
      </c>
      <c r="I57" s="939"/>
      <c r="J57" s="939"/>
      <c r="K57" s="939"/>
      <c r="L57" s="939"/>
      <c r="M57" s="939"/>
      <c r="N57" s="939"/>
      <c r="P57" s="564"/>
    </row>
    <row r="58" spans="1:19" x14ac:dyDescent="0.25">
      <c r="A58" s="261"/>
      <c r="B58" s="32"/>
      <c r="C58" s="32"/>
      <c r="D58" s="32"/>
      <c r="E58" s="32"/>
      <c r="F58" s="937"/>
      <c r="G58" s="232">
        <v>5</v>
      </c>
      <c r="H58" s="358" t="s">
        <v>123</v>
      </c>
      <c r="I58" s="939"/>
      <c r="J58" s="939"/>
      <c r="K58" s="939"/>
      <c r="L58" s="939"/>
      <c r="M58" s="939"/>
      <c r="N58" s="939"/>
      <c r="P58" s="564"/>
    </row>
    <row r="59" spans="1:19" x14ac:dyDescent="0.25">
      <c r="A59" s="261"/>
      <c r="B59" s="32"/>
      <c r="C59" s="32"/>
      <c r="D59" s="32"/>
      <c r="E59" s="32"/>
      <c r="F59" s="937"/>
      <c r="G59" s="232">
        <v>6</v>
      </c>
      <c r="H59" s="357" t="s">
        <v>124</v>
      </c>
      <c r="I59" s="939"/>
      <c r="J59" s="939"/>
      <c r="K59" s="939"/>
      <c r="L59" s="939"/>
      <c r="M59" s="939"/>
      <c r="N59" s="939"/>
      <c r="P59" s="564"/>
    </row>
    <row r="60" spans="1:19" x14ac:dyDescent="0.25">
      <c r="A60" s="261"/>
      <c r="B60" s="32"/>
      <c r="C60" s="32"/>
      <c r="D60" s="32"/>
      <c r="E60" s="32"/>
      <c r="F60" s="937"/>
      <c r="G60" s="232">
        <v>7</v>
      </c>
      <c r="H60" s="358" t="s">
        <v>125</v>
      </c>
      <c r="I60" s="939"/>
      <c r="J60" s="939"/>
      <c r="K60" s="939"/>
      <c r="L60" s="939"/>
      <c r="M60" s="939"/>
      <c r="N60" s="939"/>
      <c r="P60" s="564"/>
    </row>
    <row r="61" spans="1:19" ht="15.75" thickBot="1" x14ac:dyDescent="0.3">
      <c r="B61" s="32"/>
      <c r="C61" s="32"/>
      <c r="D61" s="32"/>
      <c r="E61" s="32"/>
      <c r="F61" s="938"/>
      <c r="G61" s="233">
        <v>8</v>
      </c>
      <c r="H61" s="359" t="s">
        <v>126</v>
      </c>
      <c r="I61" s="939"/>
      <c r="J61" s="939"/>
      <c r="K61" s="939"/>
      <c r="L61" s="939"/>
      <c r="M61" s="939"/>
      <c r="N61" s="939"/>
    </row>
  </sheetData>
  <sheetProtection autoFilter="0"/>
  <autoFilter ref="E8:E51" xr:uid="{00000000-0009-0000-0000-000021000000}"/>
  <mergeCells count="24">
    <mergeCell ref="G2:N2"/>
    <mergeCell ref="G3:N3"/>
    <mergeCell ref="G4:N4"/>
    <mergeCell ref="G5:N5"/>
    <mergeCell ref="G7:J8"/>
    <mergeCell ref="L7:L8"/>
    <mergeCell ref="K7:K8"/>
    <mergeCell ref="M7:M8"/>
    <mergeCell ref="N7:N8"/>
    <mergeCell ref="B7:B8"/>
    <mergeCell ref="C7:C8"/>
    <mergeCell ref="D7:D8"/>
    <mergeCell ref="E7:E8"/>
    <mergeCell ref="E2:E3"/>
    <mergeCell ref="I53:N53"/>
    <mergeCell ref="F54:F61"/>
    <mergeCell ref="I54:N54"/>
    <mergeCell ref="I55:N55"/>
    <mergeCell ref="I56:N56"/>
    <mergeCell ref="I57:N57"/>
    <mergeCell ref="I58:N58"/>
    <mergeCell ref="I59:N59"/>
    <mergeCell ref="I60:N60"/>
    <mergeCell ref="I61:N61"/>
  </mergeCells>
  <conditionalFormatting sqref="B11:B49 C41:E51 B10:F10 F41:F49 C11:F40">
    <cfRule type="expression" dxfId="158" priority="14">
      <formula>AND($B10&lt;&gt;"",$B11="")</formula>
    </cfRule>
    <cfRule type="expression" dxfId="157" priority="15">
      <formula>$B10=""</formula>
    </cfRule>
  </conditionalFormatting>
  <conditionalFormatting sqref="B51 N52 B52:L52">
    <cfRule type="expression" dxfId="156" priority="17">
      <formula>AND($B51&lt;&gt;"",$B53="")</formula>
    </cfRule>
    <cfRule type="expression" dxfId="155" priority="18">
      <formula>$B51=""</formula>
    </cfRule>
  </conditionalFormatting>
  <conditionalFormatting sqref="B50 F50:F51">
    <cfRule type="expression" dxfId="154" priority="21">
      <formula>AND($B50&lt;&gt;"",#REF!="")</formula>
    </cfRule>
    <cfRule type="expression" dxfId="153" priority="22">
      <formula>$B50=""</formula>
    </cfRule>
  </conditionalFormatting>
  <conditionalFormatting sqref="G52:J52">
    <cfRule type="expression" dxfId="152" priority="2442">
      <formula>COUNTIF($G52:$J52,G52)&gt;1</formula>
    </cfRule>
  </conditionalFormatting>
  <conditionalFormatting sqref="G10:K51">
    <cfRule type="cellIs" dxfId="151" priority="10" operator="lessThan">
      <formula>76</formula>
    </cfRule>
  </conditionalFormatting>
  <conditionalFormatting sqref="L10:L51">
    <cfRule type="cellIs" dxfId="150" priority="9" operator="lessThan">
      <formula>76</formula>
    </cfRule>
  </conditionalFormatting>
  <conditionalFormatting sqref="P10:Q51">
    <cfRule type="expression" dxfId="149" priority="5">
      <formula>AND($B10&lt;&gt;"",$B11="")</formula>
    </cfRule>
    <cfRule type="expression" dxfId="148" priority="6">
      <formula>$B10=""</formula>
    </cfRule>
  </conditionalFormatting>
  <conditionalFormatting sqref="P52:S52">
    <cfRule type="expression" dxfId="147" priority="7">
      <formula>AND($B51&lt;&gt;"",$B53="")</formula>
    </cfRule>
    <cfRule type="expression" dxfId="146" priority="8">
      <formula>$B51=""</formula>
    </cfRule>
  </conditionalFormatting>
  <conditionalFormatting sqref="R10:S51">
    <cfRule type="expression" dxfId="145" priority="3">
      <formula>AND($B10&lt;&gt;"",$B11="")</formula>
    </cfRule>
    <cfRule type="expression" dxfId="144" priority="4">
      <formula>$B10=""</formula>
    </cfRule>
  </conditionalFormatting>
  <conditionalFormatting sqref="M10:N51">
    <cfRule type="expression" dxfId="143" priority="1">
      <formula>AND($B10&lt;&gt;"",$B11="")</formula>
    </cfRule>
    <cfRule type="expression" dxfId="142" priority="2">
      <formula>$B10=""</formula>
    </cfRule>
  </conditionalFormatting>
  <dataValidations count="1">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37:H52 I10:J52" xr:uid="{00000000-0002-0000-2100-000000000000}">
      <formula1>AND(G10&gt;0,G10&lt;=101,COUNTIF($G10:$J10,G10)=1)</formula1>
    </dataValidation>
  </dataValidations>
  <hyperlinks>
    <hyperlink ref="E5" location="AKA!I62" display="KLIK DISINI UNTUK MENULIS TUJUAN PEMBELAJARAN" xr:uid="{00000000-0004-0000-2100-000000000000}"/>
  </hyperlinks>
  <printOptions horizontalCentered="1"/>
  <pageMargins left="0.15748031496062992" right="0.11811023622047245" top="0.98425196850393704" bottom="0.31496062992125984" header="0.31496062992125984" footer="0.15748031496062992"/>
  <pageSetup paperSize="10000" scale="70" orientation="landscape" horizontalDpi="0" verticalDpi="0"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AI71"/>
  <sheetViews>
    <sheetView zoomScaleNormal="100" workbookViewId="0">
      <pane xSplit="6" ySplit="8" topLeftCell="G9" activePane="bottomRight" state="frozen"/>
      <selection pane="topRight" activeCell="G1" sqref="G1"/>
      <selection pane="bottomLeft" activeCell="A8" sqref="A8"/>
      <selection pane="bottomRight" activeCell="X11" sqref="X11"/>
    </sheetView>
  </sheetViews>
  <sheetFormatPr defaultColWidth="9.140625" defaultRowHeight="15" x14ac:dyDescent="0.25"/>
  <cols>
    <col min="1" max="1" width="1.7109375" style="7" customWidth="1"/>
    <col min="2" max="2" width="3.85546875" style="7" customWidth="1"/>
    <col min="3" max="3" width="5.7109375" style="7" customWidth="1"/>
    <col min="4" max="4" width="13.5703125" style="7" customWidth="1"/>
    <col min="5" max="5" width="30.42578125" style="7" customWidth="1"/>
    <col min="6" max="22" width="4" style="7" customWidth="1"/>
    <col min="23" max="25" width="5.28515625" style="7" customWidth="1"/>
    <col min="26" max="26" width="6.42578125" style="7" customWidth="1"/>
    <col min="27" max="28" width="36.7109375" style="7" customWidth="1"/>
    <col min="29" max="29" width="5.7109375" style="7" customWidth="1"/>
    <col min="30" max="16384" width="9.140625" style="7"/>
  </cols>
  <sheetData>
    <row r="1" spans="1:35" x14ac:dyDescent="0.25">
      <c r="A1" s="260"/>
      <c r="B1" s="260"/>
      <c r="C1" s="260"/>
      <c r="D1" s="260"/>
      <c r="E1" s="260"/>
      <c r="F1" s="260"/>
      <c r="G1" s="260"/>
      <c r="H1" s="260"/>
      <c r="I1" s="260"/>
      <c r="J1" s="260"/>
      <c r="K1" s="260"/>
      <c r="L1" s="260"/>
      <c r="M1" s="260"/>
      <c r="N1" s="260"/>
      <c r="O1" s="260"/>
      <c r="P1" s="260"/>
      <c r="Q1" s="260"/>
      <c r="R1" s="260"/>
      <c r="S1" s="260"/>
      <c r="T1" s="260"/>
      <c r="U1" s="260"/>
      <c r="V1" s="260"/>
      <c r="W1" s="260"/>
      <c r="X1" s="260"/>
      <c r="Y1" s="260"/>
      <c r="Z1" s="260"/>
      <c r="AA1" s="260"/>
      <c r="AB1" s="260"/>
    </row>
    <row r="2" spans="1:35" ht="28.5" customHeight="1" x14ac:dyDescent="0.25">
      <c r="A2" s="261"/>
      <c r="B2" s="485"/>
      <c r="C2" s="486"/>
      <c r="D2" s="486"/>
      <c r="E2" s="901" t="s">
        <v>309</v>
      </c>
      <c r="F2" s="487"/>
      <c r="G2" s="903" t="s">
        <v>279</v>
      </c>
      <c r="H2" s="903"/>
      <c r="I2" s="903"/>
      <c r="J2" s="903"/>
      <c r="K2" s="903"/>
      <c r="L2" s="903"/>
      <c r="M2" s="903"/>
      <c r="N2" s="903"/>
      <c r="O2" s="903"/>
      <c r="P2" s="903"/>
      <c r="Q2" s="903"/>
      <c r="R2" s="903"/>
      <c r="S2" s="903"/>
      <c r="T2" s="903"/>
      <c r="U2" s="903"/>
      <c r="V2" s="903"/>
      <c r="W2" s="903"/>
      <c r="X2" s="903"/>
      <c r="Y2" s="903"/>
      <c r="Z2" s="903"/>
      <c r="AA2" s="903"/>
      <c r="AB2" s="904"/>
    </row>
    <row r="3" spans="1:35" ht="21" thickBot="1" x14ac:dyDescent="0.3">
      <c r="A3" s="261"/>
      <c r="B3" s="488"/>
      <c r="C3" s="489"/>
      <c r="D3" s="489"/>
      <c r="E3" s="902"/>
      <c r="F3" s="454"/>
      <c r="G3" s="905" t="str">
        <f>Data!C20</f>
        <v>2024 / 2025</v>
      </c>
      <c r="H3" s="905"/>
      <c r="I3" s="905"/>
      <c r="J3" s="905"/>
      <c r="K3" s="905"/>
      <c r="L3" s="905"/>
      <c r="M3" s="905"/>
      <c r="N3" s="905"/>
      <c r="O3" s="905"/>
      <c r="P3" s="905"/>
      <c r="Q3" s="905"/>
      <c r="R3" s="905"/>
      <c r="S3" s="905"/>
      <c r="T3" s="905"/>
      <c r="U3" s="905"/>
      <c r="V3" s="905"/>
      <c r="W3" s="905"/>
      <c r="X3" s="905"/>
      <c r="Y3" s="905"/>
      <c r="Z3" s="905"/>
      <c r="AA3" s="905"/>
      <c r="AB3" s="906"/>
    </row>
    <row r="4" spans="1:35" ht="34.5" thickBot="1" x14ac:dyDescent="0.3">
      <c r="A4" s="261"/>
      <c r="B4" s="490"/>
      <c r="C4" s="491"/>
      <c r="D4" s="491"/>
      <c r="E4" s="455" t="s">
        <v>310</v>
      </c>
      <c r="F4" s="456"/>
      <c r="G4" s="907" t="str">
        <f>Menu!B5</f>
        <v>Pendidikan Pancasila dan Kewarganegaraan</v>
      </c>
      <c r="H4" s="907"/>
      <c r="I4" s="907"/>
      <c r="J4" s="907"/>
      <c r="K4" s="907"/>
      <c r="L4" s="907"/>
      <c r="M4" s="907"/>
      <c r="N4" s="907"/>
      <c r="O4" s="907"/>
      <c r="P4" s="907"/>
      <c r="Q4" s="907"/>
      <c r="R4" s="907"/>
      <c r="S4" s="907"/>
      <c r="T4" s="907"/>
      <c r="U4" s="907"/>
      <c r="V4" s="907"/>
      <c r="W4" s="907"/>
      <c r="X4" s="907"/>
      <c r="Y4" s="907"/>
      <c r="Z4" s="907"/>
      <c r="AA4" s="907"/>
      <c r="AB4" s="908"/>
    </row>
    <row r="5" spans="1:35" ht="34.5" customHeight="1" thickBot="1" x14ac:dyDescent="0.3">
      <c r="A5" s="261"/>
      <c r="B5" s="492"/>
      <c r="C5" s="493"/>
      <c r="D5" s="494"/>
      <c r="E5" s="457" t="s">
        <v>311</v>
      </c>
      <c r="F5" s="458"/>
      <c r="G5" s="905" t="s">
        <v>452</v>
      </c>
      <c r="H5" s="905"/>
      <c r="I5" s="905"/>
      <c r="J5" s="905"/>
      <c r="K5" s="905"/>
      <c r="L5" s="905"/>
      <c r="M5" s="905"/>
      <c r="N5" s="905"/>
      <c r="O5" s="905"/>
      <c r="P5" s="905"/>
      <c r="Q5" s="905"/>
      <c r="R5" s="905"/>
      <c r="S5" s="905"/>
      <c r="T5" s="905"/>
      <c r="U5" s="905"/>
      <c r="V5" s="905"/>
      <c r="W5" s="905"/>
      <c r="X5" s="905"/>
      <c r="Y5" s="905"/>
      <c r="Z5" s="905"/>
      <c r="AA5" s="905"/>
      <c r="AB5" s="906"/>
    </row>
    <row r="6" spans="1:35" s="179" customFormat="1" ht="20.25" x14ac:dyDescent="0.25">
      <c r="A6" s="261"/>
      <c r="B6" s="495"/>
      <c r="C6" s="496"/>
      <c r="D6" s="496"/>
      <c r="E6" s="496"/>
      <c r="F6" s="496"/>
      <c r="G6" s="497">
        <f t="shared" ref="G6:L6" si="0">IF(COUNT(G10:G51)&gt;0,1,"")</f>
        <v>1</v>
      </c>
      <c r="H6" s="497">
        <f t="shared" si="0"/>
        <v>1</v>
      </c>
      <c r="I6" s="497">
        <f t="shared" si="0"/>
        <v>1</v>
      </c>
      <c r="J6" s="497" t="str">
        <f t="shared" si="0"/>
        <v/>
      </c>
      <c r="K6" s="497" t="str">
        <f t="shared" si="0"/>
        <v/>
      </c>
      <c r="L6" s="497" t="str">
        <f t="shared" si="0"/>
        <v/>
      </c>
      <c r="M6" s="497"/>
      <c r="N6" s="497"/>
      <c r="O6" s="497">
        <f t="shared" ref="O6:T6" si="1">IF(COUNT(O10:O51)&gt;0,1,"")</f>
        <v>1</v>
      </c>
      <c r="P6" s="497">
        <f t="shared" si="1"/>
        <v>1</v>
      </c>
      <c r="Q6" s="497">
        <f t="shared" si="1"/>
        <v>1</v>
      </c>
      <c r="R6" s="497" t="str">
        <f t="shared" si="1"/>
        <v/>
      </c>
      <c r="S6" s="497" t="str">
        <f t="shared" si="1"/>
        <v/>
      </c>
      <c r="T6" s="497" t="str">
        <f t="shared" si="1"/>
        <v/>
      </c>
      <c r="U6" s="497"/>
      <c r="V6" s="497"/>
      <c r="W6" s="498">
        <f>SUM(G6:N6)</f>
        <v>3</v>
      </c>
      <c r="X6" s="498">
        <f>SUM(O6:V6)</f>
        <v>3</v>
      </c>
      <c r="Y6" s="498">
        <f>SUM(W8:Y8)</f>
        <v>3</v>
      </c>
      <c r="Z6" s="499"/>
      <c r="AA6" s="499"/>
      <c r="AB6" s="500"/>
    </row>
    <row r="7" spans="1:35" ht="33" customHeight="1" thickBot="1" x14ac:dyDescent="0.3">
      <c r="A7" s="261"/>
      <c r="B7" s="899" t="s">
        <v>0</v>
      </c>
      <c r="C7" s="899" t="s">
        <v>68</v>
      </c>
      <c r="D7" s="899" t="s">
        <v>69</v>
      </c>
      <c r="E7" s="899" t="s">
        <v>1</v>
      </c>
      <c r="F7" s="513" t="s">
        <v>14</v>
      </c>
      <c r="G7" s="900" t="s">
        <v>134</v>
      </c>
      <c r="H7" s="900"/>
      <c r="I7" s="900"/>
      <c r="J7" s="900"/>
      <c r="K7" s="900"/>
      <c r="L7" s="900"/>
      <c r="M7" s="900"/>
      <c r="N7" s="900"/>
      <c r="O7" s="930" t="s">
        <v>135</v>
      </c>
      <c r="P7" s="930"/>
      <c r="Q7" s="930"/>
      <c r="R7" s="930"/>
      <c r="S7" s="930"/>
      <c r="T7" s="930"/>
      <c r="U7" s="930"/>
      <c r="V7" s="930"/>
      <c r="W7" s="504" t="s">
        <v>312</v>
      </c>
      <c r="X7" s="504" t="s">
        <v>313</v>
      </c>
      <c r="Y7" s="504" t="s">
        <v>314</v>
      </c>
      <c r="Z7" s="909" t="s">
        <v>80</v>
      </c>
      <c r="AA7" s="910" t="s">
        <v>144</v>
      </c>
      <c r="AB7" s="911" t="s">
        <v>145</v>
      </c>
    </row>
    <row r="8" spans="1:35" ht="15.75" thickBot="1" x14ac:dyDescent="0.3">
      <c r="A8" s="261"/>
      <c r="B8" s="899"/>
      <c r="C8" s="899"/>
      <c r="D8" s="899"/>
      <c r="E8" s="899"/>
      <c r="F8" s="505"/>
      <c r="G8" s="506" t="str">
        <f>H63</f>
        <v>TP-1</v>
      </c>
      <c r="H8" s="506" t="str">
        <f>H64</f>
        <v>TP-2</v>
      </c>
      <c r="I8" s="506" t="str">
        <f>H65</f>
        <v>TP-3</v>
      </c>
      <c r="J8" s="506" t="str">
        <f>H66</f>
        <v>TP-4</v>
      </c>
      <c r="K8" s="506" t="str">
        <f>H67</f>
        <v>TP-5</v>
      </c>
      <c r="L8" s="506" t="str">
        <f>H68</f>
        <v>TP-6</v>
      </c>
      <c r="M8" s="506" t="str">
        <f>H69</f>
        <v>TP-7</v>
      </c>
      <c r="N8" s="506" t="str">
        <f>H70</f>
        <v>TP-8</v>
      </c>
      <c r="O8" s="507" t="s">
        <v>148</v>
      </c>
      <c r="P8" s="507" t="s">
        <v>149</v>
      </c>
      <c r="Q8" s="507" t="s">
        <v>150</v>
      </c>
      <c r="R8" s="507" t="s">
        <v>151</v>
      </c>
      <c r="S8" s="507" t="s">
        <v>152</v>
      </c>
      <c r="T8" s="507" t="s">
        <v>153</v>
      </c>
      <c r="U8" s="507" t="s">
        <v>154</v>
      </c>
      <c r="V8" s="507" t="s">
        <v>155</v>
      </c>
      <c r="W8" s="508">
        <v>1</v>
      </c>
      <c r="X8" s="508">
        <v>1</v>
      </c>
      <c r="Y8" s="508">
        <v>1</v>
      </c>
      <c r="Z8" s="909"/>
      <c r="AA8" s="910"/>
      <c r="AB8" s="911"/>
      <c r="AD8" s="459"/>
      <c r="AE8" s="459"/>
      <c r="AF8" s="459"/>
      <c r="AG8" s="459"/>
    </row>
    <row r="9" spans="1:35" ht="15.75" thickBot="1" x14ac:dyDescent="0.3">
      <c r="A9" s="261"/>
      <c r="B9" s="549">
        <v>1</v>
      </c>
      <c r="C9" s="549">
        <v>2</v>
      </c>
      <c r="D9" s="549">
        <v>3</v>
      </c>
      <c r="E9" s="549">
        <v>4</v>
      </c>
      <c r="F9" s="549">
        <v>5</v>
      </c>
      <c r="G9" s="587">
        <v>6</v>
      </c>
      <c r="H9" s="587">
        <v>7</v>
      </c>
      <c r="I9" s="587">
        <v>8</v>
      </c>
      <c r="J9" s="587">
        <v>9</v>
      </c>
      <c r="K9" s="587">
        <v>10</v>
      </c>
      <c r="L9" s="587">
        <v>11</v>
      </c>
      <c r="M9" s="587">
        <v>12</v>
      </c>
      <c r="N9" s="587">
        <v>13</v>
      </c>
      <c r="O9" s="587">
        <v>14</v>
      </c>
      <c r="P9" s="587">
        <v>15</v>
      </c>
      <c r="Q9" s="587">
        <v>16</v>
      </c>
      <c r="R9" s="549">
        <v>17</v>
      </c>
      <c r="S9" s="549">
        <v>18</v>
      </c>
      <c r="T9" s="549">
        <v>19</v>
      </c>
      <c r="U9" s="549">
        <v>20</v>
      </c>
      <c r="V9" s="549">
        <v>21</v>
      </c>
      <c r="W9" s="549">
        <v>22</v>
      </c>
      <c r="X9" s="549">
        <v>23</v>
      </c>
      <c r="Y9" s="587">
        <v>24</v>
      </c>
      <c r="Z9" s="549">
        <v>25</v>
      </c>
      <c r="AA9" s="549">
        <v>26</v>
      </c>
      <c r="AB9" s="549">
        <v>27</v>
      </c>
      <c r="AD9" s="383" t="s">
        <v>129</v>
      </c>
      <c r="AE9" s="383" t="s">
        <v>130</v>
      </c>
      <c r="AF9" s="509" t="s">
        <v>3</v>
      </c>
      <c r="AG9" s="460"/>
    </row>
    <row r="10" spans="1:35" ht="30" customHeight="1" x14ac:dyDescent="0.25">
      <c r="A10" s="261"/>
      <c r="B10" s="373">
        <v>1</v>
      </c>
      <c r="C10" s="351">
        <f>Data!F5</f>
        <v>2111</v>
      </c>
      <c r="D10" s="374" t="str">
        <f>Data!G5</f>
        <v>3109336136</v>
      </c>
      <c r="E10" s="374" t="str">
        <f>Data!H5</f>
        <v>AGA ALBANI ZAMIR</v>
      </c>
      <c r="F10" s="585" t="str">
        <f>Data!I5</f>
        <v>L</v>
      </c>
      <c r="G10" s="602">
        <v>88</v>
      </c>
      <c r="H10" s="602">
        <v>86</v>
      </c>
      <c r="I10" s="603">
        <v>90</v>
      </c>
      <c r="J10" s="603"/>
      <c r="K10" s="603"/>
      <c r="L10" s="603"/>
      <c r="M10" s="603"/>
      <c r="N10" s="603"/>
      <c r="O10" s="604">
        <v>90</v>
      </c>
      <c r="P10" s="602">
        <v>84</v>
      </c>
      <c r="Q10" s="602">
        <v>80</v>
      </c>
      <c r="R10" s="502"/>
      <c r="S10" s="501"/>
      <c r="T10" s="477"/>
      <c r="U10" s="477"/>
      <c r="V10" s="477"/>
      <c r="W10" s="478">
        <f>AVERAGE(G10:N10)</f>
        <v>88</v>
      </c>
      <c r="X10" s="590">
        <f>AVERAGE(O10:V10)</f>
        <v>84.666666666666671</v>
      </c>
      <c r="Y10" s="602">
        <v>80</v>
      </c>
      <c r="Z10" s="475">
        <f t="shared" ref="Z10:Z51" si="2">IFERROR(IF(OR(X10="",Y10=""),"",ROUND(((W10*$W$8)+(X10*$X$8)+(Y10*$Y$8))/$Y$6,0)),"")</f>
        <v>84</v>
      </c>
      <c r="AA10" s="378" t="str">
        <f t="shared" ref="AA10:AA51" si="3">IFERROR("Menunjukkan penguasaan"&amp; " dalam "&amp;(VLOOKUP(AF10,$G$63:$I$70,3)),"")</f>
        <v>Menunjukkan penguasaan dalam Menyebutkan Hak dan Kewajiban Warga Negara</v>
      </c>
      <c r="AB10" s="379" t="str">
        <f t="shared" ref="AB10:AB51" si="4">IFERROR("Perlu bantuan dalam "&amp;(VLOOKUP(AG10,$G$63:$I$70,3)),"")</f>
        <v>Perlu bantuan dalam Menerapkan Nilai-Nilai Pancasila dalam Kehidupan Keseharian</v>
      </c>
      <c r="AD10" s="377">
        <f t="shared" ref="AD10:AD51" si="5">MAX(G10:N10)</f>
        <v>90</v>
      </c>
      <c r="AE10" s="377">
        <f t="shared" ref="AE10:AE51" si="6">MIN(G10:N10)</f>
        <v>86</v>
      </c>
      <c r="AF10" s="377">
        <f t="shared" ref="AF10:AF51" si="7">MATCH(AD10,G10:N10,0)</f>
        <v>3</v>
      </c>
      <c r="AG10" s="377">
        <f t="shared" ref="AG10:AG51" si="8">MATCH(AE10,G10:N10,0)</f>
        <v>2</v>
      </c>
      <c r="AI10" s="484"/>
    </row>
    <row r="11" spans="1:35" ht="30" customHeight="1" x14ac:dyDescent="0.25">
      <c r="A11" s="261"/>
      <c r="B11" s="373">
        <v>2</v>
      </c>
      <c r="C11" s="124">
        <f>Data!F6</f>
        <v>2100</v>
      </c>
      <c r="D11" s="154" t="str">
        <f>Data!G6</f>
        <v>0108954708</v>
      </c>
      <c r="E11" s="154" t="str">
        <f>Data!H6</f>
        <v>AKBAR FIRLY MAULANA</v>
      </c>
      <c r="F11" s="586" t="str">
        <f>Data!I6</f>
        <v>L</v>
      </c>
      <c r="G11" s="605">
        <v>90</v>
      </c>
      <c r="H11" s="605">
        <v>76</v>
      </c>
      <c r="I11" s="606">
        <v>80</v>
      </c>
      <c r="J11" s="606"/>
      <c r="K11" s="606"/>
      <c r="L11" s="606"/>
      <c r="M11" s="606"/>
      <c r="N11" s="606"/>
      <c r="O11" s="607">
        <v>80</v>
      </c>
      <c r="P11" s="605">
        <v>84</v>
      </c>
      <c r="Q11" s="605">
        <v>80</v>
      </c>
      <c r="R11" s="473"/>
      <c r="S11" s="471"/>
      <c r="T11" s="472"/>
      <c r="U11" s="472"/>
      <c r="V11" s="472"/>
      <c r="W11" s="474">
        <f t="shared" ref="W11:W51" si="9">AVERAGE(G11:N11)</f>
        <v>82</v>
      </c>
      <c r="X11" s="591">
        <f t="shared" ref="X11:X51" si="10">AVERAGE(O11:V11)</f>
        <v>81.333333333333329</v>
      </c>
      <c r="Y11" s="605">
        <v>72</v>
      </c>
      <c r="Z11" s="475">
        <f t="shared" si="2"/>
        <v>78</v>
      </c>
      <c r="AA11" s="378" t="str">
        <f t="shared" si="3"/>
        <v>Menunjukkan penguasaan dalam Memahami Implementasi Pancasila dalam Kehidupan Bernegara</v>
      </c>
      <c r="AB11" s="379" t="str">
        <f t="shared" si="4"/>
        <v>Perlu bantuan dalam Menerapkan Nilai-Nilai Pancasila dalam Kehidupan Keseharian</v>
      </c>
      <c r="AD11" s="377">
        <f t="shared" si="5"/>
        <v>90</v>
      </c>
      <c r="AE11" s="377">
        <f t="shared" si="6"/>
        <v>76</v>
      </c>
      <c r="AF11" s="377">
        <f t="shared" si="7"/>
        <v>1</v>
      </c>
      <c r="AG11" s="377">
        <f t="shared" si="8"/>
        <v>2</v>
      </c>
      <c r="AI11" s="484"/>
    </row>
    <row r="12" spans="1:35" ht="30" customHeight="1" x14ac:dyDescent="0.25">
      <c r="A12" s="261"/>
      <c r="B12" s="373">
        <v>3</v>
      </c>
      <c r="C12" s="124">
        <f>Data!F7</f>
        <v>2085</v>
      </c>
      <c r="D12" s="154" t="str">
        <f>Data!G7</f>
        <v>0093911821</v>
      </c>
      <c r="E12" s="154" t="str">
        <f>Data!H7</f>
        <v>ALVINO EWALDO</v>
      </c>
      <c r="F12" s="586" t="str">
        <f>Data!I7</f>
        <v>L</v>
      </c>
      <c r="G12" s="605">
        <v>96</v>
      </c>
      <c r="H12" s="605">
        <v>90</v>
      </c>
      <c r="I12" s="606">
        <v>86</v>
      </c>
      <c r="J12" s="606"/>
      <c r="K12" s="606"/>
      <c r="L12" s="606"/>
      <c r="M12" s="606"/>
      <c r="N12" s="606"/>
      <c r="O12" s="607">
        <v>84</v>
      </c>
      <c r="P12" s="605">
        <v>90</v>
      </c>
      <c r="Q12" s="605">
        <v>80</v>
      </c>
      <c r="R12" s="473"/>
      <c r="S12" s="471"/>
      <c r="T12" s="472"/>
      <c r="U12" s="472"/>
      <c r="V12" s="472"/>
      <c r="W12" s="474">
        <f t="shared" si="9"/>
        <v>90.666666666666671</v>
      </c>
      <c r="X12" s="591">
        <f t="shared" si="10"/>
        <v>84.666666666666671</v>
      </c>
      <c r="Y12" s="605">
        <v>80</v>
      </c>
      <c r="Z12" s="475">
        <f t="shared" si="2"/>
        <v>85</v>
      </c>
      <c r="AA12" s="378" t="str">
        <f t="shared" si="3"/>
        <v>Menunjukkan penguasaan dalam Memahami Implementasi Pancasila dalam Kehidupan Bernegara</v>
      </c>
      <c r="AB12" s="379" t="str">
        <f t="shared" si="4"/>
        <v>Perlu bantuan dalam Menyebutkan Hak dan Kewajiban Warga Negara</v>
      </c>
      <c r="AD12" s="377">
        <f t="shared" si="5"/>
        <v>96</v>
      </c>
      <c r="AE12" s="377">
        <f t="shared" si="6"/>
        <v>86</v>
      </c>
      <c r="AF12" s="377">
        <f t="shared" si="7"/>
        <v>1</v>
      </c>
      <c r="AG12" s="377">
        <f t="shared" si="8"/>
        <v>3</v>
      </c>
      <c r="AI12" s="484"/>
    </row>
    <row r="13" spans="1:35" ht="30" customHeight="1" x14ac:dyDescent="0.25">
      <c r="A13" s="261"/>
      <c r="B13" s="373">
        <v>4</v>
      </c>
      <c r="C13" s="124">
        <f>Data!F8</f>
        <v>2075</v>
      </c>
      <c r="D13" s="154" t="str">
        <f>Data!G8</f>
        <v>0098772064</v>
      </c>
      <c r="E13" s="154" t="str">
        <f>Data!H8</f>
        <v>AURA SUCI RAMADHANI</v>
      </c>
      <c r="F13" s="586" t="str">
        <f>Data!I8</f>
        <v>P</v>
      </c>
      <c r="G13" s="605">
        <v>86</v>
      </c>
      <c r="H13" s="605">
        <v>96</v>
      </c>
      <c r="I13" s="606">
        <v>84</v>
      </c>
      <c r="J13" s="606"/>
      <c r="K13" s="606"/>
      <c r="L13" s="606"/>
      <c r="M13" s="606"/>
      <c r="N13" s="606"/>
      <c r="O13" s="607">
        <v>98</v>
      </c>
      <c r="P13" s="605">
        <v>90</v>
      </c>
      <c r="Q13" s="605">
        <v>80</v>
      </c>
      <c r="R13" s="473"/>
      <c r="S13" s="471"/>
      <c r="T13" s="472"/>
      <c r="U13" s="472"/>
      <c r="V13" s="472"/>
      <c r="W13" s="474">
        <f t="shared" si="9"/>
        <v>88.666666666666671</v>
      </c>
      <c r="X13" s="591">
        <f t="shared" si="10"/>
        <v>89.333333333333329</v>
      </c>
      <c r="Y13" s="605">
        <v>80</v>
      </c>
      <c r="Z13" s="475">
        <f t="shared" si="2"/>
        <v>86</v>
      </c>
      <c r="AA13" s="378" t="str">
        <f t="shared" si="3"/>
        <v>Menunjukkan penguasaan dalam Menerapkan Nilai-Nilai Pancasila dalam Kehidupan Keseharian</v>
      </c>
      <c r="AB13" s="379" t="str">
        <f t="shared" si="4"/>
        <v>Perlu bantuan dalam Menyebutkan Hak dan Kewajiban Warga Negara</v>
      </c>
      <c r="AD13" s="377">
        <f t="shared" si="5"/>
        <v>96</v>
      </c>
      <c r="AE13" s="377">
        <f t="shared" si="6"/>
        <v>84</v>
      </c>
      <c r="AF13" s="377">
        <f t="shared" si="7"/>
        <v>2</v>
      </c>
      <c r="AG13" s="377">
        <f t="shared" si="8"/>
        <v>3</v>
      </c>
      <c r="AI13" s="484"/>
    </row>
    <row r="14" spans="1:35" ht="30" customHeight="1" x14ac:dyDescent="0.25">
      <c r="A14" s="261"/>
      <c r="B14" s="373">
        <v>5</v>
      </c>
      <c r="C14" s="124">
        <f>Data!F9</f>
        <v>2086</v>
      </c>
      <c r="D14" s="154" t="str">
        <f>Data!G9</f>
        <v>0103867888</v>
      </c>
      <c r="E14" s="154" t="str">
        <f>Data!H9</f>
        <v>AYU SAFNA</v>
      </c>
      <c r="F14" s="586" t="str">
        <f>Data!I9</f>
        <v>P</v>
      </c>
      <c r="G14" s="605">
        <v>86</v>
      </c>
      <c r="H14" s="605">
        <v>84</v>
      </c>
      <c r="I14" s="606">
        <v>90</v>
      </c>
      <c r="J14" s="606"/>
      <c r="K14" s="606"/>
      <c r="L14" s="606"/>
      <c r="M14" s="606"/>
      <c r="N14" s="606"/>
      <c r="O14" s="607">
        <v>90</v>
      </c>
      <c r="P14" s="605">
        <v>82</v>
      </c>
      <c r="Q14" s="605">
        <v>80</v>
      </c>
      <c r="R14" s="473"/>
      <c r="S14" s="471"/>
      <c r="T14" s="472"/>
      <c r="U14" s="472"/>
      <c r="V14" s="472"/>
      <c r="W14" s="474">
        <f t="shared" si="9"/>
        <v>86.666666666666671</v>
      </c>
      <c r="X14" s="591">
        <f t="shared" si="10"/>
        <v>84</v>
      </c>
      <c r="Y14" s="605">
        <v>80</v>
      </c>
      <c r="Z14" s="475">
        <f t="shared" si="2"/>
        <v>84</v>
      </c>
      <c r="AA14" s="378" t="str">
        <f t="shared" si="3"/>
        <v>Menunjukkan penguasaan dalam Menyebutkan Hak dan Kewajiban Warga Negara</v>
      </c>
      <c r="AB14" s="379" t="str">
        <f t="shared" si="4"/>
        <v>Perlu bantuan dalam Menerapkan Nilai-Nilai Pancasila dalam Kehidupan Keseharian</v>
      </c>
      <c r="AD14" s="377">
        <f t="shared" si="5"/>
        <v>90</v>
      </c>
      <c r="AE14" s="377">
        <f t="shared" si="6"/>
        <v>84</v>
      </c>
      <c r="AF14" s="377">
        <f t="shared" si="7"/>
        <v>3</v>
      </c>
      <c r="AG14" s="377">
        <f t="shared" si="8"/>
        <v>2</v>
      </c>
    </row>
    <row r="15" spans="1:35" ht="30" customHeight="1" x14ac:dyDescent="0.25">
      <c r="A15" s="261"/>
      <c r="B15" s="373">
        <v>6</v>
      </c>
      <c r="C15" s="124">
        <f>Data!F10</f>
        <v>2089</v>
      </c>
      <c r="D15" s="154" t="str">
        <f>Data!G10</f>
        <v>3098656100</v>
      </c>
      <c r="E15" s="154" t="str">
        <f>Data!H10</f>
        <v>DEWI AYU NURHALIZA</v>
      </c>
      <c r="F15" s="586" t="str">
        <f>Data!I10</f>
        <v>P</v>
      </c>
      <c r="G15" s="605">
        <v>98</v>
      </c>
      <c r="H15" s="605">
        <v>80</v>
      </c>
      <c r="I15" s="606">
        <v>88</v>
      </c>
      <c r="J15" s="606"/>
      <c r="K15" s="606"/>
      <c r="L15" s="606"/>
      <c r="M15" s="606"/>
      <c r="N15" s="606"/>
      <c r="O15" s="607">
        <v>86</v>
      </c>
      <c r="P15" s="605">
        <v>96</v>
      </c>
      <c r="Q15" s="605">
        <v>90</v>
      </c>
      <c r="R15" s="473"/>
      <c r="S15" s="471"/>
      <c r="T15" s="472"/>
      <c r="U15" s="472"/>
      <c r="V15" s="472"/>
      <c r="W15" s="474">
        <f t="shared" si="9"/>
        <v>88.666666666666671</v>
      </c>
      <c r="X15" s="591">
        <f t="shared" si="10"/>
        <v>90.666666666666671</v>
      </c>
      <c r="Y15" s="605">
        <v>80</v>
      </c>
      <c r="Z15" s="475">
        <f t="shared" si="2"/>
        <v>86</v>
      </c>
      <c r="AA15" s="378" t="str">
        <f t="shared" si="3"/>
        <v>Menunjukkan penguasaan dalam Memahami Implementasi Pancasila dalam Kehidupan Bernegara</v>
      </c>
      <c r="AB15" s="379" t="str">
        <f t="shared" si="4"/>
        <v>Perlu bantuan dalam Menerapkan Nilai-Nilai Pancasila dalam Kehidupan Keseharian</v>
      </c>
      <c r="AD15" s="377">
        <f t="shared" si="5"/>
        <v>98</v>
      </c>
      <c r="AE15" s="377">
        <f t="shared" si="6"/>
        <v>80</v>
      </c>
      <c r="AF15" s="377">
        <f t="shared" si="7"/>
        <v>1</v>
      </c>
      <c r="AG15" s="377">
        <f t="shared" si="8"/>
        <v>2</v>
      </c>
    </row>
    <row r="16" spans="1:35" ht="30" customHeight="1" x14ac:dyDescent="0.25">
      <c r="A16" s="261"/>
      <c r="B16" s="373">
        <v>7</v>
      </c>
      <c r="C16" s="124">
        <f>Data!F11</f>
        <v>2115</v>
      </c>
      <c r="D16" s="154" t="str">
        <f>Data!G11</f>
        <v>0105966564</v>
      </c>
      <c r="E16" s="154" t="str">
        <f>Data!H11</f>
        <v xml:space="preserve">FADLY ARYA PUTRA </v>
      </c>
      <c r="F16" s="586" t="str">
        <f>Data!I11</f>
        <v>L</v>
      </c>
      <c r="G16" s="605">
        <v>96</v>
      </c>
      <c r="H16" s="605">
        <v>86</v>
      </c>
      <c r="I16" s="606">
        <v>80</v>
      </c>
      <c r="J16" s="606"/>
      <c r="K16" s="606"/>
      <c r="L16" s="606"/>
      <c r="M16" s="606"/>
      <c r="N16" s="606"/>
      <c r="O16" s="607">
        <v>80</v>
      </c>
      <c r="P16" s="605">
        <v>96</v>
      </c>
      <c r="Q16" s="605">
        <v>80</v>
      </c>
      <c r="R16" s="473"/>
      <c r="S16" s="471"/>
      <c r="T16" s="472"/>
      <c r="U16" s="472"/>
      <c r="V16" s="472"/>
      <c r="W16" s="474">
        <f t="shared" si="9"/>
        <v>87.333333333333329</v>
      </c>
      <c r="X16" s="591">
        <f t="shared" si="10"/>
        <v>85.333333333333329</v>
      </c>
      <c r="Y16" s="605">
        <v>80</v>
      </c>
      <c r="Z16" s="475">
        <f t="shared" si="2"/>
        <v>84</v>
      </c>
      <c r="AA16" s="378" t="str">
        <f t="shared" si="3"/>
        <v>Menunjukkan penguasaan dalam Memahami Implementasi Pancasila dalam Kehidupan Bernegara</v>
      </c>
      <c r="AB16" s="379" t="str">
        <f t="shared" si="4"/>
        <v>Perlu bantuan dalam Menyebutkan Hak dan Kewajiban Warga Negara</v>
      </c>
      <c r="AD16" s="377">
        <f t="shared" si="5"/>
        <v>96</v>
      </c>
      <c r="AE16" s="377">
        <f t="shared" si="6"/>
        <v>80</v>
      </c>
      <c r="AF16" s="377">
        <f t="shared" si="7"/>
        <v>1</v>
      </c>
      <c r="AG16" s="377">
        <f t="shared" si="8"/>
        <v>3</v>
      </c>
    </row>
    <row r="17" spans="1:33" ht="30" customHeight="1" x14ac:dyDescent="0.25">
      <c r="A17" s="261"/>
      <c r="B17" s="373">
        <v>8</v>
      </c>
      <c r="C17" s="124">
        <f>Data!F12</f>
        <v>2082</v>
      </c>
      <c r="D17" s="154" t="str">
        <f>Data!G12</f>
        <v>3092203012</v>
      </c>
      <c r="E17" s="154" t="str">
        <f>Data!H12</f>
        <v>ILHAM MAULANA</v>
      </c>
      <c r="F17" s="586" t="str">
        <f>Data!I12</f>
        <v>L</v>
      </c>
      <c r="G17" s="605">
        <v>98</v>
      </c>
      <c r="H17" s="605">
        <v>90</v>
      </c>
      <c r="I17" s="606">
        <v>82</v>
      </c>
      <c r="J17" s="606"/>
      <c r="K17" s="606"/>
      <c r="L17" s="606"/>
      <c r="M17" s="606"/>
      <c r="N17" s="606"/>
      <c r="O17" s="607">
        <v>96</v>
      </c>
      <c r="P17" s="605">
        <v>90</v>
      </c>
      <c r="Q17" s="605">
        <v>80</v>
      </c>
      <c r="R17" s="473"/>
      <c r="S17" s="471"/>
      <c r="T17" s="472"/>
      <c r="U17" s="472"/>
      <c r="V17" s="472"/>
      <c r="W17" s="474">
        <f t="shared" si="9"/>
        <v>90</v>
      </c>
      <c r="X17" s="591">
        <f t="shared" si="10"/>
        <v>88.666666666666671</v>
      </c>
      <c r="Y17" s="605">
        <v>80</v>
      </c>
      <c r="Z17" s="475">
        <f t="shared" si="2"/>
        <v>86</v>
      </c>
      <c r="AA17" s="378" t="str">
        <f t="shared" si="3"/>
        <v>Menunjukkan penguasaan dalam Memahami Implementasi Pancasila dalam Kehidupan Bernegara</v>
      </c>
      <c r="AB17" s="379" t="str">
        <f t="shared" si="4"/>
        <v>Perlu bantuan dalam Menyebutkan Hak dan Kewajiban Warga Negara</v>
      </c>
      <c r="AD17" s="377">
        <f t="shared" si="5"/>
        <v>98</v>
      </c>
      <c r="AE17" s="377">
        <f t="shared" si="6"/>
        <v>82</v>
      </c>
      <c r="AF17" s="377">
        <f t="shared" si="7"/>
        <v>1</v>
      </c>
      <c r="AG17" s="377">
        <f t="shared" si="8"/>
        <v>3</v>
      </c>
    </row>
    <row r="18" spans="1:33" ht="30" customHeight="1" x14ac:dyDescent="0.25">
      <c r="A18" s="261"/>
      <c r="B18" s="373">
        <v>9</v>
      </c>
      <c r="C18" s="124">
        <f>Data!F13</f>
        <v>2088</v>
      </c>
      <c r="D18" s="154" t="str">
        <f>Data!G13</f>
        <v>3106632526</v>
      </c>
      <c r="E18" s="154" t="str">
        <f>Data!H13</f>
        <v>INDAH VIOLAFITRA</v>
      </c>
      <c r="F18" s="586" t="str">
        <f>Data!I13</f>
        <v>P</v>
      </c>
      <c r="G18" s="605">
        <v>98</v>
      </c>
      <c r="H18" s="605">
        <v>90</v>
      </c>
      <c r="I18" s="606">
        <v>80</v>
      </c>
      <c r="J18" s="606"/>
      <c r="K18" s="606"/>
      <c r="L18" s="606"/>
      <c r="M18" s="606"/>
      <c r="N18" s="606"/>
      <c r="O18" s="607">
        <v>94</v>
      </c>
      <c r="P18" s="605">
        <v>86</v>
      </c>
      <c r="Q18" s="605">
        <v>80</v>
      </c>
      <c r="R18" s="473"/>
      <c r="S18" s="471"/>
      <c r="T18" s="472"/>
      <c r="U18" s="472"/>
      <c r="V18" s="472"/>
      <c r="W18" s="474">
        <f t="shared" si="9"/>
        <v>89.333333333333329</v>
      </c>
      <c r="X18" s="591">
        <f t="shared" si="10"/>
        <v>86.666666666666671</v>
      </c>
      <c r="Y18" s="605">
        <v>80</v>
      </c>
      <c r="Z18" s="475">
        <f t="shared" si="2"/>
        <v>85</v>
      </c>
      <c r="AA18" s="378" t="str">
        <f t="shared" si="3"/>
        <v>Menunjukkan penguasaan dalam Memahami Implementasi Pancasila dalam Kehidupan Bernegara</v>
      </c>
      <c r="AB18" s="379" t="str">
        <f t="shared" si="4"/>
        <v>Perlu bantuan dalam Menyebutkan Hak dan Kewajiban Warga Negara</v>
      </c>
      <c r="AD18" s="377">
        <f t="shared" si="5"/>
        <v>98</v>
      </c>
      <c r="AE18" s="377">
        <f t="shared" si="6"/>
        <v>80</v>
      </c>
      <c r="AF18" s="377">
        <f t="shared" si="7"/>
        <v>1</v>
      </c>
      <c r="AG18" s="377">
        <f t="shared" si="8"/>
        <v>3</v>
      </c>
    </row>
    <row r="19" spans="1:33" ht="30" customHeight="1" x14ac:dyDescent="0.25">
      <c r="A19" s="261"/>
      <c r="B19" s="373">
        <v>10</v>
      </c>
      <c r="C19" s="124">
        <f>Data!F14</f>
        <v>2109</v>
      </c>
      <c r="D19" s="154" t="str">
        <f>Data!G14</f>
        <v>3092608052</v>
      </c>
      <c r="E19" s="154" t="str">
        <f>Data!H14</f>
        <v>KEVIN FAHREZI</v>
      </c>
      <c r="F19" s="586" t="str">
        <f>Data!I14</f>
        <v>L</v>
      </c>
      <c r="G19" s="605">
        <v>86</v>
      </c>
      <c r="H19" s="605">
        <v>98</v>
      </c>
      <c r="I19" s="606">
        <v>90</v>
      </c>
      <c r="J19" s="606"/>
      <c r="K19" s="606"/>
      <c r="L19" s="606"/>
      <c r="M19" s="606"/>
      <c r="N19" s="606"/>
      <c r="O19" s="607">
        <v>90</v>
      </c>
      <c r="P19" s="605">
        <v>96</v>
      </c>
      <c r="Q19" s="605">
        <v>80</v>
      </c>
      <c r="R19" s="473"/>
      <c r="S19" s="471"/>
      <c r="T19" s="472"/>
      <c r="U19" s="472"/>
      <c r="V19" s="472"/>
      <c r="W19" s="474">
        <f t="shared" si="9"/>
        <v>91.333333333333329</v>
      </c>
      <c r="X19" s="591">
        <f t="shared" si="10"/>
        <v>88.666666666666671</v>
      </c>
      <c r="Y19" s="605">
        <v>80</v>
      </c>
      <c r="Z19" s="475">
        <f t="shared" si="2"/>
        <v>87</v>
      </c>
      <c r="AA19" s="378" t="str">
        <f t="shared" si="3"/>
        <v>Menunjukkan penguasaan dalam Menerapkan Nilai-Nilai Pancasila dalam Kehidupan Keseharian</v>
      </c>
      <c r="AB19" s="379" t="str">
        <f t="shared" si="4"/>
        <v>Perlu bantuan dalam Memahami Implementasi Pancasila dalam Kehidupan Bernegara</v>
      </c>
      <c r="AD19" s="377">
        <f t="shared" si="5"/>
        <v>98</v>
      </c>
      <c r="AE19" s="377">
        <f t="shared" si="6"/>
        <v>86</v>
      </c>
      <c r="AF19" s="377">
        <f t="shared" si="7"/>
        <v>2</v>
      </c>
      <c r="AG19" s="377">
        <f t="shared" si="8"/>
        <v>1</v>
      </c>
    </row>
    <row r="20" spans="1:33" ht="30" customHeight="1" x14ac:dyDescent="0.25">
      <c r="A20" s="261"/>
      <c r="B20" s="373">
        <v>11</v>
      </c>
      <c r="C20" s="124">
        <f>Data!F15</f>
        <v>2096</v>
      </c>
      <c r="D20" s="154" t="str">
        <f>Data!G15</f>
        <v>0107523037</v>
      </c>
      <c r="E20" s="154" t="str">
        <f>Data!H15</f>
        <v>M. IZAM AZMI</v>
      </c>
      <c r="F20" s="586" t="str">
        <f>Data!I15</f>
        <v>L</v>
      </c>
      <c r="G20" s="605">
        <v>80</v>
      </c>
      <c r="H20" s="605">
        <v>86</v>
      </c>
      <c r="I20" s="606">
        <v>90</v>
      </c>
      <c r="J20" s="606"/>
      <c r="K20" s="606"/>
      <c r="L20" s="606"/>
      <c r="M20" s="606"/>
      <c r="N20" s="606"/>
      <c r="O20" s="607">
        <v>94</v>
      </c>
      <c r="P20" s="605">
        <v>90</v>
      </c>
      <c r="Q20" s="605">
        <v>80</v>
      </c>
      <c r="R20" s="473"/>
      <c r="S20" s="471"/>
      <c r="T20" s="472"/>
      <c r="U20" s="472"/>
      <c r="V20" s="472"/>
      <c r="W20" s="474">
        <f t="shared" si="9"/>
        <v>85.333333333333329</v>
      </c>
      <c r="X20" s="591">
        <f t="shared" si="10"/>
        <v>88</v>
      </c>
      <c r="Y20" s="605">
        <v>80</v>
      </c>
      <c r="Z20" s="475">
        <f t="shared" si="2"/>
        <v>84</v>
      </c>
      <c r="AA20" s="378" t="str">
        <f t="shared" si="3"/>
        <v>Menunjukkan penguasaan dalam Menyebutkan Hak dan Kewajiban Warga Negara</v>
      </c>
      <c r="AB20" s="379" t="str">
        <f t="shared" si="4"/>
        <v>Perlu bantuan dalam Memahami Implementasi Pancasila dalam Kehidupan Bernegara</v>
      </c>
      <c r="AD20" s="377">
        <f t="shared" si="5"/>
        <v>90</v>
      </c>
      <c r="AE20" s="377">
        <f t="shared" si="6"/>
        <v>80</v>
      </c>
      <c r="AF20" s="377">
        <f t="shared" si="7"/>
        <v>3</v>
      </c>
      <c r="AG20" s="377">
        <f t="shared" si="8"/>
        <v>1</v>
      </c>
    </row>
    <row r="21" spans="1:33" ht="30" customHeight="1" x14ac:dyDescent="0.25">
      <c r="A21" s="261"/>
      <c r="B21" s="373">
        <v>12</v>
      </c>
      <c r="C21" s="124">
        <f>Data!F16</f>
        <v>2102</v>
      </c>
      <c r="D21" s="154" t="str">
        <f>Data!G16</f>
        <v>0104675982</v>
      </c>
      <c r="E21" s="154" t="str">
        <f>Data!H16</f>
        <v>M. RAFFY MAULA DANNY</v>
      </c>
      <c r="F21" s="586" t="str">
        <f>Data!I16</f>
        <v>L</v>
      </c>
      <c r="G21" s="605">
        <v>80</v>
      </c>
      <c r="H21" s="605">
        <v>84</v>
      </c>
      <c r="I21" s="606">
        <v>90</v>
      </c>
      <c r="J21" s="606"/>
      <c r="K21" s="606"/>
      <c r="L21" s="606"/>
      <c r="M21" s="606"/>
      <c r="N21" s="606"/>
      <c r="O21" s="607">
        <v>90</v>
      </c>
      <c r="P21" s="605">
        <v>96</v>
      </c>
      <c r="Q21" s="605">
        <v>80</v>
      </c>
      <c r="R21" s="473"/>
      <c r="S21" s="471"/>
      <c r="T21" s="472"/>
      <c r="U21" s="472"/>
      <c r="V21" s="472"/>
      <c r="W21" s="474">
        <f t="shared" si="9"/>
        <v>84.666666666666671</v>
      </c>
      <c r="X21" s="591">
        <f t="shared" si="10"/>
        <v>88.666666666666671</v>
      </c>
      <c r="Y21" s="605">
        <v>80</v>
      </c>
      <c r="Z21" s="475">
        <f t="shared" si="2"/>
        <v>84</v>
      </c>
      <c r="AA21" s="378" t="str">
        <f t="shared" si="3"/>
        <v>Menunjukkan penguasaan dalam Menyebutkan Hak dan Kewajiban Warga Negara</v>
      </c>
      <c r="AB21" s="379" t="str">
        <f t="shared" si="4"/>
        <v>Perlu bantuan dalam Memahami Implementasi Pancasila dalam Kehidupan Bernegara</v>
      </c>
      <c r="AD21" s="377">
        <f t="shared" si="5"/>
        <v>90</v>
      </c>
      <c r="AE21" s="377">
        <f t="shared" si="6"/>
        <v>80</v>
      </c>
      <c r="AF21" s="377">
        <f t="shared" si="7"/>
        <v>3</v>
      </c>
      <c r="AG21" s="377">
        <f t="shared" si="8"/>
        <v>1</v>
      </c>
    </row>
    <row r="22" spans="1:33" ht="30" customHeight="1" x14ac:dyDescent="0.25">
      <c r="A22" s="261"/>
      <c r="B22" s="373">
        <v>13</v>
      </c>
      <c r="C22" s="124">
        <f>Data!F17</f>
        <v>2090</v>
      </c>
      <c r="D22" s="154" t="str">
        <f>Data!G17</f>
        <v>3090477421</v>
      </c>
      <c r="E22" s="154" t="str">
        <f>Data!H17</f>
        <v>MARWAH RIANA</v>
      </c>
      <c r="F22" s="586" t="str">
        <f>Data!I17</f>
        <v>P</v>
      </c>
      <c r="G22" s="605">
        <v>84</v>
      </c>
      <c r="H22" s="605">
        <v>82</v>
      </c>
      <c r="I22" s="606">
        <v>80</v>
      </c>
      <c r="J22" s="606"/>
      <c r="K22" s="606"/>
      <c r="L22" s="606"/>
      <c r="M22" s="606"/>
      <c r="N22" s="606"/>
      <c r="O22" s="607">
        <v>90</v>
      </c>
      <c r="P22" s="605">
        <v>86</v>
      </c>
      <c r="Q22" s="605">
        <v>80</v>
      </c>
      <c r="R22" s="473"/>
      <c r="S22" s="471"/>
      <c r="T22" s="472"/>
      <c r="U22" s="472"/>
      <c r="V22" s="472"/>
      <c r="W22" s="474">
        <f t="shared" si="9"/>
        <v>82</v>
      </c>
      <c r="X22" s="591">
        <f t="shared" si="10"/>
        <v>85.333333333333329</v>
      </c>
      <c r="Y22" s="605">
        <v>80</v>
      </c>
      <c r="Z22" s="475">
        <f t="shared" si="2"/>
        <v>82</v>
      </c>
      <c r="AA22" s="378" t="str">
        <f t="shared" si="3"/>
        <v>Menunjukkan penguasaan dalam Memahami Implementasi Pancasila dalam Kehidupan Bernegara</v>
      </c>
      <c r="AB22" s="379" t="str">
        <f t="shared" si="4"/>
        <v>Perlu bantuan dalam Menyebutkan Hak dan Kewajiban Warga Negara</v>
      </c>
      <c r="AD22" s="377">
        <f t="shared" si="5"/>
        <v>84</v>
      </c>
      <c r="AE22" s="377">
        <f t="shared" si="6"/>
        <v>80</v>
      </c>
      <c r="AF22" s="377">
        <f t="shared" si="7"/>
        <v>1</v>
      </c>
      <c r="AG22" s="377">
        <f t="shared" si="8"/>
        <v>3</v>
      </c>
    </row>
    <row r="23" spans="1:33" ht="30" customHeight="1" x14ac:dyDescent="0.25">
      <c r="A23" s="261"/>
      <c r="B23" s="373">
        <v>14</v>
      </c>
      <c r="C23" s="124">
        <f>Data!F18</f>
        <v>2105</v>
      </c>
      <c r="D23" s="154" t="str">
        <f>Data!G18</f>
        <v>3086284599</v>
      </c>
      <c r="E23" s="154" t="str">
        <f>Data!H18</f>
        <v>MUH. SYIFA' BAYU AJI</v>
      </c>
      <c r="F23" s="586" t="str">
        <f>Data!I18</f>
        <v>L</v>
      </c>
      <c r="G23" s="605">
        <v>80</v>
      </c>
      <c r="H23" s="605">
        <v>80</v>
      </c>
      <c r="I23" s="606">
        <v>84</v>
      </c>
      <c r="J23" s="606"/>
      <c r="K23" s="606"/>
      <c r="L23" s="606"/>
      <c r="M23" s="606"/>
      <c r="N23" s="606"/>
      <c r="O23" s="607">
        <v>82</v>
      </c>
      <c r="P23" s="605">
        <v>84</v>
      </c>
      <c r="Q23" s="605">
        <v>80</v>
      </c>
      <c r="R23" s="473"/>
      <c r="S23" s="471"/>
      <c r="T23" s="472"/>
      <c r="U23" s="472"/>
      <c r="V23" s="472"/>
      <c r="W23" s="474">
        <f t="shared" si="9"/>
        <v>81.333333333333329</v>
      </c>
      <c r="X23" s="591">
        <f t="shared" si="10"/>
        <v>82</v>
      </c>
      <c r="Y23" s="605">
        <v>80</v>
      </c>
      <c r="Z23" s="475">
        <f t="shared" si="2"/>
        <v>81</v>
      </c>
      <c r="AA23" s="378" t="str">
        <f t="shared" si="3"/>
        <v>Menunjukkan penguasaan dalam Menyebutkan Hak dan Kewajiban Warga Negara</v>
      </c>
      <c r="AB23" s="379" t="str">
        <f t="shared" si="4"/>
        <v>Perlu bantuan dalam Memahami Implementasi Pancasila dalam Kehidupan Bernegara</v>
      </c>
      <c r="AD23" s="377">
        <f t="shared" si="5"/>
        <v>84</v>
      </c>
      <c r="AE23" s="377">
        <f t="shared" si="6"/>
        <v>80</v>
      </c>
      <c r="AF23" s="377">
        <f t="shared" si="7"/>
        <v>3</v>
      </c>
      <c r="AG23" s="377">
        <f t="shared" si="8"/>
        <v>1</v>
      </c>
    </row>
    <row r="24" spans="1:33" ht="30" customHeight="1" x14ac:dyDescent="0.25">
      <c r="A24" s="261"/>
      <c r="B24" s="373">
        <v>15</v>
      </c>
      <c r="C24" s="124">
        <f>Data!F19</f>
        <v>2079</v>
      </c>
      <c r="D24" s="154" t="str">
        <f>Data!G19</f>
        <v>0102646736</v>
      </c>
      <c r="E24" s="154" t="str">
        <f>Data!H19</f>
        <v>MUHAMMAD FATIKHUL ILMI</v>
      </c>
      <c r="F24" s="586" t="str">
        <f>Data!I19</f>
        <v>L</v>
      </c>
      <c r="G24" s="605">
        <v>80</v>
      </c>
      <c r="H24" s="605">
        <v>84</v>
      </c>
      <c r="I24" s="606">
        <v>96</v>
      </c>
      <c r="J24" s="606"/>
      <c r="K24" s="606"/>
      <c r="L24" s="606"/>
      <c r="M24" s="606"/>
      <c r="N24" s="606"/>
      <c r="O24" s="607">
        <v>98</v>
      </c>
      <c r="P24" s="605">
        <v>86</v>
      </c>
      <c r="Q24" s="605">
        <v>90</v>
      </c>
      <c r="R24" s="473"/>
      <c r="S24" s="471"/>
      <c r="T24" s="472"/>
      <c r="U24" s="472"/>
      <c r="V24" s="472"/>
      <c r="W24" s="474">
        <f t="shared" si="9"/>
        <v>86.666666666666671</v>
      </c>
      <c r="X24" s="591">
        <f t="shared" si="10"/>
        <v>91.333333333333329</v>
      </c>
      <c r="Y24" s="605">
        <v>80</v>
      </c>
      <c r="Z24" s="475">
        <f t="shared" si="2"/>
        <v>86</v>
      </c>
      <c r="AA24" s="378" t="str">
        <f t="shared" si="3"/>
        <v>Menunjukkan penguasaan dalam Menyebutkan Hak dan Kewajiban Warga Negara</v>
      </c>
      <c r="AB24" s="379" t="str">
        <f t="shared" si="4"/>
        <v>Perlu bantuan dalam Memahami Implementasi Pancasila dalam Kehidupan Bernegara</v>
      </c>
      <c r="AD24" s="377">
        <f t="shared" si="5"/>
        <v>96</v>
      </c>
      <c r="AE24" s="377">
        <f t="shared" si="6"/>
        <v>80</v>
      </c>
      <c r="AF24" s="377">
        <f t="shared" si="7"/>
        <v>3</v>
      </c>
      <c r="AG24" s="377">
        <f t="shared" si="8"/>
        <v>1</v>
      </c>
    </row>
    <row r="25" spans="1:33" ht="30" customHeight="1" x14ac:dyDescent="0.25">
      <c r="A25" s="261"/>
      <c r="B25" s="373">
        <v>16</v>
      </c>
      <c r="C25" s="124">
        <f>Data!F20</f>
        <v>2106</v>
      </c>
      <c r="D25" s="154" t="str">
        <f>Data!G20</f>
        <v>3117077014</v>
      </c>
      <c r="E25" s="154" t="str">
        <f>Data!H20</f>
        <v>MUHAMMAD RAZIF KASYAFANI</v>
      </c>
      <c r="F25" s="586" t="str">
        <f>Data!I20</f>
        <v>L</v>
      </c>
      <c r="G25" s="605">
        <v>80</v>
      </c>
      <c r="H25" s="605">
        <v>84</v>
      </c>
      <c r="I25" s="606">
        <v>86</v>
      </c>
      <c r="J25" s="606"/>
      <c r="K25" s="606"/>
      <c r="L25" s="606"/>
      <c r="M25" s="606"/>
      <c r="N25" s="606"/>
      <c r="O25" s="607">
        <v>90</v>
      </c>
      <c r="P25" s="605">
        <v>86</v>
      </c>
      <c r="Q25" s="605">
        <v>80</v>
      </c>
      <c r="R25" s="473"/>
      <c r="S25" s="471"/>
      <c r="T25" s="472"/>
      <c r="U25" s="472"/>
      <c r="V25" s="472"/>
      <c r="W25" s="474">
        <f t="shared" si="9"/>
        <v>83.333333333333329</v>
      </c>
      <c r="X25" s="591">
        <f t="shared" si="10"/>
        <v>85.333333333333329</v>
      </c>
      <c r="Y25" s="605">
        <v>80</v>
      </c>
      <c r="Z25" s="475">
        <f t="shared" si="2"/>
        <v>83</v>
      </c>
      <c r="AA25" s="378" t="str">
        <f t="shared" si="3"/>
        <v>Menunjukkan penguasaan dalam Menyebutkan Hak dan Kewajiban Warga Negara</v>
      </c>
      <c r="AB25" s="379" t="str">
        <f t="shared" si="4"/>
        <v>Perlu bantuan dalam Memahami Implementasi Pancasila dalam Kehidupan Bernegara</v>
      </c>
      <c r="AD25" s="377">
        <f t="shared" si="5"/>
        <v>86</v>
      </c>
      <c r="AE25" s="377">
        <f t="shared" si="6"/>
        <v>80</v>
      </c>
      <c r="AF25" s="377">
        <f t="shared" si="7"/>
        <v>3</v>
      </c>
      <c r="AG25" s="377">
        <f t="shared" si="8"/>
        <v>1</v>
      </c>
    </row>
    <row r="26" spans="1:33" ht="30" customHeight="1" x14ac:dyDescent="0.25">
      <c r="A26" s="261"/>
      <c r="B26" s="373">
        <v>17</v>
      </c>
      <c r="C26" s="124">
        <f>Data!F21</f>
        <v>2092</v>
      </c>
      <c r="D26" s="154" t="str">
        <f>Data!G21</f>
        <v>3098715690</v>
      </c>
      <c r="E26" s="154" t="str">
        <f>Data!H21</f>
        <v>NAZILATUN NIKMAH</v>
      </c>
      <c r="F26" s="586" t="str">
        <f>Data!I21</f>
        <v>P</v>
      </c>
      <c r="G26" s="605">
        <v>90</v>
      </c>
      <c r="H26" s="605">
        <v>86</v>
      </c>
      <c r="I26" s="606">
        <v>80</v>
      </c>
      <c r="J26" s="606"/>
      <c r="K26" s="606"/>
      <c r="L26" s="606"/>
      <c r="M26" s="606"/>
      <c r="N26" s="606"/>
      <c r="O26" s="607">
        <v>98</v>
      </c>
      <c r="P26" s="605">
        <v>88</v>
      </c>
      <c r="Q26" s="605">
        <v>90</v>
      </c>
      <c r="R26" s="473"/>
      <c r="S26" s="471"/>
      <c r="T26" s="472"/>
      <c r="U26" s="472"/>
      <c r="V26" s="472"/>
      <c r="W26" s="474">
        <f t="shared" si="9"/>
        <v>85.333333333333329</v>
      </c>
      <c r="X26" s="591">
        <f t="shared" si="10"/>
        <v>92</v>
      </c>
      <c r="Y26" s="605">
        <v>80</v>
      </c>
      <c r="Z26" s="475">
        <f t="shared" si="2"/>
        <v>86</v>
      </c>
      <c r="AA26" s="378" t="str">
        <f t="shared" si="3"/>
        <v>Menunjukkan penguasaan dalam Memahami Implementasi Pancasila dalam Kehidupan Bernegara</v>
      </c>
      <c r="AB26" s="379" t="str">
        <f t="shared" si="4"/>
        <v>Perlu bantuan dalam Menyebutkan Hak dan Kewajiban Warga Negara</v>
      </c>
      <c r="AD26" s="377">
        <f t="shared" si="5"/>
        <v>90</v>
      </c>
      <c r="AE26" s="377">
        <f t="shared" si="6"/>
        <v>80</v>
      </c>
      <c r="AF26" s="377">
        <f t="shared" si="7"/>
        <v>1</v>
      </c>
      <c r="AG26" s="377">
        <f t="shared" si="8"/>
        <v>3</v>
      </c>
    </row>
    <row r="27" spans="1:33" ht="30" customHeight="1" x14ac:dyDescent="0.25">
      <c r="A27" s="261"/>
      <c r="B27" s="373">
        <v>18</v>
      </c>
      <c r="C27" s="124">
        <f>Data!F22</f>
        <v>2114</v>
      </c>
      <c r="D27" s="154" t="str">
        <f>Data!G22</f>
        <v>0095372418</v>
      </c>
      <c r="E27" s="154" t="str">
        <f>Data!H22</f>
        <v>NIRMALA MAHARANI</v>
      </c>
      <c r="F27" s="586" t="str">
        <f>Data!I22</f>
        <v>P</v>
      </c>
      <c r="G27" s="605">
        <v>80</v>
      </c>
      <c r="H27" s="605">
        <v>86</v>
      </c>
      <c r="I27" s="606">
        <v>94</v>
      </c>
      <c r="J27" s="606"/>
      <c r="K27" s="606"/>
      <c r="L27" s="606"/>
      <c r="M27" s="606"/>
      <c r="N27" s="606"/>
      <c r="O27" s="607">
        <v>80</v>
      </c>
      <c r="P27" s="605">
        <v>90</v>
      </c>
      <c r="Q27" s="605">
        <v>88</v>
      </c>
      <c r="R27" s="473"/>
      <c r="S27" s="471"/>
      <c r="T27" s="472"/>
      <c r="U27" s="472"/>
      <c r="V27" s="472"/>
      <c r="W27" s="474">
        <f t="shared" si="9"/>
        <v>86.666666666666671</v>
      </c>
      <c r="X27" s="591">
        <f t="shared" si="10"/>
        <v>86</v>
      </c>
      <c r="Y27" s="605">
        <v>80</v>
      </c>
      <c r="Z27" s="475">
        <f t="shared" si="2"/>
        <v>84</v>
      </c>
      <c r="AA27" s="378" t="str">
        <f t="shared" si="3"/>
        <v>Menunjukkan penguasaan dalam Menyebutkan Hak dan Kewajiban Warga Negara</v>
      </c>
      <c r="AB27" s="379" t="str">
        <f t="shared" si="4"/>
        <v>Perlu bantuan dalam Memahami Implementasi Pancasila dalam Kehidupan Bernegara</v>
      </c>
      <c r="AD27" s="377">
        <f t="shared" si="5"/>
        <v>94</v>
      </c>
      <c r="AE27" s="377">
        <f t="shared" si="6"/>
        <v>80</v>
      </c>
      <c r="AF27" s="377">
        <f t="shared" si="7"/>
        <v>3</v>
      </c>
      <c r="AG27" s="377">
        <f t="shared" si="8"/>
        <v>1</v>
      </c>
    </row>
    <row r="28" spans="1:33" ht="30" customHeight="1" x14ac:dyDescent="0.25">
      <c r="A28" s="261"/>
      <c r="B28" s="373">
        <v>19</v>
      </c>
      <c r="C28" s="124">
        <f>Data!F23</f>
        <v>2149</v>
      </c>
      <c r="D28" s="154" t="str">
        <f>Data!G23</f>
        <v>3100029460</v>
      </c>
      <c r="E28" s="154" t="str">
        <f>Data!H23</f>
        <v>NOR ALIA SILFA</v>
      </c>
      <c r="F28" s="586" t="str">
        <f>Data!I23</f>
        <v>P</v>
      </c>
      <c r="G28" s="605">
        <v>84</v>
      </c>
      <c r="H28" s="605">
        <v>80</v>
      </c>
      <c r="I28" s="606">
        <v>88</v>
      </c>
      <c r="J28" s="606"/>
      <c r="K28" s="606"/>
      <c r="L28" s="606"/>
      <c r="M28" s="606"/>
      <c r="N28" s="606"/>
      <c r="O28" s="607">
        <v>86</v>
      </c>
      <c r="P28" s="605">
        <v>90</v>
      </c>
      <c r="Q28" s="605">
        <v>80</v>
      </c>
      <c r="R28" s="473"/>
      <c r="S28" s="471"/>
      <c r="T28" s="472"/>
      <c r="U28" s="472"/>
      <c r="V28" s="472"/>
      <c r="W28" s="474">
        <f t="shared" si="9"/>
        <v>84</v>
      </c>
      <c r="X28" s="591">
        <f t="shared" si="10"/>
        <v>85.333333333333329</v>
      </c>
      <c r="Y28" s="605">
        <v>80</v>
      </c>
      <c r="Z28" s="475">
        <f t="shared" si="2"/>
        <v>83</v>
      </c>
      <c r="AA28" s="378" t="str">
        <f t="shared" si="3"/>
        <v>Menunjukkan penguasaan dalam Menyebutkan Hak dan Kewajiban Warga Negara</v>
      </c>
      <c r="AB28" s="379" t="str">
        <f t="shared" si="4"/>
        <v>Perlu bantuan dalam Menerapkan Nilai-Nilai Pancasila dalam Kehidupan Keseharian</v>
      </c>
      <c r="AD28" s="377">
        <f t="shared" si="5"/>
        <v>88</v>
      </c>
      <c r="AE28" s="377">
        <f t="shared" si="6"/>
        <v>80</v>
      </c>
      <c r="AF28" s="377">
        <f t="shared" si="7"/>
        <v>3</v>
      </c>
      <c r="AG28" s="377">
        <f t="shared" si="8"/>
        <v>2</v>
      </c>
    </row>
    <row r="29" spans="1:33" ht="30" customHeight="1" x14ac:dyDescent="0.25">
      <c r="A29" s="261"/>
      <c r="B29" s="373">
        <v>20</v>
      </c>
      <c r="C29" s="124">
        <f>Data!F24</f>
        <v>2110</v>
      </c>
      <c r="D29" s="154" t="str">
        <f>Data!G24</f>
        <v>0098467142</v>
      </c>
      <c r="E29" s="154" t="str">
        <f>Data!H24</f>
        <v>NUR MUTIA</v>
      </c>
      <c r="F29" s="586" t="str">
        <f>Data!I24</f>
        <v>P</v>
      </c>
      <c r="G29" s="605">
        <v>98</v>
      </c>
      <c r="H29" s="605">
        <v>86</v>
      </c>
      <c r="I29" s="606">
        <v>80</v>
      </c>
      <c r="J29" s="606"/>
      <c r="K29" s="606"/>
      <c r="L29" s="606"/>
      <c r="M29" s="606"/>
      <c r="N29" s="606"/>
      <c r="O29" s="607">
        <v>88</v>
      </c>
      <c r="P29" s="605">
        <v>84</v>
      </c>
      <c r="Q29" s="605">
        <v>90</v>
      </c>
      <c r="R29" s="473"/>
      <c r="S29" s="471"/>
      <c r="T29" s="472"/>
      <c r="U29" s="472"/>
      <c r="V29" s="472"/>
      <c r="W29" s="474">
        <f t="shared" si="9"/>
        <v>88</v>
      </c>
      <c r="X29" s="591">
        <f t="shared" si="10"/>
        <v>87.333333333333329</v>
      </c>
      <c r="Y29" s="605">
        <v>80</v>
      </c>
      <c r="Z29" s="475">
        <f t="shared" si="2"/>
        <v>85</v>
      </c>
      <c r="AA29" s="378" t="str">
        <f t="shared" si="3"/>
        <v>Menunjukkan penguasaan dalam Memahami Implementasi Pancasila dalam Kehidupan Bernegara</v>
      </c>
      <c r="AB29" s="379" t="str">
        <f t="shared" si="4"/>
        <v>Perlu bantuan dalam Menyebutkan Hak dan Kewajiban Warga Negara</v>
      </c>
      <c r="AD29" s="377">
        <f t="shared" si="5"/>
        <v>98</v>
      </c>
      <c r="AE29" s="377">
        <f t="shared" si="6"/>
        <v>80</v>
      </c>
      <c r="AF29" s="377">
        <f t="shared" si="7"/>
        <v>1</v>
      </c>
      <c r="AG29" s="377">
        <f t="shared" si="8"/>
        <v>3</v>
      </c>
    </row>
    <row r="30" spans="1:33" ht="30" customHeight="1" x14ac:dyDescent="0.25">
      <c r="A30" s="261"/>
      <c r="B30" s="373">
        <v>21</v>
      </c>
      <c r="C30" s="124">
        <f>Data!F25</f>
        <v>2098</v>
      </c>
      <c r="D30" s="154" t="str">
        <f>Data!G25</f>
        <v>3101119122</v>
      </c>
      <c r="E30" s="154" t="str">
        <f>Data!H25</f>
        <v>ROHMAT HIDAYAT</v>
      </c>
      <c r="F30" s="586" t="str">
        <f>Data!I25</f>
        <v>L</v>
      </c>
      <c r="G30" s="605">
        <v>90</v>
      </c>
      <c r="H30" s="605">
        <v>84</v>
      </c>
      <c r="I30" s="606">
        <v>88</v>
      </c>
      <c r="J30" s="606"/>
      <c r="K30" s="606"/>
      <c r="L30" s="606"/>
      <c r="M30" s="606"/>
      <c r="N30" s="606"/>
      <c r="O30" s="607">
        <v>84</v>
      </c>
      <c r="P30" s="605">
        <v>86</v>
      </c>
      <c r="Q30" s="605">
        <v>90</v>
      </c>
      <c r="R30" s="473"/>
      <c r="S30" s="471"/>
      <c r="T30" s="472"/>
      <c r="U30" s="472"/>
      <c r="V30" s="472"/>
      <c r="W30" s="474">
        <f t="shared" si="9"/>
        <v>87.333333333333329</v>
      </c>
      <c r="X30" s="591">
        <f t="shared" si="10"/>
        <v>86.666666666666671</v>
      </c>
      <c r="Y30" s="605">
        <v>80</v>
      </c>
      <c r="Z30" s="475">
        <f t="shared" si="2"/>
        <v>85</v>
      </c>
      <c r="AA30" s="378" t="str">
        <f t="shared" si="3"/>
        <v>Menunjukkan penguasaan dalam Memahami Implementasi Pancasila dalam Kehidupan Bernegara</v>
      </c>
      <c r="AB30" s="379" t="str">
        <f t="shared" si="4"/>
        <v>Perlu bantuan dalam Menerapkan Nilai-Nilai Pancasila dalam Kehidupan Keseharian</v>
      </c>
      <c r="AD30" s="377">
        <f t="shared" si="5"/>
        <v>90</v>
      </c>
      <c r="AE30" s="377">
        <f t="shared" si="6"/>
        <v>84</v>
      </c>
      <c r="AF30" s="377">
        <f t="shared" si="7"/>
        <v>1</v>
      </c>
      <c r="AG30" s="377">
        <f t="shared" si="8"/>
        <v>2</v>
      </c>
    </row>
    <row r="31" spans="1:33" ht="30" customHeight="1" x14ac:dyDescent="0.25">
      <c r="A31" s="261"/>
      <c r="B31" s="373">
        <v>22</v>
      </c>
      <c r="C31" s="124">
        <f>Data!F26</f>
        <v>2080</v>
      </c>
      <c r="D31" s="154" t="str">
        <f>Data!G26</f>
        <v>0091657289</v>
      </c>
      <c r="E31" s="154" t="str">
        <f>Data!H26</f>
        <v>SABRINA OKTAVIANI</v>
      </c>
      <c r="F31" s="586" t="str">
        <f>Data!I26</f>
        <v>P</v>
      </c>
      <c r="G31" s="605">
        <v>80</v>
      </c>
      <c r="H31" s="605">
        <v>86</v>
      </c>
      <c r="I31" s="606">
        <v>98</v>
      </c>
      <c r="J31" s="606"/>
      <c r="K31" s="606"/>
      <c r="L31" s="606"/>
      <c r="M31" s="606"/>
      <c r="N31" s="606"/>
      <c r="O31" s="607">
        <v>92</v>
      </c>
      <c r="P31" s="605">
        <v>86</v>
      </c>
      <c r="Q31" s="605">
        <v>90</v>
      </c>
      <c r="R31" s="473"/>
      <c r="S31" s="471"/>
      <c r="T31" s="472"/>
      <c r="U31" s="472"/>
      <c r="V31" s="472"/>
      <c r="W31" s="474">
        <f t="shared" si="9"/>
        <v>88</v>
      </c>
      <c r="X31" s="591">
        <f t="shared" si="10"/>
        <v>89.333333333333329</v>
      </c>
      <c r="Y31" s="605">
        <v>84</v>
      </c>
      <c r="Z31" s="475">
        <f t="shared" si="2"/>
        <v>87</v>
      </c>
      <c r="AA31" s="378" t="str">
        <f t="shared" si="3"/>
        <v>Menunjukkan penguasaan dalam Menyebutkan Hak dan Kewajiban Warga Negara</v>
      </c>
      <c r="AB31" s="379" t="str">
        <f t="shared" si="4"/>
        <v>Perlu bantuan dalam Memahami Implementasi Pancasila dalam Kehidupan Bernegara</v>
      </c>
      <c r="AD31" s="377">
        <f t="shared" si="5"/>
        <v>98</v>
      </c>
      <c r="AE31" s="377">
        <f t="shared" si="6"/>
        <v>80</v>
      </c>
      <c r="AF31" s="377">
        <f t="shared" si="7"/>
        <v>3</v>
      </c>
      <c r="AG31" s="377">
        <f t="shared" si="8"/>
        <v>1</v>
      </c>
    </row>
    <row r="32" spans="1:33" s="512" customFormat="1" ht="30" customHeight="1" x14ac:dyDescent="0.25">
      <c r="A32" s="261"/>
      <c r="B32" s="373">
        <v>23</v>
      </c>
      <c r="C32" s="124">
        <f>Data!F27</f>
        <v>2101</v>
      </c>
      <c r="D32" s="154" t="str">
        <f>Data!G27</f>
        <v>0072355816</v>
      </c>
      <c r="E32" s="154" t="str">
        <f>Data!H27</f>
        <v>TRI MULIA SAPUTRA</v>
      </c>
      <c r="F32" s="586" t="str">
        <f>Data!I27</f>
        <v>L</v>
      </c>
      <c r="G32" s="605">
        <v>94</v>
      </c>
      <c r="H32" s="605">
        <v>80</v>
      </c>
      <c r="I32" s="606">
        <v>88</v>
      </c>
      <c r="J32" s="606"/>
      <c r="K32" s="606"/>
      <c r="L32" s="606"/>
      <c r="M32" s="606"/>
      <c r="N32" s="606"/>
      <c r="O32" s="607">
        <v>90</v>
      </c>
      <c r="P32" s="605">
        <v>96</v>
      </c>
      <c r="Q32" s="605">
        <v>98</v>
      </c>
      <c r="R32" s="473"/>
      <c r="S32" s="471"/>
      <c r="T32" s="472"/>
      <c r="U32" s="472"/>
      <c r="V32" s="472"/>
      <c r="W32" s="474">
        <f t="shared" si="9"/>
        <v>87.333333333333329</v>
      </c>
      <c r="X32" s="591">
        <f t="shared" si="10"/>
        <v>94.666666666666671</v>
      </c>
      <c r="Y32" s="605">
        <v>84</v>
      </c>
      <c r="Z32" s="475">
        <f t="shared" si="2"/>
        <v>89</v>
      </c>
      <c r="AA32" s="378" t="str">
        <f t="shared" si="3"/>
        <v>Menunjukkan penguasaan dalam Memahami Implementasi Pancasila dalam Kehidupan Bernegara</v>
      </c>
      <c r="AB32" s="379" t="str">
        <f t="shared" si="4"/>
        <v>Perlu bantuan dalam Menerapkan Nilai-Nilai Pancasila dalam Kehidupan Keseharian</v>
      </c>
      <c r="AD32" s="377">
        <f t="shared" si="5"/>
        <v>94</v>
      </c>
      <c r="AE32" s="377">
        <f t="shared" si="6"/>
        <v>80</v>
      </c>
      <c r="AF32" s="377">
        <f t="shared" si="7"/>
        <v>1</v>
      </c>
      <c r="AG32" s="377">
        <f t="shared" si="8"/>
        <v>2</v>
      </c>
    </row>
    <row r="33" spans="1:33" s="512" customFormat="1" ht="30" customHeight="1" x14ac:dyDescent="0.25">
      <c r="A33" s="261"/>
      <c r="B33" s="373">
        <v>24</v>
      </c>
      <c r="C33" s="124"/>
      <c r="D33" s="154"/>
      <c r="E33" s="154"/>
      <c r="F33" s="154"/>
      <c r="G33" s="501"/>
      <c r="H33" s="501"/>
      <c r="I33" s="477"/>
      <c r="J33" s="477"/>
      <c r="K33" s="477"/>
      <c r="L33" s="477"/>
      <c r="M33" s="477"/>
      <c r="N33" s="477"/>
      <c r="O33" s="502"/>
      <c r="P33" s="501"/>
      <c r="Q33" s="501"/>
      <c r="R33" s="471"/>
      <c r="S33" s="471"/>
      <c r="T33" s="472"/>
      <c r="U33" s="472"/>
      <c r="V33" s="472"/>
      <c r="W33" s="474" t="e">
        <f t="shared" si="9"/>
        <v>#DIV/0!</v>
      </c>
      <c r="X33" s="474" t="e">
        <f t="shared" si="10"/>
        <v>#DIV/0!</v>
      </c>
      <c r="Y33" s="501"/>
      <c r="Z33" s="475" t="str">
        <f t="shared" si="2"/>
        <v/>
      </c>
      <c r="AA33" s="378" t="str">
        <f t="shared" si="3"/>
        <v/>
      </c>
      <c r="AB33" s="379" t="str">
        <f t="shared" si="4"/>
        <v/>
      </c>
      <c r="AD33" s="377">
        <f t="shared" si="5"/>
        <v>0</v>
      </c>
      <c r="AE33" s="377">
        <f t="shared" si="6"/>
        <v>0</v>
      </c>
      <c r="AF33" s="377" t="e">
        <f t="shared" si="7"/>
        <v>#N/A</v>
      </c>
      <c r="AG33" s="377" t="e">
        <f t="shared" si="8"/>
        <v>#N/A</v>
      </c>
    </row>
    <row r="34" spans="1:33" s="512" customFormat="1" ht="30" customHeight="1" x14ac:dyDescent="0.25">
      <c r="A34" s="261"/>
      <c r="B34" s="373">
        <v>25</v>
      </c>
      <c r="C34" s="124"/>
      <c r="D34" s="154"/>
      <c r="E34" s="154"/>
      <c r="F34" s="154"/>
      <c r="G34" s="471"/>
      <c r="H34" s="471"/>
      <c r="I34" s="472"/>
      <c r="J34" s="472"/>
      <c r="K34" s="472"/>
      <c r="L34" s="472"/>
      <c r="M34" s="472"/>
      <c r="N34" s="472"/>
      <c r="O34" s="473"/>
      <c r="P34" s="471"/>
      <c r="Q34" s="471"/>
      <c r="R34" s="471"/>
      <c r="S34" s="471"/>
      <c r="T34" s="472"/>
      <c r="U34" s="472"/>
      <c r="V34" s="472"/>
      <c r="W34" s="474" t="e">
        <f t="shared" si="9"/>
        <v>#DIV/0!</v>
      </c>
      <c r="X34" s="474" t="e">
        <f t="shared" si="10"/>
        <v>#DIV/0!</v>
      </c>
      <c r="Y34" s="471"/>
      <c r="Z34" s="475" t="str">
        <f t="shared" si="2"/>
        <v/>
      </c>
      <c r="AA34" s="378" t="str">
        <f t="shared" si="3"/>
        <v/>
      </c>
      <c r="AB34" s="379" t="str">
        <f t="shared" si="4"/>
        <v/>
      </c>
      <c r="AD34" s="377">
        <f t="shared" si="5"/>
        <v>0</v>
      </c>
      <c r="AE34" s="377">
        <f t="shared" si="6"/>
        <v>0</v>
      </c>
      <c r="AF34" s="377" t="e">
        <f t="shared" si="7"/>
        <v>#N/A</v>
      </c>
      <c r="AG34" s="377" t="e">
        <f t="shared" si="8"/>
        <v>#N/A</v>
      </c>
    </row>
    <row r="35" spans="1:33" s="512" customFormat="1" ht="30" customHeight="1" x14ac:dyDescent="0.25">
      <c r="A35" s="261"/>
      <c r="B35" s="373">
        <v>26</v>
      </c>
      <c r="C35" s="124"/>
      <c r="D35" s="154"/>
      <c r="E35" s="154"/>
      <c r="F35" s="154"/>
      <c r="G35" s="471"/>
      <c r="H35" s="471"/>
      <c r="I35" s="472"/>
      <c r="J35" s="472"/>
      <c r="K35" s="472"/>
      <c r="L35" s="472"/>
      <c r="M35" s="472"/>
      <c r="N35" s="472"/>
      <c r="O35" s="473"/>
      <c r="P35" s="471"/>
      <c r="Q35" s="471"/>
      <c r="R35" s="471"/>
      <c r="S35" s="471"/>
      <c r="T35" s="472"/>
      <c r="U35" s="472"/>
      <c r="V35" s="472"/>
      <c r="W35" s="474" t="e">
        <f t="shared" si="9"/>
        <v>#DIV/0!</v>
      </c>
      <c r="X35" s="474" t="e">
        <f t="shared" si="10"/>
        <v>#DIV/0!</v>
      </c>
      <c r="Y35" s="471"/>
      <c r="Z35" s="475" t="str">
        <f t="shared" si="2"/>
        <v/>
      </c>
      <c r="AA35" s="378" t="str">
        <f t="shared" si="3"/>
        <v/>
      </c>
      <c r="AB35" s="379" t="str">
        <f t="shared" si="4"/>
        <v/>
      </c>
      <c r="AD35" s="377">
        <f t="shared" si="5"/>
        <v>0</v>
      </c>
      <c r="AE35" s="377">
        <f t="shared" si="6"/>
        <v>0</v>
      </c>
      <c r="AF35" s="377" t="e">
        <f t="shared" si="7"/>
        <v>#N/A</v>
      </c>
      <c r="AG35" s="377" t="e">
        <f t="shared" si="8"/>
        <v>#N/A</v>
      </c>
    </row>
    <row r="36" spans="1:33" s="512" customFormat="1" ht="30" customHeight="1" x14ac:dyDescent="0.25">
      <c r="A36" s="261"/>
      <c r="B36" s="373">
        <v>27</v>
      </c>
      <c r="C36" s="124"/>
      <c r="D36" s="154"/>
      <c r="E36" s="154"/>
      <c r="F36" s="154"/>
      <c r="G36" s="471"/>
      <c r="H36" s="471"/>
      <c r="I36" s="472"/>
      <c r="J36" s="472"/>
      <c r="K36" s="472"/>
      <c r="L36" s="472"/>
      <c r="M36" s="472"/>
      <c r="N36" s="472"/>
      <c r="O36" s="473"/>
      <c r="P36" s="471"/>
      <c r="Q36" s="471"/>
      <c r="R36" s="471"/>
      <c r="S36" s="471"/>
      <c r="T36" s="472"/>
      <c r="U36" s="472"/>
      <c r="V36" s="472"/>
      <c r="W36" s="474" t="e">
        <f t="shared" si="9"/>
        <v>#DIV/0!</v>
      </c>
      <c r="X36" s="474" t="e">
        <f t="shared" si="10"/>
        <v>#DIV/0!</v>
      </c>
      <c r="Y36" s="471"/>
      <c r="Z36" s="475" t="str">
        <f t="shared" si="2"/>
        <v/>
      </c>
      <c r="AA36" s="378" t="str">
        <f t="shared" si="3"/>
        <v/>
      </c>
      <c r="AB36" s="379" t="str">
        <f t="shared" si="4"/>
        <v/>
      </c>
      <c r="AD36" s="377">
        <f t="shared" si="5"/>
        <v>0</v>
      </c>
      <c r="AE36" s="377">
        <f t="shared" si="6"/>
        <v>0</v>
      </c>
      <c r="AF36" s="377" t="e">
        <f t="shared" si="7"/>
        <v>#N/A</v>
      </c>
      <c r="AG36" s="377" t="e">
        <f t="shared" si="8"/>
        <v>#N/A</v>
      </c>
    </row>
    <row r="37" spans="1:33" s="512" customFormat="1" ht="30" customHeight="1" x14ac:dyDescent="0.25">
      <c r="A37" s="261"/>
      <c r="B37" s="373">
        <v>28</v>
      </c>
      <c r="C37" s="124"/>
      <c r="D37" s="154"/>
      <c r="E37" s="154"/>
      <c r="F37" s="154"/>
      <c r="G37" s="472"/>
      <c r="H37" s="472"/>
      <c r="I37" s="472"/>
      <c r="J37" s="472"/>
      <c r="K37" s="472"/>
      <c r="L37" s="472"/>
      <c r="M37" s="472"/>
      <c r="N37" s="472"/>
      <c r="O37" s="476"/>
      <c r="P37" s="477"/>
      <c r="Q37" s="477"/>
      <c r="R37" s="477"/>
      <c r="S37" s="477"/>
      <c r="T37" s="477"/>
      <c r="U37" s="477"/>
      <c r="V37" s="477"/>
      <c r="W37" s="478" t="e">
        <f t="shared" si="9"/>
        <v>#DIV/0!</v>
      </c>
      <c r="X37" s="478" t="e">
        <f t="shared" si="10"/>
        <v>#DIV/0!</v>
      </c>
      <c r="Y37" s="479"/>
      <c r="Z37" s="475" t="str">
        <f t="shared" si="2"/>
        <v/>
      </c>
      <c r="AA37" s="378" t="str">
        <f t="shared" si="3"/>
        <v/>
      </c>
      <c r="AB37" s="379" t="str">
        <f t="shared" si="4"/>
        <v/>
      </c>
      <c r="AD37" s="377">
        <f t="shared" si="5"/>
        <v>0</v>
      </c>
      <c r="AE37" s="377">
        <f t="shared" si="6"/>
        <v>0</v>
      </c>
      <c r="AF37" s="377" t="e">
        <f t="shared" si="7"/>
        <v>#N/A</v>
      </c>
      <c r="AG37" s="377" t="e">
        <f t="shared" si="8"/>
        <v>#N/A</v>
      </c>
    </row>
    <row r="38" spans="1:33" s="512" customFormat="1" ht="30" customHeight="1" x14ac:dyDescent="0.25">
      <c r="A38" s="261"/>
      <c r="B38" s="373">
        <v>29</v>
      </c>
      <c r="C38" s="124"/>
      <c r="D38" s="154"/>
      <c r="E38" s="154"/>
      <c r="F38" s="154"/>
      <c r="G38" s="472"/>
      <c r="H38" s="472"/>
      <c r="I38" s="472"/>
      <c r="J38" s="472"/>
      <c r="K38" s="472"/>
      <c r="L38" s="472"/>
      <c r="M38" s="472"/>
      <c r="N38" s="472"/>
      <c r="O38" s="480"/>
      <c r="P38" s="472"/>
      <c r="Q38" s="472"/>
      <c r="R38" s="472"/>
      <c r="S38" s="472"/>
      <c r="T38" s="472"/>
      <c r="U38" s="472"/>
      <c r="V38" s="472"/>
      <c r="W38" s="478" t="e">
        <f t="shared" si="9"/>
        <v>#DIV/0!</v>
      </c>
      <c r="X38" s="478" t="e">
        <f t="shared" si="10"/>
        <v>#DIV/0!</v>
      </c>
      <c r="Y38" s="479"/>
      <c r="Z38" s="475" t="str">
        <f t="shared" si="2"/>
        <v/>
      </c>
      <c r="AA38" s="378" t="str">
        <f t="shared" si="3"/>
        <v/>
      </c>
      <c r="AB38" s="379" t="str">
        <f t="shared" si="4"/>
        <v/>
      </c>
      <c r="AD38" s="377">
        <f t="shared" si="5"/>
        <v>0</v>
      </c>
      <c r="AE38" s="377">
        <f t="shared" si="6"/>
        <v>0</v>
      </c>
      <c r="AF38" s="377" t="e">
        <f t="shared" si="7"/>
        <v>#N/A</v>
      </c>
      <c r="AG38" s="377" t="e">
        <f t="shared" si="8"/>
        <v>#N/A</v>
      </c>
    </row>
    <row r="39" spans="1:33" s="512" customFormat="1" ht="30" customHeight="1" x14ac:dyDescent="0.25">
      <c r="A39" s="261"/>
      <c r="B39" s="373">
        <v>30</v>
      </c>
      <c r="C39" s="124"/>
      <c r="D39" s="154"/>
      <c r="E39" s="154"/>
      <c r="F39" s="154"/>
      <c r="G39" s="472"/>
      <c r="H39" s="472"/>
      <c r="I39" s="472"/>
      <c r="J39" s="472"/>
      <c r="K39" s="472"/>
      <c r="L39" s="472"/>
      <c r="M39" s="472"/>
      <c r="N39" s="472"/>
      <c r="O39" s="480"/>
      <c r="P39" s="472"/>
      <c r="Q39" s="472"/>
      <c r="R39" s="472"/>
      <c r="S39" s="472"/>
      <c r="T39" s="472"/>
      <c r="U39" s="472"/>
      <c r="V39" s="472"/>
      <c r="W39" s="478" t="e">
        <f t="shared" si="9"/>
        <v>#DIV/0!</v>
      </c>
      <c r="X39" s="478" t="e">
        <f t="shared" si="10"/>
        <v>#DIV/0!</v>
      </c>
      <c r="Y39" s="479"/>
      <c r="Z39" s="475" t="str">
        <f t="shared" si="2"/>
        <v/>
      </c>
      <c r="AA39" s="378" t="str">
        <f t="shared" si="3"/>
        <v/>
      </c>
      <c r="AB39" s="379" t="str">
        <f t="shared" si="4"/>
        <v/>
      </c>
      <c r="AD39" s="377">
        <f t="shared" si="5"/>
        <v>0</v>
      </c>
      <c r="AE39" s="377">
        <f t="shared" si="6"/>
        <v>0</v>
      </c>
      <c r="AF39" s="377" t="e">
        <f t="shared" si="7"/>
        <v>#N/A</v>
      </c>
      <c r="AG39" s="377" t="e">
        <f t="shared" si="8"/>
        <v>#N/A</v>
      </c>
    </row>
    <row r="40" spans="1:33" s="512" customFormat="1" ht="30" customHeight="1" x14ac:dyDescent="0.25">
      <c r="A40" s="261"/>
      <c r="B40" s="373">
        <v>31</v>
      </c>
      <c r="C40" s="124"/>
      <c r="D40" s="154"/>
      <c r="E40" s="154"/>
      <c r="F40" s="154"/>
      <c r="G40" s="472"/>
      <c r="H40" s="472"/>
      <c r="I40" s="472"/>
      <c r="J40" s="472"/>
      <c r="K40" s="472"/>
      <c r="L40" s="472"/>
      <c r="M40" s="472"/>
      <c r="N40" s="472"/>
      <c r="O40" s="480"/>
      <c r="P40" s="472"/>
      <c r="Q40" s="472"/>
      <c r="R40" s="472"/>
      <c r="S40" s="472"/>
      <c r="T40" s="472"/>
      <c r="U40" s="472"/>
      <c r="V40" s="472"/>
      <c r="W40" s="478" t="e">
        <f t="shared" si="9"/>
        <v>#DIV/0!</v>
      </c>
      <c r="X40" s="478" t="e">
        <f t="shared" si="10"/>
        <v>#DIV/0!</v>
      </c>
      <c r="Y40" s="479"/>
      <c r="Z40" s="475" t="str">
        <f t="shared" si="2"/>
        <v/>
      </c>
      <c r="AA40" s="378" t="str">
        <f t="shared" si="3"/>
        <v/>
      </c>
      <c r="AB40" s="379" t="str">
        <f t="shared" si="4"/>
        <v/>
      </c>
      <c r="AD40" s="377">
        <f t="shared" si="5"/>
        <v>0</v>
      </c>
      <c r="AE40" s="377">
        <f t="shared" si="6"/>
        <v>0</v>
      </c>
      <c r="AF40" s="377" t="e">
        <f t="shared" si="7"/>
        <v>#N/A</v>
      </c>
      <c r="AG40" s="377" t="e">
        <f t="shared" si="8"/>
        <v>#N/A</v>
      </c>
    </row>
    <row r="41" spans="1:33" s="512" customFormat="1" ht="30" customHeight="1" x14ac:dyDescent="0.25">
      <c r="A41" s="261"/>
      <c r="B41" s="373">
        <v>32</v>
      </c>
      <c r="C41" s="351"/>
      <c r="D41" s="374"/>
      <c r="E41" s="374"/>
      <c r="F41" s="351"/>
      <c r="G41" s="481"/>
      <c r="H41" s="472"/>
      <c r="I41" s="472"/>
      <c r="J41" s="472"/>
      <c r="K41" s="472"/>
      <c r="L41" s="472"/>
      <c r="M41" s="472"/>
      <c r="N41" s="472"/>
      <c r="O41" s="480"/>
      <c r="P41" s="472"/>
      <c r="Q41" s="472"/>
      <c r="R41" s="472"/>
      <c r="S41" s="472"/>
      <c r="T41" s="472"/>
      <c r="U41" s="472"/>
      <c r="V41" s="472"/>
      <c r="W41" s="478" t="e">
        <f t="shared" si="9"/>
        <v>#DIV/0!</v>
      </c>
      <c r="X41" s="478" t="e">
        <f t="shared" si="10"/>
        <v>#DIV/0!</v>
      </c>
      <c r="Y41" s="479"/>
      <c r="Z41" s="475" t="str">
        <f t="shared" si="2"/>
        <v/>
      </c>
      <c r="AA41" s="378" t="str">
        <f t="shared" si="3"/>
        <v/>
      </c>
      <c r="AB41" s="379" t="str">
        <f t="shared" si="4"/>
        <v/>
      </c>
      <c r="AD41" s="377">
        <f t="shared" si="5"/>
        <v>0</v>
      </c>
      <c r="AE41" s="377">
        <f t="shared" si="6"/>
        <v>0</v>
      </c>
      <c r="AF41" s="377" t="e">
        <f t="shared" si="7"/>
        <v>#N/A</v>
      </c>
      <c r="AG41" s="377" t="e">
        <f t="shared" si="8"/>
        <v>#N/A</v>
      </c>
    </row>
    <row r="42" spans="1:33" s="512" customFormat="1" ht="30" customHeight="1" x14ac:dyDescent="0.25">
      <c r="A42" s="261"/>
      <c r="B42" s="373">
        <v>33</v>
      </c>
      <c r="C42" s="351"/>
      <c r="D42" s="154"/>
      <c r="E42" s="154"/>
      <c r="F42" s="351"/>
      <c r="G42" s="481"/>
      <c r="H42" s="472"/>
      <c r="I42" s="472"/>
      <c r="J42" s="472"/>
      <c r="K42" s="472"/>
      <c r="L42" s="472"/>
      <c r="M42" s="472"/>
      <c r="N42" s="472"/>
      <c r="O42" s="480"/>
      <c r="P42" s="472"/>
      <c r="Q42" s="472"/>
      <c r="R42" s="472"/>
      <c r="S42" s="472"/>
      <c r="T42" s="472"/>
      <c r="U42" s="472"/>
      <c r="V42" s="472"/>
      <c r="W42" s="478" t="e">
        <f t="shared" si="9"/>
        <v>#DIV/0!</v>
      </c>
      <c r="X42" s="478" t="e">
        <f t="shared" si="10"/>
        <v>#DIV/0!</v>
      </c>
      <c r="Y42" s="479"/>
      <c r="Z42" s="475" t="str">
        <f t="shared" si="2"/>
        <v/>
      </c>
      <c r="AA42" s="378" t="str">
        <f t="shared" si="3"/>
        <v/>
      </c>
      <c r="AB42" s="379" t="str">
        <f t="shared" si="4"/>
        <v/>
      </c>
      <c r="AD42" s="377">
        <f t="shared" si="5"/>
        <v>0</v>
      </c>
      <c r="AE42" s="377">
        <f t="shared" si="6"/>
        <v>0</v>
      </c>
      <c r="AF42" s="377" t="e">
        <f t="shared" si="7"/>
        <v>#N/A</v>
      </c>
      <c r="AG42" s="377" t="e">
        <f t="shared" si="8"/>
        <v>#N/A</v>
      </c>
    </row>
    <row r="43" spans="1:33" s="512" customFormat="1" ht="30" customHeight="1" x14ac:dyDescent="0.25">
      <c r="A43" s="261"/>
      <c r="B43" s="373">
        <v>34</v>
      </c>
      <c r="C43" s="351"/>
      <c r="D43" s="154"/>
      <c r="E43" s="154"/>
      <c r="F43" s="351"/>
      <c r="G43" s="481"/>
      <c r="H43" s="472"/>
      <c r="I43" s="472"/>
      <c r="J43" s="472"/>
      <c r="K43" s="472"/>
      <c r="L43" s="472"/>
      <c r="M43" s="472"/>
      <c r="N43" s="472"/>
      <c r="O43" s="480"/>
      <c r="P43" s="472"/>
      <c r="Q43" s="472"/>
      <c r="R43" s="472"/>
      <c r="S43" s="472"/>
      <c r="T43" s="472"/>
      <c r="U43" s="472"/>
      <c r="V43" s="472"/>
      <c r="W43" s="478" t="e">
        <f t="shared" si="9"/>
        <v>#DIV/0!</v>
      </c>
      <c r="X43" s="478" t="e">
        <f t="shared" si="10"/>
        <v>#DIV/0!</v>
      </c>
      <c r="Y43" s="479"/>
      <c r="Z43" s="475" t="str">
        <f t="shared" si="2"/>
        <v/>
      </c>
      <c r="AA43" s="378" t="str">
        <f t="shared" si="3"/>
        <v/>
      </c>
      <c r="AB43" s="379" t="str">
        <f t="shared" si="4"/>
        <v/>
      </c>
      <c r="AD43" s="377">
        <f t="shared" si="5"/>
        <v>0</v>
      </c>
      <c r="AE43" s="377">
        <f t="shared" si="6"/>
        <v>0</v>
      </c>
      <c r="AF43" s="377" t="e">
        <f t="shared" si="7"/>
        <v>#N/A</v>
      </c>
      <c r="AG43" s="377" t="e">
        <f t="shared" si="8"/>
        <v>#N/A</v>
      </c>
    </row>
    <row r="44" spans="1:33" s="512" customFormat="1" ht="30" customHeight="1" x14ac:dyDescent="0.25">
      <c r="A44" s="261"/>
      <c r="B44" s="373">
        <v>35</v>
      </c>
      <c r="C44" s="351"/>
      <c r="D44" s="154"/>
      <c r="E44" s="154"/>
      <c r="F44" s="351"/>
      <c r="G44" s="481"/>
      <c r="H44" s="472"/>
      <c r="I44" s="472"/>
      <c r="J44" s="472"/>
      <c r="K44" s="472"/>
      <c r="L44" s="472"/>
      <c r="M44" s="472"/>
      <c r="N44" s="472"/>
      <c r="O44" s="480"/>
      <c r="P44" s="472"/>
      <c r="Q44" s="472"/>
      <c r="R44" s="472"/>
      <c r="S44" s="472"/>
      <c r="T44" s="472"/>
      <c r="U44" s="472"/>
      <c r="V44" s="472"/>
      <c r="W44" s="478" t="e">
        <f t="shared" si="9"/>
        <v>#DIV/0!</v>
      </c>
      <c r="X44" s="478" t="e">
        <f t="shared" si="10"/>
        <v>#DIV/0!</v>
      </c>
      <c r="Y44" s="479"/>
      <c r="Z44" s="475" t="str">
        <f t="shared" si="2"/>
        <v/>
      </c>
      <c r="AA44" s="378" t="str">
        <f t="shared" si="3"/>
        <v/>
      </c>
      <c r="AB44" s="379" t="str">
        <f t="shared" si="4"/>
        <v/>
      </c>
      <c r="AD44" s="377">
        <f t="shared" si="5"/>
        <v>0</v>
      </c>
      <c r="AE44" s="377">
        <f t="shared" si="6"/>
        <v>0</v>
      </c>
      <c r="AF44" s="377" t="e">
        <f t="shared" si="7"/>
        <v>#N/A</v>
      </c>
      <c r="AG44" s="377" t="e">
        <f t="shared" si="8"/>
        <v>#N/A</v>
      </c>
    </row>
    <row r="45" spans="1:33" s="512" customFormat="1" ht="30" customHeight="1" x14ac:dyDescent="0.25">
      <c r="A45" s="261"/>
      <c r="B45" s="373">
        <v>36</v>
      </c>
      <c r="C45" s="351"/>
      <c r="D45" s="154"/>
      <c r="E45" s="154"/>
      <c r="F45" s="351"/>
      <c r="G45" s="481"/>
      <c r="H45" s="472"/>
      <c r="I45" s="472"/>
      <c r="J45" s="472"/>
      <c r="K45" s="472"/>
      <c r="L45" s="472"/>
      <c r="M45" s="472"/>
      <c r="N45" s="472"/>
      <c r="O45" s="480"/>
      <c r="P45" s="472"/>
      <c r="Q45" s="472"/>
      <c r="R45" s="472"/>
      <c r="S45" s="472"/>
      <c r="T45" s="472"/>
      <c r="U45" s="472"/>
      <c r="V45" s="472"/>
      <c r="W45" s="478" t="e">
        <f t="shared" si="9"/>
        <v>#DIV/0!</v>
      </c>
      <c r="X45" s="478" t="e">
        <f t="shared" si="10"/>
        <v>#DIV/0!</v>
      </c>
      <c r="Y45" s="479"/>
      <c r="Z45" s="475" t="str">
        <f t="shared" si="2"/>
        <v/>
      </c>
      <c r="AA45" s="378" t="str">
        <f t="shared" si="3"/>
        <v/>
      </c>
      <c r="AB45" s="379" t="str">
        <f t="shared" si="4"/>
        <v/>
      </c>
      <c r="AD45" s="377">
        <f t="shared" si="5"/>
        <v>0</v>
      </c>
      <c r="AE45" s="377">
        <f t="shared" si="6"/>
        <v>0</v>
      </c>
      <c r="AF45" s="377" t="e">
        <f t="shared" si="7"/>
        <v>#N/A</v>
      </c>
      <c r="AG45" s="377" t="e">
        <f t="shared" si="8"/>
        <v>#N/A</v>
      </c>
    </row>
    <row r="46" spans="1:33" s="512" customFormat="1" ht="30" customHeight="1" x14ac:dyDescent="0.25">
      <c r="A46" s="261"/>
      <c r="B46" s="373">
        <v>37</v>
      </c>
      <c r="C46" s="351"/>
      <c r="D46" s="154"/>
      <c r="E46" s="154"/>
      <c r="F46" s="351"/>
      <c r="G46" s="481"/>
      <c r="H46" s="472"/>
      <c r="I46" s="472"/>
      <c r="J46" s="472"/>
      <c r="K46" s="472"/>
      <c r="L46" s="472"/>
      <c r="M46" s="472"/>
      <c r="N46" s="472"/>
      <c r="O46" s="480"/>
      <c r="P46" s="472"/>
      <c r="Q46" s="472"/>
      <c r="R46" s="472"/>
      <c r="S46" s="472"/>
      <c r="T46" s="472"/>
      <c r="U46" s="472"/>
      <c r="V46" s="472"/>
      <c r="W46" s="478" t="e">
        <f t="shared" si="9"/>
        <v>#DIV/0!</v>
      </c>
      <c r="X46" s="478" t="e">
        <f t="shared" si="10"/>
        <v>#DIV/0!</v>
      </c>
      <c r="Y46" s="479"/>
      <c r="Z46" s="475" t="str">
        <f t="shared" si="2"/>
        <v/>
      </c>
      <c r="AA46" s="378" t="str">
        <f t="shared" si="3"/>
        <v/>
      </c>
      <c r="AB46" s="379" t="str">
        <f t="shared" si="4"/>
        <v/>
      </c>
      <c r="AD46" s="377">
        <f t="shared" si="5"/>
        <v>0</v>
      </c>
      <c r="AE46" s="377">
        <f t="shared" si="6"/>
        <v>0</v>
      </c>
      <c r="AF46" s="377" t="e">
        <f t="shared" si="7"/>
        <v>#N/A</v>
      </c>
      <c r="AG46" s="377" t="e">
        <f t="shared" si="8"/>
        <v>#N/A</v>
      </c>
    </row>
    <row r="47" spans="1:33" s="512" customFormat="1" ht="30" customHeight="1" x14ac:dyDescent="0.25">
      <c r="A47" s="261"/>
      <c r="B47" s="373">
        <v>38</v>
      </c>
      <c r="C47" s="351"/>
      <c r="D47" s="154"/>
      <c r="E47" s="154"/>
      <c r="F47" s="351"/>
      <c r="G47" s="481"/>
      <c r="H47" s="472"/>
      <c r="I47" s="472"/>
      <c r="J47" s="472"/>
      <c r="K47" s="472"/>
      <c r="L47" s="472"/>
      <c r="M47" s="472"/>
      <c r="N47" s="472"/>
      <c r="O47" s="480"/>
      <c r="P47" s="472"/>
      <c r="Q47" s="472"/>
      <c r="R47" s="472"/>
      <c r="S47" s="472"/>
      <c r="T47" s="472"/>
      <c r="U47" s="472"/>
      <c r="V47" s="472"/>
      <c r="W47" s="478" t="e">
        <f t="shared" si="9"/>
        <v>#DIV/0!</v>
      </c>
      <c r="X47" s="478" t="e">
        <f t="shared" si="10"/>
        <v>#DIV/0!</v>
      </c>
      <c r="Y47" s="479"/>
      <c r="Z47" s="475" t="str">
        <f t="shared" si="2"/>
        <v/>
      </c>
      <c r="AA47" s="378" t="str">
        <f t="shared" si="3"/>
        <v/>
      </c>
      <c r="AB47" s="379" t="str">
        <f t="shared" si="4"/>
        <v/>
      </c>
      <c r="AD47" s="377">
        <f t="shared" si="5"/>
        <v>0</v>
      </c>
      <c r="AE47" s="377">
        <f t="shared" si="6"/>
        <v>0</v>
      </c>
      <c r="AF47" s="377" t="e">
        <f t="shared" si="7"/>
        <v>#N/A</v>
      </c>
      <c r="AG47" s="377" t="e">
        <f t="shared" si="8"/>
        <v>#N/A</v>
      </c>
    </row>
    <row r="48" spans="1:33" s="512" customFormat="1" ht="30" customHeight="1" x14ac:dyDescent="0.25">
      <c r="A48" s="261"/>
      <c r="B48" s="373">
        <v>39</v>
      </c>
      <c r="C48" s="351"/>
      <c r="D48" s="154"/>
      <c r="E48" s="154"/>
      <c r="F48" s="351"/>
      <c r="G48" s="481"/>
      <c r="H48" s="472"/>
      <c r="I48" s="472"/>
      <c r="J48" s="472"/>
      <c r="K48" s="472"/>
      <c r="L48" s="472"/>
      <c r="M48" s="472"/>
      <c r="N48" s="472"/>
      <c r="O48" s="480"/>
      <c r="P48" s="472"/>
      <c r="Q48" s="472"/>
      <c r="R48" s="472"/>
      <c r="S48" s="472"/>
      <c r="T48" s="472"/>
      <c r="U48" s="472"/>
      <c r="V48" s="472"/>
      <c r="W48" s="478" t="e">
        <f t="shared" si="9"/>
        <v>#DIV/0!</v>
      </c>
      <c r="X48" s="478" t="e">
        <f t="shared" si="10"/>
        <v>#DIV/0!</v>
      </c>
      <c r="Y48" s="479"/>
      <c r="Z48" s="475" t="str">
        <f t="shared" si="2"/>
        <v/>
      </c>
      <c r="AA48" s="378" t="str">
        <f t="shared" si="3"/>
        <v/>
      </c>
      <c r="AB48" s="379" t="str">
        <f t="shared" si="4"/>
        <v/>
      </c>
      <c r="AD48" s="377">
        <f t="shared" si="5"/>
        <v>0</v>
      </c>
      <c r="AE48" s="377">
        <f t="shared" si="6"/>
        <v>0</v>
      </c>
      <c r="AF48" s="377" t="e">
        <f t="shared" si="7"/>
        <v>#N/A</v>
      </c>
      <c r="AG48" s="377" t="e">
        <f t="shared" si="8"/>
        <v>#N/A</v>
      </c>
    </row>
    <row r="49" spans="1:33" s="512" customFormat="1" ht="30" customHeight="1" x14ac:dyDescent="0.25">
      <c r="A49" s="261"/>
      <c r="B49" s="373">
        <v>40</v>
      </c>
      <c r="C49" s="351"/>
      <c r="D49" s="154"/>
      <c r="E49" s="154"/>
      <c r="F49" s="351"/>
      <c r="G49" s="481"/>
      <c r="H49" s="472"/>
      <c r="I49" s="472"/>
      <c r="J49" s="472"/>
      <c r="K49" s="472"/>
      <c r="L49" s="472"/>
      <c r="M49" s="472"/>
      <c r="N49" s="472"/>
      <c r="O49" s="480"/>
      <c r="P49" s="472"/>
      <c r="Q49" s="472"/>
      <c r="R49" s="472"/>
      <c r="S49" s="472"/>
      <c r="T49" s="472"/>
      <c r="U49" s="472"/>
      <c r="V49" s="472"/>
      <c r="W49" s="478" t="e">
        <f t="shared" si="9"/>
        <v>#DIV/0!</v>
      </c>
      <c r="X49" s="478" t="e">
        <f t="shared" si="10"/>
        <v>#DIV/0!</v>
      </c>
      <c r="Y49" s="479"/>
      <c r="Z49" s="475" t="str">
        <f t="shared" si="2"/>
        <v/>
      </c>
      <c r="AA49" s="378" t="str">
        <f t="shared" si="3"/>
        <v/>
      </c>
      <c r="AB49" s="379" t="str">
        <f t="shared" si="4"/>
        <v/>
      </c>
      <c r="AD49" s="377">
        <f t="shared" si="5"/>
        <v>0</v>
      </c>
      <c r="AE49" s="377">
        <f t="shared" si="6"/>
        <v>0</v>
      </c>
      <c r="AF49" s="377" t="e">
        <f t="shared" si="7"/>
        <v>#N/A</v>
      </c>
      <c r="AG49" s="377" t="e">
        <f t="shared" si="8"/>
        <v>#N/A</v>
      </c>
    </row>
    <row r="50" spans="1:33" s="512" customFormat="1" ht="30" customHeight="1" x14ac:dyDescent="0.25">
      <c r="A50" s="261"/>
      <c r="B50" s="373">
        <v>41</v>
      </c>
      <c r="C50" s="351"/>
      <c r="D50" s="154"/>
      <c r="E50" s="154"/>
      <c r="F50" s="351"/>
      <c r="G50" s="481"/>
      <c r="H50" s="472"/>
      <c r="I50" s="472"/>
      <c r="J50" s="472"/>
      <c r="K50" s="472"/>
      <c r="L50" s="472"/>
      <c r="M50" s="472"/>
      <c r="N50" s="472"/>
      <c r="O50" s="480"/>
      <c r="P50" s="472"/>
      <c r="Q50" s="472"/>
      <c r="R50" s="472"/>
      <c r="S50" s="472"/>
      <c r="T50" s="472"/>
      <c r="U50" s="472"/>
      <c r="V50" s="472"/>
      <c r="W50" s="478" t="e">
        <f t="shared" si="9"/>
        <v>#DIV/0!</v>
      </c>
      <c r="X50" s="478" t="e">
        <f t="shared" si="10"/>
        <v>#DIV/0!</v>
      </c>
      <c r="Y50" s="479"/>
      <c r="Z50" s="475" t="str">
        <f t="shared" si="2"/>
        <v/>
      </c>
      <c r="AA50" s="378" t="str">
        <f t="shared" si="3"/>
        <v/>
      </c>
      <c r="AB50" s="379" t="str">
        <f t="shared" si="4"/>
        <v/>
      </c>
      <c r="AD50" s="377">
        <f t="shared" si="5"/>
        <v>0</v>
      </c>
      <c r="AE50" s="377">
        <f t="shared" si="6"/>
        <v>0</v>
      </c>
      <c r="AF50" s="377" t="e">
        <f t="shared" si="7"/>
        <v>#N/A</v>
      </c>
      <c r="AG50" s="377" t="e">
        <f t="shared" si="8"/>
        <v>#N/A</v>
      </c>
    </row>
    <row r="51" spans="1:33" s="512" customFormat="1" ht="30" customHeight="1" x14ac:dyDescent="0.25">
      <c r="A51" s="261"/>
      <c r="B51" s="373">
        <v>42</v>
      </c>
      <c r="C51" s="351"/>
      <c r="D51" s="312"/>
      <c r="E51" s="312"/>
      <c r="F51" s="124"/>
      <c r="G51" s="472"/>
      <c r="H51" s="472"/>
      <c r="I51" s="472"/>
      <c r="J51" s="472"/>
      <c r="K51" s="472"/>
      <c r="L51" s="472"/>
      <c r="M51" s="472"/>
      <c r="N51" s="472"/>
      <c r="O51" s="472"/>
      <c r="P51" s="472"/>
      <c r="Q51" s="472"/>
      <c r="R51" s="472"/>
      <c r="S51" s="472"/>
      <c r="T51" s="472"/>
      <c r="U51" s="472"/>
      <c r="V51" s="472"/>
      <c r="W51" s="478" t="e">
        <f t="shared" si="9"/>
        <v>#DIV/0!</v>
      </c>
      <c r="X51" s="478" t="e">
        <f t="shared" si="10"/>
        <v>#DIV/0!</v>
      </c>
      <c r="Y51" s="479"/>
      <c r="Z51" s="475" t="str">
        <f t="shared" si="2"/>
        <v/>
      </c>
      <c r="AA51" s="483" t="str">
        <f t="shared" si="3"/>
        <v/>
      </c>
      <c r="AB51" s="379" t="str">
        <f t="shared" si="4"/>
        <v/>
      </c>
      <c r="AD51" s="377">
        <f t="shared" si="5"/>
        <v>0</v>
      </c>
      <c r="AE51" s="377">
        <f t="shared" si="6"/>
        <v>0</v>
      </c>
      <c r="AF51" s="377" t="e">
        <f t="shared" si="7"/>
        <v>#N/A</v>
      </c>
      <c r="AG51" s="377" t="e">
        <f t="shared" si="8"/>
        <v>#N/A</v>
      </c>
    </row>
    <row r="52" spans="1:33" s="512" customFormat="1" ht="30" customHeight="1" x14ac:dyDescent="0.25">
      <c r="A52" s="261"/>
      <c r="B52" s="92"/>
      <c r="C52" s="137"/>
      <c r="D52" s="137"/>
      <c r="E52" s="461"/>
      <c r="F52" s="137"/>
      <c r="G52" s="462"/>
      <c r="H52" s="462"/>
      <c r="I52" s="462"/>
      <c r="J52" s="462"/>
      <c r="K52" s="462"/>
      <c r="L52" s="462"/>
      <c r="M52" s="462"/>
      <c r="N52" s="462"/>
      <c r="O52" s="462"/>
      <c r="P52" s="462"/>
      <c r="Q52" s="462"/>
      <c r="R52" s="462"/>
      <c r="S52" s="462"/>
      <c r="T52" s="462"/>
      <c r="U52" s="462"/>
      <c r="V52" s="462"/>
      <c r="W52" s="463"/>
      <c r="X52" s="463"/>
      <c r="Y52" s="464"/>
      <c r="Z52" s="465"/>
      <c r="AB52" s="331"/>
      <c r="AD52" s="376"/>
      <c r="AE52" s="376"/>
      <c r="AF52" s="376"/>
      <c r="AG52" s="376"/>
    </row>
    <row r="53" spans="1:33" x14ac:dyDescent="0.25">
      <c r="A53" s="261"/>
      <c r="B53" s="247"/>
      <c r="C53" s="247"/>
      <c r="D53" s="247"/>
      <c r="E53" s="247"/>
      <c r="F53" s="247"/>
      <c r="G53" s="247"/>
      <c r="H53" s="247"/>
      <c r="I53" s="247"/>
      <c r="J53" s="247"/>
      <c r="K53" s="247"/>
      <c r="L53" s="247"/>
      <c r="M53" s="247"/>
      <c r="N53" s="247"/>
      <c r="O53" s="247"/>
      <c r="P53" s="247"/>
      <c r="Q53" s="247"/>
      <c r="R53" s="247"/>
      <c r="S53" s="247"/>
      <c r="T53" s="247"/>
      <c r="U53" s="247"/>
      <c r="V53" s="247"/>
      <c r="W53" s="247"/>
      <c r="X53" s="247"/>
      <c r="Y53" s="247"/>
      <c r="Z53" s="247"/>
      <c r="AA53" s="482"/>
      <c r="AB53" s="247"/>
    </row>
    <row r="54" spans="1:33" ht="15.75" x14ac:dyDescent="0.25">
      <c r="A54" s="261"/>
      <c r="B54" s="247"/>
      <c r="C54" s="247"/>
      <c r="D54" s="247"/>
      <c r="E54" s="247"/>
      <c r="F54" s="247"/>
      <c r="G54" s="247"/>
      <c r="H54" s="247"/>
      <c r="I54" s="247"/>
      <c r="J54" s="247"/>
      <c r="K54" s="247"/>
      <c r="L54" s="247"/>
      <c r="M54" s="247"/>
      <c r="N54" s="247"/>
      <c r="O54" s="247"/>
      <c r="P54" s="247"/>
      <c r="Q54" s="247"/>
      <c r="R54" s="247"/>
      <c r="S54" s="247"/>
      <c r="T54" s="247"/>
      <c r="U54" s="249" t="s">
        <v>316</v>
      </c>
      <c r="V54" s="247"/>
      <c r="W54" s="247"/>
      <c r="X54" s="247"/>
      <c r="Y54" s="247"/>
      <c r="Z54" s="247"/>
      <c r="AB54" s="247"/>
    </row>
    <row r="55" spans="1:33" ht="15.75" x14ac:dyDescent="0.25">
      <c r="A55" s="261"/>
      <c r="B55" s="247"/>
      <c r="C55" s="247"/>
      <c r="D55" s="247"/>
      <c r="E55" s="247"/>
      <c r="F55" s="247"/>
      <c r="G55" s="247"/>
      <c r="H55" s="247"/>
      <c r="I55" s="247"/>
      <c r="J55" s="247"/>
      <c r="K55" s="247"/>
      <c r="L55" s="247"/>
      <c r="M55" s="247"/>
      <c r="N55" s="247"/>
      <c r="O55" s="247"/>
      <c r="P55" s="247"/>
      <c r="Q55" s="247"/>
      <c r="R55" s="247"/>
      <c r="S55" s="247"/>
      <c r="T55" s="247"/>
      <c r="U55" s="249" t="s">
        <v>116</v>
      </c>
      <c r="V55" s="247"/>
      <c r="W55" s="247"/>
      <c r="X55" s="247"/>
      <c r="Y55" s="247"/>
      <c r="Z55" s="247"/>
      <c r="AA55" s="247"/>
      <c r="AB55" s="247"/>
    </row>
    <row r="56" spans="1:33" x14ac:dyDescent="0.25">
      <c r="A56" s="261"/>
      <c r="B56" s="247"/>
      <c r="C56" s="247"/>
      <c r="D56" s="247"/>
      <c r="E56" s="247"/>
      <c r="F56" s="247"/>
      <c r="G56" s="247"/>
      <c r="H56" s="247"/>
      <c r="I56" s="247"/>
      <c r="J56" s="247"/>
      <c r="K56" s="247"/>
      <c r="L56" s="247"/>
      <c r="M56" s="247"/>
      <c r="N56" s="247"/>
      <c r="O56" s="247"/>
      <c r="P56" s="247"/>
      <c r="Q56" s="247"/>
      <c r="R56" s="247"/>
      <c r="S56" s="247"/>
      <c r="T56" s="247"/>
      <c r="U56" s="247"/>
      <c r="V56" s="247"/>
      <c r="W56" s="247"/>
      <c r="X56" s="247"/>
      <c r="Y56" s="247"/>
      <c r="Z56" s="247"/>
      <c r="AA56" s="247"/>
      <c r="AB56" s="247"/>
    </row>
    <row r="57" spans="1:33" x14ac:dyDescent="0.25">
      <c r="A57" s="261"/>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row>
    <row r="58" spans="1:33" x14ac:dyDescent="0.25">
      <c r="A58" s="261"/>
      <c r="B58" s="247"/>
      <c r="C58" s="247"/>
      <c r="D58" s="247"/>
      <c r="E58" s="247"/>
      <c r="F58" s="247"/>
      <c r="G58" s="247"/>
      <c r="H58" s="247"/>
      <c r="I58" s="247"/>
      <c r="J58" s="247"/>
      <c r="K58" s="247"/>
      <c r="L58" s="247"/>
      <c r="M58" s="247"/>
      <c r="N58" s="247"/>
      <c r="O58" s="247"/>
      <c r="P58" s="247"/>
      <c r="Q58" s="247"/>
      <c r="R58" s="247"/>
      <c r="S58" s="247"/>
      <c r="T58" s="247"/>
      <c r="U58" s="247"/>
      <c r="V58" s="247"/>
      <c r="W58" s="247"/>
      <c r="X58" s="247"/>
      <c r="Y58" s="247"/>
      <c r="Z58" s="247"/>
      <c r="AA58" s="247"/>
      <c r="AB58" s="247"/>
    </row>
    <row r="59" spans="1:33" ht="15.75" x14ac:dyDescent="0.25">
      <c r="A59" s="261"/>
      <c r="B59" s="247"/>
      <c r="C59" s="247"/>
      <c r="D59" s="247"/>
      <c r="E59" s="247"/>
      <c r="F59" s="247"/>
      <c r="G59" s="247"/>
      <c r="H59" s="247"/>
      <c r="I59" s="247"/>
      <c r="J59" s="247"/>
      <c r="K59" s="247"/>
      <c r="L59" s="247"/>
      <c r="M59" s="247"/>
      <c r="N59" s="247"/>
      <c r="O59" s="247"/>
      <c r="P59" s="247"/>
      <c r="Q59" s="247"/>
      <c r="R59" s="247"/>
      <c r="S59" s="247"/>
      <c r="T59" s="247"/>
      <c r="U59" s="466"/>
      <c r="V59" s="466"/>
      <c r="W59" s="466"/>
      <c r="X59" s="466"/>
      <c r="Y59" s="247"/>
      <c r="Z59" s="247"/>
      <c r="AA59" s="247"/>
      <c r="AB59" s="247"/>
    </row>
    <row r="60" spans="1:33" ht="15.75" x14ac:dyDescent="0.25">
      <c r="A60" s="261"/>
      <c r="B60" s="247"/>
      <c r="C60" s="247"/>
      <c r="D60" s="247"/>
      <c r="E60" s="247"/>
      <c r="F60" s="247"/>
      <c r="G60" s="247"/>
      <c r="H60" s="247"/>
      <c r="I60" s="247"/>
      <c r="J60" s="247"/>
      <c r="K60" s="247"/>
      <c r="L60" s="247"/>
      <c r="M60" s="247"/>
      <c r="N60" s="247"/>
      <c r="O60" s="247"/>
      <c r="P60" s="247"/>
      <c r="Q60" s="247"/>
      <c r="R60" s="247"/>
      <c r="S60" s="247"/>
      <c r="T60" s="247"/>
      <c r="U60" s="248" t="s">
        <v>161</v>
      </c>
      <c r="V60" s="247"/>
      <c r="W60" s="247"/>
      <c r="X60" s="247"/>
      <c r="Y60" s="247"/>
      <c r="Z60" s="247"/>
      <c r="AA60" s="247"/>
      <c r="AB60" s="247"/>
    </row>
    <row r="61" spans="1:33" ht="15.75" thickBot="1" x14ac:dyDescent="0.3">
      <c r="A61" s="261"/>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row>
    <row r="62" spans="1:33" ht="18.75" customHeight="1" thickBot="1" x14ac:dyDescent="0.3">
      <c r="A62" s="261"/>
      <c r="B62" s="32"/>
      <c r="C62" s="33"/>
      <c r="D62" s="33"/>
      <c r="E62" s="32"/>
      <c r="F62" s="32"/>
      <c r="G62" s="239" t="s">
        <v>18</v>
      </c>
      <c r="H62" s="240" t="s">
        <v>118</v>
      </c>
      <c r="I62" s="467" t="s">
        <v>240</v>
      </c>
      <c r="J62" s="468"/>
      <c r="K62" s="468"/>
      <c r="L62" s="468"/>
      <c r="M62" s="468"/>
      <c r="N62" s="468"/>
      <c r="O62" s="468"/>
      <c r="P62" s="468"/>
      <c r="Q62" s="468"/>
      <c r="R62" s="468"/>
      <c r="S62" s="468"/>
      <c r="T62" s="468"/>
      <c r="U62" s="468"/>
      <c r="V62" s="469"/>
      <c r="W62" s="912" t="s">
        <v>315</v>
      </c>
      <c r="X62" s="32"/>
      <c r="Y62" s="32"/>
      <c r="Z62" s="33"/>
      <c r="AA62" s="32"/>
      <c r="AB62" s="32"/>
    </row>
    <row r="63" spans="1:33" ht="18.75" customHeight="1" x14ac:dyDescent="0.25">
      <c r="A63" s="261"/>
      <c r="B63" s="32"/>
      <c r="C63" s="185" t="s">
        <v>139</v>
      </c>
      <c r="D63" s="33"/>
      <c r="E63" s="32"/>
      <c r="F63" s="915" t="s">
        <v>134</v>
      </c>
      <c r="G63" s="231">
        <v>1</v>
      </c>
      <c r="H63" s="356" t="s">
        <v>119</v>
      </c>
      <c r="I63" s="946" t="s">
        <v>511</v>
      </c>
      <c r="J63" s="947"/>
      <c r="K63" s="947"/>
      <c r="L63" s="947"/>
      <c r="M63" s="947"/>
      <c r="N63" s="947"/>
      <c r="O63" s="947"/>
      <c r="P63" s="947"/>
      <c r="Q63" s="947"/>
      <c r="R63" s="947"/>
      <c r="S63" s="947"/>
      <c r="T63" s="947"/>
      <c r="U63" s="947"/>
      <c r="V63" s="948"/>
      <c r="W63" s="913"/>
      <c r="X63" s="32"/>
      <c r="Y63" s="32"/>
      <c r="Z63" s="33"/>
      <c r="AA63" s="32"/>
      <c r="AB63" s="32"/>
    </row>
    <row r="64" spans="1:33" ht="18.75" customHeight="1" x14ac:dyDescent="0.25">
      <c r="A64" s="261"/>
      <c r="B64" s="32"/>
      <c r="C64" s="187" t="s">
        <v>146</v>
      </c>
      <c r="D64" s="187"/>
      <c r="E64" s="32"/>
      <c r="F64" s="916"/>
      <c r="G64" s="232">
        <v>2</v>
      </c>
      <c r="H64" s="357" t="s">
        <v>120</v>
      </c>
      <c r="I64" s="949" t="s">
        <v>512</v>
      </c>
      <c r="J64" s="950"/>
      <c r="K64" s="950"/>
      <c r="L64" s="950"/>
      <c r="M64" s="950"/>
      <c r="N64" s="950"/>
      <c r="O64" s="950"/>
      <c r="P64" s="950"/>
      <c r="Q64" s="950"/>
      <c r="R64" s="950"/>
      <c r="S64" s="950"/>
      <c r="T64" s="950"/>
      <c r="U64" s="950"/>
      <c r="V64" s="951"/>
      <c r="W64" s="913"/>
      <c r="X64" s="32"/>
      <c r="Y64" s="32"/>
      <c r="Z64" s="33"/>
      <c r="AA64" s="32"/>
      <c r="AB64" s="32"/>
    </row>
    <row r="65" spans="1:28" ht="18.75" customHeight="1" x14ac:dyDescent="0.25">
      <c r="A65" s="261"/>
      <c r="B65" s="32"/>
      <c r="C65" s="187" t="s">
        <v>147</v>
      </c>
      <c r="D65" s="187"/>
      <c r="E65" s="32"/>
      <c r="F65" s="916"/>
      <c r="G65" s="232">
        <v>3</v>
      </c>
      <c r="H65" s="358" t="s">
        <v>121</v>
      </c>
      <c r="I65" s="949" t="s">
        <v>510</v>
      </c>
      <c r="J65" s="950"/>
      <c r="K65" s="950"/>
      <c r="L65" s="950"/>
      <c r="M65" s="950"/>
      <c r="N65" s="950"/>
      <c r="O65" s="950"/>
      <c r="P65" s="950"/>
      <c r="Q65" s="950"/>
      <c r="R65" s="950"/>
      <c r="S65" s="950"/>
      <c r="T65" s="950"/>
      <c r="U65" s="950"/>
      <c r="V65" s="951"/>
      <c r="W65" s="913"/>
      <c r="X65" s="32"/>
      <c r="Y65" s="32"/>
      <c r="Z65" s="33"/>
      <c r="AA65" s="32"/>
      <c r="AB65" s="32"/>
    </row>
    <row r="66" spans="1:28" ht="18.75" customHeight="1" x14ac:dyDescent="0.25">
      <c r="A66" s="261"/>
      <c r="B66" s="32"/>
      <c r="C66" s="215" t="s">
        <v>115</v>
      </c>
      <c r="D66" s="187"/>
      <c r="E66" s="32"/>
      <c r="F66" s="916"/>
      <c r="G66" s="232">
        <v>4</v>
      </c>
      <c r="H66" s="357" t="s">
        <v>122</v>
      </c>
      <c r="I66" s="924"/>
      <c r="J66" s="925"/>
      <c r="K66" s="925"/>
      <c r="L66" s="925"/>
      <c r="M66" s="925"/>
      <c r="N66" s="925"/>
      <c r="O66" s="925"/>
      <c r="P66" s="925"/>
      <c r="Q66" s="925"/>
      <c r="R66" s="925"/>
      <c r="S66" s="925"/>
      <c r="T66" s="925"/>
      <c r="U66" s="925"/>
      <c r="V66" s="926"/>
      <c r="W66" s="913"/>
      <c r="X66" s="32"/>
      <c r="Y66" s="32"/>
      <c r="Z66" s="33"/>
      <c r="AA66" s="32"/>
      <c r="AB66" s="32"/>
    </row>
    <row r="67" spans="1:28" ht="18.75" customHeight="1" x14ac:dyDescent="0.25">
      <c r="A67" s="261"/>
      <c r="B67" s="32"/>
      <c r="C67" s="32"/>
      <c r="D67" s="32"/>
      <c r="E67" s="32"/>
      <c r="F67" s="916"/>
      <c r="G67" s="232">
        <v>5</v>
      </c>
      <c r="H67" s="358" t="s">
        <v>123</v>
      </c>
      <c r="I67" s="924"/>
      <c r="J67" s="925"/>
      <c r="K67" s="925"/>
      <c r="L67" s="925"/>
      <c r="M67" s="925"/>
      <c r="N67" s="925"/>
      <c r="O67" s="925"/>
      <c r="P67" s="925"/>
      <c r="Q67" s="925"/>
      <c r="R67" s="925"/>
      <c r="S67" s="925"/>
      <c r="T67" s="925"/>
      <c r="U67" s="925"/>
      <c r="V67" s="926"/>
      <c r="W67" s="913"/>
      <c r="X67" s="32"/>
      <c r="Y67" s="32"/>
      <c r="Z67" s="33"/>
      <c r="AA67" s="32"/>
      <c r="AB67" s="32"/>
    </row>
    <row r="68" spans="1:28" ht="18.75" customHeight="1" x14ac:dyDescent="0.25">
      <c r="A68" s="261"/>
      <c r="B68" s="32"/>
      <c r="C68" s="32"/>
      <c r="D68" s="32"/>
      <c r="E68" s="32"/>
      <c r="F68" s="916"/>
      <c r="G68" s="232">
        <v>6</v>
      </c>
      <c r="H68" s="357" t="s">
        <v>124</v>
      </c>
      <c r="I68" s="924"/>
      <c r="J68" s="925"/>
      <c r="K68" s="925"/>
      <c r="L68" s="925"/>
      <c r="M68" s="925"/>
      <c r="N68" s="925"/>
      <c r="O68" s="925"/>
      <c r="P68" s="925"/>
      <c r="Q68" s="925"/>
      <c r="R68" s="925"/>
      <c r="S68" s="925"/>
      <c r="T68" s="925"/>
      <c r="U68" s="925"/>
      <c r="V68" s="926"/>
      <c r="W68" s="913"/>
      <c r="X68" s="32"/>
      <c r="Y68" s="32"/>
      <c r="Z68" s="33"/>
      <c r="AA68" s="32"/>
      <c r="AB68" s="32"/>
    </row>
    <row r="69" spans="1:28" ht="18.75" customHeight="1" x14ac:dyDescent="0.25">
      <c r="A69" s="261"/>
      <c r="B69" s="32"/>
      <c r="C69" s="32"/>
      <c r="D69" s="32"/>
      <c r="E69" s="32"/>
      <c r="F69" s="916"/>
      <c r="G69" s="232">
        <v>7</v>
      </c>
      <c r="H69" s="358" t="s">
        <v>125</v>
      </c>
      <c r="I69" s="924"/>
      <c r="J69" s="925"/>
      <c r="K69" s="925"/>
      <c r="L69" s="925"/>
      <c r="M69" s="925"/>
      <c r="N69" s="925"/>
      <c r="O69" s="925"/>
      <c r="P69" s="925"/>
      <c r="Q69" s="925"/>
      <c r="R69" s="925"/>
      <c r="S69" s="925"/>
      <c r="T69" s="925"/>
      <c r="U69" s="925"/>
      <c r="V69" s="926"/>
      <c r="W69" s="913"/>
      <c r="X69" s="32"/>
      <c r="Y69" s="32"/>
      <c r="Z69" s="33"/>
      <c r="AA69" s="32"/>
      <c r="AB69" s="32"/>
    </row>
    <row r="70" spans="1:28" ht="18.75" customHeight="1" thickBot="1" x14ac:dyDescent="0.3">
      <c r="A70" s="261"/>
      <c r="B70" s="32"/>
      <c r="C70" s="32"/>
      <c r="D70" s="32"/>
      <c r="E70" s="32"/>
      <c r="F70" s="917"/>
      <c r="G70" s="233">
        <v>8</v>
      </c>
      <c r="H70" s="359" t="s">
        <v>126</v>
      </c>
      <c r="I70" s="927"/>
      <c r="J70" s="928"/>
      <c r="K70" s="928"/>
      <c r="L70" s="928"/>
      <c r="M70" s="928"/>
      <c r="N70" s="928"/>
      <c r="O70" s="928"/>
      <c r="P70" s="928"/>
      <c r="Q70" s="928"/>
      <c r="R70" s="928"/>
      <c r="S70" s="928"/>
      <c r="T70" s="928"/>
      <c r="U70" s="928"/>
      <c r="V70" s="929"/>
      <c r="W70" s="914"/>
      <c r="X70" s="32"/>
      <c r="Y70" s="32"/>
      <c r="Z70" s="33"/>
      <c r="AA70" s="32"/>
      <c r="AB70" s="32"/>
    </row>
    <row r="71" spans="1:28" x14ac:dyDescent="0.25">
      <c r="B71" s="4"/>
      <c r="C71" s="4"/>
      <c r="D71" s="4"/>
      <c r="E71" s="4"/>
      <c r="F71" s="4"/>
      <c r="G71" s="6"/>
      <c r="H71" s="6"/>
      <c r="I71" s="6"/>
      <c r="J71" s="6"/>
      <c r="K71" s="6"/>
      <c r="L71" s="6"/>
      <c r="M71" s="4"/>
      <c r="N71" s="4"/>
      <c r="O71" s="4"/>
      <c r="P71" s="4"/>
      <c r="Q71" s="4"/>
      <c r="R71" s="4"/>
      <c r="S71" s="4"/>
      <c r="T71" s="4"/>
      <c r="U71" s="4"/>
      <c r="V71" s="4"/>
      <c r="W71" s="4"/>
      <c r="X71" s="4"/>
      <c r="Y71" s="4"/>
      <c r="Z71" s="6"/>
      <c r="AA71" s="4"/>
      <c r="AB71" s="4"/>
    </row>
  </sheetData>
  <sheetProtection autoFilter="0"/>
  <autoFilter ref="E8:E51" xr:uid="{00000000-0009-0000-0000-000022000000}"/>
  <mergeCells count="24">
    <mergeCell ref="Z7:Z8"/>
    <mergeCell ref="AA7:AA8"/>
    <mergeCell ref="AB7:AB8"/>
    <mergeCell ref="W62:W70"/>
    <mergeCell ref="F63:F70"/>
    <mergeCell ref="I63:V63"/>
    <mergeCell ref="I64:V64"/>
    <mergeCell ref="I65:V65"/>
    <mergeCell ref="I66:V66"/>
    <mergeCell ref="I67:V67"/>
    <mergeCell ref="I68:V68"/>
    <mergeCell ref="I69:V69"/>
    <mergeCell ref="I70:V70"/>
    <mergeCell ref="O7:V7"/>
    <mergeCell ref="E2:E3"/>
    <mergeCell ref="G2:AB2"/>
    <mergeCell ref="G3:AB3"/>
    <mergeCell ref="G4:AB4"/>
    <mergeCell ref="G5:AB5"/>
    <mergeCell ref="B7:B8"/>
    <mergeCell ref="C7:C8"/>
    <mergeCell ref="D7:D8"/>
    <mergeCell ref="E7:E8"/>
    <mergeCell ref="G7:N7"/>
  </mergeCells>
  <conditionalFormatting sqref="Y51 B11:B49 C41:E51 B10:F10 F41:F49 Y37:Y49 W10:X51 AA10:AB51 AD10:AG51 C11:F40">
    <cfRule type="expression" dxfId="141" priority="10">
      <formula>AND($B10&lt;&gt;"",$B11="")</formula>
    </cfRule>
    <cfRule type="expression" dxfId="140" priority="11">
      <formula>$B10=""</formula>
    </cfRule>
  </conditionalFormatting>
  <conditionalFormatting sqref="AA11:AA51">
    <cfRule type="expression" dxfId="139" priority="12">
      <formula>AND($B10&lt;&gt;"",$B11="")</formula>
    </cfRule>
  </conditionalFormatting>
  <conditionalFormatting sqref="G52:V52">
    <cfRule type="expression" dxfId="138" priority="9">
      <formula>COUNTIF($G52:$N52,G52)&gt;1</formula>
    </cfRule>
  </conditionalFormatting>
  <conditionalFormatting sqref="B51 B52:Z52 AB52">
    <cfRule type="expression" dxfId="137" priority="13">
      <formula>AND($B51&lt;&gt;"",$B53="")</formula>
    </cfRule>
    <cfRule type="expression" dxfId="136" priority="14">
      <formula>$B51=""</formula>
    </cfRule>
  </conditionalFormatting>
  <conditionalFormatting sqref="AD52:AG52">
    <cfRule type="expression" dxfId="135" priority="15">
      <formula>AND($B51&lt;&gt;"",$B53="")</formula>
    </cfRule>
    <cfRule type="expression" dxfId="134" priority="16">
      <formula>$B51=""</formula>
    </cfRule>
  </conditionalFormatting>
  <conditionalFormatting sqref="B50 F50:F51 Y50">
    <cfRule type="expression" dxfId="133" priority="17">
      <formula>AND($B50&lt;&gt;"",#REF!="")</formula>
    </cfRule>
    <cfRule type="expression" dxfId="132" priority="18">
      <formula>$B50=""</formula>
    </cfRule>
  </conditionalFormatting>
  <conditionalFormatting sqref="G33:V51 R10:V32">
    <cfRule type="cellIs" dxfId="131" priority="7" operator="lessThan">
      <formula>76</formula>
    </cfRule>
  </conditionalFormatting>
  <conditionalFormatting sqref="Z10:Z51">
    <cfRule type="cellIs" dxfId="130" priority="6" operator="lessThan">
      <formula>76</formula>
    </cfRule>
  </conditionalFormatting>
  <conditionalFormatting sqref="Z10:Z32">
    <cfRule type="cellIs" dxfId="129" priority="1" operator="lessThan">
      <formula>76</formula>
    </cfRule>
    <cfRule type="cellIs" dxfId="128" priority="4" operator="lessThan">
      <formula>76</formula>
    </cfRule>
  </conditionalFormatting>
  <conditionalFormatting sqref="G10:Q32">
    <cfRule type="cellIs" dxfId="127" priority="2" operator="lessThan">
      <formula>76</formula>
    </cfRule>
    <cfRule type="cellIs" dxfId="126" priority="3" operator="lessThan">
      <formula>76</formula>
    </cfRule>
  </conditionalFormatting>
  <dataValidations count="7">
    <dataValidation allowBlank="1" showInputMessage="1" showErrorMessage="1" prompt="Bobot Nilai" sqref="W6:Y6" xr:uid="{00000000-0002-0000-2200-000000000000}"/>
    <dataValidation allowBlank="1" showInputMessage="1" showErrorMessage="1" prompt="Mohon diisi Bobot Nilai" sqref="Y8 W8" xr:uid="{00000000-0002-0000-2200-000001000000}"/>
    <dataValidation allowBlank="1" showInputMessage="1" showErrorMessage="1" prompt="Mohon diisi Bobot Nilai. Jika tidak Melakukan penilaian Sumatif silahkan tulis Bobot Nilai 0" sqref="X8" xr:uid="{00000000-0002-0000-2200-000002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37:H52 I33:N52" xr:uid="{00000000-0002-0000-2200-000003000000}">
      <formula1>AND(G33&gt;0,G33&lt;=101,COUNTIF($G33:$N33,G33)=1)</formula1>
    </dataValidation>
    <dataValidation type="custom" allowBlank="1" showInputMessage="1" showErrorMessage="1" error="Ada nilai yang sama Bro!" prompt="JIKA ADA NILAI SUMATIF YANG SAMA, MAKA NILAI SUMATIF YG LAIN DITAMBAH angka 1-4 dibelakang koma. Misalnya 82 dan 82,2" sqref="T10:V52 O37:S52" xr:uid="{00000000-0002-0000-2200-000004000000}">
      <formula1>AND(O10&gt;0,O10&lt;=101,COUNTIF($O10:$V10,O10)=1)</formula1>
    </dataValidation>
    <dataValidation type="whole" allowBlank="1" showInputMessage="1" showErrorMessage="1" errorTitle="Petunjuk" error="Nilai 0-100" prompt="Isikan Nilai Sumatif Akhir Semester Siswa" sqref="Y37:Y52" xr:uid="{00000000-0002-0000-2200-000005000000}">
      <formula1>0</formula1>
      <formula2>100</formula2>
    </dataValidation>
    <dataValidation type="custom" allowBlank="1" showInputMessage="1" showErrorMessage="1" prompt="Untuk deskripsi yang baik, minimal ada 3 Nilai Formatif. JIKA ADA Nilai Formatif YANG SAMA, Nilai Formatif YG LAIN DITAMBAH angka 1-4 dibelakang koma. Misalnya 82 dan 82,2" sqref="I10:N32" xr:uid="{00000000-0002-0000-2200-000006000000}">
      <formula1>AND(I10&gt;0,I10&lt;=101,COUNTIF($G10:$N10,I10)=1)</formula1>
    </dataValidation>
  </dataValidations>
  <hyperlinks>
    <hyperlink ref="W62:W70" location="AKA!G9" display="          KEMBALI KE ATAS" xr:uid="{00000000-0004-0000-2200-000000000000}"/>
    <hyperlink ref="E5" location="AKA!I62" display="KLIK DISINI UNTUK MENULIS TUJUAN PEMBELAJARAN" xr:uid="{00000000-0004-0000-2200-000001000000}"/>
  </hyperlinks>
  <printOptions horizontalCentered="1"/>
  <pageMargins left="0.15748031496062992" right="0.11811023622047245" top="0.98425196850393704" bottom="0.31496062992125984" header="0.31496062992125984" footer="0.15748031496062992"/>
  <pageSetup paperSize="10000" scale="70" orientation="landscape" horizontalDpi="0" verticalDpi="0"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AI71"/>
  <sheetViews>
    <sheetView zoomScaleNormal="100" workbookViewId="0">
      <pane xSplit="6" ySplit="8" topLeftCell="G9" activePane="bottomRight" state="frozen"/>
      <selection pane="topRight" activeCell="G1" sqref="G1"/>
      <selection pane="bottomLeft" activeCell="A8" sqref="A8"/>
      <selection pane="bottomRight" activeCell="S11" sqref="S11"/>
    </sheetView>
  </sheetViews>
  <sheetFormatPr defaultColWidth="9.140625" defaultRowHeight="15" x14ac:dyDescent="0.25"/>
  <cols>
    <col min="1" max="1" width="1.7109375" style="7" customWidth="1"/>
    <col min="2" max="2" width="3.85546875" style="7" customWidth="1"/>
    <col min="3" max="3" width="5.7109375" style="7" customWidth="1"/>
    <col min="4" max="4" width="13.5703125" style="7" customWidth="1"/>
    <col min="5" max="5" width="30.42578125" style="7" customWidth="1"/>
    <col min="6" max="22" width="4" style="7" customWidth="1"/>
    <col min="23" max="25" width="5.28515625" style="7" customWidth="1"/>
    <col min="26" max="26" width="6.42578125" style="7" customWidth="1"/>
    <col min="27" max="28" width="36.7109375" style="7" customWidth="1"/>
    <col min="29" max="29" width="5.7109375" style="7" customWidth="1"/>
    <col min="30" max="16384" width="9.140625" style="7"/>
  </cols>
  <sheetData>
    <row r="1" spans="1:35" x14ac:dyDescent="0.25">
      <c r="A1" s="260"/>
      <c r="B1" s="260"/>
      <c r="C1" s="260"/>
      <c r="D1" s="260"/>
      <c r="E1" s="260"/>
      <c r="F1" s="260"/>
      <c r="G1" s="260"/>
      <c r="H1" s="260"/>
      <c r="I1" s="260"/>
      <c r="J1" s="260"/>
      <c r="K1" s="260"/>
      <c r="L1" s="260"/>
      <c r="M1" s="260"/>
      <c r="N1" s="260"/>
      <c r="O1" s="260"/>
      <c r="P1" s="260"/>
      <c r="Q1" s="260"/>
      <c r="R1" s="260"/>
      <c r="S1" s="260"/>
      <c r="T1" s="260"/>
      <c r="U1" s="260"/>
      <c r="V1" s="260"/>
      <c r="W1" s="260"/>
      <c r="X1" s="260"/>
      <c r="Y1" s="260"/>
      <c r="Z1" s="260"/>
      <c r="AA1" s="260"/>
      <c r="AB1" s="260"/>
    </row>
    <row r="2" spans="1:35" ht="28.5" customHeight="1" x14ac:dyDescent="0.25">
      <c r="A2" s="261"/>
      <c r="B2" s="485"/>
      <c r="C2" s="486"/>
      <c r="D2" s="486"/>
      <c r="E2" s="901" t="s">
        <v>309</v>
      </c>
      <c r="F2" s="487"/>
      <c r="G2" s="903" t="s">
        <v>279</v>
      </c>
      <c r="H2" s="903"/>
      <c r="I2" s="903"/>
      <c r="J2" s="903"/>
      <c r="K2" s="903"/>
      <c r="L2" s="903"/>
      <c r="M2" s="903"/>
      <c r="N2" s="903"/>
      <c r="O2" s="903"/>
      <c r="P2" s="903"/>
      <c r="Q2" s="903"/>
      <c r="R2" s="903"/>
      <c r="S2" s="903"/>
      <c r="T2" s="903"/>
      <c r="U2" s="903"/>
      <c r="V2" s="903"/>
      <c r="W2" s="903"/>
      <c r="X2" s="903"/>
      <c r="Y2" s="903"/>
      <c r="Z2" s="903"/>
      <c r="AA2" s="903"/>
      <c r="AB2" s="904"/>
    </row>
    <row r="3" spans="1:35" ht="21" thickBot="1" x14ac:dyDescent="0.3">
      <c r="A3" s="261"/>
      <c r="B3" s="488"/>
      <c r="C3" s="489"/>
      <c r="D3" s="489"/>
      <c r="E3" s="902"/>
      <c r="F3" s="454"/>
      <c r="G3" s="905" t="str">
        <f>Data!C20</f>
        <v>2024 / 2025</v>
      </c>
      <c r="H3" s="905"/>
      <c r="I3" s="905"/>
      <c r="J3" s="905"/>
      <c r="K3" s="905"/>
      <c r="L3" s="905"/>
      <c r="M3" s="905"/>
      <c r="N3" s="905"/>
      <c r="O3" s="905"/>
      <c r="P3" s="905"/>
      <c r="Q3" s="905"/>
      <c r="R3" s="905"/>
      <c r="S3" s="905"/>
      <c r="T3" s="905"/>
      <c r="U3" s="905"/>
      <c r="V3" s="905"/>
      <c r="W3" s="905"/>
      <c r="X3" s="905"/>
      <c r="Y3" s="905"/>
      <c r="Z3" s="905"/>
      <c r="AA3" s="905"/>
      <c r="AB3" s="906"/>
    </row>
    <row r="4" spans="1:35" ht="34.5" thickBot="1" x14ac:dyDescent="0.3">
      <c r="A4" s="261"/>
      <c r="B4" s="490"/>
      <c r="C4" s="491"/>
      <c r="D4" s="491"/>
      <c r="E4" s="455" t="s">
        <v>310</v>
      </c>
      <c r="F4" s="456"/>
      <c r="G4" s="907" t="str">
        <f>Menu!B6</f>
        <v>Bahasa Indonesia</v>
      </c>
      <c r="H4" s="907"/>
      <c r="I4" s="907"/>
      <c r="J4" s="907"/>
      <c r="K4" s="907"/>
      <c r="L4" s="907"/>
      <c r="M4" s="907"/>
      <c r="N4" s="907"/>
      <c r="O4" s="907"/>
      <c r="P4" s="907"/>
      <c r="Q4" s="907"/>
      <c r="R4" s="907"/>
      <c r="S4" s="907"/>
      <c r="T4" s="907"/>
      <c r="U4" s="907"/>
      <c r="V4" s="907"/>
      <c r="W4" s="907"/>
      <c r="X4" s="907"/>
      <c r="Y4" s="907"/>
      <c r="Z4" s="907"/>
      <c r="AA4" s="907"/>
      <c r="AB4" s="908"/>
    </row>
    <row r="5" spans="1:35" ht="34.5" customHeight="1" thickBot="1" x14ac:dyDescent="0.3">
      <c r="A5" s="261"/>
      <c r="B5" s="492"/>
      <c r="C5" s="493"/>
      <c r="D5" s="494"/>
      <c r="E5" s="457" t="s">
        <v>311</v>
      </c>
      <c r="F5" s="458"/>
      <c r="G5" s="905" t="s">
        <v>452</v>
      </c>
      <c r="H5" s="905"/>
      <c r="I5" s="905"/>
      <c r="J5" s="905"/>
      <c r="K5" s="905"/>
      <c r="L5" s="905"/>
      <c r="M5" s="905"/>
      <c r="N5" s="905"/>
      <c r="O5" s="905"/>
      <c r="P5" s="905"/>
      <c r="Q5" s="905"/>
      <c r="R5" s="905"/>
      <c r="S5" s="905"/>
      <c r="T5" s="905"/>
      <c r="U5" s="905"/>
      <c r="V5" s="905"/>
      <c r="W5" s="905"/>
      <c r="X5" s="905"/>
      <c r="Y5" s="905"/>
      <c r="Z5" s="905"/>
      <c r="AA5" s="905"/>
      <c r="AB5" s="906"/>
    </row>
    <row r="6" spans="1:35" s="179" customFormat="1" ht="20.25" x14ac:dyDescent="0.25">
      <c r="A6" s="261"/>
      <c r="B6" s="495"/>
      <c r="C6" s="496"/>
      <c r="D6" s="496"/>
      <c r="E6" s="496"/>
      <c r="F6" s="496"/>
      <c r="G6" s="497">
        <f t="shared" ref="G6:L6" si="0">IF(COUNT(G10:G51)&gt;0,1,"")</f>
        <v>1</v>
      </c>
      <c r="H6" s="497">
        <f t="shared" si="0"/>
        <v>1</v>
      </c>
      <c r="I6" s="497">
        <f t="shared" si="0"/>
        <v>1</v>
      </c>
      <c r="J6" s="497" t="str">
        <f t="shared" si="0"/>
        <v/>
      </c>
      <c r="K6" s="497" t="str">
        <f t="shared" si="0"/>
        <v/>
      </c>
      <c r="L6" s="497" t="str">
        <f t="shared" si="0"/>
        <v/>
      </c>
      <c r="M6" s="497"/>
      <c r="N6" s="497"/>
      <c r="O6" s="497">
        <f t="shared" ref="O6:T6" si="1">IF(COUNT(O10:O51)&gt;0,1,"")</f>
        <v>1</v>
      </c>
      <c r="P6" s="497">
        <f t="shared" si="1"/>
        <v>1</v>
      </c>
      <c r="Q6" s="497">
        <f t="shared" si="1"/>
        <v>1</v>
      </c>
      <c r="R6" s="497" t="str">
        <f t="shared" si="1"/>
        <v/>
      </c>
      <c r="S6" s="497" t="str">
        <f t="shared" si="1"/>
        <v/>
      </c>
      <c r="T6" s="497" t="str">
        <f t="shared" si="1"/>
        <v/>
      </c>
      <c r="U6" s="497"/>
      <c r="V6" s="497"/>
      <c r="W6" s="498">
        <f>SUM(G6:N6)</f>
        <v>3</v>
      </c>
      <c r="X6" s="498">
        <f>SUM(O6:V6)</f>
        <v>3</v>
      </c>
      <c r="Y6" s="498">
        <f>SUM(W8:Y8)</f>
        <v>3</v>
      </c>
      <c r="Z6" s="499"/>
      <c r="AA6" s="499"/>
      <c r="AB6" s="500"/>
    </row>
    <row r="7" spans="1:35" ht="33" customHeight="1" thickBot="1" x14ac:dyDescent="0.3">
      <c r="A7" s="261"/>
      <c r="B7" s="899" t="s">
        <v>0</v>
      </c>
      <c r="C7" s="899" t="s">
        <v>68</v>
      </c>
      <c r="D7" s="899" t="s">
        <v>69</v>
      </c>
      <c r="E7" s="899" t="s">
        <v>1</v>
      </c>
      <c r="F7" s="513" t="s">
        <v>14</v>
      </c>
      <c r="G7" s="900" t="s">
        <v>134</v>
      </c>
      <c r="H7" s="900"/>
      <c r="I7" s="900"/>
      <c r="J7" s="900"/>
      <c r="K7" s="900"/>
      <c r="L7" s="900"/>
      <c r="M7" s="900"/>
      <c r="N7" s="900"/>
      <c r="O7" s="930" t="s">
        <v>135</v>
      </c>
      <c r="P7" s="930"/>
      <c r="Q7" s="930"/>
      <c r="R7" s="930"/>
      <c r="S7" s="930"/>
      <c r="T7" s="930"/>
      <c r="U7" s="930"/>
      <c r="V7" s="930"/>
      <c r="W7" s="504" t="s">
        <v>312</v>
      </c>
      <c r="X7" s="504" t="s">
        <v>313</v>
      </c>
      <c r="Y7" s="504" t="s">
        <v>314</v>
      </c>
      <c r="Z7" s="909" t="s">
        <v>80</v>
      </c>
      <c r="AA7" s="910" t="s">
        <v>144</v>
      </c>
      <c r="AB7" s="911" t="s">
        <v>145</v>
      </c>
    </row>
    <row r="8" spans="1:35" ht="15.75" thickBot="1" x14ac:dyDescent="0.3">
      <c r="A8" s="261"/>
      <c r="B8" s="899"/>
      <c r="C8" s="899"/>
      <c r="D8" s="899"/>
      <c r="E8" s="899"/>
      <c r="F8" s="505"/>
      <c r="G8" s="506" t="str">
        <f>H63</f>
        <v>TP-1</v>
      </c>
      <c r="H8" s="506" t="str">
        <f>H64</f>
        <v>TP-2</v>
      </c>
      <c r="I8" s="506" t="str">
        <f>H65</f>
        <v>TP-3</v>
      </c>
      <c r="J8" s="506" t="str">
        <f>H66</f>
        <v>TP-4</v>
      </c>
      <c r="K8" s="506" t="str">
        <f>H67</f>
        <v>TP-5</v>
      </c>
      <c r="L8" s="506" t="str">
        <f>H68</f>
        <v>TP-6</v>
      </c>
      <c r="M8" s="506" t="str">
        <f>H69</f>
        <v>TP-7</v>
      </c>
      <c r="N8" s="506" t="str">
        <f>H70</f>
        <v>TP-8</v>
      </c>
      <c r="O8" s="507" t="s">
        <v>148</v>
      </c>
      <c r="P8" s="507" t="s">
        <v>149</v>
      </c>
      <c r="Q8" s="507" t="s">
        <v>150</v>
      </c>
      <c r="R8" s="507" t="s">
        <v>151</v>
      </c>
      <c r="S8" s="507" t="s">
        <v>152</v>
      </c>
      <c r="T8" s="507" t="s">
        <v>153</v>
      </c>
      <c r="U8" s="507" t="s">
        <v>154</v>
      </c>
      <c r="V8" s="507" t="s">
        <v>155</v>
      </c>
      <c r="W8" s="508">
        <v>1</v>
      </c>
      <c r="X8" s="508">
        <v>1</v>
      </c>
      <c r="Y8" s="508">
        <v>1</v>
      </c>
      <c r="Z8" s="909"/>
      <c r="AA8" s="910"/>
      <c r="AB8" s="911"/>
      <c r="AD8" s="459"/>
      <c r="AE8" s="459"/>
      <c r="AF8" s="459"/>
      <c r="AG8" s="459"/>
    </row>
    <row r="9" spans="1:35" ht="15.75" thickBot="1" x14ac:dyDescent="0.3">
      <c r="A9" s="261"/>
      <c r="B9" s="549">
        <v>1</v>
      </c>
      <c r="C9" s="549">
        <v>2</v>
      </c>
      <c r="D9" s="549">
        <v>3</v>
      </c>
      <c r="E9" s="549">
        <v>4</v>
      </c>
      <c r="F9" s="549">
        <v>5</v>
      </c>
      <c r="G9" s="587">
        <v>6</v>
      </c>
      <c r="H9" s="587">
        <v>7</v>
      </c>
      <c r="I9" s="587">
        <v>8</v>
      </c>
      <c r="J9" s="587">
        <v>9</v>
      </c>
      <c r="K9" s="587">
        <v>10</v>
      </c>
      <c r="L9" s="587">
        <v>11</v>
      </c>
      <c r="M9" s="587">
        <v>12</v>
      </c>
      <c r="N9" s="587">
        <v>13</v>
      </c>
      <c r="O9" s="587">
        <v>14</v>
      </c>
      <c r="P9" s="587">
        <v>15</v>
      </c>
      <c r="Q9" s="587">
        <v>16</v>
      </c>
      <c r="R9" s="549">
        <v>17</v>
      </c>
      <c r="S9" s="549">
        <v>18</v>
      </c>
      <c r="T9" s="549">
        <v>19</v>
      </c>
      <c r="U9" s="549">
        <v>20</v>
      </c>
      <c r="V9" s="549">
        <v>21</v>
      </c>
      <c r="W9" s="549">
        <v>22</v>
      </c>
      <c r="X9" s="549">
        <v>23</v>
      </c>
      <c r="Y9" s="587">
        <v>24</v>
      </c>
      <c r="Z9" s="549">
        <v>25</v>
      </c>
      <c r="AA9" s="549">
        <v>26</v>
      </c>
      <c r="AB9" s="549">
        <v>27</v>
      </c>
      <c r="AD9" s="383" t="s">
        <v>129</v>
      </c>
      <c r="AE9" s="383" t="s">
        <v>130</v>
      </c>
      <c r="AF9" s="509" t="s">
        <v>3</v>
      </c>
      <c r="AG9" s="460"/>
    </row>
    <row r="10" spans="1:35" ht="30" customHeight="1" x14ac:dyDescent="0.25">
      <c r="A10" s="261"/>
      <c r="B10" s="373">
        <v>1</v>
      </c>
      <c r="C10" s="351">
        <f>Data!F5</f>
        <v>2111</v>
      </c>
      <c r="D10" s="374" t="str">
        <f>Data!G5</f>
        <v>3109336136</v>
      </c>
      <c r="E10" s="374" t="str">
        <f>Data!H5</f>
        <v>AGA ALBANI ZAMIR</v>
      </c>
      <c r="F10" s="585" t="str">
        <f>Data!I5</f>
        <v>L</v>
      </c>
      <c r="G10" s="588">
        <v>90</v>
      </c>
      <c r="H10" s="588">
        <v>95</v>
      </c>
      <c r="I10" s="588">
        <v>90</v>
      </c>
      <c r="J10" s="582"/>
      <c r="K10" s="582"/>
      <c r="L10" s="582"/>
      <c r="M10" s="582"/>
      <c r="N10" s="582"/>
      <c r="O10" s="588">
        <v>80</v>
      </c>
      <c r="P10" s="588">
        <v>76</v>
      </c>
      <c r="Q10" s="588">
        <v>77</v>
      </c>
      <c r="R10" s="502"/>
      <c r="S10" s="501"/>
      <c r="T10" s="477"/>
      <c r="U10" s="477"/>
      <c r="V10" s="477"/>
      <c r="W10" s="478">
        <f>AVERAGE(G10:N10)</f>
        <v>91.666666666666671</v>
      </c>
      <c r="X10" s="590">
        <f>AVERAGE(O10:V10)</f>
        <v>77.666666666666671</v>
      </c>
      <c r="Y10" s="588">
        <v>58</v>
      </c>
      <c r="Z10" s="475">
        <f t="shared" ref="Z10:Z51" si="2">IFERROR(IF(OR(X10="",Y10=""),"",ROUND(((W10*$W$8)+(X10*$X$8)+(Y10*$Y$8))/$Y$6,0)),"")</f>
        <v>76</v>
      </c>
      <c r="AA10" s="378" t="str">
        <f t="shared" ref="AA10:AA51" si="3">IFERROR("Menunjukkan penguasaan"&amp; " dalam "&amp;(VLOOKUP(AF10,$G$63:$I$70,3)),"")</f>
        <v>Menunjukkan penguasaan dalam mengubah petikan cerpen menjadi teks prosedur, mendapatkan informasi dari teks prosedur, menelaah teks prosedur berupa infografik,serta mempratikkan prosedur membuat poster.</v>
      </c>
      <c r="AB10" s="379" t="str">
        <f t="shared" ref="AB10:AB51" si="4">IFERROR("Perlu bantuan dalam "&amp;(VLOOKUP(AG10,$G$63:$I$70,3)),"")</f>
        <v>Perlu bantuan dalam memahami isi teks deskripsi, menggunakan konjungsi dalam teks deskripsi dan menyimak konjungsi dalam teks deskripsi, memahami sudut pandang dalam teks deskripsi.</v>
      </c>
      <c r="AD10" s="377">
        <f t="shared" ref="AD10:AD51" si="5">MAX(G10:N10)</f>
        <v>95</v>
      </c>
      <c r="AE10" s="377">
        <f t="shared" ref="AE10:AE51" si="6">MIN(G10:N10)</f>
        <v>90</v>
      </c>
      <c r="AF10" s="377">
        <f t="shared" ref="AF10:AF51" si="7">MATCH(AD10,G10:N10,0)</f>
        <v>2</v>
      </c>
      <c r="AG10" s="377">
        <f t="shared" ref="AG10:AG51" si="8">MATCH(AE10,G10:N10,0)</f>
        <v>1</v>
      </c>
      <c r="AI10" s="484"/>
    </row>
    <row r="11" spans="1:35" ht="30" customHeight="1" x14ac:dyDescent="0.25">
      <c r="A11" s="261"/>
      <c r="B11" s="373">
        <v>2</v>
      </c>
      <c r="C11" s="124">
        <f>Data!F6</f>
        <v>2100</v>
      </c>
      <c r="D11" s="154" t="str">
        <f>Data!G6</f>
        <v>0108954708</v>
      </c>
      <c r="E11" s="154" t="str">
        <f>Data!H6</f>
        <v>AKBAR FIRLY MAULANA</v>
      </c>
      <c r="F11" s="586" t="str">
        <f>Data!I6</f>
        <v>L</v>
      </c>
      <c r="G11" s="588">
        <v>90</v>
      </c>
      <c r="H11" s="588">
        <v>86</v>
      </c>
      <c r="I11" s="588">
        <v>88</v>
      </c>
      <c r="J11" s="582"/>
      <c r="K11" s="582"/>
      <c r="L11" s="582"/>
      <c r="M11" s="582"/>
      <c r="N11" s="582"/>
      <c r="O11" s="588">
        <v>80</v>
      </c>
      <c r="P11" s="588">
        <v>80</v>
      </c>
      <c r="Q11" s="588">
        <v>76</v>
      </c>
      <c r="R11" s="473"/>
      <c r="S11" s="471"/>
      <c r="T11" s="472"/>
      <c r="U11" s="472"/>
      <c r="V11" s="472"/>
      <c r="W11" s="474">
        <f t="shared" ref="W11:W51" si="9">AVERAGE(G11:N11)</f>
        <v>88</v>
      </c>
      <c r="X11" s="591">
        <f t="shared" ref="X11:X51" si="10">AVERAGE(O11:V11)</f>
        <v>78.666666666666671</v>
      </c>
      <c r="Y11" s="588">
        <v>60</v>
      </c>
      <c r="Z11" s="475">
        <f t="shared" si="2"/>
        <v>76</v>
      </c>
      <c r="AA11" s="378" t="str">
        <f t="shared" si="3"/>
        <v>Menunjukkan penguasaan dalam memahami isi teks deskripsi, menggunakan konjungsi dalam teks deskripsi dan menyimak konjungsi dalam teks deskripsi, memahami sudut pandang dalam teks deskripsi.</v>
      </c>
      <c r="AB11" s="379" t="str">
        <f t="shared" si="4"/>
        <v>Perlu bantuan dalam mengubah petikan cerpen menjadi teks prosedur, mendapatkan informasi dari teks prosedur, menelaah teks prosedur berupa infografik,serta mempratikkan prosedur membuat poster.</v>
      </c>
      <c r="AD11" s="377">
        <f t="shared" si="5"/>
        <v>90</v>
      </c>
      <c r="AE11" s="377">
        <f t="shared" si="6"/>
        <v>86</v>
      </c>
      <c r="AF11" s="377">
        <f t="shared" si="7"/>
        <v>1</v>
      </c>
      <c r="AG11" s="377">
        <f t="shared" si="8"/>
        <v>2</v>
      </c>
      <c r="AI11" s="484"/>
    </row>
    <row r="12" spans="1:35" ht="30" customHeight="1" x14ac:dyDescent="0.25">
      <c r="A12" s="261"/>
      <c r="B12" s="373">
        <v>3</v>
      </c>
      <c r="C12" s="124">
        <f>Data!F7</f>
        <v>2085</v>
      </c>
      <c r="D12" s="154" t="str">
        <f>Data!G7</f>
        <v>0093911821</v>
      </c>
      <c r="E12" s="154" t="str">
        <f>Data!H7</f>
        <v>ALVINO EWALDO</v>
      </c>
      <c r="F12" s="586" t="str">
        <f>Data!I7</f>
        <v>L</v>
      </c>
      <c r="G12" s="588">
        <v>90</v>
      </c>
      <c r="H12" s="588">
        <v>95</v>
      </c>
      <c r="I12" s="588">
        <v>90</v>
      </c>
      <c r="J12" s="582"/>
      <c r="K12" s="582"/>
      <c r="L12" s="582"/>
      <c r="M12" s="582"/>
      <c r="N12" s="582"/>
      <c r="O12" s="588">
        <v>80</v>
      </c>
      <c r="P12" s="588">
        <v>76</v>
      </c>
      <c r="Q12" s="588">
        <v>77</v>
      </c>
      <c r="R12" s="473"/>
      <c r="S12" s="471"/>
      <c r="T12" s="472"/>
      <c r="U12" s="472"/>
      <c r="V12" s="472"/>
      <c r="W12" s="474">
        <f t="shared" si="9"/>
        <v>91.666666666666671</v>
      </c>
      <c r="X12" s="591">
        <f t="shared" si="10"/>
        <v>77.666666666666671</v>
      </c>
      <c r="Y12" s="588">
        <v>60</v>
      </c>
      <c r="Z12" s="475">
        <f t="shared" si="2"/>
        <v>76</v>
      </c>
      <c r="AA12" s="378" t="str">
        <f t="shared" si="3"/>
        <v>Menunjukkan penguasaan dalam mengubah petikan cerpen menjadi teks prosedur, mendapatkan informasi dari teks prosedur, menelaah teks prosedur berupa infografik,serta mempratikkan prosedur membuat poster.</v>
      </c>
      <c r="AB12" s="379" t="str">
        <f t="shared" si="4"/>
        <v>Perlu bantuan dalam memahami isi teks deskripsi, menggunakan konjungsi dalam teks deskripsi dan menyimak konjungsi dalam teks deskripsi, memahami sudut pandang dalam teks deskripsi.</v>
      </c>
      <c r="AD12" s="377">
        <f t="shared" si="5"/>
        <v>95</v>
      </c>
      <c r="AE12" s="377">
        <f t="shared" si="6"/>
        <v>90</v>
      </c>
      <c r="AF12" s="377">
        <f t="shared" si="7"/>
        <v>2</v>
      </c>
      <c r="AG12" s="377">
        <f t="shared" si="8"/>
        <v>1</v>
      </c>
      <c r="AI12" s="484"/>
    </row>
    <row r="13" spans="1:35" ht="30" customHeight="1" x14ac:dyDescent="0.25">
      <c r="A13" s="261"/>
      <c r="B13" s="373">
        <v>4</v>
      </c>
      <c r="C13" s="124">
        <f>Data!F8</f>
        <v>2075</v>
      </c>
      <c r="D13" s="154" t="str">
        <f>Data!G8</f>
        <v>0098772064</v>
      </c>
      <c r="E13" s="154" t="str">
        <f>Data!H8</f>
        <v>AURA SUCI RAMADHANI</v>
      </c>
      <c r="F13" s="586" t="str">
        <f>Data!I8</f>
        <v>P</v>
      </c>
      <c r="G13" s="588">
        <v>85</v>
      </c>
      <c r="H13" s="588">
        <v>95</v>
      </c>
      <c r="I13" s="588">
        <v>95</v>
      </c>
      <c r="J13" s="582"/>
      <c r="K13" s="582"/>
      <c r="L13" s="582"/>
      <c r="M13" s="582"/>
      <c r="N13" s="582"/>
      <c r="O13" s="588">
        <v>85</v>
      </c>
      <c r="P13" s="588">
        <v>76</v>
      </c>
      <c r="Q13" s="588">
        <v>78</v>
      </c>
      <c r="R13" s="473"/>
      <c r="S13" s="471"/>
      <c r="T13" s="472"/>
      <c r="U13" s="472"/>
      <c r="V13" s="472"/>
      <c r="W13" s="474">
        <f t="shared" si="9"/>
        <v>91.666666666666671</v>
      </c>
      <c r="X13" s="591">
        <f t="shared" si="10"/>
        <v>79.666666666666671</v>
      </c>
      <c r="Y13" s="588">
        <v>80</v>
      </c>
      <c r="Z13" s="475">
        <f t="shared" si="2"/>
        <v>84</v>
      </c>
      <c r="AA13" s="378" t="str">
        <f t="shared" si="3"/>
        <v>Menunjukkan penguasaan dalam mengubah petikan cerpen menjadi teks prosedur, mendapatkan informasi dari teks prosedur, menelaah teks prosedur berupa infografik,serta mempratikkan prosedur membuat poster.</v>
      </c>
      <c r="AB13" s="379" t="str">
        <f t="shared" si="4"/>
        <v>Perlu bantuan dalam memahami isi teks deskripsi, menggunakan konjungsi dalam teks deskripsi dan menyimak konjungsi dalam teks deskripsi, memahami sudut pandang dalam teks deskripsi.</v>
      </c>
      <c r="AD13" s="377">
        <f t="shared" si="5"/>
        <v>95</v>
      </c>
      <c r="AE13" s="377">
        <f t="shared" si="6"/>
        <v>85</v>
      </c>
      <c r="AF13" s="377">
        <f t="shared" si="7"/>
        <v>2</v>
      </c>
      <c r="AG13" s="377">
        <f t="shared" si="8"/>
        <v>1</v>
      </c>
      <c r="AI13" s="484"/>
    </row>
    <row r="14" spans="1:35" ht="30" customHeight="1" x14ac:dyDescent="0.25">
      <c r="A14" s="261"/>
      <c r="B14" s="373">
        <v>5</v>
      </c>
      <c r="C14" s="124">
        <f>Data!F9</f>
        <v>2086</v>
      </c>
      <c r="D14" s="154" t="str">
        <f>Data!G9</f>
        <v>0103867888</v>
      </c>
      <c r="E14" s="154" t="str">
        <f>Data!H9</f>
        <v>AYU SAFNA</v>
      </c>
      <c r="F14" s="586" t="str">
        <f>Data!I9</f>
        <v>P</v>
      </c>
      <c r="G14" s="588">
        <v>80</v>
      </c>
      <c r="H14" s="588">
        <v>90</v>
      </c>
      <c r="I14" s="588">
        <v>95</v>
      </c>
      <c r="J14" s="582"/>
      <c r="K14" s="582"/>
      <c r="L14" s="582"/>
      <c r="M14" s="582"/>
      <c r="N14" s="582"/>
      <c r="O14" s="588">
        <v>80</v>
      </c>
      <c r="P14" s="588">
        <v>76</v>
      </c>
      <c r="Q14" s="588">
        <v>78</v>
      </c>
      <c r="R14" s="473"/>
      <c r="S14" s="471"/>
      <c r="T14" s="472"/>
      <c r="U14" s="472"/>
      <c r="V14" s="472"/>
      <c r="W14" s="474">
        <f t="shared" si="9"/>
        <v>88.333333333333329</v>
      </c>
      <c r="X14" s="591">
        <f t="shared" si="10"/>
        <v>78</v>
      </c>
      <c r="Y14" s="588">
        <v>70</v>
      </c>
      <c r="Z14" s="475">
        <f t="shared" si="2"/>
        <v>79</v>
      </c>
      <c r="AA14" s="378" t="str">
        <f t="shared" si="3"/>
        <v>Menunjukkan penguasaan dalam memahami informasi dalam teks rekon, membedakan fakta, opini, dan asumsi dalam teks rekon.</v>
      </c>
      <c r="AB14" s="379" t="str">
        <f t="shared" si="4"/>
        <v>Perlu bantuan dalam memahami isi teks deskripsi, menggunakan konjungsi dalam teks deskripsi dan menyimak konjungsi dalam teks deskripsi, memahami sudut pandang dalam teks deskripsi.</v>
      </c>
      <c r="AD14" s="377">
        <f t="shared" si="5"/>
        <v>95</v>
      </c>
      <c r="AE14" s="377">
        <f t="shared" si="6"/>
        <v>80</v>
      </c>
      <c r="AF14" s="377">
        <f t="shared" si="7"/>
        <v>3</v>
      </c>
      <c r="AG14" s="377">
        <f t="shared" si="8"/>
        <v>1</v>
      </c>
    </row>
    <row r="15" spans="1:35" ht="30" customHeight="1" x14ac:dyDescent="0.25">
      <c r="A15" s="261"/>
      <c r="B15" s="373">
        <v>6</v>
      </c>
      <c r="C15" s="124">
        <f>Data!F10</f>
        <v>2089</v>
      </c>
      <c r="D15" s="154" t="str">
        <f>Data!G10</f>
        <v>3098656100</v>
      </c>
      <c r="E15" s="154" t="str">
        <f>Data!H10</f>
        <v>DEWI AYU NURHALIZA</v>
      </c>
      <c r="F15" s="586" t="str">
        <f>Data!I10</f>
        <v>P</v>
      </c>
      <c r="G15" s="588">
        <v>90</v>
      </c>
      <c r="H15" s="588">
        <v>90</v>
      </c>
      <c r="I15" s="588">
        <v>95</v>
      </c>
      <c r="J15" s="582"/>
      <c r="K15" s="582"/>
      <c r="L15" s="582"/>
      <c r="M15" s="582"/>
      <c r="N15" s="582"/>
      <c r="O15" s="588">
        <v>80</v>
      </c>
      <c r="P15" s="588">
        <v>76</v>
      </c>
      <c r="Q15" s="588">
        <v>78</v>
      </c>
      <c r="R15" s="473"/>
      <c r="S15" s="471"/>
      <c r="T15" s="472"/>
      <c r="U15" s="472"/>
      <c r="V15" s="472"/>
      <c r="W15" s="474">
        <f t="shared" si="9"/>
        <v>91.666666666666671</v>
      </c>
      <c r="X15" s="591">
        <f t="shared" si="10"/>
        <v>78</v>
      </c>
      <c r="Y15" s="588">
        <v>60</v>
      </c>
      <c r="Z15" s="475">
        <f t="shared" si="2"/>
        <v>77</v>
      </c>
      <c r="AA15" s="378" t="str">
        <f t="shared" si="3"/>
        <v>Menunjukkan penguasaan dalam memahami informasi dalam teks rekon, membedakan fakta, opini, dan asumsi dalam teks rekon.</v>
      </c>
      <c r="AB15" s="379" t="str">
        <f t="shared" si="4"/>
        <v>Perlu bantuan dalam memahami isi teks deskripsi, menggunakan konjungsi dalam teks deskripsi dan menyimak konjungsi dalam teks deskripsi, memahami sudut pandang dalam teks deskripsi.</v>
      </c>
      <c r="AD15" s="377">
        <f t="shared" si="5"/>
        <v>95</v>
      </c>
      <c r="AE15" s="377">
        <f t="shared" si="6"/>
        <v>90</v>
      </c>
      <c r="AF15" s="377">
        <f t="shared" si="7"/>
        <v>3</v>
      </c>
      <c r="AG15" s="377">
        <f t="shared" si="8"/>
        <v>1</v>
      </c>
    </row>
    <row r="16" spans="1:35" ht="30" customHeight="1" x14ac:dyDescent="0.25">
      <c r="A16" s="261"/>
      <c r="B16" s="373">
        <v>7</v>
      </c>
      <c r="C16" s="124">
        <f>Data!F11</f>
        <v>2115</v>
      </c>
      <c r="D16" s="154" t="str">
        <f>Data!G11</f>
        <v>0105966564</v>
      </c>
      <c r="E16" s="154" t="str">
        <f>Data!H11</f>
        <v xml:space="preserve">FADLY ARYA PUTRA </v>
      </c>
      <c r="F16" s="586" t="str">
        <f>Data!I11</f>
        <v>L</v>
      </c>
      <c r="G16" s="588">
        <v>90</v>
      </c>
      <c r="H16" s="588">
        <v>90</v>
      </c>
      <c r="I16" s="588">
        <v>90</v>
      </c>
      <c r="J16" s="582"/>
      <c r="K16" s="582"/>
      <c r="L16" s="582"/>
      <c r="M16" s="582"/>
      <c r="N16" s="582"/>
      <c r="O16" s="588">
        <v>80</v>
      </c>
      <c r="P16" s="588">
        <v>76</v>
      </c>
      <c r="Q16" s="588">
        <v>75</v>
      </c>
      <c r="R16" s="473"/>
      <c r="S16" s="471"/>
      <c r="T16" s="472"/>
      <c r="U16" s="472"/>
      <c r="V16" s="472"/>
      <c r="W16" s="474">
        <f t="shared" si="9"/>
        <v>90</v>
      </c>
      <c r="X16" s="591">
        <f t="shared" si="10"/>
        <v>77</v>
      </c>
      <c r="Y16" s="588">
        <v>60</v>
      </c>
      <c r="Z16" s="475">
        <f t="shared" si="2"/>
        <v>76</v>
      </c>
      <c r="AA16" s="378" t="str">
        <f t="shared" si="3"/>
        <v>Menunjukkan penguasaan dalam memahami isi teks deskripsi, menggunakan konjungsi dalam teks deskripsi dan menyimak konjungsi dalam teks deskripsi, memahami sudut pandang dalam teks deskripsi.</v>
      </c>
      <c r="AB16" s="379" t="str">
        <f t="shared" si="4"/>
        <v>Perlu bantuan dalam memahami isi teks deskripsi, menggunakan konjungsi dalam teks deskripsi dan menyimak konjungsi dalam teks deskripsi, memahami sudut pandang dalam teks deskripsi.</v>
      </c>
      <c r="AD16" s="377">
        <f t="shared" si="5"/>
        <v>90</v>
      </c>
      <c r="AE16" s="377">
        <f t="shared" si="6"/>
        <v>90</v>
      </c>
      <c r="AF16" s="377">
        <f t="shared" si="7"/>
        <v>1</v>
      </c>
      <c r="AG16" s="377">
        <f t="shared" si="8"/>
        <v>1</v>
      </c>
    </row>
    <row r="17" spans="1:33" ht="30" customHeight="1" x14ac:dyDescent="0.25">
      <c r="A17" s="261"/>
      <c r="B17" s="373">
        <v>8</v>
      </c>
      <c r="C17" s="124">
        <f>Data!F12</f>
        <v>2082</v>
      </c>
      <c r="D17" s="154" t="str">
        <f>Data!G12</f>
        <v>3092203012</v>
      </c>
      <c r="E17" s="154" t="str">
        <f>Data!H12</f>
        <v>ILHAM MAULANA</v>
      </c>
      <c r="F17" s="586" t="str">
        <f>Data!I12</f>
        <v>L</v>
      </c>
      <c r="G17" s="588">
        <v>80</v>
      </c>
      <c r="H17" s="588">
        <v>90</v>
      </c>
      <c r="I17" s="588">
        <v>90</v>
      </c>
      <c r="J17" s="582"/>
      <c r="K17" s="582"/>
      <c r="L17" s="582"/>
      <c r="M17" s="582"/>
      <c r="N17" s="582"/>
      <c r="O17" s="588">
        <v>80</v>
      </c>
      <c r="P17" s="588">
        <v>78</v>
      </c>
      <c r="Q17" s="588">
        <v>76</v>
      </c>
      <c r="R17" s="473"/>
      <c r="S17" s="471"/>
      <c r="T17" s="472"/>
      <c r="U17" s="472"/>
      <c r="V17" s="472"/>
      <c r="W17" s="474">
        <f t="shared" si="9"/>
        <v>86.666666666666671</v>
      </c>
      <c r="X17" s="591">
        <f t="shared" si="10"/>
        <v>78</v>
      </c>
      <c r="Y17" s="588">
        <v>64</v>
      </c>
      <c r="Z17" s="475">
        <f t="shared" si="2"/>
        <v>76</v>
      </c>
      <c r="AA17" s="378" t="str">
        <f t="shared" si="3"/>
        <v>Menunjukkan penguasaan dalam mengubah petikan cerpen menjadi teks prosedur, mendapatkan informasi dari teks prosedur, menelaah teks prosedur berupa infografik,serta mempratikkan prosedur membuat poster.</v>
      </c>
      <c r="AB17" s="379" t="str">
        <f t="shared" si="4"/>
        <v>Perlu bantuan dalam memahami isi teks deskripsi, menggunakan konjungsi dalam teks deskripsi dan menyimak konjungsi dalam teks deskripsi, memahami sudut pandang dalam teks deskripsi.</v>
      </c>
      <c r="AD17" s="377">
        <f t="shared" si="5"/>
        <v>90</v>
      </c>
      <c r="AE17" s="377">
        <f t="shared" si="6"/>
        <v>80</v>
      </c>
      <c r="AF17" s="377">
        <f t="shared" si="7"/>
        <v>2</v>
      </c>
      <c r="AG17" s="377">
        <f t="shared" si="8"/>
        <v>1</v>
      </c>
    </row>
    <row r="18" spans="1:33" ht="30" customHeight="1" x14ac:dyDescent="0.25">
      <c r="A18" s="261"/>
      <c r="B18" s="373">
        <v>9</v>
      </c>
      <c r="C18" s="124">
        <f>Data!F13</f>
        <v>2088</v>
      </c>
      <c r="D18" s="154" t="str">
        <f>Data!G13</f>
        <v>3106632526</v>
      </c>
      <c r="E18" s="154" t="str">
        <f>Data!H13</f>
        <v>INDAH VIOLAFITRA</v>
      </c>
      <c r="F18" s="586" t="str">
        <f>Data!I13</f>
        <v>P</v>
      </c>
      <c r="G18" s="588">
        <v>90</v>
      </c>
      <c r="H18" s="588">
        <v>90</v>
      </c>
      <c r="I18" s="588">
        <v>95</v>
      </c>
      <c r="J18" s="582"/>
      <c r="K18" s="582"/>
      <c r="L18" s="582"/>
      <c r="M18" s="582"/>
      <c r="N18" s="582"/>
      <c r="O18" s="588">
        <v>80</v>
      </c>
      <c r="P18" s="588">
        <v>76</v>
      </c>
      <c r="Q18" s="588">
        <v>77</v>
      </c>
      <c r="R18" s="473"/>
      <c r="S18" s="471"/>
      <c r="T18" s="472"/>
      <c r="U18" s="472"/>
      <c r="V18" s="472"/>
      <c r="W18" s="474">
        <f t="shared" si="9"/>
        <v>91.666666666666671</v>
      </c>
      <c r="X18" s="591">
        <f t="shared" si="10"/>
        <v>77.666666666666671</v>
      </c>
      <c r="Y18" s="588">
        <v>60</v>
      </c>
      <c r="Z18" s="475">
        <f t="shared" si="2"/>
        <v>76</v>
      </c>
      <c r="AA18" s="378" t="str">
        <f t="shared" si="3"/>
        <v>Menunjukkan penguasaan dalam memahami informasi dalam teks rekon, membedakan fakta, opini, dan asumsi dalam teks rekon.</v>
      </c>
      <c r="AB18" s="379" t="str">
        <f t="shared" si="4"/>
        <v>Perlu bantuan dalam memahami isi teks deskripsi, menggunakan konjungsi dalam teks deskripsi dan menyimak konjungsi dalam teks deskripsi, memahami sudut pandang dalam teks deskripsi.</v>
      </c>
      <c r="AD18" s="377">
        <f t="shared" si="5"/>
        <v>95</v>
      </c>
      <c r="AE18" s="377">
        <f t="shared" si="6"/>
        <v>90</v>
      </c>
      <c r="AF18" s="377">
        <f t="shared" si="7"/>
        <v>3</v>
      </c>
      <c r="AG18" s="377">
        <f t="shared" si="8"/>
        <v>1</v>
      </c>
    </row>
    <row r="19" spans="1:33" ht="30" customHeight="1" x14ac:dyDescent="0.25">
      <c r="A19" s="261"/>
      <c r="B19" s="373">
        <v>10</v>
      </c>
      <c r="C19" s="124">
        <f>Data!F14</f>
        <v>2109</v>
      </c>
      <c r="D19" s="154" t="str">
        <f>Data!G14</f>
        <v>3092608052</v>
      </c>
      <c r="E19" s="154" t="str">
        <f>Data!H14</f>
        <v>KEVIN FAHREZI</v>
      </c>
      <c r="F19" s="586" t="str">
        <f>Data!I14</f>
        <v>L</v>
      </c>
      <c r="G19" s="588">
        <v>82</v>
      </c>
      <c r="H19" s="588">
        <v>90</v>
      </c>
      <c r="I19" s="588">
        <v>95</v>
      </c>
      <c r="J19" s="582"/>
      <c r="K19" s="582"/>
      <c r="L19" s="582"/>
      <c r="M19" s="582"/>
      <c r="N19" s="582"/>
      <c r="O19" s="588">
        <v>80</v>
      </c>
      <c r="P19" s="588">
        <v>78</v>
      </c>
      <c r="Q19" s="588">
        <v>77</v>
      </c>
      <c r="R19" s="473"/>
      <c r="S19" s="471"/>
      <c r="T19" s="472"/>
      <c r="U19" s="472"/>
      <c r="V19" s="472"/>
      <c r="W19" s="474">
        <f t="shared" si="9"/>
        <v>89</v>
      </c>
      <c r="X19" s="591">
        <f t="shared" si="10"/>
        <v>78.333333333333329</v>
      </c>
      <c r="Y19" s="588">
        <v>72</v>
      </c>
      <c r="Z19" s="475">
        <f t="shared" si="2"/>
        <v>80</v>
      </c>
      <c r="AA19" s="378" t="str">
        <f t="shared" si="3"/>
        <v>Menunjukkan penguasaan dalam memahami informasi dalam teks rekon, membedakan fakta, opini, dan asumsi dalam teks rekon.</v>
      </c>
      <c r="AB19" s="379" t="str">
        <f t="shared" si="4"/>
        <v>Perlu bantuan dalam memahami isi teks deskripsi, menggunakan konjungsi dalam teks deskripsi dan menyimak konjungsi dalam teks deskripsi, memahami sudut pandang dalam teks deskripsi.</v>
      </c>
      <c r="AD19" s="377">
        <f t="shared" si="5"/>
        <v>95</v>
      </c>
      <c r="AE19" s="377">
        <f t="shared" si="6"/>
        <v>82</v>
      </c>
      <c r="AF19" s="377">
        <f t="shared" si="7"/>
        <v>3</v>
      </c>
      <c r="AG19" s="377">
        <f t="shared" si="8"/>
        <v>1</v>
      </c>
    </row>
    <row r="20" spans="1:33" ht="30" customHeight="1" x14ac:dyDescent="0.25">
      <c r="A20" s="261"/>
      <c r="B20" s="373">
        <v>11</v>
      </c>
      <c r="C20" s="124">
        <f>Data!F15</f>
        <v>2096</v>
      </c>
      <c r="D20" s="154" t="str">
        <f>Data!G15</f>
        <v>0107523037</v>
      </c>
      <c r="E20" s="154" t="str">
        <f>Data!H15</f>
        <v>M. IZAM AZMI</v>
      </c>
      <c r="F20" s="586" t="str">
        <f>Data!I15</f>
        <v>L</v>
      </c>
      <c r="G20" s="588">
        <v>90</v>
      </c>
      <c r="H20" s="588">
        <v>90</v>
      </c>
      <c r="I20" s="588">
        <v>95</v>
      </c>
      <c r="J20" s="582"/>
      <c r="K20" s="582"/>
      <c r="L20" s="582"/>
      <c r="M20" s="582"/>
      <c r="N20" s="582"/>
      <c r="O20" s="588">
        <v>80</v>
      </c>
      <c r="P20" s="588">
        <v>78</v>
      </c>
      <c r="Q20" s="588">
        <v>76</v>
      </c>
      <c r="R20" s="473"/>
      <c r="S20" s="471"/>
      <c r="T20" s="472"/>
      <c r="U20" s="472"/>
      <c r="V20" s="472"/>
      <c r="W20" s="474">
        <f t="shared" si="9"/>
        <v>91.666666666666671</v>
      </c>
      <c r="X20" s="591">
        <f t="shared" si="10"/>
        <v>78</v>
      </c>
      <c r="Y20" s="588">
        <v>58</v>
      </c>
      <c r="Z20" s="475">
        <f t="shared" si="2"/>
        <v>76</v>
      </c>
      <c r="AA20" s="378" t="str">
        <f t="shared" si="3"/>
        <v>Menunjukkan penguasaan dalam memahami informasi dalam teks rekon, membedakan fakta, opini, dan asumsi dalam teks rekon.</v>
      </c>
      <c r="AB20" s="379" t="str">
        <f t="shared" si="4"/>
        <v>Perlu bantuan dalam memahami isi teks deskripsi, menggunakan konjungsi dalam teks deskripsi dan menyimak konjungsi dalam teks deskripsi, memahami sudut pandang dalam teks deskripsi.</v>
      </c>
      <c r="AD20" s="377">
        <f t="shared" si="5"/>
        <v>95</v>
      </c>
      <c r="AE20" s="377">
        <f t="shared" si="6"/>
        <v>90</v>
      </c>
      <c r="AF20" s="377">
        <f t="shared" si="7"/>
        <v>3</v>
      </c>
      <c r="AG20" s="377">
        <f t="shared" si="8"/>
        <v>1</v>
      </c>
    </row>
    <row r="21" spans="1:33" ht="30" customHeight="1" x14ac:dyDescent="0.25">
      <c r="A21" s="261"/>
      <c r="B21" s="373">
        <v>12</v>
      </c>
      <c r="C21" s="124">
        <f>Data!F16</f>
        <v>2102</v>
      </c>
      <c r="D21" s="154" t="str">
        <f>Data!G16</f>
        <v>0104675982</v>
      </c>
      <c r="E21" s="154" t="str">
        <f>Data!H16</f>
        <v>M. RAFFY MAULA DANNY</v>
      </c>
      <c r="F21" s="586" t="str">
        <f>Data!I16</f>
        <v>L</v>
      </c>
      <c r="G21" s="588">
        <v>82</v>
      </c>
      <c r="H21" s="588">
        <v>90</v>
      </c>
      <c r="I21" s="588">
        <v>95</v>
      </c>
      <c r="J21" s="582"/>
      <c r="K21" s="582"/>
      <c r="L21" s="582"/>
      <c r="M21" s="582"/>
      <c r="N21" s="582"/>
      <c r="O21" s="588">
        <v>80</v>
      </c>
      <c r="P21" s="588">
        <v>78</v>
      </c>
      <c r="Q21" s="588">
        <v>77</v>
      </c>
      <c r="R21" s="473"/>
      <c r="S21" s="471"/>
      <c r="T21" s="472"/>
      <c r="U21" s="472"/>
      <c r="V21" s="472"/>
      <c r="W21" s="474">
        <f t="shared" si="9"/>
        <v>89</v>
      </c>
      <c r="X21" s="591">
        <f t="shared" si="10"/>
        <v>78.333333333333329</v>
      </c>
      <c r="Y21" s="588">
        <v>70</v>
      </c>
      <c r="Z21" s="475">
        <f t="shared" si="2"/>
        <v>79</v>
      </c>
      <c r="AA21" s="378" t="str">
        <f t="shared" si="3"/>
        <v>Menunjukkan penguasaan dalam memahami informasi dalam teks rekon, membedakan fakta, opini, dan asumsi dalam teks rekon.</v>
      </c>
      <c r="AB21" s="379" t="str">
        <f t="shared" si="4"/>
        <v>Perlu bantuan dalam memahami isi teks deskripsi, menggunakan konjungsi dalam teks deskripsi dan menyimak konjungsi dalam teks deskripsi, memahami sudut pandang dalam teks deskripsi.</v>
      </c>
      <c r="AD21" s="377">
        <f t="shared" si="5"/>
        <v>95</v>
      </c>
      <c r="AE21" s="377">
        <f t="shared" si="6"/>
        <v>82</v>
      </c>
      <c r="AF21" s="377">
        <f t="shared" si="7"/>
        <v>3</v>
      </c>
      <c r="AG21" s="377">
        <f t="shared" si="8"/>
        <v>1</v>
      </c>
    </row>
    <row r="22" spans="1:33" ht="30" customHeight="1" x14ac:dyDescent="0.25">
      <c r="A22" s="261"/>
      <c r="B22" s="373">
        <v>13</v>
      </c>
      <c r="C22" s="124">
        <f>Data!F17</f>
        <v>2090</v>
      </c>
      <c r="D22" s="154" t="str">
        <f>Data!G17</f>
        <v>3090477421</v>
      </c>
      <c r="E22" s="154" t="str">
        <f>Data!H17</f>
        <v>MARWAH RIANA</v>
      </c>
      <c r="F22" s="586" t="str">
        <f>Data!I17</f>
        <v>P</v>
      </c>
      <c r="G22" s="588">
        <v>85</v>
      </c>
      <c r="H22" s="588">
        <v>90</v>
      </c>
      <c r="I22" s="588">
        <v>95</v>
      </c>
      <c r="J22" s="582"/>
      <c r="K22" s="582"/>
      <c r="L22" s="582"/>
      <c r="M22" s="582"/>
      <c r="N22" s="582"/>
      <c r="O22" s="588">
        <v>80</v>
      </c>
      <c r="P22" s="588">
        <v>82</v>
      </c>
      <c r="Q22" s="588">
        <v>78</v>
      </c>
      <c r="R22" s="473"/>
      <c r="S22" s="471"/>
      <c r="T22" s="472"/>
      <c r="U22" s="472"/>
      <c r="V22" s="472"/>
      <c r="W22" s="474">
        <f t="shared" si="9"/>
        <v>90</v>
      </c>
      <c r="X22" s="591">
        <f t="shared" si="10"/>
        <v>80</v>
      </c>
      <c r="Y22" s="588">
        <v>78</v>
      </c>
      <c r="Z22" s="475">
        <f t="shared" si="2"/>
        <v>83</v>
      </c>
      <c r="AA22" s="378" t="str">
        <f t="shared" si="3"/>
        <v>Menunjukkan penguasaan dalam memahami informasi dalam teks rekon, membedakan fakta, opini, dan asumsi dalam teks rekon.</v>
      </c>
      <c r="AB22" s="379" t="str">
        <f t="shared" si="4"/>
        <v>Perlu bantuan dalam memahami isi teks deskripsi, menggunakan konjungsi dalam teks deskripsi dan menyimak konjungsi dalam teks deskripsi, memahami sudut pandang dalam teks deskripsi.</v>
      </c>
      <c r="AD22" s="377">
        <f t="shared" si="5"/>
        <v>95</v>
      </c>
      <c r="AE22" s="377">
        <f t="shared" si="6"/>
        <v>85</v>
      </c>
      <c r="AF22" s="377">
        <f t="shared" si="7"/>
        <v>3</v>
      </c>
      <c r="AG22" s="377">
        <f t="shared" si="8"/>
        <v>1</v>
      </c>
    </row>
    <row r="23" spans="1:33" ht="30" customHeight="1" x14ac:dyDescent="0.25">
      <c r="A23" s="261"/>
      <c r="B23" s="373">
        <v>14</v>
      </c>
      <c r="C23" s="124">
        <f>Data!F18</f>
        <v>2105</v>
      </c>
      <c r="D23" s="154" t="str">
        <f>Data!G18</f>
        <v>3086284599</v>
      </c>
      <c r="E23" s="154" t="str">
        <f>Data!H18</f>
        <v>MUH. SYIFA' BAYU AJI</v>
      </c>
      <c r="F23" s="586" t="str">
        <f>Data!I18</f>
        <v>L</v>
      </c>
      <c r="G23" s="588">
        <v>80</v>
      </c>
      <c r="H23" s="588">
        <v>90</v>
      </c>
      <c r="I23" s="588">
        <v>95</v>
      </c>
      <c r="J23" s="582"/>
      <c r="K23" s="582"/>
      <c r="L23" s="582"/>
      <c r="M23" s="582"/>
      <c r="N23" s="582"/>
      <c r="O23" s="588">
        <v>76</v>
      </c>
      <c r="P23" s="588">
        <v>76</v>
      </c>
      <c r="Q23" s="588">
        <v>76</v>
      </c>
      <c r="R23" s="473"/>
      <c r="S23" s="471"/>
      <c r="T23" s="472"/>
      <c r="U23" s="472"/>
      <c r="V23" s="472"/>
      <c r="W23" s="474">
        <f t="shared" si="9"/>
        <v>88.333333333333329</v>
      </c>
      <c r="X23" s="591">
        <f t="shared" si="10"/>
        <v>76</v>
      </c>
      <c r="Y23" s="588">
        <v>64</v>
      </c>
      <c r="Z23" s="475">
        <f t="shared" si="2"/>
        <v>76</v>
      </c>
      <c r="AA23" s="378" t="str">
        <f t="shared" si="3"/>
        <v>Menunjukkan penguasaan dalam memahami informasi dalam teks rekon, membedakan fakta, opini, dan asumsi dalam teks rekon.</v>
      </c>
      <c r="AB23" s="379" t="str">
        <f t="shared" si="4"/>
        <v>Perlu bantuan dalam memahami isi teks deskripsi, menggunakan konjungsi dalam teks deskripsi dan menyimak konjungsi dalam teks deskripsi, memahami sudut pandang dalam teks deskripsi.</v>
      </c>
      <c r="AD23" s="377">
        <f t="shared" si="5"/>
        <v>95</v>
      </c>
      <c r="AE23" s="377">
        <f t="shared" si="6"/>
        <v>80</v>
      </c>
      <c r="AF23" s="377">
        <f t="shared" si="7"/>
        <v>3</v>
      </c>
      <c r="AG23" s="377">
        <f t="shared" si="8"/>
        <v>1</v>
      </c>
    </row>
    <row r="24" spans="1:33" ht="30" customHeight="1" x14ac:dyDescent="0.25">
      <c r="A24" s="261"/>
      <c r="B24" s="373">
        <v>15</v>
      </c>
      <c r="C24" s="124">
        <f>Data!F19</f>
        <v>2079</v>
      </c>
      <c r="D24" s="154" t="str">
        <f>Data!G19</f>
        <v>0102646736</v>
      </c>
      <c r="E24" s="154" t="str">
        <f>Data!H19</f>
        <v>MUHAMMAD FATIKHUL ILMI</v>
      </c>
      <c r="F24" s="586" t="str">
        <f>Data!I19</f>
        <v>L</v>
      </c>
      <c r="G24" s="588">
        <v>85</v>
      </c>
      <c r="H24" s="588">
        <v>90</v>
      </c>
      <c r="I24" s="588">
        <v>95</v>
      </c>
      <c r="J24" s="582"/>
      <c r="K24" s="582"/>
      <c r="L24" s="582"/>
      <c r="M24" s="582"/>
      <c r="N24" s="582"/>
      <c r="O24" s="588">
        <v>80</v>
      </c>
      <c r="P24" s="588">
        <v>77</v>
      </c>
      <c r="Q24" s="588">
        <v>76</v>
      </c>
      <c r="R24" s="473"/>
      <c r="S24" s="471"/>
      <c r="T24" s="472"/>
      <c r="U24" s="472"/>
      <c r="V24" s="472"/>
      <c r="W24" s="474">
        <f t="shared" si="9"/>
        <v>90</v>
      </c>
      <c r="X24" s="591">
        <f t="shared" si="10"/>
        <v>77.666666666666671</v>
      </c>
      <c r="Y24" s="588">
        <v>70</v>
      </c>
      <c r="Z24" s="475">
        <f t="shared" si="2"/>
        <v>79</v>
      </c>
      <c r="AA24" s="378" t="str">
        <f t="shared" si="3"/>
        <v>Menunjukkan penguasaan dalam memahami informasi dalam teks rekon, membedakan fakta, opini, dan asumsi dalam teks rekon.</v>
      </c>
      <c r="AB24" s="379" t="str">
        <f t="shared" si="4"/>
        <v>Perlu bantuan dalam memahami isi teks deskripsi, menggunakan konjungsi dalam teks deskripsi dan menyimak konjungsi dalam teks deskripsi, memahami sudut pandang dalam teks deskripsi.</v>
      </c>
      <c r="AD24" s="377">
        <f t="shared" si="5"/>
        <v>95</v>
      </c>
      <c r="AE24" s="377">
        <f t="shared" si="6"/>
        <v>85</v>
      </c>
      <c r="AF24" s="377">
        <f t="shared" si="7"/>
        <v>3</v>
      </c>
      <c r="AG24" s="377">
        <f t="shared" si="8"/>
        <v>1</v>
      </c>
    </row>
    <row r="25" spans="1:33" ht="30" customHeight="1" x14ac:dyDescent="0.25">
      <c r="A25" s="261"/>
      <c r="B25" s="373">
        <v>16</v>
      </c>
      <c r="C25" s="124">
        <f>Data!F20</f>
        <v>2106</v>
      </c>
      <c r="D25" s="154" t="str">
        <f>Data!G20</f>
        <v>3117077014</v>
      </c>
      <c r="E25" s="154" t="str">
        <f>Data!H20</f>
        <v>MUHAMMAD RAZIF KASYAFANI</v>
      </c>
      <c r="F25" s="586" t="str">
        <f>Data!I20</f>
        <v>L</v>
      </c>
      <c r="G25" s="588">
        <v>90</v>
      </c>
      <c r="H25" s="588">
        <v>90</v>
      </c>
      <c r="I25" s="588">
        <v>86</v>
      </c>
      <c r="J25" s="582"/>
      <c r="K25" s="582"/>
      <c r="L25" s="582"/>
      <c r="M25" s="582"/>
      <c r="N25" s="582"/>
      <c r="O25" s="588">
        <v>80</v>
      </c>
      <c r="P25" s="588">
        <v>76</v>
      </c>
      <c r="Q25" s="588">
        <v>78</v>
      </c>
      <c r="R25" s="473"/>
      <c r="S25" s="471"/>
      <c r="T25" s="472"/>
      <c r="U25" s="472"/>
      <c r="V25" s="472"/>
      <c r="W25" s="474">
        <f t="shared" si="9"/>
        <v>88.666666666666671</v>
      </c>
      <c r="X25" s="591">
        <f t="shared" si="10"/>
        <v>78</v>
      </c>
      <c r="Y25" s="588">
        <v>60</v>
      </c>
      <c r="Z25" s="475">
        <f t="shared" si="2"/>
        <v>76</v>
      </c>
      <c r="AA25" s="378" t="str">
        <f t="shared" si="3"/>
        <v>Menunjukkan penguasaan dalam memahami isi teks deskripsi, menggunakan konjungsi dalam teks deskripsi dan menyimak konjungsi dalam teks deskripsi, memahami sudut pandang dalam teks deskripsi.</v>
      </c>
      <c r="AB25" s="379" t="str">
        <f t="shared" si="4"/>
        <v>Perlu bantuan dalam memahami informasi dalam teks rekon, membedakan fakta, opini, dan asumsi dalam teks rekon.</v>
      </c>
      <c r="AD25" s="377">
        <f t="shared" si="5"/>
        <v>90</v>
      </c>
      <c r="AE25" s="377">
        <f t="shared" si="6"/>
        <v>86</v>
      </c>
      <c r="AF25" s="377">
        <f t="shared" si="7"/>
        <v>1</v>
      </c>
      <c r="AG25" s="377">
        <f t="shared" si="8"/>
        <v>3</v>
      </c>
    </row>
    <row r="26" spans="1:33" ht="30" customHeight="1" x14ac:dyDescent="0.25">
      <c r="A26" s="261"/>
      <c r="B26" s="373">
        <v>17</v>
      </c>
      <c r="C26" s="124">
        <f>Data!F21</f>
        <v>2092</v>
      </c>
      <c r="D26" s="154" t="str">
        <f>Data!G21</f>
        <v>3098715690</v>
      </c>
      <c r="E26" s="154" t="str">
        <f>Data!H21</f>
        <v>NAZILATUN NIKMAH</v>
      </c>
      <c r="F26" s="586" t="str">
        <f>Data!I21</f>
        <v>P</v>
      </c>
      <c r="G26" s="588">
        <v>80</v>
      </c>
      <c r="H26" s="588">
        <v>90</v>
      </c>
      <c r="I26" s="588">
        <v>88</v>
      </c>
      <c r="J26" s="582"/>
      <c r="K26" s="582"/>
      <c r="L26" s="582"/>
      <c r="M26" s="582"/>
      <c r="N26" s="582"/>
      <c r="O26" s="588">
        <v>80</v>
      </c>
      <c r="P26" s="588">
        <v>80</v>
      </c>
      <c r="Q26" s="588">
        <v>78</v>
      </c>
      <c r="R26" s="473"/>
      <c r="S26" s="471"/>
      <c r="T26" s="472"/>
      <c r="U26" s="472"/>
      <c r="V26" s="472"/>
      <c r="W26" s="474">
        <f t="shared" si="9"/>
        <v>86</v>
      </c>
      <c r="X26" s="591">
        <f t="shared" si="10"/>
        <v>79.333333333333329</v>
      </c>
      <c r="Y26" s="588">
        <v>77</v>
      </c>
      <c r="Z26" s="475">
        <f t="shared" si="2"/>
        <v>81</v>
      </c>
      <c r="AA26" s="378" t="str">
        <f t="shared" si="3"/>
        <v>Menunjukkan penguasaan dalam mengubah petikan cerpen menjadi teks prosedur, mendapatkan informasi dari teks prosedur, menelaah teks prosedur berupa infografik,serta mempratikkan prosedur membuat poster.</v>
      </c>
      <c r="AB26" s="379" t="str">
        <f t="shared" si="4"/>
        <v>Perlu bantuan dalam memahami isi teks deskripsi, menggunakan konjungsi dalam teks deskripsi dan menyimak konjungsi dalam teks deskripsi, memahami sudut pandang dalam teks deskripsi.</v>
      </c>
      <c r="AD26" s="377">
        <f t="shared" si="5"/>
        <v>90</v>
      </c>
      <c r="AE26" s="377">
        <f t="shared" si="6"/>
        <v>80</v>
      </c>
      <c r="AF26" s="377">
        <f t="shared" si="7"/>
        <v>2</v>
      </c>
      <c r="AG26" s="377">
        <f t="shared" si="8"/>
        <v>1</v>
      </c>
    </row>
    <row r="27" spans="1:33" ht="30" customHeight="1" x14ac:dyDescent="0.25">
      <c r="A27" s="261"/>
      <c r="B27" s="373">
        <v>18</v>
      </c>
      <c r="C27" s="124">
        <f>Data!F22</f>
        <v>2114</v>
      </c>
      <c r="D27" s="154" t="str">
        <f>Data!G22</f>
        <v>0095372418</v>
      </c>
      <c r="E27" s="154" t="str">
        <f>Data!H22</f>
        <v>NIRMALA MAHARANI</v>
      </c>
      <c r="F27" s="586" t="str">
        <f>Data!I22</f>
        <v>P</v>
      </c>
      <c r="G27" s="588">
        <v>82</v>
      </c>
      <c r="H27" s="588">
        <v>90</v>
      </c>
      <c r="I27" s="588">
        <v>95</v>
      </c>
      <c r="J27" s="582"/>
      <c r="K27" s="582"/>
      <c r="L27" s="582"/>
      <c r="M27" s="582"/>
      <c r="N27" s="582"/>
      <c r="O27" s="588">
        <v>80</v>
      </c>
      <c r="P27" s="588">
        <v>78</v>
      </c>
      <c r="Q27" s="588">
        <v>77</v>
      </c>
      <c r="R27" s="473"/>
      <c r="S27" s="471"/>
      <c r="T27" s="472"/>
      <c r="U27" s="472"/>
      <c r="V27" s="472"/>
      <c r="W27" s="474">
        <f t="shared" si="9"/>
        <v>89</v>
      </c>
      <c r="X27" s="591">
        <f t="shared" si="10"/>
        <v>78.333333333333329</v>
      </c>
      <c r="Y27" s="588">
        <v>70</v>
      </c>
      <c r="Z27" s="475">
        <f t="shared" si="2"/>
        <v>79</v>
      </c>
      <c r="AA27" s="378" t="str">
        <f t="shared" si="3"/>
        <v>Menunjukkan penguasaan dalam memahami informasi dalam teks rekon, membedakan fakta, opini, dan asumsi dalam teks rekon.</v>
      </c>
      <c r="AB27" s="379" t="str">
        <f t="shared" si="4"/>
        <v>Perlu bantuan dalam memahami isi teks deskripsi, menggunakan konjungsi dalam teks deskripsi dan menyimak konjungsi dalam teks deskripsi, memahami sudut pandang dalam teks deskripsi.</v>
      </c>
      <c r="AD27" s="377">
        <f t="shared" si="5"/>
        <v>95</v>
      </c>
      <c r="AE27" s="377">
        <f t="shared" si="6"/>
        <v>82</v>
      </c>
      <c r="AF27" s="377">
        <f t="shared" si="7"/>
        <v>3</v>
      </c>
      <c r="AG27" s="377">
        <f t="shared" si="8"/>
        <v>1</v>
      </c>
    </row>
    <row r="28" spans="1:33" ht="30" customHeight="1" x14ac:dyDescent="0.25">
      <c r="A28" s="261"/>
      <c r="B28" s="373">
        <v>19</v>
      </c>
      <c r="C28" s="124">
        <f>Data!F23</f>
        <v>2149</v>
      </c>
      <c r="D28" s="154" t="str">
        <f>Data!G23</f>
        <v>3100029460</v>
      </c>
      <c r="E28" s="154" t="str">
        <f>Data!H23</f>
        <v>NOR ALIA SILFA</v>
      </c>
      <c r="F28" s="586" t="str">
        <f>Data!I23</f>
        <v>P</v>
      </c>
      <c r="G28" s="588">
        <v>90</v>
      </c>
      <c r="H28" s="588">
        <v>88</v>
      </c>
      <c r="I28" s="588">
        <v>90</v>
      </c>
      <c r="J28" s="582"/>
      <c r="K28" s="582"/>
      <c r="L28" s="582"/>
      <c r="M28" s="582"/>
      <c r="N28" s="582"/>
      <c r="O28" s="588">
        <v>80</v>
      </c>
      <c r="P28" s="588">
        <v>76</v>
      </c>
      <c r="Q28" s="588">
        <v>76</v>
      </c>
      <c r="R28" s="473"/>
      <c r="S28" s="471"/>
      <c r="T28" s="472"/>
      <c r="U28" s="472"/>
      <c r="V28" s="472"/>
      <c r="W28" s="474">
        <f t="shared" si="9"/>
        <v>89.333333333333329</v>
      </c>
      <c r="X28" s="591">
        <f t="shared" si="10"/>
        <v>77.333333333333329</v>
      </c>
      <c r="Y28" s="588">
        <v>60</v>
      </c>
      <c r="Z28" s="475">
        <f t="shared" si="2"/>
        <v>76</v>
      </c>
      <c r="AA28" s="378" t="str">
        <f t="shared" si="3"/>
        <v>Menunjukkan penguasaan dalam memahami isi teks deskripsi, menggunakan konjungsi dalam teks deskripsi dan menyimak konjungsi dalam teks deskripsi, memahami sudut pandang dalam teks deskripsi.</v>
      </c>
      <c r="AB28" s="379" t="str">
        <f t="shared" si="4"/>
        <v>Perlu bantuan dalam mengubah petikan cerpen menjadi teks prosedur, mendapatkan informasi dari teks prosedur, menelaah teks prosedur berupa infografik,serta mempratikkan prosedur membuat poster.</v>
      </c>
      <c r="AD28" s="377">
        <f t="shared" si="5"/>
        <v>90</v>
      </c>
      <c r="AE28" s="377">
        <f t="shared" si="6"/>
        <v>88</v>
      </c>
      <c r="AF28" s="377">
        <f t="shared" si="7"/>
        <v>1</v>
      </c>
      <c r="AG28" s="377">
        <f t="shared" si="8"/>
        <v>2</v>
      </c>
    </row>
    <row r="29" spans="1:33" ht="30" customHeight="1" x14ac:dyDescent="0.25">
      <c r="A29" s="261"/>
      <c r="B29" s="373">
        <v>20</v>
      </c>
      <c r="C29" s="124">
        <f>Data!F24</f>
        <v>2110</v>
      </c>
      <c r="D29" s="154" t="str">
        <f>Data!G24</f>
        <v>0098467142</v>
      </c>
      <c r="E29" s="154" t="str">
        <f>Data!H24</f>
        <v>NUR MUTIA</v>
      </c>
      <c r="F29" s="586" t="str">
        <f>Data!I24</f>
        <v>P</v>
      </c>
      <c r="G29" s="588">
        <v>80</v>
      </c>
      <c r="H29" s="588">
        <v>76</v>
      </c>
      <c r="I29" s="588">
        <v>90</v>
      </c>
      <c r="J29" s="582"/>
      <c r="K29" s="582"/>
      <c r="L29" s="582"/>
      <c r="M29" s="582"/>
      <c r="N29" s="582"/>
      <c r="O29" s="588">
        <v>80</v>
      </c>
      <c r="P29" s="588">
        <v>76</v>
      </c>
      <c r="Q29" s="588">
        <v>76</v>
      </c>
      <c r="R29" s="473"/>
      <c r="S29" s="471"/>
      <c r="T29" s="472"/>
      <c r="U29" s="472"/>
      <c r="V29" s="472"/>
      <c r="W29" s="474">
        <f t="shared" si="9"/>
        <v>82</v>
      </c>
      <c r="X29" s="591">
        <f t="shared" si="10"/>
        <v>77.333333333333329</v>
      </c>
      <c r="Y29" s="588">
        <v>69</v>
      </c>
      <c r="Z29" s="475">
        <f t="shared" si="2"/>
        <v>76</v>
      </c>
      <c r="AA29" s="378" t="str">
        <f t="shared" si="3"/>
        <v>Menunjukkan penguasaan dalam memahami informasi dalam teks rekon, membedakan fakta, opini, dan asumsi dalam teks rekon.</v>
      </c>
      <c r="AB29" s="379" t="str">
        <f t="shared" si="4"/>
        <v>Perlu bantuan dalam mengubah petikan cerpen menjadi teks prosedur, mendapatkan informasi dari teks prosedur, menelaah teks prosedur berupa infografik,serta mempratikkan prosedur membuat poster.</v>
      </c>
      <c r="AD29" s="377">
        <f t="shared" si="5"/>
        <v>90</v>
      </c>
      <c r="AE29" s="377">
        <f t="shared" si="6"/>
        <v>76</v>
      </c>
      <c r="AF29" s="377">
        <f t="shared" si="7"/>
        <v>3</v>
      </c>
      <c r="AG29" s="377">
        <f t="shared" si="8"/>
        <v>2</v>
      </c>
    </row>
    <row r="30" spans="1:33" ht="30" customHeight="1" x14ac:dyDescent="0.25">
      <c r="A30" s="261"/>
      <c r="B30" s="373">
        <v>21</v>
      </c>
      <c r="C30" s="124">
        <f>Data!F25</f>
        <v>2098</v>
      </c>
      <c r="D30" s="154" t="str">
        <f>Data!G25</f>
        <v>3101119122</v>
      </c>
      <c r="E30" s="154" t="str">
        <f>Data!H25</f>
        <v>ROHMAT HIDAYAT</v>
      </c>
      <c r="F30" s="586" t="str">
        <f>Data!I25</f>
        <v>L</v>
      </c>
      <c r="G30" s="588">
        <v>90</v>
      </c>
      <c r="H30" s="588">
        <v>95</v>
      </c>
      <c r="I30" s="588">
        <v>90</v>
      </c>
      <c r="J30" s="582"/>
      <c r="K30" s="582"/>
      <c r="L30" s="582"/>
      <c r="M30" s="582"/>
      <c r="N30" s="582"/>
      <c r="O30" s="588">
        <v>80</v>
      </c>
      <c r="P30" s="588">
        <v>76</v>
      </c>
      <c r="Q30" s="588">
        <v>76</v>
      </c>
      <c r="R30" s="473"/>
      <c r="S30" s="471"/>
      <c r="T30" s="472"/>
      <c r="U30" s="472"/>
      <c r="V30" s="472"/>
      <c r="W30" s="474">
        <f t="shared" si="9"/>
        <v>91.666666666666671</v>
      </c>
      <c r="X30" s="591">
        <f t="shared" si="10"/>
        <v>77.333333333333329</v>
      </c>
      <c r="Y30" s="588">
        <v>60</v>
      </c>
      <c r="Z30" s="475">
        <f t="shared" si="2"/>
        <v>76</v>
      </c>
      <c r="AA30" s="378" t="str">
        <f t="shared" si="3"/>
        <v>Menunjukkan penguasaan dalam mengubah petikan cerpen menjadi teks prosedur, mendapatkan informasi dari teks prosedur, menelaah teks prosedur berupa infografik,serta mempratikkan prosedur membuat poster.</v>
      </c>
      <c r="AB30" s="379" t="str">
        <f t="shared" si="4"/>
        <v>Perlu bantuan dalam memahami isi teks deskripsi, menggunakan konjungsi dalam teks deskripsi dan menyimak konjungsi dalam teks deskripsi, memahami sudut pandang dalam teks deskripsi.</v>
      </c>
      <c r="AD30" s="377">
        <f t="shared" si="5"/>
        <v>95</v>
      </c>
      <c r="AE30" s="377">
        <f t="shared" si="6"/>
        <v>90</v>
      </c>
      <c r="AF30" s="377">
        <f t="shared" si="7"/>
        <v>2</v>
      </c>
      <c r="AG30" s="377">
        <f t="shared" si="8"/>
        <v>1</v>
      </c>
    </row>
    <row r="31" spans="1:33" ht="30" customHeight="1" x14ac:dyDescent="0.25">
      <c r="A31" s="261"/>
      <c r="B31" s="373">
        <v>22</v>
      </c>
      <c r="C31" s="124">
        <f>Data!F26</f>
        <v>2080</v>
      </c>
      <c r="D31" s="154" t="str">
        <f>Data!G26</f>
        <v>0091657289</v>
      </c>
      <c r="E31" s="154" t="str">
        <f>Data!H26</f>
        <v>SABRINA OKTAVIANI</v>
      </c>
      <c r="F31" s="586" t="str">
        <f>Data!I26</f>
        <v>P</v>
      </c>
      <c r="G31" s="588">
        <v>90</v>
      </c>
      <c r="H31" s="588">
        <v>95</v>
      </c>
      <c r="I31" s="588">
        <v>90</v>
      </c>
      <c r="J31" s="582"/>
      <c r="K31" s="582"/>
      <c r="L31" s="582"/>
      <c r="M31" s="582"/>
      <c r="N31" s="582"/>
      <c r="O31" s="588">
        <v>80</v>
      </c>
      <c r="P31" s="588">
        <v>78</v>
      </c>
      <c r="Q31" s="588">
        <v>76</v>
      </c>
      <c r="R31" s="473"/>
      <c r="S31" s="471"/>
      <c r="T31" s="472"/>
      <c r="U31" s="472"/>
      <c r="V31" s="472"/>
      <c r="W31" s="474">
        <f t="shared" si="9"/>
        <v>91.666666666666671</v>
      </c>
      <c r="X31" s="591">
        <f t="shared" si="10"/>
        <v>78</v>
      </c>
      <c r="Y31" s="588">
        <v>58</v>
      </c>
      <c r="Z31" s="475">
        <f t="shared" si="2"/>
        <v>76</v>
      </c>
      <c r="AA31" s="378" t="str">
        <f t="shared" si="3"/>
        <v>Menunjukkan penguasaan dalam mengubah petikan cerpen menjadi teks prosedur, mendapatkan informasi dari teks prosedur, menelaah teks prosedur berupa infografik,serta mempratikkan prosedur membuat poster.</v>
      </c>
      <c r="AB31" s="379" t="str">
        <f t="shared" si="4"/>
        <v>Perlu bantuan dalam memahami isi teks deskripsi, menggunakan konjungsi dalam teks deskripsi dan menyimak konjungsi dalam teks deskripsi, memahami sudut pandang dalam teks deskripsi.</v>
      </c>
      <c r="AD31" s="377">
        <f t="shared" si="5"/>
        <v>95</v>
      </c>
      <c r="AE31" s="377">
        <f t="shared" si="6"/>
        <v>90</v>
      </c>
      <c r="AF31" s="377">
        <f t="shared" si="7"/>
        <v>2</v>
      </c>
      <c r="AG31" s="377">
        <f t="shared" si="8"/>
        <v>1</v>
      </c>
    </row>
    <row r="32" spans="1:33" s="512" customFormat="1" ht="30" customHeight="1" x14ac:dyDescent="0.25">
      <c r="A32" s="261"/>
      <c r="B32" s="373">
        <v>23</v>
      </c>
      <c r="C32" s="124">
        <f>Data!F27</f>
        <v>2101</v>
      </c>
      <c r="D32" s="154" t="str">
        <f>Data!G27</f>
        <v>0072355816</v>
      </c>
      <c r="E32" s="154" t="str">
        <f>Data!H27</f>
        <v>TRI MULIA SAPUTRA</v>
      </c>
      <c r="F32" s="586" t="str">
        <f>Data!I27</f>
        <v>L</v>
      </c>
      <c r="G32" s="588">
        <v>90</v>
      </c>
      <c r="H32" s="588">
        <v>76</v>
      </c>
      <c r="I32" s="588" t="s">
        <v>470</v>
      </c>
      <c r="J32" s="582"/>
      <c r="K32" s="582"/>
      <c r="L32" s="582"/>
      <c r="M32" s="582"/>
      <c r="N32" s="582"/>
      <c r="O32" s="588">
        <v>80</v>
      </c>
      <c r="P32" s="588">
        <v>85</v>
      </c>
      <c r="Q32" s="588">
        <v>78</v>
      </c>
      <c r="R32" s="473"/>
      <c r="S32" s="471"/>
      <c r="T32" s="472"/>
      <c r="U32" s="472"/>
      <c r="V32" s="472"/>
      <c r="W32" s="474">
        <f t="shared" si="9"/>
        <v>83</v>
      </c>
      <c r="X32" s="591">
        <f t="shared" si="10"/>
        <v>81</v>
      </c>
      <c r="Y32" s="588">
        <v>80</v>
      </c>
      <c r="Z32" s="475">
        <f t="shared" si="2"/>
        <v>81</v>
      </c>
      <c r="AA32" s="378" t="str">
        <f t="shared" si="3"/>
        <v>Menunjukkan penguasaan dalam memahami isi teks deskripsi, menggunakan konjungsi dalam teks deskripsi dan menyimak konjungsi dalam teks deskripsi, memahami sudut pandang dalam teks deskripsi.</v>
      </c>
      <c r="AB32" s="379" t="str">
        <f t="shared" si="4"/>
        <v>Perlu bantuan dalam mengubah petikan cerpen menjadi teks prosedur, mendapatkan informasi dari teks prosedur, menelaah teks prosedur berupa infografik,serta mempratikkan prosedur membuat poster.</v>
      </c>
      <c r="AD32" s="377">
        <f t="shared" si="5"/>
        <v>90</v>
      </c>
      <c r="AE32" s="377">
        <f t="shared" si="6"/>
        <v>76</v>
      </c>
      <c r="AF32" s="377">
        <f t="shared" si="7"/>
        <v>1</v>
      </c>
      <c r="AG32" s="377">
        <f t="shared" si="8"/>
        <v>2</v>
      </c>
    </row>
    <row r="33" spans="1:33" s="512" customFormat="1" ht="30" customHeight="1" x14ac:dyDescent="0.25">
      <c r="A33" s="261"/>
      <c r="B33" s="373">
        <v>24</v>
      </c>
      <c r="C33" s="124"/>
      <c r="D33" s="154"/>
      <c r="E33" s="154"/>
      <c r="F33" s="154"/>
      <c r="G33" s="501"/>
      <c r="H33" s="501"/>
      <c r="I33" s="477"/>
      <c r="J33" s="477"/>
      <c r="K33" s="477"/>
      <c r="L33" s="477"/>
      <c r="M33" s="477"/>
      <c r="N33" s="477"/>
      <c r="O33" s="502"/>
      <c r="P33" s="501"/>
      <c r="Q33" s="501"/>
      <c r="R33" s="471"/>
      <c r="S33" s="471"/>
      <c r="T33" s="472"/>
      <c r="U33" s="472"/>
      <c r="V33" s="472"/>
      <c r="W33" s="474" t="e">
        <f t="shared" si="9"/>
        <v>#DIV/0!</v>
      </c>
      <c r="X33" s="474" t="e">
        <f t="shared" si="10"/>
        <v>#DIV/0!</v>
      </c>
      <c r="Y33" s="501"/>
      <c r="Z33" s="475" t="str">
        <f t="shared" si="2"/>
        <v/>
      </c>
      <c r="AA33" s="378" t="str">
        <f t="shared" si="3"/>
        <v/>
      </c>
      <c r="AB33" s="379" t="str">
        <f t="shared" si="4"/>
        <v/>
      </c>
      <c r="AD33" s="377">
        <f t="shared" si="5"/>
        <v>0</v>
      </c>
      <c r="AE33" s="377">
        <f t="shared" si="6"/>
        <v>0</v>
      </c>
      <c r="AF33" s="377" t="e">
        <f t="shared" si="7"/>
        <v>#N/A</v>
      </c>
      <c r="AG33" s="377" t="e">
        <f t="shared" si="8"/>
        <v>#N/A</v>
      </c>
    </row>
    <row r="34" spans="1:33" s="512" customFormat="1" ht="30" customHeight="1" x14ac:dyDescent="0.25">
      <c r="A34" s="261"/>
      <c r="B34" s="373">
        <v>25</v>
      </c>
      <c r="C34" s="124"/>
      <c r="D34" s="154"/>
      <c r="E34" s="154"/>
      <c r="F34" s="154"/>
      <c r="G34" s="471"/>
      <c r="H34" s="471"/>
      <c r="I34" s="472"/>
      <c r="J34" s="472"/>
      <c r="K34" s="472"/>
      <c r="L34" s="472"/>
      <c r="M34" s="472"/>
      <c r="N34" s="472"/>
      <c r="O34" s="473"/>
      <c r="P34" s="471"/>
      <c r="Q34" s="471"/>
      <c r="R34" s="471"/>
      <c r="S34" s="471"/>
      <c r="T34" s="472"/>
      <c r="U34" s="472"/>
      <c r="V34" s="472"/>
      <c r="W34" s="474" t="e">
        <f t="shared" si="9"/>
        <v>#DIV/0!</v>
      </c>
      <c r="X34" s="474" t="e">
        <f t="shared" si="10"/>
        <v>#DIV/0!</v>
      </c>
      <c r="Y34" s="471"/>
      <c r="Z34" s="475" t="str">
        <f t="shared" si="2"/>
        <v/>
      </c>
      <c r="AA34" s="378" t="str">
        <f t="shared" si="3"/>
        <v/>
      </c>
      <c r="AB34" s="379" t="str">
        <f t="shared" si="4"/>
        <v/>
      </c>
      <c r="AD34" s="377">
        <f t="shared" si="5"/>
        <v>0</v>
      </c>
      <c r="AE34" s="377">
        <f t="shared" si="6"/>
        <v>0</v>
      </c>
      <c r="AF34" s="377" t="e">
        <f t="shared" si="7"/>
        <v>#N/A</v>
      </c>
      <c r="AG34" s="377" t="e">
        <f t="shared" si="8"/>
        <v>#N/A</v>
      </c>
    </row>
    <row r="35" spans="1:33" s="512" customFormat="1" ht="30" customHeight="1" x14ac:dyDescent="0.25">
      <c r="A35" s="261"/>
      <c r="B35" s="373">
        <v>26</v>
      </c>
      <c r="C35" s="124"/>
      <c r="D35" s="154"/>
      <c r="E35" s="154"/>
      <c r="F35" s="154"/>
      <c r="G35" s="471"/>
      <c r="H35" s="471"/>
      <c r="I35" s="472"/>
      <c r="J35" s="472"/>
      <c r="K35" s="472"/>
      <c r="L35" s="472"/>
      <c r="M35" s="472"/>
      <c r="N35" s="472"/>
      <c r="O35" s="473"/>
      <c r="P35" s="471"/>
      <c r="Q35" s="471"/>
      <c r="R35" s="471"/>
      <c r="S35" s="471"/>
      <c r="T35" s="472"/>
      <c r="U35" s="472"/>
      <c r="V35" s="472"/>
      <c r="W35" s="474" t="e">
        <f t="shared" si="9"/>
        <v>#DIV/0!</v>
      </c>
      <c r="X35" s="474" t="e">
        <f t="shared" si="10"/>
        <v>#DIV/0!</v>
      </c>
      <c r="Y35" s="471"/>
      <c r="Z35" s="475" t="str">
        <f t="shared" si="2"/>
        <v/>
      </c>
      <c r="AA35" s="378" t="str">
        <f t="shared" si="3"/>
        <v/>
      </c>
      <c r="AB35" s="379" t="str">
        <f t="shared" si="4"/>
        <v/>
      </c>
      <c r="AD35" s="377">
        <f t="shared" si="5"/>
        <v>0</v>
      </c>
      <c r="AE35" s="377">
        <f t="shared" si="6"/>
        <v>0</v>
      </c>
      <c r="AF35" s="377" t="e">
        <f t="shared" si="7"/>
        <v>#N/A</v>
      </c>
      <c r="AG35" s="377" t="e">
        <f t="shared" si="8"/>
        <v>#N/A</v>
      </c>
    </row>
    <row r="36" spans="1:33" s="512" customFormat="1" ht="30" customHeight="1" x14ac:dyDescent="0.25">
      <c r="A36" s="261"/>
      <c r="B36" s="373">
        <v>27</v>
      </c>
      <c r="C36" s="124"/>
      <c r="D36" s="154"/>
      <c r="E36" s="154"/>
      <c r="F36" s="154"/>
      <c r="G36" s="471"/>
      <c r="H36" s="471"/>
      <c r="I36" s="472"/>
      <c r="J36" s="472"/>
      <c r="K36" s="472"/>
      <c r="L36" s="472"/>
      <c r="M36" s="472"/>
      <c r="N36" s="472"/>
      <c r="O36" s="473"/>
      <c r="P36" s="471"/>
      <c r="Q36" s="471"/>
      <c r="R36" s="471"/>
      <c r="S36" s="471"/>
      <c r="T36" s="472"/>
      <c r="U36" s="472"/>
      <c r="V36" s="472"/>
      <c r="W36" s="474" t="e">
        <f t="shared" si="9"/>
        <v>#DIV/0!</v>
      </c>
      <c r="X36" s="474" t="e">
        <f t="shared" si="10"/>
        <v>#DIV/0!</v>
      </c>
      <c r="Y36" s="471"/>
      <c r="Z36" s="475" t="str">
        <f t="shared" si="2"/>
        <v/>
      </c>
      <c r="AA36" s="378" t="str">
        <f t="shared" si="3"/>
        <v/>
      </c>
      <c r="AB36" s="379" t="str">
        <f t="shared" si="4"/>
        <v/>
      </c>
      <c r="AD36" s="377">
        <f t="shared" si="5"/>
        <v>0</v>
      </c>
      <c r="AE36" s="377">
        <f t="shared" si="6"/>
        <v>0</v>
      </c>
      <c r="AF36" s="377" t="e">
        <f t="shared" si="7"/>
        <v>#N/A</v>
      </c>
      <c r="AG36" s="377" t="e">
        <f t="shared" si="8"/>
        <v>#N/A</v>
      </c>
    </row>
    <row r="37" spans="1:33" s="512" customFormat="1" ht="30" customHeight="1" x14ac:dyDescent="0.25">
      <c r="A37" s="261"/>
      <c r="B37" s="373">
        <v>28</v>
      </c>
      <c r="C37" s="124"/>
      <c r="D37" s="154"/>
      <c r="E37" s="154"/>
      <c r="F37" s="154"/>
      <c r="G37" s="472"/>
      <c r="H37" s="472"/>
      <c r="I37" s="472"/>
      <c r="J37" s="472"/>
      <c r="K37" s="472"/>
      <c r="L37" s="472"/>
      <c r="M37" s="472"/>
      <c r="N37" s="472"/>
      <c r="O37" s="476"/>
      <c r="P37" s="477"/>
      <c r="Q37" s="477"/>
      <c r="R37" s="477"/>
      <c r="S37" s="477"/>
      <c r="T37" s="477"/>
      <c r="U37" s="477"/>
      <c r="V37" s="477"/>
      <c r="W37" s="478" t="e">
        <f t="shared" si="9"/>
        <v>#DIV/0!</v>
      </c>
      <c r="X37" s="478" t="e">
        <f t="shared" si="10"/>
        <v>#DIV/0!</v>
      </c>
      <c r="Y37" s="479"/>
      <c r="Z37" s="475" t="str">
        <f t="shared" si="2"/>
        <v/>
      </c>
      <c r="AA37" s="378" t="str">
        <f t="shared" si="3"/>
        <v/>
      </c>
      <c r="AB37" s="379" t="str">
        <f t="shared" si="4"/>
        <v/>
      </c>
      <c r="AD37" s="377">
        <f t="shared" si="5"/>
        <v>0</v>
      </c>
      <c r="AE37" s="377">
        <f t="shared" si="6"/>
        <v>0</v>
      </c>
      <c r="AF37" s="377" t="e">
        <f t="shared" si="7"/>
        <v>#N/A</v>
      </c>
      <c r="AG37" s="377" t="e">
        <f t="shared" si="8"/>
        <v>#N/A</v>
      </c>
    </row>
    <row r="38" spans="1:33" s="512" customFormat="1" ht="30" customHeight="1" x14ac:dyDescent="0.25">
      <c r="A38" s="261"/>
      <c r="B38" s="373">
        <v>29</v>
      </c>
      <c r="C38" s="124"/>
      <c r="D38" s="154"/>
      <c r="E38" s="154"/>
      <c r="F38" s="154"/>
      <c r="G38" s="472"/>
      <c r="H38" s="472"/>
      <c r="I38" s="472"/>
      <c r="J38" s="472"/>
      <c r="K38" s="472"/>
      <c r="L38" s="472"/>
      <c r="M38" s="472"/>
      <c r="N38" s="472"/>
      <c r="O38" s="480"/>
      <c r="P38" s="472"/>
      <c r="Q38" s="472"/>
      <c r="R38" s="472"/>
      <c r="S38" s="472"/>
      <c r="T38" s="472"/>
      <c r="U38" s="472"/>
      <c r="V38" s="472"/>
      <c r="W38" s="478" t="e">
        <f t="shared" si="9"/>
        <v>#DIV/0!</v>
      </c>
      <c r="X38" s="478" t="e">
        <f t="shared" si="10"/>
        <v>#DIV/0!</v>
      </c>
      <c r="Y38" s="479"/>
      <c r="Z38" s="475" t="str">
        <f t="shared" si="2"/>
        <v/>
      </c>
      <c r="AA38" s="378" t="str">
        <f t="shared" si="3"/>
        <v/>
      </c>
      <c r="AB38" s="379" t="str">
        <f t="shared" si="4"/>
        <v/>
      </c>
      <c r="AD38" s="377">
        <f t="shared" si="5"/>
        <v>0</v>
      </c>
      <c r="AE38" s="377">
        <f t="shared" si="6"/>
        <v>0</v>
      </c>
      <c r="AF38" s="377" t="e">
        <f t="shared" si="7"/>
        <v>#N/A</v>
      </c>
      <c r="AG38" s="377" t="e">
        <f t="shared" si="8"/>
        <v>#N/A</v>
      </c>
    </row>
    <row r="39" spans="1:33" s="512" customFormat="1" ht="30" customHeight="1" x14ac:dyDescent="0.25">
      <c r="A39" s="261"/>
      <c r="B39" s="373">
        <v>30</v>
      </c>
      <c r="C39" s="124"/>
      <c r="D39" s="154"/>
      <c r="E39" s="154"/>
      <c r="F39" s="154"/>
      <c r="G39" s="472"/>
      <c r="H39" s="472"/>
      <c r="I39" s="472"/>
      <c r="J39" s="472"/>
      <c r="K39" s="472"/>
      <c r="L39" s="472"/>
      <c r="M39" s="472"/>
      <c r="N39" s="472"/>
      <c r="O39" s="480"/>
      <c r="P39" s="472"/>
      <c r="Q39" s="472"/>
      <c r="R39" s="472"/>
      <c r="S39" s="472"/>
      <c r="T39" s="472"/>
      <c r="U39" s="472"/>
      <c r="V39" s="472"/>
      <c r="W39" s="478" t="e">
        <f t="shared" si="9"/>
        <v>#DIV/0!</v>
      </c>
      <c r="X39" s="478" t="e">
        <f t="shared" si="10"/>
        <v>#DIV/0!</v>
      </c>
      <c r="Y39" s="479"/>
      <c r="Z39" s="475" t="str">
        <f t="shared" si="2"/>
        <v/>
      </c>
      <c r="AA39" s="378" t="str">
        <f t="shared" si="3"/>
        <v/>
      </c>
      <c r="AB39" s="379" t="str">
        <f t="shared" si="4"/>
        <v/>
      </c>
      <c r="AD39" s="377">
        <f t="shared" si="5"/>
        <v>0</v>
      </c>
      <c r="AE39" s="377">
        <f t="shared" si="6"/>
        <v>0</v>
      </c>
      <c r="AF39" s="377" t="e">
        <f t="shared" si="7"/>
        <v>#N/A</v>
      </c>
      <c r="AG39" s="377" t="e">
        <f t="shared" si="8"/>
        <v>#N/A</v>
      </c>
    </row>
    <row r="40" spans="1:33" s="512" customFormat="1" ht="30" customHeight="1" x14ac:dyDescent="0.25">
      <c r="A40" s="261"/>
      <c r="B40" s="373">
        <v>31</v>
      </c>
      <c r="C40" s="124"/>
      <c r="D40" s="154"/>
      <c r="E40" s="154"/>
      <c r="F40" s="154"/>
      <c r="G40" s="472"/>
      <c r="H40" s="472"/>
      <c r="I40" s="472"/>
      <c r="J40" s="472"/>
      <c r="K40" s="472"/>
      <c r="L40" s="472"/>
      <c r="M40" s="472"/>
      <c r="N40" s="472"/>
      <c r="O40" s="480"/>
      <c r="P40" s="472"/>
      <c r="Q40" s="472"/>
      <c r="R40" s="472"/>
      <c r="S40" s="472"/>
      <c r="T40" s="472"/>
      <c r="U40" s="472"/>
      <c r="V40" s="472"/>
      <c r="W40" s="478" t="e">
        <f t="shared" si="9"/>
        <v>#DIV/0!</v>
      </c>
      <c r="X40" s="478" t="e">
        <f t="shared" si="10"/>
        <v>#DIV/0!</v>
      </c>
      <c r="Y40" s="479"/>
      <c r="Z40" s="475" t="str">
        <f t="shared" si="2"/>
        <v/>
      </c>
      <c r="AA40" s="378" t="str">
        <f t="shared" si="3"/>
        <v/>
      </c>
      <c r="AB40" s="379" t="str">
        <f t="shared" si="4"/>
        <v/>
      </c>
      <c r="AD40" s="377">
        <f t="shared" si="5"/>
        <v>0</v>
      </c>
      <c r="AE40" s="377">
        <f t="shared" si="6"/>
        <v>0</v>
      </c>
      <c r="AF40" s="377" t="e">
        <f t="shared" si="7"/>
        <v>#N/A</v>
      </c>
      <c r="AG40" s="377" t="e">
        <f t="shared" si="8"/>
        <v>#N/A</v>
      </c>
    </row>
    <row r="41" spans="1:33" s="512" customFormat="1" ht="30" customHeight="1" x14ac:dyDescent="0.25">
      <c r="A41" s="261"/>
      <c r="B41" s="373">
        <v>32</v>
      </c>
      <c r="C41" s="351"/>
      <c r="D41" s="374"/>
      <c r="E41" s="374"/>
      <c r="F41" s="351"/>
      <c r="G41" s="481"/>
      <c r="H41" s="472"/>
      <c r="I41" s="472"/>
      <c r="J41" s="472"/>
      <c r="K41" s="472"/>
      <c r="L41" s="472"/>
      <c r="M41" s="472"/>
      <c r="N41" s="472"/>
      <c r="O41" s="480"/>
      <c r="P41" s="472"/>
      <c r="Q41" s="472"/>
      <c r="R41" s="472"/>
      <c r="S41" s="472"/>
      <c r="T41" s="472"/>
      <c r="U41" s="472"/>
      <c r="V41" s="472"/>
      <c r="W41" s="478" t="e">
        <f t="shared" si="9"/>
        <v>#DIV/0!</v>
      </c>
      <c r="X41" s="478" t="e">
        <f t="shared" si="10"/>
        <v>#DIV/0!</v>
      </c>
      <c r="Y41" s="479"/>
      <c r="Z41" s="475" t="str">
        <f t="shared" si="2"/>
        <v/>
      </c>
      <c r="AA41" s="378" t="str">
        <f t="shared" si="3"/>
        <v/>
      </c>
      <c r="AB41" s="379" t="str">
        <f t="shared" si="4"/>
        <v/>
      </c>
      <c r="AD41" s="377">
        <f t="shared" si="5"/>
        <v>0</v>
      </c>
      <c r="AE41" s="377">
        <f t="shared" si="6"/>
        <v>0</v>
      </c>
      <c r="AF41" s="377" t="e">
        <f t="shared" si="7"/>
        <v>#N/A</v>
      </c>
      <c r="AG41" s="377" t="e">
        <f t="shared" si="8"/>
        <v>#N/A</v>
      </c>
    </row>
    <row r="42" spans="1:33" s="512" customFormat="1" ht="30" customHeight="1" x14ac:dyDescent="0.25">
      <c r="A42" s="261"/>
      <c r="B42" s="373">
        <v>33</v>
      </c>
      <c r="C42" s="351"/>
      <c r="D42" s="154"/>
      <c r="E42" s="154"/>
      <c r="F42" s="351"/>
      <c r="G42" s="481"/>
      <c r="H42" s="472"/>
      <c r="I42" s="472"/>
      <c r="J42" s="472"/>
      <c r="K42" s="472"/>
      <c r="L42" s="472"/>
      <c r="M42" s="472"/>
      <c r="N42" s="472"/>
      <c r="O42" s="480"/>
      <c r="P42" s="472"/>
      <c r="Q42" s="472"/>
      <c r="R42" s="472"/>
      <c r="S42" s="472"/>
      <c r="T42" s="472"/>
      <c r="U42" s="472"/>
      <c r="V42" s="472"/>
      <c r="W42" s="478" t="e">
        <f t="shared" si="9"/>
        <v>#DIV/0!</v>
      </c>
      <c r="X42" s="478" t="e">
        <f t="shared" si="10"/>
        <v>#DIV/0!</v>
      </c>
      <c r="Y42" s="479"/>
      <c r="Z42" s="475" t="str">
        <f t="shared" si="2"/>
        <v/>
      </c>
      <c r="AA42" s="378" t="str">
        <f t="shared" si="3"/>
        <v/>
      </c>
      <c r="AB42" s="379" t="str">
        <f t="shared" si="4"/>
        <v/>
      </c>
      <c r="AD42" s="377">
        <f t="shared" si="5"/>
        <v>0</v>
      </c>
      <c r="AE42" s="377">
        <f t="shared" si="6"/>
        <v>0</v>
      </c>
      <c r="AF42" s="377" t="e">
        <f t="shared" si="7"/>
        <v>#N/A</v>
      </c>
      <c r="AG42" s="377" t="e">
        <f t="shared" si="8"/>
        <v>#N/A</v>
      </c>
    </row>
    <row r="43" spans="1:33" s="512" customFormat="1" ht="30" customHeight="1" x14ac:dyDescent="0.25">
      <c r="A43" s="261"/>
      <c r="B43" s="373">
        <v>34</v>
      </c>
      <c r="C43" s="351"/>
      <c r="D43" s="154"/>
      <c r="E43" s="154"/>
      <c r="F43" s="351"/>
      <c r="G43" s="481"/>
      <c r="H43" s="472"/>
      <c r="I43" s="472"/>
      <c r="J43" s="472"/>
      <c r="K43" s="472"/>
      <c r="L43" s="472"/>
      <c r="M43" s="472"/>
      <c r="N43" s="472"/>
      <c r="O43" s="480"/>
      <c r="P43" s="472"/>
      <c r="Q43" s="472"/>
      <c r="R43" s="472"/>
      <c r="S43" s="472"/>
      <c r="T43" s="472"/>
      <c r="U43" s="472"/>
      <c r="V43" s="472"/>
      <c r="W43" s="478" t="e">
        <f t="shared" si="9"/>
        <v>#DIV/0!</v>
      </c>
      <c r="X43" s="478" t="e">
        <f t="shared" si="10"/>
        <v>#DIV/0!</v>
      </c>
      <c r="Y43" s="479"/>
      <c r="Z43" s="475" t="str">
        <f t="shared" si="2"/>
        <v/>
      </c>
      <c r="AA43" s="378" t="str">
        <f t="shared" si="3"/>
        <v/>
      </c>
      <c r="AB43" s="379" t="str">
        <f t="shared" si="4"/>
        <v/>
      </c>
      <c r="AD43" s="377">
        <f t="shared" si="5"/>
        <v>0</v>
      </c>
      <c r="AE43" s="377">
        <f t="shared" si="6"/>
        <v>0</v>
      </c>
      <c r="AF43" s="377" t="e">
        <f t="shared" si="7"/>
        <v>#N/A</v>
      </c>
      <c r="AG43" s="377" t="e">
        <f t="shared" si="8"/>
        <v>#N/A</v>
      </c>
    </row>
    <row r="44" spans="1:33" s="512" customFormat="1" ht="30" customHeight="1" x14ac:dyDescent="0.25">
      <c r="A44" s="261"/>
      <c r="B44" s="373">
        <v>35</v>
      </c>
      <c r="C44" s="351"/>
      <c r="D44" s="154"/>
      <c r="E44" s="154"/>
      <c r="F44" s="351"/>
      <c r="G44" s="481"/>
      <c r="H44" s="472"/>
      <c r="I44" s="472"/>
      <c r="J44" s="472"/>
      <c r="K44" s="472"/>
      <c r="L44" s="472"/>
      <c r="M44" s="472"/>
      <c r="N44" s="472"/>
      <c r="O44" s="480"/>
      <c r="P44" s="472"/>
      <c r="Q44" s="472"/>
      <c r="R44" s="472"/>
      <c r="S44" s="472"/>
      <c r="T44" s="472"/>
      <c r="U44" s="472"/>
      <c r="V44" s="472"/>
      <c r="W44" s="478" t="e">
        <f t="shared" si="9"/>
        <v>#DIV/0!</v>
      </c>
      <c r="X44" s="478" t="e">
        <f t="shared" si="10"/>
        <v>#DIV/0!</v>
      </c>
      <c r="Y44" s="479"/>
      <c r="Z44" s="475" t="str">
        <f t="shared" si="2"/>
        <v/>
      </c>
      <c r="AA44" s="378" t="str">
        <f t="shared" si="3"/>
        <v/>
      </c>
      <c r="AB44" s="379" t="str">
        <f t="shared" si="4"/>
        <v/>
      </c>
      <c r="AD44" s="377">
        <f t="shared" si="5"/>
        <v>0</v>
      </c>
      <c r="AE44" s="377">
        <f t="shared" si="6"/>
        <v>0</v>
      </c>
      <c r="AF44" s="377" t="e">
        <f t="shared" si="7"/>
        <v>#N/A</v>
      </c>
      <c r="AG44" s="377" t="e">
        <f t="shared" si="8"/>
        <v>#N/A</v>
      </c>
    </row>
    <row r="45" spans="1:33" s="512" customFormat="1" ht="30" customHeight="1" x14ac:dyDescent="0.25">
      <c r="A45" s="261"/>
      <c r="B45" s="373">
        <v>36</v>
      </c>
      <c r="C45" s="351"/>
      <c r="D45" s="154"/>
      <c r="E45" s="154"/>
      <c r="F45" s="351"/>
      <c r="G45" s="481"/>
      <c r="H45" s="472"/>
      <c r="I45" s="472"/>
      <c r="J45" s="472"/>
      <c r="K45" s="472"/>
      <c r="L45" s="472"/>
      <c r="M45" s="472"/>
      <c r="N45" s="472"/>
      <c r="O45" s="480"/>
      <c r="P45" s="472"/>
      <c r="Q45" s="472"/>
      <c r="R45" s="472"/>
      <c r="S45" s="472"/>
      <c r="T45" s="472"/>
      <c r="U45" s="472"/>
      <c r="V45" s="472"/>
      <c r="W45" s="478" t="e">
        <f t="shared" si="9"/>
        <v>#DIV/0!</v>
      </c>
      <c r="X45" s="478" t="e">
        <f t="shared" si="10"/>
        <v>#DIV/0!</v>
      </c>
      <c r="Y45" s="479"/>
      <c r="Z45" s="475" t="str">
        <f t="shared" si="2"/>
        <v/>
      </c>
      <c r="AA45" s="378" t="str">
        <f t="shared" si="3"/>
        <v/>
      </c>
      <c r="AB45" s="379" t="str">
        <f t="shared" si="4"/>
        <v/>
      </c>
      <c r="AD45" s="377">
        <f t="shared" si="5"/>
        <v>0</v>
      </c>
      <c r="AE45" s="377">
        <f t="shared" si="6"/>
        <v>0</v>
      </c>
      <c r="AF45" s="377" t="e">
        <f t="shared" si="7"/>
        <v>#N/A</v>
      </c>
      <c r="AG45" s="377" t="e">
        <f t="shared" si="8"/>
        <v>#N/A</v>
      </c>
    </row>
    <row r="46" spans="1:33" s="512" customFormat="1" ht="30" customHeight="1" x14ac:dyDescent="0.25">
      <c r="A46" s="261"/>
      <c r="B46" s="373">
        <v>37</v>
      </c>
      <c r="C46" s="351"/>
      <c r="D46" s="154"/>
      <c r="E46" s="154"/>
      <c r="F46" s="351"/>
      <c r="G46" s="481"/>
      <c r="H46" s="472"/>
      <c r="I46" s="472"/>
      <c r="J46" s="472"/>
      <c r="K46" s="472"/>
      <c r="L46" s="472"/>
      <c r="M46" s="472"/>
      <c r="N46" s="472"/>
      <c r="O46" s="480"/>
      <c r="P46" s="472"/>
      <c r="Q46" s="472"/>
      <c r="R46" s="472"/>
      <c r="S46" s="472"/>
      <c r="T46" s="472"/>
      <c r="U46" s="472"/>
      <c r="V46" s="472"/>
      <c r="W46" s="478" t="e">
        <f t="shared" si="9"/>
        <v>#DIV/0!</v>
      </c>
      <c r="X46" s="478" t="e">
        <f t="shared" si="10"/>
        <v>#DIV/0!</v>
      </c>
      <c r="Y46" s="479"/>
      <c r="Z46" s="475" t="str">
        <f t="shared" si="2"/>
        <v/>
      </c>
      <c r="AA46" s="378" t="str">
        <f t="shared" si="3"/>
        <v/>
      </c>
      <c r="AB46" s="379" t="str">
        <f t="shared" si="4"/>
        <v/>
      </c>
      <c r="AD46" s="377">
        <f t="shared" si="5"/>
        <v>0</v>
      </c>
      <c r="AE46" s="377">
        <f t="shared" si="6"/>
        <v>0</v>
      </c>
      <c r="AF46" s="377" t="e">
        <f t="shared" si="7"/>
        <v>#N/A</v>
      </c>
      <c r="AG46" s="377" t="e">
        <f t="shared" si="8"/>
        <v>#N/A</v>
      </c>
    </row>
    <row r="47" spans="1:33" s="512" customFormat="1" ht="30" customHeight="1" x14ac:dyDescent="0.25">
      <c r="A47" s="261"/>
      <c r="B47" s="373">
        <v>38</v>
      </c>
      <c r="C47" s="351"/>
      <c r="D47" s="154"/>
      <c r="E47" s="154"/>
      <c r="F47" s="351"/>
      <c r="G47" s="481"/>
      <c r="H47" s="472"/>
      <c r="I47" s="472"/>
      <c r="J47" s="472"/>
      <c r="K47" s="472"/>
      <c r="L47" s="472"/>
      <c r="M47" s="472"/>
      <c r="N47" s="472"/>
      <c r="O47" s="480"/>
      <c r="P47" s="472"/>
      <c r="Q47" s="472"/>
      <c r="R47" s="472"/>
      <c r="S47" s="472"/>
      <c r="T47" s="472"/>
      <c r="U47" s="472"/>
      <c r="V47" s="472"/>
      <c r="W47" s="478" t="e">
        <f t="shared" si="9"/>
        <v>#DIV/0!</v>
      </c>
      <c r="X47" s="478" t="e">
        <f t="shared" si="10"/>
        <v>#DIV/0!</v>
      </c>
      <c r="Y47" s="479"/>
      <c r="Z47" s="475" t="str">
        <f t="shared" si="2"/>
        <v/>
      </c>
      <c r="AA47" s="378" t="str">
        <f t="shared" si="3"/>
        <v/>
      </c>
      <c r="AB47" s="379" t="str">
        <f t="shared" si="4"/>
        <v/>
      </c>
      <c r="AD47" s="377">
        <f t="shared" si="5"/>
        <v>0</v>
      </c>
      <c r="AE47" s="377">
        <f t="shared" si="6"/>
        <v>0</v>
      </c>
      <c r="AF47" s="377" t="e">
        <f t="shared" si="7"/>
        <v>#N/A</v>
      </c>
      <c r="AG47" s="377" t="e">
        <f t="shared" si="8"/>
        <v>#N/A</v>
      </c>
    </row>
    <row r="48" spans="1:33" s="512" customFormat="1" ht="30" customHeight="1" x14ac:dyDescent="0.25">
      <c r="A48" s="261"/>
      <c r="B48" s="373">
        <v>39</v>
      </c>
      <c r="C48" s="351"/>
      <c r="D48" s="154"/>
      <c r="E48" s="154"/>
      <c r="F48" s="351"/>
      <c r="G48" s="481"/>
      <c r="H48" s="472"/>
      <c r="I48" s="472"/>
      <c r="J48" s="472"/>
      <c r="K48" s="472"/>
      <c r="L48" s="472"/>
      <c r="M48" s="472"/>
      <c r="N48" s="472"/>
      <c r="O48" s="480"/>
      <c r="P48" s="472"/>
      <c r="Q48" s="472"/>
      <c r="R48" s="472"/>
      <c r="S48" s="472"/>
      <c r="T48" s="472"/>
      <c r="U48" s="472"/>
      <c r="V48" s="472"/>
      <c r="W48" s="478" t="e">
        <f t="shared" si="9"/>
        <v>#DIV/0!</v>
      </c>
      <c r="X48" s="478" t="e">
        <f t="shared" si="10"/>
        <v>#DIV/0!</v>
      </c>
      <c r="Y48" s="479"/>
      <c r="Z48" s="475" t="str">
        <f t="shared" si="2"/>
        <v/>
      </c>
      <c r="AA48" s="378" t="str">
        <f t="shared" si="3"/>
        <v/>
      </c>
      <c r="AB48" s="379" t="str">
        <f t="shared" si="4"/>
        <v/>
      </c>
      <c r="AD48" s="377">
        <f t="shared" si="5"/>
        <v>0</v>
      </c>
      <c r="AE48" s="377">
        <f t="shared" si="6"/>
        <v>0</v>
      </c>
      <c r="AF48" s="377" t="e">
        <f t="shared" si="7"/>
        <v>#N/A</v>
      </c>
      <c r="AG48" s="377" t="e">
        <f t="shared" si="8"/>
        <v>#N/A</v>
      </c>
    </row>
    <row r="49" spans="1:33" s="512" customFormat="1" ht="30" customHeight="1" x14ac:dyDescent="0.25">
      <c r="A49" s="261"/>
      <c r="B49" s="373">
        <v>40</v>
      </c>
      <c r="C49" s="351"/>
      <c r="D49" s="154"/>
      <c r="E49" s="154"/>
      <c r="F49" s="351"/>
      <c r="G49" s="481"/>
      <c r="H49" s="472"/>
      <c r="I49" s="472"/>
      <c r="J49" s="472"/>
      <c r="K49" s="472"/>
      <c r="L49" s="472"/>
      <c r="M49" s="472"/>
      <c r="N49" s="472"/>
      <c r="O49" s="480"/>
      <c r="P49" s="472"/>
      <c r="Q49" s="472"/>
      <c r="R49" s="472"/>
      <c r="S49" s="472"/>
      <c r="T49" s="472"/>
      <c r="U49" s="472"/>
      <c r="V49" s="472"/>
      <c r="W49" s="478" t="e">
        <f t="shared" si="9"/>
        <v>#DIV/0!</v>
      </c>
      <c r="X49" s="478" t="e">
        <f t="shared" si="10"/>
        <v>#DIV/0!</v>
      </c>
      <c r="Y49" s="479"/>
      <c r="Z49" s="475" t="str">
        <f t="shared" si="2"/>
        <v/>
      </c>
      <c r="AA49" s="378" t="str">
        <f t="shared" si="3"/>
        <v/>
      </c>
      <c r="AB49" s="379" t="str">
        <f t="shared" si="4"/>
        <v/>
      </c>
      <c r="AD49" s="377">
        <f t="shared" si="5"/>
        <v>0</v>
      </c>
      <c r="AE49" s="377">
        <f t="shared" si="6"/>
        <v>0</v>
      </c>
      <c r="AF49" s="377" t="e">
        <f t="shared" si="7"/>
        <v>#N/A</v>
      </c>
      <c r="AG49" s="377" t="e">
        <f t="shared" si="8"/>
        <v>#N/A</v>
      </c>
    </row>
    <row r="50" spans="1:33" s="512" customFormat="1" ht="30" customHeight="1" x14ac:dyDescent="0.25">
      <c r="A50" s="261"/>
      <c r="B50" s="373">
        <v>41</v>
      </c>
      <c r="C50" s="351"/>
      <c r="D50" s="154"/>
      <c r="E50" s="154"/>
      <c r="F50" s="351"/>
      <c r="G50" s="481"/>
      <c r="H50" s="472"/>
      <c r="I50" s="472"/>
      <c r="J50" s="472"/>
      <c r="K50" s="472"/>
      <c r="L50" s="472"/>
      <c r="M50" s="472"/>
      <c r="N50" s="472"/>
      <c r="O50" s="480"/>
      <c r="P50" s="472"/>
      <c r="Q50" s="472"/>
      <c r="R50" s="472"/>
      <c r="S50" s="472"/>
      <c r="T50" s="472"/>
      <c r="U50" s="472"/>
      <c r="V50" s="472"/>
      <c r="W50" s="478" t="e">
        <f t="shared" si="9"/>
        <v>#DIV/0!</v>
      </c>
      <c r="X50" s="478" t="e">
        <f t="shared" si="10"/>
        <v>#DIV/0!</v>
      </c>
      <c r="Y50" s="479"/>
      <c r="Z50" s="475" t="str">
        <f t="shared" si="2"/>
        <v/>
      </c>
      <c r="AA50" s="378" t="str">
        <f t="shared" si="3"/>
        <v/>
      </c>
      <c r="AB50" s="379" t="str">
        <f t="shared" si="4"/>
        <v/>
      </c>
      <c r="AD50" s="377">
        <f t="shared" si="5"/>
        <v>0</v>
      </c>
      <c r="AE50" s="377">
        <f t="shared" si="6"/>
        <v>0</v>
      </c>
      <c r="AF50" s="377" t="e">
        <f t="shared" si="7"/>
        <v>#N/A</v>
      </c>
      <c r="AG50" s="377" t="e">
        <f t="shared" si="8"/>
        <v>#N/A</v>
      </c>
    </row>
    <row r="51" spans="1:33" s="512" customFormat="1" ht="30" customHeight="1" x14ac:dyDescent="0.25">
      <c r="A51" s="261"/>
      <c r="B51" s="373">
        <v>42</v>
      </c>
      <c r="C51" s="351"/>
      <c r="D51" s="312"/>
      <c r="E51" s="312"/>
      <c r="F51" s="124"/>
      <c r="G51" s="472"/>
      <c r="H51" s="472"/>
      <c r="I51" s="472"/>
      <c r="J51" s="472"/>
      <c r="K51" s="472"/>
      <c r="L51" s="472"/>
      <c r="M51" s="472"/>
      <c r="N51" s="472"/>
      <c r="O51" s="472"/>
      <c r="P51" s="472"/>
      <c r="Q51" s="472"/>
      <c r="R51" s="472"/>
      <c r="S51" s="472"/>
      <c r="T51" s="472"/>
      <c r="U51" s="472"/>
      <c r="V51" s="472"/>
      <c r="W51" s="478" t="e">
        <f t="shared" si="9"/>
        <v>#DIV/0!</v>
      </c>
      <c r="X51" s="478" t="e">
        <f t="shared" si="10"/>
        <v>#DIV/0!</v>
      </c>
      <c r="Y51" s="479"/>
      <c r="Z51" s="475" t="str">
        <f t="shared" si="2"/>
        <v/>
      </c>
      <c r="AA51" s="483" t="str">
        <f t="shared" si="3"/>
        <v/>
      </c>
      <c r="AB51" s="379" t="str">
        <f t="shared" si="4"/>
        <v/>
      </c>
      <c r="AD51" s="377">
        <f t="shared" si="5"/>
        <v>0</v>
      </c>
      <c r="AE51" s="377">
        <f t="shared" si="6"/>
        <v>0</v>
      </c>
      <c r="AF51" s="377" t="e">
        <f t="shared" si="7"/>
        <v>#N/A</v>
      </c>
      <c r="AG51" s="377" t="e">
        <f t="shared" si="8"/>
        <v>#N/A</v>
      </c>
    </row>
    <row r="52" spans="1:33" s="512" customFormat="1" ht="30" customHeight="1" x14ac:dyDescent="0.25">
      <c r="A52" s="261"/>
      <c r="B52" s="92"/>
      <c r="C52" s="137"/>
      <c r="D52" s="137"/>
      <c r="E52" s="461"/>
      <c r="F52" s="137"/>
      <c r="G52" s="462"/>
      <c r="H52" s="462"/>
      <c r="I52" s="462"/>
      <c r="J52" s="462"/>
      <c r="K52" s="462"/>
      <c r="L52" s="462"/>
      <c r="M52" s="462"/>
      <c r="N52" s="462"/>
      <c r="O52" s="462"/>
      <c r="P52" s="462"/>
      <c r="Q52" s="462"/>
      <c r="R52" s="462"/>
      <c r="S52" s="462"/>
      <c r="T52" s="462"/>
      <c r="U52" s="462"/>
      <c r="V52" s="462"/>
      <c r="W52" s="463"/>
      <c r="X52" s="463"/>
      <c r="Y52" s="464"/>
      <c r="Z52" s="465"/>
      <c r="AB52" s="331"/>
      <c r="AD52" s="376"/>
      <c r="AE52" s="376"/>
      <c r="AF52" s="376"/>
      <c r="AG52" s="376"/>
    </row>
    <row r="53" spans="1:33" x14ac:dyDescent="0.25">
      <c r="A53" s="261"/>
      <c r="B53" s="247"/>
      <c r="C53" s="247"/>
      <c r="D53" s="247"/>
      <c r="E53" s="247"/>
      <c r="F53" s="247"/>
      <c r="G53" s="247"/>
      <c r="H53" s="247"/>
      <c r="I53" s="247"/>
      <c r="J53" s="247"/>
      <c r="K53" s="247"/>
      <c r="L53" s="247"/>
      <c r="M53" s="247"/>
      <c r="N53" s="247"/>
      <c r="O53" s="247"/>
      <c r="P53" s="247"/>
      <c r="Q53" s="247"/>
      <c r="R53" s="247"/>
      <c r="S53" s="247"/>
      <c r="T53" s="247"/>
      <c r="U53" s="247"/>
      <c r="V53" s="247"/>
      <c r="W53" s="247"/>
      <c r="X53" s="247"/>
      <c r="Y53" s="247"/>
      <c r="Z53" s="247"/>
      <c r="AA53" s="482"/>
      <c r="AB53" s="247"/>
    </row>
    <row r="54" spans="1:33" ht="15.75" x14ac:dyDescent="0.25">
      <c r="A54" s="261"/>
      <c r="B54" s="247"/>
      <c r="C54" s="247"/>
      <c r="D54" s="247"/>
      <c r="E54" s="247"/>
      <c r="F54" s="247"/>
      <c r="G54" s="247"/>
      <c r="H54" s="247"/>
      <c r="I54" s="247"/>
      <c r="J54" s="247"/>
      <c r="K54" s="247"/>
      <c r="L54" s="247"/>
      <c r="M54" s="247"/>
      <c r="N54" s="247"/>
      <c r="O54" s="247"/>
      <c r="P54" s="247"/>
      <c r="Q54" s="247"/>
      <c r="R54" s="247"/>
      <c r="S54" s="247"/>
      <c r="T54" s="247"/>
      <c r="U54" s="249" t="s">
        <v>316</v>
      </c>
      <c r="V54" s="247"/>
      <c r="W54" s="247"/>
      <c r="X54" s="247"/>
      <c r="Y54" s="247"/>
      <c r="Z54" s="247"/>
      <c r="AB54" s="247"/>
    </row>
    <row r="55" spans="1:33" ht="15.75" x14ac:dyDescent="0.25">
      <c r="A55" s="261"/>
      <c r="B55" s="247"/>
      <c r="C55" s="247"/>
      <c r="D55" s="247"/>
      <c r="E55" s="247"/>
      <c r="F55" s="247"/>
      <c r="G55" s="247"/>
      <c r="H55" s="247"/>
      <c r="I55" s="247"/>
      <c r="J55" s="247"/>
      <c r="K55" s="247"/>
      <c r="L55" s="247"/>
      <c r="M55" s="247"/>
      <c r="N55" s="247"/>
      <c r="O55" s="247"/>
      <c r="P55" s="247"/>
      <c r="Q55" s="247"/>
      <c r="R55" s="247"/>
      <c r="S55" s="247"/>
      <c r="T55" s="247"/>
      <c r="U55" s="249" t="s">
        <v>116</v>
      </c>
      <c r="V55" s="247"/>
      <c r="W55" s="247"/>
      <c r="X55" s="247"/>
      <c r="Y55" s="247"/>
      <c r="Z55" s="247"/>
      <c r="AA55" s="247"/>
      <c r="AB55" s="247"/>
    </row>
    <row r="56" spans="1:33" x14ac:dyDescent="0.25">
      <c r="A56" s="261"/>
      <c r="B56" s="247"/>
      <c r="C56" s="247"/>
      <c r="D56" s="247"/>
      <c r="E56" s="247"/>
      <c r="F56" s="247"/>
      <c r="G56" s="247"/>
      <c r="H56" s="247"/>
      <c r="I56" s="247"/>
      <c r="J56" s="247"/>
      <c r="K56" s="247"/>
      <c r="L56" s="247"/>
      <c r="M56" s="247"/>
      <c r="N56" s="247"/>
      <c r="O56" s="247"/>
      <c r="P56" s="247"/>
      <c r="Q56" s="247"/>
      <c r="R56" s="247"/>
      <c r="S56" s="247"/>
      <c r="T56" s="247"/>
      <c r="U56" s="247"/>
      <c r="V56" s="247"/>
      <c r="W56" s="247"/>
      <c r="X56" s="247"/>
      <c r="Y56" s="247"/>
      <c r="Z56" s="247"/>
      <c r="AA56" s="247"/>
      <c r="AB56" s="247"/>
    </row>
    <row r="57" spans="1:33" x14ac:dyDescent="0.25">
      <c r="A57" s="261"/>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row>
    <row r="58" spans="1:33" x14ac:dyDescent="0.25">
      <c r="A58" s="261"/>
      <c r="B58" s="247"/>
      <c r="C58" s="247"/>
      <c r="D58" s="247"/>
      <c r="E58" s="247"/>
      <c r="F58" s="247"/>
      <c r="G58" s="247"/>
      <c r="H58" s="247"/>
      <c r="I58" s="247"/>
      <c r="J58" s="247"/>
      <c r="K58" s="247"/>
      <c r="L58" s="247"/>
      <c r="M58" s="247"/>
      <c r="N58" s="247"/>
      <c r="O58" s="247"/>
      <c r="P58" s="247"/>
      <c r="Q58" s="247"/>
      <c r="R58" s="247"/>
      <c r="S58" s="247"/>
      <c r="T58" s="247"/>
      <c r="U58" s="247"/>
      <c r="V58" s="247"/>
      <c r="W58" s="247"/>
      <c r="X58" s="247"/>
      <c r="Y58" s="247"/>
      <c r="Z58" s="247"/>
      <c r="AA58" s="247"/>
      <c r="AB58" s="247"/>
    </row>
    <row r="59" spans="1:33" ht="15.75" x14ac:dyDescent="0.25">
      <c r="A59" s="261"/>
      <c r="B59" s="247"/>
      <c r="C59" s="247"/>
      <c r="D59" s="247"/>
      <c r="E59" s="247"/>
      <c r="F59" s="247"/>
      <c r="G59" s="247"/>
      <c r="H59" s="247"/>
      <c r="I59" s="247"/>
      <c r="J59" s="247"/>
      <c r="K59" s="247"/>
      <c r="L59" s="247"/>
      <c r="M59" s="247"/>
      <c r="N59" s="247"/>
      <c r="O59" s="247"/>
      <c r="P59" s="247"/>
      <c r="Q59" s="247"/>
      <c r="R59" s="247"/>
      <c r="S59" s="247"/>
      <c r="T59" s="247"/>
      <c r="U59" s="466"/>
      <c r="V59" s="466"/>
      <c r="W59" s="466"/>
      <c r="X59" s="466"/>
      <c r="Y59" s="247"/>
      <c r="Z59" s="247"/>
      <c r="AA59" s="247"/>
      <c r="AB59" s="247"/>
    </row>
    <row r="60" spans="1:33" ht="15.75" x14ac:dyDescent="0.25">
      <c r="A60" s="261"/>
      <c r="B60" s="247"/>
      <c r="C60" s="247"/>
      <c r="D60" s="247"/>
      <c r="E60" s="247"/>
      <c r="F60" s="247"/>
      <c r="G60" s="247"/>
      <c r="H60" s="247"/>
      <c r="I60" s="247"/>
      <c r="J60" s="247"/>
      <c r="K60" s="247"/>
      <c r="L60" s="247"/>
      <c r="M60" s="247"/>
      <c r="N60" s="247"/>
      <c r="O60" s="247"/>
      <c r="P60" s="247"/>
      <c r="Q60" s="247"/>
      <c r="R60" s="247"/>
      <c r="S60" s="247"/>
      <c r="T60" s="247"/>
      <c r="U60" s="248" t="s">
        <v>161</v>
      </c>
      <c r="V60" s="247"/>
      <c r="W60" s="247"/>
      <c r="X60" s="247"/>
      <c r="Y60" s="247"/>
      <c r="Z60" s="247"/>
      <c r="AA60" s="247"/>
      <c r="AB60" s="247"/>
    </row>
    <row r="61" spans="1:33" ht="15.75" thickBot="1" x14ac:dyDescent="0.3">
      <c r="A61" s="261"/>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row>
    <row r="62" spans="1:33" ht="18.75" customHeight="1" thickBot="1" x14ac:dyDescent="0.3">
      <c r="A62" s="261"/>
      <c r="B62" s="32"/>
      <c r="C62" s="33"/>
      <c r="D62" s="33"/>
      <c r="E62" s="32"/>
      <c r="F62" s="32"/>
      <c r="G62" s="239" t="s">
        <v>18</v>
      </c>
      <c r="H62" s="240" t="s">
        <v>118</v>
      </c>
      <c r="I62" s="467" t="s">
        <v>240</v>
      </c>
      <c r="J62" s="468"/>
      <c r="K62" s="468"/>
      <c r="L62" s="468"/>
      <c r="M62" s="468"/>
      <c r="N62" s="468"/>
      <c r="O62" s="468"/>
      <c r="P62" s="468"/>
      <c r="Q62" s="468"/>
      <c r="R62" s="468"/>
      <c r="S62" s="468"/>
      <c r="T62" s="468"/>
      <c r="U62" s="468"/>
      <c r="V62" s="469"/>
      <c r="W62" s="912" t="s">
        <v>315</v>
      </c>
      <c r="X62" s="32"/>
      <c r="Y62" s="32"/>
      <c r="Z62" s="33"/>
      <c r="AA62" s="32"/>
      <c r="AB62" s="32"/>
    </row>
    <row r="63" spans="1:33" ht="36" customHeight="1" thickTop="1" thickBot="1" x14ac:dyDescent="0.3">
      <c r="A63" s="261"/>
      <c r="B63" s="32"/>
      <c r="C63" s="185" t="s">
        <v>139</v>
      </c>
      <c r="D63" s="33"/>
      <c r="E63" s="32"/>
      <c r="F63" s="915" t="s">
        <v>134</v>
      </c>
      <c r="G63" s="231">
        <v>1</v>
      </c>
      <c r="H63" s="356" t="s">
        <v>119</v>
      </c>
      <c r="I63" s="918" t="s">
        <v>471</v>
      </c>
      <c r="J63" s="919"/>
      <c r="K63" s="919"/>
      <c r="L63" s="919"/>
      <c r="M63" s="919"/>
      <c r="N63" s="919"/>
      <c r="O63" s="919"/>
      <c r="P63" s="919"/>
      <c r="Q63" s="919"/>
      <c r="R63" s="919"/>
      <c r="S63" s="919"/>
      <c r="T63" s="919"/>
      <c r="U63" s="919"/>
      <c r="V63" s="920"/>
      <c r="W63" s="913"/>
      <c r="X63" s="32"/>
      <c r="Y63" s="32"/>
      <c r="Z63" s="33"/>
      <c r="AA63" s="32"/>
      <c r="AB63" s="32"/>
    </row>
    <row r="64" spans="1:33" ht="36" customHeight="1" thickBot="1" x14ac:dyDescent="0.3">
      <c r="A64" s="261"/>
      <c r="B64" s="32"/>
      <c r="C64" s="187" t="s">
        <v>146</v>
      </c>
      <c r="D64" s="187"/>
      <c r="E64" s="32"/>
      <c r="F64" s="916"/>
      <c r="G64" s="232">
        <v>2</v>
      </c>
      <c r="H64" s="357" t="s">
        <v>120</v>
      </c>
      <c r="I64" s="921" t="s">
        <v>472</v>
      </c>
      <c r="J64" s="922"/>
      <c r="K64" s="922"/>
      <c r="L64" s="922"/>
      <c r="M64" s="922"/>
      <c r="N64" s="922"/>
      <c r="O64" s="922"/>
      <c r="P64" s="922"/>
      <c r="Q64" s="922"/>
      <c r="R64" s="922"/>
      <c r="S64" s="922"/>
      <c r="T64" s="922"/>
      <c r="U64" s="922"/>
      <c r="V64" s="923"/>
      <c r="W64" s="913"/>
      <c r="X64" s="32"/>
      <c r="Y64" s="32"/>
      <c r="Z64" s="33"/>
      <c r="AA64" s="32"/>
      <c r="AB64" s="32"/>
    </row>
    <row r="65" spans="1:28" ht="24" customHeight="1" thickBot="1" x14ac:dyDescent="0.3">
      <c r="A65" s="261"/>
      <c r="B65" s="32"/>
      <c r="C65" s="187" t="s">
        <v>147</v>
      </c>
      <c r="D65" s="187"/>
      <c r="E65" s="32"/>
      <c r="F65" s="916"/>
      <c r="G65" s="232">
        <v>3</v>
      </c>
      <c r="H65" s="358" t="s">
        <v>121</v>
      </c>
      <c r="I65" s="921" t="s">
        <v>473</v>
      </c>
      <c r="J65" s="922"/>
      <c r="K65" s="922"/>
      <c r="L65" s="922"/>
      <c r="M65" s="922"/>
      <c r="N65" s="922"/>
      <c r="O65" s="922"/>
      <c r="P65" s="922"/>
      <c r="Q65" s="922"/>
      <c r="R65" s="922"/>
      <c r="S65" s="922"/>
      <c r="T65" s="922"/>
      <c r="U65" s="922"/>
      <c r="V65" s="923"/>
      <c r="W65" s="913"/>
      <c r="X65" s="32"/>
      <c r="Y65" s="32"/>
      <c r="Z65" s="33"/>
      <c r="AA65" s="32"/>
      <c r="AB65" s="32"/>
    </row>
    <row r="66" spans="1:28" ht="18.75" customHeight="1" x14ac:dyDescent="0.25">
      <c r="A66" s="261"/>
      <c r="B66" s="32"/>
      <c r="C66" s="215" t="s">
        <v>115</v>
      </c>
      <c r="D66" s="187"/>
      <c r="E66" s="32"/>
      <c r="F66" s="916"/>
      <c r="G66" s="232">
        <v>4</v>
      </c>
      <c r="H66" s="357" t="s">
        <v>122</v>
      </c>
      <c r="I66" s="924"/>
      <c r="J66" s="925"/>
      <c r="K66" s="925"/>
      <c r="L66" s="925"/>
      <c r="M66" s="925"/>
      <c r="N66" s="925"/>
      <c r="O66" s="925"/>
      <c r="P66" s="925"/>
      <c r="Q66" s="925"/>
      <c r="R66" s="925"/>
      <c r="S66" s="925"/>
      <c r="T66" s="925"/>
      <c r="U66" s="925"/>
      <c r="V66" s="926"/>
      <c r="W66" s="913"/>
      <c r="X66" s="32"/>
      <c r="Y66" s="32"/>
      <c r="Z66" s="33"/>
      <c r="AA66" s="32"/>
      <c r="AB66" s="32"/>
    </row>
    <row r="67" spans="1:28" ht="18.75" customHeight="1" x14ac:dyDescent="0.25">
      <c r="A67" s="261"/>
      <c r="B67" s="32"/>
      <c r="C67" s="32"/>
      <c r="D67" s="32"/>
      <c r="E67" s="32"/>
      <c r="F67" s="916"/>
      <c r="G67" s="232">
        <v>5</v>
      </c>
      <c r="H67" s="358" t="s">
        <v>123</v>
      </c>
      <c r="I67" s="924"/>
      <c r="J67" s="925"/>
      <c r="K67" s="925"/>
      <c r="L67" s="925"/>
      <c r="M67" s="925"/>
      <c r="N67" s="925"/>
      <c r="O67" s="925"/>
      <c r="P67" s="925"/>
      <c r="Q67" s="925"/>
      <c r="R67" s="925"/>
      <c r="S67" s="925"/>
      <c r="T67" s="925"/>
      <c r="U67" s="925"/>
      <c r="V67" s="926"/>
      <c r="W67" s="913"/>
      <c r="X67" s="32"/>
      <c r="Y67" s="32"/>
      <c r="Z67" s="33"/>
      <c r="AA67" s="32"/>
      <c r="AB67" s="32"/>
    </row>
    <row r="68" spans="1:28" ht="18.75" customHeight="1" x14ac:dyDescent="0.25">
      <c r="A68" s="261"/>
      <c r="B68" s="32"/>
      <c r="C68" s="32"/>
      <c r="D68" s="32"/>
      <c r="E68" s="32"/>
      <c r="F68" s="916"/>
      <c r="G68" s="232">
        <v>6</v>
      </c>
      <c r="H68" s="357" t="s">
        <v>124</v>
      </c>
      <c r="I68" s="924"/>
      <c r="J68" s="925"/>
      <c r="K68" s="925"/>
      <c r="L68" s="925"/>
      <c r="M68" s="925"/>
      <c r="N68" s="925"/>
      <c r="O68" s="925"/>
      <c r="P68" s="925"/>
      <c r="Q68" s="925"/>
      <c r="R68" s="925"/>
      <c r="S68" s="925"/>
      <c r="T68" s="925"/>
      <c r="U68" s="925"/>
      <c r="V68" s="926"/>
      <c r="W68" s="913"/>
      <c r="X68" s="32"/>
      <c r="Y68" s="32"/>
      <c r="Z68" s="33"/>
      <c r="AA68" s="32"/>
      <c r="AB68" s="32"/>
    </row>
    <row r="69" spans="1:28" ht="18.75" customHeight="1" x14ac:dyDescent="0.25">
      <c r="A69" s="261"/>
      <c r="B69" s="32"/>
      <c r="C69" s="32"/>
      <c r="D69" s="32"/>
      <c r="E69" s="32"/>
      <c r="F69" s="916"/>
      <c r="G69" s="232">
        <v>7</v>
      </c>
      <c r="H69" s="358" t="s">
        <v>125</v>
      </c>
      <c r="I69" s="924"/>
      <c r="J69" s="925"/>
      <c r="K69" s="925"/>
      <c r="L69" s="925"/>
      <c r="M69" s="925"/>
      <c r="N69" s="925"/>
      <c r="O69" s="925"/>
      <c r="P69" s="925"/>
      <c r="Q69" s="925"/>
      <c r="R69" s="925"/>
      <c r="S69" s="925"/>
      <c r="T69" s="925"/>
      <c r="U69" s="925"/>
      <c r="V69" s="926"/>
      <c r="W69" s="913"/>
      <c r="X69" s="32"/>
      <c r="Y69" s="32"/>
      <c r="Z69" s="33"/>
      <c r="AA69" s="32"/>
      <c r="AB69" s="32"/>
    </row>
    <row r="70" spans="1:28" ht="18.75" customHeight="1" thickBot="1" x14ac:dyDescent="0.3">
      <c r="A70" s="261"/>
      <c r="B70" s="32"/>
      <c r="C70" s="32"/>
      <c r="D70" s="32"/>
      <c r="E70" s="32"/>
      <c r="F70" s="917"/>
      <c r="G70" s="233">
        <v>8</v>
      </c>
      <c r="H70" s="359" t="s">
        <v>126</v>
      </c>
      <c r="I70" s="927"/>
      <c r="J70" s="928"/>
      <c r="K70" s="928"/>
      <c r="L70" s="928"/>
      <c r="M70" s="928"/>
      <c r="N70" s="928"/>
      <c r="O70" s="928"/>
      <c r="P70" s="928"/>
      <c r="Q70" s="928"/>
      <c r="R70" s="928"/>
      <c r="S70" s="928"/>
      <c r="T70" s="928"/>
      <c r="U70" s="928"/>
      <c r="V70" s="929"/>
      <c r="W70" s="914"/>
      <c r="X70" s="32"/>
      <c r="Y70" s="32"/>
      <c r="Z70" s="33"/>
      <c r="AA70" s="32"/>
      <c r="AB70" s="32"/>
    </row>
    <row r="71" spans="1:28" x14ac:dyDescent="0.25">
      <c r="B71" s="4"/>
      <c r="C71" s="4"/>
      <c r="D71" s="4"/>
      <c r="E71" s="4"/>
      <c r="F71" s="4"/>
      <c r="G71" s="6"/>
      <c r="H71" s="6"/>
      <c r="I71" s="6"/>
      <c r="J71" s="6"/>
      <c r="K71" s="6"/>
      <c r="L71" s="6"/>
      <c r="M71" s="4"/>
      <c r="N71" s="4"/>
      <c r="O71" s="4"/>
      <c r="P71" s="4"/>
      <c r="Q71" s="4"/>
      <c r="R71" s="4"/>
      <c r="S71" s="4"/>
      <c r="T71" s="4"/>
      <c r="U71" s="4"/>
      <c r="V71" s="4"/>
      <c r="W71" s="4"/>
      <c r="X71" s="4"/>
      <c r="Y71" s="4"/>
      <c r="Z71" s="6"/>
      <c r="AA71" s="4"/>
      <c r="AB71" s="4"/>
    </row>
  </sheetData>
  <sheetProtection autoFilter="0"/>
  <autoFilter ref="E8:E51" xr:uid="{00000000-0009-0000-0000-000023000000}"/>
  <mergeCells count="24">
    <mergeCell ref="Z7:Z8"/>
    <mergeCell ref="AA7:AA8"/>
    <mergeCell ref="AB7:AB8"/>
    <mergeCell ref="W62:W70"/>
    <mergeCell ref="F63:F70"/>
    <mergeCell ref="I63:V63"/>
    <mergeCell ref="I64:V64"/>
    <mergeCell ref="I65:V65"/>
    <mergeCell ref="I66:V66"/>
    <mergeCell ref="I67:V67"/>
    <mergeCell ref="I68:V68"/>
    <mergeCell ref="I69:V69"/>
    <mergeCell ref="I70:V70"/>
    <mergeCell ref="O7:V7"/>
    <mergeCell ref="E2:E3"/>
    <mergeCell ref="G2:AB2"/>
    <mergeCell ref="G3:AB3"/>
    <mergeCell ref="G4:AB4"/>
    <mergeCell ref="G5:AB5"/>
    <mergeCell ref="B7:B8"/>
    <mergeCell ref="C7:C8"/>
    <mergeCell ref="D7:D8"/>
    <mergeCell ref="E7:E8"/>
    <mergeCell ref="G7:N7"/>
  </mergeCells>
  <conditionalFormatting sqref="Y51 B11:B49 C41:E51 B10:F10 F41:F49 Y37:Y49 W10:X51 Z10:AB51 AD10:AG51 C11:F40">
    <cfRule type="expression" dxfId="125" priority="7">
      <formula>AND($B10&lt;&gt;"",$B11="")</formula>
    </cfRule>
    <cfRule type="expression" dxfId="124" priority="8">
      <formula>$B10=""</formula>
    </cfRule>
  </conditionalFormatting>
  <conditionalFormatting sqref="AA11:AA51">
    <cfRule type="expression" dxfId="123" priority="9">
      <formula>AND($B10&lt;&gt;"",$B11="")</formula>
    </cfRule>
  </conditionalFormatting>
  <conditionalFormatting sqref="G52:V52">
    <cfRule type="expression" dxfId="122" priority="6">
      <formula>COUNTIF($G52:$N52,G52)&gt;1</formula>
    </cfRule>
  </conditionalFormatting>
  <conditionalFormatting sqref="B51 B52:Z52 AB52">
    <cfRule type="expression" dxfId="121" priority="10">
      <formula>AND($B51&lt;&gt;"",$B53="")</formula>
    </cfRule>
    <cfRule type="expression" dxfId="120" priority="11">
      <formula>$B51=""</formula>
    </cfRule>
  </conditionalFormatting>
  <conditionalFormatting sqref="AD52:AG52">
    <cfRule type="expression" dxfId="119" priority="12">
      <formula>AND($B51&lt;&gt;"",$B53="")</formula>
    </cfRule>
    <cfRule type="expression" dxfId="118" priority="13">
      <formula>$B51=""</formula>
    </cfRule>
  </conditionalFormatting>
  <conditionalFormatting sqref="B50 F50:F51 Y50">
    <cfRule type="expression" dxfId="117" priority="14">
      <formula>AND($B50&lt;&gt;"",#REF!="")</formula>
    </cfRule>
    <cfRule type="expression" dxfId="116" priority="15">
      <formula>$B50=""</formula>
    </cfRule>
  </conditionalFormatting>
  <conditionalFormatting sqref="G33:V51 R10:V32">
    <cfRule type="cellIs" dxfId="115" priority="5" operator="lessThan">
      <formula>75</formula>
    </cfRule>
  </conditionalFormatting>
  <conditionalFormatting sqref="Z10:Z32">
    <cfRule type="cellIs" dxfId="114" priority="1" operator="lessThan">
      <formula>76</formula>
    </cfRule>
    <cfRule type="cellIs" dxfId="113" priority="3" operator="lessThan">
      <formula>76</formula>
    </cfRule>
  </conditionalFormatting>
  <conditionalFormatting sqref="G10:Q32">
    <cfRule type="cellIs" dxfId="112" priority="2" operator="lessThan">
      <formula>75</formula>
    </cfRule>
  </conditionalFormatting>
  <dataValidations count="6">
    <dataValidation allowBlank="1" showInputMessage="1" showErrorMessage="1" prompt="Bobot Nilai" sqref="W6:Y6" xr:uid="{00000000-0002-0000-2300-000000000000}"/>
    <dataValidation allowBlank="1" showInputMessage="1" showErrorMessage="1" prompt="Mohon diisi Bobot Nilai" sqref="Y8 W8" xr:uid="{00000000-0002-0000-2300-000001000000}"/>
    <dataValidation allowBlank="1" showInputMessage="1" showErrorMessage="1" prompt="Mohon diisi Bobot Nilai. Jika tidak Melakukan penilaian Sumatif silahkan tulis Bobot Nilai 0" sqref="X8" xr:uid="{00000000-0002-0000-2300-000002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37:H52 I33:N52" xr:uid="{00000000-0002-0000-2300-000003000000}">
      <formula1>AND(G33&gt;0,G33&lt;=101,COUNTIF($G33:$N33,G33)=1)</formula1>
    </dataValidation>
    <dataValidation type="custom" allowBlank="1" showInputMessage="1" showErrorMessage="1" error="Ada nilai yang sama Bro!" prompt="JIKA ADA NILAI SUMATIF YANG SAMA, MAKA NILAI SUMATIF YG LAIN DITAMBAH angka 1-4 dibelakang koma. Misalnya 82 dan 82,2" sqref="T10:V52 O37:S52" xr:uid="{00000000-0002-0000-2300-000004000000}">
      <formula1>AND(O10&gt;0,O10&lt;=101,COUNTIF($O10:$V10,O10)=1)</formula1>
    </dataValidation>
    <dataValidation type="whole" allowBlank="1" showInputMessage="1" showErrorMessage="1" errorTitle="Petunjuk" error="Nilai 0-100" prompt="Isikan Nilai Sumatif Akhir Semester Siswa" sqref="Y37:Y52" xr:uid="{00000000-0002-0000-2300-000005000000}">
      <formula1>0</formula1>
      <formula2>100</formula2>
    </dataValidation>
  </dataValidations>
  <hyperlinks>
    <hyperlink ref="W62:W70" location="AKA!G9" display="          KEMBALI KE ATAS" xr:uid="{00000000-0004-0000-2300-000000000000}"/>
    <hyperlink ref="E5" location="AKA!I62" display="KLIK DISINI UNTUK MENULIS TUJUAN PEMBELAJARAN" xr:uid="{00000000-0004-0000-2300-000001000000}"/>
  </hyperlinks>
  <printOptions horizontalCentered="1"/>
  <pageMargins left="0.15748031496062992" right="0.11811023622047245" top="0.98425196850393704" bottom="0.31496062992125984" header="0.31496062992125984" footer="0.15748031496062992"/>
  <pageSetup paperSize="10000" scale="70" orientation="landscape" horizontalDpi="0" verticalDpi="0"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AI71"/>
  <sheetViews>
    <sheetView zoomScaleNormal="100" workbookViewId="0">
      <pane xSplit="6" ySplit="8" topLeftCell="G30" activePane="bottomRight" state="frozen"/>
      <selection pane="topRight" activeCell="G1" sqref="G1"/>
      <selection pane="bottomLeft" activeCell="A8" sqref="A8"/>
      <selection pane="bottomRight" activeCell="Z10" sqref="Z10:Z32"/>
    </sheetView>
  </sheetViews>
  <sheetFormatPr defaultColWidth="9.140625" defaultRowHeight="15" x14ac:dyDescent="0.25"/>
  <cols>
    <col min="1" max="1" width="1.7109375" style="7" customWidth="1"/>
    <col min="2" max="2" width="3.85546875" style="7" customWidth="1"/>
    <col min="3" max="3" width="5.7109375" style="7" customWidth="1"/>
    <col min="4" max="4" width="13.5703125" style="7" customWidth="1"/>
    <col min="5" max="5" width="30.42578125" style="7" customWidth="1"/>
    <col min="6" max="22" width="4" style="7" customWidth="1"/>
    <col min="23" max="25" width="5.28515625" style="7" customWidth="1"/>
    <col min="26" max="26" width="6.42578125" style="7" customWidth="1"/>
    <col min="27" max="28" width="36.7109375" style="7" customWidth="1"/>
    <col min="29" max="29" width="5.7109375" style="7" customWidth="1"/>
    <col min="30" max="16384" width="9.140625" style="7"/>
  </cols>
  <sheetData>
    <row r="1" spans="1:35" x14ac:dyDescent="0.25">
      <c r="A1" s="260"/>
      <c r="B1" s="260"/>
      <c r="C1" s="260"/>
      <c r="D1" s="260"/>
      <c r="E1" s="260"/>
      <c r="F1" s="260"/>
      <c r="G1" s="260"/>
      <c r="H1" s="260"/>
      <c r="I1" s="260"/>
      <c r="J1" s="260"/>
      <c r="K1" s="260"/>
      <c r="L1" s="260"/>
      <c r="M1" s="260"/>
      <c r="N1" s="260"/>
      <c r="O1" s="260"/>
      <c r="P1" s="260"/>
      <c r="Q1" s="260"/>
      <c r="R1" s="260"/>
      <c r="S1" s="260"/>
      <c r="T1" s="260"/>
      <c r="U1" s="260"/>
      <c r="V1" s="260"/>
      <c r="W1" s="260"/>
      <c r="X1" s="260"/>
      <c r="Y1" s="260"/>
      <c r="Z1" s="260"/>
      <c r="AA1" s="260"/>
      <c r="AB1" s="260"/>
    </row>
    <row r="2" spans="1:35" ht="28.5" customHeight="1" x14ac:dyDescent="0.25">
      <c r="A2" s="261"/>
      <c r="B2" s="485"/>
      <c r="C2" s="486"/>
      <c r="D2" s="486"/>
      <c r="E2" s="901" t="s">
        <v>309</v>
      </c>
      <c r="F2" s="487"/>
      <c r="G2" s="903" t="s">
        <v>279</v>
      </c>
      <c r="H2" s="903"/>
      <c r="I2" s="903"/>
      <c r="J2" s="903"/>
      <c r="K2" s="903"/>
      <c r="L2" s="903"/>
      <c r="M2" s="903"/>
      <c r="N2" s="903"/>
      <c r="O2" s="903"/>
      <c r="P2" s="903"/>
      <c r="Q2" s="903"/>
      <c r="R2" s="903"/>
      <c r="S2" s="903"/>
      <c r="T2" s="903"/>
      <c r="U2" s="903"/>
      <c r="V2" s="903"/>
      <c r="W2" s="903"/>
      <c r="X2" s="903"/>
      <c r="Y2" s="903"/>
      <c r="Z2" s="903"/>
      <c r="AA2" s="903"/>
      <c r="AB2" s="904"/>
    </row>
    <row r="3" spans="1:35" ht="21" thickBot="1" x14ac:dyDescent="0.3">
      <c r="A3" s="261"/>
      <c r="B3" s="488"/>
      <c r="C3" s="489"/>
      <c r="D3" s="489"/>
      <c r="E3" s="902"/>
      <c r="F3" s="454"/>
      <c r="G3" s="905" t="str">
        <f>Data!C20</f>
        <v>2024 / 2025</v>
      </c>
      <c r="H3" s="905"/>
      <c r="I3" s="905"/>
      <c r="J3" s="905"/>
      <c r="K3" s="905"/>
      <c r="L3" s="905"/>
      <c r="M3" s="905"/>
      <c r="N3" s="905"/>
      <c r="O3" s="905"/>
      <c r="P3" s="905"/>
      <c r="Q3" s="905"/>
      <c r="R3" s="905"/>
      <c r="S3" s="905"/>
      <c r="T3" s="905"/>
      <c r="U3" s="905"/>
      <c r="V3" s="905"/>
      <c r="W3" s="905"/>
      <c r="X3" s="905"/>
      <c r="Y3" s="905"/>
      <c r="Z3" s="905"/>
      <c r="AA3" s="905"/>
      <c r="AB3" s="906"/>
    </row>
    <row r="4" spans="1:35" ht="34.5" thickBot="1" x14ac:dyDescent="0.3">
      <c r="A4" s="261"/>
      <c r="B4" s="490"/>
      <c r="C4" s="491"/>
      <c r="D4" s="491"/>
      <c r="E4" s="455" t="s">
        <v>310</v>
      </c>
      <c r="F4" s="456"/>
      <c r="G4" s="907" t="str">
        <f>Menu!B7</f>
        <v>Matematika</v>
      </c>
      <c r="H4" s="907"/>
      <c r="I4" s="907"/>
      <c r="J4" s="907"/>
      <c r="K4" s="907"/>
      <c r="L4" s="907"/>
      <c r="M4" s="907"/>
      <c r="N4" s="907"/>
      <c r="O4" s="907"/>
      <c r="P4" s="907"/>
      <c r="Q4" s="907"/>
      <c r="R4" s="907"/>
      <c r="S4" s="907"/>
      <c r="T4" s="907"/>
      <c r="U4" s="907"/>
      <c r="V4" s="907"/>
      <c r="W4" s="907"/>
      <c r="X4" s="907"/>
      <c r="Y4" s="907"/>
      <c r="Z4" s="907"/>
      <c r="AA4" s="907"/>
      <c r="AB4" s="908"/>
    </row>
    <row r="5" spans="1:35" ht="34.5" customHeight="1" thickBot="1" x14ac:dyDescent="0.3">
      <c r="A5" s="261"/>
      <c r="B5" s="492"/>
      <c r="C5" s="493"/>
      <c r="D5" s="494"/>
      <c r="E5" s="457" t="s">
        <v>311</v>
      </c>
      <c r="F5" s="458"/>
      <c r="G5" s="905" t="s">
        <v>452</v>
      </c>
      <c r="H5" s="905"/>
      <c r="I5" s="905"/>
      <c r="J5" s="905"/>
      <c r="K5" s="905"/>
      <c r="L5" s="905"/>
      <c r="M5" s="905"/>
      <c r="N5" s="905"/>
      <c r="O5" s="905"/>
      <c r="P5" s="905"/>
      <c r="Q5" s="905"/>
      <c r="R5" s="905"/>
      <c r="S5" s="905"/>
      <c r="T5" s="905"/>
      <c r="U5" s="905"/>
      <c r="V5" s="905"/>
      <c r="W5" s="905"/>
      <c r="X5" s="905"/>
      <c r="Y5" s="905"/>
      <c r="Z5" s="905"/>
      <c r="AA5" s="905"/>
      <c r="AB5" s="906"/>
    </row>
    <row r="6" spans="1:35" s="179" customFormat="1" ht="20.25" x14ac:dyDescent="0.25">
      <c r="A6" s="261"/>
      <c r="B6" s="495"/>
      <c r="C6" s="496"/>
      <c r="D6" s="496"/>
      <c r="E6" s="496"/>
      <c r="F6" s="496"/>
      <c r="G6" s="497">
        <f t="shared" ref="G6:L6" si="0">IF(COUNT(G10:G51)&gt;0,1,"")</f>
        <v>1</v>
      </c>
      <c r="H6" s="497">
        <f t="shared" si="0"/>
        <v>1</v>
      </c>
      <c r="I6" s="497" t="str">
        <f t="shared" si="0"/>
        <v/>
      </c>
      <c r="J6" s="497" t="str">
        <f t="shared" si="0"/>
        <v/>
      </c>
      <c r="K6" s="497" t="str">
        <f t="shared" si="0"/>
        <v/>
      </c>
      <c r="L6" s="497" t="str">
        <f t="shared" si="0"/>
        <v/>
      </c>
      <c r="M6" s="497"/>
      <c r="N6" s="497"/>
      <c r="O6" s="497">
        <f t="shared" ref="O6:T6" si="1">IF(COUNT(O10:O51)&gt;0,1,"")</f>
        <v>1</v>
      </c>
      <c r="P6" s="497">
        <f t="shared" si="1"/>
        <v>1</v>
      </c>
      <c r="Q6" s="497" t="str">
        <f t="shared" si="1"/>
        <v/>
      </c>
      <c r="R6" s="497" t="str">
        <f t="shared" si="1"/>
        <v/>
      </c>
      <c r="S6" s="497" t="str">
        <f t="shared" si="1"/>
        <v/>
      </c>
      <c r="T6" s="497" t="str">
        <f t="shared" si="1"/>
        <v/>
      </c>
      <c r="U6" s="497"/>
      <c r="V6" s="497"/>
      <c r="W6" s="498">
        <f>SUM(G6:N6)</f>
        <v>2</v>
      </c>
      <c r="X6" s="498">
        <f>SUM(O6:V6)</f>
        <v>2</v>
      </c>
      <c r="Y6" s="498">
        <f>SUM(W8:Y8)</f>
        <v>3</v>
      </c>
      <c r="Z6" s="499"/>
      <c r="AA6" s="499"/>
      <c r="AB6" s="500"/>
    </row>
    <row r="7" spans="1:35" ht="33" customHeight="1" thickBot="1" x14ac:dyDescent="0.3">
      <c r="A7" s="261"/>
      <c r="B7" s="899" t="s">
        <v>0</v>
      </c>
      <c r="C7" s="899" t="s">
        <v>68</v>
      </c>
      <c r="D7" s="899" t="s">
        <v>69</v>
      </c>
      <c r="E7" s="899" t="s">
        <v>1</v>
      </c>
      <c r="F7" s="513" t="s">
        <v>14</v>
      </c>
      <c r="G7" s="900" t="s">
        <v>134</v>
      </c>
      <c r="H7" s="900"/>
      <c r="I7" s="900"/>
      <c r="J7" s="900"/>
      <c r="K7" s="900"/>
      <c r="L7" s="900"/>
      <c r="M7" s="900"/>
      <c r="N7" s="900"/>
      <c r="O7" s="930" t="s">
        <v>135</v>
      </c>
      <c r="P7" s="930"/>
      <c r="Q7" s="930"/>
      <c r="R7" s="930"/>
      <c r="S7" s="930"/>
      <c r="T7" s="930"/>
      <c r="U7" s="930"/>
      <c r="V7" s="930"/>
      <c r="W7" s="504" t="s">
        <v>312</v>
      </c>
      <c r="X7" s="504" t="s">
        <v>313</v>
      </c>
      <c r="Y7" s="504" t="s">
        <v>314</v>
      </c>
      <c r="Z7" s="909" t="s">
        <v>80</v>
      </c>
      <c r="AA7" s="910" t="s">
        <v>144</v>
      </c>
      <c r="AB7" s="911" t="s">
        <v>145</v>
      </c>
    </row>
    <row r="8" spans="1:35" ht="15.75" thickBot="1" x14ac:dyDescent="0.3">
      <c r="A8" s="261"/>
      <c r="B8" s="899"/>
      <c r="C8" s="899"/>
      <c r="D8" s="899"/>
      <c r="E8" s="899"/>
      <c r="F8" s="505"/>
      <c r="G8" s="506" t="str">
        <f>H63</f>
        <v>TP-1</v>
      </c>
      <c r="H8" s="506" t="str">
        <f>H64</f>
        <v>TP-2</v>
      </c>
      <c r="I8" s="506" t="str">
        <f>H65</f>
        <v>TP-3</v>
      </c>
      <c r="J8" s="506" t="str">
        <f>H66</f>
        <v>TP-4</v>
      </c>
      <c r="K8" s="506" t="str">
        <f>H67</f>
        <v>TP-5</v>
      </c>
      <c r="L8" s="506" t="str">
        <f>H68</f>
        <v>TP-6</v>
      </c>
      <c r="M8" s="506" t="str">
        <f>H69</f>
        <v>TP-7</v>
      </c>
      <c r="N8" s="506" t="str">
        <f>H70</f>
        <v>TP-8</v>
      </c>
      <c r="O8" s="507" t="s">
        <v>148</v>
      </c>
      <c r="P8" s="507" t="s">
        <v>149</v>
      </c>
      <c r="Q8" s="507" t="s">
        <v>150</v>
      </c>
      <c r="R8" s="507" t="s">
        <v>151</v>
      </c>
      <c r="S8" s="507" t="s">
        <v>152</v>
      </c>
      <c r="T8" s="507" t="s">
        <v>153</v>
      </c>
      <c r="U8" s="507" t="s">
        <v>154</v>
      </c>
      <c r="V8" s="507" t="s">
        <v>155</v>
      </c>
      <c r="W8" s="508">
        <v>1</v>
      </c>
      <c r="X8" s="508">
        <v>1</v>
      </c>
      <c r="Y8" s="508">
        <v>1</v>
      </c>
      <c r="Z8" s="909"/>
      <c r="AA8" s="910"/>
      <c r="AB8" s="911"/>
      <c r="AD8" s="459"/>
      <c r="AE8" s="459"/>
      <c r="AF8" s="459"/>
      <c r="AG8" s="459"/>
    </row>
    <row r="9" spans="1:35" ht="15.75" thickBot="1" x14ac:dyDescent="0.3">
      <c r="A9" s="261"/>
      <c r="B9" s="549">
        <v>1</v>
      </c>
      <c r="C9" s="549">
        <v>2</v>
      </c>
      <c r="D9" s="549">
        <v>3</v>
      </c>
      <c r="E9" s="549">
        <v>4</v>
      </c>
      <c r="F9" s="549">
        <v>5</v>
      </c>
      <c r="G9" s="587">
        <v>6</v>
      </c>
      <c r="H9" s="587">
        <v>7</v>
      </c>
      <c r="I9" s="587">
        <v>8</v>
      </c>
      <c r="J9" s="587">
        <v>9</v>
      </c>
      <c r="K9" s="587">
        <v>10</v>
      </c>
      <c r="L9" s="587">
        <v>11</v>
      </c>
      <c r="M9" s="587">
        <v>12</v>
      </c>
      <c r="N9" s="587">
        <v>13</v>
      </c>
      <c r="O9" s="587">
        <v>14</v>
      </c>
      <c r="P9" s="587">
        <v>15</v>
      </c>
      <c r="Q9" s="549">
        <v>16</v>
      </c>
      <c r="R9" s="549">
        <v>17</v>
      </c>
      <c r="S9" s="549">
        <v>18</v>
      </c>
      <c r="T9" s="549">
        <v>19</v>
      </c>
      <c r="U9" s="549">
        <v>20</v>
      </c>
      <c r="V9" s="549">
        <v>21</v>
      </c>
      <c r="W9" s="549">
        <v>22</v>
      </c>
      <c r="X9" s="549">
        <v>23</v>
      </c>
      <c r="Y9" s="587">
        <v>24</v>
      </c>
      <c r="Z9" s="549">
        <v>25</v>
      </c>
      <c r="AA9" s="549">
        <v>26</v>
      </c>
      <c r="AB9" s="549">
        <v>27</v>
      </c>
      <c r="AD9" s="383" t="s">
        <v>129</v>
      </c>
      <c r="AE9" s="383" t="s">
        <v>130</v>
      </c>
      <c r="AF9" s="509" t="s">
        <v>3</v>
      </c>
      <c r="AG9" s="460"/>
    </row>
    <row r="10" spans="1:35" ht="30" customHeight="1" x14ac:dyDescent="0.25">
      <c r="A10" s="261"/>
      <c r="B10" s="373">
        <v>1</v>
      </c>
      <c r="C10" s="351">
        <f>Data!F5</f>
        <v>2111</v>
      </c>
      <c r="D10" s="374" t="str">
        <f>Data!G5</f>
        <v>3109336136</v>
      </c>
      <c r="E10" s="374" t="str">
        <f>Data!H5</f>
        <v>AGA ALBANI ZAMIR</v>
      </c>
      <c r="F10" s="585" t="str">
        <f>Data!I5</f>
        <v>L</v>
      </c>
      <c r="G10" s="588">
        <v>76</v>
      </c>
      <c r="H10" s="588">
        <v>80</v>
      </c>
      <c r="I10" s="582"/>
      <c r="J10" s="582"/>
      <c r="K10" s="582"/>
      <c r="L10" s="582"/>
      <c r="M10" s="582"/>
      <c r="N10" s="582"/>
      <c r="O10" s="588">
        <v>77</v>
      </c>
      <c r="P10" s="588">
        <v>76</v>
      </c>
      <c r="Q10" s="502"/>
      <c r="R10" s="501"/>
      <c r="S10" s="501"/>
      <c r="T10" s="477"/>
      <c r="U10" s="477"/>
      <c r="V10" s="477"/>
      <c r="W10" s="478">
        <f>AVERAGE(G10:N10)</f>
        <v>78</v>
      </c>
      <c r="X10" s="590">
        <f>AVERAGE(O10:V10)</f>
        <v>76.5</v>
      </c>
      <c r="Y10" s="588">
        <v>72.5</v>
      </c>
      <c r="Z10" s="475">
        <f t="shared" ref="Z10:Z51" si="2">IFERROR(IF(OR(X10="",Y10=""),"",ROUND(((W10*$W$8)+(X10*$X$8)+(Y10*$Y$8))/$Y$6,0)),"")</f>
        <v>76</v>
      </c>
      <c r="AA10" s="378" t="str">
        <f t="shared" ref="AA10:AA51" si="3">IFERROR("Menunjukkan penguasaan"&amp; " dalam "&amp;(VLOOKUP(AF10,$G$63:$I$70,3)),"")</f>
        <v>Menunjukkan penguasaan dalam melakukan transformasi tunggal (refleksi, translasi, rotasi, dilatasi).</v>
      </c>
      <c r="AB10" s="379" t="str">
        <f t="shared" ref="AB10:AB51" si="4">IFERROR("Perlu bantuan dalam "&amp;(VLOOKUP(AG10,$G$63:$I$70,3)),"")</f>
        <v>Perlu bantuan dalam membaca, menulis, dan membandingkan bilangan berpangkat dan akar, serta notasi ilmiah.</v>
      </c>
      <c r="AD10" s="377">
        <f t="shared" ref="AD10:AD51" si="5">MAX(G10:N10)</f>
        <v>80</v>
      </c>
      <c r="AE10" s="377">
        <f t="shared" ref="AE10:AE51" si="6">MIN(G10:N10)</f>
        <v>76</v>
      </c>
      <c r="AF10" s="377">
        <f t="shared" ref="AF10:AF51" si="7">MATCH(AD10,G10:N10,0)</f>
        <v>2</v>
      </c>
      <c r="AG10" s="377">
        <f t="shared" ref="AG10:AG51" si="8">MATCH(AE10,G10:N10,0)</f>
        <v>1</v>
      </c>
      <c r="AI10" s="484"/>
    </row>
    <row r="11" spans="1:35" ht="30" customHeight="1" x14ac:dyDescent="0.25">
      <c r="A11" s="261"/>
      <c r="B11" s="373">
        <v>2</v>
      </c>
      <c r="C11" s="124">
        <f>Data!F6</f>
        <v>2100</v>
      </c>
      <c r="D11" s="154" t="str">
        <f>Data!G6</f>
        <v>0108954708</v>
      </c>
      <c r="E11" s="154" t="str">
        <f>Data!H6</f>
        <v>AKBAR FIRLY MAULANA</v>
      </c>
      <c r="F11" s="586" t="str">
        <f>Data!I6</f>
        <v>L</v>
      </c>
      <c r="G11" s="588">
        <v>76</v>
      </c>
      <c r="H11" s="588">
        <v>85</v>
      </c>
      <c r="I11" s="582"/>
      <c r="J11" s="582"/>
      <c r="K11" s="582"/>
      <c r="L11" s="582"/>
      <c r="M11" s="582"/>
      <c r="N11" s="582"/>
      <c r="O11" s="588">
        <v>76</v>
      </c>
      <c r="P11" s="588">
        <v>76</v>
      </c>
      <c r="Q11" s="473"/>
      <c r="R11" s="471"/>
      <c r="S11" s="471"/>
      <c r="T11" s="472"/>
      <c r="U11" s="472"/>
      <c r="V11" s="472"/>
      <c r="W11" s="474">
        <f t="shared" ref="W11:W51" si="9">AVERAGE(G11:N11)</f>
        <v>80.5</v>
      </c>
      <c r="X11" s="591">
        <f t="shared" ref="X11:X51" si="10">AVERAGE(O11:V11)</f>
        <v>76</v>
      </c>
      <c r="Y11" s="588">
        <v>72.5</v>
      </c>
      <c r="Z11" s="475">
        <f t="shared" si="2"/>
        <v>76</v>
      </c>
      <c r="AA11" s="378" t="str">
        <f t="shared" si="3"/>
        <v>Menunjukkan penguasaan dalam melakukan transformasi tunggal (refleksi, translasi, rotasi, dilatasi).</v>
      </c>
      <c r="AB11" s="379" t="str">
        <f t="shared" si="4"/>
        <v>Perlu bantuan dalam membaca, menulis, dan membandingkan bilangan berpangkat dan akar, serta notasi ilmiah.</v>
      </c>
      <c r="AD11" s="377">
        <f t="shared" si="5"/>
        <v>85</v>
      </c>
      <c r="AE11" s="377">
        <f t="shared" si="6"/>
        <v>76</v>
      </c>
      <c r="AF11" s="377">
        <f t="shared" si="7"/>
        <v>2</v>
      </c>
      <c r="AG11" s="377">
        <f t="shared" si="8"/>
        <v>1</v>
      </c>
      <c r="AI11" s="484"/>
    </row>
    <row r="12" spans="1:35" ht="30" customHeight="1" x14ac:dyDescent="0.25">
      <c r="A12" s="261"/>
      <c r="B12" s="373">
        <v>3</v>
      </c>
      <c r="C12" s="124">
        <f>Data!F7</f>
        <v>2085</v>
      </c>
      <c r="D12" s="154" t="str">
        <f>Data!G7</f>
        <v>0093911821</v>
      </c>
      <c r="E12" s="154" t="str">
        <f>Data!H7</f>
        <v>ALVINO EWALDO</v>
      </c>
      <c r="F12" s="586" t="str">
        <f>Data!I7</f>
        <v>L</v>
      </c>
      <c r="G12" s="588">
        <v>78</v>
      </c>
      <c r="H12" s="588">
        <v>76</v>
      </c>
      <c r="I12" s="582"/>
      <c r="J12" s="582"/>
      <c r="K12" s="582"/>
      <c r="L12" s="582"/>
      <c r="M12" s="582"/>
      <c r="N12" s="582"/>
      <c r="O12" s="588">
        <v>76</v>
      </c>
      <c r="P12" s="588">
        <v>78</v>
      </c>
      <c r="Q12" s="473"/>
      <c r="R12" s="471"/>
      <c r="S12" s="471"/>
      <c r="T12" s="472"/>
      <c r="U12" s="472"/>
      <c r="V12" s="472"/>
      <c r="W12" s="474">
        <f t="shared" si="9"/>
        <v>77</v>
      </c>
      <c r="X12" s="591">
        <f t="shared" si="10"/>
        <v>77</v>
      </c>
      <c r="Y12" s="588">
        <v>72.5</v>
      </c>
      <c r="Z12" s="475">
        <f t="shared" si="2"/>
        <v>76</v>
      </c>
      <c r="AA12" s="378" t="str">
        <f t="shared" si="3"/>
        <v>Menunjukkan penguasaan dalam membaca, menulis, dan membandingkan bilangan berpangkat dan akar, serta notasi ilmiah.</v>
      </c>
      <c r="AB12" s="379" t="str">
        <f t="shared" si="4"/>
        <v>Perlu bantuan dalam melakukan transformasi tunggal (refleksi, translasi, rotasi, dilatasi).</v>
      </c>
      <c r="AD12" s="377">
        <f t="shared" si="5"/>
        <v>78</v>
      </c>
      <c r="AE12" s="377">
        <f t="shared" si="6"/>
        <v>76</v>
      </c>
      <c r="AF12" s="377">
        <f t="shared" si="7"/>
        <v>1</v>
      </c>
      <c r="AG12" s="377">
        <f t="shared" si="8"/>
        <v>2</v>
      </c>
      <c r="AI12" s="484"/>
    </row>
    <row r="13" spans="1:35" ht="30" customHeight="1" x14ac:dyDescent="0.25">
      <c r="A13" s="261"/>
      <c r="B13" s="373">
        <v>4</v>
      </c>
      <c r="C13" s="124">
        <f>Data!F8</f>
        <v>2075</v>
      </c>
      <c r="D13" s="154" t="str">
        <f>Data!G8</f>
        <v>0098772064</v>
      </c>
      <c r="E13" s="154" t="str">
        <f>Data!H8</f>
        <v>AURA SUCI RAMADHANI</v>
      </c>
      <c r="F13" s="586" t="str">
        <f>Data!I8</f>
        <v>P</v>
      </c>
      <c r="G13" s="588">
        <v>78</v>
      </c>
      <c r="H13" s="588">
        <v>80</v>
      </c>
      <c r="I13" s="582"/>
      <c r="J13" s="582"/>
      <c r="K13" s="582"/>
      <c r="L13" s="582"/>
      <c r="M13" s="582"/>
      <c r="N13" s="582"/>
      <c r="O13" s="588">
        <v>78</v>
      </c>
      <c r="P13" s="588">
        <v>79</v>
      </c>
      <c r="Q13" s="473"/>
      <c r="R13" s="471"/>
      <c r="S13" s="471"/>
      <c r="T13" s="472"/>
      <c r="U13" s="472"/>
      <c r="V13" s="472"/>
      <c r="W13" s="474">
        <f t="shared" si="9"/>
        <v>79</v>
      </c>
      <c r="X13" s="591">
        <f t="shared" si="10"/>
        <v>78.5</v>
      </c>
      <c r="Y13" s="588">
        <v>72.5</v>
      </c>
      <c r="Z13" s="475">
        <f t="shared" si="2"/>
        <v>77</v>
      </c>
      <c r="AA13" s="378" t="str">
        <f t="shared" si="3"/>
        <v>Menunjukkan penguasaan dalam melakukan transformasi tunggal (refleksi, translasi, rotasi, dilatasi).</v>
      </c>
      <c r="AB13" s="379" t="str">
        <f t="shared" si="4"/>
        <v>Perlu bantuan dalam membaca, menulis, dan membandingkan bilangan berpangkat dan akar, serta notasi ilmiah.</v>
      </c>
      <c r="AD13" s="377">
        <f t="shared" si="5"/>
        <v>80</v>
      </c>
      <c r="AE13" s="377">
        <f t="shared" si="6"/>
        <v>78</v>
      </c>
      <c r="AF13" s="377">
        <f t="shared" si="7"/>
        <v>2</v>
      </c>
      <c r="AG13" s="377">
        <f t="shared" si="8"/>
        <v>1</v>
      </c>
      <c r="AI13" s="484"/>
    </row>
    <row r="14" spans="1:35" ht="30" customHeight="1" x14ac:dyDescent="0.25">
      <c r="A14" s="261"/>
      <c r="B14" s="373">
        <v>5</v>
      </c>
      <c r="C14" s="124">
        <f>Data!F9</f>
        <v>2086</v>
      </c>
      <c r="D14" s="154" t="str">
        <f>Data!G9</f>
        <v>0103867888</v>
      </c>
      <c r="E14" s="154" t="str">
        <f>Data!H9</f>
        <v>AYU SAFNA</v>
      </c>
      <c r="F14" s="586" t="str">
        <f>Data!I9</f>
        <v>P</v>
      </c>
      <c r="G14" s="588">
        <v>80</v>
      </c>
      <c r="H14" s="588">
        <v>78</v>
      </c>
      <c r="I14" s="582"/>
      <c r="J14" s="582"/>
      <c r="K14" s="582"/>
      <c r="L14" s="582"/>
      <c r="M14" s="582"/>
      <c r="N14" s="582"/>
      <c r="O14" s="588">
        <v>80</v>
      </c>
      <c r="P14" s="588">
        <v>76</v>
      </c>
      <c r="Q14" s="473"/>
      <c r="R14" s="471"/>
      <c r="S14" s="471"/>
      <c r="T14" s="472"/>
      <c r="U14" s="472"/>
      <c r="V14" s="472"/>
      <c r="W14" s="474">
        <f t="shared" si="9"/>
        <v>79</v>
      </c>
      <c r="X14" s="591">
        <f t="shared" si="10"/>
        <v>78</v>
      </c>
      <c r="Y14" s="588">
        <v>72.5</v>
      </c>
      <c r="Z14" s="475">
        <f t="shared" si="2"/>
        <v>77</v>
      </c>
      <c r="AA14" s="378" t="str">
        <f t="shared" si="3"/>
        <v>Menunjukkan penguasaan dalam membaca, menulis, dan membandingkan bilangan berpangkat dan akar, serta notasi ilmiah.</v>
      </c>
      <c r="AB14" s="379" t="str">
        <f t="shared" si="4"/>
        <v>Perlu bantuan dalam melakukan transformasi tunggal (refleksi, translasi, rotasi, dilatasi).</v>
      </c>
      <c r="AD14" s="377">
        <f t="shared" si="5"/>
        <v>80</v>
      </c>
      <c r="AE14" s="377">
        <f t="shared" si="6"/>
        <v>78</v>
      </c>
      <c r="AF14" s="377">
        <f t="shared" si="7"/>
        <v>1</v>
      </c>
      <c r="AG14" s="377">
        <f t="shared" si="8"/>
        <v>2</v>
      </c>
    </row>
    <row r="15" spans="1:35" ht="30" customHeight="1" x14ac:dyDescent="0.25">
      <c r="A15" s="261"/>
      <c r="B15" s="373">
        <v>6</v>
      </c>
      <c r="C15" s="124">
        <f>Data!F10</f>
        <v>2089</v>
      </c>
      <c r="D15" s="154" t="str">
        <f>Data!G10</f>
        <v>3098656100</v>
      </c>
      <c r="E15" s="154" t="str">
        <f>Data!H10</f>
        <v>DEWI AYU NURHALIZA</v>
      </c>
      <c r="F15" s="586" t="str">
        <f>Data!I10</f>
        <v>P</v>
      </c>
      <c r="G15" s="588">
        <v>76</v>
      </c>
      <c r="H15" s="588">
        <v>80</v>
      </c>
      <c r="I15" s="582"/>
      <c r="J15" s="582"/>
      <c r="K15" s="582"/>
      <c r="L15" s="582"/>
      <c r="M15" s="582"/>
      <c r="N15" s="582"/>
      <c r="O15" s="588">
        <v>76</v>
      </c>
      <c r="P15" s="588">
        <v>79</v>
      </c>
      <c r="Q15" s="473"/>
      <c r="R15" s="471"/>
      <c r="S15" s="471"/>
      <c r="T15" s="472"/>
      <c r="U15" s="472"/>
      <c r="V15" s="472"/>
      <c r="W15" s="474">
        <f t="shared" si="9"/>
        <v>78</v>
      </c>
      <c r="X15" s="591">
        <f t="shared" si="10"/>
        <v>77.5</v>
      </c>
      <c r="Y15" s="588">
        <v>72.5</v>
      </c>
      <c r="Z15" s="475">
        <f t="shared" si="2"/>
        <v>76</v>
      </c>
      <c r="AA15" s="378" t="str">
        <f t="shared" si="3"/>
        <v>Menunjukkan penguasaan dalam melakukan transformasi tunggal (refleksi, translasi, rotasi, dilatasi).</v>
      </c>
      <c r="AB15" s="379" t="str">
        <f t="shared" si="4"/>
        <v>Perlu bantuan dalam membaca, menulis, dan membandingkan bilangan berpangkat dan akar, serta notasi ilmiah.</v>
      </c>
      <c r="AD15" s="377">
        <f t="shared" si="5"/>
        <v>80</v>
      </c>
      <c r="AE15" s="377">
        <f t="shared" si="6"/>
        <v>76</v>
      </c>
      <c r="AF15" s="377">
        <f t="shared" si="7"/>
        <v>2</v>
      </c>
      <c r="AG15" s="377">
        <f t="shared" si="8"/>
        <v>1</v>
      </c>
    </row>
    <row r="16" spans="1:35" ht="30" customHeight="1" x14ac:dyDescent="0.25">
      <c r="A16" s="261"/>
      <c r="B16" s="373">
        <v>7</v>
      </c>
      <c r="C16" s="124">
        <f>Data!F11</f>
        <v>2115</v>
      </c>
      <c r="D16" s="154" t="str">
        <f>Data!G11</f>
        <v>0105966564</v>
      </c>
      <c r="E16" s="154" t="str">
        <f>Data!H11</f>
        <v xml:space="preserve">FADLY ARYA PUTRA </v>
      </c>
      <c r="F16" s="586" t="str">
        <f>Data!I11</f>
        <v>L</v>
      </c>
      <c r="G16" s="588">
        <v>76</v>
      </c>
      <c r="H16" s="588">
        <v>78</v>
      </c>
      <c r="I16" s="582"/>
      <c r="J16" s="582"/>
      <c r="K16" s="582"/>
      <c r="L16" s="582"/>
      <c r="M16" s="582"/>
      <c r="N16" s="582"/>
      <c r="O16" s="588">
        <v>76</v>
      </c>
      <c r="P16" s="588">
        <v>79</v>
      </c>
      <c r="Q16" s="473"/>
      <c r="R16" s="471"/>
      <c r="S16" s="471"/>
      <c r="T16" s="472"/>
      <c r="U16" s="472"/>
      <c r="V16" s="472"/>
      <c r="W16" s="474">
        <f t="shared" si="9"/>
        <v>77</v>
      </c>
      <c r="X16" s="591">
        <f t="shared" si="10"/>
        <v>77.5</v>
      </c>
      <c r="Y16" s="588">
        <v>72.5</v>
      </c>
      <c r="Z16" s="475">
        <f t="shared" si="2"/>
        <v>76</v>
      </c>
      <c r="AA16" s="378" t="str">
        <f t="shared" si="3"/>
        <v>Menunjukkan penguasaan dalam melakukan transformasi tunggal (refleksi, translasi, rotasi, dilatasi).</v>
      </c>
      <c r="AB16" s="379" t="str">
        <f t="shared" si="4"/>
        <v>Perlu bantuan dalam membaca, menulis, dan membandingkan bilangan berpangkat dan akar, serta notasi ilmiah.</v>
      </c>
      <c r="AD16" s="377">
        <f t="shared" si="5"/>
        <v>78</v>
      </c>
      <c r="AE16" s="377">
        <f t="shared" si="6"/>
        <v>76</v>
      </c>
      <c r="AF16" s="377">
        <f t="shared" si="7"/>
        <v>2</v>
      </c>
      <c r="AG16" s="377">
        <f t="shared" si="8"/>
        <v>1</v>
      </c>
    </row>
    <row r="17" spans="1:33" ht="30" customHeight="1" x14ac:dyDescent="0.25">
      <c r="A17" s="261"/>
      <c r="B17" s="373">
        <v>8</v>
      </c>
      <c r="C17" s="124">
        <f>Data!F12</f>
        <v>2082</v>
      </c>
      <c r="D17" s="154" t="str">
        <f>Data!G12</f>
        <v>3092203012</v>
      </c>
      <c r="E17" s="154" t="str">
        <f>Data!H12</f>
        <v>ILHAM MAULANA</v>
      </c>
      <c r="F17" s="586" t="str">
        <f>Data!I12</f>
        <v>L</v>
      </c>
      <c r="G17" s="588">
        <v>85</v>
      </c>
      <c r="H17" s="588">
        <v>80</v>
      </c>
      <c r="I17" s="582"/>
      <c r="J17" s="582"/>
      <c r="K17" s="582"/>
      <c r="L17" s="582"/>
      <c r="M17" s="582"/>
      <c r="N17" s="582"/>
      <c r="O17" s="588">
        <v>80</v>
      </c>
      <c r="P17" s="588">
        <v>78</v>
      </c>
      <c r="Q17" s="473"/>
      <c r="R17" s="471"/>
      <c r="S17" s="471"/>
      <c r="T17" s="472"/>
      <c r="U17" s="472"/>
      <c r="V17" s="472"/>
      <c r="W17" s="474">
        <f t="shared" si="9"/>
        <v>82.5</v>
      </c>
      <c r="X17" s="591">
        <f t="shared" si="10"/>
        <v>79</v>
      </c>
      <c r="Y17" s="588">
        <v>75</v>
      </c>
      <c r="Z17" s="475">
        <f t="shared" si="2"/>
        <v>79</v>
      </c>
      <c r="AA17" s="378" t="str">
        <f t="shared" si="3"/>
        <v>Menunjukkan penguasaan dalam membaca, menulis, dan membandingkan bilangan berpangkat dan akar, serta notasi ilmiah.</v>
      </c>
      <c r="AB17" s="379" t="str">
        <f t="shared" si="4"/>
        <v>Perlu bantuan dalam melakukan transformasi tunggal (refleksi, translasi, rotasi, dilatasi).</v>
      </c>
      <c r="AD17" s="377">
        <f t="shared" si="5"/>
        <v>85</v>
      </c>
      <c r="AE17" s="377">
        <f t="shared" si="6"/>
        <v>80</v>
      </c>
      <c r="AF17" s="377">
        <f t="shared" si="7"/>
        <v>1</v>
      </c>
      <c r="AG17" s="377">
        <f t="shared" si="8"/>
        <v>2</v>
      </c>
    </row>
    <row r="18" spans="1:33" ht="30" customHeight="1" x14ac:dyDescent="0.25">
      <c r="A18" s="261"/>
      <c r="B18" s="373">
        <v>9</v>
      </c>
      <c r="C18" s="124">
        <f>Data!F13</f>
        <v>2088</v>
      </c>
      <c r="D18" s="154" t="str">
        <f>Data!G13</f>
        <v>3106632526</v>
      </c>
      <c r="E18" s="154" t="str">
        <f>Data!H13</f>
        <v>INDAH VIOLAFITRA</v>
      </c>
      <c r="F18" s="586" t="str">
        <f>Data!I13</f>
        <v>P</v>
      </c>
      <c r="G18" s="588">
        <v>85</v>
      </c>
      <c r="H18" s="588">
        <v>78</v>
      </c>
      <c r="I18" s="582"/>
      <c r="J18" s="582"/>
      <c r="K18" s="582"/>
      <c r="L18" s="582"/>
      <c r="M18" s="582"/>
      <c r="N18" s="582"/>
      <c r="O18" s="588">
        <v>80</v>
      </c>
      <c r="P18" s="588">
        <v>76</v>
      </c>
      <c r="Q18" s="473"/>
      <c r="R18" s="471"/>
      <c r="S18" s="471"/>
      <c r="T18" s="472"/>
      <c r="U18" s="472"/>
      <c r="V18" s="472"/>
      <c r="W18" s="474">
        <f t="shared" si="9"/>
        <v>81.5</v>
      </c>
      <c r="X18" s="591">
        <f t="shared" si="10"/>
        <v>78</v>
      </c>
      <c r="Y18" s="588">
        <v>75</v>
      </c>
      <c r="Z18" s="475">
        <f t="shared" si="2"/>
        <v>78</v>
      </c>
      <c r="AA18" s="378" t="str">
        <f t="shared" si="3"/>
        <v>Menunjukkan penguasaan dalam membaca, menulis, dan membandingkan bilangan berpangkat dan akar, serta notasi ilmiah.</v>
      </c>
      <c r="AB18" s="379" t="str">
        <f t="shared" si="4"/>
        <v>Perlu bantuan dalam melakukan transformasi tunggal (refleksi, translasi, rotasi, dilatasi).</v>
      </c>
      <c r="AD18" s="377">
        <f t="shared" si="5"/>
        <v>85</v>
      </c>
      <c r="AE18" s="377">
        <f t="shared" si="6"/>
        <v>78</v>
      </c>
      <c r="AF18" s="377">
        <f t="shared" si="7"/>
        <v>1</v>
      </c>
      <c r="AG18" s="377">
        <f t="shared" si="8"/>
        <v>2</v>
      </c>
    </row>
    <row r="19" spans="1:33" ht="30" customHeight="1" x14ac:dyDescent="0.25">
      <c r="A19" s="261"/>
      <c r="B19" s="373">
        <v>10</v>
      </c>
      <c r="C19" s="124">
        <f>Data!F14</f>
        <v>2109</v>
      </c>
      <c r="D19" s="154" t="str">
        <f>Data!G14</f>
        <v>3092608052</v>
      </c>
      <c r="E19" s="154" t="str">
        <f>Data!H14</f>
        <v>KEVIN FAHREZI</v>
      </c>
      <c r="F19" s="586" t="str">
        <f>Data!I14</f>
        <v>L</v>
      </c>
      <c r="G19" s="588">
        <v>80</v>
      </c>
      <c r="H19" s="588">
        <v>78</v>
      </c>
      <c r="I19" s="582"/>
      <c r="J19" s="582"/>
      <c r="K19" s="582"/>
      <c r="L19" s="582"/>
      <c r="M19" s="582"/>
      <c r="N19" s="582"/>
      <c r="O19" s="588">
        <v>80</v>
      </c>
      <c r="P19" s="588">
        <v>76</v>
      </c>
      <c r="Q19" s="473"/>
      <c r="R19" s="471"/>
      <c r="S19" s="471"/>
      <c r="T19" s="472"/>
      <c r="U19" s="472"/>
      <c r="V19" s="472"/>
      <c r="W19" s="474">
        <f t="shared" si="9"/>
        <v>79</v>
      </c>
      <c r="X19" s="591">
        <f t="shared" si="10"/>
        <v>78</v>
      </c>
      <c r="Y19" s="588">
        <v>75</v>
      </c>
      <c r="Z19" s="475">
        <f t="shared" si="2"/>
        <v>77</v>
      </c>
      <c r="AA19" s="378" t="str">
        <f t="shared" si="3"/>
        <v>Menunjukkan penguasaan dalam membaca, menulis, dan membandingkan bilangan berpangkat dan akar, serta notasi ilmiah.</v>
      </c>
      <c r="AB19" s="379" t="str">
        <f t="shared" si="4"/>
        <v>Perlu bantuan dalam melakukan transformasi tunggal (refleksi, translasi, rotasi, dilatasi).</v>
      </c>
      <c r="AD19" s="377">
        <f t="shared" si="5"/>
        <v>80</v>
      </c>
      <c r="AE19" s="377">
        <f t="shared" si="6"/>
        <v>78</v>
      </c>
      <c r="AF19" s="377">
        <f t="shared" si="7"/>
        <v>1</v>
      </c>
      <c r="AG19" s="377">
        <f t="shared" si="8"/>
        <v>2</v>
      </c>
    </row>
    <row r="20" spans="1:33" ht="30" customHeight="1" x14ac:dyDescent="0.25">
      <c r="A20" s="261"/>
      <c r="B20" s="373">
        <v>11</v>
      </c>
      <c r="C20" s="124">
        <f>Data!F15</f>
        <v>2096</v>
      </c>
      <c r="D20" s="154" t="str">
        <f>Data!G15</f>
        <v>0107523037</v>
      </c>
      <c r="E20" s="154" t="str">
        <f>Data!H15</f>
        <v>M. IZAM AZMI</v>
      </c>
      <c r="F20" s="586" t="str">
        <f>Data!I15</f>
        <v>L</v>
      </c>
      <c r="G20" s="588">
        <v>85</v>
      </c>
      <c r="H20" s="588">
        <v>78</v>
      </c>
      <c r="I20" s="582"/>
      <c r="J20" s="582"/>
      <c r="K20" s="582"/>
      <c r="L20" s="582"/>
      <c r="M20" s="582"/>
      <c r="N20" s="582"/>
      <c r="O20" s="588">
        <v>78</v>
      </c>
      <c r="P20" s="588">
        <v>76</v>
      </c>
      <c r="Q20" s="473"/>
      <c r="R20" s="471"/>
      <c r="S20" s="471"/>
      <c r="T20" s="472"/>
      <c r="U20" s="472"/>
      <c r="V20" s="472"/>
      <c r="W20" s="474">
        <f t="shared" si="9"/>
        <v>81.5</v>
      </c>
      <c r="X20" s="591">
        <f t="shared" si="10"/>
        <v>77</v>
      </c>
      <c r="Y20" s="588">
        <v>75</v>
      </c>
      <c r="Z20" s="475">
        <f t="shared" si="2"/>
        <v>78</v>
      </c>
      <c r="AA20" s="378" t="str">
        <f t="shared" si="3"/>
        <v>Menunjukkan penguasaan dalam membaca, menulis, dan membandingkan bilangan berpangkat dan akar, serta notasi ilmiah.</v>
      </c>
      <c r="AB20" s="379" t="str">
        <f t="shared" si="4"/>
        <v>Perlu bantuan dalam melakukan transformasi tunggal (refleksi, translasi, rotasi, dilatasi).</v>
      </c>
      <c r="AD20" s="377">
        <f t="shared" si="5"/>
        <v>85</v>
      </c>
      <c r="AE20" s="377">
        <f t="shared" si="6"/>
        <v>78</v>
      </c>
      <c r="AF20" s="377">
        <f t="shared" si="7"/>
        <v>1</v>
      </c>
      <c r="AG20" s="377">
        <f t="shared" si="8"/>
        <v>2</v>
      </c>
    </row>
    <row r="21" spans="1:33" ht="30" customHeight="1" x14ac:dyDescent="0.25">
      <c r="A21" s="261"/>
      <c r="B21" s="373">
        <v>12</v>
      </c>
      <c r="C21" s="124">
        <f>Data!F16</f>
        <v>2102</v>
      </c>
      <c r="D21" s="154" t="str">
        <f>Data!G16</f>
        <v>0104675982</v>
      </c>
      <c r="E21" s="154" t="str">
        <f>Data!H16</f>
        <v>M. RAFFY MAULA DANNY</v>
      </c>
      <c r="F21" s="586" t="str">
        <f>Data!I16</f>
        <v>L</v>
      </c>
      <c r="G21" s="588">
        <v>78</v>
      </c>
      <c r="H21" s="588">
        <v>85</v>
      </c>
      <c r="I21" s="582"/>
      <c r="J21" s="582"/>
      <c r="K21" s="582"/>
      <c r="L21" s="582"/>
      <c r="M21" s="582"/>
      <c r="N21" s="582"/>
      <c r="O21" s="588">
        <v>78</v>
      </c>
      <c r="P21" s="588">
        <v>80</v>
      </c>
      <c r="Q21" s="473"/>
      <c r="R21" s="471"/>
      <c r="S21" s="471"/>
      <c r="T21" s="472"/>
      <c r="U21" s="472"/>
      <c r="V21" s="472"/>
      <c r="W21" s="474">
        <f t="shared" si="9"/>
        <v>81.5</v>
      </c>
      <c r="X21" s="591">
        <f t="shared" si="10"/>
        <v>79</v>
      </c>
      <c r="Y21" s="588">
        <v>75</v>
      </c>
      <c r="Z21" s="475">
        <f t="shared" si="2"/>
        <v>79</v>
      </c>
      <c r="AA21" s="378" t="str">
        <f t="shared" si="3"/>
        <v>Menunjukkan penguasaan dalam melakukan transformasi tunggal (refleksi, translasi, rotasi, dilatasi).</v>
      </c>
      <c r="AB21" s="379" t="str">
        <f t="shared" si="4"/>
        <v>Perlu bantuan dalam membaca, menulis, dan membandingkan bilangan berpangkat dan akar, serta notasi ilmiah.</v>
      </c>
      <c r="AD21" s="377">
        <f t="shared" si="5"/>
        <v>85</v>
      </c>
      <c r="AE21" s="377">
        <f t="shared" si="6"/>
        <v>78</v>
      </c>
      <c r="AF21" s="377">
        <f t="shared" si="7"/>
        <v>2</v>
      </c>
      <c r="AG21" s="377">
        <f t="shared" si="8"/>
        <v>1</v>
      </c>
    </row>
    <row r="22" spans="1:33" ht="30" customHeight="1" x14ac:dyDescent="0.25">
      <c r="A22" s="261"/>
      <c r="B22" s="373">
        <v>13</v>
      </c>
      <c r="C22" s="124">
        <f>Data!F17</f>
        <v>2090</v>
      </c>
      <c r="D22" s="154" t="str">
        <f>Data!G17</f>
        <v>3090477421</v>
      </c>
      <c r="E22" s="154" t="str">
        <f>Data!H17</f>
        <v>MARWAH RIANA</v>
      </c>
      <c r="F22" s="586" t="str">
        <f>Data!I17</f>
        <v>P</v>
      </c>
      <c r="G22" s="588">
        <v>85</v>
      </c>
      <c r="H22" s="588">
        <v>78</v>
      </c>
      <c r="I22" s="582"/>
      <c r="J22" s="582"/>
      <c r="K22" s="582"/>
      <c r="L22" s="582"/>
      <c r="M22" s="582"/>
      <c r="N22" s="582"/>
      <c r="O22" s="588">
        <v>80</v>
      </c>
      <c r="P22" s="588">
        <v>76</v>
      </c>
      <c r="Q22" s="473"/>
      <c r="R22" s="471"/>
      <c r="S22" s="471"/>
      <c r="T22" s="472"/>
      <c r="U22" s="472"/>
      <c r="V22" s="472"/>
      <c r="W22" s="474">
        <f t="shared" si="9"/>
        <v>81.5</v>
      </c>
      <c r="X22" s="591">
        <f t="shared" si="10"/>
        <v>78</v>
      </c>
      <c r="Y22" s="588">
        <v>75</v>
      </c>
      <c r="Z22" s="475">
        <f t="shared" si="2"/>
        <v>78</v>
      </c>
      <c r="AA22" s="378" t="str">
        <f t="shared" si="3"/>
        <v>Menunjukkan penguasaan dalam membaca, menulis, dan membandingkan bilangan berpangkat dan akar, serta notasi ilmiah.</v>
      </c>
      <c r="AB22" s="379" t="str">
        <f t="shared" si="4"/>
        <v>Perlu bantuan dalam melakukan transformasi tunggal (refleksi, translasi, rotasi, dilatasi).</v>
      </c>
      <c r="AD22" s="377">
        <f t="shared" si="5"/>
        <v>85</v>
      </c>
      <c r="AE22" s="377">
        <f t="shared" si="6"/>
        <v>78</v>
      </c>
      <c r="AF22" s="377">
        <f t="shared" si="7"/>
        <v>1</v>
      </c>
      <c r="AG22" s="377">
        <f t="shared" si="8"/>
        <v>2</v>
      </c>
    </row>
    <row r="23" spans="1:33" ht="30" customHeight="1" x14ac:dyDescent="0.25">
      <c r="A23" s="261"/>
      <c r="B23" s="373">
        <v>14</v>
      </c>
      <c r="C23" s="124">
        <f>Data!F18</f>
        <v>2105</v>
      </c>
      <c r="D23" s="154" t="str">
        <f>Data!G18</f>
        <v>3086284599</v>
      </c>
      <c r="E23" s="154" t="str">
        <f>Data!H18</f>
        <v>MUH. SYIFA' BAYU AJI</v>
      </c>
      <c r="F23" s="586" t="str">
        <f>Data!I18</f>
        <v>L</v>
      </c>
      <c r="G23" s="588">
        <v>76</v>
      </c>
      <c r="H23" s="588">
        <v>78</v>
      </c>
      <c r="I23" s="582"/>
      <c r="J23" s="582"/>
      <c r="K23" s="582"/>
      <c r="L23" s="582"/>
      <c r="M23" s="582"/>
      <c r="N23" s="582"/>
      <c r="O23" s="588">
        <v>76</v>
      </c>
      <c r="P23" s="588">
        <v>78</v>
      </c>
      <c r="Q23" s="473"/>
      <c r="R23" s="471"/>
      <c r="S23" s="471"/>
      <c r="T23" s="472"/>
      <c r="U23" s="472"/>
      <c r="V23" s="472"/>
      <c r="W23" s="474">
        <f t="shared" si="9"/>
        <v>77</v>
      </c>
      <c r="X23" s="591">
        <f t="shared" si="10"/>
        <v>77</v>
      </c>
      <c r="Y23" s="588">
        <v>72.5</v>
      </c>
      <c r="Z23" s="475">
        <f t="shared" si="2"/>
        <v>76</v>
      </c>
      <c r="AA23" s="378" t="str">
        <f t="shared" si="3"/>
        <v>Menunjukkan penguasaan dalam melakukan transformasi tunggal (refleksi, translasi, rotasi, dilatasi).</v>
      </c>
      <c r="AB23" s="379" t="str">
        <f t="shared" si="4"/>
        <v>Perlu bantuan dalam membaca, menulis, dan membandingkan bilangan berpangkat dan akar, serta notasi ilmiah.</v>
      </c>
      <c r="AD23" s="377">
        <f t="shared" si="5"/>
        <v>78</v>
      </c>
      <c r="AE23" s="377">
        <f t="shared" si="6"/>
        <v>76</v>
      </c>
      <c r="AF23" s="377">
        <f t="shared" si="7"/>
        <v>2</v>
      </c>
      <c r="AG23" s="377">
        <f t="shared" si="8"/>
        <v>1</v>
      </c>
    </row>
    <row r="24" spans="1:33" ht="30" customHeight="1" x14ac:dyDescent="0.25">
      <c r="A24" s="261"/>
      <c r="B24" s="373">
        <v>15</v>
      </c>
      <c r="C24" s="124">
        <f>Data!F19</f>
        <v>2079</v>
      </c>
      <c r="D24" s="154" t="str">
        <f>Data!G19</f>
        <v>0102646736</v>
      </c>
      <c r="E24" s="154" t="str">
        <f>Data!H19</f>
        <v>MUHAMMAD FATIKHUL ILMI</v>
      </c>
      <c r="F24" s="586" t="str">
        <f>Data!I19</f>
        <v>L</v>
      </c>
      <c r="G24" s="588">
        <v>76</v>
      </c>
      <c r="H24" s="588">
        <v>78</v>
      </c>
      <c r="I24" s="582"/>
      <c r="J24" s="582"/>
      <c r="K24" s="582"/>
      <c r="L24" s="582"/>
      <c r="M24" s="582"/>
      <c r="N24" s="582"/>
      <c r="O24" s="588">
        <v>76</v>
      </c>
      <c r="P24" s="588">
        <v>78</v>
      </c>
      <c r="Q24" s="473"/>
      <c r="R24" s="471"/>
      <c r="S24" s="471"/>
      <c r="T24" s="472"/>
      <c r="U24" s="472"/>
      <c r="V24" s="472"/>
      <c r="W24" s="474">
        <f t="shared" si="9"/>
        <v>77</v>
      </c>
      <c r="X24" s="591">
        <f t="shared" si="10"/>
        <v>77</v>
      </c>
      <c r="Y24" s="588">
        <v>72.5</v>
      </c>
      <c r="Z24" s="475">
        <f t="shared" si="2"/>
        <v>76</v>
      </c>
      <c r="AA24" s="378" t="str">
        <f t="shared" si="3"/>
        <v>Menunjukkan penguasaan dalam melakukan transformasi tunggal (refleksi, translasi, rotasi, dilatasi).</v>
      </c>
      <c r="AB24" s="379" t="str">
        <f t="shared" si="4"/>
        <v>Perlu bantuan dalam membaca, menulis, dan membandingkan bilangan berpangkat dan akar, serta notasi ilmiah.</v>
      </c>
      <c r="AD24" s="377">
        <f t="shared" si="5"/>
        <v>78</v>
      </c>
      <c r="AE24" s="377">
        <f t="shared" si="6"/>
        <v>76</v>
      </c>
      <c r="AF24" s="377">
        <f t="shared" si="7"/>
        <v>2</v>
      </c>
      <c r="AG24" s="377">
        <f t="shared" si="8"/>
        <v>1</v>
      </c>
    </row>
    <row r="25" spans="1:33" ht="30" customHeight="1" x14ac:dyDescent="0.25">
      <c r="A25" s="261"/>
      <c r="B25" s="373">
        <v>16</v>
      </c>
      <c r="C25" s="124">
        <f>Data!F20</f>
        <v>2106</v>
      </c>
      <c r="D25" s="154" t="str">
        <f>Data!G20</f>
        <v>3117077014</v>
      </c>
      <c r="E25" s="154" t="str">
        <f>Data!H20</f>
        <v>MUHAMMAD RAZIF KASYAFANI</v>
      </c>
      <c r="F25" s="586" t="str">
        <f>Data!I20</f>
        <v>L</v>
      </c>
      <c r="G25" s="588">
        <v>76</v>
      </c>
      <c r="H25" s="588">
        <v>78</v>
      </c>
      <c r="I25" s="582"/>
      <c r="J25" s="582"/>
      <c r="K25" s="582"/>
      <c r="L25" s="582"/>
      <c r="M25" s="582"/>
      <c r="N25" s="582"/>
      <c r="O25" s="588">
        <v>78</v>
      </c>
      <c r="P25" s="588">
        <v>76</v>
      </c>
      <c r="Q25" s="473"/>
      <c r="R25" s="471"/>
      <c r="S25" s="471"/>
      <c r="T25" s="472"/>
      <c r="U25" s="472"/>
      <c r="V25" s="472"/>
      <c r="W25" s="474">
        <f t="shared" si="9"/>
        <v>77</v>
      </c>
      <c r="X25" s="591">
        <f t="shared" si="10"/>
        <v>77</v>
      </c>
      <c r="Y25" s="588">
        <v>72.5</v>
      </c>
      <c r="Z25" s="475">
        <f t="shared" si="2"/>
        <v>76</v>
      </c>
      <c r="AA25" s="378" t="str">
        <f t="shared" si="3"/>
        <v>Menunjukkan penguasaan dalam melakukan transformasi tunggal (refleksi, translasi, rotasi, dilatasi).</v>
      </c>
      <c r="AB25" s="379" t="str">
        <f t="shared" si="4"/>
        <v>Perlu bantuan dalam membaca, menulis, dan membandingkan bilangan berpangkat dan akar, serta notasi ilmiah.</v>
      </c>
      <c r="AD25" s="377">
        <f t="shared" si="5"/>
        <v>78</v>
      </c>
      <c r="AE25" s="377">
        <f t="shared" si="6"/>
        <v>76</v>
      </c>
      <c r="AF25" s="377">
        <f t="shared" si="7"/>
        <v>2</v>
      </c>
      <c r="AG25" s="377">
        <f t="shared" si="8"/>
        <v>1</v>
      </c>
    </row>
    <row r="26" spans="1:33" ht="30" customHeight="1" x14ac:dyDescent="0.25">
      <c r="A26" s="261"/>
      <c r="B26" s="373">
        <v>17</v>
      </c>
      <c r="C26" s="124">
        <f>Data!F21</f>
        <v>2092</v>
      </c>
      <c r="D26" s="154" t="str">
        <f>Data!G21</f>
        <v>3098715690</v>
      </c>
      <c r="E26" s="154" t="str">
        <f>Data!H21</f>
        <v>NAZILATUN NIKMAH</v>
      </c>
      <c r="F26" s="586" t="str">
        <f>Data!I21</f>
        <v>P</v>
      </c>
      <c r="G26" s="588">
        <v>85</v>
      </c>
      <c r="H26" s="588">
        <v>80</v>
      </c>
      <c r="I26" s="582"/>
      <c r="J26" s="582"/>
      <c r="K26" s="582"/>
      <c r="L26" s="582"/>
      <c r="M26" s="582"/>
      <c r="N26" s="582"/>
      <c r="O26" s="588">
        <v>80</v>
      </c>
      <c r="P26" s="588">
        <v>78</v>
      </c>
      <c r="Q26" s="473"/>
      <c r="R26" s="471"/>
      <c r="S26" s="471"/>
      <c r="T26" s="472"/>
      <c r="U26" s="472"/>
      <c r="V26" s="472"/>
      <c r="W26" s="474">
        <f t="shared" si="9"/>
        <v>82.5</v>
      </c>
      <c r="X26" s="591">
        <f t="shared" si="10"/>
        <v>79</v>
      </c>
      <c r="Y26" s="588">
        <v>75</v>
      </c>
      <c r="Z26" s="475">
        <f t="shared" si="2"/>
        <v>79</v>
      </c>
      <c r="AA26" s="378" t="str">
        <f t="shared" si="3"/>
        <v>Menunjukkan penguasaan dalam membaca, menulis, dan membandingkan bilangan berpangkat dan akar, serta notasi ilmiah.</v>
      </c>
      <c r="AB26" s="379" t="str">
        <f t="shared" si="4"/>
        <v>Perlu bantuan dalam melakukan transformasi tunggal (refleksi, translasi, rotasi, dilatasi).</v>
      </c>
      <c r="AD26" s="377">
        <f t="shared" si="5"/>
        <v>85</v>
      </c>
      <c r="AE26" s="377">
        <f t="shared" si="6"/>
        <v>80</v>
      </c>
      <c r="AF26" s="377">
        <f t="shared" si="7"/>
        <v>1</v>
      </c>
      <c r="AG26" s="377">
        <f t="shared" si="8"/>
        <v>2</v>
      </c>
    </row>
    <row r="27" spans="1:33" ht="30" customHeight="1" x14ac:dyDescent="0.25">
      <c r="A27" s="261"/>
      <c r="B27" s="373">
        <v>18</v>
      </c>
      <c r="C27" s="124">
        <f>Data!F22</f>
        <v>2114</v>
      </c>
      <c r="D27" s="154" t="str">
        <f>Data!G22</f>
        <v>0095372418</v>
      </c>
      <c r="E27" s="154" t="str">
        <f>Data!H22</f>
        <v>NIRMALA MAHARANI</v>
      </c>
      <c r="F27" s="586" t="str">
        <f>Data!I22</f>
        <v>P</v>
      </c>
      <c r="G27" s="588">
        <v>78</v>
      </c>
      <c r="H27" s="588">
        <v>80</v>
      </c>
      <c r="I27" s="582"/>
      <c r="J27" s="582"/>
      <c r="K27" s="582"/>
      <c r="L27" s="582"/>
      <c r="M27" s="582"/>
      <c r="N27" s="582"/>
      <c r="O27" s="588">
        <v>76</v>
      </c>
      <c r="P27" s="588">
        <v>78</v>
      </c>
      <c r="Q27" s="473"/>
      <c r="R27" s="471"/>
      <c r="S27" s="471"/>
      <c r="T27" s="472"/>
      <c r="U27" s="472"/>
      <c r="V27" s="472"/>
      <c r="W27" s="474">
        <f t="shared" si="9"/>
        <v>79</v>
      </c>
      <c r="X27" s="591">
        <f t="shared" si="10"/>
        <v>77</v>
      </c>
      <c r="Y27" s="588">
        <v>72.5</v>
      </c>
      <c r="Z27" s="475">
        <f t="shared" si="2"/>
        <v>76</v>
      </c>
      <c r="AA27" s="378" t="str">
        <f t="shared" si="3"/>
        <v>Menunjukkan penguasaan dalam melakukan transformasi tunggal (refleksi, translasi, rotasi, dilatasi).</v>
      </c>
      <c r="AB27" s="379" t="str">
        <f t="shared" si="4"/>
        <v>Perlu bantuan dalam membaca, menulis, dan membandingkan bilangan berpangkat dan akar, serta notasi ilmiah.</v>
      </c>
      <c r="AD27" s="377">
        <f t="shared" si="5"/>
        <v>80</v>
      </c>
      <c r="AE27" s="377">
        <f t="shared" si="6"/>
        <v>78</v>
      </c>
      <c r="AF27" s="377">
        <f t="shared" si="7"/>
        <v>2</v>
      </c>
      <c r="AG27" s="377">
        <f t="shared" si="8"/>
        <v>1</v>
      </c>
    </row>
    <row r="28" spans="1:33" ht="30" customHeight="1" x14ac:dyDescent="0.25">
      <c r="A28" s="261"/>
      <c r="B28" s="373">
        <v>19</v>
      </c>
      <c r="C28" s="124">
        <f>Data!F23</f>
        <v>2149</v>
      </c>
      <c r="D28" s="154" t="str">
        <f>Data!G23</f>
        <v>3100029460</v>
      </c>
      <c r="E28" s="154" t="str">
        <f>Data!H23</f>
        <v>NOR ALIA SILFA</v>
      </c>
      <c r="F28" s="586" t="str">
        <f>Data!I23</f>
        <v>P</v>
      </c>
      <c r="G28" s="588">
        <v>80</v>
      </c>
      <c r="H28" s="588">
        <v>76</v>
      </c>
      <c r="I28" s="582"/>
      <c r="J28" s="582"/>
      <c r="K28" s="582"/>
      <c r="L28" s="582"/>
      <c r="M28" s="582"/>
      <c r="N28" s="582"/>
      <c r="O28" s="588">
        <v>76</v>
      </c>
      <c r="P28" s="588">
        <v>78</v>
      </c>
      <c r="Q28" s="473"/>
      <c r="R28" s="471"/>
      <c r="S28" s="471"/>
      <c r="T28" s="472"/>
      <c r="U28" s="472"/>
      <c r="V28" s="472"/>
      <c r="W28" s="474">
        <f t="shared" si="9"/>
        <v>78</v>
      </c>
      <c r="X28" s="591">
        <f t="shared" si="10"/>
        <v>77</v>
      </c>
      <c r="Y28" s="588">
        <v>72.5</v>
      </c>
      <c r="Z28" s="475">
        <f t="shared" si="2"/>
        <v>76</v>
      </c>
      <c r="AA28" s="378" t="str">
        <f t="shared" si="3"/>
        <v>Menunjukkan penguasaan dalam membaca, menulis, dan membandingkan bilangan berpangkat dan akar, serta notasi ilmiah.</v>
      </c>
      <c r="AB28" s="379" t="str">
        <f t="shared" si="4"/>
        <v>Perlu bantuan dalam melakukan transformasi tunggal (refleksi, translasi, rotasi, dilatasi).</v>
      </c>
      <c r="AD28" s="377">
        <f t="shared" si="5"/>
        <v>80</v>
      </c>
      <c r="AE28" s="377">
        <f t="shared" si="6"/>
        <v>76</v>
      </c>
      <c r="AF28" s="377">
        <f t="shared" si="7"/>
        <v>1</v>
      </c>
      <c r="AG28" s="377">
        <f t="shared" si="8"/>
        <v>2</v>
      </c>
    </row>
    <row r="29" spans="1:33" ht="30" customHeight="1" x14ac:dyDescent="0.25">
      <c r="A29" s="261"/>
      <c r="B29" s="373">
        <v>20</v>
      </c>
      <c r="C29" s="124">
        <f>Data!F24</f>
        <v>2110</v>
      </c>
      <c r="D29" s="154" t="str">
        <f>Data!G24</f>
        <v>0098467142</v>
      </c>
      <c r="E29" s="154" t="str">
        <f>Data!H24</f>
        <v>NUR MUTIA</v>
      </c>
      <c r="F29" s="586" t="str">
        <f>Data!I24</f>
        <v>P</v>
      </c>
      <c r="G29" s="588">
        <v>76</v>
      </c>
      <c r="H29" s="588">
        <v>80</v>
      </c>
      <c r="I29" s="582"/>
      <c r="J29" s="582"/>
      <c r="K29" s="582"/>
      <c r="L29" s="582"/>
      <c r="M29" s="582"/>
      <c r="N29" s="582"/>
      <c r="O29" s="588">
        <v>76</v>
      </c>
      <c r="P29" s="588">
        <v>78</v>
      </c>
      <c r="Q29" s="473"/>
      <c r="R29" s="471"/>
      <c r="S29" s="471"/>
      <c r="T29" s="472"/>
      <c r="U29" s="472"/>
      <c r="V29" s="472"/>
      <c r="W29" s="474">
        <f t="shared" si="9"/>
        <v>78</v>
      </c>
      <c r="X29" s="591">
        <f t="shared" si="10"/>
        <v>77</v>
      </c>
      <c r="Y29" s="588">
        <v>72.5</v>
      </c>
      <c r="Z29" s="475">
        <f t="shared" si="2"/>
        <v>76</v>
      </c>
      <c r="AA29" s="378" t="str">
        <f t="shared" si="3"/>
        <v>Menunjukkan penguasaan dalam melakukan transformasi tunggal (refleksi, translasi, rotasi, dilatasi).</v>
      </c>
      <c r="AB29" s="379" t="str">
        <f t="shared" si="4"/>
        <v>Perlu bantuan dalam membaca, menulis, dan membandingkan bilangan berpangkat dan akar, serta notasi ilmiah.</v>
      </c>
      <c r="AD29" s="377">
        <f t="shared" si="5"/>
        <v>80</v>
      </c>
      <c r="AE29" s="377">
        <f t="shared" si="6"/>
        <v>76</v>
      </c>
      <c r="AF29" s="377">
        <f t="shared" si="7"/>
        <v>2</v>
      </c>
      <c r="AG29" s="377">
        <f t="shared" si="8"/>
        <v>1</v>
      </c>
    </row>
    <row r="30" spans="1:33" ht="30" customHeight="1" x14ac:dyDescent="0.25">
      <c r="A30" s="261"/>
      <c r="B30" s="373">
        <v>21</v>
      </c>
      <c r="C30" s="124">
        <f>Data!F25</f>
        <v>2098</v>
      </c>
      <c r="D30" s="154" t="str">
        <f>Data!G25</f>
        <v>3101119122</v>
      </c>
      <c r="E30" s="154" t="str">
        <f>Data!H25</f>
        <v>ROHMAT HIDAYAT</v>
      </c>
      <c r="F30" s="586" t="str">
        <f>Data!I25</f>
        <v>L</v>
      </c>
      <c r="G30" s="588">
        <v>76</v>
      </c>
      <c r="H30" s="588">
        <v>80</v>
      </c>
      <c r="I30" s="582"/>
      <c r="J30" s="582"/>
      <c r="K30" s="582"/>
      <c r="L30" s="582"/>
      <c r="M30" s="582"/>
      <c r="N30" s="582"/>
      <c r="O30" s="588">
        <v>80</v>
      </c>
      <c r="P30" s="588">
        <v>78</v>
      </c>
      <c r="Q30" s="473"/>
      <c r="R30" s="471"/>
      <c r="S30" s="471"/>
      <c r="T30" s="472"/>
      <c r="U30" s="472"/>
      <c r="V30" s="472"/>
      <c r="W30" s="474">
        <f t="shared" si="9"/>
        <v>78</v>
      </c>
      <c r="X30" s="591">
        <f t="shared" si="10"/>
        <v>79</v>
      </c>
      <c r="Y30" s="588">
        <v>72.5</v>
      </c>
      <c r="Z30" s="475">
        <f t="shared" si="2"/>
        <v>77</v>
      </c>
      <c r="AA30" s="378" t="str">
        <f t="shared" si="3"/>
        <v>Menunjukkan penguasaan dalam melakukan transformasi tunggal (refleksi, translasi, rotasi, dilatasi).</v>
      </c>
      <c r="AB30" s="379" t="str">
        <f t="shared" si="4"/>
        <v>Perlu bantuan dalam membaca, menulis, dan membandingkan bilangan berpangkat dan akar, serta notasi ilmiah.</v>
      </c>
      <c r="AD30" s="377">
        <f t="shared" si="5"/>
        <v>80</v>
      </c>
      <c r="AE30" s="377">
        <f t="shared" si="6"/>
        <v>76</v>
      </c>
      <c r="AF30" s="377">
        <f t="shared" si="7"/>
        <v>2</v>
      </c>
      <c r="AG30" s="377">
        <f t="shared" si="8"/>
        <v>1</v>
      </c>
    </row>
    <row r="31" spans="1:33" ht="30" customHeight="1" x14ac:dyDescent="0.25">
      <c r="A31" s="261"/>
      <c r="B31" s="373">
        <v>22</v>
      </c>
      <c r="C31" s="124">
        <f>Data!F26</f>
        <v>2080</v>
      </c>
      <c r="D31" s="154" t="str">
        <f>Data!G26</f>
        <v>0091657289</v>
      </c>
      <c r="E31" s="154" t="str">
        <f>Data!H26</f>
        <v>SABRINA OKTAVIANI</v>
      </c>
      <c r="F31" s="586" t="str">
        <f>Data!I26</f>
        <v>P</v>
      </c>
      <c r="G31" s="588">
        <v>85</v>
      </c>
      <c r="H31" s="588">
        <v>78</v>
      </c>
      <c r="I31" s="582"/>
      <c r="J31" s="582"/>
      <c r="K31" s="582"/>
      <c r="L31" s="582"/>
      <c r="M31" s="582"/>
      <c r="N31" s="582"/>
      <c r="O31" s="588">
        <v>80</v>
      </c>
      <c r="P31" s="588">
        <v>78</v>
      </c>
      <c r="Q31" s="473"/>
      <c r="R31" s="471"/>
      <c r="S31" s="471"/>
      <c r="T31" s="472"/>
      <c r="U31" s="472"/>
      <c r="V31" s="472"/>
      <c r="W31" s="474">
        <f t="shared" si="9"/>
        <v>81.5</v>
      </c>
      <c r="X31" s="591">
        <f t="shared" si="10"/>
        <v>79</v>
      </c>
      <c r="Y31" s="588">
        <v>72.5</v>
      </c>
      <c r="Z31" s="475">
        <f t="shared" si="2"/>
        <v>78</v>
      </c>
      <c r="AA31" s="378" t="str">
        <f t="shared" si="3"/>
        <v>Menunjukkan penguasaan dalam membaca, menulis, dan membandingkan bilangan berpangkat dan akar, serta notasi ilmiah.</v>
      </c>
      <c r="AB31" s="379" t="str">
        <f t="shared" si="4"/>
        <v>Perlu bantuan dalam melakukan transformasi tunggal (refleksi, translasi, rotasi, dilatasi).</v>
      </c>
      <c r="AD31" s="377">
        <f t="shared" si="5"/>
        <v>85</v>
      </c>
      <c r="AE31" s="377">
        <f t="shared" si="6"/>
        <v>78</v>
      </c>
      <c r="AF31" s="377">
        <f t="shared" si="7"/>
        <v>1</v>
      </c>
      <c r="AG31" s="377">
        <f t="shared" si="8"/>
        <v>2</v>
      </c>
    </row>
    <row r="32" spans="1:33" s="512" customFormat="1" ht="30" customHeight="1" x14ac:dyDescent="0.25">
      <c r="A32" s="261"/>
      <c r="B32" s="373">
        <v>23</v>
      </c>
      <c r="C32" s="124">
        <f>Data!F27</f>
        <v>2101</v>
      </c>
      <c r="D32" s="154" t="str">
        <f>Data!G27</f>
        <v>0072355816</v>
      </c>
      <c r="E32" s="154" t="str">
        <f>Data!H27</f>
        <v>TRI MULIA SAPUTRA</v>
      </c>
      <c r="F32" s="586" t="str">
        <f>Data!I27</f>
        <v>L</v>
      </c>
      <c r="G32" s="588">
        <v>90</v>
      </c>
      <c r="H32" s="588">
        <v>85</v>
      </c>
      <c r="I32" s="582"/>
      <c r="J32" s="582"/>
      <c r="K32" s="582"/>
      <c r="L32" s="582"/>
      <c r="M32" s="582"/>
      <c r="N32" s="582"/>
      <c r="O32" s="588">
        <v>85</v>
      </c>
      <c r="P32" s="588">
        <v>82</v>
      </c>
      <c r="Q32" s="473"/>
      <c r="R32" s="471"/>
      <c r="S32" s="471"/>
      <c r="T32" s="472"/>
      <c r="U32" s="472"/>
      <c r="V32" s="472"/>
      <c r="W32" s="474">
        <f t="shared" si="9"/>
        <v>87.5</v>
      </c>
      <c r="X32" s="591">
        <f t="shared" si="10"/>
        <v>83.5</v>
      </c>
      <c r="Y32" s="588">
        <v>80</v>
      </c>
      <c r="Z32" s="475">
        <f t="shared" si="2"/>
        <v>84</v>
      </c>
      <c r="AA32" s="378" t="str">
        <f t="shared" si="3"/>
        <v>Menunjukkan penguasaan dalam membaca, menulis, dan membandingkan bilangan berpangkat dan akar, serta notasi ilmiah.</v>
      </c>
      <c r="AB32" s="379" t="str">
        <f t="shared" si="4"/>
        <v>Perlu bantuan dalam melakukan transformasi tunggal (refleksi, translasi, rotasi, dilatasi).</v>
      </c>
      <c r="AD32" s="377">
        <f t="shared" si="5"/>
        <v>90</v>
      </c>
      <c r="AE32" s="377">
        <f t="shared" si="6"/>
        <v>85</v>
      </c>
      <c r="AF32" s="377">
        <f t="shared" si="7"/>
        <v>1</v>
      </c>
      <c r="AG32" s="377">
        <f t="shared" si="8"/>
        <v>2</v>
      </c>
    </row>
    <row r="33" spans="1:33" s="512" customFormat="1" ht="30" customHeight="1" x14ac:dyDescent="0.25">
      <c r="A33" s="261"/>
      <c r="B33" s="373">
        <v>24</v>
      </c>
      <c r="C33" s="124"/>
      <c r="D33" s="154"/>
      <c r="E33" s="154"/>
      <c r="F33" s="154"/>
      <c r="G33" s="501"/>
      <c r="H33" s="501"/>
      <c r="I33" s="477"/>
      <c r="J33" s="477"/>
      <c r="K33" s="477"/>
      <c r="L33" s="477"/>
      <c r="M33" s="477"/>
      <c r="N33" s="477"/>
      <c r="O33" s="502"/>
      <c r="P33" s="501"/>
      <c r="Q33" s="471"/>
      <c r="R33" s="471"/>
      <c r="S33" s="471"/>
      <c r="T33" s="472"/>
      <c r="U33" s="472"/>
      <c r="V33" s="472"/>
      <c r="W33" s="474" t="e">
        <f t="shared" si="9"/>
        <v>#DIV/0!</v>
      </c>
      <c r="X33" s="474" t="e">
        <f t="shared" si="10"/>
        <v>#DIV/0!</v>
      </c>
      <c r="Y33" s="501"/>
      <c r="Z33" s="475" t="str">
        <f t="shared" si="2"/>
        <v/>
      </c>
      <c r="AA33" s="378" t="str">
        <f t="shared" si="3"/>
        <v/>
      </c>
      <c r="AB33" s="379" t="str">
        <f t="shared" si="4"/>
        <v/>
      </c>
      <c r="AD33" s="377">
        <f t="shared" si="5"/>
        <v>0</v>
      </c>
      <c r="AE33" s="377">
        <f t="shared" si="6"/>
        <v>0</v>
      </c>
      <c r="AF33" s="377" t="e">
        <f t="shared" si="7"/>
        <v>#N/A</v>
      </c>
      <c r="AG33" s="377" t="e">
        <f t="shared" si="8"/>
        <v>#N/A</v>
      </c>
    </row>
    <row r="34" spans="1:33" s="512" customFormat="1" ht="30" customHeight="1" x14ac:dyDescent="0.25">
      <c r="A34" s="261"/>
      <c r="B34" s="373">
        <v>25</v>
      </c>
      <c r="C34" s="124"/>
      <c r="D34" s="154"/>
      <c r="E34" s="154"/>
      <c r="F34" s="154"/>
      <c r="G34" s="471"/>
      <c r="H34" s="471"/>
      <c r="I34" s="472"/>
      <c r="J34" s="472"/>
      <c r="K34" s="472"/>
      <c r="L34" s="472"/>
      <c r="M34" s="472"/>
      <c r="N34" s="472"/>
      <c r="O34" s="473"/>
      <c r="P34" s="471"/>
      <c r="Q34" s="471"/>
      <c r="R34" s="471"/>
      <c r="S34" s="471"/>
      <c r="T34" s="472"/>
      <c r="U34" s="472"/>
      <c r="V34" s="472"/>
      <c r="W34" s="474" t="e">
        <f t="shared" si="9"/>
        <v>#DIV/0!</v>
      </c>
      <c r="X34" s="474" t="e">
        <f t="shared" si="10"/>
        <v>#DIV/0!</v>
      </c>
      <c r="Y34" s="471"/>
      <c r="Z34" s="475" t="str">
        <f t="shared" si="2"/>
        <v/>
      </c>
      <c r="AA34" s="378" t="str">
        <f t="shared" si="3"/>
        <v/>
      </c>
      <c r="AB34" s="379" t="str">
        <f t="shared" si="4"/>
        <v/>
      </c>
      <c r="AD34" s="377">
        <f t="shared" si="5"/>
        <v>0</v>
      </c>
      <c r="AE34" s="377">
        <f t="shared" si="6"/>
        <v>0</v>
      </c>
      <c r="AF34" s="377" t="e">
        <f t="shared" si="7"/>
        <v>#N/A</v>
      </c>
      <c r="AG34" s="377" t="e">
        <f t="shared" si="8"/>
        <v>#N/A</v>
      </c>
    </row>
    <row r="35" spans="1:33" s="512" customFormat="1" ht="30" customHeight="1" x14ac:dyDescent="0.25">
      <c r="A35" s="261"/>
      <c r="B35" s="373">
        <v>26</v>
      </c>
      <c r="C35" s="124"/>
      <c r="D35" s="154"/>
      <c r="E35" s="154"/>
      <c r="F35" s="154"/>
      <c r="G35" s="471"/>
      <c r="H35" s="471"/>
      <c r="I35" s="472"/>
      <c r="J35" s="472"/>
      <c r="K35" s="472"/>
      <c r="L35" s="472"/>
      <c r="M35" s="472"/>
      <c r="N35" s="472"/>
      <c r="O35" s="473"/>
      <c r="P35" s="471"/>
      <c r="Q35" s="471"/>
      <c r="R35" s="471"/>
      <c r="S35" s="471"/>
      <c r="T35" s="472"/>
      <c r="U35" s="472"/>
      <c r="V35" s="472"/>
      <c r="W35" s="474" t="e">
        <f t="shared" si="9"/>
        <v>#DIV/0!</v>
      </c>
      <c r="X35" s="474" t="e">
        <f t="shared" si="10"/>
        <v>#DIV/0!</v>
      </c>
      <c r="Y35" s="471"/>
      <c r="Z35" s="475" t="str">
        <f t="shared" si="2"/>
        <v/>
      </c>
      <c r="AA35" s="378" t="str">
        <f t="shared" si="3"/>
        <v/>
      </c>
      <c r="AB35" s="379" t="str">
        <f t="shared" si="4"/>
        <v/>
      </c>
      <c r="AD35" s="377">
        <f t="shared" si="5"/>
        <v>0</v>
      </c>
      <c r="AE35" s="377">
        <f t="shared" si="6"/>
        <v>0</v>
      </c>
      <c r="AF35" s="377" t="e">
        <f t="shared" si="7"/>
        <v>#N/A</v>
      </c>
      <c r="AG35" s="377" t="e">
        <f t="shared" si="8"/>
        <v>#N/A</v>
      </c>
    </row>
    <row r="36" spans="1:33" s="512" customFormat="1" ht="30" customHeight="1" x14ac:dyDescent="0.25">
      <c r="A36" s="261"/>
      <c r="B36" s="373">
        <v>27</v>
      </c>
      <c r="C36" s="124"/>
      <c r="D36" s="154"/>
      <c r="E36" s="154"/>
      <c r="F36" s="154"/>
      <c r="G36" s="471"/>
      <c r="H36" s="471"/>
      <c r="I36" s="472"/>
      <c r="J36" s="472"/>
      <c r="K36" s="472"/>
      <c r="L36" s="472"/>
      <c r="M36" s="472"/>
      <c r="N36" s="472"/>
      <c r="O36" s="473"/>
      <c r="P36" s="471"/>
      <c r="Q36" s="471"/>
      <c r="R36" s="471"/>
      <c r="S36" s="471"/>
      <c r="T36" s="472"/>
      <c r="U36" s="472"/>
      <c r="V36" s="472"/>
      <c r="W36" s="474" t="e">
        <f t="shared" si="9"/>
        <v>#DIV/0!</v>
      </c>
      <c r="X36" s="474" t="e">
        <f t="shared" si="10"/>
        <v>#DIV/0!</v>
      </c>
      <c r="Y36" s="471"/>
      <c r="Z36" s="475" t="str">
        <f t="shared" si="2"/>
        <v/>
      </c>
      <c r="AA36" s="378" t="str">
        <f t="shared" si="3"/>
        <v/>
      </c>
      <c r="AB36" s="379" t="str">
        <f t="shared" si="4"/>
        <v/>
      </c>
      <c r="AD36" s="377">
        <f t="shared" si="5"/>
        <v>0</v>
      </c>
      <c r="AE36" s="377">
        <f t="shared" si="6"/>
        <v>0</v>
      </c>
      <c r="AF36" s="377" t="e">
        <f t="shared" si="7"/>
        <v>#N/A</v>
      </c>
      <c r="AG36" s="377" t="e">
        <f t="shared" si="8"/>
        <v>#N/A</v>
      </c>
    </row>
    <row r="37" spans="1:33" s="512" customFormat="1" ht="30" customHeight="1" x14ac:dyDescent="0.25">
      <c r="A37" s="261"/>
      <c r="B37" s="373">
        <v>28</v>
      </c>
      <c r="C37" s="124"/>
      <c r="D37" s="154"/>
      <c r="E37" s="154"/>
      <c r="F37" s="154"/>
      <c r="G37" s="472"/>
      <c r="H37" s="472"/>
      <c r="I37" s="472"/>
      <c r="J37" s="472"/>
      <c r="K37" s="472"/>
      <c r="L37" s="472"/>
      <c r="M37" s="472"/>
      <c r="N37" s="472"/>
      <c r="O37" s="476"/>
      <c r="P37" s="477"/>
      <c r="Q37" s="477"/>
      <c r="R37" s="477"/>
      <c r="S37" s="477"/>
      <c r="T37" s="477"/>
      <c r="U37" s="477"/>
      <c r="V37" s="477"/>
      <c r="W37" s="478" t="e">
        <f t="shared" si="9"/>
        <v>#DIV/0!</v>
      </c>
      <c r="X37" s="478" t="e">
        <f t="shared" si="10"/>
        <v>#DIV/0!</v>
      </c>
      <c r="Y37" s="479"/>
      <c r="Z37" s="475" t="str">
        <f t="shared" si="2"/>
        <v/>
      </c>
      <c r="AA37" s="378" t="str">
        <f t="shared" si="3"/>
        <v/>
      </c>
      <c r="AB37" s="379" t="str">
        <f t="shared" si="4"/>
        <v/>
      </c>
      <c r="AD37" s="377">
        <f t="shared" si="5"/>
        <v>0</v>
      </c>
      <c r="AE37" s="377">
        <f t="shared" si="6"/>
        <v>0</v>
      </c>
      <c r="AF37" s="377" t="e">
        <f t="shared" si="7"/>
        <v>#N/A</v>
      </c>
      <c r="AG37" s="377" t="e">
        <f t="shared" si="8"/>
        <v>#N/A</v>
      </c>
    </row>
    <row r="38" spans="1:33" s="512" customFormat="1" ht="30" customHeight="1" x14ac:dyDescent="0.25">
      <c r="A38" s="261"/>
      <c r="B38" s="373">
        <v>29</v>
      </c>
      <c r="C38" s="124"/>
      <c r="D38" s="154"/>
      <c r="E38" s="154"/>
      <c r="F38" s="154"/>
      <c r="G38" s="472"/>
      <c r="H38" s="472"/>
      <c r="I38" s="472"/>
      <c r="J38" s="472"/>
      <c r="K38" s="472"/>
      <c r="L38" s="472"/>
      <c r="M38" s="472"/>
      <c r="N38" s="472"/>
      <c r="O38" s="480"/>
      <c r="P38" s="472"/>
      <c r="Q38" s="472"/>
      <c r="R38" s="472"/>
      <c r="S38" s="472"/>
      <c r="T38" s="472"/>
      <c r="U38" s="472"/>
      <c r="V38" s="472"/>
      <c r="W38" s="478" t="e">
        <f t="shared" si="9"/>
        <v>#DIV/0!</v>
      </c>
      <c r="X38" s="478" t="e">
        <f t="shared" si="10"/>
        <v>#DIV/0!</v>
      </c>
      <c r="Y38" s="479"/>
      <c r="Z38" s="475" t="str">
        <f t="shared" si="2"/>
        <v/>
      </c>
      <c r="AA38" s="378" t="str">
        <f t="shared" si="3"/>
        <v/>
      </c>
      <c r="AB38" s="379" t="str">
        <f t="shared" si="4"/>
        <v/>
      </c>
      <c r="AD38" s="377">
        <f t="shared" si="5"/>
        <v>0</v>
      </c>
      <c r="AE38" s="377">
        <f t="shared" si="6"/>
        <v>0</v>
      </c>
      <c r="AF38" s="377" t="e">
        <f t="shared" si="7"/>
        <v>#N/A</v>
      </c>
      <c r="AG38" s="377" t="e">
        <f t="shared" si="8"/>
        <v>#N/A</v>
      </c>
    </row>
    <row r="39" spans="1:33" s="512" customFormat="1" ht="30" customHeight="1" x14ac:dyDescent="0.25">
      <c r="A39" s="261"/>
      <c r="B39" s="373">
        <v>30</v>
      </c>
      <c r="C39" s="124"/>
      <c r="D39" s="154"/>
      <c r="E39" s="154"/>
      <c r="F39" s="154"/>
      <c r="G39" s="472"/>
      <c r="H39" s="472"/>
      <c r="I39" s="472"/>
      <c r="J39" s="472"/>
      <c r="K39" s="472"/>
      <c r="L39" s="472"/>
      <c r="M39" s="472"/>
      <c r="N39" s="472"/>
      <c r="O39" s="480"/>
      <c r="P39" s="472"/>
      <c r="Q39" s="472"/>
      <c r="R39" s="472"/>
      <c r="S39" s="472"/>
      <c r="T39" s="472"/>
      <c r="U39" s="472"/>
      <c r="V39" s="472"/>
      <c r="W39" s="478" t="e">
        <f t="shared" si="9"/>
        <v>#DIV/0!</v>
      </c>
      <c r="X39" s="478" t="e">
        <f t="shared" si="10"/>
        <v>#DIV/0!</v>
      </c>
      <c r="Y39" s="479"/>
      <c r="Z39" s="475" t="str">
        <f t="shared" si="2"/>
        <v/>
      </c>
      <c r="AA39" s="378" t="str">
        <f t="shared" si="3"/>
        <v/>
      </c>
      <c r="AB39" s="379" t="str">
        <f t="shared" si="4"/>
        <v/>
      </c>
      <c r="AD39" s="377">
        <f t="shared" si="5"/>
        <v>0</v>
      </c>
      <c r="AE39" s="377">
        <f t="shared" si="6"/>
        <v>0</v>
      </c>
      <c r="AF39" s="377" t="e">
        <f t="shared" si="7"/>
        <v>#N/A</v>
      </c>
      <c r="AG39" s="377" t="e">
        <f t="shared" si="8"/>
        <v>#N/A</v>
      </c>
    </row>
    <row r="40" spans="1:33" s="512" customFormat="1" ht="30" customHeight="1" x14ac:dyDescent="0.25">
      <c r="A40" s="261"/>
      <c r="B40" s="373">
        <v>31</v>
      </c>
      <c r="C40" s="124"/>
      <c r="D40" s="154"/>
      <c r="E40" s="154"/>
      <c r="F40" s="154"/>
      <c r="G40" s="472"/>
      <c r="H40" s="472"/>
      <c r="I40" s="472"/>
      <c r="J40" s="472"/>
      <c r="K40" s="472"/>
      <c r="L40" s="472"/>
      <c r="M40" s="472"/>
      <c r="N40" s="472"/>
      <c r="O40" s="480"/>
      <c r="P40" s="472"/>
      <c r="Q40" s="472"/>
      <c r="R40" s="472"/>
      <c r="S40" s="472"/>
      <c r="T40" s="472"/>
      <c r="U40" s="472"/>
      <c r="V40" s="472"/>
      <c r="W40" s="478" t="e">
        <f t="shared" si="9"/>
        <v>#DIV/0!</v>
      </c>
      <c r="X40" s="478" t="e">
        <f t="shared" si="10"/>
        <v>#DIV/0!</v>
      </c>
      <c r="Y40" s="479"/>
      <c r="Z40" s="475" t="str">
        <f t="shared" si="2"/>
        <v/>
      </c>
      <c r="AA40" s="378" t="str">
        <f t="shared" si="3"/>
        <v/>
      </c>
      <c r="AB40" s="379" t="str">
        <f t="shared" si="4"/>
        <v/>
      </c>
      <c r="AD40" s="377">
        <f t="shared" si="5"/>
        <v>0</v>
      </c>
      <c r="AE40" s="377">
        <f t="shared" si="6"/>
        <v>0</v>
      </c>
      <c r="AF40" s="377" t="e">
        <f t="shared" si="7"/>
        <v>#N/A</v>
      </c>
      <c r="AG40" s="377" t="e">
        <f t="shared" si="8"/>
        <v>#N/A</v>
      </c>
    </row>
    <row r="41" spans="1:33" s="512" customFormat="1" ht="30" customHeight="1" x14ac:dyDescent="0.25">
      <c r="A41" s="261"/>
      <c r="B41" s="373">
        <v>32</v>
      </c>
      <c r="C41" s="351"/>
      <c r="D41" s="374"/>
      <c r="E41" s="374"/>
      <c r="F41" s="351"/>
      <c r="G41" s="481"/>
      <c r="H41" s="472"/>
      <c r="I41" s="472"/>
      <c r="J41" s="472"/>
      <c r="K41" s="472"/>
      <c r="L41" s="472"/>
      <c r="M41" s="472"/>
      <c r="N41" s="472"/>
      <c r="O41" s="480"/>
      <c r="P41" s="472"/>
      <c r="Q41" s="472"/>
      <c r="R41" s="472"/>
      <c r="S41" s="472"/>
      <c r="T41" s="472"/>
      <c r="U41" s="472"/>
      <c r="V41" s="472"/>
      <c r="W41" s="478" t="e">
        <f t="shared" si="9"/>
        <v>#DIV/0!</v>
      </c>
      <c r="X41" s="478" t="e">
        <f t="shared" si="10"/>
        <v>#DIV/0!</v>
      </c>
      <c r="Y41" s="479"/>
      <c r="Z41" s="475" t="str">
        <f t="shared" si="2"/>
        <v/>
      </c>
      <c r="AA41" s="378" t="str">
        <f t="shared" si="3"/>
        <v/>
      </c>
      <c r="AB41" s="379" t="str">
        <f t="shared" si="4"/>
        <v/>
      </c>
      <c r="AD41" s="377">
        <f t="shared" si="5"/>
        <v>0</v>
      </c>
      <c r="AE41" s="377">
        <f t="shared" si="6"/>
        <v>0</v>
      </c>
      <c r="AF41" s="377" t="e">
        <f t="shared" si="7"/>
        <v>#N/A</v>
      </c>
      <c r="AG41" s="377" t="e">
        <f t="shared" si="8"/>
        <v>#N/A</v>
      </c>
    </row>
    <row r="42" spans="1:33" s="512" customFormat="1" ht="30" customHeight="1" x14ac:dyDescent="0.25">
      <c r="A42" s="261"/>
      <c r="B42" s="373">
        <v>33</v>
      </c>
      <c r="C42" s="351"/>
      <c r="D42" s="154"/>
      <c r="E42" s="154"/>
      <c r="F42" s="351"/>
      <c r="G42" s="481"/>
      <c r="H42" s="472"/>
      <c r="I42" s="472"/>
      <c r="J42" s="472"/>
      <c r="K42" s="472"/>
      <c r="L42" s="472"/>
      <c r="M42" s="472"/>
      <c r="N42" s="472"/>
      <c r="O42" s="480"/>
      <c r="P42" s="472"/>
      <c r="Q42" s="472"/>
      <c r="R42" s="472"/>
      <c r="S42" s="472"/>
      <c r="T42" s="472"/>
      <c r="U42" s="472"/>
      <c r="V42" s="472"/>
      <c r="W42" s="478" t="e">
        <f t="shared" si="9"/>
        <v>#DIV/0!</v>
      </c>
      <c r="X42" s="478" t="e">
        <f t="shared" si="10"/>
        <v>#DIV/0!</v>
      </c>
      <c r="Y42" s="479"/>
      <c r="Z42" s="475" t="str">
        <f t="shared" si="2"/>
        <v/>
      </c>
      <c r="AA42" s="378" t="str">
        <f t="shared" si="3"/>
        <v/>
      </c>
      <c r="AB42" s="379" t="str">
        <f t="shared" si="4"/>
        <v/>
      </c>
      <c r="AD42" s="377">
        <f t="shared" si="5"/>
        <v>0</v>
      </c>
      <c r="AE42" s="377">
        <f t="shared" si="6"/>
        <v>0</v>
      </c>
      <c r="AF42" s="377" t="e">
        <f t="shared" si="7"/>
        <v>#N/A</v>
      </c>
      <c r="AG42" s="377" t="e">
        <f t="shared" si="8"/>
        <v>#N/A</v>
      </c>
    </row>
    <row r="43" spans="1:33" s="512" customFormat="1" ht="30" customHeight="1" x14ac:dyDescent="0.25">
      <c r="A43" s="261"/>
      <c r="B43" s="373">
        <v>34</v>
      </c>
      <c r="C43" s="351"/>
      <c r="D43" s="154"/>
      <c r="E43" s="154"/>
      <c r="F43" s="351"/>
      <c r="G43" s="481"/>
      <c r="H43" s="472"/>
      <c r="I43" s="472"/>
      <c r="J43" s="472"/>
      <c r="K43" s="472"/>
      <c r="L43" s="472"/>
      <c r="M43" s="472"/>
      <c r="N43" s="472"/>
      <c r="O43" s="480"/>
      <c r="P43" s="472"/>
      <c r="Q43" s="472"/>
      <c r="R43" s="472"/>
      <c r="S43" s="472"/>
      <c r="T43" s="472"/>
      <c r="U43" s="472"/>
      <c r="V43" s="472"/>
      <c r="W43" s="478" t="e">
        <f t="shared" si="9"/>
        <v>#DIV/0!</v>
      </c>
      <c r="X43" s="478" t="e">
        <f t="shared" si="10"/>
        <v>#DIV/0!</v>
      </c>
      <c r="Y43" s="479"/>
      <c r="Z43" s="475" t="str">
        <f t="shared" si="2"/>
        <v/>
      </c>
      <c r="AA43" s="378" t="str">
        <f t="shared" si="3"/>
        <v/>
      </c>
      <c r="AB43" s="379" t="str">
        <f t="shared" si="4"/>
        <v/>
      </c>
      <c r="AD43" s="377">
        <f t="shared" si="5"/>
        <v>0</v>
      </c>
      <c r="AE43" s="377">
        <f t="shared" si="6"/>
        <v>0</v>
      </c>
      <c r="AF43" s="377" t="e">
        <f t="shared" si="7"/>
        <v>#N/A</v>
      </c>
      <c r="AG43" s="377" t="e">
        <f t="shared" si="8"/>
        <v>#N/A</v>
      </c>
    </row>
    <row r="44" spans="1:33" s="512" customFormat="1" ht="30" customHeight="1" x14ac:dyDescent="0.25">
      <c r="A44" s="261"/>
      <c r="B44" s="373">
        <v>35</v>
      </c>
      <c r="C44" s="351"/>
      <c r="D44" s="154"/>
      <c r="E44" s="154"/>
      <c r="F44" s="351"/>
      <c r="G44" s="481"/>
      <c r="H44" s="472"/>
      <c r="I44" s="472"/>
      <c r="J44" s="472"/>
      <c r="K44" s="472"/>
      <c r="L44" s="472"/>
      <c r="M44" s="472"/>
      <c r="N44" s="472"/>
      <c r="O44" s="480"/>
      <c r="P44" s="472"/>
      <c r="Q44" s="472"/>
      <c r="R44" s="472"/>
      <c r="S44" s="472"/>
      <c r="T44" s="472"/>
      <c r="U44" s="472"/>
      <c r="V44" s="472"/>
      <c r="W44" s="478" t="e">
        <f t="shared" si="9"/>
        <v>#DIV/0!</v>
      </c>
      <c r="X44" s="478" t="e">
        <f t="shared" si="10"/>
        <v>#DIV/0!</v>
      </c>
      <c r="Y44" s="479"/>
      <c r="Z44" s="475" t="str">
        <f t="shared" si="2"/>
        <v/>
      </c>
      <c r="AA44" s="378" t="str">
        <f t="shared" si="3"/>
        <v/>
      </c>
      <c r="AB44" s="379" t="str">
        <f t="shared" si="4"/>
        <v/>
      </c>
      <c r="AD44" s="377">
        <f t="shared" si="5"/>
        <v>0</v>
      </c>
      <c r="AE44" s="377">
        <f t="shared" si="6"/>
        <v>0</v>
      </c>
      <c r="AF44" s="377" t="e">
        <f t="shared" si="7"/>
        <v>#N/A</v>
      </c>
      <c r="AG44" s="377" t="e">
        <f t="shared" si="8"/>
        <v>#N/A</v>
      </c>
    </row>
    <row r="45" spans="1:33" s="512" customFormat="1" ht="30" customHeight="1" x14ac:dyDescent="0.25">
      <c r="A45" s="261"/>
      <c r="B45" s="373">
        <v>36</v>
      </c>
      <c r="C45" s="351"/>
      <c r="D45" s="154"/>
      <c r="E45" s="154"/>
      <c r="F45" s="351"/>
      <c r="G45" s="481"/>
      <c r="H45" s="472"/>
      <c r="I45" s="472"/>
      <c r="J45" s="472"/>
      <c r="K45" s="472"/>
      <c r="L45" s="472"/>
      <c r="M45" s="472"/>
      <c r="N45" s="472"/>
      <c r="O45" s="480"/>
      <c r="P45" s="472"/>
      <c r="Q45" s="472"/>
      <c r="R45" s="472"/>
      <c r="S45" s="472"/>
      <c r="T45" s="472"/>
      <c r="U45" s="472"/>
      <c r="V45" s="472"/>
      <c r="W45" s="478" t="e">
        <f t="shared" si="9"/>
        <v>#DIV/0!</v>
      </c>
      <c r="X45" s="478" t="e">
        <f t="shared" si="10"/>
        <v>#DIV/0!</v>
      </c>
      <c r="Y45" s="479"/>
      <c r="Z45" s="475" t="str">
        <f t="shared" si="2"/>
        <v/>
      </c>
      <c r="AA45" s="378" t="str">
        <f t="shared" si="3"/>
        <v/>
      </c>
      <c r="AB45" s="379" t="str">
        <f t="shared" si="4"/>
        <v/>
      </c>
      <c r="AD45" s="377">
        <f t="shared" si="5"/>
        <v>0</v>
      </c>
      <c r="AE45" s="377">
        <f t="shared" si="6"/>
        <v>0</v>
      </c>
      <c r="AF45" s="377" t="e">
        <f t="shared" si="7"/>
        <v>#N/A</v>
      </c>
      <c r="AG45" s="377" t="e">
        <f t="shared" si="8"/>
        <v>#N/A</v>
      </c>
    </row>
    <row r="46" spans="1:33" s="512" customFormat="1" ht="30" customHeight="1" x14ac:dyDescent="0.25">
      <c r="A46" s="261"/>
      <c r="B46" s="373">
        <v>37</v>
      </c>
      <c r="C46" s="351"/>
      <c r="D46" s="154"/>
      <c r="E46" s="154"/>
      <c r="F46" s="351"/>
      <c r="G46" s="481"/>
      <c r="H46" s="472"/>
      <c r="I46" s="472"/>
      <c r="J46" s="472"/>
      <c r="K46" s="472"/>
      <c r="L46" s="472"/>
      <c r="M46" s="472"/>
      <c r="N46" s="472"/>
      <c r="O46" s="480"/>
      <c r="P46" s="472"/>
      <c r="Q46" s="472"/>
      <c r="R46" s="472"/>
      <c r="S46" s="472"/>
      <c r="T46" s="472"/>
      <c r="U46" s="472"/>
      <c r="V46" s="472"/>
      <c r="W46" s="478" t="e">
        <f t="shared" si="9"/>
        <v>#DIV/0!</v>
      </c>
      <c r="X46" s="478" t="e">
        <f t="shared" si="10"/>
        <v>#DIV/0!</v>
      </c>
      <c r="Y46" s="479"/>
      <c r="Z46" s="475" t="str">
        <f t="shared" si="2"/>
        <v/>
      </c>
      <c r="AA46" s="378" t="str">
        <f t="shared" si="3"/>
        <v/>
      </c>
      <c r="AB46" s="379" t="str">
        <f t="shared" si="4"/>
        <v/>
      </c>
      <c r="AD46" s="377">
        <f t="shared" si="5"/>
        <v>0</v>
      </c>
      <c r="AE46" s="377">
        <f t="shared" si="6"/>
        <v>0</v>
      </c>
      <c r="AF46" s="377" t="e">
        <f t="shared" si="7"/>
        <v>#N/A</v>
      </c>
      <c r="AG46" s="377" t="e">
        <f t="shared" si="8"/>
        <v>#N/A</v>
      </c>
    </row>
    <row r="47" spans="1:33" s="512" customFormat="1" ht="30" customHeight="1" x14ac:dyDescent="0.25">
      <c r="A47" s="261"/>
      <c r="B47" s="373">
        <v>38</v>
      </c>
      <c r="C47" s="351"/>
      <c r="D47" s="154"/>
      <c r="E47" s="154"/>
      <c r="F47" s="351"/>
      <c r="G47" s="481"/>
      <c r="H47" s="472"/>
      <c r="I47" s="472"/>
      <c r="J47" s="472"/>
      <c r="K47" s="472"/>
      <c r="L47" s="472"/>
      <c r="M47" s="472"/>
      <c r="N47" s="472"/>
      <c r="O47" s="480"/>
      <c r="P47" s="472"/>
      <c r="Q47" s="472"/>
      <c r="R47" s="472"/>
      <c r="S47" s="472"/>
      <c r="T47" s="472"/>
      <c r="U47" s="472"/>
      <c r="V47" s="472"/>
      <c r="W47" s="478" t="e">
        <f t="shared" si="9"/>
        <v>#DIV/0!</v>
      </c>
      <c r="X47" s="478" t="e">
        <f t="shared" si="10"/>
        <v>#DIV/0!</v>
      </c>
      <c r="Y47" s="479"/>
      <c r="Z47" s="475" t="str">
        <f t="shared" si="2"/>
        <v/>
      </c>
      <c r="AA47" s="378" t="str">
        <f t="shared" si="3"/>
        <v/>
      </c>
      <c r="AB47" s="379" t="str">
        <f t="shared" si="4"/>
        <v/>
      </c>
      <c r="AD47" s="377">
        <f t="shared" si="5"/>
        <v>0</v>
      </c>
      <c r="AE47" s="377">
        <f t="shared" si="6"/>
        <v>0</v>
      </c>
      <c r="AF47" s="377" t="e">
        <f t="shared" si="7"/>
        <v>#N/A</v>
      </c>
      <c r="AG47" s="377" t="e">
        <f t="shared" si="8"/>
        <v>#N/A</v>
      </c>
    </row>
    <row r="48" spans="1:33" s="512" customFormat="1" ht="30" customHeight="1" x14ac:dyDescent="0.25">
      <c r="A48" s="261"/>
      <c r="B48" s="373">
        <v>39</v>
      </c>
      <c r="C48" s="351"/>
      <c r="D48" s="154"/>
      <c r="E48" s="154"/>
      <c r="F48" s="351"/>
      <c r="G48" s="481"/>
      <c r="H48" s="472"/>
      <c r="I48" s="472"/>
      <c r="J48" s="472"/>
      <c r="K48" s="472"/>
      <c r="L48" s="472"/>
      <c r="M48" s="472"/>
      <c r="N48" s="472"/>
      <c r="O48" s="480"/>
      <c r="P48" s="472"/>
      <c r="Q48" s="472"/>
      <c r="R48" s="472"/>
      <c r="S48" s="472"/>
      <c r="T48" s="472"/>
      <c r="U48" s="472"/>
      <c r="V48" s="472"/>
      <c r="W48" s="478" t="e">
        <f t="shared" si="9"/>
        <v>#DIV/0!</v>
      </c>
      <c r="X48" s="478" t="e">
        <f t="shared" si="10"/>
        <v>#DIV/0!</v>
      </c>
      <c r="Y48" s="479"/>
      <c r="Z48" s="475" t="str">
        <f t="shared" si="2"/>
        <v/>
      </c>
      <c r="AA48" s="378" t="str">
        <f t="shared" si="3"/>
        <v/>
      </c>
      <c r="AB48" s="379" t="str">
        <f t="shared" si="4"/>
        <v/>
      </c>
      <c r="AD48" s="377">
        <f t="shared" si="5"/>
        <v>0</v>
      </c>
      <c r="AE48" s="377">
        <f t="shared" si="6"/>
        <v>0</v>
      </c>
      <c r="AF48" s="377" t="e">
        <f t="shared" si="7"/>
        <v>#N/A</v>
      </c>
      <c r="AG48" s="377" t="e">
        <f t="shared" si="8"/>
        <v>#N/A</v>
      </c>
    </row>
    <row r="49" spans="1:33" s="512" customFormat="1" ht="30" customHeight="1" x14ac:dyDescent="0.25">
      <c r="A49" s="261"/>
      <c r="B49" s="373">
        <v>40</v>
      </c>
      <c r="C49" s="351"/>
      <c r="D49" s="154"/>
      <c r="E49" s="154"/>
      <c r="F49" s="351"/>
      <c r="G49" s="481"/>
      <c r="H49" s="472"/>
      <c r="I49" s="472"/>
      <c r="J49" s="472"/>
      <c r="K49" s="472"/>
      <c r="L49" s="472"/>
      <c r="M49" s="472"/>
      <c r="N49" s="472"/>
      <c r="O49" s="480"/>
      <c r="P49" s="472"/>
      <c r="Q49" s="472"/>
      <c r="R49" s="472"/>
      <c r="S49" s="472"/>
      <c r="T49" s="472"/>
      <c r="U49" s="472"/>
      <c r="V49" s="472"/>
      <c r="W49" s="478" t="e">
        <f t="shared" si="9"/>
        <v>#DIV/0!</v>
      </c>
      <c r="X49" s="478" t="e">
        <f t="shared" si="10"/>
        <v>#DIV/0!</v>
      </c>
      <c r="Y49" s="479"/>
      <c r="Z49" s="475" t="str">
        <f t="shared" si="2"/>
        <v/>
      </c>
      <c r="AA49" s="378" t="str">
        <f t="shared" si="3"/>
        <v/>
      </c>
      <c r="AB49" s="379" t="str">
        <f t="shared" si="4"/>
        <v/>
      </c>
      <c r="AD49" s="377">
        <f t="shared" si="5"/>
        <v>0</v>
      </c>
      <c r="AE49" s="377">
        <f t="shared" si="6"/>
        <v>0</v>
      </c>
      <c r="AF49" s="377" t="e">
        <f t="shared" si="7"/>
        <v>#N/A</v>
      </c>
      <c r="AG49" s="377" t="e">
        <f t="shared" si="8"/>
        <v>#N/A</v>
      </c>
    </row>
    <row r="50" spans="1:33" s="512" customFormat="1" ht="30" customHeight="1" x14ac:dyDescent="0.25">
      <c r="A50" s="261"/>
      <c r="B50" s="373">
        <v>41</v>
      </c>
      <c r="C50" s="351"/>
      <c r="D50" s="154"/>
      <c r="E50" s="154"/>
      <c r="F50" s="351"/>
      <c r="G50" s="481"/>
      <c r="H50" s="472"/>
      <c r="I50" s="472"/>
      <c r="J50" s="472"/>
      <c r="K50" s="472"/>
      <c r="L50" s="472"/>
      <c r="M50" s="472"/>
      <c r="N50" s="472"/>
      <c r="O50" s="480"/>
      <c r="P50" s="472"/>
      <c r="Q50" s="472"/>
      <c r="R50" s="472"/>
      <c r="S50" s="472"/>
      <c r="T50" s="472"/>
      <c r="U50" s="472"/>
      <c r="V50" s="472"/>
      <c r="W50" s="478" t="e">
        <f t="shared" si="9"/>
        <v>#DIV/0!</v>
      </c>
      <c r="X50" s="478" t="e">
        <f t="shared" si="10"/>
        <v>#DIV/0!</v>
      </c>
      <c r="Y50" s="479"/>
      <c r="Z50" s="475" t="str">
        <f t="shared" si="2"/>
        <v/>
      </c>
      <c r="AA50" s="378" t="str">
        <f t="shared" si="3"/>
        <v/>
      </c>
      <c r="AB50" s="379" t="str">
        <f t="shared" si="4"/>
        <v/>
      </c>
      <c r="AD50" s="377">
        <f t="shared" si="5"/>
        <v>0</v>
      </c>
      <c r="AE50" s="377">
        <f t="shared" si="6"/>
        <v>0</v>
      </c>
      <c r="AF50" s="377" t="e">
        <f t="shared" si="7"/>
        <v>#N/A</v>
      </c>
      <c r="AG50" s="377" t="e">
        <f t="shared" si="8"/>
        <v>#N/A</v>
      </c>
    </row>
    <row r="51" spans="1:33" s="512" customFormat="1" ht="30" customHeight="1" x14ac:dyDescent="0.25">
      <c r="A51" s="261"/>
      <c r="B51" s="373">
        <v>42</v>
      </c>
      <c r="C51" s="351"/>
      <c r="D51" s="312"/>
      <c r="E51" s="312"/>
      <c r="F51" s="124"/>
      <c r="G51" s="472"/>
      <c r="H51" s="472"/>
      <c r="I51" s="472"/>
      <c r="J51" s="472"/>
      <c r="K51" s="472"/>
      <c r="L51" s="472"/>
      <c r="M51" s="472"/>
      <c r="N51" s="472"/>
      <c r="O51" s="472"/>
      <c r="P51" s="472"/>
      <c r="Q51" s="472"/>
      <c r="R51" s="472"/>
      <c r="S51" s="472"/>
      <c r="T51" s="472"/>
      <c r="U51" s="472"/>
      <c r="V51" s="472"/>
      <c r="W51" s="478" t="e">
        <f t="shared" si="9"/>
        <v>#DIV/0!</v>
      </c>
      <c r="X51" s="478" t="e">
        <f t="shared" si="10"/>
        <v>#DIV/0!</v>
      </c>
      <c r="Y51" s="479"/>
      <c r="Z51" s="475" t="str">
        <f t="shared" si="2"/>
        <v/>
      </c>
      <c r="AA51" s="483" t="str">
        <f t="shared" si="3"/>
        <v/>
      </c>
      <c r="AB51" s="379" t="str">
        <f t="shared" si="4"/>
        <v/>
      </c>
      <c r="AD51" s="377">
        <f t="shared" si="5"/>
        <v>0</v>
      </c>
      <c r="AE51" s="377">
        <f t="shared" si="6"/>
        <v>0</v>
      </c>
      <c r="AF51" s="377" t="e">
        <f t="shared" si="7"/>
        <v>#N/A</v>
      </c>
      <c r="AG51" s="377" t="e">
        <f t="shared" si="8"/>
        <v>#N/A</v>
      </c>
    </row>
    <row r="52" spans="1:33" s="512" customFormat="1" ht="30" customHeight="1" x14ac:dyDescent="0.25">
      <c r="A52" s="261"/>
      <c r="B52" s="92"/>
      <c r="C52" s="137"/>
      <c r="D52" s="137"/>
      <c r="E52" s="461"/>
      <c r="F52" s="137"/>
      <c r="G52" s="462"/>
      <c r="H52" s="462"/>
      <c r="I52" s="462"/>
      <c r="J52" s="462"/>
      <c r="K52" s="462"/>
      <c r="L52" s="462"/>
      <c r="M52" s="462"/>
      <c r="N52" s="462"/>
      <c r="O52" s="462"/>
      <c r="P52" s="462"/>
      <c r="Q52" s="462"/>
      <c r="R52" s="462"/>
      <c r="S52" s="462"/>
      <c r="T52" s="462"/>
      <c r="U52" s="462"/>
      <c r="V52" s="462"/>
      <c r="W52" s="463"/>
      <c r="X52" s="463"/>
      <c r="Y52" s="464"/>
      <c r="Z52" s="465"/>
      <c r="AB52" s="331"/>
      <c r="AD52" s="376"/>
      <c r="AE52" s="376"/>
      <c r="AF52" s="376"/>
      <c r="AG52" s="376"/>
    </row>
    <row r="53" spans="1:33" x14ac:dyDescent="0.25">
      <c r="A53" s="261"/>
      <c r="B53" s="247"/>
      <c r="C53" s="247"/>
      <c r="D53" s="247"/>
      <c r="E53" s="247"/>
      <c r="F53" s="247"/>
      <c r="G53" s="247"/>
      <c r="H53" s="247"/>
      <c r="I53" s="247"/>
      <c r="J53" s="247"/>
      <c r="K53" s="247"/>
      <c r="L53" s="247"/>
      <c r="M53" s="247"/>
      <c r="N53" s="247"/>
      <c r="O53" s="247"/>
      <c r="P53" s="247"/>
      <c r="Q53" s="247"/>
      <c r="R53" s="247"/>
      <c r="S53" s="247"/>
      <c r="T53" s="247"/>
      <c r="U53" s="247"/>
      <c r="V53" s="247"/>
      <c r="W53" s="247"/>
      <c r="X53" s="247"/>
      <c r="Y53" s="247"/>
      <c r="Z53" s="247"/>
      <c r="AA53" s="482"/>
      <c r="AB53" s="247"/>
    </row>
    <row r="54" spans="1:33" ht="15.75" x14ac:dyDescent="0.25">
      <c r="A54" s="261"/>
      <c r="B54" s="247"/>
      <c r="C54" s="247"/>
      <c r="D54" s="247"/>
      <c r="E54" s="247"/>
      <c r="F54" s="247"/>
      <c r="G54" s="247"/>
      <c r="H54" s="247"/>
      <c r="I54" s="247"/>
      <c r="J54" s="247"/>
      <c r="K54" s="247"/>
      <c r="L54" s="247"/>
      <c r="M54" s="247"/>
      <c r="N54" s="247"/>
      <c r="O54" s="247"/>
      <c r="P54" s="247"/>
      <c r="Q54" s="247"/>
      <c r="R54" s="247"/>
      <c r="S54" s="247"/>
      <c r="T54" s="247"/>
      <c r="U54" s="249" t="s">
        <v>316</v>
      </c>
      <c r="V54" s="247"/>
      <c r="W54" s="247"/>
      <c r="X54" s="247"/>
      <c r="Y54" s="247"/>
      <c r="Z54" s="247"/>
      <c r="AB54" s="247"/>
    </row>
    <row r="55" spans="1:33" ht="15.75" x14ac:dyDescent="0.25">
      <c r="A55" s="261"/>
      <c r="B55" s="247"/>
      <c r="C55" s="247"/>
      <c r="D55" s="247"/>
      <c r="E55" s="247"/>
      <c r="F55" s="247"/>
      <c r="G55" s="247"/>
      <c r="H55" s="247"/>
      <c r="I55" s="247"/>
      <c r="J55" s="247"/>
      <c r="K55" s="247"/>
      <c r="L55" s="247"/>
      <c r="M55" s="247"/>
      <c r="N55" s="247"/>
      <c r="O55" s="247"/>
      <c r="P55" s="247"/>
      <c r="Q55" s="247"/>
      <c r="R55" s="247"/>
      <c r="S55" s="247"/>
      <c r="T55" s="247"/>
      <c r="U55" s="249" t="s">
        <v>116</v>
      </c>
      <c r="V55" s="247"/>
      <c r="W55" s="247"/>
      <c r="X55" s="247"/>
      <c r="Y55" s="247"/>
      <c r="Z55" s="247"/>
      <c r="AA55" s="247"/>
      <c r="AB55" s="247"/>
    </row>
    <row r="56" spans="1:33" x14ac:dyDescent="0.25">
      <c r="A56" s="261"/>
      <c r="B56" s="247"/>
      <c r="C56" s="247"/>
      <c r="D56" s="247"/>
      <c r="E56" s="247"/>
      <c r="F56" s="247"/>
      <c r="G56" s="247"/>
      <c r="H56" s="247"/>
      <c r="I56" s="247"/>
      <c r="J56" s="247"/>
      <c r="K56" s="247"/>
      <c r="L56" s="247"/>
      <c r="M56" s="247"/>
      <c r="N56" s="247"/>
      <c r="O56" s="247"/>
      <c r="P56" s="247"/>
      <c r="Q56" s="247"/>
      <c r="R56" s="247"/>
      <c r="S56" s="247"/>
      <c r="T56" s="247"/>
      <c r="U56" s="247"/>
      <c r="V56" s="247"/>
      <c r="W56" s="247"/>
      <c r="X56" s="247"/>
      <c r="Y56" s="247"/>
      <c r="Z56" s="247"/>
      <c r="AA56" s="247"/>
      <c r="AB56" s="247"/>
    </row>
    <row r="57" spans="1:33" x14ac:dyDescent="0.25">
      <c r="A57" s="261"/>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row>
    <row r="58" spans="1:33" x14ac:dyDescent="0.25">
      <c r="A58" s="261"/>
      <c r="B58" s="247"/>
      <c r="C58" s="247"/>
      <c r="D58" s="247"/>
      <c r="E58" s="247"/>
      <c r="F58" s="247"/>
      <c r="G58" s="247"/>
      <c r="H58" s="247"/>
      <c r="I58" s="247"/>
      <c r="J58" s="247"/>
      <c r="K58" s="247"/>
      <c r="L58" s="247"/>
      <c r="M58" s="247"/>
      <c r="N58" s="247"/>
      <c r="O58" s="247"/>
      <c r="P58" s="247"/>
      <c r="Q58" s="247"/>
      <c r="R58" s="247"/>
      <c r="S58" s="247"/>
      <c r="T58" s="247"/>
      <c r="U58" s="247"/>
      <c r="V58" s="247"/>
      <c r="W58" s="247"/>
      <c r="X58" s="247"/>
      <c r="Y58" s="247"/>
      <c r="Z58" s="247"/>
      <c r="AA58" s="247"/>
      <c r="AB58" s="247"/>
    </row>
    <row r="59" spans="1:33" ht="15.75" x14ac:dyDescent="0.25">
      <c r="A59" s="261"/>
      <c r="B59" s="247"/>
      <c r="C59" s="247"/>
      <c r="D59" s="247"/>
      <c r="E59" s="247"/>
      <c r="F59" s="247"/>
      <c r="G59" s="247"/>
      <c r="H59" s="247"/>
      <c r="I59" s="247"/>
      <c r="J59" s="247"/>
      <c r="K59" s="247"/>
      <c r="L59" s="247"/>
      <c r="M59" s="247"/>
      <c r="N59" s="247"/>
      <c r="O59" s="247"/>
      <c r="P59" s="247"/>
      <c r="Q59" s="247"/>
      <c r="R59" s="247"/>
      <c r="S59" s="247"/>
      <c r="T59" s="247"/>
      <c r="U59" s="466"/>
      <c r="V59" s="466"/>
      <c r="W59" s="466"/>
      <c r="X59" s="466"/>
      <c r="Y59" s="247"/>
      <c r="Z59" s="247"/>
      <c r="AA59" s="247"/>
      <c r="AB59" s="247"/>
    </row>
    <row r="60" spans="1:33" ht="15.75" x14ac:dyDescent="0.25">
      <c r="A60" s="261"/>
      <c r="B60" s="247"/>
      <c r="C60" s="247"/>
      <c r="D60" s="247"/>
      <c r="E60" s="247"/>
      <c r="F60" s="247"/>
      <c r="G60" s="247"/>
      <c r="H60" s="247"/>
      <c r="I60" s="247"/>
      <c r="J60" s="247"/>
      <c r="K60" s="247"/>
      <c r="L60" s="247"/>
      <c r="M60" s="247"/>
      <c r="N60" s="247"/>
      <c r="O60" s="247"/>
      <c r="P60" s="247"/>
      <c r="Q60" s="247"/>
      <c r="R60" s="247"/>
      <c r="S60" s="247"/>
      <c r="T60" s="247"/>
      <c r="U60" s="248" t="s">
        <v>161</v>
      </c>
      <c r="V60" s="247"/>
      <c r="W60" s="247"/>
      <c r="X60" s="247"/>
      <c r="Y60" s="247"/>
      <c r="Z60" s="247"/>
      <c r="AA60" s="247"/>
      <c r="AB60" s="247"/>
    </row>
    <row r="61" spans="1:33" ht="15.75" thickBot="1" x14ac:dyDescent="0.3">
      <c r="A61" s="261"/>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row>
    <row r="62" spans="1:33" ht="18.75" customHeight="1" thickBot="1" x14ac:dyDescent="0.3">
      <c r="A62" s="261"/>
      <c r="B62" s="32"/>
      <c r="C62" s="33"/>
      <c r="D62" s="33"/>
      <c r="E62" s="32"/>
      <c r="F62" s="32"/>
      <c r="G62" s="239" t="s">
        <v>18</v>
      </c>
      <c r="H62" s="240" t="s">
        <v>118</v>
      </c>
      <c r="I62" s="467" t="s">
        <v>240</v>
      </c>
      <c r="J62" s="468"/>
      <c r="K62" s="468"/>
      <c r="L62" s="468"/>
      <c r="M62" s="468"/>
      <c r="N62" s="468"/>
      <c r="O62" s="468"/>
      <c r="P62" s="468"/>
      <c r="Q62" s="468"/>
      <c r="R62" s="468"/>
      <c r="S62" s="468"/>
      <c r="T62" s="468"/>
      <c r="U62" s="468"/>
      <c r="V62" s="469"/>
      <c r="W62" s="912" t="s">
        <v>315</v>
      </c>
      <c r="X62" s="32"/>
      <c r="Y62" s="32"/>
      <c r="Z62" s="33"/>
      <c r="AA62" s="32"/>
      <c r="AB62" s="32"/>
    </row>
    <row r="63" spans="1:33" ht="18.75" customHeight="1" thickTop="1" thickBot="1" x14ac:dyDescent="0.3">
      <c r="A63" s="261"/>
      <c r="B63" s="32"/>
      <c r="C63" s="185" t="s">
        <v>139</v>
      </c>
      <c r="D63" s="33"/>
      <c r="E63" s="32"/>
      <c r="F63" s="915" t="s">
        <v>134</v>
      </c>
      <c r="G63" s="231">
        <v>1</v>
      </c>
      <c r="H63" s="356" t="s">
        <v>119</v>
      </c>
      <c r="I63" s="918" t="s">
        <v>495</v>
      </c>
      <c r="J63" s="919"/>
      <c r="K63" s="919"/>
      <c r="L63" s="919"/>
      <c r="M63" s="919"/>
      <c r="N63" s="919"/>
      <c r="O63" s="919"/>
      <c r="P63" s="919"/>
      <c r="Q63" s="919"/>
      <c r="R63" s="919"/>
      <c r="S63" s="919"/>
      <c r="T63" s="919"/>
      <c r="U63" s="919"/>
      <c r="V63" s="920"/>
      <c r="W63" s="913"/>
      <c r="X63" s="32"/>
      <c r="Y63" s="32"/>
      <c r="Z63" s="33"/>
      <c r="AA63" s="32"/>
      <c r="AB63" s="32"/>
    </row>
    <row r="64" spans="1:33" ht="18.75" customHeight="1" thickBot="1" x14ac:dyDescent="0.3">
      <c r="A64" s="261"/>
      <c r="B64" s="32"/>
      <c r="C64" s="187" t="s">
        <v>146</v>
      </c>
      <c r="D64" s="187"/>
      <c r="E64" s="32"/>
      <c r="F64" s="916"/>
      <c r="G64" s="232">
        <v>2</v>
      </c>
      <c r="H64" s="357" t="s">
        <v>120</v>
      </c>
      <c r="I64" s="921" t="s">
        <v>496</v>
      </c>
      <c r="J64" s="922"/>
      <c r="K64" s="922"/>
      <c r="L64" s="922"/>
      <c r="M64" s="922"/>
      <c r="N64" s="922"/>
      <c r="O64" s="922"/>
      <c r="P64" s="922"/>
      <c r="Q64" s="922"/>
      <c r="R64" s="922"/>
      <c r="S64" s="922"/>
      <c r="T64" s="922"/>
      <c r="U64" s="922"/>
      <c r="V64" s="923"/>
      <c r="W64" s="913"/>
      <c r="X64" s="32"/>
      <c r="Y64" s="32"/>
      <c r="Z64" s="33"/>
      <c r="AA64" s="32"/>
      <c r="AB64" s="32"/>
    </row>
    <row r="65" spans="1:28" ht="18.75" customHeight="1" x14ac:dyDescent="0.25">
      <c r="A65" s="261"/>
      <c r="B65" s="32"/>
      <c r="C65" s="187" t="s">
        <v>147</v>
      </c>
      <c r="D65" s="187"/>
      <c r="E65" s="32"/>
      <c r="F65" s="916"/>
      <c r="G65" s="232">
        <v>3</v>
      </c>
      <c r="H65" s="358" t="s">
        <v>121</v>
      </c>
      <c r="I65" s="924"/>
      <c r="J65" s="925"/>
      <c r="K65" s="925"/>
      <c r="L65" s="925"/>
      <c r="M65" s="925"/>
      <c r="N65" s="925"/>
      <c r="O65" s="925"/>
      <c r="P65" s="925"/>
      <c r="Q65" s="925"/>
      <c r="R65" s="925"/>
      <c r="S65" s="925"/>
      <c r="T65" s="925"/>
      <c r="U65" s="925"/>
      <c r="V65" s="926"/>
      <c r="W65" s="913"/>
      <c r="X65" s="32"/>
      <c r="Y65" s="32"/>
      <c r="Z65" s="33"/>
      <c r="AA65" s="32"/>
      <c r="AB65" s="32"/>
    </row>
    <row r="66" spans="1:28" ht="18.75" customHeight="1" x14ac:dyDescent="0.25">
      <c r="A66" s="261"/>
      <c r="B66" s="32"/>
      <c r="C66" s="215" t="s">
        <v>115</v>
      </c>
      <c r="D66" s="187"/>
      <c r="E66" s="32"/>
      <c r="F66" s="916"/>
      <c r="G66" s="232">
        <v>4</v>
      </c>
      <c r="H66" s="357" t="s">
        <v>122</v>
      </c>
      <c r="I66" s="924"/>
      <c r="J66" s="925"/>
      <c r="K66" s="925"/>
      <c r="L66" s="925"/>
      <c r="M66" s="925"/>
      <c r="N66" s="925"/>
      <c r="O66" s="925"/>
      <c r="P66" s="925"/>
      <c r="Q66" s="925"/>
      <c r="R66" s="925"/>
      <c r="S66" s="925"/>
      <c r="T66" s="925"/>
      <c r="U66" s="925"/>
      <c r="V66" s="926"/>
      <c r="W66" s="913"/>
      <c r="X66" s="32"/>
      <c r="Y66" s="32"/>
      <c r="Z66" s="33"/>
      <c r="AA66" s="32"/>
      <c r="AB66" s="32"/>
    </row>
    <row r="67" spans="1:28" ht="18.75" customHeight="1" x14ac:dyDescent="0.25">
      <c r="A67" s="261"/>
      <c r="B67" s="32"/>
      <c r="C67" s="32"/>
      <c r="D67" s="32"/>
      <c r="E67" s="32"/>
      <c r="F67" s="916"/>
      <c r="G67" s="232">
        <v>5</v>
      </c>
      <c r="H67" s="358" t="s">
        <v>123</v>
      </c>
      <c r="I67" s="924"/>
      <c r="J67" s="925"/>
      <c r="K67" s="925"/>
      <c r="L67" s="925"/>
      <c r="M67" s="925"/>
      <c r="N67" s="925"/>
      <c r="O67" s="925"/>
      <c r="P67" s="925"/>
      <c r="Q67" s="925"/>
      <c r="R67" s="925"/>
      <c r="S67" s="925"/>
      <c r="T67" s="925"/>
      <c r="U67" s="925"/>
      <c r="V67" s="926"/>
      <c r="W67" s="913"/>
      <c r="X67" s="32"/>
      <c r="Y67" s="32"/>
      <c r="Z67" s="33"/>
      <c r="AA67" s="32"/>
      <c r="AB67" s="32"/>
    </row>
    <row r="68" spans="1:28" ht="18.75" customHeight="1" x14ac:dyDescent="0.25">
      <c r="A68" s="261"/>
      <c r="B68" s="32"/>
      <c r="C68" s="32"/>
      <c r="D68" s="32"/>
      <c r="E68" s="32"/>
      <c r="F68" s="916"/>
      <c r="G68" s="232">
        <v>6</v>
      </c>
      <c r="H68" s="357" t="s">
        <v>124</v>
      </c>
      <c r="I68" s="924"/>
      <c r="J68" s="925"/>
      <c r="K68" s="925"/>
      <c r="L68" s="925"/>
      <c r="M68" s="925"/>
      <c r="N68" s="925"/>
      <c r="O68" s="925"/>
      <c r="P68" s="925"/>
      <c r="Q68" s="925"/>
      <c r="R68" s="925"/>
      <c r="S68" s="925"/>
      <c r="T68" s="925"/>
      <c r="U68" s="925"/>
      <c r="V68" s="926"/>
      <c r="W68" s="913"/>
      <c r="X68" s="32"/>
      <c r="Y68" s="32"/>
      <c r="Z68" s="33"/>
      <c r="AA68" s="32"/>
      <c r="AB68" s="32"/>
    </row>
    <row r="69" spans="1:28" ht="18.75" customHeight="1" x14ac:dyDescent="0.25">
      <c r="A69" s="261"/>
      <c r="B69" s="32"/>
      <c r="C69" s="32"/>
      <c r="D69" s="32"/>
      <c r="E69" s="32"/>
      <c r="F69" s="916"/>
      <c r="G69" s="232">
        <v>7</v>
      </c>
      <c r="H69" s="358" t="s">
        <v>125</v>
      </c>
      <c r="I69" s="924"/>
      <c r="J69" s="925"/>
      <c r="K69" s="925"/>
      <c r="L69" s="925"/>
      <c r="M69" s="925"/>
      <c r="N69" s="925"/>
      <c r="O69" s="925"/>
      <c r="P69" s="925"/>
      <c r="Q69" s="925"/>
      <c r="R69" s="925"/>
      <c r="S69" s="925"/>
      <c r="T69" s="925"/>
      <c r="U69" s="925"/>
      <c r="V69" s="926"/>
      <c r="W69" s="913"/>
      <c r="X69" s="32"/>
      <c r="Y69" s="32"/>
      <c r="Z69" s="33"/>
      <c r="AA69" s="32"/>
      <c r="AB69" s="32"/>
    </row>
    <row r="70" spans="1:28" ht="18.75" customHeight="1" thickBot="1" x14ac:dyDescent="0.3">
      <c r="A70" s="261"/>
      <c r="B70" s="32"/>
      <c r="C70" s="32"/>
      <c r="D70" s="32"/>
      <c r="E70" s="32"/>
      <c r="F70" s="917"/>
      <c r="G70" s="233">
        <v>8</v>
      </c>
      <c r="H70" s="359" t="s">
        <v>126</v>
      </c>
      <c r="I70" s="927"/>
      <c r="J70" s="928"/>
      <c r="K70" s="928"/>
      <c r="L70" s="928"/>
      <c r="M70" s="928"/>
      <c r="N70" s="928"/>
      <c r="O70" s="928"/>
      <c r="P70" s="928"/>
      <c r="Q70" s="928"/>
      <c r="R70" s="928"/>
      <c r="S70" s="928"/>
      <c r="T70" s="928"/>
      <c r="U70" s="928"/>
      <c r="V70" s="929"/>
      <c r="W70" s="914"/>
      <c r="X70" s="32"/>
      <c r="Y70" s="32"/>
      <c r="Z70" s="33"/>
      <c r="AA70" s="32"/>
      <c r="AB70" s="32"/>
    </row>
    <row r="71" spans="1:28" x14ac:dyDescent="0.25">
      <c r="B71" s="4"/>
      <c r="C71" s="4"/>
      <c r="D71" s="4"/>
      <c r="E71" s="4"/>
      <c r="F71" s="4"/>
      <c r="G71" s="6"/>
      <c r="H71" s="6"/>
      <c r="I71" s="6"/>
      <c r="J71" s="6"/>
      <c r="K71" s="6"/>
      <c r="L71" s="6"/>
      <c r="M71" s="4"/>
      <c r="N71" s="4"/>
      <c r="O71" s="4"/>
      <c r="P71" s="4"/>
      <c r="Q71" s="4"/>
      <c r="R71" s="4"/>
      <c r="S71" s="4"/>
      <c r="T71" s="4"/>
      <c r="U71" s="4"/>
      <c r="V71" s="4"/>
      <c r="W71" s="4"/>
      <c r="X71" s="4"/>
      <c r="Y71" s="4"/>
      <c r="Z71" s="6"/>
      <c r="AA71" s="4"/>
      <c r="AB71" s="4"/>
    </row>
  </sheetData>
  <sheetProtection autoFilter="0"/>
  <autoFilter ref="E8:E51" xr:uid="{00000000-0009-0000-0000-000024000000}"/>
  <mergeCells count="24">
    <mergeCell ref="Z7:Z8"/>
    <mergeCell ref="AA7:AA8"/>
    <mergeCell ref="AB7:AB8"/>
    <mergeCell ref="W62:W70"/>
    <mergeCell ref="F63:F70"/>
    <mergeCell ref="I63:V63"/>
    <mergeCell ref="I64:V64"/>
    <mergeCell ref="I65:V65"/>
    <mergeCell ref="I66:V66"/>
    <mergeCell ref="I67:V67"/>
    <mergeCell ref="I68:V68"/>
    <mergeCell ref="I69:V69"/>
    <mergeCell ref="I70:V70"/>
    <mergeCell ref="O7:V7"/>
    <mergeCell ref="E2:E3"/>
    <mergeCell ref="G2:AB2"/>
    <mergeCell ref="G3:AB3"/>
    <mergeCell ref="G4:AB4"/>
    <mergeCell ref="G5:AB5"/>
    <mergeCell ref="B7:B8"/>
    <mergeCell ref="C7:C8"/>
    <mergeCell ref="D7:D8"/>
    <mergeCell ref="E7:E8"/>
    <mergeCell ref="G7:N7"/>
  </mergeCells>
  <conditionalFormatting sqref="Y51 B11:B49 C41:E51 B10:F10 F41:F49 Y37:Y49 W10:X51 AA10:AB51 AD10:AG51 C11:F40">
    <cfRule type="expression" dxfId="111" priority="7">
      <formula>AND($B10&lt;&gt;"",$B11="")</formula>
    </cfRule>
    <cfRule type="expression" dxfId="110" priority="8">
      <formula>$B10=""</formula>
    </cfRule>
  </conditionalFormatting>
  <conditionalFormatting sqref="AA11:AA51">
    <cfRule type="expression" dxfId="109" priority="9">
      <formula>AND($B10&lt;&gt;"",$B11="")</formula>
    </cfRule>
  </conditionalFormatting>
  <conditionalFormatting sqref="G52:V52">
    <cfRule type="expression" dxfId="108" priority="6">
      <formula>COUNTIF($G52:$N52,G52)&gt;1</formula>
    </cfRule>
  </conditionalFormatting>
  <conditionalFormatting sqref="B51 B52:Z52 AB52">
    <cfRule type="expression" dxfId="107" priority="10">
      <formula>AND($B51&lt;&gt;"",$B53="")</formula>
    </cfRule>
    <cfRule type="expression" dxfId="106" priority="11">
      <formula>$B51=""</formula>
    </cfRule>
  </conditionalFormatting>
  <conditionalFormatting sqref="AD52:AG52">
    <cfRule type="expression" dxfId="105" priority="12">
      <formula>AND($B51&lt;&gt;"",$B53="")</formula>
    </cfRule>
    <cfRule type="expression" dxfId="104" priority="13">
      <formula>$B51=""</formula>
    </cfRule>
  </conditionalFormatting>
  <conditionalFormatting sqref="B50 F50:F51 Y50">
    <cfRule type="expression" dxfId="103" priority="14">
      <formula>AND($B50&lt;&gt;"",#REF!="")</formula>
    </cfRule>
    <cfRule type="expression" dxfId="102" priority="15">
      <formula>$B50=""</formula>
    </cfRule>
  </conditionalFormatting>
  <conditionalFormatting sqref="G33:V51 Q10:V32">
    <cfRule type="cellIs" dxfId="101" priority="4" operator="lessThan">
      <formula>76</formula>
    </cfRule>
  </conditionalFormatting>
  <conditionalFormatting sqref="Z10:Z51">
    <cfRule type="cellIs" dxfId="100" priority="3" operator="lessThan">
      <formula>76</formula>
    </cfRule>
  </conditionalFormatting>
  <conditionalFormatting sqref="G10:P32">
    <cfRule type="cellIs" dxfId="99" priority="2" operator="lessThan">
      <formula>76</formula>
    </cfRule>
  </conditionalFormatting>
  <conditionalFormatting sqref="Z10:Z32">
    <cfRule type="cellIs" dxfId="98" priority="1" operator="lessThan">
      <formula>76</formula>
    </cfRule>
  </conditionalFormatting>
  <dataValidations count="6">
    <dataValidation allowBlank="1" showInputMessage="1" showErrorMessage="1" prompt="Bobot Nilai" sqref="W6:Y6" xr:uid="{00000000-0002-0000-2400-000000000000}"/>
    <dataValidation allowBlank="1" showInputMessage="1" showErrorMessage="1" prompt="Mohon diisi Bobot Nilai" sqref="Y8 W8" xr:uid="{00000000-0002-0000-2400-000001000000}"/>
    <dataValidation allowBlank="1" showInputMessage="1" showErrorMessage="1" prompt="Mohon diisi Bobot Nilai. Jika tidak Melakukan penilaian Sumatif silahkan tulis Bobot Nilai 0" sqref="X8" xr:uid="{00000000-0002-0000-2400-000002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37:H52 I33:N52" xr:uid="{00000000-0002-0000-2400-000003000000}">
      <formula1>AND(G33&gt;0,G33&lt;=101,COUNTIF($G33:$N33,G33)=1)</formula1>
    </dataValidation>
    <dataValidation type="custom" allowBlank="1" showInputMessage="1" showErrorMessage="1" error="Ada nilai yang sama Bro!" prompt="JIKA ADA NILAI SUMATIF YANG SAMA, MAKA NILAI SUMATIF YG LAIN DITAMBAH angka 1-4 dibelakang koma. Misalnya 82 dan 82,2" sqref="T10:V52 O37:S52" xr:uid="{00000000-0002-0000-2400-000004000000}">
      <formula1>AND(O10&gt;0,O10&lt;=101,COUNTIF($O10:$V10,O10)=1)</formula1>
    </dataValidation>
    <dataValidation type="whole" allowBlank="1" showInputMessage="1" showErrorMessage="1" errorTitle="Petunjuk" error="Nilai 0-100" prompt="Isikan Nilai Sumatif Akhir Semester Siswa" sqref="Y37:Y52" xr:uid="{00000000-0002-0000-2400-000005000000}">
      <formula1>0</formula1>
      <formula2>100</formula2>
    </dataValidation>
  </dataValidations>
  <hyperlinks>
    <hyperlink ref="W62:W70" location="AKA!G9" display="          KEMBALI KE ATAS" xr:uid="{00000000-0004-0000-2400-000000000000}"/>
    <hyperlink ref="E5" location="AKA!I62" display="KLIK DISINI UNTUK MENULIS TUJUAN PEMBELAJARAN" xr:uid="{00000000-0004-0000-2400-000001000000}"/>
  </hyperlinks>
  <printOptions horizontalCentered="1"/>
  <pageMargins left="0.15748031496062992" right="0.11811023622047245" top="0.98425196850393704" bottom="0.31496062992125984" header="0.31496062992125984" footer="0.15748031496062992"/>
  <pageSetup paperSize="10000" scale="70" orientation="landscape" horizontalDpi="0" verticalDpi="0"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AI71"/>
  <sheetViews>
    <sheetView zoomScaleNormal="100" workbookViewId="0">
      <pane xSplit="6" ySplit="8" topLeftCell="G30" activePane="bottomRight" state="frozen"/>
      <selection pane="topRight" activeCell="G1" sqref="G1"/>
      <selection pane="bottomLeft" activeCell="A8" sqref="A8"/>
      <selection pane="bottomRight" activeCell="Z10" sqref="Z10:Z32"/>
    </sheetView>
  </sheetViews>
  <sheetFormatPr defaultColWidth="9.140625" defaultRowHeight="15" x14ac:dyDescent="0.25"/>
  <cols>
    <col min="1" max="1" width="1.7109375" style="7" customWidth="1"/>
    <col min="2" max="2" width="3.85546875" style="7" customWidth="1"/>
    <col min="3" max="3" width="5.7109375" style="7" customWidth="1"/>
    <col min="4" max="4" width="13.5703125" style="7" customWidth="1"/>
    <col min="5" max="5" width="30.42578125" style="7" customWidth="1"/>
    <col min="6" max="22" width="4" style="7" customWidth="1"/>
    <col min="23" max="25" width="5.28515625" style="7" customWidth="1"/>
    <col min="26" max="26" width="6.42578125" style="7" customWidth="1"/>
    <col min="27" max="28" width="36.7109375" style="7" customWidth="1"/>
    <col min="29" max="29" width="5.7109375" style="7" customWidth="1"/>
    <col min="30" max="16384" width="9.140625" style="7"/>
  </cols>
  <sheetData>
    <row r="1" spans="1:35" x14ac:dyDescent="0.25">
      <c r="A1" s="260"/>
      <c r="B1" s="260"/>
      <c r="C1" s="260"/>
      <c r="D1" s="260"/>
      <c r="E1" s="260"/>
      <c r="F1" s="260"/>
      <c r="G1" s="260"/>
      <c r="H1" s="260"/>
      <c r="I1" s="260"/>
      <c r="J1" s="260"/>
      <c r="K1" s="260"/>
      <c r="L1" s="260"/>
      <c r="M1" s="260"/>
      <c r="N1" s="260"/>
      <c r="O1" s="260"/>
      <c r="P1" s="260"/>
      <c r="Q1" s="260"/>
      <c r="R1" s="260"/>
      <c r="S1" s="260"/>
      <c r="T1" s="260"/>
      <c r="U1" s="260"/>
      <c r="V1" s="260"/>
      <c r="W1" s="260"/>
      <c r="X1" s="260"/>
      <c r="Y1" s="260"/>
      <c r="Z1" s="260"/>
      <c r="AA1" s="260"/>
      <c r="AB1" s="260"/>
    </row>
    <row r="2" spans="1:35" ht="28.5" customHeight="1" x14ac:dyDescent="0.25">
      <c r="A2" s="261"/>
      <c r="B2" s="485"/>
      <c r="C2" s="486"/>
      <c r="D2" s="486"/>
      <c r="E2" s="901" t="s">
        <v>309</v>
      </c>
      <c r="F2" s="487"/>
      <c r="G2" s="903" t="s">
        <v>279</v>
      </c>
      <c r="H2" s="903"/>
      <c r="I2" s="903"/>
      <c r="J2" s="903"/>
      <c r="K2" s="903"/>
      <c r="L2" s="903"/>
      <c r="M2" s="903"/>
      <c r="N2" s="903"/>
      <c r="O2" s="903"/>
      <c r="P2" s="903"/>
      <c r="Q2" s="903"/>
      <c r="R2" s="903"/>
      <c r="S2" s="903"/>
      <c r="T2" s="903"/>
      <c r="U2" s="903"/>
      <c r="V2" s="903"/>
      <c r="W2" s="903"/>
      <c r="X2" s="903"/>
      <c r="Y2" s="903"/>
      <c r="Z2" s="903"/>
      <c r="AA2" s="903"/>
      <c r="AB2" s="904"/>
    </row>
    <row r="3" spans="1:35" ht="21" thickBot="1" x14ac:dyDescent="0.3">
      <c r="A3" s="261"/>
      <c r="B3" s="488"/>
      <c r="C3" s="489"/>
      <c r="D3" s="489"/>
      <c r="E3" s="902"/>
      <c r="F3" s="454"/>
      <c r="G3" s="905" t="str">
        <f>Data!C20</f>
        <v>2024 / 2025</v>
      </c>
      <c r="H3" s="905"/>
      <c r="I3" s="905"/>
      <c r="J3" s="905"/>
      <c r="K3" s="905"/>
      <c r="L3" s="905"/>
      <c r="M3" s="905"/>
      <c r="N3" s="905"/>
      <c r="O3" s="905"/>
      <c r="P3" s="905"/>
      <c r="Q3" s="905"/>
      <c r="R3" s="905"/>
      <c r="S3" s="905"/>
      <c r="T3" s="905"/>
      <c r="U3" s="905"/>
      <c r="V3" s="905"/>
      <c r="W3" s="905"/>
      <c r="X3" s="905"/>
      <c r="Y3" s="905"/>
      <c r="Z3" s="905"/>
      <c r="AA3" s="905"/>
      <c r="AB3" s="906"/>
    </row>
    <row r="4" spans="1:35" ht="34.5" thickBot="1" x14ac:dyDescent="0.3">
      <c r="A4" s="261"/>
      <c r="B4" s="490"/>
      <c r="C4" s="491"/>
      <c r="D4" s="491"/>
      <c r="E4" s="455" t="s">
        <v>310</v>
      </c>
      <c r="F4" s="456"/>
      <c r="G4" s="907" t="str">
        <f>Menu!B8</f>
        <v>Ilmu Pengetahuan Alam</v>
      </c>
      <c r="H4" s="907"/>
      <c r="I4" s="907"/>
      <c r="J4" s="907"/>
      <c r="K4" s="907"/>
      <c r="L4" s="907"/>
      <c r="M4" s="907"/>
      <c r="N4" s="907"/>
      <c r="O4" s="907"/>
      <c r="P4" s="907"/>
      <c r="Q4" s="907"/>
      <c r="R4" s="907"/>
      <c r="S4" s="907"/>
      <c r="T4" s="907"/>
      <c r="U4" s="907"/>
      <c r="V4" s="907"/>
      <c r="W4" s="907"/>
      <c r="X4" s="907"/>
      <c r="Y4" s="907"/>
      <c r="Z4" s="907"/>
      <c r="AA4" s="907"/>
      <c r="AB4" s="908"/>
    </row>
    <row r="5" spans="1:35" ht="34.5" customHeight="1" thickBot="1" x14ac:dyDescent="0.3">
      <c r="A5" s="261"/>
      <c r="B5" s="492"/>
      <c r="C5" s="493"/>
      <c r="D5" s="494"/>
      <c r="E5" s="457" t="s">
        <v>311</v>
      </c>
      <c r="F5" s="458"/>
      <c r="G5" s="905" t="s">
        <v>452</v>
      </c>
      <c r="H5" s="905"/>
      <c r="I5" s="905"/>
      <c r="J5" s="905"/>
      <c r="K5" s="905"/>
      <c r="L5" s="905"/>
      <c r="M5" s="905"/>
      <c r="N5" s="905"/>
      <c r="O5" s="905"/>
      <c r="P5" s="905"/>
      <c r="Q5" s="905"/>
      <c r="R5" s="905"/>
      <c r="S5" s="905"/>
      <c r="T5" s="905"/>
      <c r="U5" s="905"/>
      <c r="V5" s="905"/>
      <c r="W5" s="905"/>
      <c r="X5" s="905"/>
      <c r="Y5" s="905"/>
      <c r="Z5" s="905"/>
      <c r="AA5" s="905"/>
      <c r="AB5" s="906"/>
    </row>
    <row r="6" spans="1:35" s="179" customFormat="1" ht="20.25" x14ac:dyDescent="0.25">
      <c r="A6" s="261"/>
      <c r="B6" s="495"/>
      <c r="C6" s="496"/>
      <c r="D6" s="496"/>
      <c r="E6" s="496"/>
      <c r="F6" s="496"/>
      <c r="G6" s="497">
        <f t="shared" ref="G6:L6" si="0">IF(COUNT(G10:G51)&gt;0,1,"")</f>
        <v>1</v>
      </c>
      <c r="H6" s="497">
        <f t="shared" si="0"/>
        <v>1</v>
      </c>
      <c r="I6" s="497">
        <f t="shared" si="0"/>
        <v>1</v>
      </c>
      <c r="J6" s="497">
        <f t="shared" si="0"/>
        <v>1</v>
      </c>
      <c r="K6" s="497" t="str">
        <f t="shared" si="0"/>
        <v/>
      </c>
      <c r="L6" s="497" t="str">
        <f t="shared" si="0"/>
        <v/>
      </c>
      <c r="M6" s="497"/>
      <c r="N6" s="497"/>
      <c r="O6" s="497">
        <f t="shared" ref="O6:T6" si="1">IF(COUNT(O10:O51)&gt;0,1,"")</f>
        <v>1</v>
      </c>
      <c r="P6" s="497">
        <f t="shared" si="1"/>
        <v>1</v>
      </c>
      <c r="Q6" s="497">
        <f t="shared" si="1"/>
        <v>1</v>
      </c>
      <c r="R6" s="497">
        <f t="shared" si="1"/>
        <v>1</v>
      </c>
      <c r="S6" s="497" t="str">
        <f t="shared" si="1"/>
        <v/>
      </c>
      <c r="T6" s="497" t="str">
        <f t="shared" si="1"/>
        <v/>
      </c>
      <c r="U6" s="497"/>
      <c r="V6" s="497"/>
      <c r="W6" s="498">
        <f>SUM(G6:N6)</f>
        <v>4</v>
      </c>
      <c r="X6" s="498">
        <f>SUM(O6:V6)</f>
        <v>4</v>
      </c>
      <c r="Y6" s="498">
        <f>SUM(W8:Y8)</f>
        <v>3</v>
      </c>
      <c r="Z6" s="499"/>
      <c r="AA6" s="499"/>
      <c r="AB6" s="500"/>
    </row>
    <row r="7" spans="1:35" ht="33" customHeight="1" thickBot="1" x14ac:dyDescent="0.3">
      <c r="A7" s="261"/>
      <c r="B7" s="899" t="s">
        <v>0</v>
      </c>
      <c r="C7" s="899" t="s">
        <v>68</v>
      </c>
      <c r="D7" s="899" t="s">
        <v>69</v>
      </c>
      <c r="E7" s="899" t="s">
        <v>1</v>
      </c>
      <c r="F7" s="513" t="s">
        <v>14</v>
      </c>
      <c r="G7" s="900" t="s">
        <v>134</v>
      </c>
      <c r="H7" s="900"/>
      <c r="I7" s="900"/>
      <c r="J7" s="900"/>
      <c r="K7" s="900"/>
      <c r="L7" s="900"/>
      <c r="M7" s="900"/>
      <c r="N7" s="900"/>
      <c r="O7" s="930" t="s">
        <v>135</v>
      </c>
      <c r="P7" s="930"/>
      <c r="Q7" s="930"/>
      <c r="R7" s="930"/>
      <c r="S7" s="930"/>
      <c r="T7" s="930"/>
      <c r="U7" s="930"/>
      <c r="V7" s="930"/>
      <c r="W7" s="504" t="s">
        <v>312</v>
      </c>
      <c r="X7" s="504" t="s">
        <v>313</v>
      </c>
      <c r="Y7" s="504" t="s">
        <v>314</v>
      </c>
      <c r="Z7" s="909" t="s">
        <v>80</v>
      </c>
      <c r="AA7" s="910" t="s">
        <v>144</v>
      </c>
      <c r="AB7" s="911" t="s">
        <v>145</v>
      </c>
    </row>
    <row r="8" spans="1:35" ht="15.75" thickBot="1" x14ac:dyDescent="0.3">
      <c r="A8" s="261"/>
      <c r="B8" s="899"/>
      <c r="C8" s="899"/>
      <c r="D8" s="899"/>
      <c r="E8" s="899"/>
      <c r="F8" s="505"/>
      <c r="G8" s="506" t="str">
        <f>H63</f>
        <v>TP-1</v>
      </c>
      <c r="H8" s="506" t="str">
        <f>H64</f>
        <v>TP-2</v>
      </c>
      <c r="I8" s="506" t="str">
        <f>H65</f>
        <v>TP-3</v>
      </c>
      <c r="J8" s="506" t="str">
        <f>H66</f>
        <v>TP-4</v>
      </c>
      <c r="K8" s="506" t="str">
        <f>H67</f>
        <v>TP-5</v>
      </c>
      <c r="L8" s="506" t="str">
        <f>H68</f>
        <v>TP-6</v>
      </c>
      <c r="M8" s="506" t="str">
        <f>H69</f>
        <v>TP-7</v>
      </c>
      <c r="N8" s="506" t="str">
        <f>H70</f>
        <v>TP-8</v>
      </c>
      <c r="O8" s="507" t="s">
        <v>148</v>
      </c>
      <c r="P8" s="507" t="s">
        <v>149</v>
      </c>
      <c r="Q8" s="507" t="s">
        <v>150</v>
      </c>
      <c r="R8" s="507" t="s">
        <v>151</v>
      </c>
      <c r="S8" s="507" t="s">
        <v>152</v>
      </c>
      <c r="T8" s="507" t="s">
        <v>153</v>
      </c>
      <c r="U8" s="507" t="s">
        <v>154</v>
      </c>
      <c r="V8" s="507" t="s">
        <v>155</v>
      </c>
      <c r="W8" s="508">
        <v>1</v>
      </c>
      <c r="X8" s="508">
        <v>1</v>
      </c>
      <c r="Y8" s="508">
        <v>1</v>
      </c>
      <c r="Z8" s="909"/>
      <c r="AA8" s="910"/>
      <c r="AB8" s="911"/>
      <c r="AD8" s="459"/>
      <c r="AE8" s="459"/>
      <c r="AF8" s="459"/>
      <c r="AG8" s="459"/>
    </row>
    <row r="9" spans="1:35" ht="15.75" thickBot="1" x14ac:dyDescent="0.3">
      <c r="A9" s="261"/>
      <c r="B9" s="549">
        <v>1</v>
      </c>
      <c r="C9" s="549">
        <v>2</v>
      </c>
      <c r="D9" s="549">
        <v>3</v>
      </c>
      <c r="E9" s="549">
        <v>4</v>
      </c>
      <c r="F9" s="549">
        <v>5</v>
      </c>
      <c r="G9" s="587">
        <v>6</v>
      </c>
      <c r="H9" s="587">
        <v>7</v>
      </c>
      <c r="I9" s="587">
        <v>8</v>
      </c>
      <c r="J9" s="587">
        <v>9</v>
      </c>
      <c r="K9" s="587">
        <v>10</v>
      </c>
      <c r="L9" s="587">
        <v>11</v>
      </c>
      <c r="M9" s="587">
        <v>12</v>
      </c>
      <c r="N9" s="587">
        <v>13</v>
      </c>
      <c r="O9" s="587">
        <v>14</v>
      </c>
      <c r="P9" s="587">
        <v>15</v>
      </c>
      <c r="Q9" s="587">
        <v>16</v>
      </c>
      <c r="R9" s="587">
        <v>17</v>
      </c>
      <c r="S9" s="549">
        <v>18</v>
      </c>
      <c r="T9" s="549">
        <v>19</v>
      </c>
      <c r="U9" s="549">
        <v>20</v>
      </c>
      <c r="V9" s="549">
        <v>21</v>
      </c>
      <c r="W9" s="549">
        <v>22</v>
      </c>
      <c r="X9" s="549">
        <v>23</v>
      </c>
      <c r="Y9" s="587">
        <v>24</v>
      </c>
      <c r="Z9" s="549">
        <v>25</v>
      </c>
      <c r="AA9" s="549">
        <v>26</v>
      </c>
      <c r="AB9" s="549">
        <v>27</v>
      </c>
      <c r="AD9" s="383" t="s">
        <v>129</v>
      </c>
      <c r="AE9" s="383" t="s">
        <v>130</v>
      </c>
      <c r="AF9" s="509" t="s">
        <v>3</v>
      </c>
      <c r="AG9" s="460"/>
    </row>
    <row r="10" spans="1:35" ht="30" customHeight="1" x14ac:dyDescent="0.25">
      <c r="A10" s="261"/>
      <c r="B10" s="373">
        <v>1</v>
      </c>
      <c r="C10" s="351">
        <f>Data!F5</f>
        <v>2111</v>
      </c>
      <c r="D10" s="374" t="str">
        <f>Data!G5</f>
        <v>3109336136</v>
      </c>
      <c r="E10" s="374" t="str">
        <f>Data!H5</f>
        <v>AGA ALBANI ZAMIR</v>
      </c>
      <c r="F10" s="585" t="str">
        <f>Data!I5</f>
        <v>L</v>
      </c>
      <c r="G10" s="588">
        <v>95</v>
      </c>
      <c r="H10" s="588">
        <v>96</v>
      </c>
      <c r="I10" s="588">
        <v>88</v>
      </c>
      <c r="J10" s="588">
        <v>90</v>
      </c>
      <c r="K10" s="472"/>
      <c r="L10" s="472"/>
      <c r="M10" s="472"/>
      <c r="N10" s="472"/>
      <c r="O10" s="588">
        <v>90</v>
      </c>
      <c r="P10" s="588">
        <v>92</v>
      </c>
      <c r="Q10" s="588">
        <v>88</v>
      </c>
      <c r="R10" s="588">
        <v>85</v>
      </c>
      <c r="S10" s="502"/>
      <c r="T10" s="477"/>
      <c r="U10" s="477"/>
      <c r="V10" s="477"/>
      <c r="W10" s="478">
        <f>AVERAGE(G10:N10)</f>
        <v>92.25</v>
      </c>
      <c r="X10" s="590">
        <f>AVERAGE(O10:V10)</f>
        <v>88.75</v>
      </c>
      <c r="Y10" s="588">
        <v>48</v>
      </c>
      <c r="Z10" s="475">
        <f t="shared" ref="Z10:Z51" si="2">IFERROR(IF(OR(X10="",Y10=""),"",ROUND(((W10*$W$8)+(X10*$X$8)+(Y10*$Y$8))/$Y$6,0)),"")</f>
        <v>76</v>
      </c>
      <c r="AA10" s="378" t="str">
        <f t="shared" ref="AA10:AA51" si="3">IFERROR("Menunjukkan penguasaan"&amp; " dalam "&amp;(VLOOKUP(AF10,$G$63:$I$70,3)),"")</f>
        <v>Menunjukkan penguasaan dalam mendeskripsikan sistem koordinasi, sistem reproduksi, dan homeostatis pada manusia</v>
      </c>
      <c r="AB10" s="379" t="str">
        <f t="shared" ref="AB10:AB51" si="4">IFERROR("Perlu bantuan dalam "&amp;(VLOOKUP(AG10,$G$63:$I$70,3)),"")</f>
        <v>Perlu bantuan dalam mendeskripsikan konsep tekanan pada zat padat, cair, dan gas</v>
      </c>
      <c r="AD10" s="377">
        <f t="shared" ref="AD10:AD51" si="5">MAX(G10:N10)</f>
        <v>96</v>
      </c>
      <c r="AE10" s="377">
        <f t="shared" ref="AE10:AE51" si="6">MIN(G10:N10)</f>
        <v>88</v>
      </c>
      <c r="AF10" s="377">
        <f t="shared" ref="AF10:AF51" si="7">MATCH(AD10,G10:N10,0)</f>
        <v>2</v>
      </c>
      <c r="AG10" s="377">
        <f t="shared" ref="AG10:AG51" si="8">MATCH(AE10,G10:N10,0)</f>
        <v>3</v>
      </c>
      <c r="AI10" s="484"/>
    </row>
    <row r="11" spans="1:35" ht="30" customHeight="1" x14ac:dyDescent="0.25">
      <c r="A11" s="261"/>
      <c r="B11" s="373">
        <v>2</v>
      </c>
      <c r="C11" s="124">
        <f>Data!F6</f>
        <v>2100</v>
      </c>
      <c r="D11" s="154" t="str">
        <f>Data!G6</f>
        <v>0108954708</v>
      </c>
      <c r="E11" s="154" t="str">
        <f>Data!H6</f>
        <v>AKBAR FIRLY MAULANA</v>
      </c>
      <c r="F11" s="586" t="str">
        <f>Data!I6</f>
        <v>L</v>
      </c>
      <c r="G11" s="588">
        <v>98</v>
      </c>
      <c r="H11" s="588">
        <v>95</v>
      </c>
      <c r="I11" s="588">
        <v>94</v>
      </c>
      <c r="J11" s="588">
        <v>92</v>
      </c>
      <c r="K11" s="472"/>
      <c r="L11" s="472"/>
      <c r="M11" s="472"/>
      <c r="N11" s="472"/>
      <c r="O11" s="588">
        <v>93</v>
      </c>
      <c r="P11" s="588">
        <v>100</v>
      </c>
      <c r="Q11" s="588">
        <v>91</v>
      </c>
      <c r="R11" s="588">
        <v>92</v>
      </c>
      <c r="S11" s="473"/>
      <c r="T11" s="472"/>
      <c r="U11" s="472"/>
      <c r="V11" s="472"/>
      <c r="W11" s="474">
        <f t="shared" ref="W11:W51" si="9">AVERAGE(G11:N11)</f>
        <v>94.75</v>
      </c>
      <c r="X11" s="591">
        <f t="shared" ref="X11:X51" si="10">AVERAGE(O11:V11)</f>
        <v>94</v>
      </c>
      <c r="Y11" s="588">
        <v>40</v>
      </c>
      <c r="Z11" s="475">
        <f t="shared" si="2"/>
        <v>76</v>
      </c>
      <c r="AA11" s="378" t="str">
        <f t="shared" si="3"/>
        <v>Menunjukkan penguasaan dalam mendeskripsikan pertumbuhan dan perkembangan pada manusia, hewan, dan tumbuhan</v>
      </c>
      <c r="AB11" s="379" t="str">
        <f t="shared" si="4"/>
        <v>Perlu bantuan dalam mendeskripsikan konsep listrik, magnet, dan sumber energi alternatif</v>
      </c>
      <c r="AD11" s="377">
        <f t="shared" si="5"/>
        <v>98</v>
      </c>
      <c r="AE11" s="377">
        <f t="shared" si="6"/>
        <v>92</v>
      </c>
      <c r="AF11" s="377">
        <f t="shared" si="7"/>
        <v>1</v>
      </c>
      <c r="AG11" s="377">
        <f t="shared" si="8"/>
        <v>4</v>
      </c>
      <c r="AI11" s="484"/>
    </row>
    <row r="12" spans="1:35" ht="30" customHeight="1" x14ac:dyDescent="0.25">
      <c r="A12" s="261"/>
      <c r="B12" s="373">
        <v>3</v>
      </c>
      <c r="C12" s="124">
        <f>Data!F7</f>
        <v>2085</v>
      </c>
      <c r="D12" s="154" t="str">
        <f>Data!G7</f>
        <v>0093911821</v>
      </c>
      <c r="E12" s="154" t="str">
        <f>Data!H7</f>
        <v>ALVINO EWALDO</v>
      </c>
      <c r="F12" s="586" t="str">
        <f>Data!I7</f>
        <v>L</v>
      </c>
      <c r="G12" s="588">
        <v>96</v>
      </c>
      <c r="H12" s="588">
        <v>90</v>
      </c>
      <c r="I12" s="588">
        <v>93</v>
      </c>
      <c r="J12" s="588">
        <v>89</v>
      </c>
      <c r="K12" s="472"/>
      <c r="L12" s="472"/>
      <c r="M12" s="472"/>
      <c r="N12" s="472"/>
      <c r="O12" s="588">
        <v>95</v>
      </c>
      <c r="P12" s="588">
        <v>92</v>
      </c>
      <c r="Q12" s="588">
        <v>90</v>
      </c>
      <c r="R12" s="588">
        <v>91</v>
      </c>
      <c r="S12" s="473"/>
      <c r="T12" s="472"/>
      <c r="U12" s="472"/>
      <c r="V12" s="472"/>
      <c r="W12" s="474">
        <f t="shared" si="9"/>
        <v>92</v>
      </c>
      <c r="X12" s="591">
        <f t="shared" si="10"/>
        <v>92</v>
      </c>
      <c r="Y12" s="588">
        <v>43</v>
      </c>
      <c r="Z12" s="475">
        <f t="shared" si="2"/>
        <v>76</v>
      </c>
      <c r="AA12" s="378" t="str">
        <f t="shared" si="3"/>
        <v>Menunjukkan penguasaan dalam mendeskripsikan pertumbuhan dan perkembangan pada manusia, hewan, dan tumbuhan</v>
      </c>
      <c r="AB12" s="379" t="str">
        <f t="shared" si="4"/>
        <v>Perlu bantuan dalam mendeskripsikan konsep listrik, magnet, dan sumber energi alternatif</v>
      </c>
      <c r="AD12" s="377">
        <f t="shared" si="5"/>
        <v>96</v>
      </c>
      <c r="AE12" s="377">
        <f t="shared" si="6"/>
        <v>89</v>
      </c>
      <c r="AF12" s="377">
        <f t="shared" si="7"/>
        <v>1</v>
      </c>
      <c r="AG12" s="377">
        <f t="shared" si="8"/>
        <v>4</v>
      </c>
      <c r="AI12" s="484"/>
    </row>
    <row r="13" spans="1:35" ht="30" customHeight="1" x14ac:dyDescent="0.25">
      <c r="A13" s="261"/>
      <c r="B13" s="373">
        <v>4</v>
      </c>
      <c r="C13" s="124">
        <f>Data!F8</f>
        <v>2075</v>
      </c>
      <c r="D13" s="154" t="str">
        <f>Data!G8</f>
        <v>0098772064</v>
      </c>
      <c r="E13" s="154" t="str">
        <f>Data!H8</f>
        <v>AURA SUCI RAMADHANI</v>
      </c>
      <c r="F13" s="586" t="str">
        <f>Data!I8</f>
        <v>P</v>
      </c>
      <c r="G13" s="588">
        <v>100</v>
      </c>
      <c r="H13" s="588">
        <v>98</v>
      </c>
      <c r="I13" s="588">
        <v>92</v>
      </c>
      <c r="J13" s="588">
        <v>95</v>
      </c>
      <c r="K13" s="472"/>
      <c r="L13" s="472"/>
      <c r="M13" s="472"/>
      <c r="N13" s="472"/>
      <c r="O13" s="588">
        <v>100</v>
      </c>
      <c r="P13" s="588">
        <v>95</v>
      </c>
      <c r="Q13" s="588">
        <v>93</v>
      </c>
      <c r="R13" s="588">
        <v>98</v>
      </c>
      <c r="S13" s="473"/>
      <c r="T13" s="472"/>
      <c r="U13" s="472"/>
      <c r="V13" s="472"/>
      <c r="W13" s="474">
        <f t="shared" si="9"/>
        <v>96.25</v>
      </c>
      <c r="X13" s="591">
        <f t="shared" si="10"/>
        <v>96.5</v>
      </c>
      <c r="Y13" s="588">
        <v>45</v>
      </c>
      <c r="Z13" s="475">
        <f t="shared" si="2"/>
        <v>79</v>
      </c>
      <c r="AA13" s="378" t="str">
        <f t="shared" si="3"/>
        <v>Menunjukkan penguasaan dalam mendeskripsikan pertumbuhan dan perkembangan pada manusia, hewan, dan tumbuhan</v>
      </c>
      <c r="AB13" s="379" t="str">
        <f t="shared" si="4"/>
        <v>Perlu bantuan dalam mendeskripsikan konsep tekanan pada zat padat, cair, dan gas</v>
      </c>
      <c r="AD13" s="377">
        <f t="shared" si="5"/>
        <v>100</v>
      </c>
      <c r="AE13" s="377">
        <f t="shared" si="6"/>
        <v>92</v>
      </c>
      <c r="AF13" s="377">
        <f t="shared" si="7"/>
        <v>1</v>
      </c>
      <c r="AG13" s="377">
        <f t="shared" si="8"/>
        <v>3</v>
      </c>
      <c r="AI13" s="484"/>
    </row>
    <row r="14" spans="1:35" ht="30" customHeight="1" x14ac:dyDescent="0.25">
      <c r="A14" s="261"/>
      <c r="B14" s="373">
        <v>5</v>
      </c>
      <c r="C14" s="124">
        <f>Data!F9</f>
        <v>2086</v>
      </c>
      <c r="D14" s="154" t="str">
        <f>Data!G9</f>
        <v>0103867888</v>
      </c>
      <c r="E14" s="154" t="str">
        <f>Data!H9</f>
        <v>AYU SAFNA</v>
      </c>
      <c r="F14" s="586" t="str">
        <f>Data!I9</f>
        <v>P</v>
      </c>
      <c r="G14" s="588">
        <v>100</v>
      </c>
      <c r="H14" s="588">
        <v>96</v>
      </c>
      <c r="I14" s="588">
        <v>95</v>
      </c>
      <c r="J14" s="588">
        <v>98</v>
      </c>
      <c r="K14" s="472"/>
      <c r="L14" s="472"/>
      <c r="M14" s="472"/>
      <c r="N14" s="472"/>
      <c r="O14" s="588">
        <v>100</v>
      </c>
      <c r="P14" s="588">
        <v>95</v>
      </c>
      <c r="Q14" s="588">
        <v>94</v>
      </c>
      <c r="R14" s="588">
        <v>92</v>
      </c>
      <c r="S14" s="473"/>
      <c r="T14" s="472"/>
      <c r="U14" s="472"/>
      <c r="V14" s="472"/>
      <c r="W14" s="474">
        <f t="shared" si="9"/>
        <v>97.25</v>
      </c>
      <c r="X14" s="591">
        <f t="shared" si="10"/>
        <v>95.25</v>
      </c>
      <c r="Y14" s="588">
        <v>45</v>
      </c>
      <c r="Z14" s="475">
        <f t="shared" si="2"/>
        <v>79</v>
      </c>
      <c r="AA14" s="378" t="str">
        <f t="shared" si="3"/>
        <v>Menunjukkan penguasaan dalam mendeskripsikan pertumbuhan dan perkembangan pada manusia, hewan, dan tumbuhan</v>
      </c>
      <c r="AB14" s="379" t="str">
        <f t="shared" si="4"/>
        <v>Perlu bantuan dalam mendeskripsikan konsep tekanan pada zat padat, cair, dan gas</v>
      </c>
      <c r="AD14" s="377">
        <f t="shared" si="5"/>
        <v>100</v>
      </c>
      <c r="AE14" s="377">
        <f t="shared" si="6"/>
        <v>95</v>
      </c>
      <c r="AF14" s="377">
        <f t="shared" si="7"/>
        <v>1</v>
      </c>
      <c r="AG14" s="377">
        <f t="shared" si="8"/>
        <v>3</v>
      </c>
    </row>
    <row r="15" spans="1:35" ht="30" customHeight="1" x14ac:dyDescent="0.25">
      <c r="A15" s="261"/>
      <c r="B15" s="373">
        <v>6</v>
      </c>
      <c r="C15" s="124">
        <f>Data!F10</f>
        <v>2089</v>
      </c>
      <c r="D15" s="154" t="str">
        <f>Data!G10</f>
        <v>3098656100</v>
      </c>
      <c r="E15" s="154" t="str">
        <f>Data!H10</f>
        <v>DEWI AYU NURHALIZA</v>
      </c>
      <c r="F15" s="586" t="str">
        <f>Data!I10</f>
        <v>P</v>
      </c>
      <c r="G15" s="588">
        <v>92</v>
      </c>
      <c r="H15" s="588">
        <v>95</v>
      </c>
      <c r="I15" s="588">
        <v>98</v>
      </c>
      <c r="J15" s="588">
        <v>96</v>
      </c>
      <c r="K15" s="472"/>
      <c r="L15" s="472"/>
      <c r="M15" s="472"/>
      <c r="N15" s="472"/>
      <c r="O15" s="588">
        <v>95</v>
      </c>
      <c r="P15" s="588">
        <v>96</v>
      </c>
      <c r="Q15" s="588">
        <v>92</v>
      </c>
      <c r="R15" s="588">
        <v>94</v>
      </c>
      <c r="S15" s="473"/>
      <c r="T15" s="472"/>
      <c r="U15" s="472"/>
      <c r="V15" s="472"/>
      <c r="W15" s="474">
        <f t="shared" si="9"/>
        <v>95.25</v>
      </c>
      <c r="X15" s="591">
        <f t="shared" si="10"/>
        <v>94.25</v>
      </c>
      <c r="Y15" s="588">
        <v>40</v>
      </c>
      <c r="Z15" s="475">
        <f t="shared" si="2"/>
        <v>77</v>
      </c>
      <c r="AA15" s="378" t="str">
        <f t="shared" si="3"/>
        <v>Menunjukkan penguasaan dalam mendeskripsikan konsep tekanan pada zat padat, cair, dan gas</v>
      </c>
      <c r="AB15" s="379" t="str">
        <f t="shared" si="4"/>
        <v>Perlu bantuan dalam mendeskripsikan pertumbuhan dan perkembangan pada manusia, hewan, dan tumbuhan</v>
      </c>
      <c r="AD15" s="377">
        <f t="shared" si="5"/>
        <v>98</v>
      </c>
      <c r="AE15" s="377">
        <f t="shared" si="6"/>
        <v>92</v>
      </c>
      <c r="AF15" s="377">
        <f t="shared" si="7"/>
        <v>3</v>
      </c>
      <c r="AG15" s="377">
        <f t="shared" si="8"/>
        <v>1</v>
      </c>
    </row>
    <row r="16" spans="1:35" ht="30" customHeight="1" x14ac:dyDescent="0.25">
      <c r="A16" s="261"/>
      <c r="B16" s="373">
        <v>7</v>
      </c>
      <c r="C16" s="124">
        <f>Data!F11</f>
        <v>2115</v>
      </c>
      <c r="D16" s="154" t="str">
        <f>Data!G11</f>
        <v>0105966564</v>
      </c>
      <c r="E16" s="154" t="str">
        <f>Data!H11</f>
        <v xml:space="preserve">FADLY ARYA PUTRA </v>
      </c>
      <c r="F16" s="586" t="str">
        <f>Data!I11</f>
        <v>L</v>
      </c>
      <c r="G16" s="588">
        <v>95</v>
      </c>
      <c r="H16" s="588">
        <v>92</v>
      </c>
      <c r="I16" s="588">
        <v>90</v>
      </c>
      <c r="J16" s="588">
        <v>88</v>
      </c>
      <c r="K16" s="472"/>
      <c r="L16" s="472"/>
      <c r="M16" s="472"/>
      <c r="N16" s="472"/>
      <c r="O16" s="588">
        <v>90</v>
      </c>
      <c r="P16" s="588">
        <v>95</v>
      </c>
      <c r="Q16" s="588">
        <v>89</v>
      </c>
      <c r="R16" s="588">
        <v>88</v>
      </c>
      <c r="S16" s="473"/>
      <c r="T16" s="472"/>
      <c r="U16" s="472"/>
      <c r="V16" s="472"/>
      <c r="W16" s="474">
        <f t="shared" si="9"/>
        <v>91.25</v>
      </c>
      <c r="X16" s="591">
        <f t="shared" si="10"/>
        <v>90.5</v>
      </c>
      <c r="Y16" s="588">
        <v>45</v>
      </c>
      <c r="Z16" s="475">
        <f t="shared" si="2"/>
        <v>76</v>
      </c>
      <c r="AA16" s="378" t="str">
        <f t="shared" si="3"/>
        <v>Menunjukkan penguasaan dalam mendeskripsikan pertumbuhan dan perkembangan pada manusia, hewan, dan tumbuhan</v>
      </c>
      <c r="AB16" s="379" t="str">
        <f t="shared" si="4"/>
        <v>Perlu bantuan dalam mendeskripsikan konsep listrik, magnet, dan sumber energi alternatif</v>
      </c>
      <c r="AD16" s="377">
        <f t="shared" si="5"/>
        <v>95</v>
      </c>
      <c r="AE16" s="377">
        <f t="shared" si="6"/>
        <v>88</v>
      </c>
      <c r="AF16" s="377">
        <f t="shared" si="7"/>
        <v>1</v>
      </c>
      <c r="AG16" s="377">
        <f t="shared" si="8"/>
        <v>4</v>
      </c>
    </row>
    <row r="17" spans="1:33" ht="30" customHeight="1" x14ac:dyDescent="0.25">
      <c r="A17" s="261"/>
      <c r="B17" s="373">
        <v>8</v>
      </c>
      <c r="C17" s="124">
        <f>Data!F12</f>
        <v>2082</v>
      </c>
      <c r="D17" s="154" t="str">
        <f>Data!G12</f>
        <v>3092203012</v>
      </c>
      <c r="E17" s="154" t="str">
        <f>Data!H12</f>
        <v>ILHAM MAULANA</v>
      </c>
      <c r="F17" s="586" t="str">
        <f>Data!I12</f>
        <v>L</v>
      </c>
      <c r="G17" s="588">
        <v>98</v>
      </c>
      <c r="H17" s="588">
        <v>92</v>
      </c>
      <c r="I17" s="588">
        <v>100</v>
      </c>
      <c r="J17" s="588">
        <v>95</v>
      </c>
      <c r="K17" s="472"/>
      <c r="L17" s="472"/>
      <c r="M17" s="472"/>
      <c r="N17" s="472"/>
      <c r="O17" s="588">
        <v>90</v>
      </c>
      <c r="P17" s="588">
        <v>92</v>
      </c>
      <c r="Q17" s="588">
        <v>95</v>
      </c>
      <c r="R17" s="588">
        <v>89</v>
      </c>
      <c r="S17" s="473"/>
      <c r="T17" s="472"/>
      <c r="U17" s="472"/>
      <c r="V17" s="472"/>
      <c r="W17" s="474">
        <f t="shared" si="9"/>
        <v>96.25</v>
      </c>
      <c r="X17" s="591">
        <f t="shared" si="10"/>
        <v>91.5</v>
      </c>
      <c r="Y17" s="588">
        <v>48</v>
      </c>
      <c r="Z17" s="475">
        <f t="shared" si="2"/>
        <v>79</v>
      </c>
      <c r="AA17" s="378" t="str">
        <f t="shared" si="3"/>
        <v>Menunjukkan penguasaan dalam mendeskripsikan konsep tekanan pada zat padat, cair, dan gas</v>
      </c>
      <c r="AB17" s="379" t="str">
        <f t="shared" si="4"/>
        <v>Perlu bantuan dalam mendeskripsikan sistem koordinasi, sistem reproduksi, dan homeostatis pada manusia</v>
      </c>
      <c r="AD17" s="377">
        <f t="shared" si="5"/>
        <v>100</v>
      </c>
      <c r="AE17" s="377">
        <f t="shared" si="6"/>
        <v>92</v>
      </c>
      <c r="AF17" s="377">
        <f t="shared" si="7"/>
        <v>3</v>
      </c>
      <c r="AG17" s="377">
        <f t="shared" si="8"/>
        <v>2</v>
      </c>
    </row>
    <row r="18" spans="1:33" ht="30" customHeight="1" x14ac:dyDescent="0.25">
      <c r="A18" s="261"/>
      <c r="B18" s="373">
        <v>9</v>
      </c>
      <c r="C18" s="124">
        <f>Data!F13</f>
        <v>2088</v>
      </c>
      <c r="D18" s="154" t="str">
        <f>Data!G13</f>
        <v>3106632526</v>
      </c>
      <c r="E18" s="154" t="str">
        <f>Data!H13</f>
        <v>INDAH VIOLAFITRA</v>
      </c>
      <c r="F18" s="586" t="str">
        <f>Data!I13</f>
        <v>P</v>
      </c>
      <c r="G18" s="588">
        <v>94</v>
      </c>
      <c r="H18" s="588">
        <v>95</v>
      </c>
      <c r="I18" s="588">
        <v>96</v>
      </c>
      <c r="J18" s="588">
        <v>92</v>
      </c>
      <c r="K18" s="472"/>
      <c r="L18" s="472"/>
      <c r="M18" s="472"/>
      <c r="N18" s="472"/>
      <c r="O18" s="588">
        <v>90</v>
      </c>
      <c r="P18" s="588">
        <v>95</v>
      </c>
      <c r="Q18" s="588">
        <v>92</v>
      </c>
      <c r="R18" s="588">
        <v>96</v>
      </c>
      <c r="S18" s="473"/>
      <c r="T18" s="472"/>
      <c r="U18" s="472"/>
      <c r="V18" s="472"/>
      <c r="W18" s="474">
        <f t="shared" si="9"/>
        <v>94.25</v>
      </c>
      <c r="X18" s="591">
        <f t="shared" si="10"/>
        <v>93.25</v>
      </c>
      <c r="Y18" s="588">
        <v>43</v>
      </c>
      <c r="Z18" s="475">
        <f t="shared" si="2"/>
        <v>77</v>
      </c>
      <c r="AA18" s="378" t="str">
        <f t="shared" si="3"/>
        <v>Menunjukkan penguasaan dalam mendeskripsikan konsep tekanan pada zat padat, cair, dan gas</v>
      </c>
      <c r="AB18" s="379" t="str">
        <f t="shared" si="4"/>
        <v>Perlu bantuan dalam mendeskripsikan konsep listrik, magnet, dan sumber energi alternatif</v>
      </c>
      <c r="AD18" s="377">
        <f t="shared" si="5"/>
        <v>96</v>
      </c>
      <c r="AE18" s="377">
        <f t="shared" si="6"/>
        <v>92</v>
      </c>
      <c r="AF18" s="377">
        <f t="shared" si="7"/>
        <v>3</v>
      </c>
      <c r="AG18" s="377">
        <f t="shared" si="8"/>
        <v>4</v>
      </c>
    </row>
    <row r="19" spans="1:33" ht="30" customHeight="1" x14ac:dyDescent="0.25">
      <c r="A19" s="261"/>
      <c r="B19" s="373">
        <v>10</v>
      </c>
      <c r="C19" s="124">
        <f>Data!F14</f>
        <v>2109</v>
      </c>
      <c r="D19" s="154" t="str">
        <f>Data!G14</f>
        <v>3092608052</v>
      </c>
      <c r="E19" s="154" t="str">
        <f>Data!H14</f>
        <v>KEVIN FAHREZI</v>
      </c>
      <c r="F19" s="586" t="str">
        <f>Data!I14</f>
        <v>L</v>
      </c>
      <c r="G19" s="588">
        <v>100</v>
      </c>
      <c r="H19" s="588">
        <v>95</v>
      </c>
      <c r="I19" s="588">
        <v>88</v>
      </c>
      <c r="J19" s="588">
        <v>92</v>
      </c>
      <c r="K19" s="472"/>
      <c r="L19" s="472"/>
      <c r="M19" s="472"/>
      <c r="N19" s="472"/>
      <c r="O19" s="588">
        <v>95</v>
      </c>
      <c r="P19" s="588">
        <v>96</v>
      </c>
      <c r="Q19" s="588">
        <v>92</v>
      </c>
      <c r="R19" s="588">
        <v>88</v>
      </c>
      <c r="S19" s="473"/>
      <c r="T19" s="472"/>
      <c r="U19" s="472"/>
      <c r="V19" s="472"/>
      <c r="W19" s="474">
        <f t="shared" si="9"/>
        <v>93.75</v>
      </c>
      <c r="X19" s="591">
        <f t="shared" si="10"/>
        <v>92.75</v>
      </c>
      <c r="Y19" s="588">
        <v>40</v>
      </c>
      <c r="Z19" s="475">
        <f t="shared" si="2"/>
        <v>76</v>
      </c>
      <c r="AA19" s="378" t="str">
        <f t="shared" si="3"/>
        <v>Menunjukkan penguasaan dalam mendeskripsikan pertumbuhan dan perkembangan pada manusia, hewan, dan tumbuhan</v>
      </c>
      <c r="AB19" s="379" t="str">
        <f t="shared" si="4"/>
        <v>Perlu bantuan dalam mendeskripsikan konsep tekanan pada zat padat, cair, dan gas</v>
      </c>
      <c r="AD19" s="377">
        <f t="shared" si="5"/>
        <v>100</v>
      </c>
      <c r="AE19" s="377">
        <f t="shared" si="6"/>
        <v>88</v>
      </c>
      <c r="AF19" s="377">
        <f t="shared" si="7"/>
        <v>1</v>
      </c>
      <c r="AG19" s="377">
        <f t="shared" si="8"/>
        <v>3</v>
      </c>
    </row>
    <row r="20" spans="1:33" ht="30" customHeight="1" x14ac:dyDescent="0.25">
      <c r="A20" s="261"/>
      <c r="B20" s="373">
        <v>11</v>
      </c>
      <c r="C20" s="124">
        <f>Data!F15</f>
        <v>2096</v>
      </c>
      <c r="D20" s="154" t="str">
        <f>Data!G15</f>
        <v>0107523037</v>
      </c>
      <c r="E20" s="154" t="str">
        <f>Data!H15</f>
        <v>M. IZAM AZMI</v>
      </c>
      <c r="F20" s="586" t="str">
        <f>Data!I15</f>
        <v>L</v>
      </c>
      <c r="G20" s="588">
        <v>92</v>
      </c>
      <c r="H20" s="588">
        <v>98</v>
      </c>
      <c r="I20" s="588">
        <v>90</v>
      </c>
      <c r="J20" s="588">
        <v>88</v>
      </c>
      <c r="K20" s="472"/>
      <c r="L20" s="472"/>
      <c r="M20" s="472"/>
      <c r="N20" s="472"/>
      <c r="O20" s="588">
        <v>92</v>
      </c>
      <c r="P20" s="588">
        <v>90</v>
      </c>
      <c r="Q20" s="588">
        <v>95</v>
      </c>
      <c r="R20" s="588">
        <v>93</v>
      </c>
      <c r="S20" s="473"/>
      <c r="T20" s="472"/>
      <c r="U20" s="472"/>
      <c r="V20" s="472"/>
      <c r="W20" s="474">
        <f t="shared" si="9"/>
        <v>92</v>
      </c>
      <c r="X20" s="591">
        <f t="shared" si="10"/>
        <v>92.5</v>
      </c>
      <c r="Y20" s="588">
        <v>42</v>
      </c>
      <c r="Z20" s="475">
        <f t="shared" si="2"/>
        <v>76</v>
      </c>
      <c r="AA20" s="378" t="str">
        <f t="shared" si="3"/>
        <v>Menunjukkan penguasaan dalam mendeskripsikan sistem koordinasi, sistem reproduksi, dan homeostatis pada manusia</v>
      </c>
      <c r="AB20" s="379" t="str">
        <f t="shared" si="4"/>
        <v>Perlu bantuan dalam mendeskripsikan konsep listrik, magnet, dan sumber energi alternatif</v>
      </c>
      <c r="AD20" s="377">
        <f t="shared" si="5"/>
        <v>98</v>
      </c>
      <c r="AE20" s="377">
        <f t="shared" si="6"/>
        <v>88</v>
      </c>
      <c r="AF20" s="377">
        <f t="shared" si="7"/>
        <v>2</v>
      </c>
      <c r="AG20" s="377">
        <f t="shared" si="8"/>
        <v>4</v>
      </c>
    </row>
    <row r="21" spans="1:33" ht="30" customHeight="1" x14ac:dyDescent="0.25">
      <c r="A21" s="261"/>
      <c r="B21" s="373">
        <v>12</v>
      </c>
      <c r="C21" s="124">
        <f>Data!F16</f>
        <v>2102</v>
      </c>
      <c r="D21" s="154" t="str">
        <f>Data!G16</f>
        <v>0104675982</v>
      </c>
      <c r="E21" s="154" t="str">
        <f>Data!H16</f>
        <v>M. RAFFY MAULA DANNY</v>
      </c>
      <c r="F21" s="586" t="str">
        <f>Data!I16</f>
        <v>L</v>
      </c>
      <c r="G21" s="588">
        <v>96</v>
      </c>
      <c r="H21" s="588">
        <v>92</v>
      </c>
      <c r="I21" s="588">
        <v>90</v>
      </c>
      <c r="J21" s="588">
        <v>95</v>
      </c>
      <c r="K21" s="472"/>
      <c r="L21" s="472"/>
      <c r="M21" s="472"/>
      <c r="N21" s="472"/>
      <c r="O21" s="588">
        <v>90</v>
      </c>
      <c r="P21" s="588">
        <v>95</v>
      </c>
      <c r="Q21" s="588">
        <v>93</v>
      </c>
      <c r="R21" s="588">
        <v>92</v>
      </c>
      <c r="S21" s="473"/>
      <c r="T21" s="472"/>
      <c r="U21" s="472"/>
      <c r="V21" s="472"/>
      <c r="W21" s="474">
        <f t="shared" si="9"/>
        <v>93.25</v>
      </c>
      <c r="X21" s="591">
        <f t="shared" si="10"/>
        <v>92.5</v>
      </c>
      <c r="Y21" s="588">
        <v>55</v>
      </c>
      <c r="Z21" s="475">
        <f t="shared" si="2"/>
        <v>80</v>
      </c>
      <c r="AA21" s="378" t="str">
        <f t="shared" si="3"/>
        <v>Menunjukkan penguasaan dalam mendeskripsikan pertumbuhan dan perkembangan pada manusia, hewan, dan tumbuhan</v>
      </c>
      <c r="AB21" s="379" t="str">
        <f t="shared" si="4"/>
        <v>Perlu bantuan dalam mendeskripsikan konsep tekanan pada zat padat, cair, dan gas</v>
      </c>
      <c r="AD21" s="377">
        <f t="shared" si="5"/>
        <v>96</v>
      </c>
      <c r="AE21" s="377">
        <f t="shared" si="6"/>
        <v>90</v>
      </c>
      <c r="AF21" s="377">
        <f t="shared" si="7"/>
        <v>1</v>
      </c>
      <c r="AG21" s="377">
        <f t="shared" si="8"/>
        <v>3</v>
      </c>
    </row>
    <row r="22" spans="1:33" ht="30" customHeight="1" x14ac:dyDescent="0.25">
      <c r="A22" s="261"/>
      <c r="B22" s="373">
        <v>13</v>
      </c>
      <c r="C22" s="124">
        <f>Data!F17</f>
        <v>2090</v>
      </c>
      <c r="D22" s="154" t="str">
        <f>Data!G17</f>
        <v>3090477421</v>
      </c>
      <c r="E22" s="154" t="str">
        <f>Data!H17</f>
        <v>MARWAH RIANA</v>
      </c>
      <c r="F22" s="586" t="str">
        <f>Data!I17</f>
        <v>P</v>
      </c>
      <c r="G22" s="588">
        <v>96</v>
      </c>
      <c r="H22" s="588">
        <v>100</v>
      </c>
      <c r="I22" s="588">
        <v>95</v>
      </c>
      <c r="J22" s="588">
        <v>98</v>
      </c>
      <c r="K22" s="472"/>
      <c r="L22" s="472"/>
      <c r="M22" s="472"/>
      <c r="N22" s="472"/>
      <c r="O22" s="588">
        <v>100</v>
      </c>
      <c r="P22" s="588">
        <v>95</v>
      </c>
      <c r="Q22" s="588">
        <v>94</v>
      </c>
      <c r="R22" s="588">
        <v>92</v>
      </c>
      <c r="S22" s="473"/>
      <c r="T22" s="472"/>
      <c r="U22" s="472"/>
      <c r="V22" s="472"/>
      <c r="W22" s="474">
        <f t="shared" si="9"/>
        <v>97.25</v>
      </c>
      <c r="X22" s="591">
        <f t="shared" si="10"/>
        <v>95.25</v>
      </c>
      <c r="Y22" s="588">
        <v>40</v>
      </c>
      <c r="Z22" s="475">
        <f t="shared" si="2"/>
        <v>78</v>
      </c>
      <c r="AA22" s="378" t="str">
        <f t="shared" si="3"/>
        <v>Menunjukkan penguasaan dalam mendeskripsikan sistem koordinasi, sistem reproduksi, dan homeostatis pada manusia</v>
      </c>
      <c r="AB22" s="379" t="str">
        <f t="shared" si="4"/>
        <v>Perlu bantuan dalam mendeskripsikan konsep tekanan pada zat padat, cair, dan gas</v>
      </c>
      <c r="AD22" s="377">
        <f t="shared" si="5"/>
        <v>100</v>
      </c>
      <c r="AE22" s="377">
        <f t="shared" si="6"/>
        <v>95</v>
      </c>
      <c r="AF22" s="377">
        <f t="shared" si="7"/>
        <v>2</v>
      </c>
      <c r="AG22" s="377">
        <f t="shared" si="8"/>
        <v>3</v>
      </c>
    </row>
    <row r="23" spans="1:33" ht="30" customHeight="1" x14ac:dyDescent="0.25">
      <c r="A23" s="261"/>
      <c r="B23" s="373">
        <v>14</v>
      </c>
      <c r="C23" s="124">
        <f>Data!F18</f>
        <v>2105</v>
      </c>
      <c r="D23" s="154" t="str">
        <f>Data!G18</f>
        <v>3086284599</v>
      </c>
      <c r="E23" s="154" t="str">
        <f>Data!H18</f>
        <v>MUH. SYIFA' BAYU AJI</v>
      </c>
      <c r="F23" s="586" t="str">
        <f>Data!I18</f>
        <v>L</v>
      </c>
      <c r="G23" s="588">
        <v>92</v>
      </c>
      <c r="H23" s="588">
        <v>95</v>
      </c>
      <c r="I23" s="588">
        <v>88</v>
      </c>
      <c r="J23" s="588">
        <v>89</v>
      </c>
      <c r="K23" s="472"/>
      <c r="L23" s="472"/>
      <c r="M23" s="472"/>
      <c r="N23" s="472"/>
      <c r="O23" s="588">
        <v>95</v>
      </c>
      <c r="P23" s="588">
        <v>90</v>
      </c>
      <c r="Q23" s="588">
        <v>92</v>
      </c>
      <c r="R23" s="588">
        <v>88</v>
      </c>
      <c r="S23" s="473"/>
      <c r="T23" s="472"/>
      <c r="U23" s="472"/>
      <c r="V23" s="472"/>
      <c r="W23" s="474">
        <f t="shared" si="9"/>
        <v>91</v>
      </c>
      <c r="X23" s="591">
        <f t="shared" si="10"/>
        <v>91.25</v>
      </c>
      <c r="Y23" s="588">
        <v>45</v>
      </c>
      <c r="Z23" s="475">
        <f t="shared" si="2"/>
        <v>76</v>
      </c>
      <c r="AA23" s="378" t="str">
        <f t="shared" si="3"/>
        <v>Menunjukkan penguasaan dalam mendeskripsikan sistem koordinasi, sistem reproduksi, dan homeostatis pada manusia</v>
      </c>
      <c r="AB23" s="379" t="str">
        <f t="shared" si="4"/>
        <v>Perlu bantuan dalam mendeskripsikan konsep tekanan pada zat padat, cair, dan gas</v>
      </c>
      <c r="AD23" s="377">
        <f t="shared" si="5"/>
        <v>95</v>
      </c>
      <c r="AE23" s="377">
        <f t="shared" si="6"/>
        <v>88</v>
      </c>
      <c r="AF23" s="377">
        <f t="shared" si="7"/>
        <v>2</v>
      </c>
      <c r="AG23" s="377">
        <f t="shared" si="8"/>
        <v>3</v>
      </c>
    </row>
    <row r="24" spans="1:33" ht="30" customHeight="1" x14ac:dyDescent="0.25">
      <c r="A24" s="261"/>
      <c r="B24" s="373">
        <v>15</v>
      </c>
      <c r="C24" s="124">
        <f>Data!F19</f>
        <v>2079</v>
      </c>
      <c r="D24" s="154" t="str">
        <f>Data!G19</f>
        <v>0102646736</v>
      </c>
      <c r="E24" s="154" t="str">
        <f>Data!H19</f>
        <v>MUHAMMAD FATIKHUL ILMI</v>
      </c>
      <c r="F24" s="586" t="str">
        <f>Data!I19</f>
        <v>L</v>
      </c>
      <c r="G24" s="588">
        <v>96</v>
      </c>
      <c r="H24" s="588">
        <v>92</v>
      </c>
      <c r="I24" s="588">
        <v>94</v>
      </c>
      <c r="J24" s="588">
        <v>90</v>
      </c>
      <c r="K24" s="472"/>
      <c r="L24" s="472"/>
      <c r="M24" s="472"/>
      <c r="N24" s="472"/>
      <c r="O24" s="588">
        <v>96</v>
      </c>
      <c r="P24" s="588">
        <v>100</v>
      </c>
      <c r="Q24" s="588">
        <v>95</v>
      </c>
      <c r="R24" s="588">
        <v>90</v>
      </c>
      <c r="S24" s="473"/>
      <c r="T24" s="472"/>
      <c r="U24" s="472"/>
      <c r="V24" s="472"/>
      <c r="W24" s="474">
        <f t="shared" si="9"/>
        <v>93</v>
      </c>
      <c r="X24" s="591">
        <f t="shared" si="10"/>
        <v>95.25</v>
      </c>
      <c r="Y24" s="588">
        <v>43</v>
      </c>
      <c r="Z24" s="475">
        <f t="shared" si="2"/>
        <v>77</v>
      </c>
      <c r="AA24" s="378" t="str">
        <f t="shared" si="3"/>
        <v>Menunjukkan penguasaan dalam mendeskripsikan pertumbuhan dan perkembangan pada manusia, hewan, dan tumbuhan</v>
      </c>
      <c r="AB24" s="379" t="str">
        <f t="shared" si="4"/>
        <v>Perlu bantuan dalam mendeskripsikan konsep listrik, magnet, dan sumber energi alternatif</v>
      </c>
      <c r="AD24" s="377">
        <f t="shared" si="5"/>
        <v>96</v>
      </c>
      <c r="AE24" s="377">
        <f t="shared" si="6"/>
        <v>90</v>
      </c>
      <c r="AF24" s="377">
        <f t="shared" si="7"/>
        <v>1</v>
      </c>
      <c r="AG24" s="377">
        <f t="shared" si="8"/>
        <v>4</v>
      </c>
    </row>
    <row r="25" spans="1:33" ht="30" customHeight="1" x14ac:dyDescent="0.25">
      <c r="A25" s="261"/>
      <c r="B25" s="373">
        <v>16</v>
      </c>
      <c r="C25" s="124">
        <f>Data!F20</f>
        <v>2106</v>
      </c>
      <c r="D25" s="154" t="str">
        <f>Data!G20</f>
        <v>3117077014</v>
      </c>
      <c r="E25" s="154" t="str">
        <f>Data!H20</f>
        <v>MUHAMMAD RAZIF KASYAFANI</v>
      </c>
      <c r="F25" s="586" t="str">
        <f>Data!I20</f>
        <v>L</v>
      </c>
      <c r="G25" s="588">
        <v>95</v>
      </c>
      <c r="H25" s="588">
        <v>92</v>
      </c>
      <c r="I25" s="588">
        <v>90</v>
      </c>
      <c r="J25" s="588">
        <v>91</v>
      </c>
      <c r="K25" s="472"/>
      <c r="L25" s="472"/>
      <c r="M25" s="472"/>
      <c r="N25" s="472"/>
      <c r="O25" s="588">
        <v>92</v>
      </c>
      <c r="P25" s="588">
        <v>95</v>
      </c>
      <c r="Q25" s="588">
        <v>100</v>
      </c>
      <c r="R25" s="588">
        <v>88</v>
      </c>
      <c r="S25" s="473"/>
      <c r="T25" s="472"/>
      <c r="U25" s="472"/>
      <c r="V25" s="472"/>
      <c r="W25" s="474">
        <f t="shared" si="9"/>
        <v>92</v>
      </c>
      <c r="X25" s="591">
        <f t="shared" si="10"/>
        <v>93.75</v>
      </c>
      <c r="Y25" s="588">
        <v>42</v>
      </c>
      <c r="Z25" s="475">
        <f t="shared" si="2"/>
        <v>76</v>
      </c>
      <c r="AA25" s="378" t="str">
        <f t="shared" si="3"/>
        <v>Menunjukkan penguasaan dalam mendeskripsikan pertumbuhan dan perkembangan pada manusia, hewan, dan tumbuhan</v>
      </c>
      <c r="AB25" s="379" t="str">
        <f t="shared" si="4"/>
        <v>Perlu bantuan dalam mendeskripsikan konsep tekanan pada zat padat, cair, dan gas</v>
      </c>
      <c r="AD25" s="377">
        <f t="shared" si="5"/>
        <v>95</v>
      </c>
      <c r="AE25" s="377">
        <f t="shared" si="6"/>
        <v>90</v>
      </c>
      <c r="AF25" s="377">
        <f t="shared" si="7"/>
        <v>1</v>
      </c>
      <c r="AG25" s="377">
        <f t="shared" si="8"/>
        <v>3</v>
      </c>
    </row>
    <row r="26" spans="1:33" ht="30" customHeight="1" x14ac:dyDescent="0.25">
      <c r="A26" s="261"/>
      <c r="B26" s="373">
        <v>17</v>
      </c>
      <c r="C26" s="124">
        <f>Data!F21</f>
        <v>2092</v>
      </c>
      <c r="D26" s="154" t="str">
        <f>Data!G21</f>
        <v>3098715690</v>
      </c>
      <c r="E26" s="154" t="str">
        <f>Data!H21</f>
        <v>NAZILATUN NIKMAH</v>
      </c>
      <c r="F26" s="586" t="str">
        <f>Data!I21</f>
        <v>P</v>
      </c>
      <c r="G26" s="588">
        <v>96</v>
      </c>
      <c r="H26" s="588">
        <v>92</v>
      </c>
      <c r="I26" s="588">
        <v>94</v>
      </c>
      <c r="J26" s="588">
        <v>90</v>
      </c>
      <c r="K26" s="472"/>
      <c r="L26" s="472"/>
      <c r="M26" s="472"/>
      <c r="N26" s="472"/>
      <c r="O26" s="588">
        <v>96</v>
      </c>
      <c r="P26" s="588">
        <v>100</v>
      </c>
      <c r="Q26" s="588">
        <v>95</v>
      </c>
      <c r="R26" s="588">
        <v>90</v>
      </c>
      <c r="S26" s="473"/>
      <c r="T26" s="472"/>
      <c r="U26" s="472"/>
      <c r="V26" s="472"/>
      <c r="W26" s="474">
        <f t="shared" si="9"/>
        <v>93</v>
      </c>
      <c r="X26" s="591">
        <f t="shared" si="10"/>
        <v>95.25</v>
      </c>
      <c r="Y26" s="588">
        <v>48</v>
      </c>
      <c r="Z26" s="475">
        <f t="shared" si="2"/>
        <v>79</v>
      </c>
      <c r="AA26" s="378" t="str">
        <f t="shared" si="3"/>
        <v>Menunjukkan penguasaan dalam mendeskripsikan pertumbuhan dan perkembangan pada manusia, hewan, dan tumbuhan</v>
      </c>
      <c r="AB26" s="379" t="str">
        <f t="shared" si="4"/>
        <v>Perlu bantuan dalam mendeskripsikan konsep listrik, magnet, dan sumber energi alternatif</v>
      </c>
      <c r="AD26" s="377">
        <f t="shared" si="5"/>
        <v>96</v>
      </c>
      <c r="AE26" s="377">
        <f t="shared" si="6"/>
        <v>90</v>
      </c>
      <c r="AF26" s="377">
        <f t="shared" si="7"/>
        <v>1</v>
      </c>
      <c r="AG26" s="377">
        <f t="shared" si="8"/>
        <v>4</v>
      </c>
    </row>
    <row r="27" spans="1:33" ht="30" customHeight="1" x14ac:dyDescent="0.25">
      <c r="A27" s="261"/>
      <c r="B27" s="373">
        <v>18</v>
      </c>
      <c r="C27" s="124">
        <f>Data!F22</f>
        <v>2114</v>
      </c>
      <c r="D27" s="154" t="str">
        <f>Data!G22</f>
        <v>0095372418</v>
      </c>
      <c r="E27" s="154" t="str">
        <f>Data!H22</f>
        <v>NIRMALA MAHARANI</v>
      </c>
      <c r="F27" s="586" t="str">
        <f>Data!I22</f>
        <v>P</v>
      </c>
      <c r="G27" s="588">
        <v>100</v>
      </c>
      <c r="H27" s="588">
        <v>98</v>
      </c>
      <c r="I27" s="588">
        <v>96</v>
      </c>
      <c r="J27" s="588">
        <v>95</v>
      </c>
      <c r="K27" s="472"/>
      <c r="L27" s="472"/>
      <c r="M27" s="472"/>
      <c r="N27" s="472"/>
      <c r="O27" s="588">
        <v>92</v>
      </c>
      <c r="P27" s="588">
        <v>95</v>
      </c>
      <c r="Q27" s="588">
        <v>96</v>
      </c>
      <c r="R27" s="588">
        <v>94</v>
      </c>
      <c r="S27" s="473"/>
      <c r="T27" s="472"/>
      <c r="U27" s="472"/>
      <c r="V27" s="472"/>
      <c r="W27" s="474">
        <f t="shared" si="9"/>
        <v>97.25</v>
      </c>
      <c r="X27" s="591">
        <f t="shared" si="10"/>
        <v>94.25</v>
      </c>
      <c r="Y27" s="588">
        <v>45</v>
      </c>
      <c r="Z27" s="475">
        <f t="shared" si="2"/>
        <v>79</v>
      </c>
      <c r="AA27" s="378" t="str">
        <f t="shared" si="3"/>
        <v>Menunjukkan penguasaan dalam mendeskripsikan pertumbuhan dan perkembangan pada manusia, hewan, dan tumbuhan</v>
      </c>
      <c r="AB27" s="379" t="str">
        <f t="shared" si="4"/>
        <v>Perlu bantuan dalam mendeskripsikan konsep listrik, magnet, dan sumber energi alternatif</v>
      </c>
      <c r="AD27" s="377">
        <f t="shared" si="5"/>
        <v>100</v>
      </c>
      <c r="AE27" s="377">
        <f t="shared" si="6"/>
        <v>95</v>
      </c>
      <c r="AF27" s="377">
        <f t="shared" si="7"/>
        <v>1</v>
      </c>
      <c r="AG27" s="377">
        <f t="shared" si="8"/>
        <v>4</v>
      </c>
    </row>
    <row r="28" spans="1:33" ht="30" customHeight="1" x14ac:dyDescent="0.25">
      <c r="A28" s="261"/>
      <c r="B28" s="373">
        <v>19</v>
      </c>
      <c r="C28" s="124">
        <f>Data!F23</f>
        <v>2149</v>
      </c>
      <c r="D28" s="154" t="str">
        <f>Data!G23</f>
        <v>3100029460</v>
      </c>
      <c r="E28" s="154" t="str">
        <f>Data!H23</f>
        <v>NOR ALIA SILFA</v>
      </c>
      <c r="F28" s="586" t="str">
        <f>Data!I23</f>
        <v>P</v>
      </c>
      <c r="G28" s="588">
        <v>96</v>
      </c>
      <c r="H28" s="588">
        <v>95</v>
      </c>
      <c r="I28" s="588">
        <v>92</v>
      </c>
      <c r="J28" s="588">
        <v>98</v>
      </c>
      <c r="K28" s="472"/>
      <c r="L28" s="472"/>
      <c r="M28" s="472"/>
      <c r="N28" s="472"/>
      <c r="O28" s="588">
        <v>93</v>
      </c>
      <c r="P28" s="588">
        <v>95</v>
      </c>
      <c r="Q28" s="588">
        <v>96</v>
      </c>
      <c r="R28" s="588">
        <v>92</v>
      </c>
      <c r="S28" s="473"/>
      <c r="T28" s="472"/>
      <c r="U28" s="472"/>
      <c r="V28" s="472"/>
      <c r="W28" s="474">
        <f t="shared" si="9"/>
        <v>95.25</v>
      </c>
      <c r="X28" s="591">
        <f t="shared" si="10"/>
        <v>94</v>
      </c>
      <c r="Y28" s="588">
        <v>42</v>
      </c>
      <c r="Z28" s="475">
        <f t="shared" si="2"/>
        <v>77</v>
      </c>
      <c r="AA28" s="378" t="str">
        <f t="shared" si="3"/>
        <v>Menunjukkan penguasaan dalam mendeskripsikan konsep listrik, magnet, dan sumber energi alternatif</v>
      </c>
      <c r="AB28" s="379" t="str">
        <f t="shared" si="4"/>
        <v>Perlu bantuan dalam mendeskripsikan konsep tekanan pada zat padat, cair, dan gas</v>
      </c>
      <c r="AD28" s="377">
        <f t="shared" si="5"/>
        <v>98</v>
      </c>
      <c r="AE28" s="377">
        <f t="shared" si="6"/>
        <v>92</v>
      </c>
      <c r="AF28" s="377">
        <f t="shared" si="7"/>
        <v>4</v>
      </c>
      <c r="AG28" s="377">
        <f t="shared" si="8"/>
        <v>3</v>
      </c>
    </row>
    <row r="29" spans="1:33" ht="30" customHeight="1" x14ac:dyDescent="0.25">
      <c r="A29" s="261"/>
      <c r="B29" s="373">
        <v>20</v>
      </c>
      <c r="C29" s="124">
        <f>Data!F24</f>
        <v>2110</v>
      </c>
      <c r="D29" s="154" t="str">
        <f>Data!G24</f>
        <v>0098467142</v>
      </c>
      <c r="E29" s="154" t="str">
        <f>Data!H24</f>
        <v>NUR MUTIA</v>
      </c>
      <c r="F29" s="586" t="str">
        <f>Data!I24</f>
        <v>P</v>
      </c>
      <c r="G29" s="588">
        <v>100</v>
      </c>
      <c r="H29" s="588">
        <v>92</v>
      </c>
      <c r="I29" s="588">
        <v>89</v>
      </c>
      <c r="J29" s="588">
        <v>90</v>
      </c>
      <c r="K29" s="472"/>
      <c r="L29" s="472"/>
      <c r="M29" s="472"/>
      <c r="N29" s="472"/>
      <c r="O29" s="588">
        <v>97</v>
      </c>
      <c r="P29" s="588">
        <v>95</v>
      </c>
      <c r="Q29" s="588">
        <v>92</v>
      </c>
      <c r="R29" s="588">
        <v>93</v>
      </c>
      <c r="S29" s="473"/>
      <c r="T29" s="472"/>
      <c r="U29" s="472"/>
      <c r="V29" s="472"/>
      <c r="W29" s="474">
        <f t="shared" si="9"/>
        <v>92.75</v>
      </c>
      <c r="X29" s="591">
        <f t="shared" si="10"/>
        <v>94.25</v>
      </c>
      <c r="Y29" s="588">
        <v>40</v>
      </c>
      <c r="Z29" s="475">
        <f t="shared" si="2"/>
        <v>76</v>
      </c>
      <c r="AA29" s="378" t="str">
        <f t="shared" si="3"/>
        <v>Menunjukkan penguasaan dalam mendeskripsikan pertumbuhan dan perkembangan pada manusia, hewan, dan tumbuhan</v>
      </c>
      <c r="AB29" s="379" t="str">
        <f t="shared" si="4"/>
        <v>Perlu bantuan dalam mendeskripsikan konsep tekanan pada zat padat, cair, dan gas</v>
      </c>
      <c r="AD29" s="377">
        <f t="shared" si="5"/>
        <v>100</v>
      </c>
      <c r="AE29" s="377">
        <f t="shared" si="6"/>
        <v>89</v>
      </c>
      <c r="AF29" s="377">
        <f t="shared" si="7"/>
        <v>1</v>
      </c>
      <c r="AG29" s="377">
        <f t="shared" si="8"/>
        <v>3</v>
      </c>
    </row>
    <row r="30" spans="1:33" ht="30" customHeight="1" x14ac:dyDescent="0.25">
      <c r="A30" s="261"/>
      <c r="B30" s="373">
        <v>21</v>
      </c>
      <c r="C30" s="124">
        <f>Data!F25</f>
        <v>2098</v>
      </c>
      <c r="D30" s="154" t="str">
        <f>Data!G25</f>
        <v>3101119122</v>
      </c>
      <c r="E30" s="154" t="str">
        <f>Data!H25</f>
        <v>ROHMAT HIDAYAT</v>
      </c>
      <c r="F30" s="586" t="str">
        <f>Data!I25</f>
        <v>L</v>
      </c>
      <c r="G30" s="588">
        <v>96</v>
      </c>
      <c r="H30" s="588">
        <v>95</v>
      </c>
      <c r="I30" s="588">
        <v>93</v>
      </c>
      <c r="J30" s="588">
        <v>90</v>
      </c>
      <c r="K30" s="472"/>
      <c r="L30" s="472"/>
      <c r="M30" s="472"/>
      <c r="N30" s="472"/>
      <c r="O30" s="588">
        <v>95</v>
      </c>
      <c r="P30" s="588">
        <v>92</v>
      </c>
      <c r="Q30" s="588">
        <v>93</v>
      </c>
      <c r="R30" s="588">
        <v>89</v>
      </c>
      <c r="S30" s="473"/>
      <c r="T30" s="472"/>
      <c r="U30" s="472"/>
      <c r="V30" s="472"/>
      <c r="W30" s="474">
        <f t="shared" si="9"/>
        <v>93.5</v>
      </c>
      <c r="X30" s="591">
        <f t="shared" si="10"/>
        <v>92.25</v>
      </c>
      <c r="Y30" s="588">
        <v>42</v>
      </c>
      <c r="Z30" s="475">
        <f t="shared" si="2"/>
        <v>76</v>
      </c>
      <c r="AA30" s="378" t="str">
        <f t="shared" si="3"/>
        <v>Menunjukkan penguasaan dalam mendeskripsikan pertumbuhan dan perkembangan pada manusia, hewan, dan tumbuhan</v>
      </c>
      <c r="AB30" s="379" t="str">
        <f t="shared" si="4"/>
        <v>Perlu bantuan dalam mendeskripsikan konsep listrik, magnet, dan sumber energi alternatif</v>
      </c>
      <c r="AD30" s="377">
        <f t="shared" si="5"/>
        <v>96</v>
      </c>
      <c r="AE30" s="377">
        <f t="shared" si="6"/>
        <v>90</v>
      </c>
      <c r="AF30" s="377">
        <f t="shared" si="7"/>
        <v>1</v>
      </c>
      <c r="AG30" s="377">
        <f t="shared" si="8"/>
        <v>4</v>
      </c>
    </row>
    <row r="31" spans="1:33" ht="30" customHeight="1" x14ac:dyDescent="0.25">
      <c r="A31" s="261"/>
      <c r="B31" s="373">
        <v>22</v>
      </c>
      <c r="C31" s="124">
        <f>Data!F26</f>
        <v>2080</v>
      </c>
      <c r="D31" s="154" t="str">
        <f>Data!G26</f>
        <v>0091657289</v>
      </c>
      <c r="E31" s="154" t="str">
        <f>Data!H26</f>
        <v>SABRINA OKTAVIANI</v>
      </c>
      <c r="F31" s="586" t="str">
        <f>Data!I26</f>
        <v>P</v>
      </c>
      <c r="G31" s="588">
        <v>96</v>
      </c>
      <c r="H31" s="588">
        <v>95</v>
      </c>
      <c r="I31" s="588">
        <v>92</v>
      </c>
      <c r="J31" s="588">
        <v>94</v>
      </c>
      <c r="K31" s="472"/>
      <c r="L31" s="472"/>
      <c r="M31" s="472"/>
      <c r="N31" s="472"/>
      <c r="O31" s="588">
        <v>93</v>
      </c>
      <c r="P31" s="588">
        <v>95</v>
      </c>
      <c r="Q31" s="588">
        <v>90</v>
      </c>
      <c r="R31" s="588">
        <v>92</v>
      </c>
      <c r="S31" s="473"/>
      <c r="T31" s="472"/>
      <c r="U31" s="472"/>
      <c r="V31" s="472"/>
      <c r="W31" s="474">
        <f t="shared" si="9"/>
        <v>94.25</v>
      </c>
      <c r="X31" s="591">
        <f t="shared" si="10"/>
        <v>92.5</v>
      </c>
      <c r="Y31" s="588">
        <v>45</v>
      </c>
      <c r="Z31" s="475">
        <f t="shared" si="2"/>
        <v>77</v>
      </c>
      <c r="AA31" s="378" t="str">
        <f t="shared" si="3"/>
        <v>Menunjukkan penguasaan dalam mendeskripsikan pertumbuhan dan perkembangan pada manusia, hewan, dan tumbuhan</v>
      </c>
      <c r="AB31" s="379" t="str">
        <f t="shared" si="4"/>
        <v>Perlu bantuan dalam mendeskripsikan konsep tekanan pada zat padat, cair, dan gas</v>
      </c>
      <c r="AD31" s="377">
        <f t="shared" si="5"/>
        <v>96</v>
      </c>
      <c r="AE31" s="377">
        <f t="shared" si="6"/>
        <v>92</v>
      </c>
      <c r="AF31" s="377">
        <f t="shared" si="7"/>
        <v>1</v>
      </c>
      <c r="AG31" s="377">
        <f t="shared" si="8"/>
        <v>3</v>
      </c>
    </row>
    <row r="32" spans="1:33" s="512" customFormat="1" ht="30" customHeight="1" x14ac:dyDescent="0.25">
      <c r="A32" s="261"/>
      <c r="B32" s="373">
        <v>23</v>
      </c>
      <c r="C32" s="124">
        <f>Data!F27</f>
        <v>2101</v>
      </c>
      <c r="D32" s="154" t="str">
        <f>Data!G27</f>
        <v>0072355816</v>
      </c>
      <c r="E32" s="154" t="str">
        <f>Data!H27</f>
        <v>TRI MULIA SAPUTRA</v>
      </c>
      <c r="F32" s="586" t="str">
        <f>Data!I27</f>
        <v>L</v>
      </c>
      <c r="G32" s="588">
        <v>98</v>
      </c>
      <c r="H32" s="588">
        <v>96</v>
      </c>
      <c r="I32" s="588">
        <v>100</v>
      </c>
      <c r="J32" s="588">
        <v>90</v>
      </c>
      <c r="K32" s="472"/>
      <c r="L32" s="472"/>
      <c r="M32" s="472"/>
      <c r="N32" s="472"/>
      <c r="O32" s="588">
        <v>90</v>
      </c>
      <c r="P32" s="588">
        <v>88</v>
      </c>
      <c r="Q32" s="588">
        <v>92</v>
      </c>
      <c r="R32" s="588">
        <v>85</v>
      </c>
      <c r="S32" s="473"/>
      <c r="T32" s="472"/>
      <c r="U32" s="472"/>
      <c r="V32" s="472"/>
      <c r="W32" s="474">
        <f t="shared" si="9"/>
        <v>96</v>
      </c>
      <c r="X32" s="591">
        <f t="shared" si="10"/>
        <v>88.75</v>
      </c>
      <c r="Y32" s="588">
        <v>60</v>
      </c>
      <c r="Z32" s="475">
        <f t="shared" si="2"/>
        <v>82</v>
      </c>
      <c r="AA32" s="378" t="str">
        <f t="shared" si="3"/>
        <v>Menunjukkan penguasaan dalam mendeskripsikan konsep tekanan pada zat padat, cair, dan gas</v>
      </c>
      <c r="AB32" s="379" t="str">
        <f t="shared" si="4"/>
        <v>Perlu bantuan dalam mendeskripsikan konsep listrik, magnet, dan sumber energi alternatif</v>
      </c>
      <c r="AD32" s="377">
        <f t="shared" si="5"/>
        <v>100</v>
      </c>
      <c r="AE32" s="377">
        <f t="shared" si="6"/>
        <v>90</v>
      </c>
      <c r="AF32" s="377">
        <f t="shared" si="7"/>
        <v>3</v>
      </c>
      <c r="AG32" s="377">
        <f t="shared" si="8"/>
        <v>4</v>
      </c>
    </row>
    <row r="33" spans="1:33" s="512" customFormat="1" ht="30" customHeight="1" x14ac:dyDescent="0.25">
      <c r="A33" s="261"/>
      <c r="B33" s="373">
        <v>24</v>
      </c>
      <c r="C33" s="124"/>
      <c r="D33" s="154"/>
      <c r="E33" s="154"/>
      <c r="F33" s="154"/>
      <c r="G33" s="501"/>
      <c r="H33" s="501"/>
      <c r="I33" s="477"/>
      <c r="J33" s="477"/>
      <c r="K33" s="477"/>
      <c r="L33" s="477"/>
      <c r="M33" s="477"/>
      <c r="N33" s="477"/>
      <c r="O33" s="502"/>
      <c r="P33" s="501"/>
      <c r="Q33" s="501"/>
      <c r="R33" s="501"/>
      <c r="S33" s="471"/>
      <c r="T33" s="472"/>
      <c r="U33" s="472"/>
      <c r="V33" s="472"/>
      <c r="W33" s="474" t="e">
        <f t="shared" si="9"/>
        <v>#DIV/0!</v>
      </c>
      <c r="X33" s="474" t="e">
        <f t="shared" si="10"/>
        <v>#DIV/0!</v>
      </c>
      <c r="Y33" s="501"/>
      <c r="Z33" s="475" t="str">
        <f t="shared" si="2"/>
        <v/>
      </c>
      <c r="AA33" s="378" t="str">
        <f t="shared" si="3"/>
        <v/>
      </c>
      <c r="AB33" s="379" t="str">
        <f t="shared" si="4"/>
        <v/>
      </c>
      <c r="AD33" s="377">
        <f t="shared" si="5"/>
        <v>0</v>
      </c>
      <c r="AE33" s="377">
        <f t="shared" si="6"/>
        <v>0</v>
      </c>
      <c r="AF33" s="377" t="e">
        <f t="shared" si="7"/>
        <v>#N/A</v>
      </c>
      <c r="AG33" s="377" t="e">
        <f t="shared" si="8"/>
        <v>#N/A</v>
      </c>
    </row>
    <row r="34" spans="1:33" s="512" customFormat="1" ht="30" customHeight="1" x14ac:dyDescent="0.25">
      <c r="A34" s="261"/>
      <c r="B34" s="373">
        <v>25</v>
      </c>
      <c r="C34" s="124"/>
      <c r="D34" s="154"/>
      <c r="E34" s="154"/>
      <c r="F34" s="154"/>
      <c r="G34" s="471"/>
      <c r="H34" s="471"/>
      <c r="I34" s="472"/>
      <c r="J34" s="472"/>
      <c r="K34" s="472"/>
      <c r="L34" s="472"/>
      <c r="M34" s="472"/>
      <c r="N34" s="472"/>
      <c r="O34" s="473"/>
      <c r="P34" s="471"/>
      <c r="Q34" s="471"/>
      <c r="R34" s="471"/>
      <c r="S34" s="471"/>
      <c r="T34" s="472"/>
      <c r="U34" s="472"/>
      <c r="V34" s="472"/>
      <c r="W34" s="474" t="e">
        <f t="shared" si="9"/>
        <v>#DIV/0!</v>
      </c>
      <c r="X34" s="474" t="e">
        <f t="shared" si="10"/>
        <v>#DIV/0!</v>
      </c>
      <c r="Y34" s="471"/>
      <c r="Z34" s="475" t="str">
        <f t="shared" si="2"/>
        <v/>
      </c>
      <c r="AA34" s="378" t="str">
        <f t="shared" si="3"/>
        <v/>
      </c>
      <c r="AB34" s="379" t="str">
        <f t="shared" si="4"/>
        <v/>
      </c>
      <c r="AD34" s="377">
        <f t="shared" si="5"/>
        <v>0</v>
      </c>
      <c r="AE34" s="377">
        <f t="shared" si="6"/>
        <v>0</v>
      </c>
      <c r="AF34" s="377" t="e">
        <f t="shared" si="7"/>
        <v>#N/A</v>
      </c>
      <c r="AG34" s="377" t="e">
        <f t="shared" si="8"/>
        <v>#N/A</v>
      </c>
    </row>
    <row r="35" spans="1:33" s="512" customFormat="1" ht="30" customHeight="1" x14ac:dyDescent="0.25">
      <c r="A35" s="261"/>
      <c r="B35" s="373">
        <v>26</v>
      </c>
      <c r="C35" s="124"/>
      <c r="D35" s="154"/>
      <c r="E35" s="154"/>
      <c r="F35" s="154"/>
      <c r="G35" s="471"/>
      <c r="H35" s="471"/>
      <c r="I35" s="472"/>
      <c r="J35" s="472"/>
      <c r="K35" s="472"/>
      <c r="L35" s="472"/>
      <c r="M35" s="472"/>
      <c r="N35" s="472"/>
      <c r="O35" s="473"/>
      <c r="P35" s="471"/>
      <c r="Q35" s="471"/>
      <c r="R35" s="471"/>
      <c r="S35" s="471"/>
      <c r="T35" s="472"/>
      <c r="U35" s="472"/>
      <c r="V35" s="472"/>
      <c r="W35" s="474" t="e">
        <f t="shared" si="9"/>
        <v>#DIV/0!</v>
      </c>
      <c r="X35" s="474" t="e">
        <f t="shared" si="10"/>
        <v>#DIV/0!</v>
      </c>
      <c r="Y35" s="471"/>
      <c r="Z35" s="475" t="str">
        <f t="shared" si="2"/>
        <v/>
      </c>
      <c r="AA35" s="378" t="str">
        <f t="shared" si="3"/>
        <v/>
      </c>
      <c r="AB35" s="379" t="str">
        <f t="shared" si="4"/>
        <v/>
      </c>
      <c r="AD35" s="377">
        <f t="shared" si="5"/>
        <v>0</v>
      </c>
      <c r="AE35" s="377">
        <f t="shared" si="6"/>
        <v>0</v>
      </c>
      <c r="AF35" s="377" t="e">
        <f t="shared" si="7"/>
        <v>#N/A</v>
      </c>
      <c r="AG35" s="377" t="e">
        <f t="shared" si="8"/>
        <v>#N/A</v>
      </c>
    </row>
    <row r="36" spans="1:33" s="512" customFormat="1" ht="30" customHeight="1" x14ac:dyDescent="0.25">
      <c r="A36" s="261"/>
      <c r="B36" s="373">
        <v>27</v>
      </c>
      <c r="C36" s="124"/>
      <c r="D36" s="154"/>
      <c r="E36" s="154"/>
      <c r="F36" s="154"/>
      <c r="G36" s="471"/>
      <c r="H36" s="471"/>
      <c r="I36" s="472"/>
      <c r="J36" s="472"/>
      <c r="K36" s="472"/>
      <c r="L36" s="472"/>
      <c r="M36" s="472"/>
      <c r="N36" s="472"/>
      <c r="O36" s="473"/>
      <c r="P36" s="471"/>
      <c r="Q36" s="471"/>
      <c r="R36" s="471"/>
      <c r="S36" s="471"/>
      <c r="T36" s="472"/>
      <c r="U36" s="472"/>
      <c r="V36" s="472"/>
      <c r="W36" s="474" t="e">
        <f t="shared" si="9"/>
        <v>#DIV/0!</v>
      </c>
      <c r="X36" s="474" t="e">
        <f t="shared" si="10"/>
        <v>#DIV/0!</v>
      </c>
      <c r="Y36" s="471"/>
      <c r="Z36" s="475" t="str">
        <f t="shared" si="2"/>
        <v/>
      </c>
      <c r="AA36" s="378" t="str">
        <f t="shared" si="3"/>
        <v/>
      </c>
      <c r="AB36" s="379" t="str">
        <f t="shared" si="4"/>
        <v/>
      </c>
      <c r="AD36" s="377">
        <f t="shared" si="5"/>
        <v>0</v>
      </c>
      <c r="AE36" s="377">
        <f t="shared" si="6"/>
        <v>0</v>
      </c>
      <c r="AF36" s="377" t="e">
        <f t="shared" si="7"/>
        <v>#N/A</v>
      </c>
      <c r="AG36" s="377" t="e">
        <f t="shared" si="8"/>
        <v>#N/A</v>
      </c>
    </row>
    <row r="37" spans="1:33" s="512" customFormat="1" ht="30" customHeight="1" x14ac:dyDescent="0.25">
      <c r="A37" s="261"/>
      <c r="B37" s="373">
        <v>28</v>
      </c>
      <c r="C37" s="124"/>
      <c r="D37" s="154"/>
      <c r="E37" s="154"/>
      <c r="F37" s="154"/>
      <c r="G37" s="472"/>
      <c r="H37" s="472"/>
      <c r="I37" s="472"/>
      <c r="J37" s="472"/>
      <c r="K37" s="472"/>
      <c r="L37" s="472"/>
      <c r="M37" s="472"/>
      <c r="N37" s="472"/>
      <c r="O37" s="476"/>
      <c r="P37" s="477"/>
      <c r="Q37" s="477"/>
      <c r="R37" s="477"/>
      <c r="S37" s="477"/>
      <c r="T37" s="477"/>
      <c r="U37" s="477"/>
      <c r="V37" s="477"/>
      <c r="W37" s="478" t="e">
        <f t="shared" si="9"/>
        <v>#DIV/0!</v>
      </c>
      <c r="X37" s="478" t="e">
        <f t="shared" si="10"/>
        <v>#DIV/0!</v>
      </c>
      <c r="Y37" s="479"/>
      <c r="Z37" s="475" t="str">
        <f t="shared" si="2"/>
        <v/>
      </c>
      <c r="AA37" s="378" t="str">
        <f t="shared" si="3"/>
        <v/>
      </c>
      <c r="AB37" s="379" t="str">
        <f t="shared" si="4"/>
        <v/>
      </c>
      <c r="AD37" s="377">
        <f t="shared" si="5"/>
        <v>0</v>
      </c>
      <c r="AE37" s="377">
        <f t="shared" si="6"/>
        <v>0</v>
      </c>
      <c r="AF37" s="377" t="e">
        <f t="shared" si="7"/>
        <v>#N/A</v>
      </c>
      <c r="AG37" s="377" t="e">
        <f t="shared" si="8"/>
        <v>#N/A</v>
      </c>
    </row>
    <row r="38" spans="1:33" s="512" customFormat="1" ht="30" customHeight="1" x14ac:dyDescent="0.25">
      <c r="A38" s="261"/>
      <c r="B38" s="373">
        <v>29</v>
      </c>
      <c r="C38" s="124"/>
      <c r="D38" s="154"/>
      <c r="E38" s="154"/>
      <c r="F38" s="154"/>
      <c r="G38" s="472"/>
      <c r="H38" s="472"/>
      <c r="I38" s="472"/>
      <c r="J38" s="472"/>
      <c r="K38" s="472"/>
      <c r="L38" s="472"/>
      <c r="M38" s="472"/>
      <c r="N38" s="472"/>
      <c r="O38" s="480"/>
      <c r="P38" s="472"/>
      <c r="Q38" s="472"/>
      <c r="R38" s="472"/>
      <c r="S38" s="472"/>
      <c r="T38" s="472"/>
      <c r="U38" s="472"/>
      <c r="V38" s="472"/>
      <c r="W38" s="478" t="e">
        <f t="shared" si="9"/>
        <v>#DIV/0!</v>
      </c>
      <c r="X38" s="478" t="e">
        <f t="shared" si="10"/>
        <v>#DIV/0!</v>
      </c>
      <c r="Y38" s="479"/>
      <c r="Z38" s="475" t="str">
        <f t="shared" si="2"/>
        <v/>
      </c>
      <c r="AA38" s="378" t="str">
        <f t="shared" si="3"/>
        <v/>
      </c>
      <c r="AB38" s="379" t="str">
        <f t="shared" si="4"/>
        <v/>
      </c>
      <c r="AD38" s="377">
        <f t="shared" si="5"/>
        <v>0</v>
      </c>
      <c r="AE38" s="377">
        <f t="shared" si="6"/>
        <v>0</v>
      </c>
      <c r="AF38" s="377" t="e">
        <f t="shared" si="7"/>
        <v>#N/A</v>
      </c>
      <c r="AG38" s="377" t="e">
        <f t="shared" si="8"/>
        <v>#N/A</v>
      </c>
    </row>
    <row r="39" spans="1:33" s="512" customFormat="1" ht="30" customHeight="1" x14ac:dyDescent="0.25">
      <c r="A39" s="261"/>
      <c r="B39" s="373">
        <v>30</v>
      </c>
      <c r="C39" s="124"/>
      <c r="D39" s="154"/>
      <c r="E39" s="154"/>
      <c r="F39" s="154"/>
      <c r="G39" s="472"/>
      <c r="H39" s="472"/>
      <c r="I39" s="472"/>
      <c r="J39" s="472"/>
      <c r="K39" s="472"/>
      <c r="L39" s="472"/>
      <c r="M39" s="472"/>
      <c r="N39" s="472"/>
      <c r="O39" s="480"/>
      <c r="P39" s="472"/>
      <c r="Q39" s="472"/>
      <c r="R39" s="472"/>
      <c r="S39" s="472"/>
      <c r="T39" s="472"/>
      <c r="U39" s="472"/>
      <c r="V39" s="472"/>
      <c r="W39" s="478" t="e">
        <f t="shared" si="9"/>
        <v>#DIV/0!</v>
      </c>
      <c r="X39" s="478" t="e">
        <f t="shared" si="10"/>
        <v>#DIV/0!</v>
      </c>
      <c r="Y39" s="479"/>
      <c r="Z39" s="475" t="str">
        <f t="shared" si="2"/>
        <v/>
      </c>
      <c r="AA39" s="378" t="str">
        <f t="shared" si="3"/>
        <v/>
      </c>
      <c r="AB39" s="379" t="str">
        <f t="shared" si="4"/>
        <v/>
      </c>
      <c r="AD39" s="377">
        <f t="shared" si="5"/>
        <v>0</v>
      </c>
      <c r="AE39" s="377">
        <f t="shared" si="6"/>
        <v>0</v>
      </c>
      <c r="AF39" s="377" t="e">
        <f t="shared" si="7"/>
        <v>#N/A</v>
      </c>
      <c r="AG39" s="377" t="e">
        <f t="shared" si="8"/>
        <v>#N/A</v>
      </c>
    </row>
    <row r="40" spans="1:33" s="512" customFormat="1" ht="30" customHeight="1" x14ac:dyDescent="0.25">
      <c r="A40" s="261"/>
      <c r="B40" s="373">
        <v>31</v>
      </c>
      <c r="C40" s="124"/>
      <c r="D40" s="154"/>
      <c r="E40" s="154"/>
      <c r="F40" s="154"/>
      <c r="G40" s="472"/>
      <c r="H40" s="472"/>
      <c r="I40" s="472"/>
      <c r="J40" s="472"/>
      <c r="K40" s="472"/>
      <c r="L40" s="472"/>
      <c r="M40" s="472"/>
      <c r="N40" s="472"/>
      <c r="O40" s="480"/>
      <c r="P40" s="472"/>
      <c r="Q40" s="472"/>
      <c r="R40" s="472"/>
      <c r="S40" s="472"/>
      <c r="T40" s="472"/>
      <c r="U40" s="472"/>
      <c r="V40" s="472"/>
      <c r="W40" s="478" t="e">
        <f t="shared" si="9"/>
        <v>#DIV/0!</v>
      </c>
      <c r="X40" s="478" t="e">
        <f t="shared" si="10"/>
        <v>#DIV/0!</v>
      </c>
      <c r="Y40" s="479"/>
      <c r="Z40" s="475" t="str">
        <f t="shared" si="2"/>
        <v/>
      </c>
      <c r="AA40" s="378" t="str">
        <f t="shared" si="3"/>
        <v/>
      </c>
      <c r="AB40" s="379" t="str">
        <f t="shared" si="4"/>
        <v/>
      </c>
      <c r="AD40" s="377">
        <f t="shared" si="5"/>
        <v>0</v>
      </c>
      <c r="AE40" s="377">
        <f t="shared" si="6"/>
        <v>0</v>
      </c>
      <c r="AF40" s="377" t="e">
        <f t="shared" si="7"/>
        <v>#N/A</v>
      </c>
      <c r="AG40" s="377" t="e">
        <f t="shared" si="8"/>
        <v>#N/A</v>
      </c>
    </row>
    <row r="41" spans="1:33" s="512" customFormat="1" ht="30" customHeight="1" x14ac:dyDescent="0.25">
      <c r="A41" s="261"/>
      <c r="B41" s="373">
        <v>32</v>
      </c>
      <c r="C41" s="351"/>
      <c r="D41" s="374"/>
      <c r="E41" s="374"/>
      <c r="F41" s="351"/>
      <c r="G41" s="481"/>
      <c r="H41" s="472"/>
      <c r="I41" s="472"/>
      <c r="J41" s="472"/>
      <c r="K41" s="472"/>
      <c r="L41" s="472"/>
      <c r="M41" s="472"/>
      <c r="N41" s="472"/>
      <c r="O41" s="480"/>
      <c r="P41" s="472"/>
      <c r="Q41" s="472"/>
      <c r="R41" s="472"/>
      <c r="S41" s="472"/>
      <c r="T41" s="472"/>
      <c r="U41" s="472"/>
      <c r="V41" s="472"/>
      <c r="W41" s="478" t="e">
        <f t="shared" si="9"/>
        <v>#DIV/0!</v>
      </c>
      <c r="X41" s="478" t="e">
        <f t="shared" si="10"/>
        <v>#DIV/0!</v>
      </c>
      <c r="Y41" s="479"/>
      <c r="Z41" s="475" t="str">
        <f t="shared" si="2"/>
        <v/>
      </c>
      <c r="AA41" s="378" t="str">
        <f t="shared" si="3"/>
        <v/>
      </c>
      <c r="AB41" s="379" t="str">
        <f t="shared" si="4"/>
        <v/>
      </c>
      <c r="AD41" s="377">
        <f t="shared" si="5"/>
        <v>0</v>
      </c>
      <c r="AE41" s="377">
        <f t="shared" si="6"/>
        <v>0</v>
      </c>
      <c r="AF41" s="377" t="e">
        <f t="shared" si="7"/>
        <v>#N/A</v>
      </c>
      <c r="AG41" s="377" t="e">
        <f t="shared" si="8"/>
        <v>#N/A</v>
      </c>
    </row>
    <row r="42" spans="1:33" s="512" customFormat="1" ht="30" customHeight="1" x14ac:dyDescent="0.25">
      <c r="A42" s="261"/>
      <c r="B42" s="373">
        <v>33</v>
      </c>
      <c r="C42" s="351"/>
      <c r="D42" s="154"/>
      <c r="E42" s="154"/>
      <c r="F42" s="351"/>
      <c r="G42" s="481"/>
      <c r="H42" s="472"/>
      <c r="I42" s="472"/>
      <c r="J42" s="472"/>
      <c r="K42" s="472"/>
      <c r="L42" s="472"/>
      <c r="M42" s="472"/>
      <c r="N42" s="472"/>
      <c r="O42" s="480"/>
      <c r="P42" s="472"/>
      <c r="Q42" s="472"/>
      <c r="R42" s="472"/>
      <c r="S42" s="472"/>
      <c r="T42" s="472"/>
      <c r="U42" s="472"/>
      <c r="V42" s="472"/>
      <c r="W42" s="478" t="e">
        <f t="shared" si="9"/>
        <v>#DIV/0!</v>
      </c>
      <c r="X42" s="478" t="e">
        <f t="shared" si="10"/>
        <v>#DIV/0!</v>
      </c>
      <c r="Y42" s="479"/>
      <c r="Z42" s="475" t="str">
        <f t="shared" si="2"/>
        <v/>
      </c>
      <c r="AA42" s="378" t="str">
        <f t="shared" si="3"/>
        <v/>
      </c>
      <c r="AB42" s="379" t="str">
        <f t="shared" si="4"/>
        <v/>
      </c>
      <c r="AD42" s="377">
        <f t="shared" si="5"/>
        <v>0</v>
      </c>
      <c r="AE42" s="377">
        <f t="shared" si="6"/>
        <v>0</v>
      </c>
      <c r="AF42" s="377" t="e">
        <f t="shared" si="7"/>
        <v>#N/A</v>
      </c>
      <c r="AG42" s="377" t="e">
        <f t="shared" si="8"/>
        <v>#N/A</v>
      </c>
    </row>
    <row r="43" spans="1:33" s="512" customFormat="1" ht="30" customHeight="1" x14ac:dyDescent="0.25">
      <c r="A43" s="261"/>
      <c r="B43" s="373">
        <v>34</v>
      </c>
      <c r="C43" s="351"/>
      <c r="D43" s="154"/>
      <c r="E43" s="154"/>
      <c r="F43" s="351"/>
      <c r="G43" s="481"/>
      <c r="H43" s="472"/>
      <c r="I43" s="472"/>
      <c r="J43" s="472"/>
      <c r="K43" s="472"/>
      <c r="L43" s="472"/>
      <c r="M43" s="472"/>
      <c r="N43" s="472"/>
      <c r="O43" s="480"/>
      <c r="P43" s="472"/>
      <c r="Q43" s="472"/>
      <c r="R43" s="472"/>
      <c r="S43" s="472"/>
      <c r="T43" s="472"/>
      <c r="U43" s="472"/>
      <c r="V43" s="472"/>
      <c r="W43" s="478" t="e">
        <f t="shared" si="9"/>
        <v>#DIV/0!</v>
      </c>
      <c r="X43" s="478" t="e">
        <f t="shared" si="10"/>
        <v>#DIV/0!</v>
      </c>
      <c r="Y43" s="479"/>
      <c r="Z43" s="475" t="str">
        <f t="shared" si="2"/>
        <v/>
      </c>
      <c r="AA43" s="378" t="str">
        <f t="shared" si="3"/>
        <v/>
      </c>
      <c r="AB43" s="379" t="str">
        <f t="shared" si="4"/>
        <v/>
      </c>
      <c r="AD43" s="377">
        <f t="shared" si="5"/>
        <v>0</v>
      </c>
      <c r="AE43" s="377">
        <f t="shared" si="6"/>
        <v>0</v>
      </c>
      <c r="AF43" s="377" t="e">
        <f t="shared" si="7"/>
        <v>#N/A</v>
      </c>
      <c r="AG43" s="377" t="e">
        <f t="shared" si="8"/>
        <v>#N/A</v>
      </c>
    </row>
    <row r="44" spans="1:33" s="512" customFormat="1" ht="30" customHeight="1" x14ac:dyDescent="0.25">
      <c r="A44" s="261"/>
      <c r="B44" s="373">
        <v>35</v>
      </c>
      <c r="C44" s="351"/>
      <c r="D44" s="154"/>
      <c r="E44" s="154"/>
      <c r="F44" s="351"/>
      <c r="G44" s="481"/>
      <c r="H44" s="472"/>
      <c r="I44" s="472"/>
      <c r="J44" s="472"/>
      <c r="K44" s="472"/>
      <c r="L44" s="472"/>
      <c r="M44" s="472"/>
      <c r="N44" s="472"/>
      <c r="O44" s="480"/>
      <c r="P44" s="472"/>
      <c r="Q44" s="472"/>
      <c r="R44" s="472"/>
      <c r="S44" s="472"/>
      <c r="T44" s="472"/>
      <c r="U44" s="472"/>
      <c r="V44" s="472"/>
      <c r="W44" s="478" t="e">
        <f t="shared" si="9"/>
        <v>#DIV/0!</v>
      </c>
      <c r="X44" s="478" t="e">
        <f t="shared" si="10"/>
        <v>#DIV/0!</v>
      </c>
      <c r="Y44" s="479"/>
      <c r="Z44" s="475" t="str">
        <f t="shared" si="2"/>
        <v/>
      </c>
      <c r="AA44" s="378" t="str">
        <f t="shared" si="3"/>
        <v/>
      </c>
      <c r="AB44" s="379" t="str">
        <f t="shared" si="4"/>
        <v/>
      </c>
      <c r="AD44" s="377">
        <f t="shared" si="5"/>
        <v>0</v>
      </c>
      <c r="AE44" s="377">
        <f t="shared" si="6"/>
        <v>0</v>
      </c>
      <c r="AF44" s="377" t="e">
        <f t="shared" si="7"/>
        <v>#N/A</v>
      </c>
      <c r="AG44" s="377" t="e">
        <f t="shared" si="8"/>
        <v>#N/A</v>
      </c>
    </row>
    <row r="45" spans="1:33" s="512" customFormat="1" ht="30" customHeight="1" x14ac:dyDescent="0.25">
      <c r="A45" s="261"/>
      <c r="B45" s="373">
        <v>36</v>
      </c>
      <c r="C45" s="351"/>
      <c r="D45" s="154"/>
      <c r="E45" s="154"/>
      <c r="F45" s="351"/>
      <c r="G45" s="481"/>
      <c r="H45" s="472"/>
      <c r="I45" s="472"/>
      <c r="J45" s="472"/>
      <c r="K45" s="472"/>
      <c r="L45" s="472"/>
      <c r="M45" s="472"/>
      <c r="N45" s="472"/>
      <c r="O45" s="480"/>
      <c r="P45" s="472"/>
      <c r="Q45" s="472"/>
      <c r="R45" s="472"/>
      <c r="S45" s="472"/>
      <c r="T45" s="472"/>
      <c r="U45" s="472"/>
      <c r="V45" s="472"/>
      <c r="W45" s="478" t="e">
        <f t="shared" si="9"/>
        <v>#DIV/0!</v>
      </c>
      <c r="X45" s="478" t="e">
        <f t="shared" si="10"/>
        <v>#DIV/0!</v>
      </c>
      <c r="Y45" s="479"/>
      <c r="Z45" s="475" t="str">
        <f t="shared" si="2"/>
        <v/>
      </c>
      <c r="AA45" s="378" t="str">
        <f t="shared" si="3"/>
        <v/>
      </c>
      <c r="AB45" s="379" t="str">
        <f t="shared" si="4"/>
        <v/>
      </c>
      <c r="AD45" s="377">
        <f t="shared" si="5"/>
        <v>0</v>
      </c>
      <c r="AE45" s="377">
        <f t="shared" si="6"/>
        <v>0</v>
      </c>
      <c r="AF45" s="377" t="e">
        <f t="shared" si="7"/>
        <v>#N/A</v>
      </c>
      <c r="AG45" s="377" t="e">
        <f t="shared" si="8"/>
        <v>#N/A</v>
      </c>
    </row>
    <row r="46" spans="1:33" s="512" customFormat="1" ht="30" customHeight="1" x14ac:dyDescent="0.25">
      <c r="A46" s="261"/>
      <c r="B46" s="373">
        <v>37</v>
      </c>
      <c r="C46" s="351"/>
      <c r="D46" s="154"/>
      <c r="E46" s="154"/>
      <c r="F46" s="351"/>
      <c r="G46" s="481"/>
      <c r="H46" s="472"/>
      <c r="I46" s="472"/>
      <c r="J46" s="472"/>
      <c r="K46" s="472"/>
      <c r="L46" s="472"/>
      <c r="M46" s="472"/>
      <c r="N46" s="472"/>
      <c r="O46" s="480"/>
      <c r="P46" s="472"/>
      <c r="Q46" s="472"/>
      <c r="R46" s="472"/>
      <c r="S46" s="472"/>
      <c r="T46" s="472"/>
      <c r="U46" s="472"/>
      <c r="V46" s="472"/>
      <c r="W46" s="478" t="e">
        <f t="shared" si="9"/>
        <v>#DIV/0!</v>
      </c>
      <c r="X46" s="478" t="e">
        <f t="shared" si="10"/>
        <v>#DIV/0!</v>
      </c>
      <c r="Y46" s="479"/>
      <c r="Z46" s="475" t="str">
        <f t="shared" si="2"/>
        <v/>
      </c>
      <c r="AA46" s="378" t="str">
        <f t="shared" si="3"/>
        <v/>
      </c>
      <c r="AB46" s="379" t="str">
        <f t="shared" si="4"/>
        <v/>
      </c>
      <c r="AD46" s="377">
        <f t="shared" si="5"/>
        <v>0</v>
      </c>
      <c r="AE46" s="377">
        <f t="shared" si="6"/>
        <v>0</v>
      </c>
      <c r="AF46" s="377" t="e">
        <f t="shared" si="7"/>
        <v>#N/A</v>
      </c>
      <c r="AG46" s="377" t="e">
        <f t="shared" si="8"/>
        <v>#N/A</v>
      </c>
    </row>
    <row r="47" spans="1:33" s="512" customFormat="1" ht="30" customHeight="1" x14ac:dyDescent="0.25">
      <c r="A47" s="261"/>
      <c r="B47" s="373">
        <v>38</v>
      </c>
      <c r="C47" s="351"/>
      <c r="D47" s="154"/>
      <c r="E47" s="154"/>
      <c r="F47" s="351"/>
      <c r="G47" s="481"/>
      <c r="H47" s="472"/>
      <c r="I47" s="472"/>
      <c r="J47" s="472"/>
      <c r="K47" s="472"/>
      <c r="L47" s="472"/>
      <c r="M47" s="472"/>
      <c r="N47" s="472"/>
      <c r="O47" s="480"/>
      <c r="P47" s="472"/>
      <c r="Q47" s="472"/>
      <c r="R47" s="472"/>
      <c r="S47" s="472"/>
      <c r="T47" s="472"/>
      <c r="U47" s="472"/>
      <c r="V47" s="472"/>
      <c r="W47" s="478" t="e">
        <f t="shared" si="9"/>
        <v>#DIV/0!</v>
      </c>
      <c r="X47" s="478" t="e">
        <f t="shared" si="10"/>
        <v>#DIV/0!</v>
      </c>
      <c r="Y47" s="479"/>
      <c r="Z47" s="475" t="str">
        <f t="shared" si="2"/>
        <v/>
      </c>
      <c r="AA47" s="378" t="str">
        <f t="shared" si="3"/>
        <v/>
      </c>
      <c r="AB47" s="379" t="str">
        <f t="shared" si="4"/>
        <v/>
      </c>
      <c r="AD47" s="377">
        <f t="shared" si="5"/>
        <v>0</v>
      </c>
      <c r="AE47" s="377">
        <f t="shared" si="6"/>
        <v>0</v>
      </c>
      <c r="AF47" s="377" t="e">
        <f t="shared" si="7"/>
        <v>#N/A</v>
      </c>
      <c r="AG47" s="377" t="e">
        <f t="shared" si="8"/>
        <v>#N/A</v>
      </c>
    </row>
    <row r="48" spans="1:33" s="512" customFormat="1" ht="30" customHeight="1" x14ac:dyDescent="0.25">
      <c r="A48" s="261"/>
      <c r="B48" s="373">
        <v>39</v>
      </c>
      <c r="C48" s="351"/>
      <c r="D48" s="154"/>
      <c r="E48" s="154"/>
      <c r="F48" s="351"/>
      <c r="G48" s="481"/>
      <c r="H48" s="472"/>
      <c r="I48" s="472"/>
      <c r="J48" s="472"/>
      <c r="K48" s="472"/>
      <c r="L48" s="472"/>
      <c r="M48" s="472"/>
      <c r="N48" s="472"/>
      <c r="O48" s="480"/>
      <c r="P48" s="472"/>
      <c r="Q48" s="472"/>
      <c r="R48" s="472"/>
      <c r="S48" s="472"/>
      <c r="T48" s="472"/>
      <c r="U48" s="472"/>
      <c r="V48" s="472"/>
      <c r="W48" s="478" t="e">
        <f t="shared" si="9"/>
        <v>#DIV/0!</v>
      </c>
      <c r="X48" s="478" t="e">
        <f t="shared" si="10"/>
        <v>#DIV/0!</v>
      </c>
      <c r="Y48" s="479"/>
      <c r="Z48" s="475" t="str">
        <f t="shared" si="2"/>
        <v/>
      </c>
      <c r="AA48" s="378" t="str">
        <f t="shared" si="3"/>
        <v/>
      </c>
      <c r="AB48" s="379" t="str">
        <f t="shared" si="4"/>
        <v/>
      </c>
      <c r="AD48" s="377">
        <f t="shared" si="5"/>
        <v>0</v>
      </c>
      <c r="AE48" s="377">
        <f t="shared" si="6"/>
        <v>0</v>
      </c>
      <c r="AF48" s="377" t="e">
        <f t="shared" si="7"/>
        <v>#N/A</v>
      </c>
      <c r="AG48" s="377" t="e">
        <f t="shared" si="8"/>
        <v>#N/A</v>
      </c>
    </row>
    <row r="49" spans="1:33" s="512" customFormat="1" ht="30" customHeight="1" x14ac:dyDescent="0.25">
      <c r="A49" s="261"/>
      <c r="B49" s="373">
        <v>40</v>
      </c>
      <c r="C49" s="351"/>
      <c r="D49" s="154"/>
      <c r="E49" s="154"/>
      <c r="F49" s="351"/>
      <c r="G49" s="481"/>
      <c r="H49" s="472"/>
      <c r="I49" s="472"/>
      <c r="J49" s="472"/>
      <c r="K49" s="472"/>
      <c r="L49" s="472"/>
      <c r="M49" s="472"/>
      <c r="N49" s="472"/>
      <c r="O49" s="480"/>
      <c r="P49" s="472"/>
      <c r="Q49" s="472"/>
      <c r="R49" s="472"/>
      <c r="S49" s="472"/>
      <c r="T49" s="472"/>
      <c r="U49" s="472"/>
      <c r="V49" s="472"/>
      <c r="W49" s="478" t="e">
        <f t="shared" si="9"/>
        <v>#DIV/0!</v>
      </c>
      <c r="X49" s="478" t="e">
        <f t="shared" si="10"/>
        <v>#DIV/0!</v>
      </c>
      <c r="Y49" s="479"/>
      <c r="Z49" s="475" t="str">
        <f t="shared" si="2"/>
        <v/>
      </c>
      <c r="AA49" s="378" t="str">
        <f t="shared" si="3"/>
        <v/>
      </c>
      <c r="AB49" s="379" t="str">
        <f t="shared" si="4"/>
        <v/>
      </c>
      <c r="AD49" s="377">
        <f t="shared" si="5"/>
        <v>0</v>
      </c>
      <c r="AE49" s="377">
        <f t="shared" si="6"/>
        <v>0</v>
      </c>
      <c r="AF49" s="377" t="e">
        <f t="shared" si="7"/>
        <v>#N/A</v>
      </c>
      <c r="AG49" s="377" t="e">
        <f t="shared" si="8"/>
        <v>#N/A</v>
      </c>
    </row>
    <row r="50" spans="1:33" s="512" customFormat="1" ht="30" customHeight="1" x14ac:dyDescent="0.25">
      <c r="A50" s="261"/>
      <c r="B50" s="373">
        <v>41</v>
      </c>
      <c r="C50" s="351"/>
      <c r="D50" s="154"/>
      <c r="E50" s="154"/>
      <c r="F50" s="351"/>
      <c r="G50" s="481"/>
      <c r="H50" s="472"/>
      <c r="I50" s="472"/>
      <c r="J50" s="472"/>
      <c r="K50" s="472"/>
      <c r="L50" s="472"/>
      <c r="M50" s="472"/>
      <c r="N50" s="472"/>
      <c r="O50" s="480"/>
      <c r="P50" s="472"/>
      <c r="Q50" s="472"/>
      <c r="R50" s="472"/>
      <c r="S50" s="472"/>
      <c r="T50" s="472"/>
      <c r="U50" s="472"/>
      <c r="V50" s="472"/>
      <c r="W50" s="478" t="e">
        <f t="shared" si="9"/>
        <v>#DIV/0!</v>
      </c>
      <c r="X50" s="478" t="e">
        <f t="shared" si="10"/>
        <v>#DIV/0!</v>
      </c>
      <c r="Y50" s="479"/>
      <c r="Z50" s="475" t="str">
        <f t="shared" si="2"/>
        <v/>
      </c>
      <c r="AA50" s="378" t="str">
        <f t="shared" si="3"/>
        <v/>
      </c>
      <c r="AB50" s="379" t="str">
        <f t="shared" si="4"/>
        <v/>
      </c>
      <c r="AD50" s="377">
        <f t="shared" si="5"/>
        <v>0</v>
      </c>
      <c r="AE50" s="377">
        <f t="shared" si="6"/>
        <v>0</v>
      </c>
      <c r="AF50" s="377" t="e">
        <f t="shared" si="7"/>
        <v>#N/A</v>
      </c>
      <c r="AG50" s="377" t="e">
        <f t="shared" si="8"/>
        <v>#N/A</v>
      </c>
    </row>
    <row r="51" spans="1:33" s="512" customFormat="1" ht="30" customHeight="1" x14ac:dyDescent="0.25">
      <c r="A51" s="261"/>
      <c r="B51" s="373">
        <v>42</v>
      </c>
      <c r="C51" s="351"/>
      <c r="D51" s="312"/>
      <c r="E51" s="312"/>
      <c r="F51" s="124"/>
      <c r="G51" s="472"/>
      <c r="H51" s="472"/>
      <c r="I51" s="472"/>
      <c r="J51" s="472"/>
      <c r="K51" s="472"/>
      <c r="L51" s="472"/>
      <c r="M51" s="472"/>
      <c r="N51" s="472"/>
      <c r="O51" s="472"/>
      <c r="P51" s="472"/>
      <c r="Q51" s="472"/>
      <c r="R51" s="472"/>
      <c r="S51" s="472"/>
      <c r="T51" s="472"/>
      <c r="U51" s="472"/>
      <c r="V51" s="472"/>
      <c r="W51" s="478" t="e">
        <f t="shared" si="9"/>
        <v>#DIV/0!</v>
      </c>
      <c r="X51" s="478" t="e">
        <f t="shared" si="10"/>
        <v>#DIV/0!</v>
      </c>
      <c r="Y51" s="479"/>
      <c r="Z51" s="475" t="str">
        <f t="shared" si="2"/>
        <v/>
      </c>
      <c r="AA51" s="483" t="str">
        <f t="shared" si="3"/>
        <v/>
      </c>
      <c r="AB51" s="379" t="str">
        <f t="shared" si="4"/>
        <v/>
      </c>
      <c r="AD51" s="377">
        <f t="shared" si="5"/>
        <v>0</v>
      </c>
      <c r="AE51" s="377">
        <f t="shared" si="6"/>
        <v>0</v>
      </c>
      <c r="AF51" s="377" t="e">
        <f t="shared" si="7"/>
        <v>#N/A</v>
      </c>
      <c r="AG51" s="377" t="e">
        <f t="shared" si="8"/>
        <v>#N/A</v>
      </c>
    </row>
    <row r="52" spans="1:33" s="512" customFormat="1" ht="30" customHeight="1" x14ac:dyDescent="0.25">
      <c r="A52" s="261"/>
      <c r="B52" s="92"/>
      <c r="C52" s="137"/>
      <c r="D52" s="137"/>
      <c r="E52" s="461"/>
      <c r="F52" s="137"/>
      <c r="G52" s="462"/>
      <c r="H52" s="462"/>
      <c r="I52" s="462"/>
      <c r="J52" s="462"/>
      <c r="K52" s="462"/>
      <c r="L52" s="462"/>
      <c r="M52" s="462"/>
      <c r="N52" s="462"/>
      <c r="O52" s="462"/>
      <c r="P52" s="462"/>
      <c r="Q52" s="462"/>
      <c r="R52" s="462"/>
      <c r="S52" s="462"/>
      <c r="T52" s="462"/>
      <c r="U52" s="462"/>
      <c r="V52" s="462"/>
      <c r="W52" s="463"/>
      <c r="X52" s="463"/>
      <c r="Y52" s="464"/>
      <c r="Z52" s="465"/>
      <c r="AB52" s="331"/>
      <c r="AD52" s="376"/>
      <c r="AE52" s="376"/>
      <c r="AF52" s="376"/>
      <c r="AG52" s="376"/>
    </row>
    <row r="53" spans="1:33" x14ac:dyDescent="0.25">
      <c r="A53" s="261"/>
      <c r="B53" s="247"/>
      <c r="C53" s="247"/>
      <c r="D53" s="247"/>
      <c r="E53" s="247"/>
      <c r="F53" s="247"/>
      <c r="G53" s="247"/>
      <c r="H53" s="247"/>
      <c r="I53" s="247"/>
      <c r="J53" s="247"/>
      <c r="K53" s="247"/>
      <c r="L53" s="247"/>
      <c r="M53" s="247"/>
      <c r="N53" s="247"/>
      <c r="O53" s="247"/>
      <c r="P53" s="247"/>
      <c r="Q53" s="247"/>
      <c r="R53" s="247"/>
      <c r="S53" s="247"/>
      <c r="T53" s="247"/>
      <c r="U53" s="247"/>
      <c r="V53" s="247"/>
      <c r="W53" s="247"/>
      <c r="X53" s="247"/>
      <c r="Y53" s="247"/>
      <c r="Z53" s="247"/>
      <c r="AA53" s="482"/>
      <c r="AB53" s="247"/>
    </row>
    <row r="54" spans="1:33" ht="15.75" x14ac:dyDescent="0.25">
      <c r="A54" s="261"/>
      <c r="B54" s="247"/>
      <c r="C54" s="247"/>
      <c r="D54" s="247"/>
      <c r="E54" s="247"/>
      <c r="F54" s="247"/>
      <c r="G54" s="247"/>
      <c r="H54" s="247"/>
      <c r="I54" s="247"/>
      <c r="J54" s="247"/>
      <c r="K54" s="247"/>
      <c r="L54" s="247"/>
      <c r="M54" s="247"/>
      <c r="N54" s="247"/>
      <c r="O54" s="247"/>
      <c r="P54" s="247"/>
      <c r="Q54" s="247"/>
      <c r="R54" s="247"/>
      <c r="S54" s="247"/>
      <c r="T54" s="247"/>
      <c r="U54" s="249" t="s">
        <v>316</v>
      </c>
      <c r="V54" s="247"/>
      <c r="W54" s="247"/>
      <c r="X54" s="247"/>
      <c r="Y54" s="247"/>
      <c r="Z54" s="247"/>
      <c r="AB54" s="247"/>
    </row>
    <row r="55" spans="1:33" ht="15.75" x14ac:dyDescent="0.25">
      <c r="A55" s="261"/>
      <c r="B55" s="247"/>
      <c r="C55" s="247"/>
      <c r="D55" s="247"/>
      <c r="E55" s="247"/>
      <c r="F55" s="247"/>
      <c r="G55" s="247"/>
      <c r="H55" s="247"/>
      <c r="I55" s="247"/>
      <c r="J55" s="247"/>
      <c r="K55" s="247"/>
      <c r="L55" s="247"/>
      <c r="M55" s="247"/>
      <c r="N55" s="247"/>
      <c r="O55" s="247"/>
      <c r="P55" s="247"/>
      <c r="Q55" s="247"/>
      <c r="R55" s="247"/>
      <c r="S55" s="247"/>
      <c r="T55" s="247"/>
      <c r="U55" s="249" t="s">
        <v>116</v>
      </c>
      <c r="V55" s="247"/>
      <c r="W55" s="247"/>
      <c r="X55" s="247"/>
      <c r="Y55" s="247"/>
      <c r="Z55" s="247"/>
      <c r="AA55" s="247"/>
      <c r="AB55" s="247"/>
    </row>
    <row r="56" spans="1:33" x14ac:dyDescent="0.25">
      <c r="A56" s="261"/>
      <c r="B56" s="247"/>
      <c r="C56" s="247"/>
      <c r="D56" s="247"/>
      <c r="E56" s="247"/>
      <c r="F56" s="247"/>
      <c r="G56" s="247"/>
      <c r="H56" s="247"/>
      <c r="I56" s="247"/>
      <c r="J56" s="247"/>
      <c r="K56" s="247"/>
      <c r="L56" s="247"/>
      <c r="M56" s="247"/>
      <c r="N56" s="247"/>
      <c r="O56" s="247"/>
      <c r="P56" s="247"/>
      <c r="Q56" s="247"/>
      <c r="R56" s="247"/>
      <c r="S56" s="247"/>
      <c r="T56" s="247"/>
      <c r="U56" s="247"/>
      <c r="V56" s="247"/>
      <c r="W56" s="247"/>
      <c r="X56" s="247"/>
      <c r="Y56" s="247"/>
      <c r="Z56" s="247"/>
      <c r="AA56" s="247"/>
      <c r="AB56" s="247"/>
    </row>
    <row r="57" spans="1:33" x14ac:dyDescent="0.25">
      <c r="A57" s="261"/>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row>
    <row r="58" spans="1:33" x14ac:dyDescent="0.25">
      <c r="A58" s="261"/>
      <c r="B58" s="247"/>
      <c r="C58" s="247"/>
      <c r="D58" s="247"/>
      <c r="E58" s="247"/>
      <c r="F58" s="247"/>
      <c r="G58" s="247"/>
      <c r="H58" s="247"/>
      <c r="I58" s="247"/>
      <c r="J58" s="247"/>
      <c r="K58" s="247"/>
      <c r="L58" s="247"/>
      <c r="M58" s="247"/>
      <c r="N58" s="247"/>
      <c r="O58" s="247"/>
      <c r="P58" s="247"/>
      <c r="Q58" s="247"/>
      <c r="R58" s="247"/>
      <c r="S58" s="247"/>
      <c r="T58" s="247"/>
      <c r="U58" s="247"/>
      <c r="V58" s="247"/>
      <c r="W58" s="247"/>
      <c r="X58" s="247"/>
      <c r="Y58" s="247"/>
      <c r="Z58" s="247"/>
      <c r="AA58" s="247"/>
      <c r="AB58" s="247"/>
    </row>
    <row r="59" spans="1:33" ht="15.75" x14ac:dyDescent="0.25">
      <c r="A59" s="261"/>
      <c r="B59" s="247"/>
      <c r="C59" s="247"/>
      <c r="D59" s="247"/>
      <c r="E59" s="247"/>
      <c r="F59" s="247"/>
      <c r="G59" s="247"/>
      <c r="H59" s="247"/>
      <c r="I59" s="247"/>
      <c r="J59" s="247"/>
      <c r="K59" s="247"/>
      <c r="L59" s="247"/>
      <c r="M59" s="247"/>
      <c r="N59" s="247"/>
      <c r="O59" s="247"/>
      <c r="P59" s="247"/>
      <c r="Q59" s="247"/>
      <c r="R59" s="247"/>
      <c r="S59" s="247"/>
      <c r="T59" s="247"/>
      <c r="U59" s="466"/>
      <c r="V59" s="466"/>
      <c r="W59" s="466"/>
      <c r="X59" s="466"/>
      <c r="Y59" s="247"/>
      <c r="Z59" s="247"/>
      <c r="AA59" s="247"/>
      <c r="AB59" s="247"/>
    </row>
    <row r="60" spans="1:33" ht="15.75" x14ac:dyDescent="0.25">
      <c r="A60" s="261"/>
      <c r="B60" s="247"/>
      <c r="C60" s="247"/>
      <c r="D60" s="247"/>
      <c r="E60" s="247"/>
      <c r="F60" s="247"/>
      <c r="G60" s="247"/>
      <c r="H60" s="247"/>
      <c r="I60" s="247"/>
      <c r="J60" s="247"/>
      <c r="K60" s="247"/>
      <c r="L60" s="247"/>
      <c r="M60" s="247"/>
      <c r="N60" s="247"/>
      <c r="O60" s="247"/>
      <c r="P60" s="247"/>
      <c r="Q60" s="247"/>
      <c r="R60" s="247"/>
      <c r="S60" s="247"/>
      <c r="T60" s="247"/>
      <c r="U60" s="248" t="s">
        <v>161</v>
      </c>
      <c r="V60" s="247"/>
      <c r="W60" s="247"/>
      <c r="X60" s="247"/>
      <c r="Y60" s="247"/>
      <c r="Z60" s="247"/>
      <c r="AA60" s="247"/>
      <c r="AB60" s="247"/>
    </row>
    <row r="61" spans="1:33" ht="15.75" thickBot="1" x14ac:dyDescent="0.3">
      <c r="A61" s="261"/>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row>
    <row r="62" spans="1:33" ht="18.75" customHeight="1" thickBot="1" x14ac:dyDescent="0.3">
      <c r="A62" s="261"/>
      <c r="B62" s="32"/>
      <c r="C62" s="33"/>
      <c r="D62" s="33"/>
      <c r="E62" s="32"/>
      <c r="F62" s="32"/>
      <c r="G62" s="239" t="s">
        <v>18</v>
      </c>
      <c r="H62" s="240" t="s">
        <v>118</v>
      </c>
      <c r="I62" s="467" t="s">
        <v>240</v>
      </c>
      <c r="J62" s="468"/>
      <c r="K62" s="468"/>
      <c r="L62" s="468"/>
      <c r="M62" s="468"/>
      <c r="N62" s="468"/>
      <c r="O62" s="468"/>
      <c r="P62" s="468"/>
      <c r="Q62" s="468"/>
      <c r="R62" s="468"/>
      <c r="S62" s="468"/>
      <c r="T62" s="468"/>
      <c r="U62" s="468"/>
      <c r="V62" s="469"/>
      <c r="W62" s="912" t="s">
        <v>315</v>
      </c>
      <c r="X62" s="32"/>
      <c r="Y62" s="32"/>
      <c r="Z62" s="33"/>
      <c r="AA62" s="32"/>
      <c r="AB62" s="32"/>
    </row>
    <row r="63" spans="1:33" ht="24" customHeight="1" thickTop="1" thickBot="1" x14ac:dyDescent="0.3">
      <c r="A63" s="261"/>
      <c r="B63" s="32"/>
      <c r="C63" s="185" t="s">
        <v>139</v>
      </c>
      <c r="D63" s="33"/>
      <c r="E63" s="32"/>
      <c r="F63" s="915" t="s">
        <v>134</v>
      </c>
      <c r="G63" s="231">
        <v>1</v>
      </c>
      <c r="H63" s="356" t="s">
        <v>119</v>
      </c>
      <c r="I63" s="952" t="s">
        <v>506</v>
      </c>
      <c r="J63" s="953"/>
      <c r="K63" s="953"/>
      <c r="L63" s="953"/>
      <c r="M63" s="953"/>
      <c r="N63" s="953"/>
      <c r="O63" s="953"/>
      <c r="P63" s="953"/>
      <c r="Q63" s="953"/>
      <c r="R63" s="953"/>
      <c r="S63" s="953"/>
      <c r="T63" s="953"/>
      <c r="U63" s="953"/>
      <c r="V63" s="954"/>
      <c r="W63" s="913"/>
      <c r="X63" s="32"/>
      <c r="Y63" s="32"/>
      <c r="Z63" s="33"/>
      <c r="AA63" s="32"/>
      <c r="AB63" s="32"/>
    </row>
    <row r="64" spans="1:33" ht="24" customHeight="1" thickBot="1" x14ac:dyDescent="0.3">
      <c r="A64" s="261"/>
      <c r="B64" s="32"/>
      <c r="C64" s="187" t="s">
        <v>146</v>
      </c>
      <c r="D64" s="187"/>
      <c r="E64" s="32"/>
      <c r="F64" s="916"/>
      <c r="G64" s="232">
        <v>2</v>
      </c>
      <c r="H64" s="357" t="s">
        <v>120</v>
      </c>
      <c r="I64" s="955" t="s">
        <v>507</v>
      </c>
      <c r="J64" s="956"/>
      <c r="K64" s="956"/>
      <c r="L64" s="956"/>
      <c r="M64" s="956"/>
      <c r="N64" s="956"/>
      <c r="O64" s="956"/>
      <c r="P64" s="956"/>
      <c r="Q64" s="956"/>
      <c r="R64" s="956"/>
      <c r="S64" s="956"/>
      <c r="T64" s="956"/>
      <c r="U64" s="956"/>
      <c r="V64" s="957"/>
      <c r="W64" s="913"/>
      <c r="X64" s="32"/>
      <c r="Y64" s="32"/>
      <c r="Z64" s="33"/>
      <c r="AA64" s="32"/>
      <c r="AB64" s="32"/>
    </row>
    <row r="65" spans="1:28" ht="18.75" customHeight="1" thickBot="1" x14ac:dyDescent="0.3">
      <c r="A65" s="261"/>
      <c r="B65" s="32"/>
      <c r="C65" s="187" t="s">
        <v>147</v>
      </c>
      <c r="D65" s="187"/>
      <c r="E65" s="32"/>
      <c r="F65" s="916"/>
      <c r="G65" s="232">
        <v>3</v>
      </c>
      <c r="H65" s="358" t="s">
        <v>121</v>
      </c>
      <c r="I65" s="955" t="s">
        <v>508</v>
      </c>
      <c r="J65" s="956"/>
      <c r="K65" s="956"/>
      <c r="L65" s="956"/>
      <c r="M65" s="956"/>
      <c r="N65" s="956"/>
      <c r="O65" s="956"/>
      <c r="P65" s="956"/>
      <c r="Q65" s="956"/>
      <c r="R65" s="956"/>
      <c r="S65" s="956"/>
      <c r="T65" s="956"/>
      <c r="U65" s="956"/>
      <c r="V65" s="957"/>
      <c r="W65" s="913"/>
      <c r="X65" s="32"/>
      <c r="Y65" s="32"/>
      <c r="Z65" s="33"/>
      <c r="AA65" s="32"/>
      <c r="AB65" s="32"/>
    </row>
    <row r="66" spans="1:28" ht="18.75" customHeight="1" thickBot="1" x14ac:dyDescent="0.3">
      <c r="A66" s="261"/>
      <c r="B66" s="32"/>
      <c r="C66" s="215" t="s">
        <v>115</v>
      </c>
      <c r="D66" s="187"/>
      <c r="E66" s="32"/>
      <c r="F66" s="916"/>
      <c r="G66" s="232">
        <v>4</v>
      </c>
      <c r="H66" s="357" t="s">
        <v>122</v>
      </c>
      <c r="I66" s="955" t="s">
        <v>509</v>
      </c>
      <c r="J66" s="956"/>
      <c r="K66" s="956"/>
      <c r="L66" s="956"/>
      <c r="M66" s="956"/>
      <c r="N66" s="956"/>
      <c r="O66" s="956"/>
      <c r="P66" s="956"/>
      <c r="Q66" s="956"/>
      <c r="R66" s="956"/>
      <c r="S66" s="956"/>
      <c r="T66" s="956"/>
      <c r="U66" s="956"/>
      <c r="V66" s="957"/>
      <c r="W66" s="913"/>
      <c r="X66" s="32"/>
      <c r="Y66" s="32"/>
      <c r="Z66" s="33"/>
      <c r="AA66" s="32"/>
      <c r="AB66" s="32"/>
    </row>
    <row r="67" spans="1:28" ht="18.75" customHeight="1" x14ac:dyDescent="0.25">
      <c r="A67" s="261"/>
      <c r="B67" s="32"/>
      <c r="C67" s="32"/>
      <c r="D67" s="32"/>
      <c r="E67" s="32"/>
      <c r="F67" s="916"/>
      <c r="G67" s="232">
        <v>5</v>
      </c>
      <c r="H67" s="358" t="s">
        <v>123</v>
      </c>
      <c r="I67" s="924"/>
      <c r="J67" s="925"/>
      <c r="K67" s="925"/>
      <c r="L67" s="925"/>
      <c r="M67" s="925"/>
      <c r="N67" s="925"/>
      <c r="O67" s="925"/>
      <c r="P67" s="925"/>
      <c r="Q67" s="925"/>
      <c r="R67" s="925"/>
      <c r="S67" s="925"/>
      <c r="T67" s="925"/>
      <c r="U67" s="925"/>
      <c r="V67" s="926"/>
      <c r="W67" s="913"/>
      <c r="X67" s="32"/>
      <c r="Y67" s="32"/>
      <c r="Z67" s="33"/>
      <c r="AA67" s="32"/>
      <c r="AB67" s="32"/>
    </row>
    <row r="68" spans="1:28" ht="18.75" customHeight="1" x14ac:dyDescent="0.25">
      <c r="A68" s="261"/>
      <c r="B68" s="32"/>
      <c r="C68" s="32"/>
      <c r="D68" s="32"/>
      <c r="E68" s="32"/>
      <c r="F68" s="916"/>
      <c r="G68" s="232">
        <v>6</v>
      </c>
      <c r="H68" s="357" t="s">
        <v>124</v>
      </c>
      <c r="I68" s="924"/>
      <c r="J68" s="925"/>
      <c r="K68" s="925"/>
      <c r="L68" s="925"/>
      <c r="M68" s="925"/>
      <c r="N68" s="925"/>
      <c r="O68" s="925"/>
      <c r="P68" s="925"/>
      <c r="Q68" s="925"/>
      <c r="R68" s="925"/>
      <c r="S68" s="925"/>
      <c r="T68" s="925"/>
      <c r="U68" s="925"/>
      <c r="V68" s="926"/>
      <c r="W68" s="913"/>
      <c r="X68" s="32"/>
      <c r="Y68" s="32"/>
      <c r="Z68" s="33"/>
      <c r="AA68" s="32"/>
      <c r="AB68" s="32"/>
    </row>
    <row r="69" spans="1:28" ht="18.75" customHeight="1" x14ac:dyDescent="0.25">
      <c r="A69" s="261"/>
      <c r="B69" s="32"/>
      <c r="C69" s="32"/>
      <c r="D69" s="32"/>
      <c r="E69" s="32"/>
      <c r="F69" s="916"/>
      <c r="G69" s="232">
        <v>7</v>
      </c>
      <c r="H69" s="358" t="s">
        <v>125</v>
      </c>
      <c r="I69" s="924"/>
      <c r="J69" s="925"/>
      <c r="K69" s="925"/>
      <c r="L69" s="925"/>
      <c r="M69" s="925"/>
      <c r="N69" s="925"/>
      <c r="O69" s="925"/>
      <c r="P69" s="925"/>
      <c r="Q69" s="925"/>
      <c r="R69" s="925"/>
      <c r="S69" s="925"/>
      <c r="T69" s="925"/>
      <c r="U69" s="925"/>
      <c r="V69" s="926"/>
      <c r="W69" s="913"/>
      <c r="X69" s="32"/>
      <c r="Y69" s="32"/>
      <c r="Z69" s="33"/>
      <c r="AA69" s="32"/>
      <c r="AB69" s="32"/>
    </row>
    <row r="70" spans="1:28" ht="18.75" customHeight="1" thickBot="1" x14ac:dyDescent="0.3">
      <c r="A70" s="261"/>
      <c r="B70" s="32"/>
      <c r="C70" s="32"/>
      <c r="D70" s="32"/>
      <c r="E70" s="32"/>
      <c r="F70" s="917"/>
      <c r="G70" s="233">
        <v>8</v>
      </c>
      <c r="H70" s="359" t="s">
        <v>126</v>
      </c>
      <c r="I70" s="927"/>
      <c r="J70" s="928"/>
      <c r="K70" s="928"/>
      <c r="L70" s="928"/>
      <c r="M70" s="928"/>
      <c r="N70" s="928"/>
      <c r="O70" s="928"/>
      <c r="P70" s="928"/>
      <c r="Q70" s="928"/>
      <c r="R70" s="928"/>
      <c r="S70" s="928"/>
      <c r="T70" s="928"/>
      <c r="U70" s="928"/>
      <c r="V70" s="929"/>
      <c r="W70" s="914"/>
      <c r="X70" s="32"/>
      <c r="Y70" s="32"/>
      <c r="Z70" s="33"/>
      <c r="AA70" s="32"/>
      <c r="AB70" s="32"/>
    </row>
    <row r="71" spans="1:28" x14ac:dyDescent="0.25">
      <c r="B71" s="4"/>
      <c r="C71" s="4"/>
      <c r="D71" s="4"/>
      <c r="E71" s="4"/>
      <c r="F71" s="4"/>
      <c r="G71" s="6"/>
      <c r="H71" s="6"/>
      <c r="I71" s="6"/>
      <c r="J71" s="6"/>
      <c r="K71" s="6"/>
      <c r="L71" s="6"/>
      <c r="M71" s="4"/>
      <c r="N71" s="4"/>
      <c r="O71" s="4"/>
      <c r="P71" s="4"/>
      <c r="Q71" s="4"/>
      <c r="R71" s="4"/>
      <c r="S71" s="4"/>
      <c r="T71" s="4"/>
      <c r="U71" s="4"/>
      <c r="V71" s="4"/>
      <c r="W71" s="4"/>
      <c r="X71" s="4"/>
      <c r="Y71" s="4"/>
      <c r="Z71" s="6"/>
      <c r="AA71" s="4"/>
      <c r="AB71" s="4"/>
    </row>
  </sheetData>
  <sheetProtection autoFilter="0"/>
  <autoFilter ref="E8:E51" xr:uid="{00000000-0009-0000-0000-000025000000}"/>
  <mergeCells count="24">
    <mergeCell ref="Z7:Z8"/>
    <mergeCell ref="AA7:AA8"/>
    <mergeCell ref="AB7:AB8"/>
    <mergeCell ref="W62:W70"/>
    <mergeCell ref="F63:F70"/>
    <mergeCell ref="I63:V63"/>
    <mergeCell ref="I64:V64"/>
    <mergeCell ref="I65:V65"/>
    <mergeCell ref="I66:V66"/>
    <mergeCell ref="I67:V67"/>
    <mergeCell ref="I68:V68"/>
    <mergeCell ref="I69:V69"/>
    <mergeCell ref="I70:V70"/>
    <mergeCell ref="O7:V7"/>
    <mergeCell ref="E2:E3"/>
    <mergeCell ref="G2:AB2"/>
    <mergeCell ref="G3:AB3"/>
    <mergeCell ref="G4:AB4"/>
    <mergeCell ref="G5:AB5"/>
    <mergeCell ref="B7:B8"/>
    <mergeCell ref="C7:C8"/>
    <mergeCell ref="D7:D8"/>
    <mergeCell ref="E7:E8"/>
    <mergeCell ref="G7:N7"/>
  </mergeCells>
  <conditionalFormatting sqref="Y51 B11:B49 C41:E51 B10:F10 F41:F49 Y37:Y49 W10:X51 AA10:AB51 AD10:AG51 C11:F40">
    <cfRule type="expression" dxfId="97" priority="7">
      <formula>AND($B10&lt;&gt;"",$B11="")</formula>
    </cfRule>
    <cfRule type="expression" dxfId="96" priority="8">
      <formula>$B10=""</formula>
    </cfRule>
  </conditionalFormatting>
  <conditionalFormatting sqref="AA11:AA51">
    <cfRule type="expression" dxfId="95" priority="9">
      <formula>AND($B10&lt;&gt;"",$B11="")</formula>
    </cfRule>
  </conditionalFormatting>
  <conditionalFormatting sqref="G52:V52">
    <cfRule type="expression" dxfId="94" priority="6">
      <formula>COUNTIF($G52:$N52,G52)&gt;1</formula>
    </cfRule>
  </conditionalFormatting>
  <conditionalFormatting sqref="B51 B52:Z52 AB52">
    <cfRule type="expression" dxfId="93" priority="10">
      <formula>AND($B51&lt;&gt;"",$B53="")</formula>
    </cfRule>
    <cfRule type="expression" dxfId="92" priority="11">
      <formula>$B51=""</formula>
    </cfRule>
  </conditionalFormatting>
  <conditionalFormatting sqref="AD52:AG52">
    <cfRule type="expression" dxfId="91" priority="12">
      <formula>AND($B51&lt;&gt;"",$B53="")</formula>
    </cfRule>
    <cfRule type="expression" dxfId="90" priority="13">
      <formula>$B51=""</formula>
    </cfRule>
  </conditionalFormatting>
  <conditionalFormatting sqref="B50 F50:F51 Y50">
    <cfRule type="expression" dxfId="89" priority="14">
      <formula>AND($B50&lt;&gt;"",#REF!="")</formula>
    </cfRule>
    <cfRule type="expression" dxfId="88" priority="15">
      <formula>$B50=""</formula>
    </cfRule>
  </conditionalFormatting>
  <conditionalFormatting sqref="G33:V51 K10:N32 S10:V32">
    <cfRule type="cellIs" dxfId="87" priority="4" operator="lessThan">
      <formula>76</formula>
    </cfRule>
  </conditionalFormatting>
  <conditionalFormatting sqref="Z10:Z51">
    <cfRule type="cellIs" dxfId="86" priority="3" operator="lessThan">
      <formula>76</formula>
    </cfRule>
  </conditionalFormatting>
  <conditionalFormatting sqref="G10:R32">
    <cfRule type="cellIs" dxfId="85" priority="2" operator="lessThan">
      <formula>76</formula>
    </cfRule>
  </conditionalFormatting>
  <conditionalFormatting sqref="Z28:Z32">
    <cfRule type="cellIs" dxfId="84" priority="1" operator="lessThan">
      <formula>76</formula>
    </cfRule>
  </conditionalFormatting>
  <dataValidations count="6">
    <dataValidation allowBlank="1" showInputMessage="1" showErrorMessage="1" prompt="Bobot Nilai" sqref="W6:Y6" xr:uid="{00000000-0002-0000-2500-000000000000}"/>
    <dataValidation allowBlank="1" showInputMessage="1" showErrorMessage="1" prompt="Mohon diisi Bobot Nilai" sqref="Y8 W8" xr:uid="{00000000-0002-0000-2500-000001000000}"/>
    <dataValidation allowBlank="1" showInputMessage="1" showErrorMessage="1" prompt="Mohon diisi Bobot Nilai. Jika tidak Melakukan penilaian Sumatif silahkan tulis Bobot Nilai 0" sqref="X8" xr:uid="{00000000-0002-0000-2500-000002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37:H52 K10:N52 I33:J52" xr:uid="{00000000-0002-0000-2500-000003000000}">
      <formula1>AND(G10&gt;0,G10&lt;=101,COUNTIF($G10:$N10,G10)=1)</formula1>
    </dataValidation>
    <dataValidation type="custom" allowBlank="1" showInputMessage="1" showErrorMessage="1" error="Ada nilai yang sama Bro!" prompt="JIKA ADA NILAI SUMATIF YANG SAMA, MAKA NILAI SUMATIF YG LAIN DITAMBAH angka 1-4 dibelakang koma. Misalnya 82 dan 82,2" sqref="T10:V52 O37:S52" xr:uid="{00000000-0002-0000-2500-000004000000}">
      <formula1>AND(O10&gt;0,O10&lt;=101,COUNTIF($O10:$V10,O10)=1)</formula1>
    </dataValidation>
    <dataValidation type="whole" allowBlank="1" showInputMessage="1" showErrorMessage="1" errorTitle="Petunjuk" error="Nilai 0-100" prompt="Isikan Nilai Sumatif Akhir Semester Siswa" sqref="Y37:Y52" xr:uid="{00000000-0002-0000-2500-000005000000}">
      <formula1>0</formula1>
      <formula2>100</formula2>
    </dataValidation>
  </dataValidations>
  <hyperlinks>
    <hyperlink ref="W62:W70" location="AKA!G9" display="          KEMBALI KE ATAS" xr:uid="{00000000-0004-0000-2500-000000000000}"/>
    <hyperlink ref="E5" location="AKA!I62" display="KLIK DISINI UNTUK MENULIS TUJUAN PEMBELAJARAN" xr:uid="{00000000-0004-0000-2500-000001000000}"/>
  </hyperlinks>
  <printOptions horizontalCentered="1"/>
  <pageMargins left="0.15748031496062992" right="0.11811023622047245" top="0.98425196850393704" bottom="0.31496062992125984" header="0.31496062992125984" footer="0.15748031496062992"/>
  <pageSetup paperSize="10000" scale="70" orientation="landscape" horizontalDpi="0" verticalDpi="0"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AI71"/>
  <sheetViews>
    <sheetView zoomScaleNormal="100" workbookViewId="0">
      <pane xSplit="6" ySplit="8" topLeftCell="G30" activePane="bottomRight" state="frozen"/>
      <selection pane="topRight" activeCell="G1" sqref="G1"/>
      <selection pane="bottomLeft" activeCell="A8" sqref="A8"/>
      <selection pane="bottomRight" activeCell="Z10" sqref="Z10:Z32"/>
    </sheetView>
  </sheetViews>
  <sheetFormatPr defaultColWidth="9.140625" defaultRowHeight="15" x14ac:dyDescent="0.25"/>
  <cols>
    <col min="1" max="1" width="1.7109375" style="7" customWidth="1"/>
    <col min="2" max="2" width="3.85546875" style="7" customWidth="1"/>
    <col min="3" max="3" width="5.7109375" style="7" customWidth="1"/>
    <col min="4" max="4" width="13.5703125" style="7" customWidth="1"/>
    <col min="5" max="5" width="30.42578125" style="7" customWidth="1"/>
    <col min="6" max="22" width="4" style="7" customWidth="1"/>
    <col min="23" max="25" width="5.28515625" style="7" customWidth="1"/>
    <col min="26" max="26" width="6.42578125" style="7" customWidth="1"/>
    <col min="27" max="28" width="36.7109375" style="7" customWidth="1"/>
    <col min="29" max="29" width="5.7109375" style="7" customWidth="1"/>
    <col min="30" max="16384" width="9.140625" style="7"/>
  </cols>
  <sheetData>
    <row r="1" spans="1:35" x14ac:dyDescent="0.25">
      <c r="A1" s="260"/>
      <c r="B1" s="260"/>
      <c r="C1" s="260"/>
      <c r="D1" s="260"/>
      <c r="E1" s="260"/>
      <c r="F1" s="260"/>
      <c r="G1" s="260"/>
      <c r="H1" s="260"/>
      <c r="I1" s="260"/>
      <c r="J1" s="260"/>
      <c r="K1" s="260"/>
      <c r="L1" s="260"/>
      <c r="M1" s="260"/>
      <c r="N1" s="260"/>
      <c r="O1" s="260"/>
      <c r="P1" s="260"/>
      <c r="Q1" s="260"/>
      <c r="R1" s="260"/>
      <c r="S1" s="260"/>
      <c r="T1" s="260"/>
      <c r="U1" s="260"/>
      <c r="V1" s="260"/>
      <c r="W1" s="260"/>
      <c r="X1" s="260"/>
      <c r="Y1" s="260"/>
      <c r="Z1" s="260"/>
      <c r="AA1" s="260"/>
      <c r="AB1" s="260"/>
    </row>
    <row r="2" spans="1:35" ht="28.5" customHeight="1" x14ac:dyDescent="0.25">
      <c r="A2" s="261"/>
      <c r="B2" s="485"/>
      <c r="C2" s="486"/>
      <c r="D2" s="486"/>
      <c r="E2" s="901" t="s">
        <v>309</v>
      </c>
      <c r="F2" s="487"/>
      <c r="G2" s="903" t="s">
        <v>279</v>
      </c>
      <c r="H2" s="903"/>
      <c r="I2" s="903"/>
      <c r="J2" s="903"/>
      <c r="K2" s="903"/>
      <c r="L2" s="903"/>
      <c r="M2" s="903"/>
      <c r="N2" s="903"/>
      <c r="O2" s="903"/>
      <c r="P2" s="903"/>
      <c r="Q2" s="903"/>
      <c r="R2" s="903"/>
      <c r="S2" s="903"/>
      <c r="T2" s="903"/>
      <c r="U2" s="903"/>
      <c r="V2" s="903"/>
      <c r="W2" s="903"/>
      <c r="X2" s="903"/>
      <c r="Y2" s="903"/>
      <c r="Z2" s="903"/>
      <c r="AA2" s="903"/>
      <c r="AB2" s="904"/>
    </row>
    <row r="3" spans="1:35" ht="21" thickBot="1" x14ac:dyDescent="0.3">
      <c r="A3" s="261"/>
      <c r="B3" s="488"/>
      <c r="C3" s="489"/>
      <c r="D3" s="489"/>
      <c r="E3" s="902"/>
      <c r="F3" s="454"/>
      <c r="G3" s="905" t="str">
        <f>Data!C20</f>
        <v>2024 / 2025</v>
      </c>
      <c r="H3" s="905"/>
      <c r="I3" s="905"/>
      <c r="J3" s="905"/>
      <c r="K3" s="905"/>
      <c r="L3" s="905"/>
      <c r="M3" s="905"/>
      <c r="N3" s="905"/>
      <c r="O3" s="905"/>
      <c r="P3" s="905"/>
      <c r="Q3" s="905"/>
      <c r="R3" s="905"/>
      <c r="S3" s="905"/>
      <c r="T3" s="905"/>
      <c r="U3" s="905"/>
      <c r="V3" s="905"/>
      <c r="W3" s="905"/>
      <c r="X3" s="905"/>
      <c r="Y3" s="905"/>
      <c r="Z3" s="905"/>
      <c r="AA3" s="905"/>
      <c r="AB3" s="906"/>
    </row>
    <row r="4" spans="1:35" ht="34.5" thickBot="1" x14ac:dyDescent="0.3">
      <c r="A4" s="261"/>
      <c r="B4" s="490"/>
      <c r="C4" s="491"/>
      <c r="D4" s="491"/>
      <c r="E4" s="455" t="s">
        <v>310</v>
      </c>
      <c r="F4" s="456"/>
      <c r="G4" s="907" t="str">
        <f>Menu!B9</f>
        <v>Ilmu Pengetahuan Sosial</v>
      </c>
      <c r="H4" s="907"/>
      <c r="I4" s="907"/>
      <c r="J4" s="907"/>
      <c r="K4" s="907"/>
      <c r="L4" s="907"/>
      <c r="M4" s="907"/>
      <c r="N4" s="907"/>
      <c r="O4" s="907"/>
      <c r="P4" s="907"/>
      <c r="Q4" s="907"/>
      <c r="R4" s="907"/>
      <c r="S4" s="907"/>
      <c r="T4" s="907"/>
      <c r="U4" s="907"/>
      <c r="V4" s="907"/>
      <c r="W4" s="907"/>
      <c r="X4" s="907"/>
      <c r="Y4" s="907"/>
      <c r="Z4" s="907"/>
      <c r="AA4" s="907"/>
      <c r="AB4" s="908"/>
    </row>
    <row r="5" spans="1:35" ht="34.5" customHeight="1" thickBot="1" x14ac:dyDescent="0.3">
      <c r="A5" s="261"/>
      <c r="B5" s="492"/>
      <c r="C5" s="493"/>
      <c r="D5" s="494"/>
      <c r="E5" s="457" t="s">
        <v>311</v>
      </c>
      <c r="F5" s="458"/>
      <c r="G5" s="905" t="s">
        <v>452</v>
      </c>
      <c r="H5" s="905"/>
      <c r="I5" s="905"/>
      <c r="J5" s="905"/>
      <c r="K5" s="905"/>
      <c r="L5" s="905"/>
      <c r="M5" s="905"/>
      <c r="N5" s="905"/>
      <c r="O5" s="905"/>
      <c r="P5" s="905"/>
      <c r="Q5" s="905"/>
      <c r="R5" s="905"/>
      <c r="S5" s="905"/>
      <c r="T5" s="905"/>
      <c r="U5" s="905"/>
      <c r="V5" s="905"/>
      <c r="W5" s="905"/>
      <c r="X5" s="905"/>
      <c r="Y5" s="905"/>
      <c r="Z5" s="905"/>
      <c r="AA5" s="905"/>
      <c r="AB5" s="906"/>
    </row>
    <row r="6" spans="1:35" s="179" customFormat="1" ht="20.25" x14ac:dyDescent="0.25">
      <c r="A6" s="261"/>
      <c r="B6" s="495"/>
      <c r="C6" s="496"/>
      <c r="D6" s="496"/>
      <c r="E6" s="496"/>
      <c r="F6" s="496"/>
      <c r="G6" s="497">
        <f t="shared" ref="G6:L6" si="0">IF(COUNT(G10:G51)&gt;0,1,"")</f>
        <v>1</v>
      </c>
      <c r="H6" s="497">
        <f t="shared" si="0"/>
        <v>1</v>
      </c>
      <c r="I6" s="497">
        <f t="shared" si="0"/>
        <v>1</v>
      </c>
      <c r="J6" s="497" t="str">
        <f t="shared" si="0"/>
        <v/>
      </c>
      <c r="K6" s="497" t="str">
        <f t="shared" si="0"/>
        <v/>
      </c>
      <c r="L6" s="497" t="str">
        <f t="shared" si="0"/>
        <v/>
      </c>
      <c r="M6" s="497"/>
      <c r="N6" s="497"/>
      <c r="O6" s="497">
        <f t="shared" ref="O6:T6" si="1">IF(COUNT(O10:O51)&gt;0,1,"")</f>
        <v>1</v>
      </c>
      <c r="P6" s="497">
        <f t="shared" si="1"/>
        <v>1</v>
      </c>
      <c r="Q6" s="497">
        <f t="shared" si="1"/>
        <v>1</v>
      </c>
      <c r="R6" s="497" t="str">
        <f t="shared" si="1"/>
        <v/>
      </c>
      <c r="S6" s="497" t="str">
        <f t="shared" si="1"/>
        <v/>
      </c>
      <c r="T6" s="497" t="str">
        <f t="shared" si="1"/>
        <v/>
      </c>
      <c r="U6" s="497"/>
      <c r="V6" s="497"/>
      <c r="W6" s="498">
        <f>SUM(G6:N6)</f>
        <v>3</v>
      </c>
      <c r="X6" s="498">
        <f>SUM(O6:V6)</f>
        <v>3</v>
      </c>
      <c r="Y6" s="498">
        <f>SUM(W8:Y8)</f>
        <v>3</v>
      </c>
      <c r="Z6" s="499"/>
      <c r="AA6" s="499"/>
      <c r="AB6" s="500"/>
    </row>
    <row r="7" spans="1:35" ht="33" customHeight="1" thickBot="1" x14ac:dyDescent="0.3">
      <c r="A7" s="261"/>
      <c r="B7" s="899" t="s">
        <v>0</v>
      </c>
      <c r="C7" s="899" t="s">
        <v>68</v>
      </c>
      <c r="D7" s="899" t="s">
        <v>69</v>
      </c>
      <c r="E7" s="899" t="s">
        <v>1</v>
      </c>
      <c r="F7" s="513" t="s">
        <v>14</v>
      </c>
      <c r="G7" s="900" t="s">
        <v>134</v>
      </c>
      <c r="H7" s="900"/>
      <c r="I7" s="900"/>
      <c r="J7" s="900"/>
      <c r="K7" s="900"/>
      <c r="L7" s="900"/>
      <c r="M7" s="900"/>
      <c r="N7" s="900"/>
      <c r="O7" s="930" t="s">
        <v>135</v>
      </c>
      <c r="P7" s="930"/>
      <c r="Q7" s="930"/>
      <c r="R7" s="930"/>
      <c r="S7" s="930"/>
      <c r="T7" s="930"/>
      <c r="U7" s="930"/>
      <c r="V7" s="930"/>
      <c r="W7" s="504" t="s">
        <v>312</v>
      </c>
      <c r="X7" s="504" t="s">
        <v>313</v>
      </c>
      <c r="Y7" s="504" t="s">
        <v>314</v>
      </c>
      <c r="Z7" s="909" t="s">
        <v>80</v>
      </c>
      <c r="AA7" s="910" t="s">
        <v>144</v>
      </c>
      <c r="AB7" s="911" t="s">
        <v>145</v>
      </c>
    </row>
    <row r="8" spans="1:35" ht="15.75" thickBot="1" x14ac:dyDescent="0.3">
      <c r="A8" s="261"/>
      <c r="B8" s="899"/>
      <c r="C8" s="899"/>
      <c r="D8" s="899"/>
      <c r="E8" s="899"/>
      <c r="F8" s="505"/>
      <c r="G8" s="506" t="str">
        <f>H63</f>
        <v>TP-1</v>
      </c>
      <c r="H8" s="506" t="str">
        <f>H64</f>
        <v>TP-2</v>
      </c>
      <c r="I8" s="506" t="str">
        <f>H65</f>
        <v>TP-3</v>
      </c>
      <c r="J8" s="506" t="str">
        <f>H66</f>
        <v>TP-4</v>
      </c>
      <c r="K8" s="506" t="str">
        <f>H67</f>
        <v>TP-5</v>
      </c>
      <c r="L8" s="506" t="str">
        <f>H68</f>
        <v>TP-6</v>
      </c>
      <c r="M8" s="506" t="str">
        <f>H69</f>
        <v>TP-7</v>
      </c>
      <c r="N8" s="506" t="str">
        <f>H70</f>
        <v>TP-8</v>
      </c>
      <c r="O8" s="507" t="s">
        <v>148</v>
      </c>
      <c r="P8" s="507" t="s">
        <v>149</v>
      </c>
      <c r="Q8" s="507" t="s">
        <v>150</v>
      </c>
      <c r="R8" s="507" t="s">
        <v>151</v>
      </c>
      <c r="S8" s="507" t="s">
        <v>152</v>
      </c>
      <c r="T8" s="507" t="s">
        <v>153</v>
      </c>
      <c r="U8" s="507" t="s">
        <v>154</v>
      </c>
      <c r="V8" s="507" t="s">
        <v>155</v>
      </c>
      <c r="W8" s="508">
        <v>1</v>
      </c>
      <c r="X8" s="508">
        <v>1</v>
      </c>
      <c r="Y8" s="508">
        <v>1</v>
      </c>
      <c r="Z8" s="909"/>
      <c r="AA8" s="910"/>
      <c r="AB8" s="911"/>
      <c r="AD8" s="459"/>
      <c r="AE8" s="459"/>
      <c r="AF8" s="459"/>
      <c r="AG8" s="459"/>
    </row>
    <row r="9" spans="1:35" ht="15.75" thickBot="1" x14ac:dyDescent="0.3">
      <c r="A9" s="261"/>
      <c r="B9" s="549">
        <v>1</v>
      </c>
      <c r="C9" s="549">
        <v>2</v>
      </c>
      <c r="D9" s="549">
        <v>3</v>
      </c>
      <c r="E9" s="549">
        <v>4</v>
      </c>
      <c r="F9" s="549">
        <v>5</v>
      </c>
      <c r="G9" s="587">
        <v>6</v>
      </c>
      <c r="H9" s="587">
        <v>7</v>
      </c>
      <c r="I9" s="587">
        <v>8</v>
      </c>
      <c r="J9" s="587">
        <v>9</v>
      </c>
      <c r="K9" s="587">
        <v>10</v>
      </c>
      <c r="L9" s="587">
        <v>11</v>
      </c>
      <c r="M9" s="587">
        <v>12</v>
      </c>
      <c r="N9" s="587">
        <v>13</v>
      </c>
      <c r="O9" s="587">
        <v>14</v>
      </c>
      <c r="P9" s="587">
        <v>15</v>
      </c>
      <c r="Q9" s="587">
        <v>16</v>
      </c>
      <c r="R9" s="549">
        <v>17</v>
      </c>
      <c r="S9" s="549">
        <v>18</v>
      </c>
      <c r="T9" s="549">
        <v>19</v>
      </c>
      <c r="U9" s="549">
        <v>20</v>
      </c>
      <c r="V9" s="549">
        <v>21</v>
      </c>
      <c r="W9" s="549">
        <v>22</v>
      </c>
      <c r="X9" s="549">
        <v>23</v>
      </c>
      <c r="Y9" s="587">
        <v>24</v>
      </c>
      <c r="Z9" s="549">
        <v>25</v>
      </c>
      <c r="AA9" s="549">
        <v>26</v>
      </c>
      <c r="AB9" s="549">
        <v>27</v>
      </c>
      <c r="AD9" s="383" t="s">
        <v>129</v>
      </c>
      <c r="AE9" s="383" t="s">
        <v>130</v>
      </c>
      <c r="AF9" s="509" t="s">
        <v>3</v>
      </c>
      <c r="AG9" s="460"/>
    </row>
    <row r="10" spans="1:35" ht="30" customHeight="1" x14ac:dyDescent="0.25">
      <c r="A10" s="261"/>
      <c r="B10" s="373">
        <v>1</v>
      </c>
      <c r="C10" s="351">
        <f>Data!F5</f>
        <v>2111</v>
      </c>
      <c r="D10" s="374" t="str">
        <f>Data!G5</f>
        <v>3109336136</v>
      </c>
      <c r="E10" s="374" t="str">
        <f>Data!H5</f>
        <v>AGA ALBANI ZAMIR</v>
      </c>
      <c r="F10" s="585" t="str">
        <f>Data!I5</f>
        <v>L</v>
      </c>
      <c r="G10" s="588">
        <v>90</v>
      </c>
      <c r="H10" s="588">
        <v>80</v>
      </c>
      <c r="I10" s="588">
        <v>85</v>
      </c>
      <c r="J10" s="582"/>
      <c r="K10" s="582"/>
      <c r="L10" s="582"/>
      <c r="M10" s="582"/>
      <c r="N10" s="582"/>
      <c r="O10" s="588">
        <v>82</v>
      </c>
      <c r="P10" s="588">
        <v>78</v>
      </c>
      <c r="Q10" s="588">
        <v>80</v>
      </c>
      <c r="R10" s="502"/>
      <c r="S10" s="501"/>
      <c r="T10" s="477"/>
      <c r="U10" s="477"/>
      <c r="V10" s="477"/>
      <c r="W10" s="478">
        <f>AVERAGE(G10:N10)</f>
        <v>85</v>
      </c>
      <c r="X10" s="590">
        <f>AVERAGE(O10:V10)</f>
        <v>80</v>
      </c>
      <c r="Y10" s="588">
        <v>67</v>
      </c>
      <c r="Z10" s="475">
        <f t="shared" ref="Z10:Z51" si="2">IFERROR(IF(OR(X10="",Y10=""),"",ROUND(((W10*$W$8)+(X10*$X$8)+(Y10*$Y$8))/$Y$6,0)),"")</f>
        <v>77</v>
      </c>
      <c r="AA10" s="378" t="str">
        <f t="shared" ref="AA10:AA51" si="3">IFERROR("Menunjukkan penguasaan"&amp; " dalam "&amp;(VLOOKUP(AF10,$G$63:$I$70,3)),"")</f>
        <v>Menunjukkan penguasaan dalam mengidentifikasi bentuk dan contoh perubahan sosial.</v>
      </c>
      <c r="AB10" s="379" t="str">
        <f t="shared" ref="AB10:AB51" si="4">IFERROR("Perlu bantuan dalam "&amp;(VLOOKUP(AG10,$G$63:$I$70,3)),"")</f>
        <v>Perlu bantuan dalam memahami perbedaan globalisasi dan modernisasi.</v>
      </c>
      <c r="AD10" s="377">
        <f t="shared" ref="AD10:AD51" si="5">MAX(G10:N10)</f>
        <v>90</v>
      </c>
      <c r="AE10" s="377">
        <f t="shared" ref="AE10:AE51" si="6">MIN(G10:N10)</f>
        <v>80</v>
      </c>
      <c r="AF10" s="377">
        <f t="shared" ref="AF10:AF51" si="7">MATCH(AD10,G10:N10,0)</f>
        <v>1</v>
      </c>
      <c r="AG10" s="377">
        <f t="shared" ref="AG10:AG51" si="8">MATCH(AE10,G10:N10,0)</f>
        <v>2</v>
      </c>
      <c r="AI10" s="484"/>
    </row>
    <row r="11" spans="1:35" ht="30" customHeight="1" x14ac:dyDescent="0.25">
      <c r="A11" s="261"/>
      <c r="B11" s="373">
        <v>2</v>
      </c>
      <c r="C11" s="124">
        <f>Data!F6</f>
        <v>2100</v>
      </c>
      <c r="D11" s="154" t="str">
        <f>Data!G6</f>
        <v>0108954708</v>
      </c>
      <c r="E11" s="154" t="str">
        <f>Data!H6</f>
        <v>AKBAR FIRLY MAULANA</v>
      </c>
      <c r="F11" s="586" t="str">
        <f>Data!I6</f>
        <v>L</v>
      </c>
      <c r="G11" s="588">
        <v>82</v>
      </c>
      <c r="H11" s="588">
        <v>79</v>
      </c>
      <c r="I11" s="588">
        <v>80</v>
      </c>
      <c r="J11" s="582"/>
      <c r="K11" s="582"/>
      <c r="L11" s="582"/>
      <c r="M11" s="582"/>
      <c r="N11" s="582"/>
      <c r="O11" s="588">
        <v>80</v>
      </c>
      <c r="P11" s="588">
        <v>78</v>
      </c>
      <c r="Q11" s="588">
        <v>79</v>
      </c>
      <c r="R11" s="473"/>
      <c r="S11" s="471"/>
      <c r="T11" s="472"/>
      <c r="U11" s="472"/>
      <c r="V11" s="472"/>
      <c r="W11" s="474">
        <f t="shared" ref="W11:W51" si="9">AVERAGE(G11:N11)</f>
        <v>80.333333333333329</v>
      </c>
      <c r="X11" s="591">
        <f t="shared" ref="X11:X51" si="10">AVERAGE(O11:V11)</f>
        <v>79</v>
      </c>
      <c r="Y11" s="588">
        <v>68</v>
      </c>
      <c r="Z11" s="475">
        <f t="shared" si="2"/>
        <v>76</v>
      </c>
      <c r="AA11" s="378" t="str">
        <f t="shared" si="3"/>
        <v>Menunjukkan penguasaan dalam mengidentifikasi bentuk dan contoh perubahan sosial.</v>
      </c>
      <c r="AB11" s="379" t="str">
        <f t="shared" si="4"/>
        <v>Perlu bantuan dalam memahami perbedaan globalisasi dan modernisasi.</v>
      </c>
      <c r="AD11" s="377">
        <f t="shared" si="5"/>
        <v>82</v>
      </c>
      <c r="AE11" s="377">
        <f t="shared" si="6"/>
        <v>79</v>
      </c>
      <c r="AF11" s="377">
        <f t="shared" si="7"/>
        <v>1</v>
      </c>
      <c r="AG11" s="377">
        <f t="shared" si="8"/>
        <v>2</v>
      </c>
      <c r="AI11" s="484"/>
    </row>
    <row r="12" spans="1:35" ht="30" customHeight="1" x14ac:dyDescent="0.25">
      <c r="A12" s="261"/>
      <c r="B12" s="373">
        <v>3</v>
      </c>
      <c r="C12" s="124">
        <f>Data!F7</f>
        <v>2085</v>
      </c>
      <c r="D12" s="154" t="str">
        <f>Data!G7</f>
        <v>0093911821</v>
      </c>
      <c r="E12" s="154" t="str">
        <f>Data!H7</f>
        <v>ALVINO EWALDO</v>
      </c>
      <c r="F12" s="586" t="str">
        <f>Data!I7</f>
        <v>L</v>
      </c>
      <c r="G12" s="588">
        <v>83</v>
      </c>
      <c r="H12" s="588">
        <v>85</v>
      </c>
      <c r="I12" s="588">
        <v>90</v>
      </c>
      <c r="J12" s="582"/>
      <c r="K12" s="582"/>
      <c r="L12" s="582"/>
      <c r="M12" s="582"/>
      <c r="N12" s="582"/>
      <c r="O12" s="588">
        <v>80</v>
      </c>
      <c r="P12" s="588">
        <v>78</v>
      </c>
      <c r="Q12" s="588">
        <v>79</v>
      </c>
      <c r="R12" s="473"/>
      <c r="S12" s="471"/>
      <c r="T12" s="472"/>
      <c r="U12" s="472"/>
      <c r="V12" s="472"/>
      <c r="W12" s="474">
        <f t="shared" si="9"/>
        <v>86</v>
      </c>
      <c r="X12" s="591">
        <f t="shared" si="10"/>
        <v>79</v>
      </c>
      <c r="Y12" s="588">
        <v>65</v>
      </c>
      <c r="Z12" s="475">
        <f t="shared" si="2"/>
        <v>77</v>
      </c>
      <c r="AA12" s="378" t="str">
        <f t="shared" si="3"/>
        <v>Menunjukkan penguasaan dalam menganalisis bentuk-bentuk kegiatan ekonomi berbasis perkembangan teknologi digital.</v>
      </c>
      <c r="AB12" s="379" t="str">
        <f t="shared" si="4"/>
        <v>Perlu bantuan dalam mengidentifikasi bentuk dan contoh perubahan sosial.</v>
      </c>
      <c r="AD12" s="377">
        <f t="shared" si="5"/>
        <v>90</v>
      </c>
      <c r="AE12" s="377">
        <f t="shared" si="6"/>
        <v>83</v>
      </c>
      <c r="AF12" s="377">
        <f t="shared" si="7"/>
        <v>3</v>
      </c>
      <c r="AG12" s="377">
        <f t="shared" si="8"/>
        <v>1</v>
      </c>
      <c r="AI12" s="484"/>
    </row>
    <row r="13" spans="1:35" ht="30" customHeight="1" x14ac:dyDescent="0.25">
      <c r="A13" s="261"/>
      <c r="B13" s="373">
        <v>4</v>
      </c>
      <c r="C13" s="124">
        <f>Data!F8</f>
        <v>2075</v>
      </c>
      <c r="D13" s="154" t="str">
        <f>Data!G8</f>
        <v>0098772064</v>
      </c>
      <c r="E13" s="154" t="str">
        <f>Data!H8</f>
        <v>AURA SUCI RAMADHANI</v>
      </c>
      <c r="F13" s="586" t="str">
        <f>Data!I8</f>
        <v>P</v>
      </c>
      <c r="G13" s="588">
        <v>100</v>
      </c>
      <c r="H13" s="588">
        <v>95</v>
      </c>
      <c r="I13" s="588">
        <v>90</v>
      </c>
      <c r="J13" s="582"/>
      <c r="K13" s="582"/>
      <c r="L13" s="582"/>
      <c r="M13" s="582"/>
      <c r="N13" s="582"/>
      <c r="O13" s="588">
        <v>80</v>
      </c>
      <c r="P13" s="588">
        <v>85</v>
      </c>
      <c r="Q13" s="588">
        <v>84</v>
      </c>
      <c r="R13" s="473"/>
      <c r="S13" s="471"/>
      <c r="T13" s="472"/>
      <c r="U13" s="472"/>
      <c r="V13" s="472"/>
      <c r="W13" s="474">
        <f t="shared" si="9"/>
        <v>95</v>
      </c>
      <c r="X13" s="591">
        <f t="shared" si="10"/>
        <v>83</v>
      </c>
      <c r="Y13" s="588">
        <v>75</v>
      </c>
      <c r="Z13" s="475">
        <f t="shared" si="2"/>
        <v>84</v>
      </c>
      <c r="AA13" s="378" t="str">
        <f t="shared" si="3"/>
        <v>Menunjukkan penguasaan dalam mengidentifikasi bentuk dan contoh perubahan sosial.</v>
      </c>
      <c r="AB13" s="379" t="str">
        <f t="shared" si="4"/>
        <v>Perlu bantuan dalam menganalisis bentuk-bentuk kegiatan ekonomi berbasis perkembangan teknologi digital.</v>
      </c>
      <c r="AD13" s="377">
        <f t="shared" si="5"/>
        <v>100</v>
      </c>
      <c r="AE13" s="377">
        <f t="shared" si="6"/>
        <v>90</v>
      </c>
      <c r="AF13" s="377">
        <f t="shared" si="7"/>
        <v>1</v>
      </c>
      <c r="AG13" s="377">
        <f t="shared" si="8"/>
        <v>3</v>
      </c>
      <c r="AI13" s="484"/>
    </row>
    <row r="14" spans="1:35" ht="30" customHeight="1" x14ac:dyDescent="0.25">
      <c r="A14" s="261"/>
      <c r="B14" s="373">
        <v>5</v>
      </c>
      <c r="C14" s="124">
        <f>Data!F9</f>
        <v>2086</v>
      </c>
      <c r="D14" s="154" t="str">
        <f>Data!G9</f>
        <v>0103867888</v>
      </c>
      <c r="E14" s="154" t="str">
        <f>Data!H9</f>
        <v>AYU SAFNA</v>
      </c>
      <c r="F14" s="586" t="str">
        <f>Data!I9</f>
        <v>P</v>
      </c>
      <c r="G14" s="588">
        <v>95</v>
      </c>
      <c r="H14" s="588">
        <v>90</v>
      </c>
      <c r="I14" s="588">
        <v>85</v>
      </c>
      <c r="J14" s="582"/>
      <c r="K14" s="582"/>
      <c r="L14" s="582"/>
      <c r="M14" s="582"/>
      <c r="N14" s="582"/>
      <c r="O14" s="588">
        <v>85</v>
      </c>
      <c r="P14" s="588">
        <v>85</v>
      </c>
      <c r="Q14" s="588">
        <v>78</v>
      </c>
      <c r="R14" s="473"/>
      <c r="S14" s="471"/>
      <c r="T14" s="472"/>
      <c r="U14" s="472"/>
      <c r="V14" s="472"/>
      <c r="W14" s="474">
        <f t="shared" si="9"/>
        <v>90</v>
      </c>
      <c r="X14" s="591">
        <f t="shared" si="10"/>
        <v>82.666666666666671</v>
      </c>
      <c r="Y14" s="588">
        <v>60</v>
      </c>
      <c r="Z14" s="475">
        <f t="shared" si="2"/>
        <v>78</v>
      </c>
      <c r="AA14" s="378" t="str">
        <f t="shared" si="3"/>
        <v>Menunjukkan penguasaan dalam mengidentifikasi bentuk dan contoh perubahan sosial.</v>
      </c>
      <c r="AB14" s="379" t="str">
        <f t="shared" si="4"/>
        <v>Perlu bantuan dalam menganalisis bentuk-bentuk kegiatan ekonomi berbasis perkembangan teknologi digital.</v>
      </c>
      <c r="AD14" s="377">
        <f t="shared" si="5"/>
        <v>95</v>
      </c>
      <c r="AE14" s="377">
        <f t="shared" si="6"/>
        <v>85</v>
      </c>
      <c r="AF14" s="377">
        <f t="shared" si="7"/>
        <v>1</v>
      </c>
      <c r="AG14" s="377">
        <f t="shared" si="8"/>
        <v>3</v>
      </c>
    </row>
    <row r="15" spans="1:35" ht="30" customHeight="1" x14ac:dyDescent="0.25">
      <c r="A15" s="261"/>
      <c r="B15" s="373">
        <v>6</v>
      </c>
      <c r="C15" s="124">
        <f>Data!F10</f>
        <v>2089</v>
      </c>
      <c r="D15" s="154" t="str">
        <f>Data!G10</f>
        <v>3098656100</v>
      </c>
      <c r="E15" s="154" t="str">
        <f>Data!H10</f>
        <v>DEWI AYU NURHALIZA</v>
      </c>
      <c r="F15" s="586" t="str">
        <f>Data!I10</f>
        <v>P</v>
      </c>
      <c r="G15" s="588">
        <v>100</v>
      </c>
      <c r="H15" s="588">
        <v>90</v>
      </c>
      <c r="I15" s="588">
        <v>86</v>
      </c>
      <c r="J15" s="582"/>
      <c r="K15" s="582"/>
      <c r="L15" s="582"/>
      <c r="M15" s="582"/>
      <c r="N15" s="582"/>
      <c r="O15" s="588">
        <v>82</v>
      </c>
      <c r="P15" s="588">
        <v>79</v>
      </c>
      <c r="Q15" s="588">
        <v>80</v>
      </c>
      <c r="R15" s="473"/>
      <c r="S15" s="471"/>
      <c r="T15" s="472"/>
      <c r="U15" s="472"/>
      <c r="V15" s="472"/>
      <c r="W15" s="474">
        <f t="shared" si="9"/>
        <v>92</v>
      </c>
      <c r="X15" s="591">
        <f t="shared" si="10"/>
        <v>80.333333333333329</v>
      </c>
      <c r="Y15" s="588">
        <v>71</v>
      </c>
      <c r="Z15" s="475">
        <f t="shared" si="2"/>
        <v>81</v>
      </c>
      <c r="AA15" s="378" t="str">
        <f t="shared" si="3"/>
        <v>Menunjukkan penguasaan dalam mengidentifikasi bentuk dan contoh perubahan sosial.</v>
      </c>
      <c r="AB15" s="379" t="str">
        <f t="shared" si="4"/>
        <v>Perlu bantuan dalam menganalisis bentuk-bentuk kegiatan ekonomi berbasis perkembangan teknologi digital.</v>
      </c>
      <c r="AD15" s="377">
        <f t="shared" si="5"/>
        <v>100</v>
      </c>
      <c r="AE15" s="377">
        <f t="shared" si="6"/>
        <v>86</v>
      </c>
      <c r="AF15" s="377">
        <f t="shared" si="7"/>
        <v>1</v>
      </c>
      <c r="AG15" s="377">
        <f t="shared" si="8"/>
        <v>3</v>
      </c>
    </row>
    <row r="16" spans="1:35" ht="30" customHeight="1" x14ac:dyDescent="0.25">
      <c r="A16" s="261"/>
      <c r="B16" s="373">
        <v>7</v>
      </c>
      <c r="C16" s="124">
        <f>Data!F11</f>
        <v>2115</v>
      </c>
      <c r="D16" s="154" t="str">
        <f>Data!G11</f>
        <v>0105966564</v>
      </c>
      <c r="E16" s="154" t="str">
        <f>Data!H11</f>
        <v xml:space="preserve">FADLY ARYA PUTRA </v>
      </c>
      <c r="F16" s="586" t="str">
        <f>Data!I11</f>
        <v>L</v>
      </c>
      <c r="G16" s="588">
        <v>90</v>
      </c>
      <c r="H16" s="588">
        <v>80</v>
      </c>
      <c r="I16" s="588">
        <v>82</v>
      </c>
      <c r="J16" s="582"/>
      <c r="K16" s="582"/>
      <c r="L16" s="582"/>
      <c r="M16" s="582"/>
      <c r="N16" s="582"/>
      <c r="O16" s="588">
        <v>79</v>
      </c>
      <c r="P16" s="588">
        <v>82</v>
      </c>
      <c r="Q16" s="588">
        <v>78</v>
      </c>
      <c r="R16" s="473"/>
      <c r="S16" s="471"/>
      <c r="T16" s="472"/>
      <c r="U16" s="472"/>
      <c r="V16" s="472"/>
      <c r="W16" s="474">
        <f t="shared" si="9"/>
        <v>84</v>
      </c>
      <c r="X16" s="591">
        <f t="shared" si="10"/>
        <v>79.666666666666671</v>
      </c>
      <c r="Y16" s="588">
        <v>65</v>
      </c>
      <c r="Z16" s="475">
        <f t="shared" si="2"/>
        <v>76</v>
      </c>
      <c r="AA16" s="378" t="str">
        <f t="shared" si="3"/>
        <v>Menunjukkan penguasaan dalam mengidentifikasi bentuk dan contoh perubahan sosial.</v>
      </c>
      <c r="AB16" s="379" t="str">
        <f t="shared" si="4"/>
        <v>Perlu bantuan dalam memahami perbedaan globalisasi dan modernisasi.</v>
      </c>
      <c r="AD16" s="377">
        <f t="shared" si="5"/>
        <v>90</v>
      </c>
      <c r="AE16" s="377">
        <f t="shared" si="6"/>
        <v>80</v>
      </c>
      <c r="AF16" s="377">
        <f t="shared" si="7"/>
        <v>1</v>
      </c>
      <c r="AG16" s="377">
        <f t="shared" si="8"/>
        <v>2</v>
      </c>
    </row>
    <row r="17" spans="1:33" ht="30" customHeight="1" x14ac:dyDescent="0.25">
      <c r="A17" s="261"/>
      <c r="B17" s="373">
        <v>8</v>
      </c>
      <c r="C17" s="124">
        <f>Data!F12</f>
        <v>2082</v>
      </c>
      <c r="D17" s="154" t="str">
        <f>Data!G12</f>
        <v>3092203012</v>
      </c>
      <c r="E17" s="154" t="str">
        <f>Data!H12</f>
        <v>ILHAM MAULANA</v>
      </c>
      <c r="F17" s="586" t="str">
        <f>Data!I12</f>
        <v>L</v>
      </c>
      <c r="G17" s="588">
        <v>100</v>
      </c>
      <c r="H17" s="588">
        <v>90</v>
      </c>
      <c r="I17" s="588">
        <v>80</v>
      </c>
      <c r="J17" s="582"/>
      <c r="K17" s="582"/>
      <c r="L17" s="582"/>
      <c r="M17" s="582"/>
      <c r="N17" s="582"/>
      <c r="O17" s="588">
        <v>79</v>
      </c>
      <c r="P17" s="588">
        <v>85</v>
      </c>
      <c r="Q17" s="588">
        <v>80</v>
      </c>
      <c r="R17" s="473"/>
      <c r="S17" s="471"/>
      <c r="T17" s="472"/>
      <c r="U17" s="472"/>
      <c r="V17" s="472"/>
      <c r="W17" s="474">
        <f t="shared" si="9"/>
        <v>90</v>
      </c>
      <c r="X17" s="591">
        <f t="shared" si="10"/>
        <v>81.333333333333329</v>
      </c>
      <c r="Y17" s="588">
        <v>69</v>
      </c>
      <c r="Z17" s="475">
        <f t="shared" si="2"/>
        <v>80</v>
      </c>
      <c r="AA17" s="378" t="str">
        <f t="shared" si="3"/>
        <v>Menunjukkan penguasaan dalam mengidentifikasi bentuk dan contoh perubahan sosial.</v>
      </c>
      <c r="AB17" s="379" t="str">
        <f t="shared" si="4"/>
        <v>Perlu bantuan dalam menganalisis bentuk-bentuk kegiatan ekonomi berbasis perkembangan teknologi digital.</v>
      </c>
      <c r="AD17" s="377">
        <f t="shared" si="5"/>
        <v>100</v>
      </c>
      <c r="AE17" s="377">
        <f t="shared" si="6"/>
        <v>80</v>
      </c>
      <c r="AF17" s="377">
        <f t="shared" si="7"/>
        <v>1</v>
      </c>
      <c r="AG17" s="377">
        <f t="shared" si="8"/>
        <v>3</v>
      </c>
    </row>
    <row r="18" spans="1:33" ht="30" customHeight="1" x14ac:dyDescent="0.25">
      <c r="A18" s="261"/>
      <c r="B18" s="373">
        <v>9</v>
      </c>
      <c r="C18" s="124">
        <f>Data!F13</f>
        <v>2088</v>
      </c>
      <c r="D18" s="154" t="str">
        <f>Data!G13</f>
        <v>3106632526</v>
      </c>
      <c r="E18" s="154" t="str">
        <f>Data!H13</f>
        <v>INDAH VIOLAFITRA</v>
      </c>
      <c r="F18" s="586" t="str">
        <f>Data!I13</f>
        <v>P</v>
      </c>
      <c r="G18" s="588">
        <v>100</v>
      </c>
      <c r="H18" s="588">
        <v>95</v>
      </c>
      <c r="I18" s="588">
        <v>85</v>
      </c>
      <c r="J18" s="582"/>
      <c r="K18" s="582"/>
      <c r="L18" s="582"/>
      <c r="M18" s="582"/>
      <c r="N18" s="582"/>
      <c r="O18" s="588">
        <v>90</v>
      </c>
      <c r="P18" s="588">
        <v>80</v>
      </c>
      <c r="Q18" s="588">
        <v>84</v>
      </c>
      <c r="R18" s="473"/>
      <c r="S18" s="471"/>
      <c r="T18" s="472"/>
      <c r="U18" s="472"/>
      <c r="V18" s="472"/>
      <c r="W18" s="474">
        <f t="shared" si="9"/>
        <v>93.333333333333329</v>
      </c>
      <c r="X18" s="591">
        <f t="shared" si="10"/>
        <v>84.666666666666671</v>
      </c>
      <c r="Y18" s="588">
        <v>70</v>
      </c>
      <c r="Z18" s="475">
        <f t="shared" si="2"/>
        <v>83</v>
      </c>
      <c r="AA18" s="378" t="str">
        <f t="shared" si="3"/>
        <v>Menunjukkan penguasaan dalam mengidentifikasi bentuk dan contoh perubahan sosial.</v>
      </c>
      <c r="AB18" s="379" t="str">
        <f t="shared" si="4"/>
        <v>Perlu bantuan dalam menganalisis bentuk-bentuk kegiatan ekonomi berbasis perkembangan teknologi digital.</v>
      </c>
      <c r="AD18" s="377">
        <f t="shared" si="5"/>
        <v>100</v>
      </c>
      <c r="AE18" s="377">
        <f t="shared" si="6"/>
        <v>85</v>
      </c>
      <c r="AF18" s="377">
        <f t="shared" si="7"/>
        <v>1</v>
      </c>
      <c r="AG18" s="377">
        <f t="shared" si="8"/>
        <v>3</v>
      </c>
    </row>
    <row r="19" spans="1:33" ht="30" customHeight="1" x14ac:dyDescent="0.25">
      <c r="A19" s="261"/>
      <c r="B19" s="373">
        <v>10</v>
      </c>
      <c r="C19" s="124">
        <f>Data!F14</f>
        <v>2109</v>
      </c>
      <c r="D19" s="154" t="str">
        <f>Data!G14</f>
        <v>3092608052</v>
      </c>
      <c r="E19" s="154" t="str">
        <f>Data!H14</f>
        <v>KEVIN FAHREZI</v>
      </c>
      <c r="F19" s="586" t="str">
        <f>Data!I14</f>
        <v>L</v>
      </c>
      <c r="G19" s="588">
        <v>100</v>
      </c>
      <c r="H19" s="588">
        <v>90</v>
      </c>
      <c r="I19" s="588">
        <v>95</v>
      </c>
      <c r="J19" s="582"/>
      <c r="K19" s="582"/>
      <c r="L19" s="582"/>
      <c r="M19" s="582"/>
      <c r="N19" s="582"/>
      <c r="O19" s="588">
        <v>90</v>
      </c>
      <c r="P19" s="588">
        <v>85</v>
      </c>
      <c r="Q19" s="588">
        <v>80</v>
      </c>
      <c r="R19" s="473"/>
      <c r="S19" s="471"/>
      <c r="T19" s="472"/>
      <c r="U19" s="472"/>
      <c r="V19" s="472"/>
      <c r="W19" s="474">
        <f t="shared" si="9"/>
        <v>95</v>
      </c>
      <c r="X19" s="591">
        <f t="shared" si="10"/>
        <v>85</v>
      </c>
      <c r="Y19" s="588">
        <v>75</v>
      </c>
      <c r="Z19" s="475">
        <f t="shared" si="2"/>
        <v>85</v>
      </c>
      <c r="AA19" s="378" t="str">
        <f t="shared" si="3"/>
        <v>Menunjukkan penguasaan dalam mengidentifikasi bentuk dan contoh perubahan sosial.</v>
      </c>
      <c r="AB19" s="379" t="str">
        <f t="shared" si="4"/>
        <v>Perlu bantuan dalam memahami perbedaan globalisasi dan modernisasi.</v>
      </c>
      <c r="AD19" s="377">
        <f t="shared" si="5"/>
        <v>100</v>
      </c>
      <c r="AE19" s="377">
        <f t="shared" si="6"/>
        <v>90</v>
      </c>
      <c r="AF19" s="377">
        <f t="shared" si="7"/>
        <v>1</v>
      </c>
      <c r="AG19" s="377">
        <f t="shared" si="8"/>
        <v>2</v>
      </c>
    </row>
    <row r="20" spans="1:33" ht="30" customHeight="1" x14ac:dyDescent="0.25">
      <c r="A20" s="261"/>
      <c r="B20" s="373">
        <v>11</v>
      </c>
      <c r="C20" s="124">
        <f>Data!F15</f>
        <v>2096</v>
      </c>
      <c r="D20" s="154" t="str">
        <f>Data!G15</f>
        <v>0107523037</v>
      </c>
      <c r="E20" s="154" t="str">
        <f>Data!H15</f>
        <v>M. IZAM AZMI</v>
      </c>
      <c r="F20" s="586" t="str">
        <f>Data!I15</f>
        <v>L</v>
      </c>
      <c r="G20" s="588">
        <v>95</v>
      </c>
      <c r="H20" s="588">
        <v>80</v>
      </c>
      <c r="I20" s="588">
        <v>90</v>
      </c>
      <c r="J20" s="582"/>
      <c r="K20" s="582"/>
      <c r="L20" s="582"/>
      <c r="M20" s="582"/>
      <c r="N20" s="582"/>
      <c r="O20" s="588">
        <v>84</v>
      </c>
      <c r="P20" s="588">
        <v>80</v>
      </c>
      <c r="Q20" s="588">
        <v>78</v>
      </c>
      <c r="R20" s="473"/>
      <c r="S20" s="471"/>
      <c r="T20" s="472"/>
      <c r="U20" s="472"/>
      <c r="V20" s="472"/>
      <c r="W20" s="474">
        <f t="shared" si="9"/>
        <v>88.333333333333329</v>
      </c>
      <c r="X20" s="591">
        <f t="shared" si="10"/>
        <v>80.666666666666671</v>
      </c>
      <c r="Y20" s="588">
        <v>73</v>
      </c>
      <c r="Z20" s="475">
        <f t="shared" si="2"/>
        <v>81</v>
      </c>
      <c r="AA20" s="378" t="str">
        <f t="shared" si="3"/>
        <v>Menunjukkan penguasaan dalam mengidentifikasi bentuk dan contoh perubahan sosial.</v>
      </c>
      <c r="AB20" s="379" t="str">
        <f t="shared" si="4"/>
        <v>Perlu bantuan dalam memahami perbedaan globalisasi dan modernisasi.</v>
      </c>
      <c r="AD20" s="377">
        <f t="shared" si="5"/>
        <v>95</v>
      </c>
      <c r="AE20" s="377">
        <f t="shared" si="6"/>
        <v>80</v>
      </c>
      <c r="AF20" s="377">
        <f t="shared" si="7"/>
        <v>1</v>
      </c>
      <c r="AG20" s="377">
        <f t="shared" si="8"/>
        <v>2</v>
      </c>
    </row>
    <row r="21" spans="1:33" ht="30" customHeight="1" x14ac:dyDescent="0.25">
      <c r="A21" s="261"/>
      <c r="B21" s="373">
        <v>12</v>
      </c>
      <c r="C21" s="124">
        <f>Data!F16</f>
        <v>2102</v>
      </c>
      <c r="D21" s="154" t="str">
        <f>Data!G16</f>
        <v>0104675982</v>
      </c>
      <c r="E21" s="154" t="str">
        <f>Data!H16</f>
        <v>M. RAFFY MAULA DANNY</v>
      </c>
      <c r="F21" s="586" t="str">
        <f>Data!I16</f>
        <v>L</v>
      </c>
      <c r="G21" s="588">
        <v>90</v>
      </c>
      <c r="H21" s="588">
        <v>95</v>
      </c>
      <c r="I21" s="588">
        <v>100</v>
      </c>
      <c r="J21" s="582"/>
      <c r="K21" s="582"/>
      <c r="L21" s="582"/>
      <c r="M21" s="582"/>
      <c r="N21" s="582"/>
      <c r="O21" s="588">
        <v>90</v>
      </c>
      <c r="P21" s="588">
        <v>86</v>
      </c>
      <c r="Q21" s="588">
        <v>80</v>
      </c>
      <c r="R21" s="473"/>
      <c r="S21" s="471"/>
      <c r="T21" s="472"/>
      <c r="U21" s="472"/>
      <c r="V21" s="472"/>
      <c r="W21" s="474">
        <f t="shared" si="9"/>
        <v>95</v>
      </c>
      <c r="X21" s="591">
        <f t="shared" si="10"/>
        <v>85.333333333333329</v>
      </c>
      <c r="Y21" s="588">
        <v>75</v>
      </c>
      <c r="Z21" s="475">
        <f t="shared" si="2"/>
        <v>85</v>
      </c>
      <c r="AA21" s="378" t="str">
        <f t="shared" si="3"/>
        <v>Menunjukkan penguasaan dalam menganalisis bentuk-bentuk kegiatan ekonomi berbasis perkembangan teknologi digital.</v>
      </c>
      <c r="AB21" s="379" t="str">
        <f t="shared" si="4"/>
        <v>Perlu bantuan dalam mengidentifikasi bentuk dan contoh perubahan sosial.</v>
      </c>
      <c r="AD21" s="377">
        <f t="shared" si="5"/>
        <v>100</v>
      </c>
      <c r="AE21" s="377">
        <f t="shared" si="6"/>
        <v>90</v>
      </c>
      <c r="AF21" s="377">
        <f t="shared" si="7"/>
        <v>3</v>
      </c>
      <c r="AG21" s="377">
        <f t="shared" si="8"/>
        <v>1</v>
      </c>
    </row>
    <row r="22" spans="1:33" ht="30" customHeight="1" x14ac:dyDescent="0.25">
      <c r="A22" s="261"/>
      <c r="B22" s="373">
        <v>13</v>
      </c>
      <c r="C22" s="124">
        <f>Data!F17</f>
        <v>2090</v>
      </c>
      <c r="D22" s="154" t="str">
        <f>Data!G17</f>
        <v>3090477421</v>
      </c>
      <c r="E22" s="154" t="str">
        <f>Data!H17</f>
        <v>MARWAH RIANA</v>
      </c>
      <c r="F22" s="586" t="str">
        <f>Data!I17</f>
        <v>P</v>
      </c>
      <c r="G22" s="588">
        <v>100</v>
      </c>
      <c r="H22" s="588">
        <v>95</v>
      </c>
      <c r="I22" s="588">
        <v>90</v>
      </c>
      <c r="J22" s="582"/>
      <c r="K22" s="582"/>
      <c r="L22" s="582"/>
      <c r="M22" s="582"/>
      <c r="N22" s="582"/>
      <c r="O22" s="588">
        <v>80</v>
      </c>
      <c r="P22" s="588">
        <v>85</v>
      </c>
      <c r="Q22" s="588">
        <v>84</v>
      </c>
      <c r="R22" s="473"/>
      <c r="S22" s="471"/>
      <c r="T22" s="472"/>
      <c r="U22" s="472"/>
      <c r="V22" s="472"/>
      <c r="W22" s="474">
        <f t="shared" si="9"/>
        <v>95</v>
      </c>
      <c r="X22" s="591">
        <f t="shared" si="10"/>
        <v>83</v>
      </c>
      <c r="Y22" s="588">
        <v>69</v>
      </c>
      <c r="Z22" s="475">
        <f t="shared" si="2"/>
        <v>82</v>
      </c>
      <c r="AA22" s="378" t="str">
        <f t="shared" si="3"/>
        <v>Menunjukkan penguasaan dalam mengidentifikasi bentuk dan contoh perubahan sosial.</v>
      </c>
      <c r="AB22" s="379" t="str">
        <f t="shared" si="4"/>
        <v>Perlu bantuan dalam menganalisis bentuk-bentuk kegiatan ekonomi berbasis perkembangan teknologi digital.</v>
      </c>
      <c r="AD22" s="377">
        <f t="shared" si="5"/>
        <v>100</v>
      </c>
      <c r="AE22" s="377">
        <f t="shared" si="6"/>
        <v>90</v>
      </c>
      <c r="AF22" s="377">
        <f t="shared" si="7"/>
        <v>1</v>
      </c>
      <c r="AG22" s="377">
        <f t="shared" si="8"/>
        <v>3</v>
      </c>
    </row>
    <row r="23" spans="1:33" ht="30" customHeight="1" x14ac:dyDescent="0.25">
      <c r="A23" s="261"/>
      <c r="B23" s="373">
        <v>14</v>
      </c>
      <c r="C23" s="124">
        <f>Data!F18</f>
        <v>2105</v>
      </c>
      <c r="D23" s="154" t="str">
        <f>Data!G18</f>
        <v>3086284599</v>
      </c>
      <c r="E23" s="154" t="str">
        <f>Data!H18</f>
        <v>MUH. SYIFA' BAYU AJI</v>
      </c>
      <c r="F23" s="586" t="str">
        <f>Data!I18</f>
        <v>L</v>
      </c>
      <c r="G23" s="588">
        <v>82</v>
      </c>
      <c r="H23" s="588">
        <v>90</v>
      </c>
      <c r="I23" s="588">
        <v>85</v>
      </c>
      <c r="J23" s="582"/>
      <c r="K23" s="582"/>
      <c r="L23" s="582"/>
      <c r="M23" s="582"/>
      <c r="N23" s="582"/>
      <c r="O23" s="588">
        <v>80</v>
      </c>
      <c r="P23" s="588">
        <v>82</v>
      </c>
      <c r="Q23" s="588">
        <v>78</v>
      </c>
      <c r="R23" s="473"/>
      <c r="S23" s="471"/>
      <c r="T23" s="472"/>
      <c r="U23" s="472"/>
      <c r="V23" s="472"/>
      <c r="W23" s="474">
        <f t="shared" si="9"/>
        <v>85.666666666666671</v>
      </c>
      <c r="X23" s="591">
        <f t="shared" si="10"/>
        <v>80</v>
      </c>
      <c r="Y23" s="588">
        <v>63</v>
      </c>
      <c r="Z23" s="475">
        <f t="shared" si="2"/>
        <v>76</v>
      </c>
      <c r="AA23" s="378" t="str">
        <f t="shared" si="3"/>
        <v>Menunjukkan penguasaan dalam memahami perbedaan globalisasi dan modernisasi.</v>
      </c>
      <c r="AB23" s="379" t="str">
        <f t="shared" si="4"/>
        <v>Perlu bantuan dalam mengidentifikasi bentuk dan contoh perubahan sosial.</v>
      </c>
      <c r="AD23" s="377">
        <f t="shared" si="5"/>
        <v>90</v>
      </c>
      <c r="AE23" s="377">
        <f t="shared" si="6"/>
        <v>82</v>
      </c>
      <c r="AF23" s="377">
        <f t="shared" si="7"/>
        <v>2</v>
      </c>
      <c r="AG23" s="377">
        <f t="shared" si="8"/>
        <v>1</v>
      </c>
    </row>
    <row r="24" spans="1:33" ht="30" customHeight="1" x14ac:dyDescent="0.25">
      <c r="A24" s="261"/>
      <c r="B24" s="373">
        <v>15</v>
      </c>
      <c r="C24" s="124">
        <f>Data!F19</f>
        <v>2079</v>
      </c>
      <c r="D24" s="154" t="str">
        <f>Data!G19</f>
        <v>0102646736</v>
      </c>
      <c r="E24" s="154" t="str">
        <f>Data!H19</f>
        <v>MUHAMMAD FATIKHUL ILMI</v>
      </c>
      <c r="F24" s="586" t="str">
        <f>Data!I19</f>
        <v>L</v>
      </c>
      <c r="G24" s="588">
        <v>100</v>
      </c>
      <c r="H24" s="588">
        <v>95</v>
      </c>
      <c r="I24" s="588">
        <v>84</v>
      </c>
      <c r="J24" s="582"/>
      <c r="K24" s="582"/>
      <c r="L24" s="582"/>
      <c r="M24" s="582"/>
      <c r="N24" s="582"/>
      <c r="O24" s="588">
        <v>79</v>
      </c>
      <c r="P24" s="588">
        <v>80</v>
      </c>
      <c r="Q24" s="588">
        <v>85</v>
      </c>
      <c r="R24" s="473"/>
      <c r="S24" s="471"/>
      <c r="T24" s="472"/>
      <c r="U24" s="472"/>
      <c r="V24" s="472"/>
      <c r="W24" s="474">
        <f t="shared" si="9"/>
        <v>93</v>
      </c>
      <c r="X24" s="591">
        <f t="shared" si="10"/>
        <v>81.333333333333329</v>
      </c>
      <c r="Y24" s="588">
        <v>70</v>
      </c>
      <c r="Z24" s="475">
        <f t="shared" si="2"/>
        <v>81</v>
      </c>
      <c r="AA24" s="378" t="str">
        <f t="shared" si="3"/>
        <v>Menunjukkan penguasaan dalam mengidentifikasi bentuk dan contoh perubahan sosial.</v>
      </c>
      <c r="AB24" s="379" t="str">
        <f t="shared" si="4"/>
        <v>Perlu bantuan dalam menganalisis bentuk-bentuk kegiatan ekonomi berbasis perkembangan teknologi digital.</v>
      </c>
      <c r="AD24" s="377">
        <f t="shared" si="5"/>
        <v>100</v>
      </c>
      <c r="AE24" s="377">
        <f t="shared" si="6"/>
        <v>84</v>
      </c>
      <c r="AF24" s="377">
        <f t="shared" si="7"/>
        <v>1</v>
      </c>
      <c r="AG24" s="377">
        <f t="shared" si="8"/>
        <v>3</v>
      </c>
    </row>
    <row r="25" spans="1:33" ht="30" customHeight="1" x14ac:dyDescent="0.25">
      <c r="A25" s="261"/>
      <c r="B25" s="373">
        <v>16</v>
      </c>
      <c r="C25" s="124">
        <f>Data!F20</f>
        <v>2106</v>
      </c>
      <c r="D25" s="154" t="str">
        <f>Data!G20</f>
        <v>3117077014</v>
      </c>
      <c r="E25" s="154" t="str">
        <f>Data!H20</f>
        <v>MUHAMMAD RAZIF KASYAFANI</v>
      </c>
      <c r="F25" s="586" t="str">
        <f>Data!I20</f>
        <v>L</v>
      </c>
      <c r="G25" s="588">
        <v>80</v>
      </c>
      <c r="H25" s="588">
        <v>82</v>
      </c>
      <c r="I25" s="588">
        <v>85</v>
      </c>
      <c r="J25" s="582"/>
      <c r="K25" s="582"/>
      <c r="L25" s="582"/>
      <c r="M25" s="582"/>
      <c r="N25" s="582"/>
      <c r="O25" s="588">
        <v>80</v>
      </c>
      <c r="P25" s="588">
        <v>78</v>
      </c>
      <c r="Q25" s="588">
        <v>82</v>
      </c>
      <c r="R25" s="473"/>
      <c r="S25" s="471"/>
      <c r="T25" s="472"/>
      <c r="U25" s="472"/>
      <c r="V25" s="472"/>
      <c r="W25" s="474">
        <f t="shared" si="9"/>
        <v>82.333333333333329</v>
      </c>
      <c r="X25" s="591">
        <f t="shared" si="10"/>
        <v>80</v>
      </c>
      <c r="Y25" s="588">
        <v>65</v>
      </c>
      <c r="Z25" s="475">
        <f t="shared" si="2"/>
        <v>76</v>
      </c>
      <c r="AA25" s="378" t="str">
        <f t="shared" si="3"/>
        <v>Menunjukkan penguasaan dalam menganalisis bentuk-bentuk kegiatan ekonomi berbasis perkembangan teknologi digital.</v>
      </c>
      <c r="AB25" s="379" t="str">
        <f t="shared" si="4"/>
        <v>Perlu bantuan dalam mengidentifikasi bentuk dan contoh perubahan sosial.</v>
      </c>
      <c r="AD25" s="377">
        <f t="shared" si="5"/>
        <v>85</v>
      </c>
      <c r="AE25" s="377">
        <f t="shared" si="6"/>
        <v>80</v>
      </c>
      <c r="AF25" s="377">
        <f t="shared" si="7"/>
        <v>3</v>
      </c>
      <c r="AG25" s="377">
        <f t="shared" si="8"/>
        <v>1</v>
      </c>
    </row>
    <row r="26" spans="1:33" ht="30" customHeight="1" x14ac:dyDescent="0.25">
      <c r="A26" s="261"/>
      <c r="B26" s="373">
        <v>17</v>
      </c>
      <c r="C26" s="124">
        <f>Data!F21</f>
        <v>2092</v>
      </c>
      <c r="D26" s="154" t="str">
        <f>Data!G21</f>
        <v>3098715690</v>
      </c>
      <c r="E26" s="154" t="str">
        <f>Data!H21</f>
        <v>NAZILATUN NIKMAH</v>
      </c>
      <c r="F26" s="586" t="str">
        <f>Data!I21</f>
        <v>P</v>
      </c>
      <c r="G26" s="588">
        <v>100</v>
      </c>
      <c r="H26" s="588">
        <v>95</v>
      </c>
      <c r="I26" s="588">
        <v>82</v>
      </c>
      <c r="J26" s="582"/>
      <c r="K26" s="582"/>
      <c r="L26" s="582"/>
      <c r="M26" s="582"/>
      <c r="N26" s="582"/>
      <c r="O26" s="588">
        <v>85</v>
      </c>
      <c r="P26" s="588">
        <v>90</v>
      </c>
      <c r="Q26" s="588">
        <v>78</v>
      </c>
      <c r="R26" s="473"/>
      <c r="S26" s="471"/>
      <c r="T26" s="472"/>
      <c r="U26" s="472"/>
      <c r="V26" s="472"/>
      <c r="W26" s="474">
        <f t="shared" si="9"/>
        <v>92.333333333333329</v>
      </c>
      <c r="X26" s="591">
        <f t="shared" si="10"/>
        <v>84.333333333333329</v>
      </c>
      <c r="Y26" s="588">
        <v>71</v>
      </c>
      <c r="Z26" s="475">
        <f t="shared" si="2"/>
        <v>83</v>
      </c>
      <c r="AA26" s="378" t="str">
        <f t="shared" si="3"/>
        <v>Menunjukkan penguasaan dalam mengidentifikasi bentuk dan contoh perubahan sosial.</v>
      </c>
      <c r="AB26" s="379" t="str">
        <f t="shared" si="4"/>
        <v>Perlu bantuan dalam menganalisis bentuk-bentuk kegiatan ekonomi berbasis perkembangan teknologi digital.</v>
      </c>
      <c r="AD26" s="377">
        <f t="shared" si="5"/>
        <v>100</v>
      </c>
      <c r="AE26" s="377">
        <f t="shared" si="6"/>
        <v>82</v>
      </c>
      <c r="AF26" s="377">
        <f t="shared" si="7"/>
        <v>1</v>
      </c>
      <c r="AG26" s="377">
        <f t="shared" si="8"/>
        <v>3</v>
      </c>
    </row>
    <row r="27" spans="1:33" ht="30" customHeight="1" x14ac:dyDescent="0.25">
      <c r="A27" s="261"/>
      <c r="B27" s="373">
        <v>18</v>
      </c>
      <c r="C27" s="124">
        <f>Data!F22</f>
        <v>2114</v>
      </c>
      <c r="D27" s="154" t="str">
        <f>Data!G22</f>
        <v>0095372418</v>
      </c>
      <c r="E27" s="154" t="str">
        <f>Data!H22</f>
        <v>NIRMALA MAHARANI</v>
      </c>
      <c r="F27" s="586" t="str">
        <f>Data!I22</f>
        <v>P</v>
      </c>
      <c r="G27" s="588">
        <v>100</v>
      </c>
      <c r="H27" s="588">
        <v>90</v>
      </c>
      <c r="I27" s="588">
        <v>82</v>
      </c>
      <c r="J27" s="582"/>
      <c r="K27" s="582"/>
      <c r="L27" s="582"/>
      <c r="M27" s="582"/>
      <c r="N27" s="582"/>
      <c r="O27" s="588">
        <v>85</v>
      </c>
      <c r="P27" s="588">
        <v>90</v>
      </c>
      <c r="Q27" s="588">
        <v>78</v>
      </c>
      <c r="R27" s="473"/>
      <c r="S27" s="471"/>
      <c r="T27" s="472"/>
      <c r="U27" s="472"/>
      <c r="V27" s="472"/>
      <c r="W27" s="474">
        <f t="shared" si="9"/>
        <v>90.666666666666671</v>
      </c>
      <c r="X27" s="591">
        <f t="shared" si="10"/>
        <v>84.333333333333329</v>
      </c>
      <c r="Y27" s="588">
        <v>69</v>
      </c>
      <c r="Z27" s="475">
        <f t="shared" si="2"/>
        <v>81</v>
      </c>
      <c r="AA27" s="378" t="str">
        <f t="shared" si="3"/>
        <v>Menunjukkan penguasaan dalam mengidentifikasi bentuk dan contoh perubahan sosial.</v>
      </c>
      <c r="AB27" s="379" t="str">
        <f t="shared" si="4"/>
        <v>Perlu bantuan dalam menganalisis bentuk-bentuk kegiatan ekonomi berbasis perkembangan teknologi digital.</v>
      </c>
      <c r="AD27" s="377">
        <f t="shared" si="5"/>
        <v>100</v>
      </c>
      <c r="AE27" s="377">
        <f t="shared" si="6"/>
        <v>82</v>
      </c>
      <c r="AF27" s="377">
        <f t="shared" si="7"/>
        <v>1</v>
      </c>
      <c r="AG27" s="377">
        <f t="shared" si="8"/>
        <v>3</v>
      </c>
    </row>
    <row r="28" spans="1:33" ht="30" customHeight="1" x14ac:dyDescent="0.25">
      <c r="A28" s="261"/>
      <c r="B28" s="373">
        <v>19</v>
      </c>
      <c r="C28" s="124">
        <f>Data!F23</f>
        <v>2149</v>
      </c>
      <c r="D28" s="154" t="str">
        <f>Data!G23</f>
        <v>3100029460</v>
      </c>
      <c r="E28" s="154" t="str">
        <f>Data!H23</f>
        <v>NOR ALIA SILFA</v>
      </c>
      <c r="F28" s="586" t="str">
        <f>Data!I23</f>
        <v>P</v>
      </c>
      <c r="G28" s="588">
        <v>80</v>
      </c>
      <c r="H28" s="588">
        <v>95</v>
      </c>
      <c r="I28" s="588">
        <v>85</v>
      </c>
      <c r="J28" s="582"/>
      <c r="K28" s="582"/>
      <c r="L28" s="582"/>
      <c r="M28" s="582"/>
      <c r="N28" s="582"/>
      <c r="O28" s="588">
        <v>79</v>
      </c>
      <c r="P28" s="588">
        <v>85</v>
      </c>
      <c r="Q28" s="588">
        <v>79</v>
      </c>
      <c r="R28" s="473"/>
      <c r="S28" s="471"/>
      <c r="T28" s="472"/>
      <c r="U28" s="472"/>
      <c r="V28" s="472"/>
      <c r="W28" s="474">
        <f t="shared" si="9"/>
        <v>86.666666666666671</v>
      </c>
      <c r="X28" s="591">
        <f t="shared" si="10"/>
        <v>81</v>
      </c>
      <c r="Y28" s="588">
        <v>65</v>
      </c>
      <c r="Z28" s="475">
        <f t="shared" si="2"/>
        <v>78</v>
      </c>
      <c r="AA28" s="378" t="str">
        <f t="shared" si="3"/>
        <v>Menunjukkan penguasaan dalam memahami perbedaan globalisasi dan modernisasi.</v>
      </c>
      <c r="AB28" s="379" t="str">
        <f t="shared" si="4"/>
        <v>Perlu bantuan dalam mengidentifikasi bentuk dan contoh perubahan sosial.</v>
      </c>
      <c r="AD28" s="377">
        <f t="shared" si="5"/>
        <v>95</v>
      </c>
      <c r="AE28" s="377">
        <f t="shared" si="6"/>
        <v>80</v>
      </c>
      <c r="AF28" s="377">
        <f t="shared" si="7"/>
        <v>2</v>
      </c>
      <c r="AG28" s="377">
        <f t="shared" si="8"/>
        <v>1</v>
      </c>
    </row>
    <row r="29" spans="1:33" ht="30" customHeight="1" x14ac:dyDescent="0.25">
      <c r="A29" s="261"/>
      <c r="B29" s="373">
        <v>20</v>
      </c>
      <c r="C29" s="124">
        <f>Data!F24</f>
        <v>2110</v>
      </c>
      <c r="D29" s="154" t="str">
        <f>Data!G24</f>
        <v>0098467142</v>
      </c>
      <c r="E29" s="154" t="str">
        <f>Data!H24</f>
        <v>NUR MUTIA</v>
      </c>
      <c r="F29" s="586" t="str">
        <f>Data!I24</f>
        <v>P</v>
      </c>
      <c r="G29" s="588">
        <v>80</v>
      </c>
      <c r="H29" s="588">
        <v>90</v>
      </c>
      <c r="I29" s="588">
        <v>82</v>
      </c>
      <c r="J29" s="582"/>
      <c r="K29" s="582"/>
      <c r="L29" s="582"/>
      <c r="M29" s="582"/>
      <c r="N29" s="582"/>
      <c r="O29" s="588">
        <v>80</v>
      </c>
      <c r="P29" s="588">
        <v>76</v>
      </c>
      <c r="Q29" s="588">
        <v>78</v>
      </c>
      <c r="R29" s="473"/>
      <c r="S29" s="471"/>
      <c r="T29" s="472"/>
      <c r="U29" s="472"/>
      <c r="V29" s="472"/>
      <c r="W29" s="474">
        <f t="shared" si="9"/>
        <v>84</v>
      </c>
      <c r="X29" s="591">
        <f t="shared" si="10"/>
        <v>78</v>
      </c>
      <c r="Y29" s="588">
        <v>65</v>
      </c>
      <c r="Z29" s="475">
        <f t="shared" si="2"/>
        <v>76</v>
      </c>
      <c r="AA29" s="378" t="str">
        <f t="shared" si="3"/>
        <v>Menunjukkan penguasaan dalam memahami perbedaan globalisasi dan modernisasi.</v>
      </c>
      <c r="AB29" s="379" t="str">
        <f t="shared" si="4"/>
        <v>Perlu bantuan dalam mengidentifikasi bentuk dan contoh perubahan sosial.</v>
      </c>
      <c r="AD29" s="377">
        <f t="shared" si="5"/>
        <v>90</v>
      </c>
      <c r="AE29" s="377">
        <f t="shared" si="6"/>
        <v>80</v>
      </c>
      <c r="AF29" s="377">
        <f t="shared" si="7"/>
        <v>2</v>
      </c>
      <c r="AG29" s="377">
        <f t="shared" si="8"/>
        <v>1</v>
      </c>
    </row>
    <row r="30" spans="1:33" ht="30" customHeight="1" x14ac:dyDescent="0.25">
      <c r="A30" s="261"/>
      <c r="B30" s="373">
        <v>21</v>
      </c>
      <c r="C30" s="124">
        <f>Data!F25</f>
        <v>2098</v>
      </c>
      <c r="D30" s="154" t="str">
        <f>Data!G25</f>
        <v>3101119122</v>
      </c>
      <c r="E30" s="154" t="str">
        <f>Data!H25</f>
        <v>ROHMAT HIDAYAT</v>
      </c>
      <c r="F30" s="586" t="str">
        <f>Data!I25</f>
        <v>L</v>
      </c>
      <c r="G30" s="588">
        <v>95</v>
      </c>
      <c r="H30" s="588">
        <v>90</v>
      </c>
      <c r="I30" s="588">
        <v>82</v>
      </c>
      <c r="J30" s="582"/>
      <c r="K30" s="582"/>
      <c r="L30" s="582"/>
      <c r="M30" s="582"/>
      <c r="N30" s="582"/>
      <c r="O30" s="588">
        <v>80</v>
      </c>
      <c r="P30" s="588">
        <v>78</v>
      </c>
      <c r="Q30" s="588">
        <v>85</v>
      </c>
      <c r="R30" s="473"/>
      <c r="S30" s="471"/>
      <c r="T30" s="472"/>
      <c r="U30" s="472"/>
      <c r="V30" s="472"/>
      <c r="W30" s="474">
        <f t="shared" si="9"/>
        <v>89</v>
      </c>
      <c r="X30" s="591">
        <f t="shared" si="10"/>
        <v>81</v>
      </c>
      <c r="Y30" s="588">
        <v>61</v>
      </c>
      <c r="Z30" s="475">
        <f t="shared" si="2"/>
        <v>77</v>
      </c>
      <c r="AA30" s="378" t="str">
        <f t="shared" si="3"/>
        <v>Menunjukkan penguasaan dalam mengidentifikasi bentuk dan contoh perubahan sosial.</v>
      </c>
      <c r="AB30" s="379" t="str">
        <f t="shared" si="4"/>
        <v>Perlu bantuan dalam menganalisis bentuk-bentuk kegiatan ekonomi berbasis perkembangan teknologi digital.</v>
      </c>
      <c r="AD30" s="377">
        <f t="shared" si="5"/>
        <v>95</v>
      </c>
      <c r="AE30" s="377">
        <f t="shared" si="6"/>
        <v>82</v>
      </c>
      <c r="AF30" s="377">
        <f t="shared" si="7"/>
        <v>1</v>
      </c>
      <c r="AG30" s="377">
        <f t="shared" si="8"/>
        <v>3</v>
      </c>
    </row>
    <row r="31" spans="1:33" ht="30" customHeight="1" x14ac:dyDescent="0.25">
      <c r="A31" s="261"/>
      <c r="B31" s="373">
        <v>22</v>
      </c>
      <c r="C31" s="124">
        <f>Data!F26</f>
        <v>2080</v>
      </c>
      <c r="D31" s="154" t="str">
        <f>Data!G26</f>
        <v>0091657289</v>
      </c>
      <c r="E31" s="154" t="str">
        <f>Data!H26</f>
        <v>SABRINA OKTAVIANI</v>
      </c>
      <c r="F31" s="586" t="str">
        <f>Data!I26</f>
        <v>P</v>
      </c>
      <c r="G31" s="588">
        <v>90</v>
      </c>
      <c r="H31" s="588">
        <v>85</v>
      </c>
      <c r="I31" s="588">
        <v>84</v>
      </c>
      <c r="J31" s="582"/>
      <c r="K31" s="582"/>
      <c r="L31" s="582"/>
      <c r="M31" s="582"/>
      <c r="N31" s="582"/>
      <c r="O31" s="588">
        <v>82</v>
      </c>
      <c r="P31" s="588">
        <v>80</v>
      </c>
      <c r="Q31" s="588">
        <v>78</v>
      </c>
      <c r="R31" s="473"/>
      <c r="S31" s="471"/>
      <c r="T31" s="472"/>
      <c r="U31" s="472"/>
      <c r="V31" s="472"/>
      <c r="W31" s="474">
        <f t="shared" si="9"/>
        <v>86.333333333333329</v>
      </c>
      <c r="X31" s="591">
        <f t="shared" si="10"/>
        <v>80</v>
      </c>
      <c r="Y31" s="588">
        <v>63</v>
      </c>
      <c r="Z31" s="475">
        <f t="shared" si="2"/>
        <v>76</v>
      </c>
      <c r="AA31" s="378" t="str">
        <f t="shared" si="3"/>
        <v>Menunjukkan penguasaan dalam mengidentifikasi bentuk dan contoh perubahan sosial.</v>
      </c>
      <c r="AB31" s="379" t="str">
        <f t="shared" si="4"/>
        <v>Perlu bantuan dalam menganalisis bentuk-bentuk kegiatan ekonomi berbasis perkembangan teknologi digital.</v>
      </c>
      <c r="AD31" s="377">
        <f t="shared" si="5"/>
        <v>90</v>
      </c>
      <c r="AE31" s="377">
        <f t="shared" si="6"/>
        <v>84</v>
      </c>
      <c r="AF31" s="377">
        <f t="shared" si="7"/>
        <v>1</v>
      </c>
      <c r="AG31" s="377">
        <f t="shared" si="8"/>
        <v>3</v>
      </c>
    </row>
    <row r="32" spans="1:33" s="512" customFormat="1" ht="30" customHeight="1" x14ac:dyDescent="0.25">
      <c r="A32" s="261"/>
      <c r="B32" s="373">
        <v>23</v>
      </c>
      <c r="C32" s="124">
        <f>Data!F27</f>
        <v>2101</v>
      </c>
      <c r="D32" s="154" t="str">
        <f>Data!G27</f>
        <v>0072355816</v>
      </c>
      <c r="E32" s="154" t="str">
        <f>Data!H27</f>
        <v>TRI MULIA SAPUTRA</v>
      </c>
      <c r="F32" s="586" t="str">
        <f>Data!I27</f>
        <v>L</v>
      </c>
      <c r="G32" s="588">
        <v>95</v>
      </c>
      <c r="H32" s="588">
        <v>94</v>
      </c>
      <c r="I32" s="588">
        <v>100</v>
      </c>
      <c r="J32" s="582"/>
      <c r="K32" s="582"/>
      <c r="L32" s="582"/>
      <c r="M32" s="582"/>
      <c r="N32" s="582"/>
      <c r="O32" s="588">
        <v>85</v>
      </c>
      <c r="P32" s="588">
        <v>90</v>
      </c>
      <c r="Q32" s="588">
        <v>85</v>
      </c>
      <c r="R32" s="473"/>
      <c r="S32" s="471"/>
      <c r="T32" s="472"/>
      <c r="U32" s="472"/>
      <c r="V32" s="472"/>
      <c r="W32" s="474">
        <f t="shared" si="9"/>
        <v>96.333333333333329</v>
      </c>
      <c r="X32" s="591">
        <f t="shared" si="10"/>
        <v>86.666666666666671</v>
      </c>
      <c r="Y32" s="588">
        <v>76</v>
      </c>
      <c r="Z32" s="475">
        <f t="shared" si="2"/>
        <v>86</v>
      </c>
      <c r="AA32" s="378" t="str">
        <f t="shared" si="3"/>
        <v>Menunjukkan penguasaan dalam menganalisis bentuk-bentuk kegiatan ekonomi berbasis perkembangan teknologi digital.</v>
      </c>
      <c r="AB32" s="379" t="str">
        <f t="shared" si="4"/>
        <v>Perlu bantuan dalam memahami perbedaan globalisasi dan modernisasi.</v>
      </c>
      <c r="AD32" s="377">
        <f t="shared" si="5"/>
        <v>100</v>
      </c>
      <c r="AE32" s="377">
        <f t="shared" si="6"/>
        <v>94</v>
      </c>
      <c r="AF32" s="377">
        <f t="shared" si="7"/>
        <v>3</v>
      </c>
      <c r="AG32" s="377">
        <f t="shared" si="8"/>
        <v>2</v>
      </c>
    </row>
    <row r="33" spans="1:33" s="512" customFormat="1" ht="30" customHeight="1" x14ac:dyDescent="0.25">
      <c r="A33" s="261"/>
      <c r="B33" s="373">
        <v>24</v>
      </c>
      <c r="C33" s="124"/>
      <c r="D33" s="154"/>
      <c r="E33" s="154"/>
      <c r="F33" s="154"/>
      <c r="G33" s="501"/>
      <c r="H33" s="501"/>
      <c r="I33" s="477"/>
      <c r="J33" s="477"/>
      <c r="K33" s="477"/>
      <c r="L33" s="477"/>
      <c r="M33" s="477"/>
      <c r="N33" s="477"/>
      <c r="O33" s="502"/>
      <c r="P33" s="501"/>
      <c r="Q33" s="501"/>
      <c r="R33" s="471"/>
      <c r="S33" s="471"/>
      <c r="T33" s="472"/>
      <c r="U33" s="472"/>
      <c r="V33" s="472"/>
      <c r="W33" s="474" t="e">
        <f t="shared" si="9"/>
        <v>#DIV/0!</v>
      </c>
      <c r="X33" s="474" t="e">
        <f t="shared" si="10"/>
        <v>#DIV/0!</v>
      </c>
      <c r="Y33" s="501"/>
      <c r="Z33" s="475" t="str">
        <f t="shared" si="2"/>
        <v/>
      </c>
      <c r="AA33" s="378" t="str">
        <f t="shared" si="3"/>
        <v/>
      </c>
      <c r="AB33" s="379" t="str">
        <f t="shared" si="4"/>
        <v/>
      </c>
      <c r="AD33" s="377">
        <f t="shared" si="5"/>
        <v>0</v>
      </c>
      <c r="AE33" s="377">
        <f t="shared" si="6"/>
        <v>0</v>
      </c>
      <c r="AF33" s="377" t="e">
        <f t="shared" si="7"/>
        <v>#N/A</v>
      </c>
      <c r="AG33" s="377" t="e">
        <f t="shared" si="8"/>
        <v>#N/A</v>
      </c>
    </row>
    <row r="34" spans="1:33" s="512" customFormat="1" ht="30" customHeight="1" x14ac:dyDescent="0.25">
      <c r="A34" s="261"/>
      <c r="B34" s="373">
        <v>25</v>
      </c>
      <c r="C34" s="124"/>
      <c r="D34" s="154"/>
      <c r="E34" s="154"/>
      <c r="F34" s="154"/>
      <c r="G34" s="471"/>
      <c r="H34" s="471"/>
      <c r="I34" s="472"/>
      <c r="J34" s="472"/>
      <c r="K34" s="472"/>
      <c r="L34" s="472"/>
      <c r="M34" s="472"/>
      <c r="N34" s="472"/>
      <c r="O34" s="473"/>
      <c r="P34" s="471"/>
      <c r="Q34" s="471"/>
      <c r="R34" s="471"/>
      <c r="S34" s="471"/>
      <c r="T34" s="472"/>
      <c r="U34" s="472"/>
      <c r="V34" s="472"/>
      <c r="W34" s="474" t="e">
        <f t="shared" si="9"/>
        <v>#DIV/0!</v>
      </c>
      <c r="X34" s="474" t="e">
        <f t="shared" si="10"/>
        <v>#DIV/0!</v>
      </c>
      <c r="Y34" s="471"/>
      <c r="Z34" s="475" t="str">
        <f t="shared" si="2"/>
        <v/>
      </c>
      <c r="AA34" s="378" t="str">
        <f t="shared" si="3"/>
        <v/>
      </c>
      <c r="AB34" s="379" t="str">
        <f t="shared" si="4"/>
        <v/>
      </c>
      <c r="AD34" s="377">
        <f t="shared" si="5"/>
        <v>0</v>
      </c>
      <c r="AE34" s="377">
        <f t="shared" si="6"/>
        <v>0</v>
      </c>
      <c r="AF34" s="377" t="e">
        <f t="shared" si="7"/>
        <v>#N/A</v>
      </c>
      <c r="AG34" s="377" t="e">
        <f t="shared" si="8"/>
        <v>#N/A</v>
      </c>
    </row>
    <row r="35" spans="1:33" s="512" customFormat="1" ht="30" customHeight="1" x14ac:dyDescent="0.25">
      <c r="A35" s="261"/>
      <c r="B35" s="373">
        <v>26</v>
      </c>
      <c r="C35" s="124"/>
      <c r="D35" s="154"/>
      <c r="E35" s="154"/>
      <c r="F35" s="154"/>
      <c r="G35" s="471"/>
      <c r="H35" s="471"/>
      <c r="I35" s="472"/>
      <c r="J35" s="472"/>
      <c r="K35" s="472"/>
      <c r="L35" s="472"/>
      <c r="M35" s="472"/>
      <c r="N35" s="472"/>
      <c r="O35" s="473"/>
      <c r="P35" s="471"/>
      <c r="Q35" s="471"/>
      <c r="R35" s="471"/>
      <c r="S35" s="471"/>
      <c r="T35" s="472"/>
      <c r="U35" s="472"/>
      <c r="V35" s="472"/>
      <c r="W35" s="474" t="e">
        <f t="shared" si="9"/>
        <v>#DIV/0!</v>
      </c>
      <c r="X35" s="474" t="e">
        <f t="shared" si="10"/>
        <v>#DIV/0!</v>
      </c>
      <c r="Y35" s="471"/>
      <c r="Z35" s="475" t="str">
        <f t="shared" si="2"/>
        <v/>
      </c>
      <c r="AA35" s="378" t="str">
        <f t="shared" si="3"/>
        <v/>
      </c>
      <c r="AB35" s="379" t="str">
        <f t="shared" si="4"/>
        <v/>
      </c>
      <c r="AD35" s="377">
        <f t="shared" si="5"/>
        <v>0</v>
      </c>
      <c r="AE35" s="377">
        <f t="shared" si="6"/>
        <v>0</v>
      </c>
      <c r="AF35" s="377" t="e">
        <f t="shared" si="7"/>
        <v>#N/A</v>
      </c>
      <c r="AG35" s="377" t="e">
        <f t="shared" si="8"/>
        <v>#N/A</v>
      </c>
    </row>
    <row r="36" spans="1:33" s="512" customFormat="1" ht="30" customHeight="1" x14ac:dyDescent="0.25">
      <c r="A36" s="261"/>
      <c r="B36" s="373">
        <v>27</v>
      </c>
      <c r="C36" s="124"/>
      <c r="D36" s="154"/>
      <c r="E36" s="154"/>
      <c r="F36" s="154"/>
      <c r="G36" s="471"/>
      <c r="H36" s="471"/>
      <c r="I36" s="472"/>
      <c r="J36" s="472"/>
      <c r="K36" s="472"/>
      <c r="L36" s="472"/>
      <c r="M36" s="472"/>
      <c r="N36" s="472"/>
      <c r="O36" s="473"/>
      <c r="P36" s="471"/>
      <c r="Q36" s="471"/>
      <c r="R36" s="471"/>
      <c r="S36" s="471"/>
      <c r="T36" s="472"/>
      <c r="U36" s="472"/>
      <c r="V36" s="472"/>
      <c r="W36" s="474" t="e">
        <f t="shared" si="9"/>
        <v>#DIV/0!</v>
      </c>
      <c r="X36" s="474" t="e">
        <f t="shared" si="10"/>
        <v>#DIV/0!</v>
      </c>
      <c r="Y36" s="471"/>
      <c r="Z36" s="475" t="str">
        <f t="shared" si="2"/>
        <v/>
      </c>
      <c r="AA36" s="378" t="str">
        <f t="shared" si="3"/>
        <v/>
      </c>
      <c r="AB36" s="379" t="str">
        <f t="shared" si="4"/>
        <v/>
      </c>
      <c r="AD36" s="377">
        <f t="shared" si="5"/>
        <v>0</v>
      </c>
      <c r="AE36" s="377">
        <f t="shared" si="6"/>
        <v>0</v>
      </c>
      <c r="AF36" s="377" t="e">
        <f t="shared" si="7"/>
        <v>#N/A</v>
      </c>
      <c r="AG36" s="377" t="e">
        <f t="shared" si="8"/>
        <v>#N/A</v>
      </c>
    </row>
    <row r="37" spans="1:33" s="512" customFormat="1" ht="30" customHeight="1" x14ac:dyDescent="0.25">
      <c r="A37" s="261"/>
      <c r="B37" s="373">
        <v>28</v>
      </c>
      <c r="C37" s="124"/>
      <c r="D37" s="154"/>
      <c r="E37" s="154"/>
      <c r="F37" s="154"/>
      <c r="G37" s="472"/>
      <c r="H37" s="472"/>
      <c r="I37" s="472"/>
      <c r="J37" s="472"/>
      <c r="K37" s="472"/>
      <c r="L37" s="472"/>
      <c r="M37" s="472"/>
      <c r="N37" s="472"/>
      <c r="O37" s="476"/>
      <c r="P37" s="477"/>
      <c r="Q37" s="477"/>
      <c r="R37" s="477"/>
      <c r="S37" s="477"/>
      <c r="T37" s="477"/>
      <c r="U37" s="477"/>
      <c r="V37" s="477"/>
      <c r="W37" s="478" t="e">
        <f t="shared" si="9"/>
        <v>#DIV/0!</v>
      </c>
      <c r="X37" s="478" t="e">
        <f t="shared" si="10"/>
        <v>#DIV/0!</v>
      </c>
      <c r="Y37" s="479"/>
      <c r="Z37" s="475" t="str">
        <f t="shared" si="2"/>
        <v/>
      </c>
      <c r="AA37" s="378" t="str">
        <f t="shared" si="3"/>
        <v/>
      </c>
      <c r="AB37" s="379" t="str">
        <f t="shared" si="4"/>
        <v/>
      </c>
      <c r="AD37" s="377">
        <f t="shared" si="5"/>
        <v>0</v>
      </c>
      <c r="AE37" s="377">
        <f t="shared" si="6"/>
        <v>0</v>
      </c>
      <c r="AF37" s="377" t="e">
        <f t="shared" si="7"/>
        <v>#N/A</v>
      </c>
      <c r="AG37" s="377" t="e">
        <f t="shared" si="8"/>
        <v>#N/A</v>
      </c>
    </row>
    <row r="38" spans="1:33" s="512" customFormat="1" ht="30" customHeight="1" x14ac:dyDescent="0.25">
      <c r="A38" s="261"/>
      <c r="B38" s="373">
        <v>29</v>
      </c>
      <c r="C38" s="124"/>
      <c r="D38" s="154"/>
      <c r="E38" s="154"/>
      <c r="F38" s="154"/>
      <c r="G38" s="472"/>
      <c r="H38" s="472"/>
      <c r="I38" s="472"/>
      <c r="J38" s="472"/>
      <c r="K38" s="472"/>
      <c r="L38" s="472"/>
      <c r="M38" s="472"/>
      <c r="N38" s="472"/>
      <c r="O38" s="480"/>
      <c r="P38" s="472"/>
      <c r="Q38" s="472"/>
      <c r="R38" s="472"/>
      <c r="S38" s="472"/>
      <c r="T38" s="472"/>
      <c r="U38" s="472"/>
      <c r="V38" s="472"/>
      <c r="W38" s="478" t="e">
        <f t="shared" si="9"/>
        <v>#DIV/0!</v>
      </c>
      <c r="X38" s="478" t="e">
        <f t="shared" si="10"/>
        <v>#DIV/0!</v>
      </c>
      <c r="Y38" s="479"/>
      <c r="Z38" s="475" t="str">
        <f t="shared" si="2"/>
        <v/>
      </c>
      <c r="AA38" s="378" t="str">
        <f t="shared" si="3"/>
        <v/>
      </c>
      <c r="AB38" s="379" t="str">
        <f t="shared" si="4"/>
        <v/>
      </c>
      <c r="AD38" s="377">
        <f t="shared" si="5"/>
        <v>0</v>
      </c>
      <c r="AE38" s="377">
        <f t="shared" si="6"/>
        <v>0</v>
      </c>
      <c r="AF38" s="377" t="e">
        <f t="shared" si="7"/>
        <v>#N/A</v>
      </c>
      <c r="AG38" s="377" t="e">
        <f t="shared" si="8"/>
        <v>#N/A</v>
      </c>
    </row>
    <row r="39" spans="1:33" s="512" customFormat="1" ht="30" customHeight="1" x14ac:dyDescent="0.25">
      <c r="A39" s="261"/>
      <c r="B39" s="373">
        <v>30</v>
      </c>
      <c r="C39" s="124"/>
      <c r="D39" s="154"/>
      <c r="E39" s="154"/>
      <c r="F39" s="154"/>
      <c r="G39" s="472"/>
      <c r="H39" s="472"/>
      <c r="I39" s="472"/>
      <c r="J39" s="472"/>
      <c r="K39" s="472"/>
      <c r="L39" s="472"/>
      <c r="M39" s="472"/>
      <c r="N39" s="472"/>
      <c r="O39" s="480"/>
      <c r="P39" s="472"/>
      <c r="Q39" s="472"/>
      <c r="R39" s="472"/>
      <c r="S39" s="472"/>
      <c r="T39" s="472"/>
      <c r="U39" s="472"/>
      <c r="V39" s="472"/>
      <c r="W39" s="478" t="e">
        <f t="shared" si="9"/>
        <v>#DIV/0!</v>
      </c>
      <c r="X39" s="478" t="e">
        <f t="shared" si="10"/>
        <v>#DIV/0!</v>
      </c>
      <c r="Y39" s="479"/>
      <c r="Z39" s="475" t="str">
        <f t="shared" si="2"/>
        <v/>
      </c>
      <c r="AA39" s="378" t="str">
        <f t="shared" si="3"/>
        <v/>
      </c>
      <c r="AB39" s="379" t="str">
        <f t="shared" si="4"/>
        <v/>
      </c>
      <c r="AD39" s="377">
        <f t="shared" si="5"/>
        <v>0</v>
      </c>
      <c r="AE39" s="377">
        <f t="shared" si="6"/>
        <v>0</v>
      </c>
      <c r="AF39" s="377" t="e">
        <f t="shared" si="7"/>
        <v>#N/A</v>
      </c>
      <c r="AG39" s="377" t="e">
        <f t="shared" si="8"/>
        <v>#N/A</v>
      </c>
    </row>
    <row r="40" spans="1:33" s="512" customFormat="1" ht="30" customHeight="1" x14ac:dyDescent="0.25">
      <c r="A40" s="261"/>
      <c r="B40" s="373">
        <v>31</v>
      </c>
      <c r="C40" s="124"/>
      <c r="D40" s="154"/>
      <c r="E40" s="154"/>
      <c r="F40" s="154"/>
      <c r="G40" s="472"/>
      <c r="H40" s="472"/>
      <c r="I40" s="472"/>
      <c r="J40" s="472"/>
      <c r="K40" s="472"/>
      <c r="L40" s="472"/>
      <c r="M40" s="472"/>
      <c r="N40" s="472"/>
      <c r="O40" s="480"/>
      <c r="P40" s="472"/>
      <c r="Q40" s="472"/>
      <c r="R40" s="472"/>
      <c r="S40" s="472"/>
      <c r="T40" s="472"/>
      <c r="U40" s="472"/>
      <c r="V40" s="472"/>
      <c r="W40" s="478" t="e">
        <f t="shared" si="9"/>
        <v>#DIV/0!</v>
      </c>
      <c r="X40" s="478" t="e">
        <f t="shared" si="10"/>
        <v>#DIV/0!</v>
      </c>
      <c r="Y40" s="479"/>
      <c r="Z40" s="475" t="str">
        <f t="shared" si="2"/>
        <v/>
      </c>
      <c r="AA40" s="378" t="str">
        <f t="shared" si="3"/>
        <v/>
      </c>
      <c r="AB40" s="379" t="str">
        <f t="shared" si="4"/>
        <v/>
      </c>
      <c r="AD40" s="377">
        <f t="shared" si="5"/>
        <v>0</v>
      </c>
      <c r="AE40" s="377">
        <f t="shared" si="6"/>
        <v>0</v>
      </c>
      <c r="AF40" s="377" t="e">
        <f t="shared" si="7"/>
        <v>#N/A</v>
      </c>
      <c r="AG40" s="377" t="e">
        <f t="shared" si="8"/>
        <v>#N/A</v>
      </c>
    </row>
    <row r="41" spans="1:33" s="512" customFormat="1" ht="30" customHeight="1" x14ac:dyDescent="0.25">
      <c r="A41" s="261"/>
      <c r="B41" s="373">
        <v>32</v>
      </c>
      <c r="C41" s="351"/>
      <c r="D41" s="374"/>
      <c r="E41" s="374"/>
      <c r="F41" s="351"/>
      <c r="G41" s="481"/>
      <c r="H41" s="472"/>
      <c r="I41" s="472"/>
      <c r="J41" s="472"/>
      <c r="K41" s="472"/>
      <c r="L41" s="472"/>
      <c r="M41" s="472"/>
      <c r="N41" s="472"/>
      <c r="O41" s="480"/>
      <c r="P41" s="472"/>
      <c r="Q41" s="472"/>
      <c r="R41" s="472"/>
      <c r="S41" s="472"/>
      <c r="T41" s="472"/>
      <c r="U41" s="472"/>
      <c r="V41" s="472"/>
      <c r="W41" s="478" t="e">
        <f t="shared" si="9"/>
        <v>#DIV/0!</v>
      </c>
      <c r="X41" s="478" t="e">
        <f t="shared" si="10"/>
        <v>#DIV/0!</v>
      </c>
      <c r="Y41" s="479"/>
      <c r="Z41" s="475" t="str">
        <f t="shared" si="2"/>
        <v/>
      </c>
      <c r="AA41" s="378" t="str">
        <f t="shared" si="3"/>
        <v/>
      </c>
      <c r="AB41" s="379" t="str">
        <f t="shared" si="4"/>
        <v/>
      </c>
      <c r="AD41" s="377">
        <f t="shared" si="5"/>
        <v>0</v>
      </c>
      <c r="AE41" s="377">
        <f t="shared" si="6"/>
        <v>0</v>
      </c>
      <c r="AF41" s="377" t="e">
        <f t="shared" si="7"/>
        <v>#N/A</v>
      </c>
      <c r="AG41" s="377" t="e">
        <f t="shared" si="8"/>
        <v>#N/A</v>
      </c>
    </row>
    <row r="42" spans="1:33" s="512" customFormat="1" ht="30" customHeight="1" x14ac:dyDescent="0.25">
      <c r="A42" s="261"/>
      <c r="B42" s="373">
        <v>33</v>
      </c>
      <c r="C42" s="351"/>
      <c r="D42" s="154"/>
      <c r="E42" s="154"/>
      <c r="F42" s="351"/>
      <c r="G42" s="481"/>
      <c r="H42" s="472"/>
      <c r="I42" s="472"/>
      <c r="J42" s="472"/>
      <c r="K42" s="472"/>
      <c r="L42" s="472"/>
      <c r="M42" s="472"/>
      <c r="N42" s="472"/>
      <c r="O42" s="480"/>
      <c r="P42" s="472"/>
      <c r="Q42" s="472"/>
      <c r="R42" s="472"/>
      <c r="S42" s="472"/>
      <c r="T42" s="472"/>
      <c r="U42" s="472"/>
      <c r="V42" s="472"/>
      <c r="W42" s="478" t="e">
        <f t="shared" si="9"/>
        <v>#DIV/0!</v>
      </c>
      <c r="X42" s="478" t="e">
        <f t="shared" si="10"/>
        <v>#DIV/0!</v>
      </c>
      <c r="Y42" s="479"/>
      <c r="Z42" s="475" t="str">
        <f t="shared" si="2"/>
        <v/>
      </c>
      <c r="AA42" s="378" t="str">
        <f t="shared" si="3"/>
        <v/>
      </c>
      <c r="AB42" s="379" t="str">
        <f t="shared" si="4"/>
        <v/>
      </c>
      <c r="AD42" s="377">
        <f t="shared" si="5"/>
        <v>0</v>
      </c>
      <c r="AE42" s="377">
        <f t="shared" si="6"/>
        <v>0</v>
      </c>
      <c r="AF42" s="377" t="e">
        <f t="shared" si="7"/>
        <v>#N/A</v>
      </c>
      <c r="AG42" s="377" t="e">
        <f t="shared" si="8"/>
        <v>#N/A</v>
      </c>
    </row>
    <row r="43" spans="1:33" s="512" customFormat="1" ht="30" customHeight="1" x14ac:dyDescent="0.25">
      <c r="A43" s="261"/>
      <c r="B43" s="373">
        <v>34</v>
      </c>
      <c r="C43" s="351"/>
      <c r="D43" s="154"/>
      <c r="E43" s="154"/>
      <c r="F43" s="351"/>
      <c r="G43" s="481"/>
      <c r="H43" s="472"/>
      <c r="I43" s="472"/>
      <c r="J43" s="472"/>
      <c r="K43" s="472"/>
      <c r="L43" s="472"/>
      <c r="M43" s="472"/>
      <c r="N43" s="472"/>
      <c r="O43" s="480"/>
      <c r="P43" s="472"/>
      <c r="Q43" s="472"/>
      <c r="R43" s="472"/>
      <c r="S43" s="472"/>
      <c r="T43" s="472"/>
      <c r="U43" s="472"/>
      <c r="V43" s="472"/>
      <c r="W43" s="478" t="e">
        <f t="shared" si="9"/>
        <v>#DIV/0!</v>
      </c>
      <c r="X43" s="478" t="e">
        <f t="shared" si="10"/>
        <v>#DIV/0!</v>
      </c>
      <c r="Y43" s="479"/>
      <c r="Z43" s="475" t="str">
        <f t="shared" si="2"/>
        <v/>
      </c>
      <c r="AA43" s="378" t="str">
        <f t="shared" si="3"/>
        <v/>
      </c>
      <c r="AB43" s="379" t="str">
        <f t="shared" si="4"/>
        <v/>
      </c>
      <c r="AD43" s="377">
        <f t="shared" si="5"/>
        <v>0</v>
      </c>
      <c r="AE43" s="377">
        <f t="shared" si="6"/>
        <v>0</v>
      </c>
      <c r="AF43" s="377" t="e">
        <f t="shared" si="7"/>
        <v>#N/A</v>
      </c>
      <c r="AG43" s="377" t="e">
        <f t="shared" si="8"/>
        <v>#N/A</v>
      </c>
    </row>
    <row r="44" spans="1:33" s="512" customFormat="1" ht="30" customHeight="1" x14ac:dyDescent="0.25">
      <c r="A44" s="261"/>
      <c r="B44" s="373">
        <v>35</v>
      </c>
      <c r="C44" s="351"/>
      <c r="D44" s="154"/>
      <c r="E44" s="154"/>
      <c r="F44" s="351"/>
      <c r="G44" s="481"/>
      <c r="H44" s="472"/>
      <c r="I44" s="472"/>
      <c r="J44" s="472"/>
      <c r="K44" s="472"/>
      <c r="L44" s="472"/>
      <c r="M44" s="472"/>
      <c r="N44" s="472"/>
      <c r="O44" s="480"/>
      <c r="P44" s="472"/>
      <c r="Q44" s="472"/>
      <c r="R44" s="472"/>
      <c r="S44" s="472"/>
      <c r="T44" s="472"/>
      <c r="U44" s="472"/>
      <c r="V44" s="472"/>
      <c r="W44" s="478" t="e">
        <f t="shared" si="9"/>
        <v>#DIV/0!</v>
      </c>
      <c r="X44" s="478" t="e">
        <f t="shared" si="10"/>
        <v>#DIV/0!</v>
      </c>
      <c r="Y44" s="479"/>
      <c r="Z44" s="475" t="str">
        <f t="shared" si="2"/>
        <v/>
      </c>
      <c r="AA44" s="378" t="str">
        <f t="shared" si="3"/>
        <v/>
      </c>
      <c r="AB44" s="379" t="str">
        <f t="shared" si="4"/>
        <v/>
      </c>
      <c r="AD44" s="377">
        <f t="shared" si="5"/>
        <v>0</v>
      </c>
      <c r="AE44" s="377">
        <f t="shared" si="6"/>
        <v>0</v>
      </c>
      <c r="AF44" s="377" t="e">
        <f t="shared" si="7"/>
        <v>#N/A</v>
      </c>
      <c r="AG44" s="377" t="e">
        <f t="shared" si="8"/>
        <v>#N/A</v>
      </c>
    </row>
    <row r="45" spans="1:33" s="512" customFormat="1" ht="30" customHeight="1" x14ac:dyDescent="0.25">
      <c r="A45" s="261"/>
      <c r="B45" s="373">
        <v>36</v>
      </c>
      <c r="C45" s="351"/>
      <c r="D45" s="154"/>
      <c r="E45" s="154"/>
      <c r="F45" s="351"/>
      <c r="G45" s="481"/>
      <c r="H45" s="472"/>
      <c r="I45" s="472"/>
      <c r="J45" s="472"/>
      <c r="K45" s="472"/>
      <c r="L45" s="472"/>
      <c r="M45" s="472"/>
      <c r="N45" s="472"/>
      <c r="O45" s="480"/>
      <c r="P45" s="472"/>
      <c r="Q45" s="472"/>
      <c r="R45" s="472"/>
      <c r="S45" s="472"/>
      <c r="T45" s="472"/>
      <c r="U45" s="472"/>
      <c r="V45" s="472"/>
      <c r="W45" s="478" t="e">
        <f t="shared" si="9"/>
        <v>#DIV/0!</v>
      </c>
      <c r="X45" s="478" t="e">
        <f t="shared" si="10"/>
        <v>#DIV/0!</v>
      </c>
      <c r="Y45" s="479"/>
      <c r="Z45" s="475" t="str">
        <f t="shared" si="2"/>
        <v/>
      </c>
      <c r="AA45" s="378" t="str">
        <f t="shared" si="3"/>
        <v/>
      </c>
      <c r="AB45" s="379" t="str">
        <f t="shared" si="4"/>
        <v/>
      </c>
      <c r="AD45" s="377">
        <f t="shared" si="5"/>
        <v>0</v>
      </c>
      <c r="AE45" s="377">
        <f t="shared" si="6"/>
        <v>0</v>
      </c>
      <c r="AF45" s="377" t="e">
        <f t="shared" si="7"/>
        <v>#N/A</v>
      </c>
      <c r="AG45" s="377" t="e">
        <f t="shared" si="8"/>
        <v>#N/A</v>
      </c>
    </row>
    <row r="46" spans="1:33" s="512" customFormat="1" ht="30" customHeight="1" x14ac:dyDescent="0.25">
      <c r="A46" s="261"/>
      <c r="B46" s="373">
        <v>37</v>
      </c>
      <c r="C46" s="351"/>
      <c r="D46" s="154"/>
      <c r="E46" s="154"/>
      <c r="F46" s="351"/>
      <c r="G46" s="481"/>
      <c r="H46" s="472"/>
      <c r="I46" s="472"/>
      <c r="J46" s="472"/>
      <c r="K46" s="472"/>
      <c r="L46" s="472"/>
      <c r="M46" s="472"/>
      <c r="N46" s="472"/>
      <c r="O46" s="480"/>
      <c r="P46" s="472"/>
      <c r="Q46" s="472"/>
      <c r="R46" s="472"/>
      <c r="S46" s="472"/>
      <c r="T46" s="472"/>
      <c r="U46" s="472"/>
      <c r="V46" s="472"/>
      <c r="W46" s="478" t="e">
        <f t="shared" si="9"/>
        <v>#DIV/0!</v>
      </c>
      <c r="X46" s="478" t="e">
        <f t="shared" si="10"/>
        <v>#DIV/0!</v>
      </c>
      <c r="Y46" s="479"/>
      <c r="Z46" s="475" t="str">
        <f t="shared" si="2"/>
        <v/>
      </c>
      <c r="AA46" s="378" t="str">
        <f t="shared" si="3"/>
        <v/>
      </c>
      <c r="AB46" s="379" t="str">
        <f t="shared" si="4"/>
        <v/>
      </c>
      <c r="AD46" s="377">
        <f t="shared" si="5"/>
        <v>0</v>
      </c>
      <c r="AE46" s="377">
        <f t="shared" si="6"/>
        <v>0</v>
      </c>
      <c r="AF46" s="377" t="e">
        <f t="shared" si="7"/>
        <v>#N/A</v>
      </c>
      <c r="AG46" s="377" t="e">
        <f t="shared" si="8"/>
        <v>#N/A</v>
      </c>
    </row>
    <row r="47" spans="1:33" s="512" customFormat="1" ht="30" customHeight="1" x14ac:dyDescent="0.25">
      <c r="A47" s="261"/>
      <c r="B47" s="373">
        <v>38</v>
      </c>
      <c r="C47" s="351"/>
      <c r="D47" s="154"/>
      <c r="E47" s="154"/>
      <c r="F47" s="351"/>
      <c r="G47" s="481"/>
      <c r="H47" s="472"/>
      <c r="I47" s="472"/>
      <c r="J47" s="472"/>
      <c r="K47" s="472"/>
      <c r="L47" s="472"/>
      <c r="M47" s="472"/>
      <c r="N47" s="472"/>
      <c r="O47" s="480"/>
      <c r="P47" s="472"/>
      <c r="Q47" s="472"/>
      <c r="R47" s="472"/>
      <c r="S47" s="472"/>
      <c r="T47" s="472"/>
      <c r="U47" s="472"/>
      <c r="V47" s="472"/>
      <c r="W47" s="478" t="e">
        <f t="shared" si="9"/>
        <v>#DIV/0!</v>
      </c>
      <c r="X47" s="478" t="e">
        <f t="shared" si="10"/>
        <v>#DIV/0!</v>
      </c>
      <c r="Y47" s="479"/>
      <c r="Z47" s="475" t="str">
        <f t="shared" si="2"/>
        <v/>
      </c>
      <c r="AA47" s="378" t="str">
        <f t="shared" si="3"/>
        <v/>
      </c>
      <c r="AB47" s="379" t="str">
        <f t="shared" si="4"/>
        <v/>
      </c>
      <c r="AD47" s="377">
        <f t="shared" si="5"/>
        <v>0</v>
      </c>
      <c r="AE47" s="377">
        <f t="shared" si="6"/>
        <v>0</v>
      </c>
      <c r="AF47" s="377" t="e">
        <f t="shared" si="7"/>
        <v>#N/A</v>
      </c>
      <c r="AG47" s="377" t="e">
        <f t="shared" si="8"/>
        <v>#N/A</v>
      </c>
    </row>
    <row r="48" spans="1:33" s="512" customFormat="1" ht="30" customHeight="1" x14ac:dyDescent="0.25">
      <c r="A48" s="261"/>
      <c r="B48" s="373">
        <v>39</v>
      </c>
      <c r="C48" s="351"/>
      <c r="D48" s="154"/>
      <c r="E48" s="154"/>
      <c r="F48" s="351"/>
      <c r="G48" s="481"/>
      <c r="H48" s="472"/>
      <c r="I48" s="472"/>
      <c r="J48" s="472"/>
      <c r="K48" s="472"/>
      <c r="L48" s="472"/>
      <c r="M48" s="472"/>
      <c r="N48" s="472"/>
      <c r="O48" s="480"/>
      <c r="P48" s="472"/>
      <c r="Q48" s="472"/>
      <c r="R48" s="472"/>
      <c r="S48" s="472"/>
      <c r="T48" s="472"/>
      <c r="U48" s="472"/>
      <c r="V48" s="472"/>
      <c r="W48" s="478" t="e">
        <f t="shared" si="9"/>
        <v>#DIV/0!</v>
      </c>
      <c r="X48" s="478" t="e">
        <f t="shared" si="10"/>
        <v>#DIV/0!</v>
      </c>
      <c r="Y48" s="479"/>
      <c r="Z48" s="475" t="str">
        <f t="shared" si="2"/>
        <v/>
      </c>
      <c r="AA48" s="378" t="str">
        <f t="shared" si="3"/>
        <v/>
      </c>
      <c r="AB48" s="379" t="str">
        <f t="shared" si="4"/>
        <v/>
      </c>
      <c r="AD48" s="377">
        <f t="shared" si="5"/>
        <v>0</v>
      </c>
      <c r="AE48" s="377">
        <f t="shared" si="6"/>
        <v>0</v>
      </c>
      <c r="AF48" s="377" t="e">
        <f t="shared" si="7"/>
        <v>#N/A</v>
      </c>
      <c r="AG48" s="377" t="e">
        <f t="shared" si="8"/>
        <v>#N/A</v>
      </c>
    </row>
    <row r="49" spans="1:33" s="512" customFormat="1" ht="30" customHeight="1" x14ac:dyDescent="0.25">
      <c r="A49" s="261"/>
      <c r="B49" s="373">
        <v>40</v>
      </c>
      <c r="C49" s="351"/>
      <c r="D49" s="154"/>
      <c r="E49" s="154"/>
      <c r="F49" s="351"/>
      <c r="G49" s="481"/>
      <c r="H49" s="472"/>
      <c r="I49" s="472"/>
      <c r="J49" s="472"/>
      <c r="K49" s="472"/>
      <c r="L49" s="472"/>
      <c r="M49" s="472"/>
      <c r="N49" s="472"/>
      <c r="O49" s="480"/>
      <c r="P49" s="472"/>
      <c r="Q49" s="472"/>
      <c r="R49" s="472"/>
      <c r="S49" s="472"/>
      <c r="T49" s="472"/>
      <c r="U49" s="472"/>
      <c r="V49" s="472"/>
      <c r="W49" s="478" t="e">
        <f t="shared" si="9"/>
        <v>#DIV/0!</v>
      </c>
      <c r="X49" s="478" t="e">
        <f t="shared" si="10"/>
        <v>#DIV/0!</v>
      </c>
      <c r="Y49" s="479"/>
      <c r="Z49" s="475" t="str">
        <f t="shared" si="2"/>
        <v/>
      </c>
      <c r="AA49" s="378" t="str">
        <f t="shared" si="3"/>
        <v/>
      </c>
      <c r="AB49" s="379" t="str">
        <f t="shared" si="4"/>
        <v/>
      </c>
      <c r="AD49" s="377">
        <f t="shared" si="5"/>
        <v>0</v>
      </c>
      <c r="AE49" s="377">
        <f t="shared" si="6"/>
        <v>0</v>
      </c>
      <c r="AF49" s="377" t="e">
        <f t="shared" si="7"/>
        <v>#N/A</v>
      </c>
      <c r="AG49" s="377" t="e">
        <f t="shared" si="8"/>
        <v>#N/A</v>
      </c>
    </row>
    <row r="50" spans="1:33" s="512" customFormat="1" ht="30" customHeight="1" x14ac:dyDescent="0.25">
      <c r="A50" s="261"/>
      <c r="B50" s="373">
        <v>41</v>
      </c>
      <c r="C50" s="351"/>
      <c r="D50" s="154"/>
      <c r="E50" s="154"/>
      <c r="F50" s="351"/>
      <c r="G50" s="481"/>
      <c r="H50" s="472"/>
      <c r="I50" s="472"/>
      <c r="J50" s="472"/>
      <c r="K50" s="472"/>
      <c r="L50" s="472"/>
      <c r="M50" s="472"/>
      <c r="N50" s="472"/>
      <c r="O50" s="480"/>
      <c r="P50" s="472"/>
      <c r="Q50" s="472"/>
      <c r="R50" s="472"/>
      <c r="S50" s="472"/>
      <c r="T50" s="472"/>
      <c r="U50" s="472"/>
      <c r="V50" s="472"/>
      <c r="W50" s="478" t="e">
        <f t="shared" si="9"/>
        <v>#DIV/0!</v>
      </c>
      <c r="X50" s="478" t="e">
        <f t="shared" si="10"/>
        <v>#DIV/0!</v>
      </c>
      <c r="Y50" s="479"/>
      <c r="Z50" s="475" t="str">
        <f t="shared" si="2"/>
        <v/>
      </c>
      <c r="AA50" s="378" t="str">
        <f t="shared" si="3"/>
        <v/>
      </c>
      <c r="AB50" s="379" t="str">
        <f t="shared" si="4"/>
        <v/>
      </c>
      <c r="AD50" s="377">
        <f t="shared" si="5"/>
        <v>0</v>
      </c>
      <c r="AE50" s="377">
        <f t="shared" si="6"/>
        <v>0</v>
      </c>
      <c r="AF50" s="377" t="e">
        <f t="shared" si="7"/>
        <v>#N/A</v>
      </c>
      <c r="AG50" s="377" t="e">
        <f t="shared" si="8"/>
        <v>#N/A</v>
      </c>
    </row>
    <row r="51" spans="1:33" s="512" customFormat="1" ht="30" customHeight="1" x14ac:dyDescent="0.25">
      <c r="A51" s="261"/>
      <c r="B51" s="373">
        <v>42</v>
      </c>
      <c r="C51" s="351"/>
      <c r="D51" s="312"/>
      <c r="E51" s="312"/>
      <c r="F51" s="124"/>
      <c r="G51" s="472"/>
      <c r="H51" s="472"/>
      <c r="I51" s="472"/>
      <c r="J51" s="472"/>
      <c r="K51" s="472"/>
      <c r="L51" s="472"/>
      <c r="M51" s="472"/>
      <c r="N51" s="472"/>
      <c r="O51" s="472"/>
      <c r="P51" s="472"/>
      <c r="Q51" s="472"/>
      <c r="R51" s="472"/>
      <c r="S51" s="472"/>
      <c r="T51" s="472"/>
      <c r="U51" s="472"/>
      <c r="V51" s="472"/>
      <c r="W51" s="478" t="e">
        <f t="shared" si="9"/>
        <v>#DIV/0!</v>
      </c>
      <c r="X51" s="478" t="e">
        <f t="shared" si="10"/>
        <v>#DIV/0!</v>
      </c>
      <c r="Y51" s="479"/>
      <c r="Z51" s="475" t="str">
        <f t="shared" si="2"/>
        <v/>
      </c>
      <c r="AA51" s="483" t="str">
        <f t="shared" si="3"/>
        <v/>
      </c>
      <c r="AB51" s="379" t="str">
        <f t="shared" si="4"/>
        <v/>
      </c>
      <c r="AD51" s="377">
        <f t="shared" si="5"/>
        <v>0</v>
      </c>
      <c r="AE51" s="377">
        <f t="shared" si="6"/>
        <v>0</v>
      </c>
      <c r="AF51" s="377" t="e">
        <f t="shared" si="7"/>
        <v>#N/A</v>
      </c>
      <c r="AG51" s="377" t="e">
        <f t="shared" si="8"/>
        <v>#N/A</v>
      </c>
    </row>
    <row r="52" spans="1:33" s="512" customFormat="1" ht="30" customHeight="1" x14ac:dyDescent="0.25">
      <c r="A52" s="261"/>
      <c r="B52" s="92"/>
      <c r="C52" s="137"/>
      <c r="D52" s="137"/>
      <c r="E52" s="461"/>
      <c r="F52" s="137"/>
      <c r="G52" s="462"/>
      <c r="H52" s="462"/>
      <c r="I52" s="462"/>
      <c r="J52" s="462"/>
      <c r="K52" s="462"/>
      <c r="L52" s="462"/>
      <c r="M52" s="462"/>
      <c r="N52" s="462"/>
      <c r="O52" s="462"/>
      <c r="P52" s="462"/>
      <c r="Q52" s="462"/>
      <c r="R52" s="462"/>
      <c r="S52" s="462"/>
      <c r="T52" s="462"/>
      <c r="U52" s="462"/>
      <c r="V52" s="462"/>
      <c r="W52" s="463"/>
      <c r="X52" s="463"/>
      <c r="Y52" s="464"/>
      <c r="Z52" s="465"/>
      <c r="AB52" s="331"/>
      <c r="AD52" s="376"/>
      <c r="AE52" s="376"/>
      <c r="AF52" s="376"/>
      <c r="AG52" s="376"/>
    </row>
    <row r="53" spans="1:33" x14ac:dyDescent="0.25">
      <c r="A53" s="261"/>
      <c r="B53" s="247"/>
      <c r="C53" s="247"/>
      <c r="D53" s="247"/>
      <c r="E53" s="247"/>
      <c r="F53" s="247"/>
      <c r="G53" s="247"/>
      <c r="H53" s="247"/>
      <c r="I53" s="247"/>
      <c r="J53" s="247"/>
      <c r="K53" s="247"/>
      <c r="L53" s="247"/>
      <c r="M53" s="247"/>
      <c r="N53" s="247"/>
      <c r="O53" s="247"/>
      <c r="P53" s="247"/>
      <c r="Q53" s="247"/>
      <c r="R53" s="247"/>
      <c r="S53" s="247"/>
      <c r="T53" s="247"/>
      <c r="U53" s="247"/>
      <c r="V53" s="247"/>
      <c r="W53" s="247"/>
      <c r="X53" s="247"/>
      <c r="Y53" s="247"/>
      <c r="Z53" s="247"/>
      <c r="AA53" s="482"/>
      <c r="AB53" s="247"/>
    </row>
    <row r="54" spans="1:33" ht="15.75" x14ac:dyDescent="0.25">
      <c r="A54" s="261"/>
      <c r="B54" s="247"/>
      <c r="C54" s="247"/>
      <c r="D54" s="247"/>
      <c r="E54" s="247"/>
      <c r="F54" s="247"/>
      <c r="G54" s="247"/>
      <c r="H54" s="247"/>
      <c r="I54" s="247"/>
      <c r="J54" s="247"/>
      <c r="K54" s="247"/>
      <c r="L54" s="247"/>
      <c r="M54" s="247"/>
      <c r="N54" s="247"/>
      <c r="O54" s="247"/>
      <c r="P54" s="247"/>
      <c r="Q54" s="247"/>
      <c r="R54" s="247"/>
      <c r="S54" s="247"/>
      <c r="T54" s="247"/>
      <c r="U54" s="249" t="s">
        <v>316</v>
      </c>
      <c r="V54" s="247"/>
      <c r="W54" s="247"/>
      <c r="X54" s="247"/>
      <c r="Y54" s="247"/>
      <c r="Z54" s="247"/>
      <c r="AB54" s="247"/>
    </row>
    <row r="55" spans="1:33" ht="15.75" x14ac:dyDescent="0.25">
      <c r="A55" s="261"/>
      <c r="B55" s="247"/>
      <c r="C55" s="247"/>
      <c r="D55" s="247"/>
      <c r="E55" s="247"/>
      <c r="F55" s="247"/>
      <c r="G55" s="247"/>
      <c r="H55" s="247"/>
      <c r="I55" s="247"/>
      <c r="J55" s="247"/>
      <c r="K55" s="247"/>
      <c r="L55" s="247"/>
      <c r="M55" s="247"/>
      <c r="N55" s="247"/>
      <c r="O55" s="247"/>
      <c r="P55" s="247"/>
      <c r="Q55" s="247"/>
      <c r="R55" s="247"/>
      <c r="S55" s="247"/>
      <c r="T55" s="247"/>
      <c r="U55" s="249" t="s">
        <v>116</v>
      </c>
      <c r="V55" s="247"/>
      <c r="W55" s="247"/>
      <c r="X55" s="247"/>
      <c r="Y55" s="247"/>
      <c r="Z55" s="247"/>
      <c r="AA55" s="247"/>
      <c r="AB55" s="247"/>
    </row>
    <row r="56" spans="1:33" x14ac:dyDescent="0.25">
      <c r="A56" s="261"/>
      <c r="B56" s="247"/>
      <c r="C56" s="247"/>
      <c r="D56" s="247"/>
      <c r="E56" s="247"/>
      <c r="F56" s="247"/>
      <c r="G56" s="247"/>
      <c r="H56" s="247"/>
      <c r="I56" s="247"/>
      <c r="J56" s="247"/>
      <c r="K56" s="247"/>
      <c r="L56" s="247"/>
      <c r="M56" s="247"/>
      <c r="N56" s="247"/>
      <c r="O56" s="247"/>
      <c r="P56" s="247"/>
      <c r="Q56" s="247"/>
      <c r="R56" s="247"/>
      <c r="S56" s="247"/>
      <c r="T56" s="247"/>
      <c r="U56" s="247"/>
      <c r="V56" s="247"/>
      <c r="W56" s="247"/>
      <c r="X56" s="247"/>
      <c r="Y56" s="247"/>
      <c r="Z56" s="247"/>
      <c r="AA56" s="247"/>
      <c r="AB56" s="247"/>
    </row>
    <row r="57" spans="1:33" x14ac:dyDescent="0.25">
      <c r="A57" s="261"/>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row>
    <row r="58" spans="1:33" x14ac:dyDescent="0.25">
      <c r="A58" s="261"/>
      <c r="B58" s="247"/>
      <c r="C58" s="247"/>
      <c r="D58" s="247"/>
      <c r="E58" s="247"/>
      <c r="F58" s="247"/>
      <c r="G58" s="247"/>
      <c r="H58" s="247"/>
      <c r="I58" s="247"/>
      <c r="J58" s="247"/>
      <c r="K58" s="247"/>
      <c r="L58" s="247"/>
      <c r="M58" s="247"/>
      <c r="N58" s="247"/>
      <c r="O58" s="247"/>
      <c r="P58" s="247"/>
      <c r="Q58" s="247"/>
      <c r="R58" s="247"/>
      <c r="S58" s="247"/>
      <c r="T58" s="247"/>
      <c r="U58" s="247"/>
      <c r="V58" s="247"/>
      <c r="W58" s="247"/>
      <c r="X58" s="247"/>
      <c r="Y58" s="247"/>
      <c r="Z58" s="247"/>
      <c r="AA58" s="247"/>
      <c r="AB58" s="247"/>
    </row>
    <row r="59" spans="1:33" ht="15.75" x14ac:dyDescent="0.25">
      <c r="A59" s="261"/>
      <c r="B59" s="247"/>
      <c r="C59" s="247"/>
      <c r="D59" s="247"/>
      <c r="E59" s="247"/>
      <c r="F59" s="247"/>
      <c r="G59" s="247"/>
      <c r="H59" s="247"/>
      <c r="I59" s="247"/>
      <c r="J59" s="247"/>
      <c r="K59" s="247"/>
      <c r="L59" s="247"/>
      <c r="M59" s="247"/>
      <c r="N59" s="247"/>
      <c r="O59" s="247"/>
      <c r="P59" s="247"/>
      <c r="Q59" s="247"/>
      <c r="R59" s="247"/>
      <c r="S59" s="247"/>
      <c r="T59" s="247"/>
      <c r="U59" s="466"/>
      <c r="V59" s="466"/>
      <c r="W59" s="466"/>
      <c r="X59" s="466"/>
      <c r="Y59" s="247"/>
      <c r="Z59" s="247"/>
      <c r="AA59" s="247"/>
      <c r="AB59" s="247"/>
    </row>
    <row r="60" spans="1:33" ht="15.75" x14ac:dyDescent="0.25">
      <c r="A60" s="261"/>
      <c r="B60" s="247"/>
      <c r="C60" s="247"/>
      <c r="D60" s="247"/>
      <c r="E60" s="247"/>
      <c r="F60" s="247"/>
      <c r="G60" s="247"/>
      <c r="H60" s="247"/>
      <c r="I60" s="247"/>
      <c r="J60" s="247"/>
      <c r="K60" s="247"/>
      <c r="L60" s="247"/>
      <c r="M60" s="247"/>
      <c r="N60" s="247"/>
      <c r="O60" s="247"/>
      <c r="P60" s="247"/>
      <c r="Q60" s="247"/>
      <c r="R60" s="247"/>
      <c r="S60" s="247"/>
      <c r="T60" s="247"/>
      <c r="U60" s="248" t="s">
        <v>161</v>
      </c>
      <c r="V60" s="247"/>
      <c r="W60" s="247"/>
      <c r="X60" s="247"/>
      <c r="Y60" s="247"/>
      <c r="Z60" s="247"/>
      <c r="AA60" s="247"/>
      <c r="AB60" s="247"/>
    </row>
    <row r="61" spans="1:33" ht="15.75" thickBot="1" x14ac:dyDescent="0.3">
      <c r="A61" s="261"/>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row>
    <row r="62" spans="1:33" ht="18.75" customHeight="1" thickBot="1" x14ac:dyDescent="0.3">
      <c r="A62" s="261"/>
      <c r="B62" s="32"/>
      <c r="C62" s="33"/>
      <c r="D62" s="33"/>
      <c r="E62" s="32"/>
      <c r="F62" s="32"/>
      <c r="G62" s="239" t="s">
        <v>18</v>
      </c>
      <c r="H62" s="240" t="s">
        <v>118</v>
      </c>
      <c r="I62" s="467" t="s">
        <v>240</v>
      </c>
      <c r="J62" s="468"/>
      <c r="K62" s="468"/>
      <c r="L62" s="468"/>
      <c r="M62" s="468"/>
      <c r="N62" s="468"/>
      <c r="O62" s="468"/>
      <c r="P62" s="468"/>
      <c r="Q62" s="468"/>
      <c r="R62" s="468"/>
      <c r="S62" s="468"/>
      <c r="T62" s="468"/>
      <c r="U62" s="468"/>
      <c r="V62" s="469"/>
      <c r="W62" s="912" t="s">
        <v>315</v>
      </c>
      <c r="X62" s="32"/>
      <c r="Y62" s="32"/>
      <c r="Z62" s="33"/>
      <c r="AA62" s="32"/>
      <c r="AB62" s="32"/>
    </row>
    <row r="63" spans="1:33" ht="18.75" customHeight="1" thickTop="1" thickBot="1" x14ac:dyDescent="0.3">
      <c r="A63" s="261"/>
      <c r="B63" s="32"/>
      <c r="C63" s="185" t="s">
        <v>139</v>
      </c>
      <c r="D63" s="33"/>
      <c r="E63" s="32"/>
      <c r="F63" s="915" t="s">
        <v>134</v>
      </c>
      <c r="G63" s="231">
        <v>1</v>
      </c>
      <c r="H63" s="356" t="s">
        <v>119</v>
      </c>
      <c r="I63" s="952" t="s">
        <v>474</v>
      </c>
      <c r="J63" s="953"/>
      <c r="K63" s="953"/>
      <c r="L63" s="953"/>
      <c r="M63" s="953"/>
      <c r="N63" s="953"/>
      <c r="O63" s="953"/>
      <c r="P63" s="953"/>
      <c r="Q63" s="953"/>
      <c r="R63" s="953"/>
      <c r="S63" s="953"/>
      <c r="T63" s="953"/>
      <c r="U63" s="953"/>
      <c r="V63" s="954"/>
      <c r="W63" s="913"/>
      <c r="X63" s="32"/>
      <c r="Y63" s="32"/>
      <c r="Z63" s="33"/>
      <c r="AA63" s="32"/>
      <c r="AB63" s="32"/>
    </row>
    <row r="64" spans="1:33" ht="18.75" customHeight="1" thickBot="1" x14ac:dyDescent="0.3">
      <c r="A64" s="261"/>
      <c r="B64" s="32"/>
      <c r="C64" s="187" t="s">
        <v>146</v>
      </c>
      <c r="D64" s="187"/>
      <c r="E64" s="32"/>
      <c r="F64" s="916"/>
      <c r="G64" s="232">
        <v>2</v>
      </c>
      <c r="H64" s="357" t="s">
        <v>120</v>
      </c>
      <c r="I64" s="955" t="s">
        <v>475</v>
      </c>
      <c r="J64" s="956"/>
      <c r="K64" s="956"/>
      <c r="L64" s="956"/>
      <c r="M64" s="956"/>
      <c r="N64" s="956"/>
      <c r="O64" s="956"/>
      <c r="P64" s="956"/>
      <c r="Q64" s="956"/>
      <c r="R64" s="956"/>
      <c r="S64" s="956"/>
      <c r="T64" s="956"/>
      <c r="U64" s="956"/>
      <c r="V64" s="957"/>
      <c r="W64" s="913"/>
      <c r="X64" s="32"/>
      <c r="Y64" s="32"/>
      <c r="Z64" s="33"/>
      <c r="AA64" s="32"/>
      <c r="AB64" s="32"/>
    </row>
    <row r="65" spans="1:28" ht="24" customHeight="1" thickBot="1" x14ac:dyDescent="0.3">
      <c r="A65" s="261"/>
      <c r="B65" s="32"/>
      <c r="C65" s="187" t="s">
        <v>147</v>
      </c>
      <c r="D65" s="187"/>
      <c r="E65" s="32"/>
      <c r="F65" s="916"/>
      <c r="G65" s="232">
        <v>3</v>
      </c>
      <c r="H65" s="358" t="s">
        <v>121</v>
      </c>
      <c r="I65" s="955" t="s">
        <v>476</v>
      </c>
      <c r="J65" s="956"/>
      <c r="K65" s="956"/>
      <c r="L65" s="956"/>
      <c r="M65" s="956"/>
      <c r="N65" s="956"/>
      <c r="O65" s="956"/>
      <c r="P65" s="956"/>
      <c r="Q65" s="956"/>
      <c r="R65" s="956"/>
      <c r="S65" s="956"/>
      <c r="T65" s="956"/>
      <c r="U65" s="956"/>
      <c r="V65" s="957"/>
      <c r="W65" s="913"/>
      <c r="X65" s="32"/>
      <c r="Y65" s="32"/>
      <c r="Z65" s="33"/>
      <c r="AA65" s="32"/>
      <c r="AB65" s="32"/>
    </row>
    <row r="66" spans="1:28" ht="18.75" customHeight="1" x14ac:dyDescent="0.25">
      <c r="A66" s="261"/>
      <c r="B66" s="32"/>
      <c r="C66" s="215" t="s">
        <v>115</v>
      </c>
      <c r="D66" s="187"/>
      <c r="E66" s="32"/>
      <c r="F66" s="916"/>
      <c r="G66" s="232">
        <v>4</v>
      </c>
      <c r="H66" s="357" t="s">
        <v>122</v>
      </c>
      <c r="I66" s="924"/>
      <c r="J66" s="925"/>
      <c r="K66" s="925"/>
      <c r="L66" s="925"/>
      <c r="M66" s="925"/>
      <c r="N66" s="925"/>
      <c r="O66" s="925"/>
      <c r="P66" s="925"/>
      <c r="Q66" s="925"/>
      <c r="R66" s="925"/>
      <c r="S66" s="925"/>
      <c r="T66" s="925"/>
      <c r="U66" s="925"/>
      <c r="V66" s="926"/>
      <c r="W66" s="913"/>
      <c r="X66" s="32"/>
      <c r="Y66" s="32"/>
      <c r="Z66" s="33"/>
      <c r="AA66" s="32"/>
      <c r="AB66" s="32"/>
    </row>
    <row r="67" spans="1:28" ht="18.75" customHeight="1" x14ac:dyDescent="0.25">
      <c r="A67" s="261"/>
      <c r="B67" s="32"/>
      <c r="C67" s="32"/>
      <c r="D67" s="32"/>
      <c r="E67" s="32"/>
      <c r="F67" s="916"/>
      <c r="G67" s="232">
        <v>5</v>
      </c>
      <c r="H67" s="358" t="s">
        <v>123</v>
      </c>
      <c r="I67" s="924"/>
      <c r="J67" s="925"/>
      <c r="K67" s="925"/>
      <c r="L67" s="925"/>
      <c r="M67" s="925"/>
      <c r="N67" s="925"/>
      <c r="O67" s="925"/>
      <c r="P67" s="925"/>
      <c r="Q67" s="925"/>
      <c r="R67" s="925"/>
      <c r="S67" s="925"/>
      <c r="T67" s="925"/>
      <c r="U67" s="925"/>
      <c r="V67" s="926"/>
      <c r="W67" s="913"/>
      <c r="X67" s="32"/>
      <c r="Y67" s="32"/>
      <c r="Z67" s="33"/>
      <c r="AA67" s="32"/>
      <c r="AB67" s="32"/>
    </row>
    <row r="68" spans="1:28" ht="18.75" customHeight="1" x14ac:dyDescent="0.25">
      <c r="A68" s="261"/>
      <c r="B68" s="32"/>
      <c r="C68" s="32"/>
      <c r="D68" s="32"/>
      <c r="E68" s="32"/>
      <c r="F68" s="916"/>
      <c r="G68" s="232">
        <v>6</v>
      </c>
      <c r="H68" s="357" t="s">
        <v>124</v>
      </c>
      <c r="I68" s="924"/>
      <c r="J68" s="925"/>
      <c r="K68" s="925"/>
      <c r="L68" s="925"/>
      <c r="M68" s="925"/>
      <c r="N68" s="925"/>
      <c r="O68" s="925"/>
      <c r="P68" s="925"/>
      <c r="Q68" s="925"/>
      <c r="R68" s="925"/>
      <c r="S68" s="925"/>
      <c r="T68" s="925"/>
      <c r="U68" s="925"/>
      <c r="V68" s="926"/>
      <c r="W68" s="913"/>
      <c r="X68" s="32"/>
      <c r="Y68" s="32"/>
      <c r="Z68" s="33"/>
      <c r="AA68" s="32"/>
      <c r="AB68" s="32"/>
    </row>
    <row r="69" spans="1:28" ht="18.75" customHeight="1" x14ac:dyDescent="0.25">
      <c r="A69" s="261"/>
      <c r="B69" s="32"/>
      <c r="C69" s="32"/>
      <c r="D69" s="32"/>
      <c r="E69" s="32"/>
      <c r="F69" s="916"/>
      <c r="G69" s="232">
        <v>7</v>
      </c>
      <c r="H69" s="358" t="s">
        <v>125</v>
      </c>
      <c r="I69" s="924"/>
      <c r="J69" s="925"/>
      <c r="K69" s="925"/>
      <c r="L69" s="925"/>
      <c r="M69" s="925"/>
      <c r="N69" s="925"/>
      <c r="O69" s="925"/>
      <c r="P69" s="925"/>
      <c r="Q69" s="925"/>
      <c r="R69" s="925"/>
      <c r="S69" s="925"/>
      <c r="T69" s="925"/>
      <c r="U69" s="925"/>
      <c r="V69" s="926"/>
      <c r="W69" s="913"/>
      <c r="X69" s="32"/>
      <c r="Y69" s="32"/>
      <c r="Z69" s="33"/>
      <c r="AA69" s="32"/>
      <c r="AB69" s="32"/>
    </row>
    <row r="70" spans="1:28" ht="18.75" customHeight="1" thickBot="1" x14ac:dyDescent="0.3">
      <c r="A70" s="261"/>
      <c r="B70" s="32"/>
      <c r="C70" s="32"/>
      <c r="D70" s="32"/>
      <c r="E70" s="32"/>
      <c r="F70" s="917"/>
      <c r="G70" s="233">
        <v>8</v>
      </c>
      <c r="H70" s="359" t="s">
        <v>126</v>
      </c>
      <c r="I70" s="927"/>
      <c r="J70" s="928"/>
      <c r="K70" s="928"/>
      <c r="L70" s="928"/>
      <c r="M70" s="928"/>
      <c r="N70" s="928"/>
      <c r="O70" s="928"/>
      <c r="P70" s="928"/>
      <c r="Q70" s="928"/>
      <c r="R70" s="928"/>
      <c r="S70" s="928"/>
      <c r="T70" s="928"/>
      <c r="U70" s="928"/>
      <c r="V70" s="929"/>
      <c r="W70" s="914"/>
      <c r="X70" s="32"/>
      <c r="Y70" s="32"/>
      <c r="Z70" s="33"/>
      <c r="AA70" s="32"/>
      <c r="AB70" s="32"/>
    </row>
    <row r="71" spans="1:28" x14ac:dyDescent="0.25">
      <c r="B71" s="4"/>
      <c r="C71" s="4"/>
      <c r="D71" s="4"/>
      <c r="E71" s="4"/>
      <c r="F71" s="4"/>
      <c r="G71" s="6"/>
      <c r="H71" s="6"/>
      <c r="I71" s="6"/>
      <c r="J71" s="6"/>
      <c r="K71" s="6"/>
      <c r="L71" s="6"/>
      <c r="M71" s="4"/>
      <c r="N71" s="4"/>
      <c r="O71" s="4"/>
      <c r="P71" s="4"/>
      <c r="Q71" s="4"/>
      <c r="R71" s="4"/>
      <c r="S71" s="4"/>
      <c r="T71" s="4"/>
      <c r="U71" s="4"/>
      <c r="V71" s="4"/>
      <c r="W71" s="4"/>
      <c r="X71" s="4"/>
      <c r="Y71" s="4"/>
      <c r="Z71" s="6"/>
      <c r="AA71" s="4"/>
      <c r="AB71" s="4"/>
    </row>
  </sheetData>
  <sheetProtection autoFilter="0"/>
  <autoFilter ref="E8:E51" xr:uid="{00000000-0009-0000-0000-000026000000}"/>
  <mergeCells count="24">
    <mergeCell ref="Z7:Z8"/>
    <mergeCell ref="AA7:AA8"/>
    <mergeCell ref="AB7:AB8"/>
    <mergeCell ref="W62:W70"/>
    <mergeCell ref="F63:F70"/>
    <mergeCell ref="I63:V63"/>
    <mergeCell ref="I64:V64"/>
    <mergeCell ref="I65:V65"/>
    <mergeCell ref="I66:V66"/>
    <mergeCell ref="I67:V67"/>
    <mergeCell ref="I68:V68"/>
    <mergeCell ref="I69:V69"/>
    <mergeCell ref="I70:V70"/>
    <mergeCell ref="O7:V7"/>
    <mergeCell ref="E2:E3"/>
    <mergeCell ref="G2:AB2"/>
    <mergeCell ref="G3:AB3"/>
    <mergeCell ref="G4:AB4"/>
    <mergeCell ref="G5:AB5"/>
    <mergeCell ref="B7:B8"/>
    <mergeCell ref="C7:C8"/>
    <mergeCell ref="D7:D8"/>
    <mergeCell ref="E7:E8"/>
    <mergeCell ref="G7:N7"/>
  </mergeCells>
  <conditionalFormatting sqref="Y51 B11:B49 C41:E51 B10:F10 F41:F49 Y37:Y49 W10:X51 AA10:AB51 AD10:AG51 C11:F40">
    <cfRule type="expression" dxfId="83" priority="8">
      <formula>AND($B10&lt;&gt;"",$B11="")</formula>
    </cfRule>
    <cfRule type="expression" dxfId="82" priority="9">
      <formula>$B10=""</formula>
    </cfRule>
  </conditionalFormatting>
  <conditionalFormatting sqref="AA11:AA51">
    <cfRule type="expression" dxfId="81" priority="10">
      <formula>AND($B10&lt;&gt;"",$B11="")</formula>
    </cfRule>
  </conditionalFormatting>
  <conditionalFormatting sqref="G52:V52">
    <cfRule type="expression" dxfId="80" priority="7">
      <formula>COUNTIF($G52:$N52,G52)&gt;1</formula>
    </cfRule>
  </conditionalFormatting>
  <conditionalFormatting sqref="B51 B52:Z52 AB52">
    <cfRule type="expression" dxfId="79" priority="11">
      <formula>AND($B51&lt;&gt;"",$B53="")</formula>
    </cfRule>
    <cfRule type="expression" dxfId="78" priority="12">
      <formula>$B51=""</formula>
    </cfRule>
  </conditionalFormatting>
  <conditionalFormatting sqref="AD52:AG52">
    <cfRule type="expression" dxfId="77" priority="13">
      <formula>AND($B51&lt;&gt;"",$B53="")</formula>
    </cfRule>
    <cfRule type="expression" dxfId="76" priority="14">
      <formula>$B51=""</formula>
    </cfRule>
  </conditionalFormatting>
  <conditionalFormatting sqref="B50 F50:F51 Y50">
    <cfRule type="expression" dxfId="75" priority="15">
      <formula>AND($B50&lt;&gt;"",#REF!="")</formula>
    </cfRule>
    <cfRule type="expression" dxfId="74" priority="16">
      <formula>$B50=""</formula>
    </cfRule>
  </conditionalFormatting>
  <conditionalFormatting sqref="G33:V51 R10:V32">
    <cfRule type="cellIs" dxfId="73" priority="5" operator="lessThan">
      <formula>76</formula>
    </cfRule>
  </conditionalFormatting>
  <conditionalFormatting sqref="Z10:Z51">
    <cfRule type="cellIs" dxfId="72" priority="4" operator="lessThan">
      <formula>76</formula>
    </cfRule>
  </conditionalFormatting>
  <conditionalFormatting sqref="G10:Q32">
    <cfRule type="cellIs" dxfId="71" priority="2" operator="lessThan">
      <formula>75</formula>
    </cfRule>
  </conditionalFormatting>
  <conditionalFormatting sqref="Z10:Z32">
    <cfRule type="cellIs" dxfId="70" priority="1" operator="lessThan">
      <formula>76</formula>
    </cfRule>
  </conditionalFormatting>
  <dataValidations count="6">
    <dataValidation allowBlank="1" showInputMessage="1" showErrorMessage="1" prompt="Bobot Nilai" sqref="W6:Y6" xr:uid="{00000000-0002-0000-2600-000000000000}"/>
    <dataValidation allowBlank="1" showInputMessage="1" showErrorMessage="1" prompt="Mohon diisi Bobot Nilai" sqref="Y8 W8" xr:uid="{00000000-0002-0000-2600-000001000000}"/>
    <dataValidation allowBlank="1" showInputMessage="1" showErrorMessage="1" prompt="Mohon diisi Bobot Nilai. Jika tidak Melakukan penilaian Sumatif silahkan tulis Bobot Nilai 0" sqref="X8" xr:uid="{00000000-0002-0000-2600-000002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37:H52 I33:N52" xr:uid="{00000000-0002-0000-2600-000003000000}">
      <formula1>AND(G33&gt;0,G33&lt;=101,COUNTIF($G33:$N33,G33)=1)</formula1>
    </dataValidation>
    <dataValidation type="custom" allowBlank="1" showInputMessage="1" showErrorMessage="1" error="Ada nilai yang sama Bro!" prompt="JIKA ADA NILAI SUMATIF YANG SAMA, MAKA NILAI SUMATIF YG LAIN DITAMBAH angka 1-4 dibelakang koma. Misalnya 82 dan 82,2" sqref="T10:V52 O37:S52" xr:uid="{00000000-0002-0000-2600-000004000000}">
      <formula1>AND(O10&gt;0,O10&lt;=101,COUNTIF($O10:$V10,O10)=1)</formula1>
    </dataValidation>
    <dataValidation type="whole" allowBlank="1" showInputMessage="1" showErrorMessage="1" errorTitle="Petunjuk" error="Nilai 0-100" prompt="Isikan Nilai Sumatif Akhir Semester Siswa" sqref="Y37:Y52" xr:uid="{00000000-0002-0000-2600-000005000000}">
      <formula1>0</formula1>
      <formula2>100</formula2>
    </dataValidation>
  </dataValidations>
  <hyperlinks>
    <hyperlink ref="W62:W70" location="AKA!G9" display="          KEMBALI KE ATAS" xr:uid="{00000000-0004-0000-2600-000000000000}"/>
    <hyperlink ref="E5" location="AKA!I62" display="KLIK DISINI UNTUK MENULIS TUJUAN PEMBELAJARAN" xr:uid="{00000000-0004-0000-2600-000001000000}"/>
  </hyperlinks>
  <printOptions horizontalCentered="1"/>
  <pageMargins left="0.15748031496062992" right="0.11811023622047245" top="0.98425196850393704" bottom="0.31496062992125984" header="0.31496062992125984" footer="0.15748031496062992"/>
  <pageSetup paperSize="10000" scale="70" orientation="landscape" horizontalDpi="0" verticalDpi="0"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AI71"/>
  <sheetViews>
    <sheetView zoomScaleNormal="100" workbookViewId="0">
      <pane xSplit="6" ySplit="8" topLeftCell="G30" activePane="bottomRight" state="frozen"/>
      <selection pane="topRight" activeCell="G1" sqref="G1"/>
      <selection pane="bottomLeft" activeCell="A8" sqref="A8"/>
      <selection pane="bottomRight" activeCell="Z34" sqref="Z34"/>
    </sheetView>
  </sheetViews>
  <sheetFormatPr defaultColWidth="9.140625" defaultRowHeight="15" x14ac:dyDescent="0.25"/>
  <cols>
    <col min="1" max="1" width="1.7109375" style="7" customWidth="1"/>
    <col min="2" max="2" width="3.85546875" style="7" customWidth="1"/>
    <col min="3" max="3" width="5.7109375" style="7" customWidth="1"/>
    <col min="4" max="4" width="13.5703125" style="7" customWidth="1"/>
    <col min="5" max="5" width="30.42578125" style="7" customWidth="1"/>
    <col min="6" max="22" width="4" style="7" customWidth="1"/>
    <col min="23" max="25" width="5.28515625" style="7" customWidth="1"/>
    <col min="26" max="26" width="6.42578125" style="7" customWidth="1"/>
    <col min="27" max="28" width="36.7109375" style="7" customWidth="1"/>
    <col min="29" max="29" width="5.7109375" style="7" customWidth="1"/>
    <col min="30" max="16384" width="9.140625" style="7"/>
  </cols>
  <sheetData>
    <row r="1" spans="1:35" x14ac:dyDescent="0.25">
      <c r="A1" s="260"/>
      <c r="B1" s="260"/>
      <c r="C1" s="260"/>
      <c r="D1" s="260"/>
      <c r="E1" s="260"/>
      <c r="F1" s="260"/>
      <c r="G1" s="260"/>
      <c r="H1" s="260"/>
      <c r="I1" s="260"/>
      <c r="J1" s="260"/>
      <c r="K1" s="260"/>
      <c r="L1" s="260"/>
      <c r="M1" s="260"/>
      <c r="N1" s="260"/>
      <c r="O1" s="260"/>
      <c r="P1" s="260"/>
      <c r="Q1" s="260"/>
      <c r="R1" s="260"/>
      <c r="S1" s="260"/>
      <c r="T1" s="260"/>
      <c r="U1" s="260"/>
      <c r="V1" s="260"/>
      <c r="W1" s="260"/>
      <c r="X1" s="260"/>
      <c r="Y1" s="260"/>
      <c r="Z1" s="260"/>
      <c r="AA1" s="260"/>
      <c r="AB1" s="260"/>
    </row>
    <row r="2" spans="1:35" ht="28.5" customHeight="1" x14ac:dyDescent="0.25">
      <c r="A2" s="261"/>
      <c r="B2" s="485"/>
      <c r="C2" s="486"/>
      <c r="D2" s="486"/>
      <c r="E2" s="901" t="s">
        <v>309</v>
      </c>
      <c r="F2" s="487"/>
      <c r="G2" s="903" t="s">
        <v>279</v>
      </c>
      <c r="H2" s="903"/>
      <c r="I2" s="903"/>
      <c r="J2" s="903"/>
      <c r="K2" s="903"/>
      <c r="L2" s="903"/>
      <c r="M2" s="903"/>
      <c r="N2" s="903"/>
      <c r="O2" s="903"/>
      <c r="P2" s="903"/>
      <c r="Q2" s="903"/>
      <c r="R2" s="903"/>
      <c r="S2" s="903"/>
      <c r="T2" s="903"/>
      <c r="U2" s="903"/>
      <c r="V2" s="903"/>
      <c r="W2" s="903"/>
      <c r="X2" s="903"/>
      <c r="Y2" s="903"/>
      <c r="Z2" s="903"/>
      <c r="AA2" s="903"/>
      <c r="AB2" s="904"/>
    </row>
    <row r="3" spans="1:35" ht="21" thickBot="1" x14ac:dyDescent="0.3">
      <c r="A3" s="261"/>
      <c r="B3" s="488"/>
      <c r="C3" s="489"/>
      <c r="D3" s="489"/>
      <c r="E3" s="902"/>
      <c r="F3" s="454"/>
      <c r="G3" s="905" t="str">
        <f>Data!C20</f>
        <v>2024 / 2025</v>
      </c>
      <c r="H3" s="905"/>
      <c r="I3" s="905"/>
      <c r="J3" s="905"/>
      <c r="K3" s="905"/>
      <c r="L3" s="905"/>
      <c r="M3" s="905"/>
      <c r="N3" s="905"/>
      <c r="O3" s="905"/>
      <c r="P3" s="905"/>
      <c r="Q3" s="905"/>
      <c r="R3" s="905"/>
      <c r="S3" s="905"/>
      <c r="T3" s="905"/>
      <c r="U3" s="905"/>
      <c r="V3" s="905"/>
      <c r="W3" s="905"/>
      <c r="X3" s="905"/>
      <c r="Y3" s="905"/>
      <c r="Z3" s="905"/>
      <c r="AA3" s="905"/>
      <c r="AB3" s="906"/>
    </row>
    <row r="4" spans="1:35" ht="34.5" thickBot="1" x14ac:dyDescent="0.3">
      <c r="A4" s="261"/>
      <c r="B4" s="490"/>
      <c r="C4" s="491"/>
      <c r="D4" s="491"/>
      <c r="E4" s="455" t="s">
        <v>310</v>
      </c>
      <c r="F4" s="456"/>
      <c r="G4" s="907" t="str">
        <f>Menu!B10</f>
        <v>Bahasa Inggris</v>
      </c>
      <c r="H4" s="907"/>
      <c r="I4" s="907"/>
      <c r="J4" s="907"/>
      <c r="K4" s="907"/>
      <c r="L4" s="907"/>
      <c r="M4" s="907"/>
      <c r="N4" s="907"/>
      <c r="O4" s="907"/>
      <c r="P4" s="907"/>
      <c r="Q4" s="907"/>
      <c r="R4" s="907"/>
      <c r="S4" s="907"/>
      <c r="T4" s="907"/>
      <c r="U4" s="907"/>
      <c r="V4" s="907"/>
      <c r="W4" s="907"/>
      <c r="X4" s="907"/>
      <c r="Y4" s="907"/>
      <c r="Z4" s="907"/>
      <c r="AA4" s="907"/>
      <c r="AB4" s="908"/>
    </row>
    <row r="5" spans="1:35" ht="34.5" customHeight="1" thickBot="1" x14ac:dyDescent="0.3">
      <c r="A5" s="261"/>
      <c r="B5" s="492"/>
      <c r="C5" s="493"/>
      <c r="D5" s="494"/>
      <c r="E5" s="457" t="s">
        <v>311</v>
      </c>
      <c r="F5" s="458"/>
      <c r="G5" s="905" t="s">
        <v>452</v>
      </c>
      <c r="H5" s="905"/>
      <c r="I5" s="905"/>
      <c r="J5" s="905"/>
      <c r="K5" s="905"/>
      <c r="L5" s="905"/>
      <c r="M5" s="905"/>
      <c r="N5" s="905"/>
      <c r="O5" s="905"/>
      <c r="P5" s="905"/>
      <c r="Q5" s="905"/>
      <c r="R5" s="905"/>
      <c r="S5" s="905"/>
      <c r="T5" s="905"/>
      <c r="U5" s="905"/>
      <c r="V5" s="905"/>
      <c r="W5" s="905"/>
      <c r="X5" s="905"/>
      <c r="Y5" s="905"/>
      <c r="Z5" s="905"/>
      <c r="AA5" s="905"/>
      <c r="AB5" s="906"/>
    </row>
    <row r="6" spans="1:35" s="179" customFormat="1" ht="20.25" x14ac:dyDescent="0.25">
      <c r="A6" s="261"/>
      <c r="B6" s="495"/>
      <c r="C6" s="496"/>
      <c r="D6" s="496"/>
      <c r="E6" s="496"/>
      <c r="F6" s="496"/>
      <c r="G6" s="497">
        <f t="shared" ref="G6:L6" si="0">IF(COUNT(G10:G51)&gt;0,1,"")</f>
        <v>1</v>
      </c>
      <c r="H6" s="497">
        <f t="shared" si="0"/>
        <v>1</v>
      </c>
      <c r="I6" s="497">
        <f t="shared" si="0"/>
        <v>1</v>
      </c>
      <c r="J6" s="497" t="str">
        <f t="shared" si="0"/>
        <v/>
      </c>
      <c r="K6" s="497" t="str">
        <f t="shared" si="0"/>
        <v/>
      </c>
      <c r="L6" s="497" t="str">
        <f t="shared" si="0"/>
        <v/>
      </c>
      <c r="M6" s="497"/>
      <c r="N6" s="497"/>
      <c r="O6" s="497">
        <f t="shared" ref="O6:T6" si="1">IF(COUNT(O10:O51)&gt;0,1,"")</f>
        <v>1</v>
      </c>
      <c r="P6" s="497">
        <f t="shared" si="1"/>
        <v>1</v>
      </c>
      <c r="Q6" s="497">
        <f t="shared" si="1"/>
        <v>1</v>
      </c>
      <c r="R6" s="497" t="str">
        <f t="shared" si="1"/>
        <v/>
      </c>
      <c r="S6" s="497" t="str">
        <f t="shared" si="1"/>
        <v/>
      </c>
      <c r="T6" s="497" t="str">
        <f t="shared" si="1"/>
        <v/>
      </c>
      <c r="U6" s="497"/>
      <c r="V6" s="497"/>
      <c r="W6" s="498">
        <f>SUM(G6:N6)</f>
        <v>3</v>
      </c>
      <c r="X6" s="498">
        <f>SUM(O6:V6)</f>
        <v>3</v>
      </c>
      <c r="Y6" s="498">
        <f>SUM(W8:Y8)</f>
        <v>3</v>
      </c>
      <c r="Z6" s="499"/>
      <c r="AA6" s="499"/>
      <c r="AB6" s="500"/>
    </row>
    <row r="7" spans="1:35" ht="33" customHeight="1" thickBot="1" x14ac:dyDescent="0.3">
      <c r="A7" s="261"/>
      <c r="B7" s="899" t="s">
        <v>0</v>
      </c>
      <c r="C7" s="899" t="s">
        <v>68</v>
      </c>
      <c r="D7" s="899" t="s">
        <v>69</v>
      </c>
      <c r="E7" s="899" t="s">
        <v>1</v>
      </c>
      <c r="F7" s="513" t="s">
        <v>14</v>
      </c>
      <c r="G7" s="900" t="s">
        <v>134</v>
      </c>
      <c r="H7" s="900"/>
      <c r="I7" s="900"/>
      <c r="J7" s="900"/>
      <c r="K7" s="900"/>
      <c r="L7" s="900"/>
      <c r="M7" s="900"/>
      <c r="N7" s="900"/>
      <c r="O7" s="930" t="s">
        <v>135</v>
      </c>
      <c r="P7" s="930"/>
      <c r="Q7" s="930"/>
      <c r="R7" s="930"/>
      <c r="S7" s="930"/>
      <c r="T7" s="930"/>
      <c r="U7" s="930"/>
      <c r="V7" s="930"/>
      <c r="W7" s="504" t="s">
        <v>312</v>
      </c>
      <c r="X7" s="504" t="s">
        <v>313</v>
      </c>
      <c r="Y7" s="504" t="s">
        <v>314</v>
      </c>
      <c r="Z7" s="909" t="s">
        <v>80</v>
      </c>
      <c r="AA7" s="910" t="s">
        <v>144</v>
      </c>
      <c r="AB7" s="911" t="s">
        <v>145</v>
      </c>
    </row>
    <row r="8" spans="1:35" ht="15.75" thickBot="1" x14ac:dyDescent="0.3">
      <c r="A8" s="261"/>
      <c r="B8" s="899"/>
      <c r="C8" s="899"/>
      <c r="D8" s="899"/>
      <c r="E8" s="899"/>
      <c r="F8" s="505"/>
      <c r="G8" s="506" t="str">
        <f>H63</f>
        <v>TP-1</v>
      </c>
      <c r="H8" s="506" t="str">
        <f>H64</f>
        <v>TP-2</v>
      </c>
      <c r="I8" s="506" t="str">
        <f>H65</f>
        <v>TP-3</v>
      </c>
      <c r="J8" s="506" t="str">
        <f>H66</f>
        <v>TP-4</v>
      </c>
      <c r="K8" s="506" t="str">
        <f>H67</f>
        <v>TP-5</v>
      </c>
      <c r="L8" s="506" t="str">
        <f>H68</f>
        <v>TP-6</v>
      </c>
      <c r="M8" s="506" t="str">
        <f>H69</f>
        <v>TP-7</v>
      </c>
      <c r="N8" s="506" t="str">
        <f>H70</f>
        <v>TP-8</v>
      </c>
      <c r="O8" s="507" t="s">
        <v>148</v>
      </c>
      <c r="P8" s="507" t="s">
        <v>149</v>
      </c>
      <c r="Q8" s="507" t="s">
        <v>150</v>
      </c>
      <c r="R8" s="507" t="s">
        <v>151</v>
      </c>
      <c r="S8" s="507" t="s">
        <v>152</v>
      </c>
      <c r="T8" s="507" t="s">
        <v>153</v>
      </c>
      <c r="U8" s="507" t="s">
        <v>154</v>
      </c>
      <c r="V8" s="507" t="s">
        <v>155</v>
      </c>
      <c r="W8" s="508">
        <v>1</v>
      </c>
      <c r="X8" s="508">
        <v>1</v>
      </c>
      <c r="Y8" s="508">
        <v>1</v>
      </c>
      <c r="Z8" s="909"/>
      <c r="AA8" s="910"/>
      <c r="AB8" s="911"/>
      <c r="AD8" s="459"/>
      <c r="AE8" s="459"/>
      <c r="AF8" s="459"/>
      <c r="AG8" s="459"/>
    </row>
    <row r="9" spans="1:35" ht="15.75" thickBot="1" x14ac:dyDescent="0.3">
      <c r="A9" s="261"/>
      <c r="B9" s="549">
        <v>1</v>
      </c>
      <c r="C9" s="549">
        <v>2</v>
      </c>
      <c r="D9" s="549">
        <v>3</v>
      </c>
      <c r="E9" s="549">
        <v>4</v>
      </c>
      <c r="F9" s="549">
        <v>5</v>
      </c>
      <c r="G9" s="587">
        <v>6</v>
      </c>
      <c r="H9" s="587">
        <v>7</v>
      </c>
      <c r="I9" s="587">
        <v>8</v>
      </c>
      <c r="J9" s="587">
        <v>9</v>
      </c>
      <c r="K9" s="587">
        <v>10</v>
      </c>
      <c r="L9" s="587">
        <v>11</v>
      </c>
      <c r="M9" s="587">
        <v>12</v>
      </c>
      <c r="N9" s="587">
        <v>13</v>
      </c>
      <c r="O9" s="587">
        <v>14</v>
      </c>
      <c r="P9" s="587">
        <v>15</v>
      </c>
      <c r="Q9" s="587">
        <v>16</v>
      </c>
      <c r="R9" s="549">
        <v>17</v>
      </c>
      <c r="S9" s="549">
        <v>18</v>
      </c>
      <c r="T9" s="549">
        <v>19</v>
      </c>
      <c r="U9" s="549">
        <v>20</v>
      </c>
      <c r="V9" s="549">
        <v>21</v>
      </c>
      <c r="W9" s="549">
        <v>22</v>
      </c>
      <c r="X9" s="549">
        <v>23</v>
      </c>
      <c r="Y9" s="587">
        <v>24</v>
      </c>
      <c r="Z9" s="549">
        <v>25</v>
      </c>
      <c r="AA9" s="549">
        <v>26</v>
      </c>
      <c r="AB9" s="549">
        <v>27</v>
      </c>
      <c r="AD9" s="383" t="s">
        <v>129</v>
      </c>
      <c r="AE9" s="383" t="s">
        <v>130</v>
      </c>
      <c r="AF9" s="509" t="s">
        <v>3</v>
      </c>
      <c r="AG9" s="460"/>
    </row>
    <row r="10" spans="1:35" ht="30" customHeight="1" x14ac:dyDescent="0.25">
      <c r="A10" s="261"/>
      <c r="B10" s="373">
        <v>1</v>
      </c>
      <c r="C10" s="351">
        <f>Data!F5</f>
        <v>2111</v>
      </c>
      <c r="D10" s="374" t="str">
        <f>Data!G5</f>
        <v>3109336136</v>
      </c>
      <c r="E10" s="374" t="str">
        <f>Data!H5</f>
        <v>AGA ALBANI ZAMIR</v>
      </c>
      <c r="F10" s="585" t="str">
        <f>Data!I5</f>
        <v>L</v>
      </c>
      <c r="G10" s="588">
        <v>95</v>
      </c>
      <c r="H10" s="588">
        <v>85</v>
      </c>
      <c r="I10" s="588">
        <v>80</v>
      </c>
      <c r="J10" s="582"/>
      <c r="K10" s="582"/>
      <c r="L10" s="582"/>
      <c r="M10" s="582"/>
      <c r="N10" s="582"/>
      <c r="O10" s="588">
        <v>85</v>
      </c>
      <c r="P10" s="588">
        <v>82</v>
      </c>
      <c r="Q10" s="588">
        <v>78</v>
      </c>
      <c r="R10" s="502"/>
      <c r="S10" s="501"/>
      <c r="T10" s="477"/>
      <c r="U10" s="477"/>
      <c r="V10" s="477"/>
      <c r="W10" s="478">
        <f>AVERAGE(G10:N10)</f>
        <v>86.666666666666671</v>
      </c>
      <c r="X10" s="590">
        <f>AVERAGE(O10:V10)</f>
        <v>81.666666666666671</v>
      </c>
      <c r="Y10" s="588">
        <v>64</v>
      </c>
      <c r="Z10" s="475">
        <f t="shared" ref="Z10:Z51" si="2">IFERROR(IF(OR(X10="",Y10=""),"",ROUND(((W10*$W$8)+(X10*$X$8)+(Y10*$Y$8))/$Y$6,0)),"")</f>
        <v>77</v>
      </c>
      <c r="AA10" s="378" t="str">
        <f t="shared" ref="AA10:AA51" si="3">IFERROR("Menunjukkan penguasaan"&amp; " dalam "&amp;(VLOOKUP(AF10,$G$63:$I$70,3)),"")</f>
        <v>Menunjukkan penguasaan dalam mendeskripsikan dan mengidentifikasi informasi spesifik dan informasi umum terkait animal native to Indonesian wildlife.</v>
      </c>
      <c r="AB10" s="379" t="str">
        <f t="shared" ref="AB10:AB51" si="4">IFERROR("Perlu bantuan dalam "&amp;(VLOOKUP(AG10,$G$63:$I$70,3)),"")</f>
        <v>Perlu bantuan dalam menyajikan recount text berdasarkan pengalaman pribadi yang sesuai dengan penggunaan simple past tense dan connectors.</v>
      </c>
      <c r="AD10" s="377">
        <f t="shared" ref="AD10:AD51" si="5">MAX(G10:N10)</f>
        <v>95</v>
      </c>
      <c r="AE10" s="377">
        <f t="shared" ref="AE10:AE51" si="6">MIN(G10:N10)</f>
        <v>80</v>
      </c>
      <c r="AF10" s="377">
        <f t="shared" ref="AF10:AF51" si="7">MATCH(AD10,G10:N10,0)</f>
        <v>1</v>
      </c>
      <c r="AG10" s="377">
        <f t="shared" ref="AG10:AG51" si="8">MATCH(AE10,G10:N10,0)</f>
        <v>3</v>
      </c>
      <c r="AI10" s="484"/>
    </row>
    <row r="11" spans="1:35" ht="30" customHeight="1" x14ac:dyDescent="0.25">
      <c r="A11" s="261"/>
      <c r="B11" s="373">
        <v>2</v>
      </c>
      <c r="C11" s="124">
        <f>Data!F6</f>
        <v>2100</v>
      </c>
      <c r="D11" s="154" t="str">
        <f>Data!G6</f>
        <v>0108954708</v>
      </c>
      <c r="E11" s="154" t="str">
        <f>Data!H6</f>
        <v>AKBAR FIRLY MAULANA</v>
      </c>
      <c r="F11" s="586" t="str">
        <f>Data!I6</f>
        <v>L</v>
      </c>
      <c r="G11" s="588">
        <v>82</v>
      </c>
      <c r="H11" s="588">
        <v>78</v>
      </c>
      <c r="I11" s="588">
        <v>85</v>
      </c>
      <c r="J11" s="582"/>
      <c r="K11" s="582"/>
      <c r="L11" s="582"/>
      <c r="M11" s="582"/>
      <c r="N11" s="582"/>
      <c r="O11" s="588">
        <v>80</v>
      </c>
      <c r="P11" s="588">
        <v>84</v>
      </c>
      <c r="Q11" s="588">
        <v>76</v>
      </c>
      <c r="R11" s="473"/>
      <c r="S11" s="471"/>
      <c r="T11" s="472"/>
      <c r="U11" s="472"/>
      <c r="V11" s="472"/>
      <c r="W11" s="474">
        <f t="shared" ref="W11:W51" si="9">AVERAGE(G11:N11)</f>
        <v>81.666666666666671</v>
      </c>
      <c r="X11" s="591">
        <f t="shared" ref="X11:X51" si="10">AVERAGE(O11:V11)</f>
        <v>80</v>
      </c>
      <c r="Y11" s="588">
        <v>66</v>
      </c>
      <c r="Z11" s="475">
        <f t="shared" si="2"/>
        <v>76</v>
      </c>
      <c r="AA11" s="378" t="str">
        <f t="shared" si="3"/>
        <v>Menunjukkan penguasaan dalam menyajikan recount text berdasarkan pengalaman pribadi yang sesuai dengan penggunaan simple past tense dan connectors.</v>
      </c>
      <c r="AB11" s="379" t="str">
        <f t="shared" si="4"/>
        <v>Perlu bantuan dalam memahami dan mengidentifikasi informasi terkait personal experience (recount text) dengan unsur kebahasaan yang sesuai.</v>
      </c>
      <c r="AD11" s="377">
        <f t="shared" si="5"/>
        <v>85</v>
      </c>
      <c r="AE11" s="377">
        <f t="shared" si="6"/>
        <v>78</v>
      </c>
      <c r="AF11" s="377">
        <f t="shared" si="7"/>
        <v>3</v>
      </c>
      <c r="AG11" s="377">
        <f t="shared" si="8"/>
        <v>2</v>
      </c>
      <c r="AI11" s="484"/>
    </row>
    <row r="12" spans="1:35" ht="30" customHeight="1" x14ac:dyDescent="0.25">
      <c r="A12" s="261"/>
      <c r="B12" s="373">
        <v>3</v>
      </c>
      <c r="C12" s="124">
        <f>Data!F7</f>
        <v>2085</v>
      </c>
      <c r="D12" s="154" t="str">
        <f>Data!G7</f>
        <v>0093911821</v>
      </c>
      <c r="E12" s="154" t="str">
        <f>Data!H7</f>
        <v>ALVINO EWALDO</v>
      </c>
      <c r="F12" s="586" t="str">
        <f>Data!I7</f>
        <v>L</v>
      </c>
      <c r="G12" s="588">
        <v>95</v>
      </c>
      <c r="H12" s="588">
        <v>80</v>
      </c>
      <c r="I12" s="588">
        <v>85</v>
      </c>
      <c r="J12" s="582"/>
      <c r="K12" s="582"/>
      <c r="L12" s="582"/>
      <c r="M12" s="582"/>
      <c r="N12" s="582"/>
      <c r="O12" s="588">
        <v>85</v>
      </c>
      <c r="P12" s="588">
        <v>80</v>
      </c>
      <c r="Q12" s="588">
        <v>78</v>
      </c>
      <c r="R12" s="473"/>
      <c r="S12" s="471"/>
      <c r="T12" s="472"/>
      <c r="U12" s="472"/>
      <c r="V12" s="472"/>
      <c r="W12" s="474">
        <f t="shared" si="9"/>
        <v>86.666666666666671</v>
      </c>
      <c r="X12" s="591">
        <f t="shared" si="10"/>
        <v>81</v>
      </c>
      <c r="Y12" s="588">
        <v>64</v>
      </c>
      <c r="Z12" s="475">
        <f t="shared" si="2"/>
        <v>77</v>
      </c>
      <c r="AA12" s="378" t="str">
        <f t="shared" si="3"/>
        <v>Menunjukkan penguasaan dalam mendeskripsikan dan mengidentifikasi informasi spesifik dan informasi umum terkait animal native to Indonesian wildlife.</v>
      </c>
      <c r="AB12" s="379" t="str">
        <f t="shared" si="4"/>
        <v>Perlu bantuan dalam memahami dan mengidentifikasi informasi terkait personal experience (recount text) dengan unsur kebahasaan yang sesuai.</v>
      </c>
      <c r="AD12" s="377">
        <f t="shared" si="5"/>
        <v>95</v>
      </c>
      <c r="AE12" s="377">
        <f t="shared" si="6"/>
        <v>80</v>
      </c>
      <c r="AF12" s="377">
        <f t="shared" si="7"/>
        <v>1</v>
      </c>
      <c r="AG12" s="377">
        <f t="shared" si="8"/>
        <v>2</v>
      </c>
      <c r="AI12" s="484"/>
    </row>
    <row r="13" spans="1:35" ht="30" customHeight="1" x14ac:dyDescent="0.25">
      <c r="A13" s="261"/>
      <c r="B13" s="373">
        <v>4</v>
      </c>
      <c r="C13" s="124">
        <f>Data!F8</f>
        <v>2075</v>
      </c>
      <c r="D13" s="154" t="str">
        <f>Data!G8</f>
        <v>0098772064</v>
      </c>
      <c r="E13" s="154" t="str">
        <f>Data!H8</f>
        <v>AURA SUCI RAMADHANI</v>
      </c>
      <c r="F13" s="586" t="str">
        <f>Data!I8</f>
        <v>P</v>
      </c>
      <c r="G13" s="588">
        <v>90</v>
      </c>
      <c r="H13" s="588">
        <v>85</v>
      </c>
      <c r="I13" s="588">
        <v>100</v>
      </c>
      <c r="J13" s="582"/>
      <c r="K13" s="582"/>
      <c r="L13" s="582"/>
      <c r="M13" s="582"/>
      <c r="N13" s="582"/>
      <c r="O13" s="588">
        <v>85</v>
      </c>
      <c r="P13" s="588">
        <v>80</v>
      </c>
      <c r="Q13" s="588">
        <v>84</v>
      </c>
      <c r="R13" s="473"/>
      <c r="S13" s="471"/>
      <c r="T13" s="472"/>
      <c r="U13" s="472"/>
      <c r="V13" s="472"/>
      <c r="W13" s="474">
        <f t="shared" si="9"/>
        <v>91.666666666666671</v>
      </c>
      <c r="X13" s="591">
        <f t="shared" si="10"/>
        <v>83</v>
      </c>
      <c r="Y13" s="588">
        <v>74</v>
      </c>
      <c r="Z13" s="475">
        <f t="shared" si="2"/>
        <v>83</v>
      </c>
      <c r="AA13" s="378" t="str">
        <f t="shared" si="3"/>
        <v>Menunjukkan penguasaan dalam menyajikan recount text berdasarkan pengalaman pribadi yang sesuai dengan penggunaan simple past tense dan connectors.</v>
      </c>
      <c r="AB13" s="379" t="str">
        <f t="shared" si="4"/>
        <v>Perlu bantuan dalam memahami dan mengidentifikasi informasi terkait personal experience (recount text) dengan unsur kebahasaan yang sesuai.</v>
      </c>
      <c r="AD13" s="377">
        <f t="shared" si="5"/>
        <v>100</v>
      </c>
      <c r="AE13" s="377">
        <f t="shared" si="6"/>
        <v>85</v>
      </c>
      <c r="AF13" s="377">
        <f t="shared" si="7"/>
        <v>3</v>
      </c>
      <c r="AG13" s="377">
        <f t="shared" si="8"/>
        <v>2</v>
      </c>
      <c r="AI13" s="484"/>
    </row>
    <row r="14" spans="1:35" ht="30" customHeight="1" x14ac:dyDescent="0.25">
      <c r="A14" s="261"/>
      <c r="B14" s="373">
        <v>5</v>
      </c>
      <c r="C14" s="124">
        <f>Data!F9</f>
        <v>2086</v>
      </c>
      <c r="D14" s="154" t="str">
        <f>Data!G9</f>
        <v>0103867888</v>
      </c>
      <c r="E14" s="154" t="str">
        <f>Data!H9</f>
        <v>AYU SAFNA</v>
      </c>
      <c r="F14" s="586" t="str">
        <f>Data!I9</f>
        <v>P</v>
      </c>
      <c r="G14" s="588">
        <v>90</v>
      </c>
      <c r="H14" s="588">
        <v>85</v>
      </c>
      <c r="I14" s="588">
        <v>95</v>
      </c>
      <c r="J14" s="582"/>
      <c r="K14" s="582"/>
      <c r="L14" s="582"/>
      <c r="M14" s="582"/>
      <c r="N14" s="582"/>
      <c r="O14" s="588">
        <v>80</v>
      </c>
      <c r="P14" s="588">
        <v>82</v>
      </c>
      <c r="Q14" s="588">
        <v>78</v>
      </c>
      <c r="R14" s="473"/>
      <c r="S14" s="471"/>
      <c r="T14" s="472"/>
      <c r="U14" s="472"/>
      <c r="V14" s="472"/>
      <c r="W14" s="474">
        <f t="shared" si="9"/>
        <v>90</v>
      </c>
      <c r="X14" s="591">
        <f t="shared" si="10"/>
        <v>80</v>
      </c>
      <c r="Y14" s="588">
        <v>66</v>
      </c>
      <c r="Z14" s="475">
        <f t="shared" si="2"/>
        <v>79</v>
      </c>
      <c r="AA14" s="378" t="str">
        <f t="shared" si="3"/>
        <v>Menunjukkan penguasaan dalam menyajikan recount text berdasarkan pengalaman pribadi yang sesuai dengan penggunaan simple past tense dan connectors.</v>
      </c>
      <c r="AB14" s="379" t="str">
        <f t="shared" si="4"/>
        <v>Perlu bantuan dalam memahami dan mengidentifikasi informasi terkait personal experience (recount text) dengan unsur kebahasaan yang sesuai.</v>
      </c>
      <c r="AD14" s="377">
        <f t="shared" si="5"/>
        <v>95</v>
      </c>
      <c r="AE14" s="377">
        <f t="shared" si="6"/>
        <v>85</v>
      </c>
      <c r="AF14" s="377">
        <f t="shared" si="7"/>
        <v>3</v>
      </c>
      <c r="AG14" s="377">
        <f t="shared" si="8"/>
        <v>2</v>
      </c>
    </row>
    <row r="15" spans="1:35" ht="30" customHeight="1" x14ac:dyDescent="0.25">
      <c r="A15" s="261"/>
      <c r="B15" s="373">
        <v>6</v>
      </c>
      <c r="C15" s="124">
        <f>Data!F10</f>
        <v>2089</v>
      </c>
      <c r="D15" s="154" t="str">
        <f>Data!G10</f>
        <v>3098656100</v>
      </c>
      <c r="E15" s="154" t="str">
        <f>Data!H10</f>
        <v>DEWI AYU NURHALIZA</v>
      </c>
      <c r="F15" s="586" t="str">
        <f>Data!I10</f>
        <v>P</v>
      </c>
      <c r="G15" s="588">
        <v>100</v>
      </c>
      <c r="H15" s="588">
        <v>95</v>
      </c>
      <c r="I15" s="597">
        <v>90</v>
      </c>
      <c r="J15" s="582"/>
      <c r="K15" s="582"/>
      <c r="L15" s="582"/>
      <c r="M15" s="582"/>
      <c r="N15" s="582"/>
      <c r="O15" s="588">
        <v>80</v>
      </c>
      <c r="P15" s="588">
        <v>84</v>
      </c>
      <c r="Q15" s="588">
        <v>79</v>
      </c>
      <c r="R15" s="473"/>
      <c r="S15" s="471"/>
      <c r="T15" s="472"/>
      <c r="U15" s="472"/>
      <c r="V15" s="472"/>
      <c r="W15" s="474">
        <f t="shared" si="9"/>
        <v>95</v>
      </c>
      <c r="X15" s="591">
        <f t="shared" si="10"/>
        <v>81</v>
      </c>
      <c r="Y15" s="588">
        <v>62</v>
      </c>
      <c r="Z15" s="475">
        <f t="shared" si="2"/>
        <v>79</v>
      </c>
      <c r="AA15" s="378" t="str">
        <f t="shared" si="3"/>
        <v>Menunjukkan penguasaan dalam mendeskripsikan dan mengidentifikasi informasi spesifik dan informasi umum terkait animal native to Indonesian wildlife.</v>
      </c>
      <c r="AB15" s="379" t="str">
        <f t="shared" si="4"/>
        <v>Perlu bantuan dalam menyajikan recount text berdasarkan pengalaman pribadi yang sesuai dengan penggunaan simple past tense dan connectors.</v>
      </c>
      <c r="AD15" s="377">
        <f t="shared" si="5"/>
        <v>100</v>
      </c>
      <c r="AE15" s="377">
        <f t="shared" si="6"/>
        <v>90</v>
      </c>
      <c r="AF15" s="377">
        <f t="shared" si="7"/>
        <v>1</v>
      </c>
      <c r="AG15" s="377">
        <f t="shared" si="8"/>
        <v>3</v>
      </c>
    </row>
    <row r="16" spans="1:35" ht="30" customHeight="1" x14ac:dyDescent="0.25">
      <c r="A16" s="261"/>
      <c r="B16" s="373">
        <v>7</v>
      </c>
      <c r="C16" s="124">
        <f>Data!F11</f>
        <v>2115</v>
      </c>
      <c r="D16" s="154" t="str">
        <f>Data!G11</f>
        <v>0105966564</v>
      </c>
      <c r="E16" s="154" t="str">
        <f>Data!H11</f>
        <v xml:space="preserve">FADLY ARYA PUTRA </v>
      </c>
      <c r="F16" s="586" t="str">
        <f>Data!I11</f>
        <v>L</v>
      </c>
      <c r="G16" s="588">
        <v>95</v>
      </c>
      <c r="H16" s="588">
        <v>80</v>
      </c>
      <c r="I16" s="588">
        <v>86</v>
      </c>
      <c r="J16" s="582"/>
      <c r="K16" s="582"/>
      <c r="L16" s="582"/>
      <c r="M16" s="582"/>
      <c r="N16" s="582"/>
      <c r="O16" s="588">
        <v>82</v>
      </c>
      <c r="P16" s="588">
        <v>80</v>
      </c>
      <c r="Q16" s="588">
        <v>78</v>
      </c>
      <c r="R16" s="473"/>
      <c r="S16" s="471"/>
      <c r="T16" s="472"/>
      <c r="U16" s="472"/>
      <c r="V16" s="472"/>
      <c r="W16" s="474">
        <f t="shared" si="9"/>
        <v>87</v>
      </c>
      <c r="X16" s="591">
        <f t="shared" si="10"/>
        <v>80</v>
      </c>
      <c r="Y16" s="588">
        <v>60</v>
      </c>
      <c r="Z16" s="475">
        <f t="shared" si="2"/>
        <v>76</v>
      </c>
      <c r="AA16" s="378" t="str">
        <f t="shared" si="3"/>
        <v>Menunjukkan penguasaan dalam mendeskripsikan dan mengidentifikasi informasi spesifik dan informasi umum terkait animal native to Indonesian wildlife.</v>
      </c>
      <c r="AB16" s="379" t="str">
        <f t="shared" si="4"/>
        <v>Perlu bantuan dalam memahami dan mengidentifikasi informasi terkait personal experience (recount text) dengan unsur kebahasaan yang sesuai.</v>
      </c>
      <c r="AD16" s="377">
        <f t="shared" si="5"/>
        <v>95</v>
      </c>
      <c r="AE16" s="377">
        <f t="shared" si="6"/>
        <v>80</v>
      </c>
      <c r="AF16" s="377">
        <f t="shared" si="7"/>
        <v>1</v>
      </c>
      <c r="AG16" s="377">
        <f t="shared" si="8"/>
        <v>2</v>
      </c>
    </row>
    <row r="17" spans="1:33" ht="30" customHeight="1" x14ac:dyDescent="0.25">
      <c r="A17" s="261"/>
      <c r="B17" s="373">
        <v>8</v>
      </c>
      <c r="C17" s="124">
        <f>Data!F12</f>
        <v>2082</v>
      </c>
      <c r="D17" s="154" t="str">
        <f>Data!G12</f>
        <v>3092203012</v>
      </c>
      <c r="E17" s="154" t="str">
        <f>Data!H12</f>
        <v>ILHAM MAULANA</v>
      </c>
      <c r="F17" s="586" t="str">
        <f>Data!I12</f>
        <v>L</v>
      </c>
      <c r="G17" s="588">
        <v>100</v>
      </c>
      <c r="H17" s="588">
        <v>80</v>
      </c>
      <c r="I17" s="588">
        <v>85</v>
      </c>
      <c r="J17" s="582"/>
      <c r="K17" s="582"/>
      <c r="L17" s="582"/>
      <c r="M17" s="582"/>
      <c r="N17" s="582"/>
      <c r="O17" s="588">
        <v>85</v>
      </c>
      <c r="P17" s="588">
        <v>82</v>
      </c>
      <c r="Q17" s="588">
        <v>78</v>
      </c>
      <c r="R17" s="473"/>
      <c r="S17" s="471"/>
      <c r="T17" s="472"/>
      <c r="U17" s="472"/>
      <c r="V17" s="472"/>
      <c r="W17" s="474">
        <f t="shared" si="9"/>
        <v>88.333333333333329</v>
      </c>
      <c r="X17" s="591">
        <f t="shared" si="10"/>
        <v>81.666666666666671</v>
      </c>
      <c r="Y17" s="588">
        <v>70</v>
      </c>
      <c r="Z17" s="475">
        <f t="shared" si="2"/>
        <v>80</v>
      </c>
      <c r="AA17" s="378" t="str">
        <f t="shared" si="3"/>
        <v>Menunjukkan penguasaan dalam mendeskripsikan dan mengidentifikasi informasi spesifik dan informasi umum terkait animal native to Indonesian wildlife.</v>
      </c>
      <c r="AB17" s="379" t="str">
        <f t="shared" si="4"/>
        <v>Perlu bantuan dalam memahami dan mengidentifikasi informasi terkait personal experience (recount text) dengan unsur kebahasaan yang sesuai.</v>
      </c>
      <c r="AD17" s="377">
        <f t="shared" si="5"/>
        <v>100</v>
      </c>
      <c r="AE17" s="377">
        <f t="shared" si="6"/>
        <v>80</v>
      </c>
      <c r="AF17" s="377">
        <f t="shared" si="7"/>
        <v>1</v>
      </c>
      <c r="AG17" s="377">
        <f t="shared" si="8"/>
        <v>2</v>
      </c>
    </row>
    <row r="18" spans="1:33" ht="30" customHeight="1" x14ac:dyDescent="0.25">
      <c r="A18" s="261"/>
      <c r="B18" s="373">
        <v>9</v>
      </c>
      <c r="C18" s="124">
        <f>Data!F13</f>
        <v>2088</v>
      </c>
      <c r="D18" s="154" t="str">
        <f>Data!G13</f>
        <v>3106632526</v>
      </c>
      <c r="E18" s="154" t="str">
        <f>Data!H13</f>
        <v>INDAH VIOLAFITRA</v>
      </c>
      <c r="F18" s="586" t="str">
        <f>Data!I13</f>
        <v>P</v>
      </c>
      <c r="G18" s="588">
        <v>90</v>
      </c>
      <c r="H18" s="588">
        <v>100</v>
      </c>
      <c r="I18" s="588">
        <v>80</v>
      </c>
      <c r="J18" s="582"/>
      <c r="K18" s="582"/>
      <c r="L18" s="582"/>
      <c r="M18" s="582"/>
      <c r="N18" s="582"/>
      <c r="O18" s="588">
        <v>85</v>
      </c>
      <c r="P18" s="588">
        <v>82</v>
      </c>
      <c r="Q18" s="588">
        <v>80</v>
      </c>
      <c r="R18" s="473"/>
      <c r="S18" s="471"/>
      <c r="T18" s="472"/>
      <c r="U18" s="472"/>
      <c r="V18" s="472"/>
      <c r="W18" s="474">
        <f t="shared" si="9"/>
        <v>90</v>
      </c>
      <c r="X18" s="591">
        <f t="shared" si="10"/>
        <v>82.333333333333329</v>
      </c>
      <c r="Y18" s="588">
        <v>68</v>
      </c>
      <c r="Z18" s="475">
        <f t="shared" si="2"/>
        <v>80</v>
      </c>
      <c r="AA18" s="378" t="str">
        <f t="shared" si="3"/>
        <v>Menunjukkan penguasaan dalam memahami dan mengidentifikasi informasi terkait personal experience (recount text) dengan unsur kebahasaan yang sesuai.</v>
      </c>
      <c r="AB18" s="379" t="str">
        <f t="shared" si="4"/>
        <v>Perlu bantuan dalam menyajikan recount text berdasarkan pengalaman pribadi yang sesuai dengan penggunaan simple past tense dan connectors.</v>
      </c>
      <c r="AD18" s="377">
        <f t="shared" si="5"/>
        <v>100</v>
      </c>
      <c r="AE18" s="377">
        <f t="shared" si="6"/>
        <v>80</v>
      </c>
      <c r="AF18" s="377">
        <f t="shared" si="7"/>
        <v>2</v>
      </c>
      <c r="AG18" s="377">
        <f t="shared" si="8"/>
        <v>3</v>
      </c>
    </row>
    <row r="19" spans="1:33" ht="30" customHeight="1" x14ac:dyDescent="0.25">
      <c r="A19" s="261"/>
      <c r="B19" s="373">
        <v>10</v>
      </c>
      <c r="C19" s="124">
        <f>Data!F14</f>
        <v>2109</v>
      </c>
      <c r="D19" s="154" t="str">
        <f>Data!G14</f>
        <v>3092608052</v>
      </c>
      <c r="E19" s="154" t="str">
        <f>Data!H14</f>
        <v>KEVIN FAHREZI</v>
      </c>
      <c r="F19" s="586" t="str">
        <f>Data!I14</f>
        <v>L</v>
      </c>
      <c r="G19" s="588">
        <v>100</v>
      </c>
      <c r="H19" s="588">
        <v>85</v>
      </c>
      <c r="I19" s="588">
        <v>82</v>
      </c>
      <c r="J19" s="582"/>
      <c r="K19" s="582"/>
      <c r="L19" s="582"/>
      <c r="M19" s="582"/>
      <c r="N19" s="582"/>
      <c r="O19" s="588">
        <v>85</v>
      </c>
      <c r="P19" s="588">
        <v>80</v>
      </c>
      <c r="Q19" s="588">
        <v>78</v>
      </c>
      <c r="R19" s="473"/>
      <c r="S19" s="471"/>
      <c r="T19" s="472"/>
      <c r="U19" s="472"/>
      <c r="V19" s="472"/>
      <c r="W19" s="474">
        <f t="shared" si="9"/>
        <v>89</v>
      </c>
      <c r="X19" s="591">
        <f t="shared" si="10"/>
        <v>81</v>
      </c>
      <c r="Y19" s="588">
        <v>72</v>
      </c>
      <c r="Z19" s="475">
        <f t="shared" si="2"/>
        <v>81</v>
      </c>
      <c r="AA19" s="378" t="str">
        <f t="shared" si="3"/>
        <v>Menunjukkan penguasaan dalam mendeskripsikan dan mengidentifikasi informasi spesifik dan informasi umum terkait animal native to Indonesian wildlife.</v>
      </c>
      <c r="AB19" s="379" t="str">
        <f t="shared" si="4"/>
        <v>Perlu bantuan dalam menyajikan recount text berdasarkan pengalaman pribadi yang sesuai dengan penggunaan simple past tense dan connectors.</v>
      </c>
      <c r="AD19" s="377">
        <f t="shared" si="5"/>
        <v>100</v>
      </c>
      <c r="AE19" s="377">
        <f t="shared" si="6"/>
        <v>82</v>
      </c>
      <c r="AF19" s="377">
        <f t="shared" si="7"/>
        <v>1</v>
      </c>
      <c r="AG19" s="377">
        <f t="shared" si="8"/>
        <v>3</v>
      </c>
    </row>
    <row r="20" spans="1:33" ht="30" customHeight="1" x14ac:dyDescent="0.25">
      <c r="A20" s="261"/>
      <c r="B20" s="373">
        <v>11</v>
      </c>
      <c r="C20" s="124">
        <f>Data!F15</f>
        <v>2096</v>
      </c>
      <c r="D20" s="154" t="str">
        <f>Data!G15</f>
        <v>0107523037</v>
      </c>
      <c r="E20" s="154" t="str">
        <f>Data!H15</f>
        <v>M. IZAM AZMI</v>
      </c>
      <c r="F20" s="586" t="str">
        <f>Data!I15</f>
        <v>L</v>
      </c>
      <c r="G20" s="588">
        <v>95</v>
      </c>
      <c r="H20" s="588">
        <v>85</v>
      </c>
      <c r="I20" s="588">
        <v>90</v>
      </c>
      <c r="J20" s="582"/>
      <c r="K20" s="582"/>
      <c r="L20" s="582"/>
      <c r="M20" s="582"/>
      <c r="N20" s="582"/>
      <c r="O20" s="588">
        <v>82</v>
      </c>
      <c r="P20" s="588">
        <v>85</v>
      </c>
      <c r="Q20" s="588">
        <v>78</v>
      </c>
      <c r="R20" s="473"/>
      <c r="S20" s="471"/>
      <c r="T20" s="472"/>
      <c r="U20" s="472"/>
      <c r="V20" s="472"/>
      <c r="W20" s="474">
        <f t="shared" si="9"/>
        <v>90</v>
      </c>
      <c r="X20" s="591">
        <f t="shared" si="10"/>
        <v>81.666666666666671</v>
      </c>
      <c r="Y20" s="588">
        <v>68</v>
      </c>
      <c r="Z20" s="475">
        <f t="shared" si="2"/>
        <v>80</v>
      </c>
      <c r="AA20" s="378" t="str">
        <f t="shared" si="3"/>
        <v>Menunjukkan penguasaan dalam mendeskripsikan dan mengidentifikasi informasi spesifik dan informasi umum terkait animal native to Indonesian wildlife.</v>
      </c>
      <c r="AB20" s="379" t="str">
        <f t="shared" si="4"/>
        <v>Perlu bantuan dalam memahami dan mengidentifikasi informasi terkait personal experience (recount text) dengan unsur kebahasaan yang sesuai.</v>
      </c>
      <c r="AD20" s="377">
        <f t="shared" si="5"/>
        <v>95</v>
      </c>
      <c r="AE20" s="377">
        <f t="shared" si="6"/>
        <v>85</v>
      </c>
      <c r="AF20" s="377">
        <f t="shared" si="7"/>
        <v>1</v>
      </c>
      <c r="AG20" s="377">
        <f t="shared" si="8"/>
        <v>2</v>
      </c>
    </row>
    <row r="21" spans="1:33" ht="30" customHeight="1" x14ac:dyDescent="0.25">
      <c r="A21" s="261"/>
      <c r="B21" s="373">
        <v>12</v>
      </c>
      <c r="C21" s="124">
        <f>Data!F16</f>
        <v>2102</v>
      </c>
      <c r="D21" s="154" t="str">
        <f>Data!G16</f>
        <v>0104675982</v>
      </c>
      <c r="E21" s="154" t="str">
        <f>Data!H16</f>
        <v>M. RAFFY MAULA DANNY</v>
      </c>
      <c r="F21" s="586" t="str">
        <f>Data!I16</f>
        <v>L</v>
      </c>
      <c r="G21" s="588">
        <v>100</v>
      </c>
      <c r="H21" s="588">
        <v>90</v>
      </c>
      <c r="I21" s="588">
        <v>95</v>
      </c>
      <c r="J21" s="582"/>
      <c r="K21" s="582"/>
      <c r="L21" s="582"/>
      <c r="M21" s="582"/>
      <c r="N21" s="582"/>
      <c r="O21" s="588">
        <v>85</v>
      </c>
      <c r="P21" s="588">
        <v>80</v>
      </c>
      <c r="Q21" s="588">
        <v>82</v>
      </c>
      <c r="R21" s="473"/>
      <c r="S21" s="471"/>
      <c r="T21" s="472"/>
      <c r="U21" s="472"/>
      <c r="V21" s="472"/>
      <c r="W21" s="474">
        <f t="shared" si="9"/>
        <v>95</v>
      </c>
      <c r="X21" s="591">
        <f t="shared" si="10"/>
        <v>82.333333333333329</v>
      </c>
      <c r="Y21" s="588">
        <v>70</v>
      </c>
      <c r="Z21" s="475">
        <f t="shared" si="2"/>
        <v>82</v>
      </c>
      <c r="AA21" s="378" t="str">
        <f t="shared" si="3"/>
        <v>Menunjukkan penguasaan dalam mendeskripsikan dan mengidentifikasi informasi spesifik dan informasi umum terkait animal native to Indonesian wildlife.</v>
      </c>
      <c r="AB21" s="379" t="str">
        <f t="shared" si="4"/>
        <v>Perlu bantuan dalam memahami dan mengidentifikasi informasi terkait personal experience (recount text) dengan unsur kebahasaan yang sesuai.</v>
      </c>
      <c r="AD21" s="377">
        <f t="shared" si="5"/>
        <v>100</v>
      </c>
      <c r="AE21" s="377">
        <f t="shared" si="6"/>
        <v>90</v>
      </c>
      <c r="AF21" s="377">
        <f t="shared" si="7"/>
        <v>1</v>
      </c>
      <c r="AG21" s="377">
        <f t="shared" si="8"/>
        <v>2</v>
      </c>
    </row>
    <row r="22" spans="1:33" ht="30" customHeight="1" x14ac:dyDescent="0.25">
      <c r="A22" s="261"/>
      <c r="B22" s="373">
        <v>13</v>
      </c>
      <c r="C22" s="124">
        <f>Data!F17</f>
        <v>2090</v>
      </c>
      <c r="D22" s="154" t="str">
        <f>Data!G17</f>
        <v>3090477421</v>
      </c>
      <c r="E22" s="154" t="str">
        <f>Data!H17</f>
        <v>MARWAH RIANA</v>
      </c>
      <c r="F22" s="586" t="str">
        <f>Data!I17</f>
        <v>P</v>
      </c>
      <c r="G22" s="588">
        <v>95</v>
      </c>
      <c r="H22" s="588">
        <v>84</v>
      </c>
      <c r="I22" s="588">
        <v>85</v>
      </c>
      <c r="J22" s="582"/>
      <c r="K22" s="582"/>
      <c r="L22" s="582"/>
      <c r="M22" s="582"/>
      <c r="N22" s="582"/>
      <c r="O22" s="588">
        <v>85</v>
      </c>
      <c r="P22" s="588">
        <v>82</v>
      </c>
      <c r="Q22" s="588">
        <v>80</v>
      </c>
      <c r="R22" s="473"/>
      <c r="S22" s="471"/>
      <c r="T22" s="472"/>
      <c r="U22" s="472"/>
      <c r="V22" s="472"/>
      <c r="W22" s="474">
        <f t="shared" si="9"/>
        <v>88</v>
      </c>
      <c r="X22" s="591">
        <f t="shared" si="10"/>
        <v>82.333333333333329</v>
      </c>
      <c r="Y22" s="588">
        <v>68</v>
      </c>
      <c r="Z22" s="475">
        <f t="shared" si="2"/>
        <v>79</v>
      </c>
      <c r="AA22" s="378" t="str">
        <f t="shared" si="3"/>
        <v>Menunjukkan penguasaan dalam mendeskripsikan dan mengidentifikasi informasi spesifik dan informasi umum terkait animal native to Indonesian wildlife.</v>
      </c>
      <c r="AB22" s="379" t="str">
        <f t="shared" si="4"/>
        <v>Perlu bantuan dalam memahami dan mengidentifikasi informasi terkait personal experience (recount text) dengan unsur kebahasaan yang sesuai.</v>
      </c>
      <c r="AD22" s="377">
        <f t="shared" si="5"/>
        <v>95</v>
      </c>
      <c r="AE22" s="377">
        <f t="shared" si="6"/>
        <v>84</v>
      </c>
      <c r="AF22" s="377">
        <f t="shared" si="7"/>
        <v>1</v>
      </c>
      <c r="AG22" s="377">
        <f t="shared" si="8"/>
        <v>2</v>
      </c>
    </row>
    <row r="23" spans="1:33" ht="30" customHeight="1" x14ac:dyDescent="0.25">
      <c r="A23" s="261"/>
      <c r="B23" s="373">
        <v>14</v>
      </c>
      <c r="C23" s="124">
        <f>Data!F18</f>
        <v>2105</v>
      </c>
      <c r="D23" s="154" t="str">
        <f>Data!G18</f>
        <v>3086284599</v>
      </c>
      <c r="E23" s="154" t="str">
        <f>Data!H18</f>
        <v>MUH. SYIFA' BAYU AJI</v>
      </c>
      <c r="F23" s="586" t="str">
        <f>Data!I18</f>
        <v>L</v>
      </c>
      <c r="G23" s="588">
        <v>86</v>
      </c>
      <c r="H23" s="588">
        <v>85</v>
      </c>
      <c r="I23" s="588">
        <v>80</v>
      </c>
      <c r="J23" s="582"/>
      <c r="K23" s="582"/>
      <c r="L23" s="582"/>
      <c r="M23" s="582"/>
      <c r="N23" s="582"/>
      <c r="O23" s="588">
        <v>82</v>
      </c>
      <c r="P23" s="588">
        <v>80</v>
      </c>
      <c r="Q23" s="588">
        <v>76</v>
      </c>
      <c r="R23" s="473"/>
      <c r="S23" s="471"/>
      <c r="T23" s="472"/>
      <c r="U23" s="472"/>
      <c r="V23" s="472"/>
      <c r="W23" s="474">
        <f t="shared" si="9"/>
        <v>83.666666666666671</v>
      </c>
      <c r="X23" s="591">
        <f t="shared" si="10"/>
        <v>79.333333333333329</v>
      </c>
      <c r="Y23" s="588">
        <v>64</v>
      </c>
      <c r="Z23" s="475">
        <f t="shared" si="2"/>
        <v>76</v>
      </c>
      <c r="AA23" s="378" t="str">
        <f t="shared" si="3"/>
        <v>Menunjukkan penguasaan dalam mendeskripsikan dan mengidentifikasi informasi spesifik dan informasi umum terkait animal native to Indonesian wildlife.</v>
      </c>
      <c r="AB23" s="379" t="str">
        <f t="shared" si="4"/>
        <v>Perlu bantuan dalam menyajikan recount text berdasarkan pengalaman pribadi yang sesuai dengan penggunaan simple past tense dan connectors.</v>
      </c>
      <c r="AD23" s="377">
        <f t="shared" si="5"/>
        <v>86</v>
      </c>
      <c r="AE23" s="377">
        <f t="shared" si="6"/>
        <v>80</v>
      </c>
      <c r="AF23" s="377">
        <f t="shared" si="7"/>
        <v>1</v>
      </c>
      <c r="AG23" s="377">
        <f t="shared" si="8"/>
        <v>3</v>
      </c>
    </row>
    <row r="24" spans="1:33" ht="30" customHeight="1" x14ac:dyDescent="0.25">
      <c r="A24" s="261"/>
      <c r="B24" s="373">
        <v>15</v>
      </c>
      <c r="C24" s="124">
        <f>Data!F19</f>
        <v>2079</v>
      </c>
      <c r="D24" s="154" t="str">
        <f>Data!G19</f>
        <v>0102646736</v>
      </c>
      <c r="E24" s="154" t="str">
        <f>Data!H19</f>
        <v>MUHAMMAD FATIKHUL ILMI</v>
      </c>
      <c r="F24" s="586" t="str">
        <f>Data!I19</f>
        <v>L</v>
      </c>
      <c r="G24" s="588">
        <v>95</v>
      </c>
      <c r="H24" s="588">
        <v>80</v>
      </c>
      <c r="I24" s="588">
        <v>85</v>
      </c>
      <c r="J24" s="582"/>
      <c r="K24" s="582"/>
      <c r="L24" s="582"/>
      <c r="M24" s="582"/>
      <c r="N24" s="582"/>
      <c r="O24" s="588">
        <v>85</v>
      </c>
      <c r="P24" s="588">
        <v>80</v>
      </c>
      <c r="Q24" s="588">
        <v>78</v>
      </c>
      <c r="R24" s="473"/>
      <c r="S24" s="471"/>
      <c r="T24" s="472"/>
      <c r="U24" s="472"/>
      <c r="V24" s="472"/>
      <c r="W24" s="474">
        <f t="shared" si="9"/>
        <v>86.666666666666671</v>
      </c>
      <c r="X24" s="591">
        <f t="shared" si="10"/>
        <v>81</v>
      </c>
      <c r="Y24" s="588">
        <v>68</v>
      </c>
      <c r="Z24" s="475">
        <f t="shared" si="2"/>
        <v>79</v>
      </c>
      <c r="AA24" s="378" t="str">
        <f t="shared" si="3"/>
        <v>Menunjukkan penguasaan dalam mendeskripsikan dan mengidentifikasi informasi spesifik dan informasi umum terkait animal native to Indonesian wildlife.</v>
      </c>
      <c r="AB24" s="379" t="str">
        <f t="shared" si="4"/>
        <v>Perlu bantuan dalam memahami dan mengidentifikasi informasi terkait personal experience (recount text) dengan unsur kebahasaan yang sesuai.</v>
      </c>
      <c r="AD24" s="377">
        <f t="shared" si="5"/>
        <v>95</v>
      </c>
      <c r="AE24" s="377">
        <f t="shared" si="6"/>
        <v>80</v>
      </c>
      <c r="AF24" s="377">
        <f t="shared" si="7"/>
        <v>1</v>
      </c>
      <c r="AG24" s="377">
        <f t="shared" si="8"/>
        <v>2</v>
      </c>
    </row>
    <row r="25" spans="1:33" ht="30" customHeight="1" x14ac:dyDescent="0.25">
      <c r="A25" s="261"/>
      <c r="B25" s="373">
        <v>16</v>
      </c>
      <c r="C25" s="124">
        <f>Data!F20</f>
        <v>2106</v>
      </c>
      <c r="D25" s="154" t="str">
        <f>Data!G20</f>
        <v>3117077014</v>
      </c>
      <c r="E25" s="154" t="str">
        <f>Data!H20</f>
        <v>MUHAMMAD RAZIF KASYAFANI</v>
      </c>
      <c r="F25" s="586" t="str">
        <f>Data!I20</f>
        <v>L</v>
      </c>
      <c r="G25" s="588">
        <v>80</v>
      </c>
      <c r="H25" s="588">
        <v>85</v>
      </c>
      <c r="I25" s="588">
        <v>78</v>
      </c>
      <c r="J25" s="582"/>
      <c r="K25" s="582"/>
      <c r="L25" s="582"/>
      <c r="M25" s="582"/>
      <c r="N25" s="582"/>
      <c r="O25" s="588">
        <v>80</v>
      </c>
      <c r="P25" s="588">
        <v>76</v>
      </c>
      <c r="Q25" s="588">
        <v>78</v>
      </c>
      <c r="R25" s="473"/>
      <c r="S25" s="471"/>
      <c r="T25" s="472"/>
      <c r="U25" s="472"/>
      <c r="V25" s="472"/>
      <c r="W25" s="474">
        <f t="shared" si="9"/>
        <v>81</v>
      </c>
      <c r="X25" s="591">
        <f t="shared" si="10"/>
        <v>78</v>
      </c>
      <c r="Y25" s="588">
        <v>68</v>
      </c>
      <c r="Z25" s="475">
        <f t="shared" si="2"/>
        <v>76</v>
      </c>
      <c r="AA25" s="378" t="str">
        <f t="shared" si="3"/>
        <v>Menunjukkan penguasaan dalam memahami dan mengidentifikasi informasi terkait personal experience (recount text) dengan unsur kebahasaan yang sesuai.</v>
      </c>
      <c r="AB25" s="379" t="str">
        <f t="shared" si="4"/>
        <v>Perlu bantuan dalam menyajikan recount text berdasarkan pengalaman pribadi yang sesuai dengan penggunaan simple past tense dan connectors.</v>
      </c>
      <c r="AD25" s="377">
        <f t="shared" si="5"/>
        <v>85</v>
      </c>
      <c r="AE25" s="377">
        <f t="shared" si="6"/>
        <v>78</v>
      </c>
      <c r="AF25" s="377">
        <f t="shared" si="7"/>
        <v>2</v>
      </c>
      <c r="AG25" s="377">
        <f t="shared" si="8"/>
        <v>3</v>
      </c>
    </row>
    <row r="26" spans="1:33" ht="30" customHeight="1" x14ac:dyDescent="0.25">
      <c r="A26" s="261"/>
      <c r="B26" s="373">
        <v>17</v>
      </c>
      <c r="C26" s="124">
        <f>Data!F21</f>
        <v>2092</v>
      </c>
      <c r="D26" s="154" t="str">
        <f>Data!G21</f>
        <v>3098715690</v>
      </c>
      <c r="E26" s="154" t="str">
        <f>Data!H21</f>
        <v>NAZILATUN NIKMAH</v>
      </c>
      <c r="F26" s="586" t="str">
        <f>Data!I21</f>
        <v>P</v>
      </c>
      <c r="G26" s="588">
        <v>95</v>
      </c>
      <c r="H26" s="588">
        <v>82</v>
      </c>
      <c r="I26" s="588">
        <v>85</v>
      </c>
      <c r="J26" s="582"/>
      <c r="K26" s="582"/>
      <c r="L26" s="582"/>
      <c r="M26" s="582"/>
      <c r="N26" s="582"/>
      <c r="O26" s="588">
        <v>85</v>
      </c>
      <c r="P26" s="588">
        <v>82</v>
      </c>
      <c r="Q26" s="588">
        <v>78</v>
      </c>
      <c r="R26" s="473"/>
      <c r="S26" s="471"/>
      <c r="T26" s="472"/>
      <c r="U26" s="472"/>
      <c r="V26" s="472"/>
      <c r="W26" s="474">
        <f t="shared" si="9"/>
        <v>87.333333333333329</v>
      </c>
      <c r="X26" s="591">
        <f t="shared" si="10"/>
        <v>81.666666666666671</v>
      </c>
      <c r="Y26" s="588">
        <v>74</v>
      </c>
      <c r="Z26" s="475">
        <f t="shared" si="2"/>
        <v>81</v>
      </c>
      <c r="AA26" s="378" t="str">
        <f t="shared" si="3"/>
        <v>Menunjukkan penguasaan dalam mendeskripsikan dan mengidentifikasi informasi spesifik dan informasi umum terkait animal native to Indonesian wildlife.</v>
      </c>
      <c r="AB26" s="379" t="str">
        <f t="shared" si="4"/>
        <v>Perlu bantuan dalam memahami dan mengidentifikasi informasi terkait personal experience (recount text) dengan unsur kebahasaan yang sesuai.</v>
      </c>
      <c r="AD26" s="377">
        <f t="shared" si="5"/>
        <v>95</v>
      </c>
      <c r="AE26" s="377">
        <f t="shared" si="6"/>
        <v>82</v>
      </c>
      <c r="AF26" s="377">
        <f t="shared" si="7"/>
        <v>1</v>
      </c>
      <c r="AG26" s="377">
        <f t="shared" si="8"/>
        <v>2</v>
      </c>
    </row>
    <row r="27" spans="1:33" ht="30" customHeight="1" x14ac:dyDescent="0.25">
      <c r="A27" s="261"/>
      <c r="B27" s="373">
        <v>18</v>
      </c>
      <c r="C27" s="124">
        <f>Data!F22</f>
        <v>2114</v>
      </c>
      <c r="D27" s="154" t="str">
        <f>Data!G22</f>
        <v>0095372418</v>
      </c>
      <c r="E27" s="154" t="str">
        <f>Data!H22</f>
        <v>NIRMALA MAHARANI</v>
      </c>
      <c r="F27" s="586" t="str">
        <f>Data!I22</f>
        <v>P</v>
      </c>
      <c r="G27" s="588">
        <v>90</v>
      </c>
      <c r="H27" s="588">
        <v>85</v>
      </c>
      <c r="I27" s="588">
        <v>80</v>
      </c>
      <c r="J27" s="582"/>
      <c r="K27" s="582"/>
      <c r="L27" s="582"/>
      <c r="M27" s="582"/>
      <c r="N27" s="582"/>
      <c r="O27" s="588">
        <v>82</v>
      </c>
      <c r="P27" s="588">
        <v>85</v>
      </c>
      <c r="Q27" s="588">
        <v>78</v>
      </c>
      <c r="R27" s="473"/>
      <c r="S27" s="471"/>
      <c r="T27" s="472"/>
      <c r="U27" s="472"/>
      <c r="V27" s="472"/>
      <c r="W27" s="474">
        <f t="shared" si="9"/>
        <v>85</v>
      </c>
      <c r="X27" s="591">
        <f t="shared" si="10"/>
        <v>81.666666666666671</v>
      </c>
      <c r="Y27" s="588">
        <v>64</v>
      </c>
      <c r="Z27" s="475">
        <f t="shared" si="2"/>
        <v>77</v>
      </c>
      <c r="AA27" s="378" t="str">
        <f t="shared" si="3"/>
        <v>Menunjukkan penguasaan dalam mendeskripsikan dan mengidentifikasi informasi spesifik dan informasi umum terkait animal native to Indonesian wildlife.</v>
      </c>
      <c r="AB27" s="379" t="str">
        <f t="shared" si="4"/>
        <v>Perlu bantuan dalam menyajikan recount text berdasarkan pengalaman pribadi yang sesuai dengan penggunaan simple past tense dan connectors.</v>
      </c>
      <c r="AD27" s="377">
        <f t="shared" si="5"/>
        <v>90</v>
      </c>
      <c r="AE27" s="377">
        <f t="shared" si="6"/>
        <v>80</v>
      </c>
      <c r="AF27" s="377">
        <f t="shared" si="7"/>
        <v>1</v>
      </c>
      <c r="AG27" s="377">
        <f t="shared" si="8"/>
        <v>3</v>
      </c>
    </row>
    <row r="28" spans="1:33" ht="30" customHeight="1" x14ac:dyDescent="0.25">
      <c r="A28" s="261"/>
      <c r="B28" s="373">
        <v>19</v>
      </c>
      <c r="C28" s="124">
        <f>Data!F23</f>
        <v>2149</v>
      </c>
      <c r="D28" s="154" t="str">
        <f>Data!G23</f>
        <v>3100029460</v>
      </c>
      <c r="E28" s="154" t="str">
        <f>Data!H23</f>
        <v>NOR ALIA SILFA</v>
      </c>
      <c r="F28" s="586" t="str">
        <f>Data!I23</f>
        <v>P</v>
      </c>
      <c r="G28" s="588">
        <v>90</v>
      </c>
      <c r="H28" s="588">
        <v>80</v>
      </c>
      <c r="I28" s="588">
        <v>82</v>
      </c>
      <c r="J28" s="582"/>
      <c r="K28" s="582"/>
      <c r="L28" s="582"/>
      <c r="M28" s="582"/>
      <c r="N28" s="582"/>
      <c r="O28" s="588">
        <v>80</v>
      </c>
      <c r="P28" s="588">
        <v>82</v>
      </c>
      <c r="Q28" s="588">
        <v>78</v>
      </c>
      <c r="R28" s="473"/>
      <c r="S28" s="471"/>
      <c r="T28" s="472"/>
      <c r="U28" s="472"/>
      <c r="V28" s="472"/>
      <c r="W28" s="474">
        <f t="shared" si="9"/>
        <v>84</v>
      </c>
      <c r="X28" s="591">
        <f t="shared" si="10"/>
        <v>80</v>
      </c>
      <c r="Y28" s="588">
        <v>64</v>
      </c>
      <c r="Z28" s="475">
        <f t="shared" si="2"/>
        <v>76</v>
      </c>
      <c r="AA28" s="378" t="str">
        <f t="shared" si="3"/>
        <v>Menunjukkan penguasaan dalam mendeskripsikan dan mengidentifikasi informasi spesifik dan informasi umum terkait animal native to Indonesian wildlife.</v>
      </c>
      <c r="AB28" s="379" t="str">
        <f t="shared" si="4"/>
        <v>Perlu bantuan dalam memahami dan mengidentifikasi informasi terkait personal experience (recount text) dengan unsur kebahasaan yang sesuai.</v>
      </c>
      <c r="AD28" s="377">
        <f t="shared" si="5"/>
        <v>90</v>
      </c>
      <c r="AE28" s="377">
        <f t="shared" si="6"/>
        <v>80</v>
      </c>
      <c r="AF28" s="377">
        <f t="shared" si="7"/>
        <v>1</v>
      </c>
      <c r="AG28" s="377">
        <f t="shared" si="8"/>
        <v>2</v>
      </c>
    </row>
    <row r="29" spans="1:33" ht="30" customHeight="1" x14ac:dyDescent="0.25">
      <c r="A29" s="261"/>
      <c r="B29" s="373">
        <v>20</v>
      </c>
      <c r="C29" s="124">
        <f>Data!F24</f>
        <v>2110</v>
      </c>
      <c r="D29" s="154" t="str">
        <f>Data!G24</f>
        <v>0098467142</v>
      </c>
      <c r="E29" s="154" t="str">
        <f>Data!H24</f>
        <v>NUR MUTIA</v>
      </c>
      <c r="F29" s="586" t="str">
        <f>Data!I24</f>
        <v>P</v>
      </c>
      <c r="G29" s="588">
        <v>85</v>
      </c>
      <c r="H29" s="588">
        <v>84</v>
      </c>
      <c r="I29" s="588">
        <v>82</v>
      </c>
      <c r="J29" s="582"/>
      <c r="K29" s="582"/>
      <c r="L29" s="582"/>
      <c r="M29" s="582"/>
      <c r="N29" s="582"/>
      <c r="O29" s="588">
        <v>80</v>
      </c>
      <c r="P29" s="588">
        <v>82</v>
      </c>
      <c r="Q29" s="588">
        <v>78</v>
      </c>
      <c r="R29" s="473"/>
      <c r="S29" s="471"/>
      <c r="T29" s="472"/>
      <c r="U29" s="472"/>
      <c r="V29" s="472"/>
      <c r="W29" s="474">
        <f t="shared" si="9"/>
        <v>83.666666666666671</v>
      </c>
      <c r="X29" s="591">
        <f t="shared" si="10"/>
        <v>80</v>
      </c>
      <c r="Y29" s="588">
        <v>64</v>
      </c>
      <c r="Z29" s="475">
        <f t="shared" si="2"/>
        <v>76</v>
      </c>
      <c r="AA29" s="378" t="str">
        <f t="shared" si="3"/>
        <v>Menunjukkan penguasaan dalam mendeskripsikan dan mengidentifikasi informasi spesifik dan informasi umum terkait animal native to Indonesian wildlife.</v>
      </c>
      <c r="AB29" s="379" t="str">
        <f t="shared" si="4"/>
        <v>Perlu bantuan dalam menyajikan recount text berdasarkan pengalaman pribadi yang sesuai dengan penggunaan simple past tense dan connectors.</v>
      </c>
      <c r="AD29" s="377">
        <f t="shared" si="5"/>
        <v>85</v>
      </c>
      <c r="AE29" s="377">
        <f t="shared" si="6"/>
        <v>82</v>
      </c>
      <c r="AF29" s="377">
        <f t="shared" si="7"/>
        <v>1</v>
      </c>
      <c r="AG29" s="377">
        <f t="shared" si="8"/>
        <v>3</v>
      </c>
    </row>
    <row r="30" spans="1:33" ht="30" customHeight="1" x14ac:dyDescent="0.25">
      <c r="A30" s="261"/>
      <c r="B30" s="373">
        <v>21</v>
      </c>
      <c r="C30" s="124">
        <f>Data!F25</f>
        <v>2098</v>
      </c>
      <c r="D30" s="154" t="str">
        <f>Data!G25</f>
        <v>3101119122</v>
      </c>
      <c r="E30" s="154" t="str">
        <f>Data!H25</f>
        <v>ROHMAT HIDAYAT</v>
      </c>
      <c r="F30" s="586" t="str">
        <f>Data!I25</f>
        <v>L</v>
      </c>
      <c r="G30" s="588">
        <v>90</v>
      </c>
      <c r="H30" s="588">
        <v>85</v>
      </c>
      <c r="I30" s="588">
        <v>84</v>
      </c>
      <c r="J30" s="582"/>
      <c r="K30" s="582"/>
      <c r="L30" s="582"/>
      <c r="M30" s="582"/>
      <c r="N30" s="582"/>
      <c r="O30" s="588">
        <v>85</v>
      </c>
      <c r="P30" s="588">
        <v>80</v>
      </c>
      <c r="Q30" s="588">
        <v>78</v>
      </c>
      <c r="R30" s="473"/>
      <c r="S30" s="471"/>
      <c r="T30" s="472"/>
      <c r="U30" s="472"/>
      <c r="V30" s="472"/>
      <c r="W30" s="474">
        <f t="shared" si="9"/>
        <v>86.333333333333329</v>
      </c>
      <c r="X30" s="591">
        <f t="shared" si="10"/>
        <v>81</v>
      </c>
      <c r="Y30" s="588">
        <v>68</v>
      </c>
      <c r="Z30" s="475">
        <f t="shared" si="2"/>
        <v>78</v>
      </c>
      <c r="AA30" s="378" t="str">
        <f t="shared" si="3"/>
        <v>Menunjukkan penguasaan dalam mendeskripsikan dan mengidentifikasi informasi spesifik dan informasi umum terkait animal native to Indonesian wildlife.</v>
      </c>
      <c r="AB30" s="379" t="str">
        <f t="shared" si="4"/>
        <v>Perlu bantuan dalam menyajikan recount text berdasarkan pengalaman pribadi yang sesuai dengan penggunaan simple past tense dan connectors.</v>
      </c>
      <c r="AD30" s="377">
        <f t="shared" si="5"/>
        <v>90</v>
      </c>
      <c r="AE30" s="377">
        <f t="shared" si="6"/>
        <v>84</v>
      </c>
      <c r="AF30" s="377">
        <f t="shared" si="7"/>
        <v>1</v>
      </c>
      <c r="AG30" s="377">
        <f t="shared" si="8"/>
        <v>3</v>
      </c>
    </row>
    <row r="31" spans="1:33" ht="30" customHeight="1" x14ac:dyDescent="0.25">
      <c r="A31" s="261"/>
      <c r="B31" s="373">
        <v>22</v>
      </c>
      <c r="C31" s="124">
        <f>Data!F26</f>
        <v>2080</v>
      </c>
      <c r="D31" s="154" t="str">
        <f>Data!G26</f>
        <v>0091657289</v>
      </c>
      <c r="E31" s="154" t="str">
        <f>Data!H26</f>
        <v>SABRINA OKTAVIANI</v>
      </c>
      <c r="F31" s="586" t="str">
        <f>Data!I26</f>
        <v>P</v>
      </c>
      <c r="G31" s="588">
        <v>90</v>
      </c>
      <c r="H31" s="588">
        <v>82</v>
      </c>
      <c r="I31" s="588">
        <v>85</v>
      </c>
      <c r="J31" s="582"/>
      <c r="K31" s="582"/>
      <c r="L31" s="582"/>
      <c r="M31" s="582"/>
      <c r="N31" s="582"/>
      <c r="O31" s="588">
        <v>80</v>
      </c>
      <c r="P31" s="588">
        <v>82</v>
      </c>
      <c r="Q31" s="588">
        <v>78</v>
      </c>
      <c r="R31" s="473"/>
      <c r="S31" s="471"/>
      <c r="T31" s="472"/>
      <c r="U31" s="472"/>
      <c r="V31" s="472"/>
      <c r="W31" s="474">
        <f t="shared" si="9"/>
        <v>85.666666666666671</v>
      </c>
      <c r="X31" s="591">
        <f t="shared" si="10"/>
        <v>80</v>
      </c>
      <c r="Y31" s="588">
        <v>66</v>
      </c>
      <c r="Z31" s="475">
        <f t="shared" si="2"/>
        <v>77</v>
      </c>
      <c r="AA31" s="378" t="str">
        <f t="shared" si="3"/>
        <v>Menunjukkan penguasaan dalam mendeskripsikan dan mengidentifikasi informasi spesifik dan informasi umum terkait animal native to Indonesian wildlife.</v>
      </c>
      <c r="AB31" s="379" t="str">
        <f t="shared" si="4"/>
        <v>Perlu bantuan dalam memahami dan mengidentifikasi informasi terkait personal experience (recount text) dengan unsur kebahasaan yang sesuai.</v>
      </c>
      <c r="AD31" s="377">
        <f t="shared" si="5"/>
        <v>90</v>
      </c>
      <c r="AE31" s="377">
        <f t="shared" si="6"/>
        <v>82</v>
      </c>
      <c r="AF31" s="377">
        <f t="shared" si="7"/>
        <v>1</v>
      </c>
      <c r="AG31" s="377">
        <f t="shared" si="8"/>
        <v>2</v>
      </c>
    </row>
    <row r="32" spans="1:33" s="512" customFormat="1" ht="30" customHeight="1" x14ac:dyDescent="0.25">
      <c r="A32" s="261"/>
      <c r="B32" s="373">
        <v>23</v>
      </c>
      <c r="C32" s="124">
        <f>Data!F27</f>
        <v>2101</v>
      </c>
      <c r="D32" s="154" t="str">
        <f>Data!G27</f>
        <v>0072355816</v>
      </c>
      <c r="E32" s="154" t="str">
        <f>Data!H27</f>
        <v>TRI MULIA SAPUTRA</v>
      </c>
      <c r="F32" s="586" t="str">
        <f>Data!I27</f>
        <v>L</v>
      </c>
      <c r="G32" s="588">
        <v>100</v>
      </c>
      <c r="H32" s="588">
        <v>95</v>
      </c>
      <c r="I32" s="588">
        <v>90</v>
      </c>
      <c r="J32" s="582"/>
      <c r="K32" s="582"/>
      <c r="L32" s="582"/>
      <c r="M32" s="582"/>
      <c r="N32" s="582"/>
      <c r="O32" s="588">
        <v>86</v>
      </c>
      <c r="P32" s="588">
        <v>84</v>
      </c>
      <c r="Q32" s="588">
        <v>80</v>
      </c>
      <c r="R32" s="473"/>
      <c r="S32" s="471"/>
      <c r="T32" s="472"/>
      <c r="U32" s="472"/>
      <c r="V32" s="472"/>
      <c r="W32" s="474">
        <f t="shared" si="9"/>
        <v>95</v>
      </c>
      <c r="X32" s="591">
        <f t="shared" si="10"/>
        <v>83.333333333333329</v>
      </c>
      <c r="Y32" s="588">
        <v>76</v>
      </c>
      <c r="Z32" s="475">
        <f t="shared" si="2"/>
        <v>85</v>
      </c>
      <c r="AA32" s="378" t="str">
        <f t="shared" si="3"/>
        <v>Menunjukkan penguasaan dalam mendeskripsikan dan mengidentifikasi informasi spesifik dan informasi umum terkait animal native to Indonesian wildlife.</v>
      </c>
      <c r="AB32" s="379" t="str">
        <f t="shared" si="4"/>
        <v>Perlu bantuan dalam menyajikan recount text berdasarkan pengalaman pribadi yang sesuai dengan penggunaan simple past tense dan connectors.</v>
      </c>
      <c r="AD32" s="377">
        <f t="shared" si="5"/>
        <v>100</v>
      </c>
      <c r="AE32" s="377">
        <f t="shared" si="6"/>
        <v>90</v>
      </c>
      <c r="AF32" s="377">
        <f t="shared" si="7"/>
        <v>1</v>
      </c>
      <c r="AG32" s="377">
        <f t="shared" si="8"/>
        <v>3</v>
      </c>
    </row>
    <row r="33" spans="1:33" s="512" customFormat="1" ht="30" customHeight="1" x14ac:dyDescent="0.25">
      <c r="A33" s="261"/>
      <c r="B33" s="373">
        <v>24</v>
      </c>
      <c r="C33" s="124"/>
      <c r="D33" s="154"/>
      <c r="E33" s="154"/>
      <c r="F33" s="154"/>
      <c r="G33" s="501"/>
      <c r="H33" s="501"/>
      <c r="I33" s="477"/>
      <c r="J33" s="477"/>
      <c r="K33" s="477"/>
      <c r="L33" s="477"/>
      <c r="M33" s="477"/>
      <c r="N33" s="477"/>
      <c r="O33" s="502"/>
      <c r="P33" s="501"/>
      <c r="Q33" s="501"/>
      <c r="R33" s="471"/>
      <c r="S33" s="471"/>
      <c r="T33" s="472"/>
      <c r="U33" s="472"/>
      <c r="V33" s="472"/>
      <c r="W33" s="474" t="e">
        <f t="shared" si="9"/>
        <v>#DIV/0!</v>
      </c>
      <c r="X33" s="474" t="e">
        <f t="shared" si="10"/>
        <v>#DIV/0!</v>
      </c>
      <c r="Y33" s="501"/>
      <c r="Z33" s="475" t="str">
        <f t="shared" si="2"/>
        <v/>
      </c>
      <c r="AA33" s="378" t="str">
        <f t="shared" si="3"/>
        <v/>
      </c>
      <c r="AB33" s="379" t="str">
        <f t="shared" si="4"/>
        <v/>
      </c>
      <c r="AD33" s="377">
        <f t="shared" si="5"/>
        <v>0</v>
      </c>
      <c r="AE33" s="377">
        <f t="shared" si="6"/>
        <v>0</v>
      </c>
      <c r="AF33" s="377" t="e">
        <f t="shared" si="7"/>
        <v>#N/A</v>
      </c>
      <c r="AG33" s="377" t="e">
        <f t="shared" si="8"/>
        <v>#N/A</v>
      </c>
    </row>
    <row r="34" spans="1:33" s="512" customFormat="1" ht="30" customHeight="1" x14ac:dyDescent="0.25">
      <c r="A34" s="261"/>
      <c r="B34" s="373">
        <v>25</v>
      </c>
      <c r="C34" s="124"/>
      <c r="D34" s="154"/>
      <c r="E34" s="154"/>
      <c r="F34" s="154"/>
      <c r="G34" s="471"/>
      <c r="H34" s="471"/>
      <c r="I34" s="472"/>
      <c r="J34" s="472"/>
      <c r="K34" s="472"/>
      <c r="L34" s="472"/>
      <c r="M34" s="472"/>
      <c r="N34" s="472"/>
      <c r="O34" s="473"/>
      <c r="P34" s="471"/>
      <c r="Q34" s="471"/>
      <c r="R34" s="471"/>
      <c r="S34" s="471"/>
      <c r="T34" s="472"/>
      <c r="U34" s="472"/>
      <c r="V34" s="472"/>
      <c r="W34" s="474" t="e">
        <f t="shared" si="9"/>
        <v>#DIV/0!</v>
      </c>
      <c r="X34" s="474" t="e">
        <f t="shared" si="10"/>
        <v>#DIV/0!</v>
      </c>
      <c r="Y34" s="471"/>
      <c r="Z34" s="475" t="str">
        <f t="shared" si="2"/>
        <v/>
      </c>
      <c r="AA34" s="378" t="str">
        <f t="shared" si="3"/>
        <v/>
      </c>
      <c r="AB34" s="379" t="str">
        <f t="shared" si="4"/>
        <v/>
      </c>
      <c r="AD34" s="377">
        <f t="shared" si="5"/>
        <v>0</v>
      </c>
      <c r="AE34" s="377">
        <f t="shared" si="6"/>
        <v>0</v>
      </c>
      <c r="AF34" s="377" t="e">
        <f t="shared" si="7"/>
        <v>#N/A</v>
      </c>
      <c r="AG34" s="377" t="e">
        <f t="shared" si="8"/>
        <v>#N/A</v>
      </c>
    </row>
    <row r="35" spans="1:33" s="512" customFormat="1" ht="30" customHeight="1" x14ac:dyDescent="0.25">
      <c r="A35" s="261"/>
      <c r="B35" s="373">
        <v>26</v>
      </c>
      <c r="C35" s="124"/>
      <c r="D35" s="154"/>
      <c r="E35" s="154"/>
      <c r="F35" s="154"/>
      <c r="G35" s="471"/>
      <c r="H35" s="471"/>
      <c r="I35" s="472"/>
      <c r="J35" s="472"/>
      <c r="K35" s="472"/>
      <c r="L35" s="472"/>
      <c r="M35" s="472"/>
      <c r="N35" s="472"/>
      <c r="O35" s="473"/>
      <c r="P35" s="471"/>
      <c r="Q35" s="471"/>
      <c r="R35" s="471"/>
      <c r="S35" s="471"/>
      <c r="T35" s="472"/>
      <c r="U35" s="472"/>
      <c r="V35" s="472"/>
      <c r="W35" s="474" t="e">
        <f t="shared" si="9"/>
        <v>#DIV/0!</v>
      </c>
      <c r="X35" s="474" t="e">
        <f t="shared" si="10"/>
        <v>#DIV/0!</v>
      </c>
      <c r="Y35" s="471"/>
      <c r="Z35" s="475" t="str">
        <f t="shared" si="2"/>
        <v/>
      </c>
      <c r="AA35" s="378" t="str">
        <f t="shared" si="3"/>
        <v/>
      </c>
      <c r="AB35" s="379" t="str">
        <f t="shared" si="4"/>
        <v/>
      </c>
      <c r="AD35" s="377">
        <f t="shared" si="5"/>
        <v>0</v>
      </c>
      <c r="AE35" s="377">
        <f t="shared" si="6"/>
        <v>0</v>
      </c>
      <c r="AF35" s="377" t="e">
        <f t="shared" si="7"/>
        <v>#N/A</v>
      </c>
      <c r="AG35" s="377" t="e">
        <f t="shared" si="8"/>
        <v>#N/A</v>
      </c>
    </row>
    <row r="36" spans="1:33" s="512" customFormat="1" ht="30" customHeight="1" x14ac:dyDescent="0.25">
      <c r="A36" s="261"/>
      <c r="B36" s="373">
        <v>27</v>
      </c>
      <c r="C36" s="124"/>
      <c r="D36" s="154"/>
      <c r="E36" s="154"/>
      <c r="F36" s="154"/>
      <c r="G36" s="471"/>
      <c r="H36" s="471"/>
      <c r="I36" s="472"/>
      <c r="J36" s="472"/>
      <c r="K36" s="472"/>
      <c r="L36" s="472"/>
      <c r="M36" s="472"/>
      <c r="N36" s="472"/>
      <c r="O36" s="473"/>
      <c r="P36" s="471"/>
      <c r="Q36" s="471"/>
      <c r="R36" s="471"/>
      <c r="S36" s="471"/>
      <c r="T36" s="472"/>
      <c r="U36" s="472"/>
      <c r="V36" s="472"/>
      <c r="W36" s="474" t="e">
        <f t="shared" si="9"/>
        <v>#DIV/0!</v>
      </c>
      <c r="X36" s="474" t="e">
        <f t="shared" si="10"/>
        <v>#DIV/0!</v>
      </c>
      <c r="Y36" s="471"/>
      <c r="Z36" s="475" t="str">
        <f t="shared" si="2"/>
        <v/>
      </c>
      <c r="AA36" s="378" t="str">
        <f t="shared" si="3"/>
        <v/>
      </c>
      <c r="AB36" s="379" t="str">
        <f t="shared" si="4"/>
        <v/>
      </c>
      <c r="AD36" s="377">
        <f t="shared" si="5"/>
        <v>0</v>
      </c>
      <c r="AE36" s="377">
        <f t="shared" si="6"/>
        <v>0</v>
      </c>
      <c r="AF36" s="377" t="e">
        <f t="shared" si="7"/>
        <v>#N/A</v>
      </c>
      <c r="AG36" s="377" t="e">
        <f t="shared" si="8"/>
        <v>#N/A</v>
      </c>
    </row>
    <row r="37" spans="1:33" s="512" customFormat="1" ht="30" customHeight="1" x14ac:dyDescent="0.25">
      <c r="A37" s="261"/>
      <c r="B37" s="373">
        <v>28</v>
      </c>
      <c r="C37" s="124"/>
      <c r="D37" s="154"/>
      <c r="E37" s="154"/>
      <c r="F37" s="154"/>
      <c r="G37" s="472"/>
      <c r="H37" s="472"/>
      <c r="I37" s="472"/>
      <c r="J37" s="472"/>
      <c r="K37" s="472"/>
      <c r="L37" s="472"/>
      <c r="M37" s="472"/>
      <c r="N37" s="472"/>
      <c r="O37" s="476"/>
      <c r="P37" s="477"/>
      <c r="Q37" s="477"/>
      <c r="R37" s="477"/>
      <c r="S37" s="477"/>
      <c r="T37" s="477"/>
      <c r="U37" s="477"/>
      <c r="V37" s="477"/>
      <c r="W37" s="478" t="e">
        <f t="shared" si="9"/>
        <v>#DIV/0!</v>
      </c>
      <c r="X37" s="478" t="e">
        <f t="shared" si="10"/>
        <v>#DIV/0!</v>
      </c>
      <c r="Y37" s="479"/>
      <c r="Z37" s="475" t="str">
        <f t="shared" si="2"/>
        <v/>
      </c>
      <c r="AA37" s="378" t="str">
        <f t="shared" si="3"/>
        <v/>
      </c>
      <c r="AB37" s="379" t="str">
        <f t="shared" si="4"/>
        <v/>
      </c>
      <c r="AD37" s="377">
        <f t="shared" si="5"/>
        <v>0</v>
      </c>
      <c r="AE37" s="377">
        <f t="shared" si="6"/>
        <v>0</v>
      </c>
      <c r="AF37" s="377" t="e">
        <f t="shared" si="7"/>
        <v>#N/A</v>
      </c>
      <c r="AG37" s="377" t="e">
        <f t="shared" si="8"/>
        <v>#N/A</v>
      </c>
    </row>
    <row r="38" spans="1:33" s="512" customFormat="1" ht="30" customHeight="1" x14ac:dyDescent="0.25">
      <c r="A38" s="261"/>
      <c r="B38" s="373">
        <v>29</v>
      </c>
      <c r="C38" s="124"/>
      <c r="D38" s="154"/>
      <c r="E38" s="154"/>
      <c r="F38" s="154"/>
      <c r="G38" s="472"/>
      <c r="H38" s="472"/>
      <c r="I38" s="472"/>
      <c r="J38" s="472"/>
      <c r="K38" s="472"/>
      <c r="L38" s="472"/>
      <c r="M38" s="472"/>
      <c r="N38" s="472"/>
      <c r="O38" s="480"/>
      <c r="P38" s="472"/>
      <c r="Q38" s="472"/>
      <c r="R38" s="472"/>
      <c r="S38" s="472"/>
      <c r="T38" s="472"/>
      <c r="U38" s="472"/>
      <c r="V38" s="472"/>
      <c r="W38" s="478" t="e">
        <f t="shared" si="9"/>
        <v>#DIV/0!</v>
      </c>
      <c r="X38" s="478" t="e">
        <f t="shared" si="10"/>
        <v>#DIV/0!</v>
      </c>
      <c r="Y38" s="479"/>
      <c r="Z38" s="475" t="str">
        <f t="shared" si="2"/>
        <v/>
      </c>
      <c r="AA38" s="378" t="str">
        <f t="shared" si="3"/>
        <v/>
      </c>
      <c r="AB38" s="379" t="str">
        <f t="shared" si="4"/>
        <v/>
      </c>
      <c r="AD38" s="377">
        <f t="shared" si="5"/>
        <v>0</v>
      </c>
      <c r="AE38" s="377">
        <f t="shared" si="6"/>
        <v>0</v>
      </c>
      <c r="AF38" s="377" t="e">
        <f t="shared" si="7"/>
        <v>#N/A</v>
      </c>
      <c r="AG38" s="377" t="e">
        <f t="shared" si="8"/>
        <v>#N/A</v>
      </c>
    </row>
    <row r="39" spans="1:33" s="512" customFormat="1" ht="30" customHeight="1" x14ac:dyDescent="0.25">
      <c r="A39" s="261"/>
      <c r="B39" s="373">
        <v>30</v>
      </c>
      <c r="C39" s="124"/>
      <c r="D39" s="154"/>
      <c r="E39" s="154"/>
      <c r="F39" s="154"/>
      <c r="G39" s="472"/>
      <c r="H39" s="472"/>
      <c r="I39" s="472"/>
      <c r="J39" s="472"/>
      <c r="K39" s="472"/>
      <c r="L39" s="472"/>
      <c r="M39" s="472"/>
      <c r="N39" s="472"/>
      <c r="O39" s="480"/>
      <c r="P39" s="472"/>
      <c r="Q39" s="472"/>
      <c r="R39" s="472"/>
      <c r="S39" s="472"/>
      <c r="T39" s="472"/>
      <c r="U39" s="472"/>
      <c r="V39" s="472"/>
      <c r="W39" s="478" t="e">
        <f t="shared" si="9"/>
        <v>#DIV/0!</v>
      </c>
      <c r="X39" s="478" t="e">
        <f t="shared" si="10"/>
        <v>#DIV/0!</v>
      </c>
      <c r="Y39" s="479"/>
      <c r="Z39" s="475" t="str">
        <f t="shared" si="2"/>
        <v/>
      </c>
      <c r="AA39" s="378" t="str">
        <f t="shared" si="3"/>
        <v/>
      </c>
      <c r="AB39" s="379" t="str">
        <f t="shared" si="4"/>
        <v/>
      </c>
      <c r="AD39" s="377">
        <f t="shared" si="5"/>
        <v>0</v>
      </c>
      <c r="AE39" s="377">
        <f t="shared" si="6"/>
        <v>0</v>
      </c>
      <c r="AF39" s="377" t="e">
        <f t="shared" si="7"/>
        <v>#N/A</v>
      </c>
      <c r="AG39" s="377" t="e">
        <f t="shared" si="8"/>
        <v>#N/A</v>
      </c>
    </row>
    <row r="40" spans="1:33" s="512" customFormat="1" ht="30" customHeight="1" x14ac:dyDescent="0.25">
      <c r="A40" s="261"/>
      <c r="B40" s="373">
        <v>31</v>
      </c>
      <c r="C40" s="124"/>
      <c r="D40" s="154"/>
      <c r="E40" s="154"/>
      <c r="F40" s="154"/>
      <c r="G40" s="472"/>
      <c r="H40" s="472"/>
      <c r="I40" s="472"/>
      <c r="J40" s="472"/>
      <c r="K40" s="472"/>
      <c r="L40" s="472"/>
      <c r="M40" s="472"/>
      <c r="N40" s="472"/>
      <c r="O40" s="480"/>
      <c r="P40" s="472"/>
      <c r="Q40" s="472"/>
      <c r="R40" s="472"/>
      <c r="S40" s="472"/>
      <c r="T40" s="472"/>
      <c r="U40" s="472"/>
      <c r="V40" s="472"/>
      <c r="W40" s="478" t="e">
        <f t="shared" si="9"/>
        <v>#DIV/0!</v>
      </c>
      <c r="X40" s="478" t="e">
        <f t="shared" si="10"/>
        <v>#DIV/0!</v>
      </c>
      <c r="Y40" s="479"/>
      <c r="Z40" s="475" t="str">
        <f t="shared" si="2"/>
        <v/>
      </c>
      <c r="AA40" s="378" t="str">
        <f t="shared" si="3"/>
        <v/>
      </c>
      <c r="AB40" s="379" t="str">
        <f t="shared" si="4"/>
        <v/>
      </c>
      <c r="AD40" s="377">
        <f t="shared" si="5"/>
        <v>0</v>
      </c>
      <c r="AE40" s="377">
        <f t="shared" si="6"/>
        <v>0</v>
      </c>
      <c r="AF40" s="377" t="e">
        <f t="shared" si="7"/>
        <v>#N/A</v>
      </c>
      <c r="AG40" s="377" t="e">
        <f t="shared" si="8"/>
        <v>#N/A</v>
      </c>
    </row>
    <row r="41" spans="1:33" s="512" customFormat="1" ht="30" customHeight="1" x14ac:dyDescent="0.25">
      <c r="A41" s="261"/>
      <c r="B41" s="373">
        <v>32</v>
      </c>
      <c r="C41" s="351"/>
      <c r="D41" s="374"/>
      <c r="E41" s="374"/>
      <c r="F41" s="351"/>
      <c r="G41" s="481"/>
      <c r="H41" s="472"/>
      <c r="I41" s="472"/>
      <c r="J41" s="472"/>
      <c r="K41" s="472"/>
      <c r="L41" s="472"/>
      <c r="M41" s="472"/>
      <c r="N41" s="472"/>
      <c r="O41" s="480"/>
      <c r="P41" s="472"/>
      <c r="Q41" s="472"/>
      <c r="R41" s="472"/>
      <c r="S41" s="472"/>
      <c r="T41" s="472"/>
      <c r="U41" s="472"/>
      <c r="V41" s="472"/>
      <c r="W41" s="478" t="e">
        <f t="shared" si="9"/>
        <v>#DIV/0!</v>
      </c>
      <c r="X41" s="478" t="e">
        <f t="shared" si="10"/>
        <v>#DIV/0!</v>
      </c>
      <c r="Y41" s="479"/>
      <c r="Z41" s="475" t="str">
        <f t="shared" si="2"/>
        <v/>
      </c>
      <c r="AA41" s="378" t="str">
        <f t="shared" si="3"/>
        <v/>
      </c>
      <c r="AB41" s="379" t="str">
        <f t="shared" si="4"/>
        <v/>
      </c>
      <c r="AD41" s="377">
        <f t="shared" si="5"/>
        <v>0</v>
      </c>
      <c r="AE41" s="377">
        <f t="shared" si="6"/>
        <v>0</v>
      </c>
      <c r="AF41" s="377" t="e">
        <f t="shared" si="7"/>
        <v>#N/A</v>
      </c>
      <c r="AG41" s="377" t="e">
        <f t="shared" si="8"/>
        <v>#N/A</v>
      </c>
    </row>
    <row r="42" spans="1:33" s="512" customFormat="1" ht="30" customHeight="1" x14ac:dyDescent="0.25">
      <c r="A42" s="261"/>
      <c r="B42" s="373">
        <v>33</v>
      </c>
      <c r="C42" s="351"/>
      <c r="D42" s="154"/>
      <c r="E42" s="154"/>
      <c r="F42" s="351"/>
      <c r="G42" s="481"/>
      <c r="H42" s="472"/>
      <c r="I42" s="472"/>
      <c r="J42" s="472"/>
      <c r="K42" s="472"/>
      <c r="L42" s="472"/>
      <c r="M42" s="472"/>
      <c r="N42" s="472"/>
      <c r="O42" s="480"/>
      <c r="P42" s="472"/>
      <c r="Q42" s="472"/>
      <c r="R42" s="472"/>
      <c r="S42" s="472"/>
      <c r="T42" s="472"/>
      <c r="U42" s="472"/>
      <c r="V42" s="472"/>
      <c r="W42" s="478" t="e">
        <f t="shared" si="9"/>
        <v>#DIV/0!</v>
      </c>
      <c r="X42" s="478" t="e">
        <f t="shared" si="10"/>
        <v>#DIV/0!</v>
      </c>
      <c r="Y42" s="479"/>
      <c r="Z42" s="475" t="str">
        <f t="shared" si="2"/>
        <v/>
      </c>
      <c r="AA42" s="378" t="str">
        <f t="shared" si="3"/>
        <v/>
      </c>
      <c r="AB42" s="379" t="str">
        <f t="shared" si="4"/>
        <v/>
      </c>
      <c r="AD42" s="377">
        <f t="shared" si="5"/>
        <v>0</v>
      </c>
      <c r="AE42" s="377">
        <f t="shared" si="6"/>
        <v>0</v>
      </c>
      <c r="AF42" s="377" t="e">
        <f t="shared" si="7"/>
        <v>#N/A</v>
      </c>
      <c r="AG42" s="377" t="e">
        <f t="shared" si="8"/>
        <v>#N/A</v>
      </c>
    </row>
    <row r="43" spans="1:33" s="512" customFormat="1" ht="30" customHeight="1" x14ac:dyDescent="0.25">
      <c r="A43" s="261"/>
      <c r="B43" s="373">
        <v>34</v>
      </c>
      <c r="C43" s="351"/>
      <c r="D43" s="154"/>
      <c r="E43" s="154"/>
      <c r="F43" s="351"/>
      <c r="G43" s="481"/>
      <c r="H43" s="472"/>
      <c r="I43" s="472"/>
      <c r="J43" s="472"/>
      <c r="K43" s="472"/>
      <c r="L43" s="472"/>
      <c r="M43" s="472"/>
      <c r="N43" s="472"/>
      <c r="O43" s="480"/>
      <c r="P43" s="472"/>
      <c r="Q43" s="472"/>
      <c r="R43" s="472"/>
      <c r="S43" s="472"/>
      <c r="T43" s="472"/>
      <c r="U43" s="472"/>
      <c r="V43" s="472"/>
      <c r="W43" s="478" t="e">
        <f t="shared" si="9"/>
        <v>#DIV/0!</v>
      </c>
      <c r="X43" s="478" t="e">
        <f t="shared" si="10"/>
        <v>#DIV/0!</v>
      </c>
      <c r="Y43" s="479"/>
      <c r="Z43" s="475" t="str">
        <f t="shared" si="2"/>
        <v/>
      </c>
      <c r="AA43" s="378" t="str">
        <f t="shared" si="3"/>
        <v/>
      </c>
      <c r="AB43" s="379" t="str">
        <f t="shared" si="4"/>
        <v/>
      </c>
      <c r="AD43" s="377">
        <f t="shared" si="5"/>
        <v>0</v>
      </c>
      <c r="AE43" s="377">
        <f t="shared" si="6"/>
        <v>0</v>
      </c>
      <c r="AF43" s="377" t="e">
        <f t="shared" si="7"/>
        <v>#N/A</v>
      </c>
      <c r="AG43" s="377" t="e">
        <f t="shared" si="8"/>
        <v>#N/A</v>
      </c>
    </row>
    <row r="44" spans="1:33" s="512" customFormat="1" ht="30" customHeight="1" x14ac:dyDescent="0.25">
      <c r="A44" s="261"/>
      <c r="B44" s="373">
        <v>35</v>
      </c>
      <c r="C44" s="351"/>
      <c r="D44" s="154"/>
      <c r="E44" s="154"/>
      <c r="F44" s="351"/>
      <c r="G44" s="481"/>
      <c r="H44" s="472"/>
      <c r="I44" s="472"/>
      <c r="J44" s="472"/>
      <c r="K44" s="472"/>
      <c r="L44" s="472"/>
      <c r="M44" s="472"/>
      <c r="N44" s="472"/>
      <c r="O44" s="480"/>
      <c r="P44" s="472"/>
      <c r="Q44" s="472"/>
      <c r="R44" s="472"/>
      <c r="S44" s="472"/>
      <c r="T44" s="472"/>
      <c r="U44" s="472"/>
      <c r="V44" s="472"/>
      <c r="W44" s="478" t="e">
        <f t="shared" si="9"/>
        <v>#DIV/0!</v>
      </c>
      <c r="X44" s="478" t="e">
        <f t="shared" si="10"/>
        <v>#DIV/0!</v>
      </c>
      <c r="Y44" s="479"/>
      <c r="Z44" s="475" t="str">
        <f t="shared" si="2"/>
        <v/>
      </c>
      <c r="AA44" s="378" t="str">
        <f t="shared" si="3"/>
        <v/>
      </c>
      <c r="AB44" s="379" t="str">
        <f t="shared" si="4"/>
        <v/>
      </c>
      <c r="AD44" s="377">
        <f t="shared" si="5"/>
        <v>0</v>
      </c>
      <c r="AE44" s="377">
        <f t="shared" si="6"/>
        <v>0</v>
      </c>
      <c r="AF44" s="377" t="e">
        <f t="shared" si="7"/>
        <v>#N/A</v>
      </c>
      <c r="AG44" s="377" t="e">
        <f t="shared" si="8"/>
        <v>#N/A</v>
      </c>
    </row>
    <row r="45" spans="1:33" s="512" customFormat="1" ht="30" customHeight="1" x14ac:dyDescent="0.25">
      <c r="A45" s="261"/>
      <c r="B45" s="373">
        <v>36</v>
      </c>
      <c r="C45" s="351"/>
      <c r="D45" s="154"/>
      <c r="E45" s="154"/>
      <c r="F45" s="351"/>
      <c r="G45" s="481"/>
      <c r="H45" s="472"/>
      <c r="I45" s="472"/>
      <c r="J45" s="472"/>
      <c r="K45" s="472"/>
      <c r="L45" s="472"/>
      <c r="M45" s="472"/>
      <c r="N45" s="472"/>
      <c r="O45" s="480"/>
      <c r="P45" s="472"/>
      <c r="Q45" s="472"/>
      <c r="R45" s="472"/>
      <c r="S45" s="472"/>
      <c r="T45" s="472"/>
      <c r="U45" s="472"/>
      <c r="V45" s="472"/>
      <c r="W45" s="478" t="e">
        <f t="shared" si="9"/>
        <v>#DIV/0!</v>
      </c>
      <c r="X45" s="478" t="e">
        <f t="shared" si="10"/>
        <v>#DIV/0!</v>
      </c>
      <c r="Y45" s="479"/>
      <c r="Z45" s="475" t="str">
        <f t="shared" si="2"/>
        <v/>
      </c>
      <c r="AA45" s="378" t="str">
        <f t="shared" si="3"/>
        <v/>
      </c>
      <c r="AB45" s="379" t="str">
        <f t="shared" si="4"/>
        <v/>
      </c>
      <c r="AD45" s="377">
        <f t="shared" si="5"/>
        <v>0</v>
      </c>
      <c r="AE45" s="377">
        <f t="shared" si="6"/>
        <v>0</v>
      </c>
      <c r="AF45" s="377" t="e">
        <f t="shared" si="7"/>
        <v>#N/A</v>
      </c>
      <c r="AG45" s="377" t="e">
        <f t="shared" si="8"/>
        <v>#N/A</v>
      </c>
    </row>
    <row r="46" spans="1:33" s="512" customFormat="1" ht="30" customHeight="1" x14ac:dyDescent="0.25">
      <c r="A46" s="261"/>
      <c r="B46" s="373">
        <v>37</v>
      </c>
      <c r="C46" s="351"/>
      <c r="D46" s="154"/>
      <c r="E46" s="154"/>
      <c r="F46" s="351"/>
      <c r="G46" s="481"/>
      <c r="H46" s="472"/>
      <c r="I46" s="472"/>
      <c r="J46" s="472"/>
      <c r="K46" s="472"/>
      <c r="L46" s="472"/>
      <c r="M46" s="472"/>
      <c r="N46" s="472"/>
      <c r="O46" s="480"/>
      <c r="P46" s="472"/>
      <c r="Q46" s="472"/>
      <c r="R46" s="472"/>
      <c r="S46" s="472"/>
      <c r="T46" s="472"/>
      <c r="U46" s="472"/>
      <c r="V46" s="472"/>
      <c r="W46" s="478" t="e">
        <f t="shared" si="9"/>
        <v>#DIV/0!</v>
      </c>
      <c r="X46" s="478" t="e">
        <f t="shared" si="10"/>
        <v>#DIV/0!</v>
      </c>
      <c r="Y46" s="479"/>
      <c r="Z46" s="475" t="str">
        <f t="shared" si="2"/>
        <v/>
      </c>
      <c r="AA46" s="378" t="str">
        <f t="shared" si="3"/>
        <v/>
      </c>
      <c r="AB46" s="379" t="str">
        <f t="shared" si="4"/>
        <v/>
      </c>
      <c r="AD46" s="377">
        <f t="shared" si="5"/>
        <v>0</v>
      </c>
      <c r="AE46" s="377">
        <f t="shared" si="6"/>
        <v>0</v>
      </c>
      <c r="AF46" s="377" t="e">
        <f t="shared" si="7"/>
        <v>#N/A</v>
      </c>
      <c r="AG46" s="377" t="e">
        <f t="shared" si="8"/>
        <v>#N/A</v>
      </c>
    </row>
    <row r="47" spans="1:33" s="512" customFormat="1" ht="30" customHeight="1" x14ac:dyDescent="0.25">
      <c r="A47" s="261"/>
      <c r="B47" s="373">
        <v>38</v>
      </c>
      <c r="C47" s="351"/>
      <c r="D47" s="154"/>
      <c r="E47" s="154"/>
      <c r="F47" s="351"/>
      <c r="G47" s="481"/>
      <c r="H47" s="472"/>
      <c r="I47" s="472"/>
      <c r="J47" s="472"/>
      <c r="K47" s="472"/>
      <c r="L47" s="472"/>
      <c r="M47" s="472"/>
      <c r="N47" s="472"/>
      <c r="O47" s="480"/>
      <c r="P47" s="472"/>
      <c r="Q47" s="472"/>
      <c r="R47" s="472"/>
      <c r="S47" s="472"/>
      <c r="T47" s="472"/>
      <c r="U47" s="472"/>
      <c r="V47" s="472"/>
      <c r="W47" s="478" t="e">
        <f t="shared" si="9"/>
        <v>#DIV/0!</v>
      </c>
      <c r="X47" s="478" t="e">
        <f t="shared" si="10"/>
        <v>#DIV/0!</v>
      </c>
      <c r="Y47" s="479"/>
      <c r="Z47" s="475" t="str">
        <f t="shared" si="2"/>
        <v/>
      </c>
      <c r="AA47" s="378" t="str">
        <f t="shared" si="3"/>
        <v/>
      </c>
      <c r="AB47" s="379" t="str">
        <f t="shared" si="4"/>
        <v/>
      </c>
      <c r="AD47" s="377">
        <f t="shared" si="5"/>
        <v>0</v>
      </c>
      <c r="AE47" s="377">
        <f t="shared" si="6"/>
        <v>0</v>
      </c>
      <c r="AF47" s="377" t="e">
        <f t="shared" si="7"/>
        <v>#N/A</v>
      </c>
      <c r="AG47" s="377" t="e">
        <f t="shared" si="8"/>
        <v>#N/A</v>
      </c>
    </row>
    <row r="48" spans="1:33" s="512" customFormat="1" ht="30" customHeight="1" x14ac:dyDescent="0.25">
      <c r="A48" s="261"/>
      <c r="B48" s="373">
        <v>39</v>
      </c>
      <c r="C48" s="351"/>
      <c r="D48" s="154"/>
      <c r="E48" s="154"/>
      <c r="F48" s="351"/>
      <c r="G48" s="481"/>
      <c r="H48" s="472"/>
      <c r="I48" s="472"/>
      <c r="J48" s="472"/>
      <c r="K48" s="472"/>
      <c r="L48" s="472"/>
      <c r="M48" s="472"/>
      <c r="N48" s="472"/>
      <c r="O48" s="480"/>
      <c r="P48" s="472"/>
      <c r="Q48" s="472"/>
      <c r="R48" s="472"/>
      <c r="S48" s="472"/>
      <c r="T48" s="472"/>
      <c r="U48" s="472"/>
      <c r="V48" s="472"/>
      <c r="W48" s="478" t="e">
        <f t="shared" si="9"/>
        <v>#DIV/0!</v>
      </c>
      <c r="X48" s="478" t="e">
        <f t="shared" si="10"/>
        <v>#DIV/0!</v>
      </c>
      <c r="Y48" s="479"/>
      <c r="Z48" s="475" t="str">
        <f t="shared" si="2"/>
        <v/>
      </c>
      <c r="AA48" s="378" t="str">
        <f t="shared" si="3"/>
        <v/>
      </c>
      <c r="AB48" s="379" t="str">
        <f t="shared" si="4"/>
        <v/>
      </c>
      <c r="AD48" s="377">
        <f t="shared" si="5"/>
        <v>0</v>
      </c>
      <c r="AE48" s="377">
        <f t="shared" si="6"/>
        <v>0</v>
      </c>
      <c r="AF48" s="377" t="e">
        <f t="shared" si="7"/>
        <v>#N/A</v>
      </c>
      <c r="AG48" s="377" t="e">
        <f t="shared" si="8"/>
        <v>#N/A</v>
      </c>
    </row>
    <row r="49" spans="1:33" s="512" customFormat="1" ht="30" customHeight="1" x14ac:dyDescent="0.25">
      <c r="A49" s="261"/>
      <c r="B49" s="373">
        <v>40</v>
      </c>
      <c r="C49" s="351"/>
      <c r="D49" s="154"/>
      <c r="E49" s="154"/>
      <c r="F49" s="351"/>
      <c r="G49" s="481"/>
      <c r="H49" s="472"/>
      <c r="I49" s="472"/>
      <c r="J49" s="472"/>
      <c r="K49" s="472"/>
      <c r="L49" s="472"/>
      <c r="M49" s="472"/>
      <c r="N49" s="472"/>
      <c r="O49" s="480"/>
      <c r="P49" s="472"/>
      <c r="Q49" s="472"/>
      <c r="R49" s="472"/>
      <c r="S49" s="472"/>
      <c r="T49" s="472"/>
      <c r="U49" s="472"/>
      <c r="V49" s="472"/>
      <c r="W49" s="478" t="e">
        <f t="shared" si="9"/>
        <v>#DIV/0!</v>
      </c>
      <c r="X49" s="478" t="e">
        <f t="shared" si="10"/>
        <v>#DIV/0!</v>
      </c>
      <c r="Y49" s="479"/>
      <c r="Z49" s="475" t="str">
        <f t="shared" si="2"/>
        <v/>
      </c>
      <c r="AA49" s="378" t="str">
        <f t="shared" si="3"/>
        <v/>
      </c>
      <c r="AB49" s="379" t="str">
        <f t="shared" si="4"/>
        <v/>
      </c>
      <c r="AD49" s="377">
        <f t="shared" si="5"/>
        <v>0</v>
      </c>
      <c r="AE49" s="377">
        <f t="shared" si="6"/>
        <v>0</v>
      </c>
      <c r="AF49" s="377" t="e">
        <f t="shared" si="7"/>
        <v>#N/A</v>
      </c>
      <c r="AG49" s="377" t="e">
        <f t="shared" si="8"/>
        <v>#N/A</v>
      </c>
    </row>
    <row r="50" spans="1:33" s="512" customFormat="1" ht="30" customHeight="1" x14ac:dyDescent="0.25">
      <c r="A50" s="261"/>
      <c r="B50" s="373">
        <v>41</v>
      </c>
      <c r="C50" s="351"/>
      <c r="D50" s="154"/>
      <c r="E50" s="154"/>
      <c r="F50" s="351"/>
      <c r="G50" s="481"/>
      <c r="H50" s="472"/>
      <c r="I50" s="472"/>
      <c r="J50" s="472"/>
      <c r="K50" s="472"/>
      <c r="L50" s="472"/>
      <c r="M50" s="472"/>
      <c r="N50" s="472"/>
      <c r="O50" s="480"/>
      <c r="P50" s="472"/>
      <c r="Q50" s="472"/>
      <c r="R50" s="472"/>
      <c r="S50" s="472"/>
      <c r="T50" s="472"/>
      <c r="U50" s="472"/>
      <c r="V50" s="472"/>
      <c r="W50" s="478" t="e">
        <f t="shared" si="9"/>
        <v>#DIV/0!</v>
      </c>
      <c r="X50" s="478" t="e">
        <f t="shared" si="10"/>
        <v>#DIV/0!</v>
      </c>
      <c r="Y50" s="479"/>
      <c r="Z50" s="475" t="str">
        <f t="shared" si="2"/>
        <v/>
      </c>
      <c r="AA50" s="378" t="str">
        <f t="shared" si="3"/>
        <v/>
      </c>
      <c r="AB50" s="379" t="str">
        <f t="shared" si="4"/>
        <v/>
      </c>
      <c r="AD50" s="377">
        <f t="shared" si="5"/>
        <v>0</v>
      </c>
      <c r="AE50" s="377">
        <f t="shared" si="6"/>
        <v>0</v>
      </c>
      <c r="AF50" s="377" t="e">
        <f t="shared" si="7"/>
        <v>#N/A</v>
      </c>
      <c r="AG50" s="377" t="e">
        <f t="shared" si="8"/>
        <v>#N/A</v>
      </c>
    </row>
    <row r="51" spans="1:33" s="512" customFormat="1" ht="30" customHeight="1" x14ac:dyDescent="0.25">
      <c r="A51" s="261"/>
      <c r="B51" s="373">
        <v>42</v>
      </c>
      <c r="C51" s="351"/>
      <c r="D51" s="312"/>
      <c r="E51" s="312"/>
      <c r="F51" s="124"/>
      <c r="G51" s="472"/>
      <c r="H51" s="472"/>
      <c r="I51" s="472"/>
      <c r="J51" s="472"/>
      <c r="K51" s="472"/>
      <c r="L51" s="472"/>
      <c r="M51" s="472"/>
      <c r="N51" s="472"/>
      <c r="O51" s="472"/>
      <c r="P51" s="472"/>
      <c r="Q51" s="472"/>
      <c r="R51" s="472"/>
      <c r="S51" s="472"/>
      <c r="T51" s="472"/>
      <c r="U51" s="472"/>
      <c r="V51" s="472"/>
      <c r="W51" s="478" t="e">
        <f t="shared" si="9"/>
        <v>#DIV/0!</v>
      </c>
      <c r="X51" s="478" t="e">
        <f t="shared" si="10"/>
        <v>#DIV/0!</v>
      </c>
      <c r="Y51" s="479"/>
      <c r="Z51" s="475" t="str">
        <f t="shared" si="2"/>
        <v/>
      </c>
      <c r="AA51" s="483" t="str">
        <f t="shared" si="3"/>
        <v/>
      </c>
      <c r="AB51" s="379" t="str">
        <f t="shared" si="4"/>
        <v/>
      </c>
      <c r="AD51" s="377">
        <f t="shared" si="5"/>
        <v>0</v>
      </c>
      <c r="AE51" s="377">
        <f t="shared" si="6"/>
        <v>0</v>
      </c>
      <c r="AF51" s="377" t="e">
        <f t="shared" si="7"/>
        <v>#N/A</v>
      </c>
      <c r="AG51" s="377" t="e">
        <f t="shared" si="8"/>
        <v>#N/A</v>
      </c>
    </row>
    <row r="52" spans="1:33" s="512" customFormat="1" ht="30" customHeight="1" x14ac:dyDescent="0.25">
      <c r="A52" s="261"/>
      <c r="B52" s="92"/>
      <c r="C52" s="137"/>
      <c r="D52" s="137"/>
      <c r="E52" s="461"/>
      <c r="F52" s="137"/>
      <c r="G52" s="462"/>
      <c r="H52" s="462"/>
      <c r="I52" s="462"/>
      <c r="J52" s="462"/>
      <c r="K52" s="462"/>
      <c r="L52" s="462"/>
      <c r="M52" s="462"/>
      <c r="N52" s="462"/>
      <c r="O52" s="462"/>
      <c r="P52" s="462"/>
      <c r="Q52" s="462"/>
      <c r="R52" s="462"/>
      <c r="S52" s="462"/>
      <c r="T52" s="462"/>
      <c r="U52" s="462"/>
      <c r="V52" s="462"/>
      <c r="W52" s="463"/>
      <c r="X52" s="463"/>
      <c r="Y52" s="464"/>
      <c r="Z52" s="465"/>
      <c r="AB52" s="331"/>
      <c r="AD52" s="376"/>
      <c r="AE52" s="376"/>
      <c r="AF52" s="376"/>
      <c r="AG52" s="376"/>
    </row>
    <row r="53" spans="1:33" x14ac:dyDescent="0.25">
      <c r="A53" s="261"/>
      <c r="B53" s="247"/>
      <c r="C53" s="247"/>
      <c r="D53" s="247"/>
      <c r="E53" s="247"/>
      <c r="F53" s="247"/>
      <c r="G53" s="247"/>
      <c r="H53" s="247"/>
      <c r="I53" s="247"/>
      <c r="J53" s="247"/>
      <c r="K53" s="247"/>
      <c r="L53" s="247"/>
      <c r="M53" s="247"/>
      <c r="N53" s="247"/>
      <c r="O53" s="247"/>
      <c r="P53" s="247"/>
      <c r="Q53" s="247"/>
      <c r="R53" s="247"/>
      <c r="S53" s="247"/>
      <c r="T53" s="247"/>
      <c r="U53" s="247"/>
      <c r="V53" s="247"/>
      <c r="W53" s="247"/>
      <c r="X53" s="247"/>
      <c r="Y53" s="247"/>
      <c r="Z53" s="247"/>
      <c r="AA53" s="482"/>
      <c r="AB53" s="247"/>
    </row>
    <row r="54" spans="1:33" ht="15.75" x14ac:dyDescent="0.25">
      <c r="A54" s="261"/>
      <c r="B54" s="247"/>
      <c r="C54" s="247"/>
      <c r="D54" s="247"/>
      <c r="E54" s="247"/>
      <c r="F54" s="247"/>
      <c r="G54" s="247"/>
      <c r="H54" s="247"/>
      <c r="I54" s="247"/>
      <c r="J54" s="247"/>
      <c r="K54" s="247"/>
      <c r="L54" s="247"/>
      <c r="M54" s="247"/>
      <c r="N54" s="247"/>
      <c r="O54" s="247"/>
      <c r="P54" s="247"/>
      <c r="Q54" s="247"/>
      <c r="R54" s="247"/>
      <c r="S54" s="247"/>
      <c r="T54" s="247"/>
      <c r="U54" s="249" t="s">
        <v>316</v>
      </c>
      <c r="V54" s="247"/>
      <c r="W54" s="247"/>
      <c r="X54" s="247"/>
      <c r="Y54" s="247"/>
      <c r="Z54" s="247"/>
      <c r="AB54" s="247"/>
    </row>
    <row r="55" spans="1:33" ht="15.75" x14ac:dyDescent="0.25">
      <c r="A55" s="261"/>
      <c r="B55" s="247"/>
      <c r="C55" s="247"/>
      <c r="D55" s="247"/>
      <c r="E55" s="247"/>
      <c r="F55" s="247"/>
      <c r="G55" s="247"/>
      <c r="H55" s="247"/>
      <c r="I55" s="247"/>
      <c r="J55" s="247"/>
      <c r="K55" s="247"/>
      <c r="L55" s="247"/>
      <c r="M55" s="247"/>
      <c r="N55" s="247"/>
      <c r="O55" s="247"/>
      <c r="P55" s="247"/>
      <c r="Q55" s="247"/>
      <c r="R55" s="247"/>
      <c r="S55" s="247"/>
      <c r="T55" s="247"/>
      <c r="U55" s="249" t="s">
        <v>116</v>
      </c>
      <c r="V55" s="247"/>
      <c r="W55" s="247"/>
      <c r="X55" s="247"/>
      <c r="Y55" s="247"/>
      <c r="Z55" s="247"/>
      <c r="AA55" s="247"/>
      <c r="AB55" s="247"/>
    </row>
    <row r="56" spans="1:33" x14ac:dyDescent="0.25">
      <c r="A56" s="261"/>
      <c r="B56" s="247"/>
      <c r="C56" s="247"/>
      <c r="D56" s="247"/>
      <c r="E56" s="247"/>
      <c r="F56" s="247"/>
      <c r="G56" s="247"/>
      <c r="H56" s="247"/>
      <c r="I56" s="247"/>
      <c r="J56" s="247"/>
      <c r="K56" s="247"/>
      <c r="L56" s="247"/>
      <c r="M56" s="247"/>
      <c r="N56" s="247"/>
      <c r="O56" s="247"/>
      <c r="P56" s="247"/>
      <c r="Q56" s="247"/>
      <c r="R56" s="247"/>
      <c r="S56" s="247"/>
      <c r="T56" s="247"/>
      <c r="U56" s="247"/>
      <c r="V56" s="247"/>
      <c r="W56" s="247"/>
      <c r="X56" s="247"/>
      <c r="Y56" s="247"/>
      <c r="Z56" s="247"/>
      <c r="AA56" s="247"/>
      <c r="AB56" s="247"/>
    </row>
    <row r="57" spans="1:33" x14ac:dyDescent="0.25">
      <c r="A57" s="261"/>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row>
    <row r="58" spans="1:33" x14ac:dyDescent="0.25">
      <c r="A58" s="261"/>
      <c r="B58" s="247"/>
      <c r="C58" s="247"/>
      <c r="D58" s="247"/>
      <c r="E58" s="247"/>
      <c r="F58" s="247"/>
      <c r="G58" s="247"/>
      <c r="H58" s="247"/>
      <c r="I58" s="247"/>
      <c r="J58" s="247"/>
      <c r="K58" s="247"/>
      <c r="L58" s="247"/>
      <c r="M58" s="247"/>
      <c r="N58" s="247"/>
      <c r="O58" s="247"/>
      <c r="P58" s="247"/>
      <c r="Q58" s="247"/>
      <c r="R58" s="247"/>
      <c r="S58" s="247"/>
      <c r="T58" s="247"/>
      <c r="U58" s="247"/>
      <c r="V58" s="247"/>
      <c r="W58" s="247"/>
      <c r="X58" s="247"/>
      <c r="Y58" s="247"/>
      <c r="Z58" s="247"/>
      <c r="AA58" s="247"/>
      <c r="AB58" s="247"/>
    </row>
    <row r="59" spans="1:33" ht="15.75" x14ac:dyDescent="0.25">
      <c r="A59" s="261"/>
      <c r="B59" s="247"/>
      <c r="C59" s="247"/>
      <c r="D59" s="247"/>
      <c r="E59" s="247"/>
      <c r="F59" s="247"/>
      <c r="G59" s="247"/>
      <c r="H59" s="247"/>
      <c r="I59" s="247"/>
      <c r="J59" s="247"/>
      <c r="K59" s="247"/>
      <c r="L59" s="247"/>
      <c r="M59" s="247"/>
      <c r="N59" s="247"/>
      <c r="O59" s="247"/>
      <c r="P59" s="247"/>
      <c r="Q59" s="247"/>
      <c r="R59" s="247"/>
      <c r="S59" s="247"/>
      <c r="T59" s="247"/>
      <c r="U59" s="466"/>
      <c r="V59" s="466"/>
      <c r="W59" s="466"/>
      <c r="X59" s="466"/>
      <c r="Y59" s="247"/>
      <c r="Z59" s="247"/>
      <c r="AA59" s="247"/>
      <c r="AB59" s="247"/>
    </row>
    <row r="60" spans="1:33" ht="15.75" x14ac:dyDescent="0.25">
      <c r="A60" s="261"/>
      <c r="B60" s="247"/>
      <c r="C60" s="247"/>
      <c r="D60" s="247"/>
      <c r="E60" s="247"/>
      <c r="F60" s="247"/>
      <c r="G60" s="247"/>
      <c r="H60" s="247"/>
      <c r="I60" s="247"/>
      <c r="J60" s="247"/>
      <c r="K60" s="247"/>
      <c r="L60" s="247"/>
      <c r="M60" s="247"/>
      <c r="N60" s="247"/>
      <c r="O60" s="247"/>
      <c r="P60" s="247"/>
      <c r="Q60" s="247"/>
      <c r="R60" s="247"/>
      <c r="S60" s="247"/>
      <c r="T60" s="247"/>
      <c r="U60" s="248" t="s">
        <v>161</v>
      </c>
      <c r="V60" s="247"/>
      <c r="W60" s="247"/>
      <c r="X60" s="247"/>
      <c r="Y60" s="247"/>
      <c r="Z60" s="247"/>
      <c r="AA60" s="247"/>
      <c r="AB60" s="247"/>
    </row>
    <row r="61" spans="1:33" ht="15.75" thickBot="1" x14ac:dyDescent="0.3">
      <c r="A61" s="261"/>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row>
    <row r="62" spans="1:33" ht="18.75" customHeight="1" thickBot="1" x14ac:dyDescent="0.3">
      <c r="A62" s="261"/>
      <c r="B62" s="32"/>
      <c r="C62" s="33"/>
      <c r="D62" s="33"/>
      <c r="E62" s="32"/>
      <c r="F62" s="32"/>
      <c r="G62" s="239" t="s">
        <v>18</v>
      </c>
      <c r="H62" s="240" t="s">
        <v>118</v>
      </c>
      <c r="I62" s="467" t="s">
        <v>240</v>
      </c>
      <c r="J62" s="468"/>
      <c r="K62" s="468"/>
      <c r="L62" s="468"/>
      <c r="M62" s="468"/>
      <c r="N62" s="468"/>
      <c r="O62" s="468"/>
      <c r="P62" s="468"/>
      <c r="Q62" s="468"/>
      <c r="R62" s="468"/>
      <c r="S62" s="468"/>
      <c r="T62" s="468"/>
      <c r="U62" s="468"/>
      <c r="V62" s="469"/>
      <c r="W62" s="912" t="s">
        <v>315</v>
      </c>
      <c r="X62" s="32"/>
      <c r="Y62" s="32"/>
      <c r="Z62" s="33"/>
      <c r="AA62" s="32"/>
      <c r="AB62" s="32"/>
    </row>
    <row r="63" spans="1:33" ht="24" customHeight="1" thickTop="1" thickBot="1" x14ac:dyDescent="0.3">
      <c r="A63" s="261"/>
      <c r="B63" s="32"/>
      <c r="C63" s="185" t="s">
        <v>139</v>
      </c>
      <c r="D63" s="33"/>
      <c r="E63" s="32"/>
      <c r="F63" s="915" t="s">
        <v>134</v>
      </c>
      <c r="G63" s="231">
        <v>1</v>
      </c>
      <c r="H63" s="356" t="s">
        <v>119</v>
      </c>
      <c r="I63" s="952" t="s">
        <v>477</v>
      </c>
      <c r="J63" s="953"/>
      <c r="K63" s="953"/>
      <c r="L63" s="953"/>
      <c r="M63" s="953"/>
      <c r="N63" s="953"/>
      <c r="O63" s="953"/>
      <c r="P63" s="953"/>
      <c r="Q63" s="953"/>
      <c r="R63" s="953"/>
      <c r="S63" s="953"/>
      <c r="T63" s="953"/>
      <c r="U63" s="953"/>
      <c r="V63" s="954"/>
      <c r="W63" s="913"/>
      <c r="X63" s="32"/>
      <c r="Y63" s="32"/>
      <c r="Z63" s="33"/>
      <c r="AA63" s="32"/>
      <c r="AB63" s="32"/>
    </row>
    <row r="64" spans="1:33" ht="24" customHeight="1" thickBot="1" x14ac:dyDescent="0.3">
      <c r="A64" s="261"/>
      <c r="B64" s="32"/>
      <c r="C64" s="187" t="s">
        <v>146</v>
      </c>
      <c r="D64" s="187"/>
      <c r="E64" s="32"/>
      <c r="F64" s="916"/>
      <c r="G64" s="232">
        <v>2</v>
      </c>
      <c r="H64" s="357" t="s">
        <v>120</v>
      </c>
      <c r="I64" s="955" t="s">
        <v>478</v>
      </c>
      <c r="J64" s="956"/>
      <c r="K64" s="956"/>
      <c r="L64" s="956"/>
      <c r="M64" s="956"/>
      <c r="N64" s="956"/>
      <c r="O64" s="956"/>
      <c r="P64" s="956"/>
      <c r="Q64" s="956"/>
      <c r="R64" s="956"/>
      <c r="S64" s="956"/>
      <c r="T64" s="956"/>
      <c r="U64" s="956"/>
      <c r="V64" s="957"/>
      <c r="W64" s="913"/>
      <c r="X64" s="32"/>
      <c r="Y64" s="32"/>
      <c r="Z64" s="33"/>
      <c r="AA64" s="32"/>
      <c r="AB64" s="32"/>
    </row>
    <row r="65" spans="1:28" ht="24" customHeight="1" thickBot="1" x14ac:dyDescent="0.3">
      <c r="A65" s="261"/>
      <c r="B65" s="32"/>
      <c r="C65" s="187" t="s">
        <v>147</v>
      </c>
      <c r="D65" s="187"/>
      <c r="E65" s="32"/>
      <c r="F65" s="916"/>
      <c r="G65" s="232">
        <v>3</v>
      </c>
      <c r="H65" s="358" t="s">
        <v>121</v>
      </c>
      <c r="I65" s="955" t="s">
        <v>479</v>
      </c>
      <c r="J65" s="956"/>
      <c r="K65" s="956"/>
      <c r="L65" s="956"/>
      <c r="M65" s="956"/>
      <c r="N65" s="956"/>
      <c r="O65" s="956"/>
      <c r="P65" s="956"/>
      <c r="Q65" s="956"/>
      <c r="R65" s="956"/>
      <c r="S65" s="956"/>
      <c r="T65" s="956"/>
      <c r="U65" s="956"/>
      <c r="V65" s="957"/>
      <c r="W65" s="913"/>
      <c r="X65" s="32"/>
      <c r="Y65" s="32"/>
      <c r="Z65" s="33"/>
      <c r="AA65" s="32"/>
      <c r="AB65" s="32"/>
    </row>
    <row r="66" spans="1:28" ht="18.75" customHeight="1" x14ac:dyDescent="0.25">
      <c r="A66" s="261"/>
      <c r="B66" s="32"/>
      <c r="C66" s="215" t="s">
        <v>115</v>
      </c>
      <c r="D66" s="187"/>
      <c r="E66" s="32"/>
      <c r="F66" s="916"/>
      <c r="G66" s="232">
        <v>4</v>
      </c>
      <c r="H66" s="357" t="s">
        <v>122</v>
      </c>
      <c r="I66" s="924"/>
      <c r="J66" s="925"/>
      <c r="K66" s="925"/>
      <c r="L66" s="925"/>
      <c r="M66" s="925"/>
      <c r="N66" s="925"/>
      <c r="O66" s="925"/>
      <c r="P66" s="925"/>
      <c r="Q66" s="925"/>
      <c r="R66" s="925"/>
      <c r="S66" s="925"/>
      <c r="T66" s="925"/>
      <c r="U66" s="925"/>
      <c r="V66" s="926"/>
      <c r="W66" s="913"/>
      <c r="X66" s="32"/>
      <c r="Y66" s="32"/>
      <c r="Z66" s="33"/>
      <c r="AA66" s="32"/>
      <c r="AB66" s="32"/>
    </row>
    <row r="67" spans="1:28" ht="18.75" customHeight="1" x14ac:dyDescent="0.25">
      <c r="A67" s="261"/>
      <c r="B67" s="32"/>
      <c r="C67" s="32"/>
      <c r="D67" s="32"/>
      <c r="E67" s="32"/>
      <c r="F67" s="916"/>
      <c r="G67" s="232">
        <v>5</v>
      </c>
      <c r="H67" s="358" t="s">
        <v>123</v>
      </c>
      <c r="I67" s="924"/>
      <c r="J67" s="925"/>
      <c r="K67" s="925"/>
      <c r="L67" s="925"/>
      <c r="M67" s="925"/>
      <c r="N67" s="925"/>
      <c r="O67" s="925"/>
      <c r="P67" s="925"/>
      <c r="Q67" s="925"/>
      <c r="R67" s="925"/>
      <c r="S67" s="925"/>
      <c r="T67" s="925"/>
      <c r="U67" s="925"/>
      <c r="V67" s="926"/>
      <c r="W67" s="913"/>
      <c r="X67" s="32"/>
      <c r="Y67" s="32"/>
      <c r="Z67" s="33"/>
      <c r="AA67" s="32"/>
      <c r="AB67" s="32"/>
    </row>
    <row r="68" spans="1:28" ht="18.75" customHeight="1" x14ac:dyDescent="0.25">
      <c r="A68" s="261"/>
      <c r="B68" s="32"/>
      <c r="C68" s="32"/>
      <c r="D68" s="32"/>
      <c r="E68" s="32"/>
      <c r="F68" s="916"/>
      <c r="G68" s="232">
        <v>6</v>
      </c>
      <c r="H68" s="357" t="s">
        <v>124</v>
      </c>
      <c r="I68" s="924"/>
      <c r="J68" s="925"/>
      <c r="K68" s="925"/>
      <c r="L68" s="925"/>
      <c r="M68" s="925"/>
      <c r="N68" s="925"/>
      <c r="O68" s="925"/>
      <c r="P68" s="925"/>
      <c r="Q68" s="925"/>
      <c r="R68" s="925"/>
      <c r="S68" s="925"/>
      <c r="T68" s="925"/>
      <c r="U68" s="925"/>
      <c r="V68" s="926"/>
      <c r="W68" s="913"/>
      <c r="X68" s="32"/>
      <c r="Y68" s="32"/>
      <c r="Z68" s="33"/>
      <c r="AA68" s="32"/>
      <c r="AB68" s="32"/>
    </row>
    <row r="69" spans="1:28" ht="18.75" customHeight="1" x14ac:dyDescent="0.25">
      <c r="A69" s="261"/>
      <c r="B69" s="32"/>
      <c r="C69" s="32"/>
      <c r="D69" s="32"/>
      <c r="E69" s="32"/>
      <c r="F69" s="916"/>
      <c r="G69" s="232">
        <v>7</v>
      </c>
      <c r="H69" s="358" t="s">
        <v>125</v>
      </c>
      <c r="I69" s="924"/>
      <c r="J69" s="925"/>
      <c r="K69" s="925"/>
      <c r="L69" s="925"/>
      <c r="M69" s="925"/>
      <c r="N69" s="925"/>
      <c r="O69" s="925"/>
      <c r="P69" s="925"/>
      <c r="Q69" s="925"/>
      <c r="R69" s="925"/>
      <c r="S69" s="925"/>
      <c r="T69" s="925"/>
      <c r="U69" s="925"/>
      <c r="V69" s="926"/>
      <c r="W69" s="913"/>
      <c r="X69" s="32"/>
      <c r="Y69" s="32"/>
      <c r="Z69" s="33"/>
      <c r="AA69" s="32"/>
      <c r="AB69" s="32"/>
    </row>
    <row r="70" spans="1:28" ht="18.75" customHeight="1" thickBot="1" x14ac:dyDescent="0.3">
      <c r="A70" s="261"/>
      <c r="B70" s="32"/>
      <c r="C70" s="32"/>
      <c r="D70" s="32"/>
      <c r="E70" s="32"/>
      <c r="F70" s="917"/>
      <c r="G70" s="233">
        <v>8</v>
      </c>
      <c r="H70" s="359" t="s">
        <v>126</v>
      </c>
      <c r="I70" s="927"/>
      <c r="J70" s="928"/>
      <c r="K70" s="928"/>
      <c r="L70" s="928"/>
      <c r="M70" s="928"/>
      <c r="N70" s="928"/>
      <c r="O70" s="928"/>
      <c r="P70" s="928"/>
      <c r="Q70" s="928"/>
      <c r="R70" s="928"/>
      <c r="S70" s="928"/>
      <c r="T70" s="928"/>
      <c r="U70" s="928"/>
      <c r="V70" s="929"/>
      <c r="W70" s="914"/>
      <c r="X70" s="32"/>
      <c r="Y70" s="32"/>
      <c r="Z70" s="33"/>
      <c r="AA70" s="32"/>
      <c r="AB70" s="32"/>
    </row>
    <row r="71" spans="1:28" x14ac:dyDescent="0.25">
      <c r="B71" s="4"/>
      <c r="C71" s="4"/>
      <c r="D71" s="4"/>
      <c r="E71" s="4"/>
      <c r="F71" s="4"/>
      <c r="G71" s="6"/>
      <c r="H71" s="6"/>
      <c r="I71" s="6"/>
      <c r="J71" s="6"/>
      <c r="K71" s="6"/>
      <c r="L71" s="6"/>
      <c r="M71" s="4"/>
      <c r="N71" s="4"/>
      <c r="O71" s="4"/>
      <c r="P71" s="4"/>
      <c r="Q71" s="4"/>
      <c r="R71" s="4"/>
      <c r="S71" s="4"/>
      <c r="T71" s="4"/>
      <c r="U71" s="4"/>
      <c r="V71" s="4"/>
      <c r="W71" s="4"/>
      <c r="X71" s="4"/>
      <c r="Y71" s="4"/>
      <c r="Z71" s="6"/>
      <c r="AA71" s="4"/>
      <c r="AB71" s="4"/>
    </row>
  </sheetData>
  <sheetProtection autoFilter="0"/>
  <autoFilter ref="E8:E51" xr:uid="{00000000-0009-0000-0000-000027000000}"/>
  <mergeCells count="24">
    <mergeCell ref="Z7:Z8"/>
    <mergeCell ref="AA7:AA8"/>
    <mergeCell ref="AB7:AB8"/>
    <mergeCell ref="W62:W70"/>
    <mergeCell ref="F63:F70"/>
    <mergeCell ref="I63:V63"/>
    <mergeCell ref="I64:V64"/>
    <mergeCell ref="I65:V65"/>
    <mergeCell ref="I66:V66"/>
    <mergeCell ref="I67:V67"/>
    <mergeCell ref="I68:V68"/>
    <mergeCell ref="I69:V69"/>
    <mergeCell ref="I70:V70"/>
    <mergeCell ref="O7:V7"/>
    <mergeCell ref="E2:E3"/>
    <mergeCell ref="G2:AB2"/>
    <mergeCell ref="G3:AB3"/>
    <mergeCell ref="G4:AB4"/>
    <mergeCell ref="G5:AB5"/>
    <mergeCell ref="B7:B8"/>
    <mergeCell ref="C7:C8"/>
    <mergeCell ref="D7:D8"/>
    <mergeCell ref="E7:E8"/>
    <mergeCell ref="G7:N7"/>
  </mergeCells>
  <conditionalFormatting sqref="Y51 B11:B49 C41:E51 B10:F10 F41:F49 Y37:Y49 W10:X51 AA10:AB51 AD10:AG51 C11:F40">
    <cfRule type="expression" dxfId="69" priority="9">
      <formula>AND($B10&lt;&gt;"",$B11="")</formula>
    </cfRule>
    <cfRule type="expression" dxfId="68" priority="10">
      <formula>$B10=""</formula>
    </cfRule>
  </conditionalFormatting>
  <conditionalFormatting sqref="AA11:AA51">
    <cfRule type="expression" dxfId="67" priority="11">
      <formula>AND($B10&lt;&gt;"",$B11="")</formula>
    </cfRule>
  </conditionalFormatting>
  <conditionalFormatting sqref="G52:V52">
    <cfRule type="expression" dxfId="66" priority="8">
      <formula>COUNTIF($G52:$N52,G52)&gt;1</formula>
    </cfRule>
  </conditionalFormatting>
  <conditionalFormatting sqref="B51 B52:Z52 AB52">
    <cfRule type="expression" dxfId="65" priority="12">
      <formula>AND($B51&lt;&gt;"",$B53="")</formula>
    </cfRule>
    <cfRule type="expression" dxfId="64" priority="13">
      <formula>$B51=""</formula>
    </cfRule>
  </conditionalFormatting>
  <conditionalFormatting sqref="AD52:AG52">
    <cfRule type="expression" dxfId="63" priority="14">
      <formula>AND($B51&lt;&gt;"",$B53="")</formula>
    </cfRule>
    <cfRule type="expression" dxfId="62" priority="15">
      <formula>$B51=""</formula>
    </cfRule>
  </conditionalFormatting>
  <conditionalFormatting sqref="B50 F50:F51 Y50">
    <cfRule type="expression" dxfId="61" priority="16">
      <formula>AND($B50&lt;&gt;"",#REF!="")</formula>
    </cfRule>
    <cfRule type="expression" dxfId="60" priority="17">
      <formula>$B50=""</formula>
    </cfRule>
  </conditionalFormatting>
  <conditionalFormatting sqref="G33:V51 R10:V32">
    <cfRule type="cellIs" dxfId="59" priority="6" operator="lessThan">
      <formula>76</formula>
    </cfRule>
  </conditionalFormatting>
  <conditionalFormatting sqref="Z10:Z51">
    <cfRule type="cellIs" dxfId="58" priority="5" operator="lessThan">
      <formula>76</formula>
    </cfRule>
  </conditionalFormatting>
  <conditionalFormatting sqref="Z10:Z32">
    <cfRule type="cellIs" dxfId="57" priority="1" operator="lessThan">
      <formula>76</formula>
    </cfRule>
    <cfRule type="cellIs" dxfId="56" priority="3" operator="lessThan">
      <formula>76</formula>
    </cfRule>
  </conditionalFormatting>
  <conditionalFormatting sqref="G10:Q32">
    <cfRule type="cellIs" dxfId="55" priority="2" operator="lessThan">
      <formula>75</formula>
    </cfRule>
  </conditionalFormatting>
  <dataValidations count="6">
    <dataValidation allowBlank="1" showInputMessage="1" showErrorMessage="1" prompt="Bobot Nilai" sqref="W6:Y6" xr:uid="{00000000-0002-0000-2700-000000000000}"/>
    <dataValidation allowBlank="1" showInputMessage="1" showErrorMessage="1" prompt="Mohon diisi Bobot Nilai" sqref="Y8 W8" xr:uid="{00000000-0002-0000-2700-000001000000}"/>
    <dataValidation allowBlank="1" showInputMessage="1" showErrorMessage="1" prompt="Mohon diisi Bobot Nilai. Jika tidak Melakukan penilaian Sumatif silahkan tulis Bobot Nilai 0" sqref="X8" xr:uid="{00000000-0002-0000-2700-000002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37:H52 I33:N52" xr:uid="{00000000-0002-0000-2700-000003000000}">
      <formula1>AND(G33&gt;0,G33&lt;=101,COUNTIF($G33:$N33,G33)=1)</formula1>
    </dataValidation>
    <dataValidation type="custom" allowBlank="1" showInputMessage="1" showErrorMessage="1" error="Ada nilai yang sama Bro!" prompt="JIKA ADA NILAI SUMATIF YANG SAMA, MAKA NILAI SUMATIF YG LAIN DITAMBAH angka 1-4 dibelakang koma. Misalnya 82 dan 82,2" sqref="T10:V52 O37:S52" xr:uid="{00000000-0002-0000-2700-000004000000}">
      <formula1>AND(O10&gt;0,O10&lt;=101,COUNTIF($O10:$V10,O10)=1)</formula1>
    </dataValidation>
    <dataValidation type="whole" allowBlank="1" showInputMessage="1" showErrorMessage="1" errorTitle="Petunjuk" error="Nilai 0-100" prompt="Isikan Nilai Sumatif Akhir Semester Siswa" sqref="Y37:Y52" xr:uid="{00000000-0002-0000-2700-000005000000}">
      <formula1>0</formula1>
      <formula2>100</formula2>
    </dataValidation>
  </dataValidations>
  <hyperlinks>
    <hyperlink ref="W62:W70" location="AKA!G9" display="          KEMBALI KE ATAS" xr:uid="{00000000-0004-0000-2700-000000000000}"/>
    <hyperlink ref="E5" location="AKA!I62" display="KLIK DISINI UNTUK MENULIS TUJUAN PEMBELAJARAN" xr:uid="{00000000-0004-0000-2700-000001000000}"/>
  </hyperlinks>
  <printOptions horizontalCentered="1"/>
  <pageMargins left="0.15748031496062992" right="0.11811023622047245" top="0.98425196850393704" bottom="0.31496062992125984" header="0.31496062992125984" footer="0.15748031496062992"/>
  <pageSetup paperSize="10000" scale="70" orientation="landscape" horizontalDpi="0" verticalDpi="0"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AI71"/>
  <sheetViews>
    <sheetView zoomScaleNormal="100" workbookViewId="0">
      <pane xSplit="6" ySplit="8" topLeftCell="G30" activePane="bottomRight" state="frozen"/>
      <selection pane="topRight" activeCell="G1" sqref="G1"/>
      <selection pane="bottomLeft" activeCell="A8" sqref="A8"/>
      <selection pane="bottomRight" activeCell="O34" sqref="O34"/>
    </sheetView>
  </sheetViews>
  <sheetFormatPr defaultColWidth="9.140625" defaultRowHeight="15" x14ac:dyDescent="0.25"/>
  <cols>
    <col min="1" max="1" width="1.7109375" style="7" customWidth="1"/>
    <col min="2" max="2" width="3.85546875" style="7" customWidth="1"/>
    <col min="3" max="3" width="5.7109375" style="7" customWidth="1"/>
    <col min="4" max="4" width="13.5703125" style="7" customWidth="1"/>
    <col min="5" max="5" width="30.42578125" style="7" customWidth="1"/>
    <col min="6" max="22" width="4" style="7" customWidth="1"/>
    <col min="23" max="25" width="5.28515625" style="7" customWidth="1"/>
    <col min="26" max="26" width="6.42578125" style="7" customWidth="1"/>
    <col min="27" max="28" width="36.7109375" style="7" customWidth="1"/>
    <col min="29" max="29" width="5.7109375" style="7" customWidth="1"/>
    <col min="30" max="16384" width="9.140625" style="7"/>
  </cols>
  <sheetData>
    <row r="1" spans="1:35" x14ac:dyDescent="0.25">
      <c r="A1" s="260"/>
      <c r="B1" s="260"/>
      <c r="C1" s="260"/>
      <c r="D1" s="260"/>
      <c r="E1" s="260"/>
      <c r="F1" s="260"/>
      <c r="G1" s="260"/>
      <c r="H1" s="260"/>
      <c r="I1" s="260"/>
      <c r="J1" s="260"/>
      <c r="K1" s="260"/>
      <c r="L1" s="260"/>
      <c r="M1" s="260"/>
      <c r="N1" s="260"/>
      <c r="O1" s="260"/>
      <c r="P1" s="260"/>
      <c r="Q1" s="260"/>
      <c r="R1" s="260"/>
      <c r="S1" s="260"/>
      <c r="T1" s="260"/>
      <c r="U1" s="260"/>
      <c r="V1" s="260"/>
      <c r="W1" s="260"/>
      <c r="X1" s="260"/>
      <c r="Y1" s="260"/>
      <c r="Z1" s="260"/>
      <c r="AA1" s="260"/>
      <c r="AB1" s="260"/>
    </row>
    <row r="2" spans="1:35" ht="28.5" customHeight="1" x14ac:dyDescent="0.25">
      <c r="A2" s="261"/>
      <c r="B2" s="485"/>
      <c r="C2" s="486"/>
      <c r="D2" s="486"/>
      <c r="E2" s="901" t="s">
        <v>309</v>
      </c>
      <c r="F2" s="487"/>
      <c r="G2" s="903" t="s">
        <v>279</v>
      </c>
      <c r="H2" s="903"/>
      <c r="I2" s="903"/>
      <c r="J2" s="903"/>
      <c r="K2" s="903"/>
      <c r="L2" s="903"/>
      <c r="M2" s="903"/>
      <c r="N2" s="903"/>
      <c r="O2" s="903"/>
      <c r="P2" s="903"/>
      <c r="Q2" s="903"/>
      <c r="R2" s="903"/>
      <c r="S2" s="903"/>
      <c r="T2" s="903"/>
      <c r="U2" s="903"/>
      <c r="V2" s="903"/>
      <c r="W2" s="903"/>
      <c r="X2" s="903"/>
      <c r="Y2" s="903"/>
      <c r="Z2" s="903"/>
      <c r="AA2" s="903"/>
      <c r="AB2" s="904"/>
    </row>
    <row r="3" spans="1:35" ht="21" thickBot="1" x14ac:dyDescent="0.3">
      <c r="A3" s="261"/>
      <c r="B3" s="488"/>
      <c r="C3" s="489"/>
      <c r="D3" s="489"/>
      <c r="E3" s="902"/>
      <c r="F3" s="454"/>
      <c r="G3" s="905" t="str">
        <f>Data!C20</f>
        <v>2024 / 2025</v>
      </c>
      <c r="H3" s="905"/>
      <c r="I3" s="905"/>
      <c r="J3" s="905"/>
      <c r="K3" s="905"/>
      <c r="L3" s="905"/>
      <c r="M3" s="905"/>
      <c r="N3" s="905"/>
      <c r="O3" s="905"/>
      <c r="P3" s="905"/>
      <c r="Q3" s="905"/>
      <c r="R3" s="905"/>
      <c r="S3" s="905"/>
      <c r="T3" s="905"/>
      <c r="U3" s="905"/>
      <c r="V3" s="905"/>
      <c r="W3" s="905"/>
      <c r="X3" s="905"/>
      <c r="Y3" s="905"/>
      <c r="Z3" s="905"/>
      <c r="AA3" s="905"/>
      <c r="AB3" s="906"/>
    </row>
    <row r="4" spans="1:35" ht="34.5" thickBot="1" x14ac:dyDescent="0.3">
      <c r="A4" s="261"/>
      <c r="B4" s="490"/>
      <c r="C4" s="491"/>
      <c r="D4" s="491"/>
      <c r="E4" s="455" t="s">
        <v>310</v>
      </c>
      <c r="F4" s="456"/>
      <c r="G4" s="907" t="str">
        <f>Menu!B11</f>
        <v>Pendidikan Jasmani Olahraga dan Kesehatan</v>
      </c>
      <c r="H4" s="907"/>
      <c r="I4" s="907"/>
      <c r="J4" s="907"/>
      <c r="K4" s="907"/>
      <c r="L4" s="907"/>
      <c r="M4" s="907"/>
      <c r="N4" s="907"/>
      <c r="O4" s="907"/>
      <c r="P4" s="907"/>
      <c r="Q4" s="907"/>
      <c r="R4" s="907"/>
      <c r="S4" s="907"/>
      <c r="T4" s="907"/>
      <c r="U4" s="907"/>
      <c r="V4" s="907"/>
      <c r="W4" s="907"/>
      <c r="X4" s="907"/>
      <c r="Y4" s="907"/>
      <c r="Z4" s="907"/>
      <c r="AA4" s="907"/>
      <c r="AB4" s="908"/>
    </row>
    <row r="5" spans="1:35" ht="34.5" customHeight="1" thickBot="1" x14ac:dyDescent="0.3">
      <c r="A5" s="261"/>
      <c r="B5" s="492"/>
      <c r="C5" s="493"/>
      <c r="D5" s="494"/>
      <c r="E5" s="457" t="s">
        <v>311</v>
      </c>
      <c r="F5" s="458"/>
      <c r="G5" s="905" t="s">
        <v>452</v>
      </c>
      <c r="H5" s="905"/>
      <c r="I5" s="905"/>
      <c r="J5" s="905"/>
      <c r="K5" s="905"/>
      <c r="L5" s="905"/>
      <c r="M5" s="905"/>
      <c r="N5" s="905"/>
      <c r="O5" s="905"/>
      <c r="P5" s="905"/>
      <c r="Q5" s="905"/>
      <c r="R5" s="905"/>
      <c r="S5" s="905"/>
      <c r="T5" s="905"/>
      <c r="U5" s="905"/>
      <c r="V5" s="905"/>
      <c r="W5" s="905"/>
      <c r="X5" s="905"/>
      <c r="Y5" s="905"/>
      <c r="Z5" s="905"/>
      <c r="AA5" s="905"/>
      <c r="AB5" s="906"/>
    </row>
    <row r="6" spans="1:35" s="179" customFormat="1" ht="20.25" x14ac:dyDescent="0.25">
      <c r="A6" s="261"/>
      <c r="B6" s="495"/>
      <c r="C6" s="496"/>
      <c r="D6" s="496"/>
      <c r="E6" s="496"/>
      <c r="F6" s="496"/>
      <c r="G6" s="497">
        <f t="shared" ref="G6:L6" si="0">IF(COUNT(G10:G51)&gt;0,1,"")</f>
        <v>1</v>
      </c>
      <c r="H6" s="497">
        <f t="shared" si="0"/>
        <v>1</v>
      </c>
      <c r="I6" s="497">
        <f t="shared" si="0"/>
        <v>1</v>
      </c>
      <c r="J6" s="497" t="str">
        <f t="shared" si="0"/>
        <v/>
      </c>
      <c r="K6" s="497" t="str">
        <f t="shared" si="0"/>
        <v/>
      </c>
      <c r="L6" s="497" t="str">
        <f t="shared" si="0"/>
        <v/>
      </c>
      <c r="M6" s="497"/>
      <c r="N6" s="497"/>
      <c r="O6" s="497">
        <f t="shared" ref="O6:T6" si="1">IF(COUNT(O10:O51)&gt;0,1,"")</f>
        <v>1</v>
      </c>
      <c r="P6" s="497">
        <f t="shared" si="1"/>
        <v>1</v>
      </c>
      <c r="Q6" s="497">
        <f t="shared" si="1"/>
        <v>1</v>
      </c>
      <c r="R6" s="497" t="str">
        <f t="shared" si="1"/>
        <v/>
      </c>
      <c r="S6" s="497" t="str">
        <f t="shared" si="1"/>
        <v/>
      </c>
      <c r="T6" s="497" t="str">
        <f t="shared" si="1"/>
        <v/>
      </c>
      <c r="U6" s="497"/>
      <c r="V6" s="497"/>
      <c r="W6" s="498">
        <f>SUM(G6:N6)</f>
        <v>3</v>
      </c>
      <c r="X6" s="498">
        <f>SUM(O6:V6)</f>
        <v>3</v>
      </c>
      <c r="Y6" s="498">
        <f>SUM(W8:Y8)</f>
        <v>3</v>
      </c>
      <c r="Z6" s="499"/>
      <c r="AA6" s="499"/>
      <c r="AB6" s="500"/>
    </row>
    <row r="7" spans="1:35" ht="33" customHeight="1" thickBot="1" x14ac:dyDescent="0.3">
      <c r="A7" s="261"/>
      <c r="B7" s="899" t="s">
        <v>0</v>
      </c>
      <c r="C7" s="899" t="s">
        <v>68</v>
      </c>
      <c r="D7" s="899" t="s">
        <v>69</v>
      </c>
      <c r="E7" s="899" t="s">
        <v>1</v>
      </c>
      <c r="F7" s="513" t="s">
        <v>14</v>
      </c>
      <c r="G7" s="900" t="s">
        <v>134</v>
      </c>
      <c r="H7" s="900"/>
      <c r="I7" s="900"/>
      <c r="J7" s="900"/>
      <c r="K7" s="900"/>
      <c r="L7" s="900"/>
      <c r="M7" s="900"/>
      <c r="N7" s="900"/>
      <c r="O7" s="930" t="s">
        <v>135</v>
      </c>
      <c r="P7" s="930"/>
      <c r="Q7" s="930"/>
      <c r="R7" s="930"/>
      <c r="S7" s="930"/>
      <c r="T7" s="930"/>
      <c r="U7" s="930"/>
      <c r="V7" s="930"/>
      <c r="W7" s="504" t="s">
        <v>312</v>
      </c>
      <c r="X7" s="504" t="s">
        <v>313</v>
      </c>
      <c r="Y7" s="504" t="s">
        <v>314</v>
      </c>
      <c r="Z7" s="909" t="s">
        <v>80</v>
      </c>
      <c r="AA7" s="910" t="s">
        <v>144</v>
      </c>
      <c r="AB7" s="911" t="s">
        <v>145</v>
      </c>
    </row>
    <row r="8" spans="1:35" ht="15.75" thickBot="1" x14ac:dyDescent="0.3">
      <c r="A8" s="261"/>
      <c r="B8" s="899"/>
      <c r="C8" s="899"/>
      <c r="D8" s="899"/>
      <c r="E8" s="899"/>
      <c r="F8" s="505"/>
      <c r="G8" s="506" t="str">
        <f>H63</f>
        <v>TP-1</v>
      </c>
      <c r="H8" s="506" t="str">
        <f>H64</f>
        <v>TP-2</v>
      </c>
      <c r="I8" s="506" t="str">
        <f>H65</f>
        <v>TP-3</v>
      </c>
      <c r="J8" s="506" t="str">
        <f>H66</f>
        <v>TP-4</v>
      </c>
      <c r="K8" s="506" t="str">
        <f>H67</f>
        <v>TP-5</v>
      </c>
      <c r="L8" s="506" t="str">
        <f>H68</f>
        <v>TP-6</v>
      </c>
      <c r="M8" s="506" t="str">
        <f>H69</f>
        <v>TP-7</v>
      </c>
      <c r="N8" s="506" t="str">
        <f>H70</f>
        <v>TP-8</v>
      </c>
      <c r="O8" s="507" t="s">
        <v>148</v>
      </c>
      <c r="P8" s="507" t="s">
        <v>149</v>
      </c>
      <c r="Q8" s="507" t="s">
        <v>150</v>
      </c>
      <c r="R8" s="507" t="s">
        <v>151</v>
      </c>
      <c r="S8" s="507" t="s">
        <v>152</v>
      </c>
      <c r="T8" s="507" t="s">
        <v>153</v>
      </c>
      <c r="U8" s="507" t="s">
        <v>154</v>
      </c>
      <c r="V8" s="507" t="s">
        <v>155</v>
      </c>
      <c r="W8" s="508">
        <v>1</v>
      </c>
      <c r="X8" s="508">
        <v>1</v>
      </c>
      <c r="Y8" s="508">
        <v>1</v>
      </c>
      <c r="Z8" s="909"/>
      <c r="AA8" s="910"/>
      <c r="AB8" s="911"/>
      <c r="AD8" s="459"/>
      <c r="AE8" s="459"/>
      <c r="AF8" s="459"/>
      <c r="AG8" s="459"/>
    </row>
    <row r="9" spans="1:35" ht="15.75" thickBot="1" x14ac:dyDescent="0.3">
      <c r="A9" s="261"/>
      <c r="B9" s="549">
        <v>1</v>
      </c>
      <c r="C9" s="549">
        <v>2</v>
      </c>
      <c r="D9" s="549">
        <v>3</v>
      </c>
      <c r="E9" s="549">
        <v>4</v>
      </c>
      <c r="F9" s="549">
        <v>5</v>
      </c>
      <c r="G9" s="587">
        <v>6</v>
      </c>
      <c r="H9" s="587">
        <v>7</v>
      </c>
      <c r="I9" s="587">
        <v>8</v>
      </c>
      <c r="J9" s="587">
        <v>9</v>
      </c>
      <c r="K9" s="587">
        <v>10</v>
      </c>
      <c r="L9" s="587">
        <v>11</v>
      </c>
      <c r="M9" s="587">
        <v>12</v>
      </c>
      <c r="N9" s="587">
        <v>13</v>
      </c>
      <c r="O9" s="587">
        <v>14</v>
      </c>
      <c r="P9" s="587">
        <v>15</v>
      </c>
      <c r="Q9" s="587">
        <v>16</v>
      </c>
      <c r="R9" s="549">
        <v>17</v>
      </c>
      <c r="S9" s="549">
        <v>18</v>
      </c>
      <c r="T9" s="549">
        <v>19</v>
      </c>
      <c r="U9" s="549">
        <v>20</v>
      </c>
      <c r="V9" s="549">
        <v>21</v>
      </c>
      <c r="W9" s="549">
        <v>22</v>
      </c>
      <c r="X9" s="549">
        <v>23</v>
      </c>
      <c r="Y9" s="587">
        <v>24</v>
      </c>
      <c r="Z9" s="549">
        <v>25</v>
      </c>
      <c r="AA9" s="549">
        <v>26</v>
      </c>
      <c r="AB9" s="549">
        <v>27</v>
      </c>
      <c r="AD9" s="383" t="s">
        <v>129</v>
      </c>
      <c r="AE9" s="383" t="s">
        <v>130</v>
      </c>
      <c r="AF9" s="509" t="s">
        <v>3</v>
      </c>
      <c r="AG9" s="460"/>
    </row>
    <row r="10" spans="1:35" ht="30" customHeight="1" x14ac:dyDescent="0.25">
      <c r="A10" s="261"/>
      <c r="B10" s="373">
        <v>1</v>
      </c>
      <c r="C10" s="351">
        <f>Data!F5</f>
        <v>2111</v>
      </c>
      <c r="D10" s="374" t="str">
        <f>Data!G5</f>
        <v>3109336136</v>
      </c>
      <c r="E10" s="374" t="str">
        <f>Data!H5</f>
        <v>AGA ALBANI ZAMIR</v>
      </c>
      <c r="F10" s="585" t="str">
        <f>Data!I5</f>
        <v>L</v>
      </c>
      <c r="G10" s="588">
        <v>90</v>
      </c>
      <c r="H10" s="588">
        <v>96</v>
      </c>
      <c r="I10" s="588">
        <v>84</v>
      </c>
      <c r="J10" s="582"/>
      <c r="K10" s="582"/>
      <c r="L10" s="582"/>
      <c r="M10" s="582"/>
      <c r="N10" s="582"/>
      <c r="O10" s="588">
        <v>76</v>
      </c>
      <c r="P10" s="588">
        <v>90</v>
      </c>
      <c r="Q10" s="588">
        <v>80</v>
      </c>
      <c r="R10" s="502"/>
      <c r="S10" s="501"/>
      <c r="T10" s="477"/>
      <c r="U10" s="477"/>
      <c r="V10" s="477"/>
      <c r="W10" s="478">
        <v>75</v>
      </c>
      <c r="X10" s="590">
        <f>AVERAGE(O10:V10)</f>
        <v>82</v>
      </c>
      <c r="Y10" s="588">
        <v>80</v>
      </c>
      <c r="Z10" s="475">
        <f t="shared" ref="Z10:Z51" si="2">IFERROR(IF(OR(X10="",Y10=""),"",ROUND(((W10*$W$8)+(X10*$X$8)+(Y10*$Y$8))/$Y$6,0)),"")</f>
        <v>79</v>
      </c>
      <c r="AA10" s="378" t="str">
        <f t="shared" ref="AA10:AA51" si="3">IFERROR("Menunjukkan penguasaan"&amp; " dalam "&amp;(VLOOKUP(AF10,$G$63:$I$70,3)),"")</f>
        <v xml:space="preserve">Menunjukkan penguasaan dalam memahami kombinasi gerak spesifik dalam berbagai permainan bola kecil.    </v>
      </c>
      <c r="AB10" s="379" t="str">
        <f t="shared" ref="AB10:AB51" si="4">IFERROR("Perlu bantuan dalam "&amp;(VLOOKUP(AG10,$G$63:$I$70,3)),"")</f>
        <v>Perlu bantuan dalam memahami kombinasi gerak spesifik jalan, lari, lompat, dan lempar dalam berbagai permainan.</v>
      </c>
      <c r="AD10" s="377">
        <f t="shared" ref="AD10:AD51" si="5">MAX(G10:N10)</f>
        <v>96</v>
      </c>
      <c r="AE10" s="377">
        <f t="shared" ref="AE10:AE51" si="6">MIN(G10:N10)</f>
        <v>84</v>
      </c>
      <c r="AF10" s="377">
        <f t="shared" ref="AF10:AF51" si="7">MATCH(AD10,G10:N10,0)</f>
        <v>2</v>
      </c>
      <c r="AG10" s="377">
        <f t="shared" ref="AG10:AG51" si="8">MATCH(AE10,G10:N10,0)</f>
        <v>3</v>
      </c>
      <c r="AI10" s="484"/>
    </row>
    <row r="11" spans="1:35" ht="30" customHeight="1" x14ac:dyDescent="0.25">
      <c r="A11" s="261"/>
      <c r="B11" s="373">
        <v>2</v>
      </c>
      <c r="C11" s="124">
        <f>Data!F6</f>
        <v>2100</v>
      </c>
      <c r="D11" s="154" t="str">
        <f>Data!G6</f>
        <v>0108954708</v>
      </c>
      <c r="E11" s="154" t="str">
        <f>Data!H6</f>
        <v>AKBAR FIRLY MAULANA</v>
      </c>
      <c r="F11" s="586" t="str">
        <f>Data!I6</f>
        <v>L</v>
      </c>
      <c r="G11" s="588">
        <v>80</v>
      </c>
      <c r="H11" s="588">
        <v>82</v>
      </c>
      <c r="I11" s="588">
        <v>86</v>
      </c>
      <c r="J11" s="582"/>
      <c r="K11" s="582"/>
      <c r="L11" s="582"/>
      <c r="M11" s="582"/>
      <c r="N11" s="582"/>
      <c r="O11" s="588">
        <v>82</v>
      </c>
      <c r="P11" s="588">
        <v>84</v>
      </c>
      <c r="Q11" s="588">
        <v>80</v>
      </c>
      <c r="R11" s="473"/>
      <c r="S11" s="471"/>
      <c r="T11" s="472"/>
      <c r="U11" s="472"/>
      <c r="V11" s="472"/>
      <c r="W11" s="474">
        <f t="shared" ref="W11:W51" si="9">AVERAGE(G11:N11)</f>
        <v>82.666666666666671</v>
      </c>
      <c r="X11" s="591">
        <f t="shared" ref="X11:X51" si="10">AVERAGE(O11:V11)</f>
        <v>82</v>
      </c>
      <c r="Y11" s="588">
        <v>80</v>
      </c>
      <c r="Z11" s="475">
        <f t="shared" si="2"/>
        <v>82</v>
      </c>
      <c r="AA11" s="378" t="str">
        <f t="shared" si="3"/>
        <v>Menunjukkan penguasaan dalam memahami kombinasi gerak spesifik jalan, lari, lompat, dan lempar dalam berbagai permainan.</v>
      </c>
      <c r="AB11" s="379" t="str">
        <f t="shared" si="4"/>
        <v>Perlu bantuan dalam memahami variasi dan kombinasi gerak spesifik dalam permainan bola besar.</v>
      </c>
      <c r="AD11" s="377">
        <f t="shared" si="5"/>
        <v>86</v>
      </c>
      <c r="AE11" s="377">
        <f t="shared" si="6"/>
        <v>80</v>
      </c>
      <c r="AF11" s="377">
        <f t="shared" si="7"/>
        <v>3</v>
      </c>
      <c r="AG11" s="377">
        <f t="shared" si="8"/>
        <v>1</v>
      </c>
      <c r="AI11" s="484"/>
    </row>
    <row r="12" spans="1:35" ht="30" customHeight="1" x14ac:dyDescent="0.25">
      <c r="A12" s="261"/>
      <c r="B12" s="373">
        <v>3</v>
      </c>
      <c r="C12" s="124">
        <f>Data!F7</f>
        <v>2085</v>
      </c>
      <c r="D12" s="154" t="str">
        <f>Data!G7</f>
        <v>0093911821</v>
      </c>
      <c r="E12" s="154" t="str">
        <f>Data!H7</f>
        <v>ALVINO EWALDO</v>
      </c>
      <c r="F12" s="586" t="str">
        <f>Data!I7</f>
        <v>L</v>
      </c>
      <c r="G12" s="588">
        <v>86</v>
      </c>
      <c r="H12" s="588">
        <v>84</v>
      </c>
      <c r="I12" s="588">
        <v>96</v>
      </c>
      <c r="J12" s="582"/>
      <c r="K12" s="582"/>
      <c r="L12" s="582"/>
      <c r="M12" s="582"/>
      <c r="N12" s="582"/>
      <c r="O12" s="588">
        <v>90</v>
      </c>
      <c r="P12" s="588">
        <v>92</v>
      </c>
      <c r="Q12" s="588">
        <v>80</v>
      </c>
      <c r="R12" s="473"/>
      <c r="S12" s="471"/>
      <c r="T12" s="472"/>
      <c r="U12" s="472"/>
      <c r="V12" s="472"/>
      <c r="W12" s="474">
        <f t="shared" si="9"/>
        <v>88.666666666666671</v>
      </c>
      <c r="X12" s="591">
        <f t="shared" si="10"/>
        <v>87.333333333333329</v>
      </c>
      <c r="Y12" s="588">
        <v>80</v>
      </c>
      <c r="Z12" s="475">
        <f t="shared" si="2"/>
        <v>85</v>
      </c>
      <c r="AA12" s="378" t="str">
        <f t="shared" si="3"/>
        <v>Menunjukkan penguasaan dalam memahami kombinasi gerak spesifik jalan, lari, lompat, dan lempar dalam berbagai permainan.</v>
      </c>
      <c r="AB12" s="379" t="str">
        <f t="shared" si="4"/>
        <v xml:space="preserve">Perlu bantuan dalam memahami kombinasi gerak spesifik dalam berbagai permainan bola kecil.    </v>
      </c>
      <c r="AD12" s="377">
        <f t="shared" si="5"/>
        <v>96</v>
      </c>
      <c r="AE12" s="377">
        <f t="shared" si="6"/>
        <v>84</v>
      </c>
      <c r="AF12" s="377">
        <f t="shared" si="7"/>
        <v>3</v>
      </c>
      <c r="AG12" s="377">
        <f t="shared" si="8"/>
        <v>2</v>
      </c>
      <c r="AI12" s="484"/>
    </row>
    <row r="13" spans="1:35" ht="30" customHeight="1" x14ac:dyDescent="0.25">
      <c r="A13" s="261"/>
      <c r="B13" s="373">
        <v>4</v>
      </c>
      <c r="C13" s="124">
        <f>Data!F8</f>
        <v>2075</v>
      </c>
      <c r="D13" s="154" t="str">
        <f>Data!G8</f>
        <v>0098772064</v>
      </c>
      <c r="E13" s="154" t="str">
        <f>Data!H8</f>
        <v>AURA SUCI RAMADHANI</v>
      </c>
      <c r="F13" s="586" t="str">
        <f>Data!I8</f>
        <v>P</v>
      </c>
      <c r="G13" s="588">
        <v>90</v>
      </c>
      <c r="H13" s="588">
        <v>86</v>
      </c>
      <c r="I13" s="588">
        <v>80</v>
      </c>
      <c r="J13" s="582"/>
      <c r="K13" s="582"/>
      <c r="L13" s="582"/>
      <c r="M13" s="582"/>
      <c r="N13" s="582"/>
      <c r="O13" s="588">
        <v>90</v>
      </c>
      <c r="P13" s="588">
        <v>90</v>
      </c>
      <c r="Q13" s="588">
        <v>98</v>
      </c>
      <c r="R13" s="473"/>
      <c r="S13" s="471"/>
      <c r="T13" s="472"/>
      <c r="U13" s="472"/>
      <c r="V13" s="472"/>
      <c r="W13" s="474">
        <f t="shared" si="9"/>
        <v>85.333333333333329</v>
      </c>
      <c r="X13" s="591">
        <f t="shared" si="10"/>
        <v>92.666666666666671</v>
      </c>
      <c r="Y13" s="588">
        <v>100</v>
      </c>
      <c r="Z13" s="475">
        <f t="shared" si="2"/>
        <v>93</v>
      </c>
      <c r="AA13" s="378" t="str">
        <f t="shared" si="3"/>
        <v>Menunjukkan penguasaan dalam memahami variasi dan kombinasi gerak spesifik dalam permainan bola besar.</v>
      </c>
      <c r="AB13" s="379" t="str">
        <f t="shared" si="4"/>
        <v>Perlu bantuan dalam memahami kombinasi gerak spesifik jalan, lari, lompat, dan lempar dalam berbagai permainan.</v>
      </c>
      <c r="AD13" s="377">
        <f t="shared" si="5"/>
        <v>90</v>
      </c>
      <c r="AE13" s="377">
        <f t="shared" si="6"/>
        <v>80</v>
      </c>
      <c r="AF13" s="377">
        <f t="shared" si="7"/>
        <v>1</v>
      </c>
      <c r="AG13" s="377">
        <f t="shared" si="8"/>
        <v>3</v>
      </c>
      <c r="AI13" s="484"/>
    </row>
    <row r="14" spans="1:35" ht="30" customHeight="1" x14ac:dyDescent="0.25">
      <c r="A14" s="261"/>
      <c r="B14" s="373">
        <v>5</v>
      </c>
      <c r="C14" s="124">
        <f>Data!F9</f>
        <v>2086</v>
      </c>
      <c r="D14" s="154" t="str">
        <f>Data!G9</f>
        <v>0103867888</v>
      </c>
      <c r="E14" s="154" t="str">
        <f>Data!H9</f>
        <v>AYU SAFNA</v>
      </c>
      <c r="F14" s="586" t="str">
        <f>Data!I9</f>
        <v>P</v>
      </c>
      <c r="G14" s="588">
        <v>90</v>
      </c>
      <c r="H14" s="588">
        <v>80</v>
      </c>
      <c r="I14" s="588">
        <v>86</v>
      </c>
      <c r="J14" s="582"/>
      <c r="K14" s="582"/>
      <c r="L14" s="582"/>
      <c r="M14" s="582"/>
      <c r="N14" s="582"/>
      <c r="O14" s="588">
        <v>94</v>
      </c>
      <c r="P14" s="588">
        <v>96</v>
      </c>
      <c r="Q14" s="588">
        <v>80</v>
      </c>
      <c r="R14" s="473"/>
      <c r="S14" s="471"/>
      <c r="T14" s="472"/>
      <c r="U14" s="472"/>
      <c r="V14" s="472"/>
      <c r="W14" s="474">
        <f t="shared" si="9"/>
        <v>85.333333333333329</v>
      </c>
      <c r="X14" s="591">
        <f t="shared" si="10"/>
        <v>90</v>
      </c>
      <c r="Y14" s="588">
        <v>80</v>
      </c>
      <c r="Z14" s="475">
        <f t="shared" si="2"/>
        <v>85</v>
      </c>
      <c r="AA14" s="378" t="str">
        <f t="shared" si="3"/>
        <v>Menunjukkan penguasaan dalam memahami variasi dan kombinasi gerak spesifik dalam permainan bola besar.</v>
      </c>
      <c r="AB14" s="379" t="str">
        <f t="shared" si="4"/>
        <v xml:space="preserve">Perlu bantuan dalam memahami kombinasi gerak spesifik dalam berbagai permainan bola kecil.    </v>
      </c>
      <c r="AD14" s="377">
        <f t="shared" si="5"/>
        <v>90</v>
      </c>
      <c r="AE14" s="377">
        <f t="shared" si="6"/>
        <v>80</v>
      </c>
      <c r="AF14" s="377">
        <f t="shared" si="7"/>
        <v>1</v>
      </c>
      <c r="AG14" s="377">
        <f t="shared" si="8"/>
        <v>2</v>
      </c>
    </row>
    <row r="15" spans="1:35" ht="30" customHeight="1" x14ac:dyDescent="0.25">
      <c r="A15" s="261"/>
      <c r="B15" s="373">
        <v>6</v>
      </c>
      <c r="C15" s="124">
        <f>Data!F10</f>
        <v>2089</v>
      </c>
      <c r="D15" s="154" t="str">
        <f>Data!G10</f>
        <v>3098656100</v>
      </c>
      <c r="E15" s="154" t="str">
        <f>Data!H10</f>
        <v>DEWI AYU NURHALIZA</v>
      </c>
      <c r="F15" s="586" t="str">
        <f>Data!I10</f>
        <v>P</v>
      </c>
      <c r="G15" s="588">
        <v>98</v>
      </c>
      <c r="H15" s="588">
        <v>94</v>
      </c>
      <c r="I15" s="588">
        <v>90</v>
      </c>
      <c r="J15" s="582"/>
      <c r="K15" s="582"/>
      <c r="L15" s="582"/>
      <c r="M15" s="582"/>
      <c r="N15" s="582"/>
      <c r="O15" s="588">
        <v>98</v>
      </c>
      <c r="P15" s="588">
        <v>96</v>
      </c>
      <c r="Q15" s="588">
        <v>90</v>
      </c>
      <c r="R15" s="473"/>
      <c r="S15" s="471"/>
      <c r="T15" s="472"/>
      <c r="U15" s="472"/>
      <c r="V15" s="472"/>
      <c r="W15" s="474">
        <f t="shared" si="9"/>
        <v>94</v>
      </c>
      <c r="X15" s="591">
        <f t="shared" si="10"/>
        <v>94.666666666666671</v>
      </c>
      <c r="Y15" s="588">
        <v>86</v>
      </c>
      <c r="Z15" s="475">
        <f t="shared" si="2"/>
        <v>92</v>
      </c>
      <c r="AA15" s="378" t="str">
        <f t="shared" si="3"/>
        <v>Menunjukkan penguasaan dalam memahami variasi dan kombinasi gerak spesifik dalam permainan bola besar.</v>
      </c>
      <c r="AB15" s="379" t="str">
        <f t="shared" si="4"/>
        <v>Perlu bantuan dalam memahami kombinasi gerak spesifik jalan, lari, lompat, dan lempar dalam berbagai permainan.</v>
      </c>
      <c r="AD15" s="377">
        <f t="shared" si="5"/>
        <v>98</v>
      </c>
      <c r="AE15" s="377">
        <f t="shared" si="6"/>
        <v>90</v>
      </c>
      <c r="AF15" s="377">
        <f t="shared" si="7"/>
        <v>1</v>
      </c>
      <c r="AG15" s="377">
        <f t="shared" si="8"/>
        <v>3</v>
      </c>
    </row>
    <row r="16" spans="1:35" ht="30" customHeight="1" x14ac:dyDescent="0.25">
      <c r="A16" s="261"/>
      <c r="B16" s="373">
        <v>7</v>
      </c>
      <c r="C16" s="124">
        <f>Data!F11</f>
        <v>2115</v>
      </c>
      <c r="D16" s="154" t="str">
        <f>Data!G11</f>
        <v>0105966564</v>
      </c>
      <c r="E16" s="154" t="str">
        <f>Data!H11</f>
        <v xml:space="preserve">FADLY ARYA PUTRA </v>
      </c>
      <c r="F16" s="586" t="str">
        <f>Data!I11</f>
        <v>L</v>
      </c>
      <c r="G16" s="588">
        <v>80</v>
      </c>
      <c r="H16" s="588">
        <v>90</v>
      </c>
      <c r="I16" s="588">
        <v>86</v>
      </c>
      <c r="J16" s="582"/>
      <c r="K16" s="582"/>
      <c r="L16" s="582"/>
      <c r="M16" s="582"/>
      <c r="N16" s="582"/>
      <c r="O16" s="588">
        <v>90</v>
      </c>
      <c r="P16" s="588">
        <v>86</v>
      </c>
      <c r="Q16" s="588">
        <v>84</v>
      </c>
      <c r="R16" s="473"/>
      <c r="S16" s="471"/>
      <c r="T16" s="472"/>
      <c r="U16" s="472"/>
      <c r="V16" s="472"/>
      <c r="W16" s="474">
        <f t="shared" si="9"/>
        <v>85.333333333333329</v>
      </c>
      <c r="X16" s="591">
        <f t="shared" si="10"/>
        <v>86.666666666666671</v>
      </c>
      <c r="Y16" s="588">
        <v>96</v>
      </c>
      <c r="Z16" s="475">
        <f t="shared" si="2"/>
        <v>89</v>
      </c>
      <c r="AA16" s="378" t="str">
        <f t="shared" si="3"/>
        <v xml:space="preserve">Menunjukkan penguasaan dalam memahami kombinasi gerak spesifik dalam berbagai permainan bola kecil.    </v>
      </c>
      <c r="AB16" s="379" t="str">
        <f t="shared" si="4"/>
        <v>Perlu bantuan dalam memahami variasi dan kombinasi gerak spesifik dalam permainan bola besar.</v>
      </c>
      <c r="AD16" s="377">
        <f t="shared" si="5"/>
        <v>90</v>
      </c>
      <c r="AE16" s="377">
        <f t="shared" si="6"/>
        <v>80</v>
      </c>
      <c r="AF16" s="377">
        <f t="shared" si="7"/>
        <v>2</v>
      </c>
      <c r="AG16" s="377">
        <f t="shared" si="8"/>
        <v>1</v>
      </c>
    </row>
    <row r="17" spans="1:33" ht="30" customHeight="1" x14ac:dyDescent="0.25">
      <c r="A17" s="261"/>
      <c r="B17" s="373">
        <v>8</v>
      </c>
      <c r="C17" s="124">
        <f>Data!F12</f>
        <v>2082</v>
      </c>
      <c r="D17" s="154" t="str">
        <f>Data!G12</f>
        <v>3092203012</v>
      </c>
      <c r="E17" s="154" t="str">
        <f>Data!H12</f>
        <v>ILHAM MAULANA</v>
      </c>
      <c r="F17" s="586" t="str">
        <f>Data!I12</f>
        <v>L</v>
      </c>
      <c r="G17" s="588">
        <v>86</v>
      </c>
      <c r="H17" s="588">
        <v>94</v>
      </c>
      <c r="I17" s="588">
        <v>90</v>
      </c>
      <c r="J17" s="582"/>
      <c r="K17" s="582"/>
      <c r="L17" s="582"/>
      <c r="M17" s="582"/>
      <c r="N17" s="582"/>
      <c r="O17" s="588">
        <v>90</v>
      </c>
      <c r="P17" s="588">
        <v>96</v>
      </c>
      <c r="Q17" s="588">
        <v>94</v>
      </c>
      <c r="R17" s="473"/>
      <c r="S17" s="471"/>
      <c r="T17" s="472"/>
      <c r="U17" s="472"/>
      <c r="V17" s="472"/>
      <c r="W17" s="474">
        <f t="shared" si="9"/>
        <v>90</v>
      </c>
      <c r="X17" s="591">
        <f t="shared" si="10"/>
        <v>93.333333333333329</v>
      </c>
      <c r="Y17" s="588">
        <v>98</v>
      </c>
      <c r="Z17" s="475">
        <f t="shared" si="2"/>
        <v>94</v>
      </c>
      <c r="AA17" s="378" t="str">
        <f t="shared" si="3"/>
        <v xml:space="preserve">Menunjukkan penguasaan dalam memahami kombinasi gerak spesifik dalam berbagai permainan bola kecil.    </v>
      </c>
      <c r="AB17" s="379" t="str">
        <f t="shared" si="4"/>
        <v>Perlu bantuan dalam memahami variasi dan kombinasi gerak spesifik dalam permainan bola besar.</v>
      </c>
      <c r="AD17" s="377">
        <f t="shared" si="5"/>
        <v>94</v>
      </c>
      <c r="AE17" s="377">
        <f t="shared" si="6"/>
        <v>86</v>
      </c>
      <c r="AF17" s="377">
        <f t="shared" si="7"/>
        <v>2</v>
      </c>
      <c r="AG17" s="377">
        <f t="shared" si="8"/>
        <v>1</v>
      </c>
    </row>
    <row r="18" spans="1:33" ht="30" customHeight="1" x14ac:dyDescent="0.25">
      <c r="A18" s="261"/>
      <c r="B18" s="373">
        <v>9</v>
      </c>
      <c r="C18" s="124">
        <f>Data!F13</f>
        <v>2088</v>
      </c>
      <c r="D18" s="154" t="str">
        <f>Data!G13</f>
        <v>3106632526</v>
      </c>
      <c r="E18" s="154" t="str">
        <f>Data!H13</f>
        <v>INDAH VIOLAFITRA</v>
      </c>
      <c r="F18" s="586" t="str">
        <f>Data!I13</f>
        <v>P</v>
      </c>
      <c r="G18" s="588">
        <v>90</v>
      </c>
      <c r="H18" s="588">
        <v>82</v>
      </c>
      <c r="I18" s="588">
        <v>84</v>
      </c>
      <c r="J18" s="582"/>
      <c r="K18" s="582"/>
      <c r="L18" s="582"/>
      <c r="M18" s="582"/>
      <c r="N18" s="582"/>
      <c r="O18" s="588">
        <v>90</v>
      </c>
      <c r="P18" s="588">
        <v>84</v>
      </c>
      <c r="Q18" s="588">
        <v>80</v>
      </c>
      <c r="R18" s="473"/>
      <c r="S18" s="471"/>
      <c r="T18" s="472"/>
      <c r="U18" s="472"/>
      <c r="V18" s="472"/>
      <c r="W18" s="474">
        <f t="shared" si="9"/>
        <v>85.333333333333329</v>
      </c>
      <c r="X18" s="591">
        <f t="shared" si="10"/>
        <v>84.666666666666671</v>
      </c>
      <c r="Y18" s="588">
        <v>80</v>
      </c>
      <c r="Z18" s="475">
        <f t="shared" si="2"/>
        <v>83</v>
      </c>
      <c r="AA18" s="378" t="str">
        <f t="shared" si="3"/>
        <v>Menunjukkan penguasaan dalam memahami variasi dan kombinasi gerak spesifik dalam permainan bola besar.</v>
      </c>
      <c r="AB18" s="379" t="str">
        <f t="shared" si="4"/>
        <v xml:space="preserve">Perlu bantuan dalam memahami kombinasi gerak spesifik dalam berbagai permainan bola kecil.    </v>
      </c>
      <c r="AD18" s="377">
        <f t="shared" si="5"/>
        <v>90</v>
      </c>
      <c r="AE18" s="377">
        <f t="shared" si="6"/>
        <v>82</v>
      </c>
      <c r="AF18" s="377">
        <f t="shared" si="7"/>
        <v>1</v>
      </c>
      <c r="AG18" s="377">
        <f t="shared" si="8"/>
        <v>2</v>
      </c>
    </row>
    <row r="19" spans="1:33" ht="30" customHeight="1" x14ac:dyDescent="0.25">
      <c r="A19" s="261"/>
      <c r="B19" s="373">
        <v>10</v>
      </c>
      <c r="C19" s="124">
        <f>Data!F14</f>
        <v>2109</v>
      </c>
      <c r="D19" s="154" t="str">
        <f>Data!G14</f>
        <v>3092608052</v>
      </c>
      <c r="E19" s="154" t="str">
        <f>Data!H14</f>
        <v>KEVIN FAHREZI</v>
      </c>
      <c r="F19" s="586" t="str">
        <f>Data!I14</f>
        <v>L</v>
      </c>
      <c r="G19" s="588">
        <v>98</v>
      </c>
      <c r="H19" s="588">
        <v>80</v>
      </c>
      <c r="I19" s="588">
        <v>94</v>
      </c>
      <c r="J19" s="582"/>
      <c r="K19" s="582"/>
      <c r="L19" s="582"/>
      <c r="M19" s="582"/>
      <c r="N19" s="582"/>
      <c r="O19" s="588">
        <v>96</v>
      </c>
      <c r="P19" s="588">
        <v>80</v>
      </c>
      <c r="Q19" s="588">
        <v>86</v>
      </c>
      <c r="R19" s="473"/>
      <c r="S19" s="471"/>
      <c r="T19" s="472"/>
      <c r="U19" s="472"/>
      <c r="V19" s="472"/>
      <c r="W19" s="474">
        <f t="shared" si="9"/>
        <v>90.666666666666671</v>
      </c>
      <c r="X19" s="591">
        <f t="shared" si="10"/>
        <v>87.333333333333329</v>
      </c>
      <c r="Y19" s="588">
        <v>98</v>
      </c>
      <c r="Z19" s="475">
        <f t="shared" si="2"/>
        <v>92</v>
      </c>
      <c r="AA19" s="378" t="str">
        <f t="shared" si="3"/>
        <v>Menunjukkan penguasaan dalam memahami variasi dan kombinasi gerak spesifik dalam permainan bola besar.</v>
      </c>
      <c r="AB19" s="379" t="str">
        <f t="shared" si="4"/>
        <v xml:space="preserve">Perlu bantuan dalam memahami kombinasi gerak spesifik dalam berbagai permainan bola kecil.    </v>
      </c>
      <c r="AD19" s="377">
        <f t="shared" si="5"/>
        <v>98</v>
      </c>
      <c r="AE19" s="377">
        <f t="shared" si="6"/>
        <v>80</v>
      </c>
      <c r="AF19" s="377">
        <f t="shared" si="7"/>
        <v>1</v>
      </c>
      <c r="AG19" s="377">
        <f t="shared" si="8"/>
        <v>2</v>
      </c>
    </row>
    <row r="20" spans="1:33" ht="30" customHeight="1" x14ac:dyDescent="0.25">
      <c r="A20" s="261"/>
      <c r="B20" s="373">
        <v>11</v>
      </c>
      <c r="C20" s="124">
        <f>Data!F15</f>
        <v>2096</v>
      </c>
      <c r="D20" s="154" t="str">
        <f>Data!G15</f>
        <v>0107523037</v>
      </c>
      <c r="E20" s="154" t="str">
        <f>Data!H15</f>
        <v>M. IZAM AZMI</v>
      </c>
      <c r="F20" s="586" t="str">
        <f>Data!I15</f>
        <v>L</v>
      </c>
      <c r="G20" s="588">
        <v>84</v>
      </c>
      <c r="H20" s="588">
        <v>88</v>
      </c>
      <c r="I20" s="588">
        <v>90</v>
      </c>
      <c r="J20" s="582"/>
      <c r="K20" s="582"/>
      <c r="L20" s="582"/>
      <c r="M20" s="582"/>
      <c r="N20" s="582"/>
      <c r="O20" s="588">
        <v>86</v>
      </c>
      <c r="P20" s="588">
        <v>80</v>
      </c>
      <c r="Q20" s="588">
        <v>90</v>
      </c>
      <c r="R20" s="473"/>
      <c r="S20" s="471"/>
      <c r="T20" s="472"/>
      <c r="U20" s="472"/>
      <c r="V20" s="472"/>
      <c r="W20" s="474">
        <f t="shared" si="9"/>
        <v>87.333333333333329</v>
      </c>
      <c r="X20" s="591">
        <f t="shared" si="10"/>
        <v>85.333333333333329</v>
      </c>
      <c r="Y20" s="588">
        <v>90</v>
      </c>
      <c r="Z20" s="475">
        <f t="shared" si="2"/>
        <v>88</v>
      </c>
      <c r="AA20" s="378" t="str">
        <f t="shared" si="3"/>
        <v>Menunjukkan penguasaan dalam memahami kombinasi gerak spesifik jalan, lari, lompat, dan lempar dalam berbagai permainan.</v>
      </c>
      <c r="AB20" s="379" t="str">
        <f t="shared" si="4"/>
        <v>Perlu bantuan dalam memahami variasi dan kombinasi gerak spesifik dalam permainan bola besar.</v>
      </c>
      <c r="AD20" s="377">
        <f t="shared" si="5"/>
        <v>90</v>
      </c>
      <c r="AE20" s="377">
        <f t="shared" si="6"/>
        <v>84</v>
      </c>
      <c r="AF20" s="377">
        <f t="shared" si="7"/>
        <v>3</v>
      </c>
      <c r="AG20" s="377">
        <f t="shared" si="8"/>
        <v>1</v>
      </c>
    </row>
    <row r="21" spans="1:33" ht="30" customHeight="1" x14ac:dyDescent="0.25">
      <c r="A21" s="261"/>
      <c r="B21" s="373">
        <v>12</v>
      </c>
      <c r="C21" s="124">
        <f>Data!F16</f>
        <v>2102</v>
      </c>
      <c r="D21" s="154" t="str">
        <f>Data!G16</f>
        <v>0104675982</v>
      </c>
      <c r="E21" s="154" t="str">
        <f>Data!H16</f>
        <v>M. RAFFY MAULA DANNY</v>
      </c>
      <c r="F21" s="586" t="str">
        <f>Data!I16</f>
        <v>L</v>
      </c>
      <c r="G21" s="588">
        <v>88</v>
      </c>
      <c r="H21" s="588">
        <v>82</v>
      </c>
      <c r="I21" s="588">
        <v>80</v>
      </c>
      <c r="J21" s="582"/>
      <c r="K21" s="582"/>
      <c r="L21" s="582"/>
      <c r="M21" s="582"/>
      <c r="N21" s="582"/>
      <c r="O21" s="588">
        <v>86</v>
      </c>
      <c r="P21" s="588">
        <v>84</v>
      </c>
      <c r="Q21" s="588">
        <v>90</v>
      </c>
      <c r="R21" s="473"/>
      <c r="S21" s="471"/>
      <c r="T21" s="472"/>
      <c r="U21" s="472"/>
      <c r="V21" s="472"/>
      <c r="W21" s="474">
        <f t="shared" si="9"/>
        <v>83.333333333333329</v>
      </c>
      <c r="X21" s="591">
        <f t="shared" si="10"/>
        <v>86.666666666666671</v>
      </c>
      <c r="Y21" s="588">
        <v>90</v>
      </c>
      <c r="Z21" s="475">
        <f t="shared" si="2"/>
        <v>87</v>
      </c>
      <c r="AA21" s="378" t="str">
        <f t="shared" si="3"/>
        <v>Menunjukkan penguasaan dalam memahami variasi dan kombinasi gerak spesifik dalam permainan bola besar.</v>
      </c>
      <c r="AB21" s="379" t="str">
        <f t="shared" si="4"/>
        <v>Perlu bantuan dalam memahami kombinasi gerak spesifik jalan, lari, lompat, dan lempar dalam berbagai permainan.</v>
      </c>
      <c r="AD21" s="377">
        <f t="shared" si="5"/>
        <v>88</v>
      </c>
      <c r="AE21" s="377">
        <f t="shared" si="6"/>
        <v>80</v>
      </c>
      <c r="AF21" s="377">
        <f t="shared" si="7"/>
        <v>1</v>
      </c>
      <c r="AG21" s="377">
        <f t="shared" si="8"/>
        <v>3</v>
      </c>
    </row>
    <row r="22" spans="1:33" ht="30" customHeight="1" x14ac:dyDescent="0.25">
      <c r="A22" s="261"/>
      <c r="B22" s="373">
        <v>13</v>
      </c>
      <c r="C22" s="124">
        <f>Data!F17</f>
        <v>2090</v>
      </c>
      <c r="D22" s="154" t="str">
        <f>Data!G17</f>
        <v>3090477421</v>
      </c>
      <c r="E22" s="154" t="str">
        <f>Data!H17</f>
        <v>MARWAH RIANA</v>
      </c>
      <c r="F22" s="586" t="str">
        <f>Data!I17</f>
        <v>P</v>
      </c>
      <c r="G22" s="588">
        <v>84</v>
      </c>
      <c r="H22" s="588">
        <v>82</v>
      </c>
      <c r="I22" s="588">
        <v>80</v>
      </c>
      <c r="J22" s="582"/>
      <c r="K22" s="582"/>
      <c r="L22" s="582"/>
      <c r="M22" s="582"/>
      <c r="N22" s="582"/>
      <c r="O22" s="588">
        <v>90</v>
      </c>
      <c r="P22" s="588">
        <v>86</v>
      </c>
      <c r="Q22" s="588">
        <v>80</v>
      </c>
      <c r="R22" s="473"/>
      <c r="S22" s="471"/>
      <c r="T22" s="472"/>
      <c r="U22" s="472"/>
      <c r="V22" s="472"/>
      <c r="W22" s="474">
        <f t="shared" si="9"/>
        <v>82</v>
      </c>
      <c r="X22" s="591">
        <f t="shared" si="10"/>
        <v>85.333333333333329</v>
      </c>
      <c r="Y22" s="588">
        <v>80</v>
      </c>
      <c r="Z22" s="475">
        <f t="shared" si="2"/>
        <v>82</v>
      </c>
      <c r="AA22" s="378" t="str">
        <f t="shared" si="3"/>
        <v>Menunjukkan penguasaan dalam memahami variasi dan kombinasi gerak spesifik dalam permainan bola besar.</v>
      </c>
      <c r="AB22" s="379" t="str">
        <f t="shared" si="4"/>
        <v>Perlu bantuan dalam memahami kombinasi gerak spesifik jalan, lari, lompat, dan lempar dalam berbagai permainan.</v>
      </c>
      <c r="AD22" s="377">
        <f t="shared" si="5"/>
        <v>84</v>
      </c>
      <c r="AE22" s="377">
        <f t="shared" si="6"/>
        <v>80</v>
      </c>
      <c r="AF22" s="377">
        <f t="shared" si="7"/>
        <v>1</v>
      </c>
      <c r="AG22" s="377">
        <f t="shared" si="8"/>
        <v>3</v>
      </c>
    </row>
    <row r="23" spans="1:33" ht="30" customHeight="1" x14ac:dyDescent="0.25">
      <c r="A23" s="261"/>
      <c r="B23" s="373">
        <v>14</v>
      </c>
      <c r="C23" s="124">
        <f>Data!F18</f>
        <v>2105</v>
      </c>
      <c r="D23" s="154" t="str">
        <f>Data!G18</f>
        <v>3086284599</v>
      </c>
      <c r="E23" s="154" t="str">
        <f>Data!H18</f>
        <v>MUH. SYIFA' BAYU AJI</v>
      </c>
      <c r="F23" s="586" t="str">
        <f>Data!I18</f>
        <v>L</v>
      </c>
      <c r="G23" s="588">
        <v>80</v>
      </c>
      <c r="H23" s="588">
        <v>76</v>
      </c>
      <c r="I23" s="588">
        <v>84</v>
      </c>
      <c r="J23" s="582"/>
      <c r="K23" s="582"/>
      <c r="L23" s="582"/>
      <c r="M23" s="582"/>
      <c r="N23" s="582"/>
      <c r="O23" s="588">
        <v>84</v>
      </c>
      <c r="P23" s="588">
        <v>82</v>
      </c>
      <c r="Q23" s="588">
        <v>80</v>
      </c>
      <c r="R23" s="473"/>
      <c r="S23" s="471"/>
      <c r="T23" s="472"/>
      <c r="U23" s="472"/>
      <c r="V23" s="472"/>
      <c r="W23" s="474">
        <f t="shared" si="9"/>
        <v>80</v>
      </c>
      <c r="X23" s="591">
        <f t="shared" si="10"/>
        <v>82</v>
      </c>
      <c r="Y23" s="588">
        <v>76</v>
      </c>
      <c r="Z23" s="475">
        <f t="shared" si="2"/>
        <v>79</v>
      </c>
      <c r="AA23" s="378" t="str">
        <f t="shared" si="3"/>
        <v>Menunjukkan penguasaan dalam memahami kombinasi gerak spesifik jalan, lari, lompat, dan lempar dalam berbagai permainan.</v>
      </c>
      <c r="AB23" s="379" t="str">
        <f t="shared" si="4"/>
        <v xml:space="preserve">Perlu bantuan dalam memahami kombinasi gerak spesifik dalam berbagai permainan bola kecil.    </v>
      </c>
      <c r="AD23" s="377">
        <f t="shared" si="5"/>
        <v>84</v>
      </c>
      <c r="AE23" s="377">
        <f t="shared" si="6"/>
        <v>76</v>
      </c>
      <c r="AF23" s="377">
        <f t="shared" si="7"/>
        <v>3</v>
      </c>
      <c r="AG23" s="377">
        <f t="shared" si="8"/>
        <v>2</v>
      </c>
    </row>
    <row r="24" spans="1:33" ht="30" customHeight="1" x14ac:dyDescent="0.25">
      <c r="A24" s="261"/>
      <c r="B24" s="373">
        <v>15</v>
      </c>
      <c r="C24" s="124">
        <f>Data!F19</f>
        <v>2079</v>
      </c>
      <c r="D24" s="154" t="str">
        <f>Data!G19</f>
        <v>0102646736</v>
      </c>
      <c r="E24" s="154" t="str">
        <f>Data!H19</f>
        <v>MUHAMMAD FATIKHUL ILMI</v>
      </c>
      <c r="F24" s="586" t="str">
        <f>Data!I19</f>
        <v>L</v>
      </c>
      <c r="G24" s="588">
        <v>86</v>
      </c>
      <c r="H24" s="588">
        <v>80</v>
      </c>
      <c r="I24" s="588">
        <v>90</v>
      </c>
      <c r="J24" s="582"/>
      <c r="K24" s="582"/>
      <c r="L24" s="582"/>
      <c r="M24" s="582"/>
      <c r="N24" s="582"/>
      <c r="O24" s="588">
        <v>94</v>
      </c>
      <c r="P24" s="588">
        <v>90</v>
      </c>
      <c r="Q24" s="588">
        <v>96</v>
      </c>
      <c r="R24" s="473"/>
      <c r="S24" s="471"/>
      <c r="T24" s="472"/>
      <c r="U24" s="472"/>
      <c r="V24" s="472"/>
      <c r="W24" s="474">
        <f t="shared" si="9"/>
        <v>85.333333333333329</v>
      </c>
      <c r="X24" s="591">
        <f t="shared" si="10"/>
        <v>93.333333333333329</v>
      </c>
      <c r="Y24" s="588">
        <v>96</v>
      </c>
      <c r="Z24" s="475">
        <f t="shared" si="2"/>
        <v>92</v>
      </c>
      <c r="AA24" s="378" t="str">
        <f t="shared" si="3"/>
        <v>Menunjukkan penguasaan dalam memahami kombinasi gerak spesifik jalan, lari, lompat, dan lempar dalam berbagai permainan.</v>
      </c>
      <c r="AB24" s="379" t="str">
        <f t="shared" si="4"/>
        <v xml:space="preserve">Perlu bantuan dalam memahami kombinasi gerak spesifik dalam berbagai permainan bola kecil.    </v>
      </c>
      <c r="AD24" s="377">
        <f t="shared" si="5"/>
        <v>90</v>
      </c>
      <c r="AE24" s="377">
        <f t="shared" si="6"/>
        <v>80</v>
      </c>
      <c r="AF24" s="377">
        <f t="shared" si="7"/>
        <v>3</v>
      </c>
      <c r="AG24" s="377">
        <f t="shared" si="8"/>
        <v>2</v>
      </c>
    </row>
    <row r="25" spans="1:33" ht="30" customHeight="1" x14ac:dyDescent="0.25">
      <c r="A25" s="261"/>
      <c r="B25" s="373">
        <v>16</v>
      </c>
      <c r="C25" s="124">
        <f>Data!F20</f>
        <v>2106</v>
      </c>
      <c r="D25" s="154" t="str">
        <f>Data!G20</f>
        <v>3117077014</v>
      </c>
      <c r="E25" s="154" t="str">
        <f>Data!H20</f>
        <v>MUHAMMAD RAZIF KASYAFANI</v>
      </c>
      <c r="F25" s="586" t="str">
        <f>Data!I20</f>
        <v>L</v>
      </c>
      <c r="G25" s="588">
        <v>86</v>
      </c>
      <c r="H25" s="588">
        <v>86</v>
      </c>
      <c r="I25" s="588">
        <v>80</v>
      </c>
      <c r="J25" s="582"/>
      <c r="K25" s="582"/>
      <c r="L25" s="582"/>
      <c r="M25" s="582"/>
      <c r="N25" s="582"/>
      <c r="O25" s="588">
        <v>80</v>
      </c>
      <c r="P25" s="588">
        <v>86</v>
      </c>
      <c r="Q25" s="588">
        <v>84</v>
      </c>
      <c r="R25" s="473"/>
      <c r="S25" s="471"/>
      <c r="T25" s="472"/>
      <c r="U25" s="472"/>
      <c r="V25" s="472"/>
      <c r="W25" s="474">
        <f t="shared" si="9"/>
        <v>84</v>
      </c>
      <c r="X25" s="591">
        <f t="shared" si="10"/>
        <v>83.333333333333329</v>
      </c>
      <c r="Y25" s="588">
        <v>98</v>
      </c>
      <c r="Z25" s="475">
        <f t="shared" si="2"/>
        <v>88</v>
      </c>
      <c r="AA25" s="378" t="str">
        <f t="shared" si="3"/>
        <v>Menunjukkan penguasaan dalam memahami variasi dan kombinasi gerak spesifik dalam permainan bola besar.</v>
      </c>
      <c r="AB25" s="379" t="str">
        <f t="shared" si="4"/>
        <v>Perlu bantuan dalam memahami kombinasi gerak spesifik jalan, lari, lompat, dan lempar dalam berbagai permainan.</v>
      </c>
      <c r="AD25" s="377">
        <f t="shared" si="5"/>
        <v>86</v>
      </c>
      <c r="AE25" s="377">
        <f t="shared" si="6"/>
        <v>80</v>
      </c>
      <c r="AF25" s="377">
        <f t="shared" si="7"/>
        <v>1</v>
      </c>
      <c r="AG25" s="377">
        <f t="shared" si="8"/>
        <v>3</v>
      </c>
    </row>
    <row r="26" spans="1:33" ht="30" customHeight="1" x14ac:dyDescent="0.25">
      <c r="A26" s="261"/>
      <c r="B26" s="373">
        <v>17</v>
      </c>
      <c r="C26" s="124">
        <f>Data!F21</f>
        <v>2092</v>
      </c>
      <c r="D26" s="154" t="str">
        <f>Data!G21</f>
        <v>3098715690</v>
      </c>
      <c r="E26" s="154" t="str">
        <f>Data!H21</f>
        <v>NAZILATUN NIKMAH</v>
      </c>
      <c r="F26" s="586" t="str">
        <f>Data!I21</f>
        <v>P</v>
      </c>
      <c r="G26" s="588">
        <v>98</v>
      </c>
      <c r="H26" s="588">
        <v>90</v>
      </c>
      <c r="I26" s="588">
        <v>86</v>
      </c>
      <c r="J26" s="582"/>
      <c r="K26" s="582"/>
      <c r="L26" s="582"/>
      <c r="M26" s="582"/>
      <c r="N26" s="582"/>
      <c r="O26" s="588">
        <v>84</v>
      </c>
      <c r="P26" s="588">
        <v>96</v>
      </c>
      <c r="Q26" s="588">
        <v>90</v>
      </c>
      <c r="R26" s="473"/>
      <c r="S26" s="471"/>
      <c r="T26" s="472"/>
      <c r="U26" s="472"/>
      <c r="V26" s="472"/>
      <c r="W26" s="474">
        <f t="shared" si="9"/>
        <v>91.333333333333329</v>
      </c>
      <c r="X26" s="591">
        <f t="shared" si="10"/>
        <v>90</v>
      </c>
      <c r="Y26" s="588">
        <v>90</v>
      </c>
      <c r="Z26" s="475">
        <f t="shared" si="2"/>
        <v>90</v>
      </c>
      <c r="AA26" s="378" t="str">
        <f t="shared" si="3"/>
        <v>Menunjukkan penguasaan dalam memahami variasi dan kombinasi gerak spesifik dalam permainan bola besar.</v>
      </c>
      <c r="AB26" s="379" t="str">
        <f t="shared" si="4"/>
        <v>Perlu bantuan dalam memahami kombinasi gerak spesifik jalan, lari, lompat, dan lempar dalam berbagai permainan.</v>
      </c>
      <c r="AD26" s="377">
        <f t="shared" si="5"/>
        <v>98</v>
      </c>
      <c r="AE26" s="377">
        <f t="shared" si="6"/>
        <v>86</v>
      </c>
      <c r="AF26" s="377">
        <f t="shared" si="7"/>
        <v>1</v>
      </c>
      <c r="AG26" s="377">
        <f t="shared" si="8"/>
        <v>3</v>
      </c>
    </row>
    <row r="27" spans="1:33" ht="30" customHeight="1" x14ac:dyDescent="0.25">
      <c r="A27" s="261"/>
      <c r="B27" s="373">
        <v>18</v>
      </c>
      <c r="C27" s="124">
        <f>Data!F22</f>
        <v>2114</v>
      </c>
      <c r="D27" s="154" t="str">
        <f>Data!G22</f>
        <v>0095372418</v>
      </c>
      <c r="E27" s="154" t="str">
        <f>Data!H22</f>
        <v>NIRMALA MAHARANI</v>
      </c>
      <c r="F27" s="586" t="str">
        <f>Data!I22</f>
        <v>P</v>
      </c>
      <c r="G27" s="588">
        <v>84</v>
      </c>
      <c r="H27" s="588">
        <v>80</v>
      </c>
      <c r="I27" s="588">
        <v>86</v>
      </c>
      <c r="J27" s="582"/>
      <c r="K27" s="582"/>
      <c r="L27" s="582"/>
      <c r="M27" s="582"/>
      <c r="N27" s="582"/>
      <c r="O27" s="588">
        <v>86</v>
      </c>
      <c r="P27" s="588">
        <v>90</v>
      </c>
      <c r="Q27" s="588">
        <v>90</v>
      </c>
      <c r="R27" s="473"/>
      <c r="S27" s="471"/>
      <c r="T27" s="472"/>
      <c r="U27" s="472"/>
      <c r="V27" s="472"/>
      <c r="W27" s="474">
        <f t="shared" si="9"/>
        <v>83.333333333333329</v>
      </c>
      <c r="X27" s="591">
        <f t="shared" si="10"/>
        <v>88.666666666666671</v>
      </c>
      <c r="Y27" s="588">
        <v>94</v>
      </c>
      <c r="Z27" s="475">
        <f t="shared" si="2"/>
        <v>89</v>
      </c>
      <c r="AA27" s="378" t="str">
        <f t="shared" si="3"/>
        <v>Menunjukkan penguasaan dalam memahami kombinasi gerak spesifik jalan, lari, lompat, dan lempar dalam berbagai permainan.</v>
      </c>
      <c r="AB27" s="379" t="str">
        <f t="shared" si="4"/>
        <v xml:space="preserve">Perlu bantuan dalam memahami kombinasi gerak spesifik dalam berbagai permainan bola kecil.    </v>
      </c>
      <c r="AD27" s="377">
        <f t="shared" si="5"/>
        <v>86</v>
      </c>
      <c r="AE27" s="377">
        <f t="shared" si="6"/>
        <v>80</v>
      </c>
      <c r="AF27" s="377">
        <f t="shared" si="7"/>
        <v>3</v>
      </c>
      <c r="AG27" s="377">
        <f t="shared" si="8"/>
        <v>2</v>
      </c>
    </row>
    <row r="28" spans="1:33" ht="30" customHeight="1" x14ac:dyDescent="0.25">
      <c r="A28" s="261"/>
      <c r="B28" s="373">
        <v>19</v>
      </c>
      <c r="C28" s="124">
        <f>Data!F23</f>
        <v>2149</v>
      </c>
      <c r="D28" s="154" t="str">
        <f>Data!G23</f>
        <v>3100029460</v>
      </c>
      <c r="E28" s="154" t="str">
        <f>Data!H23</f>
        <v>NOR ALIA SILFA</v>
      </c>
      <c r="F28" s="586" t="str">
        <f>Data!I23</f>
        <v>P</v>
      </c>
      <c r="G28" s="588">
        <v>90</v>
      </c>
      <c r="H28" s="588">
        <v>90</v>
      </c>
      <c r="I28" s="588">
        <v>86</v>
      </c>
      <c r="J28" s="582"/>
      <c r="K28" s="582"/>
      <c r="L28" s="582"/>
      <c r="M28" s="582"/>
      <c r="N28" s="582"/>
      <c r="O28" s="588">
        <v>90</v>
      </c>
      <c r="P28" s="588">
        <v>86</v>
      </c>
      <c r="Q28" s="588">
        <v>84</v>
      </c>
      <c r="R28" s="473"/>
      <c r="S28" s="471"/>
      <c r="T28" s="472"/>
      <c r="U28" s="472"/>
      <c r="V28" s="472"/>
      <c r="W28" s="474">
        <f t="shared" si="9"/>
        <v>88.666666666666671</v>
      </c>
      <c r="X28" s="591">
        <f t="shared" si="10"/>
        <v>86.666666666666671</v>
      </c>
      <c r="Y28" s="588">
        <v>84</v>
      </c>
      <c r="Z28" s="475">
        <f t="shared" si="2"/>
        <v>86</v>
      </c>
      <c r="AA28" s="378" t="str">
        <f t="shared" si="3"/>
        <v>Menunjukkan penguasaan dalam memahami variasi dan kombinasi gerak spesifik dalam permainan bola besar.</v>
      </c>
      <c r="AB28" s="379" t="str">
        <f t="shared" si="4"/>
        <v>Perlu bantuan dalam memahami kombinasi gerak spesifik jalan, lari, lompat, dan lempar dalam berbagai permainan.</v>
      </c>
      <c r="AD28" s="377">
        <f t="shared" si="5"/>
        <v>90</v>
      </c>
      <c r="AE28" s="377">
        <f t="shared" si="6"/>
        <v>86</v>
      </c>
      <c r="AF28" s="377">
        <f t="shared" si="7"/>
        <v>1</v>
      </c>
      <c r="AG28" s="377">
        <f t="shared" si="8"/>
        <v>3</v>
      </c>
    </row>
    <row r="29" spans="1:33" ht="30" customHeight="1" x14ac:dyDescent="0.25">
      <c r="A29" s="261"/>
      <c r="B29" s="373">
        <v>20</v>
      </c>
      <c r="C29" s="124">
        <f>Data!F24</f>
        <v>2110</v>
      </c>
      <c r="D29" s="154" t="str">
        <f>Data!G24</f>
        <v>0098467142</v>
      </c>
      <c r="E29" s="154" t="str">
        <f>Data!H24</f>
        <v>NUR MUTIA</v>
      </c>
      <c r="F29" s="586" t="str">
        <f>Data!I24</f>
        <v>P</v>
      </c>
      <c r="G29" s="588">
        <v>80</v>
      </c>
      <c r="H29" s="588">
        <v>84</v>
      </c>
      <c r="I29" s="588">
        <v>76</v>
      </c>
      <c r="J29" s="582"/>
      <c r="K29" s="582"/>
      <c r="L29" s="582"/>
      <c r="M29" s="582"/>
      <c r="N29" s="582"/>
      <c r="O29" s="588">
        <v>84</v>
      </c>
      <c r="P29" s="588">
        <v>86</v>
      </c>
      <c r="Q29" s="588">
        <v>90</v>
      </c>
      <c r="R29" s="473"/>
      <c r="S29" s="471"/>
      <c r="T29" s="472"/>
      <c r="U29" s="472"/>
      <c r="V29" s="472"/>
      <c r="W29" s="474">
        <f t="shared" si="9"/>
        <v>80</v>
      </c>
      <c r="X29" s="591">
        <f t="shared" si="10"/>
        <v>86.666666666666671</v>
      </c>
      <c r="Y29" s="588">
        <v>90</v>
      </c>
      <c r="Z29" s="475">
        <f t="shared" si="2"/>
        <v>86</v>
      </c>
      <c r="AA29" s="378" t="str">
        <f t="shared" si="3"/>
        <v xml:space="preserve">Menunjukkan penguasaan dalam memahami kombinasi gerak spesifik dalam berbagai permainan bola kecil.    </v>
      </c>
      <c r="AB29" s="379" t="str">
        <f t="shared" si="4"/>
        <v>Perlu bantuan dalam memahami kombinasi gerak spesifik jalan, lari, lompat, dan lempar dalam berbagai permainan.</v>
      </c>
      <c r="AD29" s="377">
        <f t="shared" si="5"/>
        <v>84</v>
      </c>
      <c r="AE29" s="377">
        <f t="shared" si="6"/>
        <v>76</v>
      </c>
      <c r="AF29" s="377">
        <f t="shared" si="7"/>
        <v>2</v>
      </c>
      <c r="AG29" s="377">
        <f t="shared" si="8"/>
        <v>3</v>
      </c>
    </row>
    <row r="30" spans="1:33" ht="30" customHeight="1" x14ac:dyDescent="0.25">
      <c r="A30" s="261"/>
      <c r="B30" s="373">
        <v>21</v>
      </c>
      <c r="C30" s="124">
        <f>Data!F25</f>
        <v>2098</v>
      </c>
      <c r="D30" s="154" t="str">
        <f>Data!G25</f>
        <v>3101119122</v>
      </c>
      <c r="E30" s="154" t="str">
        <f>Data!H25</f>
        <v>ROHMAT HIDAYAT</v>
      </c>
      <c r="F30" s="586" t="str">
        <f>Data!I25</f>
        <v>L</v>
      </c>
      <c r="G30" s="588">
        <v>80</v>
      </c>
      <c r="H30" s="588">
        <v>84</v>
      </c>
      <c r="I30" s="588">
        <v>98</v>
      </c>
      <c r="J30" s="582"/>
      <c r="K30" s="582"/>
      <c r="L30" s="582"/>
      <c r="M30" s="582"/>
      <c r="N30" s="582"/>
      <c r="O30" s="588">
        <v>90</v>
      </c>
      <c r="P30" s="588">
        <v>86</v>
      </c>
      <c r="Q30" s="588">
        <v>80</v>
      </c>
      <c r="R30" s="473"/>
      <c r="S30" s="471"/>
      <c r="T30" s="472"/>
      <c r="U30" s="472"/>
      <c r="V30" s="472"/>
      <c r="W30" s="474">
        <f t="shared" si="9"/>
        <v>87.333333333333329</v>
      </c>
      <c r="X30" s="591">
        <f t="shared" si="10"/>
        <v>85.333333333333329</v>
      </c>
      <c r="Y30" s="588">
        <v>100</v>
      </c>
      <c r="Z30" s="475">
        <f t="shared" si="2"/>
        <v>91</v>
      </c>
      <c r="AA30" s="378" t="str">
        <f t="shared" si="3"/>
        <v>Menunjukkan penguasaan dalam memahami kombinasi gerak spesifik jalan, lari, lompat, dan lempar dalam berbagai permainan.</v>
      </c>
      <c r="AB30" s="379" t="str">
        <f t="shared" si="4"/>
        <v>Perlu bantuan dalam memahami variasi dan kombinasi gerak spesifik dalam permainan bola besar.</v>
      </c>
      <c r="AD30" s="377">
        <f t="shared" si="5"/>
        <v>98</v>
      </c>
      <c r="AE30" s="377">
        <f t="shared" si="6"/>
        <v>80</v>
      </c>
      <c r="AF30" s="377">
        <f t="shared" si="7"/>
        <v>3</v>
      </c>
      <c r="AG30" s="377">
        <f t="shared" si="8"/>
        <v>1</v>
      </c>
    </row>
    <row r="31" spans="1:33" ht="30" customHeight="1" x14ac:dyDescent="0.25">
      <c r="A31" s="261"/>
      <c r="B31" s="373">
        <v>22</v>
      </c>
      <c r="C31" s="124">
        <f>Data!F26</f>
        <v>2080</v>
      </c>
      <c r="D31" s="154" t="str">
        <f>Data!G26</f>
        <v>0091657289</v>
      </c>
      <c r="E31" s="154" t="str">
        <f>Data!H26</f>
        <v>SABRINA OKTAVIANI</v>
      </c>
      <c r="F31" s="586" t="str">
        <f>Data!I26</f>
        <v>P</v>
      </c>
      <c r="G31" s="588">
        <v>86</v>
      </c>
      <c r="H31" s="588">
        <v>76</v>
      </c>
      <c r="I31" s="588">
        <v>90</v>
      </c>
      <c r="J31" s="582"/>
      <c r="K31" s="582"/>
      <c r="L31" s="582"/>
      <c r="M31" s="582"/>
      <c r="N31" s="582"/>
      <c r="O31" s="588">
        <v>76</v>
      </c>
      <c r="P31" s="588">
        <v>90</v>
      </c>
      <c r="Q31" s="588">
        <v>80</v>
      </c>
      <c r="R31" s="473"/>
      <c r="S31" s="471"/>
      <c r="T31" s="472"/>
      <c r="U31" s="472"/>
      <c r="V31" s="472"/>
      <c r="W31" s="474">
        <f t="shared" si="9"/>
        <v>84</v>
      </c>
      <c r="X31" s="591">
        <f t="shared" si="10"/>
        <v>82</v>
      </c>
      <c r="Y31" s="588">
        <v>80</v>
      </c>
      <c r="Z31" s="475">
        <f t="shared" si="2"/>
        <v>82</v>
      </c>
      <c r="AA31" s="378" t="str">
        <f t="shared" si="3"/>
        <v>Menunjukkan penguasaan dalam memahami kombinasi gerak spesifik jalan, lari, lompat, dan lempar dalam berbagai permainan.</v>
      </c>
      <c r="AB31" s="379" t="str">
        <f t="shared" si="4"/>
        <v xml:space="preserve">Perlu bantuan dalam memahami kombinasi gerak spesifik dalam berbagai permainan bola kecil.    </v>
      </c>
      <c r="AD31" s="377">
        <f t="shared" si="5"/>
        <v>90</v>
      </c>
      <c r="AE31" s="377">
        <f t="shared" si="6"/>
        <v>76</v>
      </c>
      <c r="AF31" s="377">
        <f t="shared" si="7"/>
        <v>3</v>
      </c>
      <c r="AG31" s="377">
        <f t="shared" si="8"/>
        <v>2</v>
      </c>
    </row>
    <row r="32" spans="1:33" s="512" customFormat="1" ht="30" customHeight="1" x14ac:dyDescent="0.25">
      <c r="A32" s="261"/>
      <c r="B32" s="373">
        <v>23</v>
      </c>
      <c r="C32" s="124">
        <f>Data!F27</f>
        <v>2101</v>
      </c>
      <c r="D32" s="154" t="str">
        <f>Data!G27</f>
        <v>0072355816</v>
      </c>
      <c r="E32" s="154" t="str">
        <f>Data!H27</f>
        <v>TRI MULIA SAPUTRA</v>
      </c>
      <c r="F32" s="586" t="str">
        <f>Data!I27</f>
        <v>L</v>
      </c>
      <c r="G32" s="588">
        <v>96</v>
      </c>
      <c r="H32" s="588">
        <v>86</v>
      </c>
      <c r="I32" s="588">
        <v>90</v>
      </c>
      <c r="J32" s="582"/>
      <c r="K32" s="582"/>
      <c r="L32" s="582"/>
      <c r="M32" s="582"/>
      <c r="N32" s="582"/>
      <c r="O32" s="588">
        <v>90</v>
      </c>
      <c r="P32" s="588">
        <v>84</v>
      </c>
      <c r="Q32" s="588">
        <v>86</v>
      </c>
      <c r="R32" s="473"/>
      <c r="S32" s="471"/>
      <c r="T32" s="472"/>
      <c r="U32" s="472"/>
      <c r="V32" s="472"/>
      <c r="W32" s="474">
        <f t="shared" si="9"/>
        <v>90.666666666666671</v>
      </c>
      <c r="X32" s="591">
        <f t="shared" si="10"/>
        <v>86.666666666666671</v>
      </c>
      <c r="Y32" s="588">
        <v>80</v>
      </c>
      <c r="Z32" s="475">
        <f t="shared" si="2"/>
        <v>86</v>
      </c>
      <c r="AA32" s="378" t="str">
        <f t="shared" si="3"/>
        <v>Menunjukkan penguasaan dalam memahami variasi dan kombinasi gerak spesifik dalam permainan bola besar.</v>
      </c>
      <c r="AB32" s="379" t="str">
        <f t="shared" si="4"/>
        <v xml:space="preserve">Perlu bantuan dalam memahami kombinasi gerak spesifik dalam berbagai permainan bola kecil.    </v>
      </c>
      <c r="AD32" s="377">
        <f t="shared" si="5"/>
        <v>96</v>
      </c>
      <c r="AE32" s="377">
        <f t="shared" si="6"/>
        <v>86</v>
      </c>
      <c r="AF32" s="377">
        <f t="shared" si="7"/>
        <v>1</v>
      </c>
      <c r="AG32" s="377">
        <f t="shared" si="8"/>
        <v>2</v>
      </c>
    </row>
    <row r="33" spans="1:33" s="512" customFormat="1" ht="30" customHeight="1" x14ac:dyDescent="0.25">
      <c r="A33" s="261"/>
      <c r="B33" s="373">
        <v>24</v>
      </c>
      <c r="C33" s="124"/>
      <c r="D33" s="154"/>
      <c r="E33" s="154"/>
      <c r="F33" s="154"/>
      <c r="G33" s="501"/>
      <c r="H33" s="501"/>
      <c r="I33" s="477"/>
      <c r="J33" s="477"/>
      <c r="K33" s="477"/>
      <c r="L33" s="477"/>
      <c r="M33" s="477"/>
      <c r="N33" s="477"/>
      <c r="O33" s="502"/>
      <c r="P33" s="501"/>
      <c r="Q33" s="501"/>
      <c r="R33" s="471"/>
      <c r="S33" s="471"/>
      <c r="T33" s="472"/>
      <c r="U33" s="472"/>
      <c r="V33" s="472"/>
      <c r="W33" s="474" t="e">
        <f t="shared" si="9"/>
        <v>#DIV/0!</v>
      </c>
      <c r="X33" s="474" t="e">
        <f t="shared" si="10"/>
        <v>#DIV/0!</v>
      </c>
      <c r="Y33" s="501"/>
      <c r="Z33" s="475" t="str">
        <f t="shared" si="2"/>
        <v/>
      </c>
      <c r="AA33" s="378" t="str">
        <f t="shared" si="3"/>
        <v/>
      </c>
      <c r="AB33" s="379" t="str">
        <f t="shared" si="4"/>
        <v/>
      </c>
      <c r="AD33" s="377">
        <f t="shared" si="5"/>
        <v>0</v>
      </c>
      <c r="AE33" s="377">
        <f t="shared" si="6"/>
        <v>0</v>
      </c>
      <c r="AF33" s="377" t="e">
        <f t="shared" si="7"/>
        <v>#N/A</v>
      </c>
      <c r="AG33" s="377" t="e">
        <f t="shared" si="8"/>
        <v>#N/A</v>
      </c>
    </row>
    <row r="34" spans="1:33" s="512" customFormat="1" ht="30" customHeight="1" x14ac:dyDescent="0.25">
      <c r="A34" s="261"/>
      <c r="B34" s="373">
        <v>25</v>
      </c>
      <c r="C34" s="124"/>
      <c r="D34" s="154"/>
      <c r="E34" s="154"/>
      <c r="F34" s="154"/>
      <c r="G34" s="471"/>
      <c r="H34" s="471"/>
      <c r="I34" s="472"/>
      <c r="J34" s="472"/>
      <c r="K34" s="472"/>
      <c r="L34" s="472"/>
      <c r="M34" s="472"/>
      <c r="N34" s="472"/>
      <c r="O34" s="473"/>
      <c r="P34" s="471"/>
      <c r="Q34" s="471"/>
      <c r="R34" s="471"/>
      <c r="S34" s="471"/>
      <c r="T34" s="472"/>
      <c r="U34" s="472"/>
      <c r="V34" s="472"/>
      <c r="W34" s="474" t="e">
        <f t="shared" si="9"/>
        <v>#DIV/0!</v>
      </c>
      <c r="X34" s="474" t="e">
        <f t="shared" si="10"/>
        <v>#DIV/0!</v>
      </c>
      <c r="Y34" s="471"/>
      <c r="Z34" s="475" t="str">
        <f t="shared" si="2"/>
        <v/>
      </c>
      <c r="AA34" s="378" t="str">
        <f t="shared" si="3"/>
        <v/>
      </c>
      <c r="AB34" s="379" t="str">
        <f t="shared" si="4"/>
        <v/>
      </c>
      <c r="AD34" s="377">
        <f t="shared" si="5"/>
        <v>0</v>
      </c>
      <c r="AE34" s="377">
        <f t="shared" si="6"/>
        <v>0</v>
      </c>
      <c r="AF34" s="377" t="e">
        <f t="shared" si="7"/>
        <v>#N/A</v>
      </c>
      <c r="AG34" s="377" t="e">
        <f t="shared" si="8"/>
        <v>#N/A</v>
      </c>
    </row>
    <row r="35" spans="1:33" s="512" customFormat="1" ht="30" customHeight="1" x14ac:dyDescent="0.25">
      <c r="A35" s="261"/>
      <c r="B35" s="373">
        <v>26</v>
      </c>
      <c r="C35" s="124"/>
      <c r="D35" s="154"/>
      <c r="E35" s="154"/>
      <c r="F35" s="154"/>
      <c r="G35" s="471"/>
      <c r="H35" s="471"/>
      <c r="I35" s="472"/>
      <c r="J35" s="472"/>
      <c r="K35" s="472"/>
      <c r="L35" s="472"/>
      <c r="M35" s="472"/>
      <c r="N35" s="472"/>
      <c r="O35" s="473"/>
      <c r="P35" s="471"/>
      <c r="Q35" s="471"/>
      <c r="R35" s="471"/>
      <c r="S35" s="471"/>
      <c r="T35" s="472"/>
      <c r="U35" s="472"/>
      <c r="V35" s="472"/>
      <c r="W35" s="474" t="e">
        <f t="shared" si="9"/>
        <v>#DIV/0!</v>
      </c>
      <c r="X35" s="474" t="e">
        <f t="shared" si="10"/>
        <v>#DIV/0!</v>
      </c>
      <c r="Y35" s="471"/>
      <c r="Z35" s="475" t="str">
        <f t="shared" si="2"/>
        <v/>
      </c>
      <c r="AA35" s="378" t="str">
        <f t="shared" si="3"/>
        <v/>
      </c>
      <c r="AB35" s="379" t="str">
        <f t="shared" si="4"/>
        <v/>
      </c>
      <c r="AD35" s="377">
        <f t="shared" si="5"/>
        <v>0</v>
      </c>
      <c r="AE35" s="377">
        <f t="shared" si="6"/>
        <v>0</v>
      </c>
      <c r="AF35" s="377" t="e">
        <f t="shared" si="7"/>
        <v>#N/A</v>
      </c>
      <c r="AG35" s="377" t="e">
        <f t="shared" si="8"/>
        <v>#N/A</v>
      </c>
    </row>
    <row r="36" spans="1:33" s="512" customFormat="1" ht="30" customHeight="1" x14ac:dyDescent="0.25">
      <c r="A36" s="261"/>
      <c r="B36" s="373">
        <v>27</v>
      </c>
      <c r="C36" s="124"/>
      <c r="D36" s="154"/>
      <c r="E36" s="154"/>
      <c r="F36" s="154"/>
      <c r="G36" s="471"/>
      <c r="H36" s="471"/>
      <c r="I36" s="472"/>
      <c r="J36" s="472"/>
      <c r="K36" s="472"/>
      <c r="L36" s="472"/>
      <c r="M36" s="472"/>
      <c r="N36" s="472"/>
      <c r="O36" s="473"/>
      <c r="P36" s="471"/>
      <c r="Q36" s="471"/>
      <c r="R36" s="471"/>
      <c r="S36" s="471"/>
      <c r="T36" s="472"/>
      <c r="U36" s="472"/>
      <c r="V36" s="472"/>
      <c r="W36" s="474" t="e">
        <f t="shared" si="9"/>
        <v>#DIV/0!</v>
      </c>
      <c r="X36" s="474" t="e">
        <f t="shared" si="10"/>
        <v>#DIV/0!</v>
      </c>
      <c r="Y36" s="471"/>
      <c r="Z36" s="475" t="str">
        <f t="shared" si="2"/>
        <v/>
      </c>
      <c r="AA36" s="378" t="str">
        <f t="shared" si="3"/>
        <v/>
      </c>
      <c r="AB36" s="379" t="str">
        <f t="shared" si="4"/>
        <v/>
      </c>
      <c r="AD36" s="377">
        <f t="shared" si="5"/>
        <v>0</v>
      </c>
      <c r="AE36" s="377">
        <f t="shared" si="6"/>
        <v>0</v>
      </c>
      <c r="AF36" s="377" t="e">
        <f t="shared" si="7"/>
        <v>#N/A</v>
      </c>
      <c r="AG36" s="377" t="e">
        <f t="shared" si="8"/>
        <v>#N/A</v>
      </c>
    </row>
    <row r="37" spans="1:33" s="512" customFormat="1" ht="30" customHeight="1" x14ac:dyDescent="0.25">
      <c r="A37" s="261"/>
      <c r="B37" s="373">
        <v>28</v>
      </c>
      <c r="C37" s="124"/>
      <c r="D37" s="154"/>
      <c r="E37" s="154"/>
      <c r="F37" s="154"/>
      <c r="G37" s="472"/>
      <c r="H37" s="472"/>
      <c r="I37" s="472"/>
      <c r="J37" s="472"/>
      <c r="K37" s="472"/>
      <c r="L37" s="472"/>
      <c r="M37" s="472"/>
      <c r="N37" s="472"/>
      <c r="O37" s="476"/>
      <c r="P37" s="477"/>
      <c r="Q37" s="477"/>
      <c r="R37" s="477"/>
      <c r="S37" s="477"/>
      <c r="T37" s="477"/>
      <c r="U37" s="477"/>
      <c r="V37" s="477"/>
      <c r="W37" s="478" t="e">
        <f t="shared" si="9"/>
        <v>#DIV/0!</v>
      </c>
      <c r="X37" s="478" t="e">
        <f t="shared" si="10"/>
        <v>#DIV/0!</v>
      </c>
      <c r="Y37" s="479"/>
      <c r="Z37" s="475" t="str">
        <f t="shared" si="2"/>
        <v/>
      </c>
      <c r="AA37" s="378" t="str">
        <f t="shared" si="3"/>
        <v/>
      </c>
      <c r="AB37" s="379" t="str">
        <f t="shared" si="4"/>
        <v/>
      </c>
      <c r="AD37" s="377">
        <f t="shared" si="5"/>
        <v>0</v>
      </c>
      <c r="AE37" s="377">
        <f t="shared" si="6"/>
        <v>0</v>
      </c>
      <c r="AF37" s="377" t="e">
        <f t="shared" si="7"/>
        <v>#N/A</v>
      </c>
      <c r="AG37" s="377" t="e">
        <f t="shared" si="8"/>
        <v>#N/A</v>
      </c>
    </row>
    <row r="38" spans="1:33" s="512" customFormat="1" ht="30" customHeight="1" x14ac:dyDescent="0.25">
      <c r="A38" s="261"/>
      <c r="B38" s="373">
        <v>29</v>
      </c>
      <c r="C38" s="124"/>
      <c r="D38" s="154"/>
      <c r="E38" s="154"/>
      <c r="F38" s="154"/>
      <c r="G38" s="472"/>
      <c r="H38" s="472"/>
      <c r="I38" s="472"/>
      <c r="J38" s="472"/>
      <c r="K38" s="472"/>
      <c r="L38" s="472"/>
      <c r="M38" s="472"/>
      <c r="N38" s="472"/>
      <c r="O38" s="480"/>
      <c r="P38" s="472"/>
      <c r="Q38" s="472"/>
      <c r="R38" s="472"/>
      <c r="S38" s="472"/>
      <c r="T38" s="472"/>
      <c r="U38" s="472"/>
      <c r="V38" s="472"/>
      <c r="W38" s="478" t="e">
        <f t="shared" si="9"/>
        <v>#DIV/0!</v>
      </c>
      <c r="X38" s="478" t="e">
        <f t="shared" si="10"/>
        <v>#DIV/0!</v>
      </c>
      <c r="Y38" s="479"/>
      <c r="Z38" s="475" t="str">
        <f t="shared" si="2"/>
        <v/>
      </c>
      <c r="AA38" s="378" t="str">
        <f t="shared" si="3"/>
        <v/>
      </c>
      <c r="AB38" s="379" t="str">
        <f t="shared" si="4"/>
        <v/>
      </c>
      <c r="AD38" s="377">
        <f t="shared" si="5"/>
        <v>0</v>
      </c>
      <c r="AE38" s="377">
        <f t="shared" si="6"/>
        <v>0</v>
      </c>
      <c r="AF38" s="377" t="e">
        <f t="shared" si="7"/>
        <v>#N/A</v>
      </c>
      <c r="AG38" s="377" t="e">
        <f t="shared" si="8"/>
        <v>#N/A</v>
      </c>
    </row>
    <row r="39" spans="1:33" s="512" customFormat="1" ht="30" customHeight="1" x14ac:dyDescent="0.25">
      <c r="A39" s="261"/>
      <c r="B39" s="373">
        <v>30</v>
      </c>
      <c r="C39" s="124"/>
      <c r="D39" s="154"/>
      <c r="E39" s="154"/>
      <c r="F39" s="154"/>
      <c r="G39" s="472"/>
      <c r="H39" s="472"/>
      <c r="I39" s="472"/>
      <c r="J39" s="472"/>
      <c r="K39" s="472"/>
      <c r="L39" s="472"/>
      <c r="M39" s="472"/>
      <c r="N39" s="472"/>
      <c r="O39" s="480"/>
      <c r="P39" s="472"/>
      <c r="Q39" s="472"/>
      <c r="R39" s="472"/>
      <c r="S39" s="472"/>
      <c r="T39" s="472"/>
      <c r="U39" s="472"/>
      <c r="V39" s="472"/>
      <c r="W39" s="478" t="e">
        <f t="shared" si="9"/>
        <v>#DIV/0!</v>
      </c>
      <c r="X39" s="478" t="e">
        <f t="shared" si="10"/>
        <v>#DIV/0!</v>
      </c>
      <c r="Y39" s="479"/>
      <c r="Z39" s="475" t="str">
        <f t="shared" si="2"/>
        <v/>
      </c>
      <c r="AA39" s="378" t="str">
        <f t="shared" si="3"/>
        <v/>
      </c>
      <c r="AB39" s="379" t="str">
        <f t="shared" si="4"/>
        <v/>
      </c>
      <c r="AD39" s="377">
        <f t="shared" si="5"/>
        <v>0</v>
      </c>
      <c r="AE39" s="377">
        <f t="shared" si="6"/>
        <v>0</v>
      </c>
      <c r="AF39" s="377" t="e">
        <f t="shared" si="7"/>
        <v>#N/A</v>
      </c>
      <c r="AG39" s="377" t="e">
        <f t="shared" si="8"/>
        <v>#N/A</v>
      </c>
    </row>
    <row r="40" spans="1:33" s="512" customFormat="1" ht="30" customHeight="1" x14ac:dyDescent="0.25">
      <c r="A40" s="261"/>
      <c r="B40" s="373">
        <v>31</v>
      </c>
      <c r="C40" s="124"/>
      <c r="D40" s="154"/>
      <c r="E40" s="154"/>
      <c r="F40" s="154"/>
      <c r="G40" s="472"/>
      <c r="H40" s="472"/>
      <c r="I40" s="472"/>
      <c r="J40" s="472"/>
      <c r="K40" s="472"/>
      <c r="L40" s="472"/>
      <c r="M40" s="472"/>
      <c r="N40" s="472"/>
      <c r="O40" s="480"/>
      <c r="P40" s="472"/>
      <c r="Q40" s="472"/>
      <c r="R40" s="472"/>
      <c r="S40" s="472"/>
      <c r="T40" s="472"/>
      <c r="U40" s="472"/>
      <c r="V40" s="472"/>
      <c r="W40" s="478" t="e">
        <f t="shared" si="9"/>
        <v>#DIV/0!</v>
      </c>
      <c r="X40" s="478" t="e">
        <f t="shared" si="10"/>
        <v>#DIV/0!</v>
      </c>
      <c r="Y40" s="479"/>
      <c r="Z40" s="475" t="str">
        <f t="shared" si="2"/>
        <v/>
      </c>
      <c r="AA40" s="378" t="str">
        <f t="shared" si="3"/>
        <v/>
      </c>
      <c r="AB40" s="379" t="str">
        <f t="shared" si="4"/>
        <v/>
      </c>
      <c r="AD40" s="377">
        <f t="shared" si="5"/>
        <v>0</v>
      </c>
      <c r="AE40" s="377">
        <f t="shared" si="6"/>
        <v>0</v>
      </c>
      <c r="AF40" s="377" t="e">
        <f t="shared" si="7"/>
        <v>#N/A</v>
      </c>
      <c r="AG40" s="377" t="e">
        <f t="shared" si="8"/>
        <v>#N/A</v>
      </c>
    </row>
    <row r="41" spans="1:33" s="512" customFormat="1" ht="30" customHeight="1" x14ac:dyDescent="0.25">
      <c r="A41" s="261"/>
      <c r="B41" s="373">
        <v>32</v>
      </c>
      <c r="C41" s="351"/>
      <c r="D41" s="374"/>
      <c r="E41" s="374"/>
      <c r="F41" s="351"/>
      <c r="G41" s="481"/>
      <c r="H41" s="472"/>
      <c r="I41" s="472"/>
      <c r="J41" s="472"/>
      <c r="K41" s="472"/>
      <c r="L41" s="472"/>
      <c r="M41" s="472"/>
      <c r="N41" s="472"/>
      <c r="O41" s="480"/>
      <c r="P41" s="472"/>
      <c r="Q41" s="472"/>
      <c r="R41" s="472"/>
      <c r="S41" s="472"/>
      <c r="T41" s="472"/>
      <c r="U41" s="472"/>
      <c r="V41" s="472"/>
      <c r="W41" s="478" t="e">
        <f t="shared" si="9"/>
        <v>#DIV/0!</v>
      </c>
      <c r="X41" s="478" t="e">
        <f t="shared" si="10"/>
        <v>#DIV/0!</v>
      </c>
      <c r="Y41" s="479"/>
      <c r="Z41" s="475" t="str">
        <f t="shared" si="2"/>
        <v/>
      </c>
      <c r="AA41" s="378" t="str">
        <f t="shared" si="3"/>
        <v/>
      </c>
      <c r="AB41" s="379" t="str">
        <f t="shared" si="4"/>
        <v/>
      </c>
      <c r="AD41" s="377">
        <f t="shared" si="5"/>
        <v>0</v>
      </c>
      <c r="AE41" s="377">
        <f t="shared" si="6"/>
        <v>0</v>
      </c>
      <c r="AF41" s="377" t="e">
        <f t="shared" si="7"/>
        <v>#N/A</v>
      </c>
      <c r="AG41" s="377" t="e">
        <f t="shared" si="8"/>
        <v>#N/A</v>
      </c>
    </row>
    <row r="42" spans="1:33" s="512" customFormat="1" ht="30" customHeight="1" x14ac:dyDescent="0.25">
      <c r="A42" s="261"/>
      <c r="B42" s="373">
        <v>33</v>
      </c>
      <c r="C42" s="351"/>
      <c r="D42" s="154"/>
      <c r="E42" s="154"/>
      <c r="F42" s="351"/>
      <c r="G42" s="481"/>
      <c r="H42" s="472"/>
      <c r="I42" s="472"/>
      <c r="J42" s="472"/>
      <c r="K42" s="472"/>
      <c r="L42" s="472"/>
      <c r="M42" s="472"/>
      <c r="N42" s="472"/>
      <c r="O42" s="480"/>
      <c r="P42" s="472"/>
      <c r="Q42" s="472"/>
      <c r="R42" s="472"/>
      <c r="S42" s="472"/>
      <c r="T42" s="472"/>
      <c r="U42" s="472"/>
      <c r="V42" s="472"/>
      <c r="W42" s="478" t="e">
        <f t="shared" si="9"/>
        <v>#DIV/0!</v>
      </c>
      <c r="X42" s="478" t="e">
        <f t="shared" si="10"/>
        <v>#DIV/0!</v>
      </c>
      <c r="Y42" s="479"/>
      <c r="Z42" s="475" t="str">
        <f t="shared" si="2"/>
        <v/>
      </c>
      <c r="AA42" s="378" t="str">
        <f t="shared" si="3"/>
        <v/>
      </c>
      <c r="AB42" s="379" t="str">
        <f t="shared" si="4"/>
        <v/>
      </c>
      <c r="AD42" s="377">
        <f t="shared" si="5"/>
        <v>0</v>
      </c>
      <c r="AE42" s="377">
        <f t="shared" si="6"/>
        <v>0</v>
      </c>
      <c r="AF42" s="377" t="e">
        <f t="shared" si="7"/>
        <v>#N/A</v>
      </c>
      <c r="AG42" s="377" t="e">
        <f t="shared" si="8"/>
        <v>#N/A</v>
      </c>
    </row>
    <row r="43" spans="1:33" s="512" customFormat="1" ht="30" customHeight="1" x14ac:dyDescent="0.25">
      <c r="A43" s="261"/>
      <c r="B43" s="373">
        <v>34</v>
      </c>
      <c r="C43" s="351"/>
      <c r="D43" s="154"/>
      <c r="E43" s="154"/>
      <c r="F43" s="351"/>
      <c r="G43" s="481"/>
      <c r="H43" s="472"/>
      <c r="I43" s="472"/>
      <c r="J43" s="472"/>
      <c r="K43" s="472"/>
      <c r="L43" s="472"/>
      <c r="M43" s="472"/>
      <c r="N43" s="472"/>
      <c r="O43" s="480"/>
      <c r="P43" s="472"/>
      <c r="Q43" s="472"/>
      <c r="R43" s="472"/>
      <c r="S43" s="472"/>
      <c r="T43" s="472"/>
      <c r="U43" s="472"/>
      <c r="V43" s="472"/>
      <c r="W43" s="478" t="e">
        <f t="shared" si="9"/>
        <v>#DIV/0!</v>
      </c>
      <c r="X43" s="478" t="e">
        <f t="shared" si="10"/>
        <v>#DIV/0!</v>
      </c>
      <c r="Y43" s="479"/>
      <c r="Z43" s="475" t="str">
        <f t="shared" si="2"/>
        <v/>
      </c>
      <c r="AA43" s="378" t="str">
        <f t="shared" si="3"/>
        <v/>
      </c>
      <c r="AB43" s="379" t="str">
        <f t="shared" si="4"/>
        <v/>
      </c>
      <c r="AD43" s="377">
        <f t="shared" si="5"/>
        <v>0</v>
      </c>
      <c r="AE43" s="377">
        <f t="shared" si="6"/>
        <v>0</v>
      </c>
      <c r="AF43" s="377" t="e">
        <f t="shared" si="7"/>
        <v>#N/A</v>
      </c>
      <c r="AG43" s="377" t="e">
        <f t="shared" si="8"/>
        <v>#N/A</v>
      </c>
    </row>
    <row r="44" spans="1:33" s="512" customFormat="1" ht="30" customHeight="1" x14ac:dyDescent="0.25">
      <c r="A44" s="261"/>
      <c r="B44" s="373">
        <v>35</v>
      </c>
      <c r="C44" s="351"/>
      <c r="D44" s="154"/>
      <c r="E44" s="154"/>
      <c r="F44" s="351"/>
      <c r="G44" s="481"/>
      <c r="H44" s="472"/>
      <c r="I44" s="472"/>
      <c r="J44" s="472"/>
      <c r="K44" s="472"/>
      <c r="L44" s="472"/>
      <c r="M44" s="472"/>
      <c r="N44" s="472"/>
      <c r="O44" s="480"/>
      <c r="P44" s="472"/>
      <c r="Q44" s="472"/>
      <c r="R44" s="472"/>
      <c r="S44" s="472"/>
      <c r="T44" s="472"/>
      <c r="U44" s="472"/>
      <c r="V44" s="472"/>
      <c r="W44" s="478" t="e">
        <f t="shared" si="9"/>
        <v>#DIV/0!</v>
      </c>
      <c r="X44" s="478" t="e">
        <f t="shared" si="10"/>
        <v>#DIV/0!</v>
      </c>
      <c r="Y44" s="479"/>
      <c r="Z44" s="475" t="str">
        <f t="shared" si="2"/>
        <v/>
      </c>
      <c r="AA44" s="378" t="str">
        <f t="shared" si="3"/>
        <v/>
      </c>
      <c r="AB44" s="379" t="str">
        <f t="shared" si="4"/>
        <v/>
      </c>
      <c r="AD44" s="377">
        <f t="shared" si="5"/>
        <v>0</v>
      </c>
      <c r="AE44" s="377">
        <f t="shared" si="6"/>
        <v>0</v>
      </c>
      <c r="AF44" s="377" t="e">
        <f t="shared" si="7"/>
        <v>#N/A</v>
      </c>
      <c r="AG44" s="377" t="e">
        <f t="shared" si="8"/>
        <v>#N/A</v>
      </c>
    </row>
    <row r="45" spans="1:33" s="512" customFormat="1" ht="30" customHeight="1" x14ac:dyDescent="0.25">
      <c r="A45" s="261"/>
      <c r="B45" s="373">
        <v>36</v>
      </c>
      <c r="C45" s="351"/>
      <c r="D45" s="154"/>
      <c r="E45" s="154"/>
      <c r="F45" s="351"/>
      <c r="G45" s="481"/>
      <c r="H45" s="472"/>
      <c r="I45" s="472"/>
      <c r="J45" s="472"/>
      <c r="K45" s="472"/>
      <c r="L45" s="472"/>
      <c r="M45" s="472"/>
      <c r="N45" s="472"/>
      <c r="O45" s="480"/>
      <c r="P45" s="472"/>
      <c r="Q45" s="472"/>
      <c r="R45" s="472"/>
      <c r="S45" s="472"/>
      <c r="T45" s="472"/>
      <c r="U45" s="472"/>
      <c r="V45" s="472"/>
      <c r="W45" s="478" t="e">
        <f t="shared" si="9"/>
        <v>#DIV/0!</v>
      </c>
      <c r="X45" s="478" t="e">
        <f t="shared" si="10"/>
        <v>#DIV/0!</v>
      </c>
      <c r="Y45" s="479"/>
      <c r="Z45" s="475" t="str">
        <f t="shared" si="2"/>
        <v/>
      </c>
      <c r="AA45" s="378" t="str">
        <f t="shared" si="3"/>
        <v/>
      </c>
      <c r="AB45" s="379" t="str">
        <f t="shared" si="4"/>
        <v/>
      </c>
      <c r="AD45" s="377">
        <f t="shared" si="5"/>
        <v>0</v>
      </c>
      <c r="AE45" s="377">
        <f t="shared" si="6"/>
        <v>0</v>
      </c>
      <c r="AF45" s="377" t="e">
        <f t="shared" si="7"/>
        <v>#N/A</v>
      </c>
      <c r="AG45" s="377" t="e">
        <f t="shared" si="8"/>
        <v>#N/A</v>
      </c>
    </row>
    <row r="46" spans="1:33" s="512" customFormat="1" ht="30" customHeight="1" x14ac:dyDescent="0.25">
      <c r="A46" s="261"/>
      <c r="B46" s="373">
        <v>37</v>
      </c>
      <c r="C46" s="351"/>
      <c r="D46" s="154"/>
      <c r="E46" s="154"/>
      <c r="F46" s="351"/>
      <c r="G46" s="481"/>
      <c r="H46" s="472"/>
      <c r="I46" s="472"/>
      <c r="J46" s="472"/>
      <c r="K46" s="472"/>
      <c r="L46" s="472"/>
      <c r="M46" s="472"/>
      <c r="N46" s="472"/>
      <c r="O46" s="480"/>
      <c r="P46" s="472"/>
      <c r="Q46" s="472"/>
      <c r="R46" s="472"/>
      <c r="S46" s="472"/>
      <c r="T46" s="472"/>
      <c r="U46" s="472"/>
      <c r="V46" s="472"/>
      <c r="W46" s="478" t="e">
        <f t="shared" si="9"/>
        <v>#DIV/0!</v>
      </c>
      <c r="X46" s="478" t="e">
        <f t="shared" si="10"/>
        <v>#DIV/0!</v>
      </c>
      <c r="Y46" s="479"/>
      <c r="Z46" s="475" t="str">
        <f t="shared" si="2"/>
        <v/>
      </c>
      <c r="AA46" s="378" t="str">
        <f t="shared" si="3"/>
        <v/>
      </c>
      <c r="AB46" s="379" t="str">
        <f t="shared" si="4"/>
        <v/>
      </c>
      <c r="AD46" s="377">
        <f t="shared" si="5"/>
        <v>0</v>
      </c>
      <c r="AE46" s="377">
        <f t="shared" si="6"/>
        <v>0</v>
      </c>
      <c r="AF46" s="377" t="e">
        <f t="shared" si="7"/>
        <v>#N/A</v>
      </c>
      <c r="AG46" s="377" t="e">
        <f t="shared" si="8"/>
        <v>#N/A</v>
      </c>
    </row>
    <row r="47" spans="1:33" s="512" customFormat="1" ht="30" customHeight="1" x14ac:dyDescent="0.25">
      <c r="A47" s="261"/>
      <c r="B47" s="373">
        <v>38</v>
      </c>
      <c r="C47" s="351"/>
      <c r="D47" s="154"/>
      <c r="E47" s="154"/>
      <c r="F47" s="351"/>
      <c r="G47" s="481"/>
      <c r="H47" s="472"/>
      <c r="I47" s="472"/>
      <c r="J47" s="472"/>
      <c r="K47" s="472"/>
      <c r="L47" s="472"/>
      <c r="M47" s="472"/>
      <c r="N47" s="472"/>
      <c r="O47" s="480"/>
      <c r="P47" s="472"/>
      <c r="Q47" s="472"/>
      <c r="R47" s="472"/>
      <c r="S47" s="472"/>
      <c r="T47" s="472"/>
      <c r="U47" s="472"/>
      <c r="V47" s="472"/>
      <c r="W47" s="478" t="e">
        <f t="shared" si="9"/>
        <v>#DIV/0!</v>
      </c>
      <c r="X47" s="478" t="e">
        <f t="shared" si="10"/>
        <v>#DIV/0!</v>
      </c>
      <c r="Y47" s="479"/>
      <c r="Z47" s="475" t="str">
        <f t="shared" si="2"/>
        <v/>
      </c>
      <c r="AA47" s="378" t="str">
        <f t="shared" si="3"/>
        <v/>
      </c>
      <c r="AB47" s="379" t="str">
        <f t="shared" si="4"/>
        <v/>
      </c>
      <c r="AD47" s="377">
        <f t="shared" si="5"/>
        <v>0</v>
      </c>
      <c r="AE47" s="377">
        <f t="shared" si="6"/>
        <v>0</v>
      </c>
      <c r="AF47" s="377" t="e">
        <f t="shared" si="7"/>
        <v>#N/A</v>
      </c>
      <c r="AG47" s="377" t="e">
        <f t="shared" si="8"/>
        <v>#N/A</v>
      </c>
    </row>
    <row r="48" spans="1:33" s="512" customFormat="1" ht="30" customHeight="1" x14ac:dyDescent="0.25">
      <c r="A48" s="261"/>
      <c r="B48" s="373">
        <v>39</v>
      </c>
      <c r="C48" s="351"/>
      <c r="D48" s="154"/>
      <c r="E48" s="154"/>
      <c r="F48" s="351"/>
      <c r="G48" s="481"/>
      <c r="H48" s="472"/>
      <c r="I48" s="472"/>
      <c r="J48" s="472"/>
      <c r="K48" s="472"/>
      <c r="L48" s="472"/>
      <c r="M48" s="472"/>
      <c r="N48" s="472"/>
      <c r="O48" s="480"/>
      <c r="P48" s="472"/>
      <c r="Q48" s="472"/>
      <c r="R48" s="472"/>
      <c r="S48" s="472"/>
      <c r="T48" s="472"/>
      <c r="U48" s="472"/>
      <c r="V48" s="472"/>
      <c r="W48" s="478" t="e">
        <f t="shared" si="9"/>
        <v>#DIV/0!</v>
      </c>
      <c r="X48" s="478" t="e">
        <f t="shared" si="10"/>
        <v>#DIV/0!</v>
      </c>
      <c r="Y48" s="479"/>
      <c r="Z48" s="475" t="str">
        <f t="shared" si="2"/>
        <v/>
      </c>
      <c r="AA48" s="378" t="str">
        <f t="shared" si="3"/>
        <v/>
      </c>
      <c r="AB48" s="379" t="str">
        <f t="shared" si="4"/>
        <v/>
      </c>
      <c r="AD48" s="377">
        <f t="shared" si="5"/>
        <v>0</v>
      </c>
      <c r="AE48" s="377">
        <f t="shared" si="6"/>
        <v>0</v>
      </c>
      <c r="AF48" s="377" t="e">
        <f t="shared" si="7"/>
        <v>#N/A</v>
      </c>
      <c r="AG48" s="377" t="e">
        <f t="shared" si="8"/>
        <v>#N/A</v>
      </c>
    </row>
    <row r="49" spans="1:33" s="512" customFormat="1" ht="30" customHeight="1" x14ac:dyDescent="0.25">
      <c r="A49" s="261"/>
      <c r="B49" s="373">
        <v>40</v>
      </c>
      <c r="C49" s="351"/>
      <c r="D49" s="154"/>
      <c r="E49" s="154"/>
      <c r="F49" s="351"/>
      <c r="G49" s="481"/>
      <c r="H49" s="472"/>
      <c r="I49" s="472"/>
      <c r="J49" s="472"/>
      <c r="K49" s="472"/>
      <c r="L49" s="472"/>
      <c r="M49" s="472"/>
      <c r="N49" s="472"/>
      <c r="O49" s="480"/>
      <c r="P49" s="472"/>
      <c r="Q49" s="472"/>
      <c r="R49" s="472"/>
      <c r="S49" s="472"/>
      <c r="T49" s="472"/>
      <c r="U49" s="472"/>
      <c r="V49" s="472"/>
      <c r="W49" s="478" t="e">
        <f t="shared" si="9"/>
        <v>#DIV/0!</v>
      </c>
      <c r="X49" s="478" t="e">
        <f t="shared" si="10"/>
        <v>#DIV/0!</v>
      </c>
      <c r="Y49" s="479"/>
      <c r="Z49" s="475" t="str">
        <f t="shared" si="2"/>
        <v/>
      </c>
      <c r="AA49" s="378" t="str">
        <f t="shared" si="3"/>
        <v/>
      </c>
      <c r="AB49" s="379" t="str">
        <f t="shared" si="4"/>
        <v/>
      </c>
      <c r="AD49" s="377">
        <f t="shared" si="5"/>
        <v>0</v>
      </c>
      <c r="AE49" s="377">
        <f t="shared" si="6"/>
        <v>0</v>
      </c>
      <c r="AF49" s="377" t="e">
        <f t="shared" si="7"/>
        <v>#N/A</v>
      </c>
      <c r="AG49" s="377" t="e">
        <f t="shared" si="8"/>
        <v>#N/A</v>
      </c>
    </row>
    <row r="50" spans="1:33" s="512" customFormat="1" ht="30" customHeight="1" x14ac:dyDescent="0.25">
      <c r="A50" s="261"/>
      <c r="B50" s="373">
        <v>41</v>
      </c>
      <c r="C50" s="351"/>
      <c r="D50" s="154"/>
      <c r="E50" s="154"/>
      <c r="F50" s="351"/>
      <c r="G50" s="481"/>
      <c r="H50" s="472"/>
      <c r="I50" s="472"/>
      <c r="J50" s="472"/>
      <c r="K50" s="472"/>
      <c r="L50" s="472"/>
      <c r="M50" s="472"/>
      <c r="N50" s="472"/>
      <c r="O50" s="480"/>
      <c r="P50" s="472"/>
      <c r="Q50" s="472"/>
      <c r="R50" s="472"/>
      <c r="S50" s="472"/>
      <c r="T50" s="472"/>
      <c r="U50" s="472"/>
      <c r="V50" s="472"/>
      <c r="W50" s="478" t="e">
        <f t="shared" si="9"/>
        <v>#DIV/0!</v>
      </c>
      <c r="X50" s="478" t="e">
        <f t="shared" si="10"/>
        <v>#DIV/0!</v>
      </c>
      <c r="Y50" s="479"/>
      <c r="Z50" s="475" t="str">
        <f t="shared" si="2"/>
        <v/>
      </c>
      <c r="AA50" s="378" t="str">
        <f t="shared" si="3"/>
        <v/>
      </c>
      <c r="AB50" s="379" t="str">
        <f t="shared" si="4"/>
        <v/>
      </c>
      <c r="AD50" s="377">
        <f t="shared" si="5"/>
        <v>0</v>
      </c>
      <c r="AE50" s="377">
        <f t="shared" si="6"/>
        <v>0</v>
      </c>
      <c r="AF50" s="377" t="e">
        <f t="shared" si="7"/>
        <v>#N/A</v>
      </c>
      <c r="AG50" s="377" t="e">
        <f t="shared" si="8"/>
        <v>#N/A</v>
      </c>
    </row>
    <row r="51" spans="1:33" s="512" customFormat="1" ht="30" customHeight="1" x14ac:dyDescent="0.25">
      <c r="A51" s="261"/>
      <c r="B51" s="373">
        <v>42</v>
      </c>
      <c r="C51" s="351"/>
      <c r="D51" s="312"/>
      <c r="E51" s="312"/>
      <c r="F51" s="124"/>
      <c r="G51" s="472"/>
      <c r="H51" s="472"/>
      <c r="I51" s="472"/>
      <c r="J51" s="472"/>
      <c r="K51" s="472"/>
      <c r="L51" s="472"/>
      <c r="M51" s="472"/>
      <c r="N51" s="472"/>
      <c r="O51" s="472"/>
      <c r="P51" s="472"/>
      <c r="Q51" s="472"/>
      <c r="R51" s="472"/>
      <c r="S51" s="472"/>
      <c r="T51" s="472"/>
      <c r="U51" s="472"/>
      <c r="V51" s="472"/>
      <c r="W51" s="478" t="e">
        <f t="shared" si="9"/>
        <v>#DIV/0!</v>
      </c>
      <c r="X51" s="478" t="e">
        <f t="shared" si="10"/>
        <v>#DIV/0!</v>
      </c>
      <c r="Y51" s="479"/>
      <c r="Z51" s="475" t="str">
        <f t="shared" si="2"/>
        <v/>
      </c>
      <c r="AA51" s="483" t="str">
        <f t="shared" si="3"/>
        <v/>
      </c>
      <c r="AB51" s="379" t="str">
        <f t="shared" si="4"/>
        <v/>
      </c>
      <c r="AD51" s="377">
        <f t="shared" si="5"/>
        <v>0</v>
      </c>
      <c r="AE51" s="377">
        <f t="shared" si="6"/>
        <v>0</v>
      </c>
      <c r="AF51" s="377" t="e">
        <f t="shared" si="7"/>
        <v>#N/A</v>
      </c>
      <c r="AG51" s="377" t="e">
        <f t="shared" si="8"/>
        <v>#N/A</v>
      </c>
    </row>
    <row r="52" spans="1:33" s="512" customFormat="1" ht="30" customHeight="1" x14ac:dyDescent="0.25">
      <c r="A52" s="261"/>
      <c r="B52" s="92"/>
      <c r="C52" s="137"/>
      <c r="D52" s="137"/>
      <c r="E52" s="461"/>
      <c r="F52" s="137"/>
      <c r="G52" s="462"/>
      <c r="H52" s="462"/>
      <c r="I52" s="462"/>
      <c r="J52" s="462"/>
      <c r="K52" s="462"/>
      <c r="L52" s="462"/>
      <c r="M52" s="462"/>
      <c r="N52" s="462"/>
      <c r="O52" s="462"/>
      <c r="P52" s="462"/>
      <c r="Q52" s="462"/>
      <c r="R52" s="462"/>
      <c r="S52" s="462"/>
      <c r="T52" s="462"/>
      <c r="U52" s="462"/>
      <c r="V52" s="462"/>
      <c r="W52" s="463"/>
      <c r="X52" s="463"/>
      <c r="Y52" s="464"/>
      <c r="Z52" s="465"/>
      <c r="AB52" s="331"/>
      <c r="AD52" s="376"/>
      <c r="AE52" s="376"/>
      <c r="AF52" s="376"/>
      <c r="AG52" s="376"/>
    </row>
    <row r="53" spans="1:33" x14ac:dyDescent="0.25">
      <c r="A53" s="261"/>
      <c r="B53" s="247"/>
      <c r="C53" s="247"/>
      <c r="D53" s="247"/>
      <c r="E53" s="247"/>
      <c r="F53" s="247"/>
      <c r="G53" s="247"/>
      <c r="H53" s="247"/>
      <c r="I53" s="247"/>
      <c r="J53" s="247"/>
      <c r="K53" s="247"/>
      <c r="L53" s="247"/>
      <c r="M53" s="247"/>
      <c r="N53" s="247"/>
      <c r="O53" s="247"/>
      <c r="P53" s="247"/>
      <c r="Q53" s="247"/>
      <c r="R53" s="247"/>
      <c r="S53" s="247"/>
      <c r="T53" s="247"/>
      <c r="U53" s="247"/>
      <c r="V53" s="247"/>
      <c r="W53" s="247"/>
      <c r="X53" s="247"/>
      <c r="Y53" s="247"/>
      <c r="Z53" s="247"/>
      <c r="AA53" s="482"/>
      <c r="AB53" s="247"/>
    </row>
    <row r="54" spans="1:33" ht="15.75" x14ac:dyDescent="0.25">
      <c r="A54" s="261"/>
      <c r="B54" s="247"/>
      <c r="C54" s="247"/>
      <c r="D54" s="247"/>
      <c r="E54" s="247"/>
      <c r="F54" s="247"/>
      <c r="G54" s="247"/>
      <c r="H54" s="247"/>
      <c r="I54" s="247"/>
      <c r="J54" s="247"/>
      <c r="K54" s="247"/>
      <c r="L54" s="247"/>
      <c r="M54" s="247"/>
      <c r="N54" s="247"/>
      <c r="O54" s="247"/>
      <c r="P54" s="247"/>
      <c r="Q54" s="247"/>
      <c r="R54" s="247"/>
      <c r="S54" s="247"/>
      <c r="T54" s="247"/>
      <c r="U54" s="249" t="s">
        <v>316</v>
      </c>
      <c r="V54" s="247"/>
      <c r="W54" s="247"/>
      <c r="X54" s="247"/>
      <c r="Y54" s="247"/>
      <c r="Z54" s="247"/>
      <c r="AB54" s="247"/>
    </row>
    <row r="55" spans="1:33" ht="15.75" x14ac:dyDescent="0.25">
      <c r="A55" s="261"/>
      <c r="B55" s="247"/>
      <c r="C55" s="247"/>
      <c r="D55" s="247"/>
      <c r="E55" s="247"/>
      <c r="F55" s="247"/>
      <c r="G55" s="247"/>
      <c r="H55" s="247"/>
      <c r="I55" s="247"/>
      <c r="J55" s="247"/>
      <c r="K55" s="247"/>
      <c r="L55" s="247"/>
      <c r="M55" s="247"/>
      <c r="N55" s="247"/>
      <c r="O55" s="247"/>
      <c r="P55" s="247"/>
      <c r="Q55" s="247"/>
      <c r="R55" s="247"/>
      <c r="S55" s="247"/>
      <c r="T55" s="247"/>
      <c r="U55" s="249" t="s">
        <v>116</v>
      </c>
      <c r="V55" s="247"/>
      <c r="W55" s="247"/>
      <c r="X55" s="247"/>
      <c r="Y55" s="247"/>
      <c r="Z55" s="247"/>
      <c r="AA55" s="247"/>
      <c r="AB55" s="247"/>
    </row>
    <row r="56" spans="1:33" x14ac:dyDescent="0.25">
      <c r="A56" s="261"/>
      <c r="B56" s="247"/>
      <c r="C56" s="247"/>
      <c r="D56" s="247"/>
      <c r="E56" s="247"/>
      <c r="F56" s="247"/>
      <c r="G56" s="247"/>
      <c r="H56" s="247"/>
      <c r="I56" s="247"/>
      <c r="J56" s="247"/>
      <c r="K56" s="247"/>
      <c r="L56" s="247"/>
      <c r="M56" s="247"/>
      <c r="N56" s="247"/>
      <c r="O56" s="247"/>
      <c r="P56" s="247"/>
      <c r="Q56" s="247"/>
      <c r="R56" s="247"/>
      <c r="S56" s="247"/>
      <c r="T56" s="247"/>
      <c r="U56" s="247"/>
      <c r="V56" s="247"/>
      <c r="W56" s="247"/>
      <c r="X56" s="247"/>
      <c r="Y56" s="247"/>
      <c r="Z56" s="247"/>
      <c r="AA56" s="247"/>
      <c r="AB56" s="247"/>
    </row>
    <row r="57" spans="1:33" x14ac:dyDescent="0.25">
      <c r="A57" s="261"/>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row>
    <row r="58" spans="1:33" x14ac:dyDescent="0.25">
      <c r="A58" s="261"/>
      <c r="B58" s="247"/>
      <c r="C58" s="247"/>
      <c r="D58" s="247"/>
      <c r="E58" s="247"/>
      <c r="F58" s="247"/>
      <c r="G58" s="247"/>
      <c r="H58" s="247"/>
      <c r="I58" s="247"/>
      <c r="J58" s="247"/>
      <c r="K58" s="247"/>
      <c r="L58" s="247"/>
      <c r="M58" s="247"/>
      <c r="N58" s="247"/>
      <c r="O58" s="247"/>
      <c r="P58" s="247"/>
      <c r="Q58" s="247"/>
      <c r="R58" s="247"/>
      <c r="S58" s="247"/>
      <c r="T58" s="247"/>
      <c r="U58" s="247"/>
      <c r="V58" s="247"/>
      <c r="W58" s="247"/>
      <c r="X58" s="247"/>
      <c r="Y58" s="247"/>
      <c r="Z58" s="247"/>
      <c r="AA58" s="247"/>
      <c r="AB58" s="247"/>
    </row>
    <row r="59" spans="1:33" ht="15.75" x14ac:dyDescent="0.25">
      <c r="A59" s="261"/>
      <c r="B59" s="247"/>
      <c r="C59" s="247"/>
      <c r="D59" s="247"/>
      <c r="E59" s="247"/>
      <c r="F59" s="247"/>
      <c r="G59" s="247"/>
      <c r="H59" s="247"/>
      <c r="I59" s="247"/>
      <c r="J59" s="247"/>
      <c r="K59" s="247"/>
      <c r="L59" s="247"/>
      <c r="M59" s="247"/>
      <c r="N59" s="247"/>
      <c r="O59" s="247"/>
      <c r="P59" s="247"/>
      <c r="Q59" s="247"/>
      <c r="R59" s="247"/>
      <c r="S59" s="247"/>
      <c r="T59" s="247"/>
      <c r="U59" s="466"/>
      <c r="V59" s="466"/>
      <c r="W59" s="466"/>
      <c r="X59" s="466"/>
      <c r="Y59" s="247"/>
      <c r="Z59" s="247"/>
      <c r="AA59" s="247"/>
      <c r="AB59" s="247"/>
    </row>
    <row r="60" spans="1:33" ht="15.75" x14ac:dyDescent="0.25">
      <c r="A60" s="261"/>
      <c r="B60" s="247"/>
      <c r="C60" s="247"/>
      <c r="D60" s="247"/>
      <c r="E60" s="247"/>
      <c r="F60" s="247"/>
      <c r="G60" s="247"/>
      <c r="H60" s="247"/>
      <c r="I60" s="247"/>
      <c r="J60" s="247"/>
      <c r="K60" s="247"/>
      <c r="L60" s="247"/>
      <c r="M60" s="247"/>
      <c r="N60" s="247"/>
      <c r="O60" s="247"/>
      <c r="P60" s="247"/>
      <c r="Q60" s="247"/>
      <c r="R60" s="247"/>
      <c r="S60" s="247"/>
      <c r="T60" s="247"/>
      <c r="U60" s="248" t="s">
        <v>161</v>
      </c>
      <c r="V60" s="247"/>
      <c r="W60" s="247"/>
      <c r="X60" s="247"/>
      <c r="Y60" s="247"/>
      <c r="Z60" s="247"/>
      <c r="AA60" s="247"/>
      <c r="AB60" s="247"/>
    </row>
    <row r="61" spans="1:33" ht="15.75" thickBot="1" x14ac:dyDescent="0.3">
      <c r="A61" s="261"/>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row>
    <row r="62" spans="1:33" ht="18.75" customHeight="1" thickBot="1" x14ac:dyDescent="0.3">
      <c r="A62" s="261"/>
      <c r="B62" s="32"/>
      <c r="C62" s="33"/>
      <c r="D62" s="33"/>
      <c r="E62" s="32"/>
      <c r="F62" s="32"/>
      <c r="G62" s="239" t="s">
        <v>18</v>
      </c>
      <c r="H62" s="240" t="s">
        <v>118</v>
      </c>
      <c r="I62" s="467" t="s">
        <v>240</v>
      </c>
      <c r="J62" s="468"/>
      <c r="K62" s="468"/>
      <c r="L62" s="468"/>
      <c r="M62" s="468"/>
      <c r="N62" s="468"/>
      <c r="O62" s="468"/>
      <c r="P62" s="468"/>
      <c r="Q62" s="468"/>
      <c r="R62" s="468"/>
      <c r="S62" s="468"/>
      <c r="T62" s="468"/>
      <c r="U62" s="468"/>
      <c r="V62" s="469"/>
      <c r="W62" s="912" t="s">
        <v>315</v>
      </c>
      <c r="X62" s="32"/>
      <c r="Y62" s="32"/>
      <c r="Z62" s="33"/>
      <c r="AA62" s="32"/>
      <c r="AB62" s="32"/>
    </row>
    <row r="63" spans="1:33" ht="18.75" customHeight="1" x14ac:dyDescent="0.25">
      <c r="A63" s="261"/>
      <c r="B63" s="32"/>
      <c r="C63" s="185" t="s">
        <v>139</v>
      </c>
      <c r="D63" s="33"/>
      <c r="E63" s="32"/>
      <c r="F63" s="915" t="s">
        <v>134</v>
      </c>
      <c r="G63" s="231">
        <v>1</v>
      </c>
      <c r="H63" s="356" t="s">
        <v>119</v>
      </c>
      <c r="I63" s="931" t="s">
        <v>516</v>
      </c>
      <c r="J63" s="932"/>
      <c r="K63" s="932"/>
      <c r="L63" s="932"/>
      <c r="M63" s="932"/>
      <c r="N63" s="932"/>
      <c r="O63" s="932"/>
      <c r="P63" s="932"/>
      <c r="Q63" s="932"/>
      <c r="R63" s="932"/>
      <c r="S63" s="932"/>
      <c r="T63" s="932"/>
      <c r="U63" s="932"/>
      <c r="V63" s="933"/>
      <c r="W63" s="913"/>
      <c r="X63" s="32"/>
      <c r="Y63" s="32"/>
      <c r="Z63" s="33"/>
      <c r="AA63" s="32"/>
      <c r="AB63" s="32"/>
    </row>
    <row r="64" spans="1:33" ht="18.75" customHeight="1" x14ac:dyDescent="0.25">
      <c r="A64" s="261"/>
      <c r="B64" s="32"/>
      <c r="C64" s="187" t="s">
        <v>146</v>
      </c>
      <c r="D64" s="187"/>
      <c r="E64" s="32"/>
      <c r="F64" s="916"/>
      <c r="G64" s="232">
        <v>2</v>
      </c>
      <c r="H64" s="357" t="s">
        <v>120</v>
      </c>
      <c r="I64" s="924" t="s">
        <v>517</v>
      </c>
      <c r="J64" s="925"/>
      <c r="K64" s="925"/>
      <c r="L64" s="925"/>
      <c r="M64" s="925"/>
      <c r="N64" s="925"/>
      <c r="O64" s="925"/>
      <c r="P64" s="925"/>
      <c r="Q64" s="925"/>
      <c r="R64" s="925"/>
      <c r="S64" s="925"/>
      <c r="T64" s="925"/>
      <c r="U64" s="925"/>
      <c r="V64" s="926"/>
      <c r="W64" s="913"/>
      <c r="X64" s="32"/>
      <c r="Y64" s="32"/>
      <c r="Z64" s="33"/>
      <c r="AA64" s="32"/>
      <c r="AB64" s="32"/>
    </row>
    <row r="65" spans="1:28" ht="18.75" customHeight="1" x14ac:dyDescent="0.25">
      <c r="A65" s="261"/>
      <c r="B65" s="32"/>
      <c r="C65" s="187" t="s">
        <v>147</v>
      </c>
      <c r="D65" s="187"/>
      <c r="E65" s="32"/>
      <c r="F65" s="916"/>
      <c r="G65" s="232">
        <v>3</v>
      </c>
      <c r="H65" s="358" t="s">
        <v>121</v>
      </c>
      <c r="I65" s="924" t="s">
        <v>518</v>
      </c>
      <c r="J65" s="925"/>
      <c r="K65" s="925"/>
      <c r="L65" s="925"/>
      <c r="M65" s="925"/>
      <c r="N65" s="925"/>
      <c r="O65" s="925"/>
      <c r="P65" s="925"/>
      <c r="Q65" s="925"/>
      <c r="R65" s="925"/>
      <c r="S65" s="925"/>
      <c r="T65" s="925"/>
      <c r="U65" s="925"/>
      <c r="V65" s="926"/>
      <c r="W65" s="913"/>
      <c r="X65" s="32"/>
      <c r="Y65" s="32"/>
      <c r="Z65" s="33"/>
      <c r="AA65" s="32"/>
      <c r="AB65" s="32"/>
    </row>
    <row r="66" spans="1:28" ht="18.75" customHeight="1" x14ac:dyDescent="0.25">
      <c r="A66" s="261"/>
      <c r="B66" s="32"/>
      <c r="C66" s="215" t="s">
        <v>115</v>
      </c>
      <c r="D66" s="187"/>
      <c r="E66" s="32"/>
      <c r="F66" s="916"/>
      <c r="G66" s="232">
        <v>4</v>
      </c>
      <c r="H66" s="357" t="s">
        <v>122</v>
      </c>
      <c r="I66" s="924"/>
      <c r="J66" s="925"/>
      <c r="K66" s="925"/>
      <c r="L66" s="925"/>
      <c r="M66" s="925"/>
      <c r="N66" s="925"/>
      <c r="O66" s="925"/>
      <c r="P66" s="925"/>
      <c r="Q66" s="925"/>
      <c r="R66" s="925"/>
      <c r="S66" s="925"/>
      <c r="T66" s="925"/>
      <c r="U66" s="925"/>
      <c r="V66" s="926"/>
      <c r="W66" s="913"/>
      <c r="X66" s="32"/>
      <c r="Y66" s="32"/>
      <c r="Z66" s="33"/>
      <c r="AA66" s="32"/>
      <c r="AB66" s="32"/>
    </row>
    <row r="67" spans="1:28" ht="18.75" customHeight="1" x14ac:dyDescent="0.25">
      <c r="A67" s="261"/>
      <c r="B67" s="32"/>
      <c r="C67" s="32"/>
      <c r="D67" s="32"/>
      <c r="E67" s="32"/>
      <c r="F67" s="916"/>
      <c r="G67" s="232">
        <v>5</v>
      </c>
      <c r="H67" s="358" t="s">
        <v>123</v>
      </c>
      <c r="I67" s="924"/>
      <c r="J67" s="925"/>
      <c r="K67" s="925"/>
      <c r="L67" s="925"/>
      <c r="M67" s="925"/>
      <c r="N67" s="925"/>
      <c r="O67" s="925"/>
      <c r="P67" s="925"/>
      <c r="Q67" s="925"/>
      <c r="R67" s="925"/>
      <c r="S67" s="925"/>
      <c r="T67" s="925"/>
      <c r="U67" s="925"/>
      <c r="V67" s="926"/>
      <c r="W67" s="913"/>
      <c r="X67" s="32"/>
      <c r="Y67" s="32"/>
      <c r="Z67" s="33"/>
      <c r="AA67" s="32"/>
      <c r="AB67" s="32"/>
    </row>
    <row r="68" spans="1:28" ht="18.75" customHeight="1" x14ac:dyDescent="0.25">
      <c r="A68" s="261"/>
      <c r="B68" s="32"/>
      <c r="C68" s="32"/>
      <c r="D68" s="32"/>
      <c r="E68" s="32"/>
      <c r="F68" s="916"/>
      <c r="G68" s="232">
        <v>6</v>
      </c>
      <c r="H68" s="357" t="s">
        <v>124</v>
      </c>
      <c r="I68" s="924"/>
      <c r="J68" s="925"/>
      <c r="K68" s="925"/>
      <c r="L68" s="925"/>
      <c r="M68" s="925"/>
      <c r="N68" s="925"/>
      <c r="O68" s="925"/>
      <c r="P68" s="925"/>
      <c r="Q68" s="925"/>
      <c r="R68" s="925"/>
      <c r="S68" s="925"/>
      <c r="T68" s="925"/>
      <c r="U68" s="925"/>
      <c r="V68" s="926"/>
      <c r="W68" s="913"/>
      <c r="X68" s="32"/>
      <c r="Y68" s="32"/>
      <c r="Z68" s="33"/>
      <c r="AA68" s="32"/>
      <c r="AB68" s="32"/>
    </row>
    <row r="69" spans="1:28" ht="18.75" customHeight="1" x14ac:dyDescent="0.25">
      <c r="A69" s="261"/>
      <c r="B69" s="32"/>
      <c r="C69" s="32"/>
      <c r="D69" s="32"/>
      <c r="E69" s="32"/>
      <c r="F69" s="916"/>
      <c r="G69" s="232">
        <v>7</v>
      </c>
      <c r="H69" s="358" t="s">
        <v>125</v>
      </c>
      <c r="I69" s="924"/>
      <c r="J69" s="925"/>
      <c r="K69" s="925"/>
      <c r="L69" s="925"/>
      <c r="M69" s="925"/>
      <c r="N69" s="925"/>
      <c r="O69" s="925"/>
      <c r="P69" s="925"/>
      <c r="Q69" s="925"/>
      <c r="R69" s="925"/>
      <c r="S69" s="925"/>
      <c r="T69" s="925"/>
      <c r="U69" s="925"/>
      <c r="V69" s="926"/>
      <c r="W69" s="913"/>
      <c r="X69" s="32"/>
      <c r="Y69" s="32"/>
      <c r="Z69" s="33"/>
      <c r="AA69" s="32"/>
      <c r="AB69" s="32"/>
    </row>
    <row r="70" spans="1:28" ht="18.75" customHeight="1" thickBot="1" x14ac:dyDescent="0.3">
      <c r="A70" s="261"/>
      <c r="B70" s="32"/>
      <c r="C70" s="32"/>
      <c r="D70" s="32"/>
      <c r="E70" s="32"/>
      <c r="F70" s="917"/>
      <c r="G70" s="233">
        <v>8</v>
      </c>
      <c r="H70" s="359" t="s">
        <v>126</v>
      </c>
      <c r="I70" s="927"/>
      <c r="J70" s="928"/>
      <c r="K70" s="928"/>
      <c r="L70" s="928"/>
      <c r="M70" s="928"/>
      <c r="N70" s="928"/>
      <c r="O70" s="928"/>
      <c r="P70" s="928"/>
      <c r="Q70" s="928"/>
      <c r="R70" s="928"/>
      <c r="S70" s="928"/>
      <c r="T70" s="928"/>
      <c r="U70" s="928"/>
      <c r="V70" s="929"/>
      <c r="W70" s="914"/>
      <c r="X70" s="32"/>
      <c r="Y70" s="32"/>
      <c r="Z70" s="33"/>
      <c r="AA70" s="32"/>
      <c r="AB70" s="32"/>
    </row>
    <row r="71" spans="1:28" x14ac:dyDescent="0.25">
      <c r="B71" s="4"/>
      <c r="C71" s="4"/>
      <c r="D71" s="4"/>
      <c r="E71" s="4"/>
      <c r="F71" s="4"/>
      <c r="G71" s="6"/>
      <c r="H71" s="6"/>
      <c r="I71" s="6"/>
      <c r="J71" s="6"/>
      <c r="K71" s="6"/>
      <c r="L71" s="6"/>
      <c r="M71" s="4"/>
      <c r="N71" s="4"/>
      <c r="O71" s="4"/>
      <c r="P71" s="4"/>
      <c r="Q71" s="4"/>
      <c r="R71" s="4"/>
      <c r="S71" s="4"/>
      <c r="T71" s="4"/>
      <c r="U71" s="4"/>
      <c r="V71" s="4"/>
      <c r="W71" s="4"/>
      <c r="X71" s="4"/>
      <c r="Y71" s="4"/>
      <c r="Z71" s="6"/>
      <c r="AA71" s="4"/>
      <c r="AB71" s="4"/>
    </row>
  </sheetData>
  <sheetProtection autoFilter="0"/>
  <autoFilter ref="E8:E51" xr:uid="{00000000-0009-0000-0000-000028000000}"/>
  <mergeCells count="24">
    <mergeCell ref="Z7:Z8"/>
    <mergeCell ref="AA7:AA8"/>
    <mergeCell ref="AB7:AB8"/>
    <mergeCell ref="W62:W70"/>
    <mergeCell ref="F63:F70"/>
    <mergeCell ref="I63:V63"/>
    <mergeCell ref="I64:V64"/>
    <mergeCell ref="I65:V65"/>
    <mergeCell ref="I66:V66"/>
    <mergeCell ref="I67:V67"/>
    <mergeCell ref="I68:V68"/>
    <mergeCell ref="I69:V69"/>
    <mergeCell ref="I70:V70"/>
    <mergeCell ref="O7:V7"/>
    <mergeCell ref="E2:E3"/>
    <mergeCell ref="G2:AB2"/>
    <mergeCell ref="G3:AB3"/>
    <mergeCell ref="G4:AB4"/>
    <mergeCell ref="G5:AB5"/>
    <mergeCell ref="B7:B8"/>
    <mergeCell ref="C7:C8"/>
    <mergeCell ref="D7:D8"/>
    <mergeCell ref="E7:E8"/>
    <mergeCell ref="G7:N7"/>
  </mergeCells>
  <conditionalFormatting sqref="Y51 B11:B49 C41:E51 B10:F10 F41:F49 Y37:Y49 W10:X51 AA10:AB51 AD10:AG51 C11:F40">
    <cfRule type="expression" dxfId="54" priority="7">
      <formula>AND($B10&lt;&gt;"",$B11="")</formula>
    </cfRule>
    <cfRule type="expression" dxfId="53" priority="8">
      <formula>$B10=""</formula>
    </cfRule>
  </conditionalFormatting>
  <conditionalFormatting sqref="AA11:AA51">
    <cfRule type="expression" dxfId="52" priority="9">
      <formula>AND($B10&lt;&gt;"",$B11="")</formula>
    </cfRule>
  </conditionalFormatting>
  <conditionalFormatting sqref="G52:V52">
    <cfRule type="expression" dxfId="51" priority="6">
      <formula>COUNTIF($G52:$N52,G52)&gt;1</formula>
    </cfRule>
  </conditionalFormatting>
  <conditionalFormatting sqref="B51 B52:Z52 AB52">
    <cfRule type="expression" dxfId="50" priority="10">
      <formula>AND($B51&lt;&gt;"",$B53="")</formula>
    </cfRule>
    <cfRule type="expression" dxfId="49" priority="11">
      <formula>$B51=""</formula>
    </cfRule>
  </conditionalFormatting>
  <conditionalFormatting sqref="AD52:AG52">
    <cfRule type="expression" dxfId="48" priority="12">
      <formula>AND($B51&lt;&gt;"",$B53="")</formula>
    </cfRule>
    <cfRule type="expression" dxfId="47" priority="13">
      <formula>$B51=""</formula>
    </cfRule>
  </conditionalFormatting>
  <conditionalFormatting sqref="B50 F50:F51 Y50">
    <cfRule type="expression" dxfId="46" priority="14">
      <formula>AND($B50&lt;&gt;"",#REF!="")</formula>
    </cfRule>
    <cfRule type="expression" dxfId="45" priority="15">
      <formula>$B50=""</formula>
    </cfRule>
  </conditionalFormatting>
  <conditionalFormatting sqref="G33:V51 R10:V32">
    <cfRule type="cellIs" dxfId="44" priority="4" operator="lessThan">
      <formula>76</formula>
    </cfRule>
  </conditionalFormatting>
  <conditionalFormatting sqref="Z10:Z51">
    <cfRule type="cellIs" dxfId="43" priority="3" operator="lessThan">
      <formula>76</formula>
    </cfRule>
  </conditionalFormatting>
  <conditionalFormatting sqref="G10:Q32">
    <cfRule type="cellIs" dxfId="42" priority="2" operator="lessThan">
      <formula>76</formula>
    </cfRule>
  </conditionalFormatting>
  <conditionalFormatting sqref="Z10:Z32">
    <cfRule type="cellIs" dxfId="41" priority="1" operator="lessThan">
      <formula>76</formula>
    </cfRule>
  </conditionalFormatting>
  <dataValidations count="6">
    <dataValidation allowBlank="1" showInputMessage="1" showErrorMessage="1" prompt="Bobot Nilai" sqref="W6:Y6" xr:uid="{00000000-0002-0000-2800-000000000000}"/>
    <dataValidation allowBlank="1" showInputMessage="1" showErrorMessage="1" prompt="Mohon diisi Bobot Nilai" sqref="Y8 W8" xr:uid="{00000000-0002-0000-2800-000001000000}"/>
    <dataValidation allowBlank="1" showInputMessage="1" showErrorMessage="1" prompt="Mohon diisi Bobot Nilai. Jika tidak Melakukan penilaian Sumatif silahkan tulis Bobot Nilai 0" sqref="X8" xr:uid="{00000000-0002-0000-2800-000002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37:H52 I33:N52" xr:uid="{00000000-0002-0000-2800-000003000000}">
      <formula1>AND(G33&gt;0,G33&lt;=101,COUNTIF($G33:$N33,G33)=1)</formula1>
    </dataValidation>
    <dataValidation type="custom" allowBlank="1" showInputMessage="1" showErrorMessage="1" error="Ada nilai yang sama Bro!" prompt="JIKA ADA NILAI SUMATIF YANG SAMA, MAKA NILAI SUMATIF YG LAIN DITAMBAH angka 1-4 dibelakang koma. Misalnya 82 dan 82,2" sqref="T10:V52 O37:S52" xr:uid="{00000000-0002-0000-2800-000004000000}">
      <formula1>AND(O10&gt;0,O10&lt;=101,COUNTIF($O10:$V10,O10)=1)</formula1>
    </dataValidation>
    <dataValidation type="whole" allowBlank="1" showInputMessage="1" showErrorMessage="1" errorTitle="Petunjuk" error="Nilai 0-100" prompt="Isikan Nilai Sumatif Akhir Semester Siswa" sqref="Y37:Y52" xr:uid="{00000000-0002-0000-2800-000005000000}">
      <formula1>0</formula1>
      <formula2>100</formula2>
    </dataValidation>
  </dataValidations>
  <hyperlinks>
    <hyperlink ref="W62:W70" location="AKA!G9" display="          KEMBALI KE ATAS" xr:uid="{00000000-0004-0000-2800-000000000000}"/>
    <hyperlink ref="E5" location="AKA!I62" display="KLIK DISINI UNTUK MENULIS TUJUAN PEMBELAJARAN" xr:uid="{00000000-0004-0000-2800-000001000000}"/>
  </hyperlinks>
  <printOptions horizontalCentered="1"/>
  <pageMargins left="0.15748031496062992" right="0.11811023622047245" top="0.98425196850393704" bottom="0.31496062992125984" header="0.31496062992125984" footer="0.15748031496062992"/>
  <pageSetup paperSize="10000" scale="70" orientation="landscape" horizontalDpi="0" verticalDpi="0"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AI71"/>
  <sheetViews>
    <sheetView zoomScaleNormal="100" workbookViewId="0">
      <pane xSplit="6" ySplit="8" topLeftCell="G54" activePane="bottomRight" state="frozen"/>
      <selection pane="topRight" activeCell="G1" sqref="G1"/>
      <selection pane="bottomLeft" activeCell="A8" sqref="A8"/>
      <selection pane="bottomRight" activeCell="O26" sqref="O26"/>
    </sheetView>
  </sheetViews>
  <sheetFormatPr defaultColWidth="9.140625" defaultRowHeight="15" x14ac:dyDescent="0.25"/>
  <cols>
    <col min="1" max="1" width="1.7109375" style="7" customWidth="1"/>
    <col min="2" max="2" width="3.85546875" style="7" customWidth="1"/>
    <col min="3" max="3" width="5.7109375" style="7" customWidth="1"/>
    <col min="4" max="4" width="13.5703125" style="7" customWidth="1"/>
    <col min="5" max="5" width="30.42578125" style="7" customWidth="1"/>
    <col min="6" max="22" width="4" style="7" customWidth="1"/>
    <col min="23" max="25" width="5.28515625" style="7" customWidth="1"/>
    <col min="26" max="26" width="6.42578125" style="7" customWidth="1"/>
    <col min="27" max="28" width="36.7109375" style="7" customWidth="1"/>
    <col min="29" max="29" width="5.7109375" style="7" customWidth="1"/>
    <col min="30" max="16384" width="9.140625" style="7"/>
  </cols>
  <sheetData>
    <row r="1" spans="1:35" x14ac:dyDescent="0.25">
      <c r="A1" s="260"/>
      <c r="B1" s="260"/>
      <c r="C1" s="260"/>
      <c r="D1" s="260"/>
      <c r="E1" s="260"/>
      <c r="F1" s="260"/>
      <c r="G1" s="260"/>
      <c r="H1" s="260"/>
      <c r="I1" s="260"/>
      <c r="J1" s="260"/>
      <c r="K1" s="260"/>
      <c r="L1" s="260"/>
      <c r="M1" s="260"/>
      <c r="N1" s="260"/>
      <c r="O1" s="260"/>
      <c r="P1" s="260"/>
      <c r="Q1" s="260"/>
      <c r="R1" s="260"/>
      <c r="S1" s="260"/>
      <c r="T1" s="260"/>
      <c r="U1" s="260"/>
      <c r="V1" s="260"/>
      <c r="W1" s="260"/>
      <c r="X1" s="260"/>
      <c r="Y1" s="260"/>
      <c r="Z1" s="260"/>
      <c r="AA1" s="260"/>
      <c r="AB1" s="260"/>
    </row>
    <row r="2" spans="1:35" ht="28.5" customHeight="1" x14ac:dyDescent="0.25">
      <c r="A2" s="261"/>
      <c r="B2" s="485"/>
      <c r="C2" s="486"/>
      <c r="D2" s="486"/>
      <c r="E2" s="901" t="s">
        <v>309</v>
      </c>
      <c r="F2" s="487"/>
      <c r="G2" s="903" t="s">
        <v>279</v>
      </c>
      <c r="H2" s="903"/>
      <c r="I2" s="903"/>
      <c r="J2" s="903"/>
      <c r="K2" s="903"/>
      <c r="L2" s="903"/>
      <c r="M2" s="903"/>
      <c r="N2" s="903"/>
      <c r="O2" s="903"/>
      <c r="P2" s="903"/>
      <c r="Q2" s="903"/>
      <c r="R2" s="903"/>
      <c r="S2" s="903"/>
      <c r="T2" s="903"/>
      <c r="U2" s="903"/>
      <c r="V2" s="903"/>
      <c r="W2" s="903"/>
      <c r="X2" s="903"/>
      <c r="Y2" s="903"/>
      <c r="Z2" s="903"/>
      <c r="AA2" s="903"/>
      <c r="AB2" s="904"/>
    </row>
    <row r="3" spans="1:35" ht="21" thickBot="1" x14ac:dyDescent="0.3">
      <c r="A3" s="261"/>
      <c r="B3" s="488"/>
      <c r="C3" s="489"/>
      <c r="D3" s="489"/>
      <c r="E3" s="902"/>
      <c r="F3" s="454"/>
      <c r="G3" s="905" t="str">
        <f>Data!C20</f>
        <v>2024 / 2025</v>
      </c>
      <c r="H3" s="905"/>
      <c r="I3" s="905"/>
      <c r="J3" s="905"/>
      <c r="K3" s="905"/>
      <c r="L3" s="905"/>
      <c r="M3" s="905"/>
      <c r="N3" s="905"/>
      <c r="O3" s="905"/>
      <c r="P3" s="905"/>
      <c r="Q3" s="905"/>
      <c r="R3" s="905"/>
      <c r="S3" s="905"/>
      <c r="T3" s="905"/>
      <c r="U3" s="905"/>
      <c r="V3" s="905"/>
      <c r="W3" s="905"/>
      <c r="X3" s="905"/>
      <c r="Y3" s="905"/>
      <c r="Z3" s="905"/>
      <c r="AA3" s="905"/>
      <c r="AB3" s="906"/>
    </row>
    <row r="4" spans="1:35" ht="34.5" thickBot="1" x14ac:dyDescent="0.3">
      <c r="A4" s="261"/>
      <c r="B4" s="490"/>
      <c r="C4" s="491"/>
      <c r="D4" s="491"/>
      <c r="E4" s="455" t="s">
        <v>310</v>
      </c>
      <c r="F4" s="456"/>
      <c r="G4" s="907" t="str">
        <f>Menu!B12</f>
        <v>Informatika</v>
      </c>
      <c r="H4" s="907"/>
      <c r="I4" s="907"/>
      <c r="J4" s="907"/>
      <c r="K4" s="907"/>
      <c r="L4" s="907"/>
      <c r="M4" s="907"/>
      <c r="N4" s="907"/>
      <c r="O4" s="907"/>
      <c r="P4" s="907"/>
      <c r="Q4" s="907"/>
      <c r="R4" s="907"/>
      <c r="S4" s="907"/>
      <c r="T4" s="907"/>
      <c r="U4" s="907"/>
      <c r="V4" s="907"/>
      <c r="W4" s="907"/>
      <c r="X4" s="907"/>
      <c r="Y4" s="907"/>
      <c r="Z4" s="907"/>
      <c r="AA4" s="907"/>
      <c r="AB4" s="908"/>
    </row>
    <row r="5" spans="1:35" ht="34.5" customHeight="1" thickBot="1" x14ac:dyDescent="0.3">
      <c r="A5" s="261"/>
      <c r="B5" s="492"/>
      <c r="C5" s="493"/>
      <c r="D5" s="494"/>
      <c r="E5" s="457" t="s">
        <v>311</v>
      </c>
      <c r="F5" s="458"/>
      <c r="G5" s="905" t="s">
        <v>452</v>
      </c>
      <c r="H5" s="905"/>
      <c r="I5" s="905"/>
      <c r="J5" s="905"/>
      <c r="K5" s="905"/>
      <c r="L5" s="905"/>
      <c r="M5" s="905"/>
      <c r="N5" s="905"/>
      <c r="O5" s="905"/>
      <c r="P5" s="905"/>
      <c r="Q5" s="905"/>
      <c r="R5" s="905"/>
      <c r="S5" s="905"/>
      <c r="T5" s="905"/>
      <c r="U5" s="905"/>
      <c r="V5" s="905"/>
      <c r="W5" s="905"/>
      <c r="X5" s="905"/>
      <c r="Y5" s="905"/>
      <c r="Z5" s="905"/>
      <c r="AA5" s="905"/>
      <c r="AB5" s="906"/>
    </row>
    <row r="6" spans="1:35" s="179" customFormat="1" ht="20.25" x14ac:dyDescent="0.25">
      <c r="A6" s="261"/>
      <c r="B6" s="495"/>
      <c r="C6" s="496"/>
      <c r="D6" s="496"/>
      <c r="E6" s="496"/>
      <c r="F6" s="496"/>
      <c r="G6" s="497">
        <f t="shared" ref="G6:L6" si="0">IF(COUNT(G10:G51)&gt;0,1,"")</f>
        <v>1</v>
      </c>
      <c r="H6" s="497">
        <f t="shared" si="0"/>
        <v>1</v>
      </c>
      <c r="I6" s="497" t="str">
        <f t="shared" si="0"/>
        <v/>
      </c>
      <c r="J6" s="497" t="str">
        <f t="shared" si="0"/>
        <v/>
      </c>
      <c r="K6" s="497" t="str">
        <f t="shared" si="0"/>
        <v/>
      </c>
      <c r="L6" s="497" t="str">
        <f t="shared" si="0"/>
        <v/>
      </c>
      <c r="M6" s="497"/>
      <c r="N6" s="497"/>
      <c r="O6" s="497">
        <f t="shared" ref="O6:T6" si="1">IF(COUNT(O10:O51)&gt;0,1,"")</f>
        <v>1</v>
      </c>
      <c r="P6" s="497">
        <f t="shared" si="1"/>
        <v>1</v>
      </c>
      <c r="Q6" s="497" t="str">
        <f t="shared" si="1"/>
        <v/>
      </c>
      <c r="R6" s="497" t="str">
        <f t="shared" si="1"/>
        <v/>
      </c>
      <c r="S6" s="497" t="str">
        <f t="shared" si="1"/>
        <v/>
      </c>
      <c r="T6" s="497" t="str">
        <f t="shared" si="1"/>
        <v/>
      </c>
      <c r="U6" s="497"/>
      <c r="V6" s="497"/>
      <c r="W6" s="498">
        <f>SUM(G6:N6)</f>
        <v>2</v>
      </c>
      <c r="X6" s="498">
        <f>SUM(O6:V6)</f>
        <v>2</v>
      </c>
      <c r="Y6" s="498">
        <f>SUM(W8:Y8)</f>
        <v>3</v>
      </c>
      <c r="Z6" s="499"/>
      <c r="AA6" s="499"/>
      <c r="AB6" s="500"/>
    </row>
    <row r="7" spans="1:35" ht="33" customHeight="1" thickBot="1" x14ac:dyDescent="0.3">
      <c r="A7" s="261"/>
      <c r="B7" s="899" t="s">
        <v>0</v>
      </c>
      <c r="C7" s="899" t="s">
        <v>68</v>
      </c>
      <c r="D7" s="899" t="s">
        <v>69</v>
      </c>
      <c r="E7" s="899" t="s">
        <v>1</v>
      </c>
      <c r="F7" s="513" t="s">
        <v>14</v>
      </c>
      <c r="G7" s="900" t="s">
        <v>134</v>
      </c>
      <c r="H7" s="900"/>
      <c r="I7" s="900"/>
      <c r="J7" s="900"/>
      <c r="K7" s="900"/>
      <c r="L7" s="900"/>
      <c r="M7" s="900"/>
      <c r="N7" s="900"/>
      <c r="O7" s="930" t="s">
        <v>135</v>
      </c>
      <c r="P7" s="930"/>
      <c r="Q7" s="930"/>
      <c r="R7" s="930"/>
      <c r="S7" s="930"/>
      <c r="T7" s="930"/>
      <c r="U7" s="930"/>
      <c r="V7" s="930"/>
      <c r="W7" s="504" t="s">
        <v>312</v>
      </c>
      <c r="X7" s="504" t="s">
        <v>313</v>
      </c>
      <c r="Y7" s="504" t="s">
        <v>314</v>
      </c>
      <c r="Z7" s="909" t="s">
        <v>80</v>
      </c>
      <c r="AA7" s="910" t="s">
        <v>144</v>
      </c>
      <c r="AB7" s="911" t="s">
        <v>145</v>
      </c>
    </row>
    <row r="8" spans="1:35" ht="15.75" thickBot="1" x14ac:dyDescent="0.3">
      <c r="A8" s="261"/>
      <c r="B8" s="899"/>
      <c r="C8" s="899"/>
      <c r="D8" s="899"/>
      <c r="E8" s="899"/>
      <c r="F8" s="505"/>
      <c r="G8" s="506" t="str">
        <f>H63</f>
        <v>TP-1</v>
      </c>
      <c r="H8" s="506" t="str">
        <f>H64</f>
        <v>TP-2</v>
      </c>
      <c r="I8" s="506" t="str">
        <f>H65</f>
        <v>TP-3</v>
      </c>
      <c r="J8" s="506" t="str">
        <f>H66</f>
        <v>TP-4</v>
      </c>
      <c r="K8" s="506" t="str">
        <f>H67</f>
        <v>TP-5</v>
      </c>
      <c r="L8" s="506" t="str">
        <f>H68</f>
        <v>TP-6</v>
      </c>
      <c r="M8" s="506" t="str">
        <f>H69</f>
        <v>TP-7</v>
      </c>
      <c r="N8" s="506" t="str">
        <f>H70</f>
        <v>TP-8</v>
      </c>
      <c r="O8" s="507" t="s">
        <v>148</v>
      </c>
      <c r="P8" s="507" t="s">
        <v>149</v>
      </c>
      <c r="Q8" s="507" t="s">
        <v>150</v>
      </c>
      <c r="R8" s="507" t="s">
        <v>151</v>
      </c>
      <c r="S8" s="507" t="s">
        <v>152</v>
      </c>
      <c r="T8" s="507" t="s">
        <v>153</v>
      </c>
      <c r="U8" s="507" t="s">
        <v>154</v>
      </c>
      <c r="V8" s="507" t="s">
        <v>155</v>
      </c>
      <c r="W8" s="508">
        <v>1</v>
      </c>
      <c r="X8" s="508">
        <v>1</v>
      </c>
      <c r="Y8" s="508">
        <v>1</v>
      </c>
      <c r="Z8" s="909"/>
      <c r="AA8" s="910"/>
      <c r="AB8" s="911"/>
      <c r="AD8" s="459"/>
      <c r="AE8" s="459"/>
      <c r="AF8" s="459"/>
      <c r="AG8" s="459"/>
    </row>
    <row r="9" spans="1:35" ht="15.75" thickBot="1" x14ac:dyDescent="0.3">
      <c r="A9" s="261"/>
      <c r="B9" s="549">
        <v>1</v>
      </c>
      <c r="C9" s="549">
        <v>2</v>
      </c>
      <c r="D9" s="549">
        <v>3</v>
      </c>
      <c r="E9" s="549">
        <v>4</v>
      </c>
      <c r="F9" s="549">
        <v>5</v>
      </c>
      <c r="G9" s="587">
        <v>6</v>
      </c>
      <c r="H9" s="587">
        <v>7</v>
      </c>
      <c r="I9" s="587">
        <v>8</v>
      </c>
      <c r="J9" s="587">
        <v>9</v>
      </c>
      <c r="K9" s="587">
        <v>10</v>
      </c>
      <c r="L9" s="587">
        <v>11</v>
      </c>
      <c r="M9" s="587">
        <v>12</v>
      </c>
      <c r="N9" s="587">
        <v>13</v>
      </c>
      <c r="O9" s="587">
        <v>14</v>
      </c>
      <c r="P9" s="587">
        <v>15</v>
      </c>
      <c r="Q9" s="549">
        <v>16</v>
      </c>
      <c r="R9" s="549">
        <v>17</v>
      </c>
      <c r="S9" s="549">
        <v>18</v>
      </c>
      <c r="T9" s="549">
        <v>19</v>
      </c>
      <c r="U9" s="549">
        <v>20</v>
      </c>
      <c r="V9" s="549">
        <v>21</v>
      </c>
      <c r="W9" s="549">
        <v>22</v>
      </c>
      <c r="X9" s="549">
        <v>23</v>
      </c>
      <c r="Y9" s="587">
        <v>24</v>
      </c>
      <c r="Z9" s="549">
        <v>25</v>
      </c>
      <c r="AA9" s="549">
        <v>26</v>
      </c>
      <c r="AB9" s="549">
        <v>27</v>
      </c>
      <c r="AD9" s="383" t="s">
        <v>129</v>
      </c>
      <c r="AE9" s="383" t="s">
        <v>130</v>
      </c>
      <c r="AF9" s="509" t="s">
        <v>3</v>
      </c>
      <c r="AG9" s="460"/>
    </row>
    <row r="10" spans="1:35" ht="30" customHeight="1" x14ac:dyDescent="0.25">
      <c r="A10" s="261"/>
      <c r="B10" s="373">
        <v>1</v>
      </c>
      <c r="C10" s="351">
        <f>Data!F5</f>
        <v>2111</v>
      </c>
      <c r="D10" s="374" t="str">
        <f>Data!G5</f>
        <v>3109336136</v>
      </c>
      <c r="E10" s="374" t="str">
        <f>Data!H5</f>
        <v>AGA ALBANI ZAMIR</v>
      </c>
      <c r="F10" s="585" t="str">
        <f>Data!I5</f>
        <v>L</v>
      </c>
      <c r="G10" s="588">
        <v>77</v>
      </c>
      <c r="H10" s="588">
        <v>90</v>
      </c>
      <c r="I10" s="582"/>
      <c r="J10" s="582"/>
      <c r="K10" s="582"/>
      <c r="L10" s="582"/>
      <c r="M10" s="582"/>
      <c r="N10" s="582"/>
      <c r="O10" s="588">
        <v>78</v>
      </c>
      <c r="P10" s="592">
        <v>65</v>
      </c>
      <c r="Q10" s="502"/>
      <c r="R10" s="501"/>
      <c r="S10" s="501"/>
      <c r="T10" s="477"/>
      <c r="U10" s="477"/>
      <c r="V10" s="477"/>
      <c r="W10" s="478">
        <f>AVERAGE(G10:N10)</f>
        <v>83.5</v>
      </c>
      <c r="X10" s="590">
        <f>AVERAGE(O10:V10)</f>
        <v>71.5</v>
      </c>
      <c r="Y10" s="588">
        <v>73</v>
      </c>
      <c r="Z10" s="475">
        <f t="shared" ref="Z10:Z51" si="2">IFERROR(IF(OR(X10="",Y10=""),"",ROUND(((W10*$W$8)+(X10*$X$8)+(Y10*$Y$8))/$Y$6,0)),"")</f>
        <v>76</v>
      </c>
      <c r="AA10" s="378" t="str">
        <f t="shared" ref="AA10:AA51" si="3">IFERROR("Menunjukkan penguasaan"&amp; " dalam "&amp;(VLOOKUP(AF10,$G$63:$I$70,3)),"")</f>
        <v>Menunjukkan penguasaan dalam menggunakan analisis data.</v>
      </c>
      <c r="AB10" s="379" t="str">
        <f t="shared" ref="AB10:AB51" si="4">IFERROR("Perlu bantuan dalam "&amp;(VLOOKUP(AG10,$G$63:$I$70,3)),"")</f>
        <v>Perlu bantuan dalam memahami Algoritma pemrograman.</v>
      </c>
      <c r="AD10" s="377">
        <f t="shared" ref="AD10:AD51" si="5">MAX(G10:N10)</f>
        <v>90</v>
      </c>
      <c r="AE10" s="377">
        <f t="shared" ref="AE10:AE51" si="6">MIN(G10:N10)</f>
        <v>77</v>
      </c>
      <c r="AF10" s="377">
        <f t="shared" ref="AF10:AF51" si="7">MATCH(AD10,G10:N10,0)</f>
        <v>2</v>
      </c>
      <c r="AG10" s="377">
        <f t="shared" ref="AG10:AG51" si="8">MATCH(AE10,G10:N10,0)</f>
        <v>1</v>
      </c>
      <c r="AI10" s="484"/>
    </row>
    <row r="11" spans="1:35" ht="30" customHeight="1" x14ac:dyDescent="0.25">
      <c r="A11" s="261"/>
      <c r="B11" s="373">
        <v>2</v>
      </c>
      <c r="C11" s="124">
        <f>Data!F6</f>
        <v>2100</v>
      </c>
      <c r="D11" s="154" t="str">
        <f>Data!G6</f>
        <v>0108954708</v>
      </c>
      <c r="E11" s="154" t="str">
        <f>Data!H6</f>
        <v>AKBAR FIRLY MAULANA</v>
      </c>
      <c r="F11" s="586" t="str">
        <f>Data!I6</f>
        <v>L</v>
      </c>
      <c r="G11" s="588">
        <v>76</v>
      </c>
      <c r="H11" s="588">
        <v>90</v>
      </c>
      <c r="I11" s="582"/>
      <c r="J11" s="582"/>
      <c r="K11" s="582"/>
      <c r="L11" s="582"/>
      <c r="M11" s="582"/>
      <c r="N11" s="582"/>
      <c r="O11" s="592">
        <v>78</v>
      </c>
      <c r="P11" s="588">
        <v>76</v>
      </c>
      <c r="Q11" s="473"/>
      <c r="R11" s="471"/>
      <c r="S11" s="471"/>
      <c r="T11" s="472"/>
      <c r="U11" s="472"/>
      <c r="V11" s="472"/>
      <c r="W11" s="474">
        <f t="shared" ref="W11:W51" si="9">AVERAGE(G11:N11)</f>
        <v>83</v>
      </c>
      <c r="X11" s="591">
        <f t="shared" ref="X11:X51" si="10">AVERAGE(O11:V11)</f>
        <v>77</v>
      </c>
      <c r="Y11" s="588">
        <v>71</v>
      </c>
      <c r="Z11" s="475">
        <f t="shared" si="2"/>
        <v>77</v>
      </c>
      <c r="AA11" s="378" t="str">
        <f t="shared" si="3"/>
        <v>Menunjukkan penguasaan dalam menggunakan analisis data.</v>
      </c>
      <c r="AB11" s="379" t="str">
        <f t="shared" si="4"/>
        <v>Perlu bantuan dalam memahami Algoritma pemrograman.</v>
      </c>
      <c r="AD11" s="377">
        <f t="shared" si="5"/>
        <v>90</v>
      </c>
      <c r="AE11" s="377">
        <f t="shared" si="6"/>
        <v>76</v>
      </c>
      <c r="AF11" s="377">
        <f t="shared" si="7"/>
        <v>2</v>
      </c>
      <c r="AG11" s="377">
        <f t="shared" si="8"/>
        <v>1</v>
      </c>
      <c r="AI11" s="484"/>
    </row>
    <row r="12" spans="1:35" ht="30" customHeight="1" x14ac:dyDescent="0.25">
      <c r="A12" s="261"/>
      <c r="B12" s="373">
        <v>3</v>
      </c>
      <c r="C12" s="124">
        <f>Data!F7</f>
        <v>2085</v>
      </c>
      <c r="D12" s="154" t="str">
        <f>Data!G7</f>
        <v>0093911821</v>
      </c>
      <c r="E12" s="154" t="str">
        <f>Data!H7</f>
        <v>ALVINO EWALDO</v>
      </c>
      <c r="F12" s="586" t="str">
        <f>Data!I7</f>
        <v>L</v>
      </c>
      <c r="G12" s="588">
        <v>80</v>
      </c>
      <c r="H12" s="588">
        <v>90</v>
      </c>
      <c r="I12" s="582"/>
      <c r="J12" s="582"/>
      <c r="K12" s="582"/>
      <c r="L12" s="582"/>
      <c r="M12" s="582"/>
      <c r="N12" s="582"/>
      <c r="O12" s="592">
        <v>85</v>
      </c>
      <c r="P12" s="592">
        <v>80</v>
      </c>
      <c r="Q12" s="473"/>
      <c r="R12" s="471"/>
      <c r="S12" s="471"/>
      <c r="T12" s="472"/>
      <c r="U12" s="472"/>
      <c r="V12" s="472"/>
      <c r="W12" s="474">
        <f t="shared" si="9"/>
        <v>85</v>
      </c>
      <c r="X12" s="591">
        <f t="shared" si="10"/>
        <v>82.5</v>
      </c>
      <c r="Y12" s="588">
        <v>60</v>
      </c>
      <c r="Z12" s="475">
        <f t="shared" si="2"/>
        <v>76</v>
      </c>
      <c r="AA12" s="378" t="str">
        <f t="shared" si="3"/>
        <v>Menunjukkan penguasaan dalam menggunakan analisis data.</v>
      </c>
      <c r="AB12" s="379" t="str">
        <f t="shared" si="4"/>
        <v>Perlu bantuan dalam memahami Algoritma pemrograman.</v>
      </c>
      <c r="AD12" s="377">
        <f t="shared" si="5"/>
        <v>90</v>
      </c>
      <c r="AE12" s="377">
        <f t="shared" si="6"/>
        <v>80</v>
      </c>
      <c r="AF12" s="377">
        <f t="shared" si="7"/>
        <v>2</v>
      </c>
      <c r="AG12" s="377">
        <f t="shared" si="8"/>
        <v>1</v>
      </c>
      <c r="AI12" s="484"/>
    </row>
    <row r="13" spans="1:35" ht="30" customHeight="1" x14ac:dyDescent="0.25">
      <c r="A13" s="261"/>
      <c r="B13" s="373">
        <v>4</v>
      </c>
      <c r="C13" s="124">
        <f>Data!F8</f>
        <v>2075</v>
      </c>
      <c r="D13" s="154" t="str">
        <f>Data!G8</f>
        <v>0098772064</v>
      </c>
      <c r="E13" s="154" t="str">
        <f>Data!H8</f>
        <v>AURA SUCI RAMADHANI</v>
      </c>
      <c r="F13" s="586" t="str">
        <f>Data!I8</f>
        <v>P</v>
      </c>
      <c r="G13" s="588">
        <v>80</v>
      </c>
      <c r="H13" s="588">
        <v>90</v>
      </c>
      <c r="I13" s="582"/>
      <c r="J13" s="582"/>
      <c r="K13" s="582"/>
      <c r="L13" s="582"/>
      <c r="M13" s="582"/>
      <c r="N13" s="582"/>
      <c r="O13" s="592">
        <v>60</v>
      </c>
      <c r="P13" s="592">
        <v>75</v>
      </c>
      <c r="Q13" s="473"/>
      <c r="R13" s="471"/>
      <c r="S13" s="471"/>
      <c r="T13" s="472"/>
      <c r="U13" s="472"/>
      <c r="V13" s="472"/>
      <c r="W13" s="474">
        <f t="shared" si="9"/>
        <v>85</v>
      </c>
      <c r="X13" s="591">
        <f t="shared" si="10"/>
        <v>67.5</v>
      </c>
      <c r="Y13" s="588">
        <v>75</v>
      </c>
      <c r="Z13" s="475">
        <f t="shared" si="2"/>
        <v>76</v>
      </c>
      <c r="AA13" s="378" t="str">
        <f t="shared" si="3"/>
        <v>Menunjukkan penguasaan dalam menggunakan analisis data.</v>
      </c>
      <c r="AB13" s="379" t="str">
        <f t="shared" si="4"/>
        <v>Perlu bantuan dalam memahami Algoritma pemrograman.</v>
      </c>
      <c r="AD13" s="377">
        <f t="shared" si="5"/>
        <v>90</v>
      </c>
      <c r="AE13" s="377">
        <f t="shared" si="6"/>
        <v>80</v>
      </c>
      <c r="AF13" s="377">
        <f t="shared" si="7"/>
        <v>2</v>
      </c>
      <c r="AG13" s="377">
        <f t="shared" si="8"/>
        <v>1</v>
      </c>
      <c r="AI13" s="484"/>
    </row>
    <row r="14" spans="1:35" ht="30" customHeight="1" x14ac:dyDescent="0.25">
      <c r="A14" s="261"/>
      <c r="B14" s="373">
        <v>5</v>
      </c>
      <c r="C14" s="124">
        <f>Data!F9</f>
        <v>2086</v>
      </c>
      <c r="D14" s="154" t="str">
        <f>Data!G9</f>
        <v>0103867888</v>
      </c>
      <c r="E14" s="154" t="str">
        <f>Data!H9</f>
        <v>AYU SAFNA</v>
      </c>
      <c r="F14" s="586" t="str">
        <f>Data!I9</f>
        <v>P</v>
      </c>
      <c r="G14" s="588">
        <v>78</v>
      </c>
      <c r="H14" s="588">
        <v>90</v>
      </c>
      <c r="I14" s="582"/>
      <c r="J14" s="582"/>
      <c r="K14" s="582"/>
      <c r="L14" s="582"/>
      <c r="M14" s="582"/>
      <c r="N14" s="582"/>
      <c r="O14" s="592">
        <v>75</v>
      </c>
      <c r="P14" s="588">
        <v>76</v>
      </c>
      <c r="Q14" s="473"/>
      <c r="R14" s="471"/>
      <c r="S14" s="471"/>
      <c r="T14" s="472"/>
      <c r="U14" s="472"/>
      <c r="V14" s="472"/>
      <c r="W14" s="474">
        <f t="shared" si="9"/>
        <v>84</v>
      </c>
      <c r="X14" s="591">
        <f t="shared" si="10"/>
        <v>75.5</v>
      </c>
      <c r="Y14" s="588">
        <v>74</v>
      </c>
      <c r="Z14" s="475">
        <f t="shared" si="2"/>
        <v>78</v>
      </c>
      <c r="AA14" s="378" t="str">
        <f t="shared" si="3"/>
        <v>Menunjukkan penguasaan dalam menggunakan analisis data.</v>
      </c>
      <c r="AB14" s="379" t="str">
        <f t="shared" si="4"/>
        <v>Perlu bantuan dalam memahami Algoritma pemrograman.</v>
      </c>
      <c r="AD14" s="377">
        <f t="shared" si="5"/>
        <v>90</v>
      </c>
      <c r="AE14" s="377">
        <f t="shared" si="6"/>
        <v>78</v>
      </c>
      <c r="AF14" s="377">
        <f t="shared" si="7"/>
        <v>2</v>
      </c>
      <c r="AG14" s="377">
        <f t="shared" si="8"/>
        <v>1</v>
      </c>
    </row>
    <row r="15" spans="1:35" ht="30" customHeight="1" x14ac:dyDescent="0.25">
      <c r="A15" s="261"/>
      <c r="B15" s="373">
        <v>6</v>
      </c>
      <c r="C15" s="124">
        <f>Data!F10</f>
        <v>2089</v>
      </c>
      <c r="D15" s="154" t="str">
        <f>Data!G10</f>
        <v>3098656100</v>
      </c>
      <c r="E15" s="154" t="str">
        <f>Data!H10</f>
        <v>DEWI AYU NURHALIZA</v>
      </c>
      <c r="F15" s="586" t="str">
        <f>Data!I10</f>
        <v>P</v>
      </c>
      <c r="G15" s="588">
        <v>80</v>
      </c>
      <c r="H15" s="588">
        <v>90</v>
      </c>
      <c r="I15" s="582"/>
      <c r="J15" s="582"/>
      <c r="K15" s="582"/>
      <c r="L15" s="582"/>
      <c r="M15" s="582"/>
      <c r="N15" s="582"/>
      <c r="O15" s="592">
        <v>67</v>
      </c>
      <c r="P15" s="588">
        <v>76</v>
      </c>
      <c r="Q15" s="473"/>
      <c r="R15" s="471"/>
      <c r="S15" s="471"/>
      <c r="T15" s="472"/>
      <c r="U15" s="472"/>
      <c r="V15" s="472"/>
      <c r="W15" s="474">
        <f t="shared" si="9"/>
        <v>85</v>
      </c>
      <c r="X15" s="591">
        <f t="shared" si="10"/>
        <v>71.5</v>
      </c>
      <c r="Y15" s="588">
        <v>70</v>
      </c>
      <c r="Z15" s="475">
        <f t="shared" si="2"/>
        <v>76</v>
      </c>
      <c r="AA15" s="378" t="str">
        <f t="shared" si="3"/>
        <v>Menunjukkan penguasaan dalam menggunakan analisis data.</v>
      </c>
      <c r="AB15" s="379" t="str">
        <f t="shared" si="4"/>
        <v>Perlu bantuan dalam memahami Algoritma pemrograman.</v>
      </c>
      <c r="AD15" s="377">
        <f t="shared" si="5"/>
        <v>90</v>
      </c>
      <c r="AE15" s="377">
        <f t="shared" si="6"/>
        <v>80</v>
      </c>
      <c r="AF15" s="377">
        <f t="shared" si="7"/>
        <v>2</v>
      </c>
      <c r="AG15" s="377">
        <f t="shared" si="8"/>
        <v>1</v>
      </c>
    </row>
    <row r="16" spans="1:35" ht="30" customHeight="1" x14ac:dyDescent="0.25">
      <c r="A16" s="261"/>
      <c r="B16" s="373">
        <v>7</v>
      </c>
      <c r="C16" s="124">
        <f>Data!F11</f>
        <v>2115</v>
      </c>
      <c r="D16" s="154" t="str">
        <f>Data!G11</f>
        <v>0105966564</v>
      </c>
      <c r="E16" s="154" t="str">
        <f>Data!H11</f>
        <v xml:space="preserve">FADLY ARYA PUTRA </v>
      </c>
      <c r="F16" s="586" t="str">
        <f>Data!I11</f>
        <v>L</v>
      </c>
      <c r="G16" s="588">
        <v>76</v>
      </c>
      <c r="H16" s="588">
        <v>90</v>
      </c>
      <c r="I16" s="582"/>
      <c r="J16" s="582"/>
      <c r="K16" s="582"/>
      <c r="L16" s="582"/>
      <c r="M16" s="582"/>
      <c r="N16" s="582"/>
      <c r="O16" s="588">
        <v>76</v>
      </c>
      <c r="P16" s="592">
        <v>64</v>
      </c>
      <c r="Q16" s="473"/>
      <c r="R16" s="471"/>
      <c r="S16" s="471"/>
      <c r="T16" s="472"/>
      <c r="U16" s="472"/>
      <c r="V16" s="472"/>
      <c r="W16" s="474">
        <f t="shared" si="9"/>
        <v>83</v>
      </c>
      <c r="X16" s="591">
        <f t="shared" si="10"/>
        <v>70</v>
      </c>
      <c r="Y16" s="588">
        <v>76</v>
      </c>
      <c r="Z16" s="475">
        <f t="shared" si="2"/>
        <v>76</v>
      </c>
      <c r="AA16" s="378" t="str">
        <f t="shared" si="3"/>
        <v>Menunjukkan penguasaan dalam menggunakan analisis data.</v>
      </c>
      <c r="AB16" s="379" t="str">
        <f t="shared" si="4"/>
        <v>Perlu bantuan dalam memahami Algoritma pemrograman.</v>
      </c>
      <c r="AD16" s="377">
        <f t="shared" si="5"/>
        <v>90</v>
      </c>
      <c r="AE16" s="377">
        <f t="shared" si="6"/>
        <v>76</v>
      </c>
      <c r="AF16" s="377">
        <f t="shared" si="7"/>
        <v>2</v>
      </c>
      <c r="AG16" s="377">
        <f t="shared" si="8"/>
        <v>1</v>
      </c>
    </row>
    <row r="17" spans="1:33" ht="30" customHeight="1" x14ac:dyDescent="0.25">
      <c r="A17" s="261"/>
      <c r="B17" s="373">
        <v>8</v>
      </c>
      <c r="C17" s="124">
        <f>Data!F12</f>
        <v>2082</v>
      </c>
      <c r="D17" s="154" t="str">
        <f>Data!G12</f>
        <v>3092203012</v>
      </c>
      <c r="E17" s="154" t="str">
        <f>Data!H12</f>
        <v>ILHAM MAULANA</v>
      </c>
      <c r="F17" s="586" t="str">
        <f>Data!I12</f>
        <v>L</v>
      </c>
      <c r="G17" s="588">
        <v>76</v>
      </c>
      <c r="H17" s="588">
        <v>90</v>
      </c>
      <c r="I17" s="582"/>
      <c r="J17" s="582"/>
      <c r="K17" s="582"/>
      <c r="L17" s="582"/>
      <c r="M17" s="582"/>
      <c r="N17" s="582"/>
      <c r="O17" s="592">
        <v>66</v>
      </c>
      <c r="P17" s="592">
        <v>75</v>
      </c>
      <c r="Q17" s="473"/>
      <c r="R17" s="471"/>
      <c r="S17" s="471"/>
      <c r="T17" s="472"/>
      <c r="U17" s="472"/>
      <c r="V17" s="472"/>
      <c r="W17" s="474">
        <f t="shared" si="9"/>
        <v>83</v>
      </c>
      <c r="X17" s="591">
        <f t="shared" si="10"/>
        <v>70.5</v>
      </c>
      <c r="Y17" s="588">
        <v>75</v>
      </c>
      <c r="Z17" s="475">
        <f t="shared" si="2"/>
        <v>76</v>
      </c>
      <c r="AA17" s="378" t="str">
        <f t="shared" si="3"/>
        <v>Menunjukkan penguasaan dalam menggunakan analisis data.</v>
      </c>
      <c r="AB17" s="379" t="str">
        <f t="shared" si="4"/>
        <v>Perlu bantuan dalam memahami Algoritma pemrograman.</v>
      </c>
      <c r="AD17" s="377">
        <f t="shared" si="5"/>
        <v>90</v>
      </c>
      <c r="AE17" s="377">
        <f t="shared" si="6"/>
        <v>76</v>
      </c>
      <c r="AF17" s="377">
        <f t="shared" si="7"/>
        <v>2</v>
      </c>
      <c r="AG17" s="377">
        <f t="shared" si="8"/>
        <v>1</v>
      </c>
    </row>
    <row r="18" spans="1:33" ht="30" customHeight="1" x14ac:dyDescent="0.25">
      <c r="A18" s="261"/>
      <c r="B18" s="373">
        <v>9</v>
      </c>
      <c r="C18" s="124">
        <f>Data!F13</f>
        <v>2088</v>
      </c>
      <c r="D18" s="154" t="str">
        <f>Data!G13</f>
        <v>3106632526</v>
      </c>
      <c r="E18" s="154" t="str">
        <f>Data!H13</f>
        <v>INDAH VIOLAFITRA</v>
      </c>
      <c r="F18" s="586" t="str">
        <f>Data!I13</f>
        <v>P</v>
      </c>
      <c r="G18" s="588">
        <v>77</v>
      </c>
      <c r="H18" s="588">
        <v>90</v>
      </c>
      <c r="I18" s="582"/>
      <c r="J18" s="582"/>
      <c r="K18" s="582"/>
      <c r="L18" s="582"/>
      <c r="M18" s="582"/>
      <c r="N18" s="582"/>
      <c r="O18" s="588">
        <v>76</v>
      </c>
      <c r="P18" s="588">
        <v>87</v>
      </c>
      <c r="Q18" s="473"/>
      <c r="R18" s="471"/>
      <c r="S18" s="471"/>
      <c r="T18" s="472"/>
      <c r="U18" s="472"/>
      <c r="V18" s="472"/>
      <c r="W18" s="474">
        <f t="shared" si="9"/>
        <v>83.5</v>
      </c>
      <c r="X18" s="591">
        <f t="shared" si="10"/>
        <v>81.5</v>
      </c>
      <c r="Y18" s="588">
        <v>67</v>
      </c>
      <c r="Z18" s="475">
        <f t="shared" si="2"/>
        <v>77</v>
      </c>
      <c r="AA18" s="378" t="str">
        <f t="shared" si="3"/>
        <v>Menunjukkan penguasaan dalam menggunakan analisis data.</v>
      </c>
      <c r="AB18" s="379" t="str">
        <f t="shared" si="4"/>
        <v>Perlu bantuan dalam memahami Algoritma pemrograman.</v>
      </c>
      <c r="AD18" s="377">
        <f t="shared" si="5"/>
        <v>90</v>
      </c>
      <c r="AE18" s="377">
        <f t="shared" si="6"/>
        <v>77</v>
      </c>
      <c r="AF18" s="377">
        <f t="shared" si="7"/>
        <v>2</v>
      </c>
      <c r="AG18" s="377">
        <f t="shared" si="8"/>
        <v>1</v>
      </c>
    </row>
    <row r="19" spans="1:33" ht="30" customHeight="1" x14ac:dyDescent="0.25">
      <c r="A19" s="261"/>
      <c r="B19" s="373">
        <v>10</v>
      </c>
      <c r="C19" s="124">
        <f>Data!F14</f>
        <v>2109</v>
      </c>
      <c r="D19" s="154" t="str">
        <f>Data!G14</f>
        <v>3092608052</v>
      </c>
      <c r="E19" s="154" t="str">
        <f>Data!H14</f>
        <v>KEVIN FAHREZI</v>
      </c>
      <c r="F19" s="586" t="str">
        <f>Data!I14</f>
        <v>L</v>
      </c>
      <c r="G19" s="588">
        <v>76</v>
      </c>
      <c r="H19" s="588">
        <v>90</v>
      </c>
      <c r="I19" s="582"/>
      <c r="J19" s="582"/>
      <c r="K19" s="582"/>
      <c r="L19" s="582"/>
      <c r="M19" s="582"/>
      <c r="N19" s="582"/>
      <c r="O19" s="588">
        <v>78</v>
      </c>
      <c r="P19" s="592">
        <v>70</v>
      </c>
      <c r="Q19" s="473"/>
      <c r="R19" s="471"/>
      <c r="S19" s="471"/>
      <c r="T19" s="472"/>
      <c r="U19" s="472"/>
      <c r="V19" s="472"/>
      <c r="W19" s="474">
        <f t="shared" si="9"/>
        <v>83</v>
      </c>
      <c r="X19" s="591">
        <f t="shared" si="10"/>
        <v>74</v>
      </c>
      <c r="Y19" s="588">
        <v>70</v>
      </c>
      <c r="Z19" s="475">
        <f t="shared" si="2"/>
        <v>76</v>
      </c>
      <c r="AA19" s="378" t="str">
        <f t="shared" si="3"/>
        <v>Menunjukkan penguasaan dalam menggunakan analisis data.</v>
      </c>
      <c r="AB19" s="379" t="str">
        <f t="shared" si="4"/>
        <v>Perlu bantuan dalam memahami Algoritma pemrograman.</v>
      </c>
      <c r="AD19" s="377">
        <f t="shared" si="5"/>
        <v>90</v>
      </c>
      <c r="AE19" s="377">
        <f t="shared" si="6"/>
        <v>76</v>
      </c>
      <c r="AF19" s="377">
        <f t="shared" si="7"/>
        <v>2</v>
      </c>
      <c r="AG19" s="377">
        <f t="shared" si="8"/>
        <v>1</v>
      </c>
    </row>
    <row r="20" spans="1:33" ht="30" customHeight="1" x14ac:dyDescent="0.25">
      <c r="A20" s="261"/>
      <c r="B20" s="373">
        <v>11</v>
      </c>
      <c r="C20" s="124">
        <f>Data!F15</f>
        <v>2096</v>
      </c>
      <c r="D20" s="154" t="str">
        <f>Data!G15</f>
        <v>0107523037</v>
      </c>
      <c r="E20" s="154" t="str">
        <f>Data!H15</f>
        <v>M. IZAM AZMI</v>
      </c>
      <c r="F20" s="586" t="str">
        <f>Data!I15</f>
        <v>L</v>
      </c>
      <c r="G20" s="588">
        <v>76</v>
      </c>
      <c r="H20" s="588">
        <v>90</v>
      </c>
      <c r="I20" s="582"/>
      <c r="J20" s="582"/>
      <c r="K20" s="582"/>
      <c r="L20" s="582"/>
      <c r="M20" s="582"/>
      <c r="N20" s="582"/>
      <c r="O20" s="588">
        <v>76</v>
      </c>
      <c r="P20" s="588">
        <v>78</v>
      </c>
      <c r="Q20" s="473"/>
      <c r="R20" s="471"/>
      <c r="S20" s="471"/>
      <c r="T20" s="472"/>
      <c r="U20" s="472"/>
      <c r="V20" s="472"/>
      <c r="W20" s="474">
        <f t="shared" si="9"/>
        <v>83</v>
      </c>
      <c r="X20" s="591">
        <f t="shared" si="10"/>
        <v>77</v>
      </c>
      <c r="Y20" s="588">
        <v>76</v>
      </c>
      <c r="Z20" s="475">
        <f t="shared" si="2"/>
        <v>79</v>
      </c>
      <c r="AA20" s="378" t="str">
        <f t="shared" si="3"/>
        <v>Menunjukkan penguasaan dalam menggunakan analisis data.</v>
      </c>
      <c r="AB20" s="379" t="str">
        <f t="shared" si="4"/>
        <v>Perlu bantuan dalam memahami Algoritma pemrograman.</v>
      </c>
      <c r="AD20" s="377">
        <f t="shared" si="5"/>
        <v>90</v>
      </c>
      <c r="AE20" s="377">
        <f t="shared" si="6"/>
        <v>76</v>
      </c>
      <c r="AF20" s="377">
        <f t="shared" si="7"/>
        <v>2</v>
      </c>
      <c r="AG20" s="377">
        <f t="shared" si="8"/>
        <v>1</v>
      </c>
    </row>
    <row r="21" spans="1:33" ht="30" customHeight="1" x14ac:dyDescent="0.25">
      <c r="A21" s="261"/>
      <c r="B21" s="373">
        <v>12</v>
      </c>
      <c r="C21" s="124">
        <f>Data!F16</f>
        <v>2102</v>
      </c>
      <c r="D21" s="154" t="str">
        <f>Data!G16</f>
        <v>0104675982</v>
      </c>
      <c r="E21" s="154" t="str">
        <f>Data!H16</f>
        <v>M. RAFFY MAULA DANNY</v>
      </c>
      <c r="F21" s="586" t="str">
        <f>Data!I16</f>
        <v>L</v>
      </c>
      <c r="G21" s="588">
        <v>76</v>
      </c>
      <c r="H21" s="588">
        <v>90</v>
      </c>
      <c r="I21" s="582"/>
      <c r="J21" s="582"/>
      <c r="K21" s="582"/>
      <c r="L21" s="582"/>
      <c r="M21" s="582"/>
      <c r="N21" s="582"/>
      <c r="O21" s="592">
        <v>75</v>
      </c>
      <c r="P21" s="592">
        <v>75</v>
      </c>
      <c r="Q21" s="473"/>
      <c r="R21" s="471"/>
      <c r="S21" s="471"/>
      <c r="T21" s="472"/>
      <c r="U21" s="472"/>
      <c r="V21" s="472"/>
      <c r="W21" s="474">
        <f t="shared" si="9"/>
        <v>83</v>
      </c>
      <c r="X21" s="591">
        <f t="shared" si="10"/>
        <v>75</v>
      </c>
      <c r="Y21" s="588">
        <v>71</v>
      </c>
      <c r="Z21" s="475">
        <f t="shared" si="2"/>
        <v>76</v>
      </c>
      <c r="AA21" s="378" t="str">
        <f t="shared" si="3"/>
        <v>Menunjukkan penguasaan dalam menggunakan analisis data.</v>
      </c>
      <c r="AB21" s="379" t="str">
        <f t="shared" si="4"/>
        <v>Perlu bantuan dalam memahami Algoritma pemrograman.</v>
      </c>
      <c r="AD21" s="377">
        <f t="shared" si="5"/>
        <v>90</v>
      </c>
      <c r="AE21" s="377">
        <f t="shared" si="6"/>
        <v>76</v>
      </c>
      <c r="AF21" s="377">
        <f t="shared" si="7"/>
        <v>2</v>
      </c>
      <c r="AG21" s="377">
        <f t="shared" si="8"/>
        <v>1</v>
      </c>
    </row>
    <row r="22" spans="1:33" ht="30" customHeight="1" x14ac:dyDescent="0.25">
      <c r="A22" s="261"/>
      <c r="B22" s="373">
        <v>13</v>
      </c>
      <c r="C22" s="124">
        <f>Data!F17</f>
        <v>2090</v>
      </c>
      <c r="D22" s="154" t="str">
        <f>Data!G17</f>
        <v>3090477421</v>
      </c>
      <c r="E22" s="154" t="str">
        <f>Data!H17</f>
        <v>MARWAH RIANA</v>
      </c>
      <c r="F22" s="586" t="str">
        <f>Data!I17</f>
        <v>P</v>
      </c>
      <c r="G22" s="588">
        <v>77</v>
      </c>
      <c r="H22" s="588">
        <v>90</v>
      </c>
      <c r="I22" s="582"/>
      <c r="J22" s="582"/>
      <c r="K22" s="582"/>
      <c r="L22" s="582"/>
      <c r="M22" s="582"/>
      <c r="N22" s="582"/>
      <c r="O22" s="592">
        <v>71</v>
      </c>
      <c r="P22" s="588">
        <v>77</v>
      </c>
      <c r="Q22" s="473"/>
      <c r="R22" s="471"/>
      <c r="S22" s="471"/>
      <c r="T22" s="472"/>
      <c r="U22" s="472"/>
      <c r="V22" s="472"/>
      <c r="W22" s="474">
        <f t="shared" si="9"/>
        <v>83.5</v>
      </c>
      <c r="X22" s="591">
        <f t="shared" si="10"/>
        <v>74</v>
      </c>
      <c r="Y22" s="588">
        <v>71</v>
      </c>
      <c r="Z22" s="475">
        <f t="shared" si="2"/>
        <v>76</v>
      </c>
      <c r="AA22" s="378" t="str">
        <f t="shared" si="3"/>
        <v>Menunjukkan penguasaan dalam menggunakan analisis data.</v>
      </c>
      <c r="AB22" s="379" t="str">
        <f t="shared" si="4"/>
        <v>Perlu bantuan dalam memahami Algoritma pemrograman.</v>
      </c>
      <c r="AD22" s="377">
        <f t="shared" si="5"/>
        <v>90</v>
      </c>
      <c r="AE22" s="377">
        <f t="shared" si="6"/>
        <v>77</v>
      </c>
      <c r="AF22" s="377">
        <f t="shared" si="7"/>
        <v>2</v>
      </c>
      <c r="AG22" s="377">
        <f t="shared" si="8"/>
        <v>1</v>
      </c>
    </row>
    <row r="23" spans="1:33" ht="30" customHeight="1" x14ac:dyDescent="0.25">
      <c r="A23" s="261"/>
      <c r="B23" s="373">
        <v>14</v>
      </c>
      <c r="C23" s="124">
        <f>Data!F18</f>
        <v>2105</v>
      </c>
      <c r="D23" s="154" t="str">
        <f>Data!G18</f>
        <v>3086284599</v>
      </c>
      <c r="E23" s="154" t="str">
        <f>Data!H18</f>
        <v>MUH. SYIFA' BAYU AJI</v>
      </c>
      <c r="F23" s="586" t="str">
        <f>Data!I18</f>
        <v>L</v>
      </c>
      <c r="G23" s="588">
        <v>76</v>
      </c>
      <c r="H23" s="588">
        <v>90</v>
      </c>
      <c r="I23" s="582"/>
      <c r="J23" s="582"/>
      <c r="K23" s="582"/>
      <c r="L23" s="582"/>
      <c r="M23" s="582"/>
      <c r="N23" s="582"/>
      <c r="O23" s="592">
        <v>73</v>
      </c>
      <c r="P23" s="592">
        <v>75</v>
      </c>
      <c r="Q23" s="473"/>
      <c r="R23" s="471"/>
      <c r="S23" s="471"/>
      <c r="T23" s="472"/>
      <c r="U23" s="472"/>
      <c r="V23" s="472"/>
      <c r="W23" s="474">
        <f t="shared" si="9"/>
        <v>83</v>
      </c>
      <c r="X23" s="591">
        <f t="shared" si="10"/>
        <v>74</v>
      </c>
      <c r="Y23" s="588">
        <v>71</v>
      </c>
      <c r="Z23" s="475">
        <f t="shared" si="2"/>
        <v>76</v>
      </c>
      <c r="AA23" s="378" t="str">
        <f t="shared" si="3"/>
        <v>Menunjukkan penguasaan dalam menggunakan analisis data.</v>
      </c>
      <c r="AB23" s="379" t="str">
        <f t="shared" si="4"/>
        <v>Perlu bantuan dalam memahami Algoritma pemrograman.</v>
      </c>
      <c r="AD23" s="377">
        <f t="shared" si="5"/>
        <v>90</v>
      </c>
      <c r="AE23" s="377">
        <f t="shared" si="6"/>
        <v>76</v>
      </c>
      <c r="AF23" s="377">
        <f t="shared" si="7"/>
        <v>2</v>
      </c>
      <c r="AG23" s="377">
        <f t="shared" si="8"/>
        <v>1</v>
      </c>
    </row>
    <row r="24" spans="1:33" ht="30" customHeight="1" x14ac:dyDescent="0.25">
      <c r="A24" s="261"/>
      <c r="B24" s="373">
        <v>15</v>
      </c>
      <c r="C24" s="124">
        <f>Data!F19</f>
        <v>2079</v>
      </c>
      <c r="D24" s="154" t="str">
        <f>Data!G19</f>
        <v>0102646736</v>
      </c>
      <c r="E24" s="154" t="str">
        <f>Data!H19</f>
        <v>MUHAMMAD FATIKHUL ILMI</v>
      </c>
      <c r="F24" s="586" t="str">
        <f>Data!I19</f>
        <v>L</v>
      </c>
      <c r="G24" s="588">
        <v>78</v>
      </c>
      <c r="H24" s="588">
        <v>90</v>
      </c>
      <c r="I24" s="582"/>
      <c r="J24" s="582"/>
      <c r="K24" s="582"/>
      <c r="L24" s="582"/>
      <c r="M24" s="582"/>
      <c r="N24" s="582"/>
      <c r="O24" s="588">
        <v>76</v>
      </c>
      <c r="P24" s="592">
        <v>73</v>
      </c>
      <c r="Q24" s="473"/>
      <c r="R24" s="471"/>
      <c r="S24" s="471"/>
      <c r="T24" s="472"/>
      <c r="U24" s="472"/>
      <c r="V24" s="472"/>
      <c r="W24" s="474">
        <f t="shared" si="9"/>
        <v>84</v>
      </c>
      <c r="X24" s="591">
        <f t="shared" si="10"/>
        <v>74.5</v>
      </c>
      <c r="Y24" s="588">
        <v>70</v>
      </c>
      <c r="Z24" s="475">
        <f t="shared" si="2"/>
        <v>76</v>
      </c>
      <c r="AA24" s="378" t="str">
        <f t="shared" si="3"/>
        <v>Menunjukkan penguasaan dalam menggunakan analisis data.</v>
      </c>
      <c r="AB24" s="379" t="str">
        <f t="shared" si="4"/>
        <v>Perlu bantuan dalam memahami Algoritma pemrograman.</v>
      </c>
      <c r="AD24" s="377">
        <f t="shared" si="5"/>
        <v>90</v>
      </c>
      <c r="AE24" s="377">
        <f t="shared" si="6"/>
        <v>78</v>
      </c>
      <c r="AF24" s="377">
        <f t="shared" si="7"/>
        <v>2</v>
      </c>
      <c r="AG24" s="377">
        <f t="shared" si="8"/>
        <v>1</v>
      </c>
    </row>
    <row r="25" spans="1:33" ht="30" customHeight="1" x14ac:dyDescent="0.25">
      <c r="A25" s="261"/>
      <c r="B25" s="373">
        <v>16</v>
      </c>
      <c r="C25" s="124">
        <f>Data!F20</f>
        <v>2106</v>
      </c>
      <c r="D25" s="154" t="str">
        <f>Data!G20</f>
        <v>3117077014</v>
      </c>
      <c r="E25" s="154" t="str">
        <f>Data!H20</f>
        <v>MUHAMMAD RAZIF KASYAFANI</v>
      </c>
      <c r="F25" s="586" t="str">
        <f>Data!I20</f>
        <v>L</v>
      </c>
      <c r="G25" s="588">
        <v>78</v>
      </c>
      <c r="H25" s="588">
        <v>90</v>
      </c>
      <c r="I25" s="582"/>
      <c r="J25" s="582"/>
      <c r="K25" s="582"/>
      <c r="L25" s="582"/>
      <c r="M25" s="582"/>
      <c r="N25" s="582"/>
      <c r="O25" s="588">
        <v>80</v>
      </c>
      <c r="P25" s="592">
        <v>74</v>
      </c>
      <c r="Q25" s="473"/>
      <c r="R25" s="471"/>
      <c r="S25" s="471"/>
      <c r="T25" s="472"/>
      <c r="U25" s="472"/>
      <c r="V25" s="472"/>
      <c r="W25" s="474">
        <f t="shared" si="9"/>
        <v>84</v>
      </c>
      <c r="X25" s="591">
        <f t="shared" si="10"/>
        <v>77</v>
      </c>
      <c r="Y25" s="588">
        <v>66</v>
      </c>
      <c r="Z25" s="475">
        <f t="shared" si="2"/>
        <v>76</v>
      </c>
      <c r="AA25" s="378" t="str">
        <f t="shared" si="3"/>
        <v>Menunjukkan penguasaan dalam menggunakan analisis data.</v>
      </c>
      <c r="AB25" s="379" t="str">
        <f t="shared" si="4"/>
        <v>Perlu bantuan dalam memahami Algoritma pemrograman.</v>
      </c>
      <c r="AD25" s="377">
        <f t="shared" si="5"/>
        <v>90</v>
      </c>
      <c r="AE25" s="377">
        <f t="shared" si="6"/>
        <v>78</v>
      </c>
      <c r="AF25" s="377">
        <f t="shared" si="7"/>
        <v>2</v>
      </c>
      <c r="AG25" s="377">
        <f t="shared" si="8"/>
        <v>1</v>
      </c>
    </row>
    <row r="26" spans="1:33" ht="30" customHeight="1" x14ac:dyDescent="0.25">
      <c r="A26" s="261"/>
      <c r="B26" s="373">
        <v>17</v>
      </c>
      <c r="C26" s="124">
        <f>Data!F21</f>
        <v>2092</v>
      </c>
      <c r="D26" s="154" t="str">
        <f>Data!G21</f>
        <v>3098715690</v>
      </c>
      <c r="E26" s="154" t="str">
        <f>Data!H21</f>
        <v>NAZILATUN NIKMAH</v>
      </c>
      <c r="F26" s="586" t="str">
        <f>Data!I21</f>
        <v>P</v>
      </c>
      <c r="G26" s="588">
        <v>79</v>
      </c>
      <c r="H26" s="588">
        <v>90</v>
      </c>
      <c r="I26" s="582"/>
      <c r="J26" s="582"/>
      <c r="K26" s="582"/>
      <c r="L26" s="582"/>
      <c r="M26" s="582"/>
      <c r="N26" s="582"/>
      <c r="O26" s="592">
        <v>75</v>
      </c>
      <c r="P26" s="588">
        <v>76</v>
      </c>
      <c r="Q26" s="473"/>
      <c r="R26" s="471"/>
      <c r="S26" s="471"/>
      <c r="T26" s="472"/>
      <c r="U26" s="472"/>
      <c r="V26" s="472"/>
      <c r="W26" s="474">
        <f t="shared" si="9"/>
        <v>84.5</v>
      </c>
      <c r="X26" s="591">
        <f t="shared" si="10"/>
        <v>75.5</v>
      </c>
      <c r="Y26" s="588">
        <v>73</v>
      </c>
      <c r="Z26" s="475">
        <f t="shared" si="2"/>
        <v>78</v>
      </c>
      <c r="AA26" s="378" t="str">
        <f t="shared" si="3"/>
        <v>Menunjukkan penguasaan dalam menggunakan analisis data.</v>
      </c>
      <c r="AB26" s="379" t="str">
        <f t="shared" si="4"/>
        <v>Perlu bantuan dalam memahami Algoritma pemrograman.</v>
      </c>
      <c r="AD26" s="377">
        <f t="shared" si="5"/>
        <v>90</v>
      </c>
      <c r="AE26" s="377">
        <f t="shared" si="6"/>
        <v>79</v>
      </c>
      <c r="AF26" s="377">
        <f t="shared" si="7"/>
        <v>2</v>
      </c>
      <c r="AG26" s="377">
        <f t="shared" si="8"/>
        <v>1</v>
      </c>
    </row>
    <row r="27" spans="1:33" ht="30" customHeight="1" x14ac:dyDescent="0.25">
      <c r="A27" s="261"/>
      <c r="B27" s="373">
        <v>18</v>
      </c>
      <c r="C27" s="124">
        <f>Data!F22</f>
        <v>2114</v>
      </c>
      <c r="D27" s="154" t="str">
        <f>Data!G22</f>
        <v>0095372418</v>
      </c>
      <c r="E27" s="154" t="str">
        <f>Data!H22</f>
        <v>NIRMALA MAHARANI</v>
      </c>
      <c r="F27" s="586" t="str">
        <f>Data!I22</f>
        <v>P</v>
      </c>
      <c r="G27" s="588">
        <v>78</v>
      </c>
      <c r="H27" s="588">
        <v>90</v>
      </c>
      <c r="I27" s="582"/>
      <c r="J27" s="582"/>
      <c r="K27" s="582"/>
      <c r="L27" s="582"/>
      <c r="M27" s="582"/>
      <c r="N27" s="582"/>
      <c r="O27" s="592">
        <v>71</v>
      </c>
      <c r="P27" s="592">
        <v>74</v>
      </c>
      <c r="Q27" s="473"/>
      <c r="R27" s="471"/>
      <c r="S27" s="471"/>
      <c r="T27" s="472"/>
      <c r="U27" s="472"/>
      <c r="V27" s="472"/>
      <c r="W27" s="474">
        <f t="shared" si="9"/>
        <v>84</v>
      </c>
      <c r="X27" s="591">
        <f t="shared" si="10"/>
        <v>72.5</v>
      </c>
      <c r="Y27" s="588">
        <v>73</v>
      </c>
      <c r="Z27" s="475">
        <f t="shared" si="2"/>
        <v>77</v>
      </c>
      <c r="AA27" s="378" t="str">
        <f t="shared" si="3"/>
        <v>Menunjukkan penguasaan dalam menggunakan analisis data.</v>
      </c>
      <c r="AB27" s="379" t="str">
        <f t="shared" si="4"/>
        <v>Perlu bantuan dalam memahami Algoritma pemrograman.</v>
      </c>
      <c r="AD27" s="377">
        <f t="shared" si="5"/>
        <v>90</v>
      </c>
      <c r="AE27" s="377">
        <f t="shared" si="6"/>
        <v>78</v>
      </c>
      <c r="AF27" s="377">
        <f t="shared" si="7"/>
        <v>2</v>
      </c>
      <c r="AG27" s="377">
        <f t="shared" si="8"/>
        <v>1</v>
      </c>
    </row>
    <row r="28" spans="1:33" ht="30" customHeight="1" x14ac:dyDescent="0.25">
      <c r="A28" s="261"/>
      <c r="B28" s="373">
        <v>19</v>
      </c>
      <c r="C28" s="124">
        <f>Data!F23</f>
        <v>2149</v>
      </c>
      <c r="D28" s="154" t="str">
        <f>Data!G23</f>
        <v>3100029460</v>
      </c>
      <c r="E28" s="154" t="str">
        <f>Data!H23</f>
        <v>NOR ALIA SILFA</v>
      </c>
      <c r="F28" s="586" t="str">
        <f>Data!I23</f>
        <v>P</v>
      </c>
      <c r="G28" s="588">
        <v>76</v>
      </c>
      <c r="H28" s="588">
        <v>90</v>
      </c>
      <c r="I28" s="582"/>
      <c r="J28" s="582"/>
      <c r="K28" s="582"/>
      <c r="L28" s="582"/>
      <c r="M28" s="582"/>
      <c r="N28" s="582"/>
      <c r="O28" s="592">
        <v>65</v>
      </c>
      <c r="P28" s="588">
        <v>76</v>
      </c>
      <c r="Q28" s="473"/>
      <c r="R28" s="471"/>
      <c r="S28" s="471"/>
      <c r="T28" s="472"/>
      <c r="U28" s="472"/>
      <c r="V28" s="472"/>
      <c r="W28" s="474">
        <f t="shared" si="9"/>
        <v>83</v>
      </c>
      <c r="X28" s="591">
        <f t="shared" si="10"/>
        <v>70.5</v>
      </c>
      <c r="Y28" s="588">
        <v>73</v>
      </c>
      <c r="Z28" s="475">
        <f t="shared" si="2"/>
        <v>76</v>
      </c>
      <c r="AA28" s="378" t="str">
        <f t="shared" si="3"/>
        <v>Menunjukkan penguasaan dalam menggunakan analisis data.</v>
      </c>
      <c r="AB28" s="379" t="str">
        <f t="shared" si="4"/>
        <v>Perlu bantuan dalam memahami Algoritma pemrograman.</v>
      </c>
      <c r="AD28" s="377">
        <f t="shared" si="5"/>
        <v>90</v>
      </c>
      <c r="AE28" s="377">
        <f t="shared" si="6"/>
        <v>76</v>
      </c>
      <c r="AF28" s="377">
        <f t="shared" si="7"/>
        <v>2</v>
      </c>
      <c r="AG28" s="377">
        <f t="shared" si="8"/>
        <v>1</v>
      </c>
    </row>
    <row r="29" spans="1:33" ht="30" customHeight="1" x14ac:dyDescent="0.25">
      <c r="A29" s="261"/>
      <c r="B29" s="373">
        <v>20</v>
      </c>
      <c r="C29" s="124">
        <f>Data!F24</f>
        <v>2110</v>
      </c>
      <c r="D29" s="154" t="str">
        <f>Data!G24</f>
        <v>0098467142</v>
      </c>
      <c r="E29" s="154" t="str">
        <f>Data!H24</f>
        <v>NUR MUTIA</v>
      </c>
      <c r="F29" s="586" t="str">
        <f>Data!I24</f>
        <v>P</v>
      </c>
      <c r="G29" s="588">
        <v>76</v>
      </c>
      <c r="H29" s="588">
        <v>90</v>
      </c>
      <c r="I29" s="582"/>
      <c r="J29" s="582"/>
      <c r="K29" s="582"/>
      <c r="L29" s="582"/>
      <c r="M29" s="582"/>
      <c r="N29" s="582"/>
      <c r="O29" s="592">
        <v>71</v>
      </c>
      <c r="P29" s="588">
        <v>76</v>
      </c>
      <c r="Q29" s="473"/>
      <c r="R29" s="471"/>
      <c r="S29" s="471"/>
      <c r="T29" s="472"/>
      <c r="U29" s="472"/>
      <c r="V29" s="472"/>
      <c r="W29" s="474">
        <f t="shared" si="9"/>
        <v>83</v>
      </c>
      <c r="X29" s="591">
        <f t="shared" si="10"/>
        <v>73.5</v>
      </c>
      <c r="Y29" s="588">
        <v>71</v>
      </c>
      <c r="Z29" s="475">
        <f t="shared" si="2"/>
        <v>76</v>
      </c>
      <c r="AA29" s="378" t="str">
        <f t="shared" si="3"/>
        <v>Menunjukkan penguasaan dalam menggunakan analisis data.</v>
      </c>
      <c r="AB29" s="379" t="str">
        <f t="shared" si="4"/>
        <v>Perlu bantuan dalam memahami Algoritma pemrograman.</v>
      </c>
      <c r="AD29" s="377">
        <f t="shared" si="5"/>
        <v>90</v>
      </c>
      <c r="AE29" s="377">
        <f t="shared" si="6"/>
        <v>76</v>
      </c>
      <c r="AF29" s="377">
        <f t="shared" si="7"/>
        <v>2</v>
      </c>
      <c r="AG29" s="377">
        <f t="shared" si="8"/>
        <v>1</v>
      </c>
    </row>
    <row r="30" spans="1:33" ht="30" customHeight="1" x14ac:dyDescent="0.25">
      <c r="A30" s="261"/>
      <c r="B30" s="373">
        <v>21</v>
      </c>
      <c r="C30" s="124">
        <f>Data!F25</f>
        <v>2098</v>
      </c>
      <c r="D30" s="154" t="str">
        <f>Data!G25</f>
        <v>3101119122</v>
      </c>
      <c r="E30" s="154" t="str">
        <f>Data!H25</f>
        <v>ROHMAT HIDAYAT</v>
      </c>
      <c r="F30" s="586" t="str">
        <f>Data!I25</f>
        <v>L</v>
      </c>
      <c r="G30" s="588">
        <v>77</v>
      </c>
      <c r="H30" s="588">
        <v>90</v>
      </c>
      <c r="I30" s="582"/>
      <c r="J30" s="582"/>
      <c r="K30" s="582"/>
      <c r="L30" s="582"/>
      <c r="M30" s="582"/>
      <c r="N30" s="582"/>
      <c r="O30" s="592">
        <v>74</v>
      </c>
      <c r="P30" s="592">
        <v>68</v>
      </c>
      <c r="Q30" s="473"/>
      <c r="R30" s="471"/>
      <c r="S30" s="471"/>
      <c r="T30" s="472"/>
      <c r="U30" s="472"/>
      <c r="V30" s="472"/>
      <c r="W30" s="474">
        <f t="shared" si="9"/>
        <v>83.5</v>
      </c>
      <c r="X30" s="591">
        <f t="shared" si="10"/>
        <v>71</v>
      </c>
      <c r="Y30" s="588">
        <v>72</v>
      </c>
      <c r="Z30" s="475">
        <f t="shared" si="2"/>
        <v>76</v>
      </c>
      <c r="AA30" s="378" t="str">
        <f t="shared" si="3"/>
        <v>Menunjukkan penguasaan dalam menggunakan analisis data.</v>
      </c>
      <c r="AB30" s="379" t="str">
        <f t="shared" si="4"/>
        <v>Perlu bantuan dalam memahami Algoritma pemrograman.</v>
      </c>
      <c r="AD30" s="377">
        <f t="shared" si="5"/>
        <v>90</v>
      </c>
      <c r="AE30" s="377">
        <f t="shared" si="6"/>
        <v>77</v>
      </c>
      <c r="AF30" s="377">
        <f t="shared" si="7"/>
        <v>2</v>
      </c>
      <c r="AG30" s="377">
        <f t="shared" si="8"/>
        <v>1</v>
      </c>
    </row>
    <row r="31" spans="1:33" ht="30" customHeight="1" x14ac:dyDescent="0.25">
      <c r="A31" s="261"/>
      <c r="B31" s="373">
        <v>22</v>
      </c>
      <c r="C31" s="124">
        <f>Data!F26</f>
        <v>2080</v>
      </c>
      <c r="D31" s="154" t="str">
        <f>Data!G26</f>
        <v>0091657289</v>
      </c>
      <c r="E31" s="154" t="str">
        <f>Data!H26</f>
        <v>SABRINA OKTAVIANI</v>
      </c>
      <c r="F31" s="586" t="str">
        <f>Data!I26</f>
        <v>P</v>
      </c>
      <c r="G31" s="588">
        <v>76</v>
      </c>
      <c r="H31" s="588">
        <v>90</v>
      </c>
      <c r="I31" s="582"/>
      <c r="J31" s="582"/>
      <c r="K31" s="582"/>
      <c r="L31" s="582"/>
      <c r="M31" s="582"/>
      <c r="N31" s="582"/>
      <c r="O31" s="592">
        <v>68</v>
      </c>
      <c r="P31" s="588">
        <v>79</v>
      </c>
      <c r="Q31" s="473"/>
      <c r="R31" s="471"/>
      <c r="S31" s="471"/>
      <c r="T31" s="472"/>
      <c r="U31" s="472"/>
      <c r="V31" s="472"/>
      <c r="W31" s="474">
        <f t="shared" si="9"/>
        <v>83</v>
      </c>
      <c r="X31" s="591">
        <f t="shared" si="10"/>
        <v>73.5</v>
      </c>
      <c r="Y31" s="588">
        <v>71</v>
      </c>
      <c r="Z31" s="475">
        <f t="shared" si="2"/>
        <v>76</v>
      </c>
      <c r="AA31" s="378" t="str">
        <f t="shared" si="3"/>
        <v>Menunjukkan penguasaan dalam menggunakan analisis data.</v>
      </c>
      <c r="AB31" s="379" t="str">
        <f t="shared" si="4"/>
        <v>Perlu bantuan dalam memahami Algoritma pemrograman.</v>
      </c>
      <c r="AD31" s="377">
        <f t="shared" si="5"/>
        <v>90</v>
      </c>
      <c r="AE31" s="377">
        <f t="shared" si="6"/>
        <v>76</v>
      </c>
      <c r="AF31" s="377">
        <f t="shared" si="7"/>
        <v>2</v>
      </c>
      <c r="AG31" s="377">
        <f t="shared" si="8"/>
        <v>1</v>
      </c>
    </row>
    <row r="32" spans="1:33" s="512" customFormat="1" ht="30" customHeight="1" x14ac:dyDescent="0.25">
      <c r="A32" s="261"/>
      <c r="B32" s="373">
        <v>23</v>
      </c>
      <c r="C32" s="124">
        <f>Data!F27</f>
        <v>2101</v>
      </c>
      <c r="D32" s="154" t="str">
        <f>Data!G27</f>
        <v>0072355816</v>
      </c>
      <c r="E32" s="154" t="str">
        <f>Data!H27</f>
        <v>TRI MULIA SAPUTRA</v>
      </c>
      <c r="F32" s="586" t="str">
        <f>Data!I27</f>
        <v>L</v>
      </c>
      <c r="G32" s="588">
        <v>80</v>
      </c>
      <c r="H32" s="588">
        <v>90</v>
      </c>
      <c r="I32" s="582"/>
      <c r="J32" s="582"/>
      <c r="K32" s="582"/>
      <c r="L32" s="582"/>
      <c r="M32" s="582"/>
      <c r="N32" s="582"/>
      <c r="O32" s="588">
        <v>76</v>
      </c>
      <c r="P32" s="588">
        <v>78</v>
      </c>
      <c r="Q32" s="473"/>
      <c r="R32" s="471"/>
      <c r="S32" s="471"/>
      <c r="T32" s="472"/>
      <c r="U32" s="472"/>
      <c r="V32" s="472"/>
      <c r="W32" s="474">
        <f t="shared" si="9"/>
        <v>85</v>
      </c>
      <c r="X32" s="591">
        <f t="shared" si="10"/>
        <v>77</v>
      </c>
      <c r="Y32" s="588">
        <v>75</v>
      </c>
      <c r="Z32" s="475">
        <f t="shared" si="2"/>
        <v>79</v>
      </c>
      <c r="AA32" s="378" t="str">
        <f t="shared" si="3"/>
        <v>Menunjukkan penguasaan dalam menggunakan analisis data.</v>
      </c>
      <c r="AB32" s="379" t="str">
        <f t="shared" si="4"/>
        <v>Perlu bantuan dalam memahami Algoritma pemrograman.</v>
      </c>
      <c r="AD32" s="377">
        <f t="shared" si="5"/>
        <v>90</v>
      </c>
      <c r="AE32" s="377">
        <f t="shared" si="6"/>
        <v>80</v>
      </c>
      <c r="AF32" s="377">
        <f t="shared" si="7"/>
        <v>2</v>
      </c>
      <c r="AG32" s="377">
        <f t="shared" si="8"/>
        <v>1</v>
      </c>
    </row>
    <row r="33" spans="1:33" s="512" customFormat="1" ht="30" customHeight="1" x14ac:dyDescent="0.25">
      <c r="A33" s="261"/>
      <c r="B33" s="373">
        <v>24</v>
      </c>
      <c r="C33" s="124"/>
      <c r="D33" s="154"/>
      <c r="E33" s="154"/>
      <c r="F33" s="154"/>
      <c r="G33" s="501"/>
      <c r="H33" s="501"/>
      <c r="I33" s="477"/>
      <c r="J33" s="477"/>
      <c r="K33" s="477"/>
      <c r="L33" s="477"/>
      <c r="M33" s="477"/>
      <c r="N33" s="477"/>
      <c r="O33" s="502"/>
      <c r="P33" s="501"/>
      <c r="Q33" s="471"/>
      <c r="R33" s="471"/>
      <c r="S33" s="471"/>
      <c r="T33" s="472"/>
      <c r="U33" s="472"/>
      <c r="V33" s="472"/>
      <c r="W33" s="474" t="e">
        <f t="shared" si="9"/>
        <v>#DIV/0!</v>
      </c>
      <c r="X33" s="474" t="e">
        <f t="shared" si="10"/>
        <v>#DIV/0!</v>
      </c>
      <c r="Y33" s="501"/>
      <c r="Z33" s="475" t="str">
        <f t="shared" si="2"/>
        <v/>
      </c>
      <c r="AA33" s="378" t="str">
        <f t="shared" si="3"/>
        <v/>
      </c>
      <c r="AB33" s="379" t="str">
        <f t="shared" si="4"/>
        <v/>
      </c>
      <c r="AD33" s="377">
        <f t="shared" si="5"/>
        <v>0</v>
      </c>
      <c r="AE33" s="377">
        <f t="shared" si="6"/>
        <v>0</v>
      </c>
      <c r="AF33" s="377" t="e">
        <f t="shared" si="7"/>
        <v>#N/A</v>
      </c>
      <c r="AG33" s="377" t="e">
        <f t="shared" si="8"/>
        <v>#N/A</v>
      </c>
    </row>
    <row r="34" spans="1:33" s="512" customFormat="1" ht="30" customHeight="1" x14ac:dyDescent="0.25">
      <c r="A34" s="261"/>
      <c r="B34" s="373">
        <v>25</v>
      </c>
      <c r="C34" s="124"/>
      <c r="D34" s="154"/>
      <c r="E34" s="154"/>
      <c r="F34" s="154"/>
      <c r="G34" s="471"/>
      <c r="H34" s="471"/>
      <c r="I34" s="472"/>
      <c r="J34" s="472"/>
      <c r="K34" s="472"/>
      <c r="L34" s="472"/>
      <c r="M34" s="472"/>
      <c r="N34" s="472"/>
      <c r="O34" s="473"/>
      <c r="P34" s="471"/>
      <c r="Q34" s="471"/>
      <c r="R34" s="471"/>
      <c r="S34" s="471"/>
      <c r="T34" s="472"/>
      <c r="U34" s="472"/>
      <c r="V34" s="472"/>
      <c r="W34" s="474" t="e">
        <f t="shared" si="9"/>
        <v>#DIV/0!</v>
      </c>
      <c r="X34" s="474" t="e">
        <f t="shared" si="10"/>
        <v>#DIV/0!</v>
      </c>
      <c r="Y34" s="471"/>
      <c r="Z34" s="475" t="str">
        <f t="shared" si="2"/>
        <v/>
      </c>
      <c r="AA34" s="378" t="str">
        <f t="shared" si="3"/>
        <v/>
      </c>
      <c r="AB34" s="379" t="str">
        <f t="shared" si="4"/>
        <v/>
      </c>
      <c r="AD34" s="377">
        <f t="shared" si="5"/>
        <v>0</v>
      </c>
      <c r="AE34" s="377">
        <f t="shared" si="6"/>
        <v>0</v>
      </c>
      <c r="AF34" s="377" t="e">
        <f t="shared" si="7"/>
        <v>#N/A</v>
      </c>
      <c r="AG34" s="377" t="e">
        <f t="shared" si="8"/>
        <v>#N/A</v>
      </c>
    </row>
    <row r="35" spans="1:33" s="512" customFormat="1" ht="30" customHeight="1" x14ac:dyDescent="0.25">
      <c r="A35" s="261"/>
      <c r="B35" s="373">
        <v>26</v>
      </c>
      <c r="C35" s="124"/>
      <c r="D35" s="154"/>
      <c r="E35" s="154"/>
      <c r="F35" s="154"/>
      <c r="G35" s="471"/>
      <c r="H35" s="471"/>
      <c r="I35" s="472"/>
      <c r="J35" s="472"/>
      <c r="K35" s="472"/>
      <c r="L35" s="472"/>
      <c r="M35" s="472"/>
      <c r="N35" s="472"/>
      <c r="O35" s="473"/>
      <c r="P35" s="471"/>
      <c r="Q35" s="471"/>
      <c r="R35" s="471"/>
      <c r="S35" s="471"/>
      <c r="T35" s="472"/>
      <c r="U35" s="472"/>
      <c r="V35" s="472"/>
      <c r="W35" s="474" t="e">
        <f t="shared" si="9"/>
        <v>#DIV/0!</v>
      </c>
      <c r="X35" s="474" t="e">
        <f t="shared" si="10"/>
        <v>#DIV/0!</v>
      </c>
      <c r="Y35" s="471"/>
      <c r="Z35" s="475" t="str">
        <f t="shared" si="2"/>
        <v/>
      </c>
      <c r="AA35" s="378" t="str">
        <f t="shared" si="3"/>
        <v/>
      </c>
      <c r="AB35" s="379" t="str">
        <f t="shared" si="4"/>
        <v/>
      </c>
      <c r="AD35" s="377">
        <f t="shared" si="5"/>
        <v>0</v>
      </c>
      <c r="AE35" s="377">
        <f t="shared" si="6"/>
        <v>0</v>
      </c>
      <c r="AF35" s="377" t="e">
        <f t="shared" si="7"/>
        <v>#N/A</v>
      </c>
      <c r="AG35" s="377" t="e">
        <f t="shared" si="8"/>
        <v>#N/A</v>
      </c>
    </row>
    <row r="36" spans="1:33" s="512" customFormat="1" ht="30" customHeight="1" x14ac:dyDescent="0.25">
      <c r="A36" s="261"/>
      <c r="B36" s="373">
        <v>27</v>
      </c>
      <c r="C36" s="124"/>
      <c r="D36" s="154"/>
      <c r="E36" s="154"/>
      <c r="F36" s="154"/>
      <c r="G36" s="471"/>
      <c r="H36" s="471"/>
      <c r="I36" s="472"/>
      <c r="J36" s="472"/>
      <c r="K36" s="472"/>
      <c r="L36" s="472"/>
      <c r="M36" s="472"/>
      <c r="N36" s="472"/>
      <c r="O36" s="473"/>
      <c r="P36" s="471"/>
      <c r="Q36" s="471"/>
      <c r="R36" s="471"/>
      <c r="S36" s="471"/>
      <c r="T36" s="472"/>
      <c r="U36" s="472"/>
      <c r="V36" s="472"/>
      <c r="W36" s="474" t="e">
        <f t="shared" si="9"/>
        <v>#DIV/0!</v>
      </c>
      <c r="X36" s="474" t="e">
        <f t="shared" si="10"/>
        <v>#DIV/0!</v>
      </c>
      <c r="Y36" s="471"/>
      <c r="Z36" s="475" t="str">
        <f t="shared" si="2"/>
        <v/>
      </c>
      <c r="AA36" s="378" t="str">
        <f t="shared" si="3"/>
        <v/>
      </c>
      <c r="AB36" s="379" t="str">
        <f t="shared" si="4"/>
        <v/>
      </c>
      <c r="AD36" s="377">
        <f t="shared" si="5"/>
        <v>0</v>
      </c>
      <c r="AE36" s="377">
        <f t="shared" si="6"/>
        <v>0</v>
      </c>
      <c r="AF36" s="377" t="e">
        <f t="shared" si="7"/>
        <v>#N/A</v>
      </c>
      <c r="AG36" s="377" t="e">
        <f t="shared" si="8"/>
        <v>#N/A</v>
      </c>
    </row>
    <row r="37" spans="1:33" s="512" customFormat="1" ht="30" customHeight="1" x14ac:dyDescent="0.25">
      <c r="A37" s="261"/>
      <c r="B37" s="373">
        <v>28</v>
      </c>
      <c r="C37" s="124"/>
      <c r="D37" s="154"/>
      <c r="E37" s="154"/>
      <c r="F37" s="154"/>
      <c r="G37" s="472"/>
      <c r="H37" s="472"/>
      <c r="I37" s="472"/>
      <c r="J37" s="472"/>
      <c r="K37" s="472"/>
      <c r="L37" s="472"/>
      <c r="M37" s="472"/>
      <c r="N37" s="472"/>
      <c r="O37" s="476"/>
      <c r="P37" s="477"/>
      <c r="Q37" s="477"/>
      <c r="R37" s="477"/>
      <c r="S37" s="477"/>
      <c r="T37" s="477"/>
      <c r="U37" s="477"/>
      <c r="V37" s="477"/>
      <c r="W37" s="478" t="e">
        <f t="shared" si="9"/>
        <v>#DIV/0!</v>
      </c>
      <c r="X37" s="478" t="e">
        <f t="shared" si="10"/>
        <v>#DIV/0!</v>
      </c>
      <c r="Y37" s="479"/>
      <c r="Z37" s="475" t="str">
        <f t="shared" si="2"/>
        <v/>
      </c>
      <c r="AA37" s="378" t="str">
        <f t="shared" si="3"/>
        <v/>
      </c>
      <c r="AB37" s="379" t="str">
        <f t="shared" si="4"/>
        <v/>
      </c>
      <c r="AD37" s="377">
        <f t="shared" si="5"/>
        <v>0</v>
      </c>
      <c r="AE37" s="377">
        <f t="shared" si="6"/>
        <v>0</v>
      </c>
      <c r="AF37" s="377" t="e">
        <f t="shared" si="7"/>
        <v>#N/A</v>
      </c>
      <c r="AG37" s="377" t="e">
        <f t="shared" si="8"/>
        <v>#N/A</v>
      </c>
    </row>
    <row r="38" spans="1:33" s="512" customFormat="1" ht="30" customHeight="1" x14ac:dyDescent="0.25">
      <c r="A38" s="261"/>
      <c r="B38" s="373">
        <v>29</v>
      </c>
      <c r="C38" s="124"/>
      <c r="D38" s="154"/>
      <c r="E38" s="154"/>
      <c r="F38" s="154"/>
      <c r="G38" s="472"/>
      <c r="H38" s="472"/>
      <c r="I38" s="472"/>
      <c r="J38" s="472"/>
      <c r="K38" s="472"/>
      <c r="L38" s="472"/>
      <c r="M38" s="472"/>
      <c r="N38" s="472"/>
      <c r="O38" s="480"/>
      <c r="P38" s="472"/>
      <c r="Q38" s="472"/>
      <c r="R38" s="472"/>
      <c r="S38" s="472"/>
      <c r="T38" s="472"/>
      <c r="U38" s="472"/>
      <c r="V38" s="472"/>
      <c r="W38" s="478" t="e">
        <f t="shared" si="9"/>
        <v>#DIV/0!</v>
      </c>
      <c r="X38" s="478" t="e">
        <f t="shared" si="10"/>
        <v>#DIV/0!</v>
      </c>
      <c r="Y38" s="479"/>
      <c r="Z38" s="475" t="str">
        <f t="shared" si="2"/>
        <v/>
      </c>
      <c r="AA38" s="378" t="str">
        <f t="shared" si="3"/>
        <v/>
      </c>
      <c r="AB38" s="379" t="str">
        <f t="shared" si="4"/>
        <v/>
      </c>
      <c r="AD38" s="377">
        <f t="shared" si="5"/>
        <v>0</v>
      </c>
      <c r="AE38" s="377">
        <f t="shared" si="6"/>
        <v>0</v>
      </c>
      <c r="AF38" s="377" t="e">
        <f t="shared" si="7"/>
        <v>#N/A</v>
      </c>
      <c r="AG38" s="377" t="e">
        <f t="shared" si="8"/>
        <v>#N/A</v>
      </c>
    </row>
    <row r="39" spans="1:33" s="512" customFormat="1" ht="30" customHeight="1" x14ac:dyDescent="0.25">
      <c r="A39" s="261"/>
      <c r="B39" s="373">
        <v>30</v>
      </c>
      <c r="C39" s="124"/>
      <c r="D39" s="154"/>
      <c r="E39" s="154"/>
      <c r="F39" s="154"/>
      <c r="G39" s="472"/>
      <c r="H39" s="472"/>
      <c r="I39" s="472"/>
      <c r="J39" s="472"/>
      <c r="K39" s="472"/>
      <c r="L39" s="472"/>
      <c r="M39" s="472"/>
      <c r="N39" s="472"/>
      <c r="O39" s="480"/>
      <c r="P39" s="472"/>
      <c r="Q39" s="472"/>
      <c r="R39" s="472"/>
      <c r="S39" s="472"/>
      <c r="T39" s="472"/>
      <c r="U39" s="472"/>
      <c r="V39" s="472"/>
      <c r="W39" s="478" t="e">
        <f t="shared" si="9"/>
        <v>#DIV/0!</v>
      </c>
      <c r="X39" s="478" t="e">
        <f t="shared" si="10"/>
        <v>#DIV/0!</v>
      </c>
      <c r="Y39" s="479"/>
      <c r="Z39" s="475" t="str">
        <f t="shared" si="2"/>
        <v/>
      </c>
      <c r="AA39" s="378" t="str">
        <f t="shared" si="3"/>
        <v/>
      </c>
      <c r="AB39" s="379" t="str">
        <f t="shared" si="4"/>
        <v/>
      </c>
      <c r="AD39" s="377">
        <f t="shared" si="5"/>
        <v>0</v>
      </c>
      <c r="AE39" s="377">
        <f t="shared" si="6"/>
        <v>0</v>
      </c>
      <c r="AF39" s="377" t="e">
        <f t="shared" si="7"/>
        <v>#N/A</v>
      </c>
      <c r="AG39" s="377" t="e">
        <f t="shared" si="8"/>
        <v>#N/A</v>
      </c>
    </row>
    <row r="40" spans="1:33" s="512" customFormat="1" ht="30" customHeight="1" x14ac:dyDescent="0.25">
      <c r="A40" s="261"/>
      <c r="B40" s="373">
        <v>31</v>
      </c>
      <c r="C40" s="124"/>
      <c r="D40" s="154"/>
      <c r="E40" s="154"/>
      <c r="F40" s="154"/>
      <c r="G40" s="472"/>
      <c r="H40" s="472"/>
      <c r="I40" s="472"/>
      <c r="J40" s="472"/>
      <c r="K40" s="472"/>
      <c r="L40" s="472"/>
      <c r="M40" s="472"/>
      <c r="N40" s="472"/>
      <c r="O40" s="480"/>
      <c r="P40" s="472"/>
      <c r="Q40" s="472"/>
      <c r="R40" s="472"/>
      <c r="S40" s="472"/>
      <c r="T40" s="472"/>
      <c r="U40" s="472"/>
      <c r="V40" s="472"/>
      <c r="W40" s="478" t="e">
        <f t="shared" si="9"/>
        <v>#DIV/0!</v>
      </c>
      <c r="X40" s="478" t="e">
        <f t="shared" si="10"/>
        <v>#DIV/0!</v>
      </c>
      <c r="Y40" s="479"/>
      <c r="Z40" s="475" t="str">
        <f t="shared" si="2"/>
        <v/>
      </c>
      <c r="AA40" s="378" t="str">
        <f t="shared" si="3"/>
        <v/>
      </c>
      <c r="AB40" s="379" t="str">
        <f t="shared" si="4"/>
        <v/>
      </c>
      <c r="AD40" s="377">
        <f t="shared" si="5"/>
        <v>0</v>
      </c>
      <c r="AE40" s="377">
        <f t="shared" si="6"/>
        <v>0</v>
      </c>
      <c r="AF40" s="377" t="e">
        <f t="shared" si="7"/>
        <v>#N/A</v>
      </c>
      <c r="AG40" s="377" t="e">
        <f t="shared" si="8"/>
        <v>#N/A</v>
      </c>
    </row>
    <row r="41" spans="1:33" s="512" customFormat="1" ht="30" customHeight="1" x14ac:dyDescent="0.25">
      <c r="A41" s="261"/>
      <c r="B41" s="373">
        <v>32</v>
      </c>
      <c r="C41" s="351"/>
      <c r="D41" s="374"/>
      <c r="E41" s="374"/>
      <c r="F41" s="351"/>
      <c r="G41" s="481"/>
      <c r="H41" s="472"/>
      <c r="I41" s="472"/>
      <c r="J41" s="472"/>
      <c r="K41" s="472"/>
      <c r="L41" s="472"/>
      <c r="M41" s="472"/>
      <c r="N41" s="472"/>
      <c r="O41" s="480"/>
      <c r="P41" s="472"/>
      <c r="Q41" s="472"/>
      <c r="R41" s="472"/>
      <c r="S41" s="472"/>
      <c r="T41" s="472"/>
      <c r="U41" s="472"/>
      <c r="V41" s="472"/>
      <c r="W41" s="478" t="e">
        <f t="shared" si="9"/>
        <v>#DIV/0!</v>
      </c>
      <c r="X41" s="478" t="e">
        <f t="shared" si="10"/>
        <v>#DIV/0!</v>
      </c>
      <c r="Y41" s="479"/>
      <c r="Z41" s="475" t="str">
        <f t="shared" si="2"/>
        <v/>
      </c>
      <c r="AA41" s="378" t="str">
        <f t="shared" si="3"/>
        <v/>
      </c>
      <c r="AB41" s="379" t="str">
        <f t="shared" si="4"/>
        <v/>
      </c>
      <c r="AD41" s="377">
        <f t="shared" si="5"/>
        <v>0</v>
      </c>
      <c r="AE41" s="377">
        <f t="shared" si="6"/>
        <v>0</v>
      </c>
      <c r="AF41" s="377" t="e">
        <f t="shared" si="7"/>
        <v>#N/A</v>
      </c>
      <c r="AG41" s="377" t="e">
        <f t="shared" si="8"/>
        <v>#N/A</v>
      </c>
    </row>
    <row r="42" spans="1:33" s="512" customFormat="1" ht="30" customHeight="1" x14ac:dyDescent="0.25">
      <c r="A42" s="261"/>
      <c r="B42" s="373">
        <v>33</v>
      </c>
      <c r="C42" s="351"/>
      <c r="D42" s="154"/>
      <c r="E42" s="154"/>
      <c r="F42" s="351"/>
      <c r="G42" s="481"/>
      <c r="H42" s="472"/>
      <c r="I42" s="472"/>
      <c r="J42" s="472"/>
      <c r="K42" s="472"/>
      <c r="L42" s="472"/>
      <c r="M42" s="472"/>
      <c r="N42" s="472"/>
      <c r="O42" s="480"/>
      <c r="P42" s="472"/>
      <c r="Q42" s="472"/>
      <c r="R42" s="472"/>
      <c r="S42" s="472"/>
      <c r="T42" s="472"/>
      <c r="U42" s="472"/>
      <c r="V42" s="472"/>
      <c r="W42" s="478" t="e">
        <f t="shared" si="9"/>
        <v>#DIV/0!</v>
      </c>
      <c r="X42" s="478" t="e">
        <f t="shared" si="10"/>
        <v>#DIV/0!</v>
      </c>
      <c r="Y42" s="479"/>
      <c r="Z42" s="475" t="str">
        <f t="shared" si="2"/>
        <v/>
      </c>
      <c r="AA42" s="378" t="str">
        <f t="shared" si="3"/>
        <v/>
      </c>
      <c r="AB42" s="379" t="str">
        <f t="shared" si="4"/>
        <v/>
      </c>
      <c r="AD42" s="377">
        <f t="shared" si="5"/>
        <v>0</v>
      </c>
      <c r="AE42" s="377">
        <f t="shared" si="6"/>
        <v>0</v>
      </c>
      <c r="AF42" s="377" t="e">
        <f t="shared" si="7"/>
        <v>#N/A</v>
      </c>
      <c r="AG42" s="377" t="e">
        <f t="shared" si="8"/>
        <v>#N/A</v>
      </c>
    </row>
    <row r="43" spans="1:33" s="512" customFormat="1" ht="30" customHeight="1" x14ac:dyDescent="0.25">
      <c r="A43" s="261"/>
      <c r="B43" s="373">
        <v>34</v>
      </c>
      <c r="C43" s="351"/>
      <c r="D43" s="154"/>
      <c r="E43" s="154"/>
      <c r="F43" s="351"/>
      <c r="G43" s="481"/>
      <c r="H43" s="472"/>
      <c r="I43" s="472"/>
      <c r="J43" s="472"/>
      <c r="K43" s="472"/>
      <c r="L43" s="472"/>
      <c r="M43" s="472"/>
      <c r="N43" s="472"/>
      <c r="O43" s="480"/>
      <c r="P43" s="472"/>
      <c r="Q43" s="472"/>
      <c r="R43" s="472"/>
      <c r="S43" s="472"/>
      <c r="T43" s="472"/>
      <c r="U43" s="472"/>
      <c r="V43" s="472"/>
      <c r="W43" s="478" t="e">
        <f t="shared" si="9"/>
        <v>#DIV/0!</v>
      </c>
      <c r="X43" s="478" t="e">
        <f t="shared" si="10"/>
        <v>#DIV/0!</v>
      </c>
      <c r="Y43" s="479"/>
      <c r="Z43" s="475" t="str">
        <f t="shared" si="2"/>
        <v/>
      </c>
      <c r="AA43" s="378" t="str">
        <f t="shared" si="3"/>
        <v/>
      </c>
      <c r="AB43" s="379" t="str">
        <f t="shared" si="4"/>
        <v/>
      </c>
      <c r="AD43" s="377">
        <f t="shared" si="5"/>
        <v>0</v>
      </c>
      <c r="AE43" s="377">
        <f t="shared" si="6"/>
        <v>0</v>
      </c>
      <c r="AF43" s="377" t="e">
        <f t="shared" si="7"/>
        <v>#N/A</v>
      </c>
      <c r="AG43" s="377" t="e">
        <f t="shared" si="8"/>
        <v>#N/A</v>
      </c>
    </row>
    <row r="44" spans="1:33" s="512" customFormat="1" ht="30" customHeight="1" x14ac:dyDescent="0.25">
      <c r="A44" s="261"/>
      <c r="B44" s="373">
        <v>35</v>
      </c>
      <c r="C44" s="351"/>
      <c r="D44" s="154"/>
      <c r="E44" s="154"/>
      <c r="F44" s="351"/>
      <c r="G44" s="481"/>
      <c r="H44" s="472"/>
      <c r="I44" s="472"/>
      <c r="J44" s="472"/>
      <c r="K44" s="472"/>
      <c r="L44" s="472"/>
      <c r="M44" s="472"/>
      <c r="N44" s="472"/>
      <c r="O44" s="480"/>
      <c r="P44" s="472"/>
      <c r="Q44" s="472"/>
      <c r="R44" s="472"/>
      <c r="S44" s="472"/>
      <c r="T44" s="472"/>
      <c r="U44" s="472"/>
      <c r="V44" s="472"/>
      <c r="W44" s="478" t="e">
        <f t="shared" si="9"/>
        <v>#DIV/0!</v>
      </c>
      <c r="X44" s="478" t="e">
        <f t="shared" si="10"/>
        <v>#DIV/0!</v>
      </c>
      <c r="Y44" s="479"/>
      <c r="Z44" s="475" t="str">
        <f t="shared" si="2"/>
        <v/>
      </c>
      <c r="AA44" s="378" t="str">
        <f t="shared" si="3"/>
        <v/>
      </c>
      <c r="AB44" s="379" t="str">
        <f t="shared" si="4"/>
        <v/>
      </c>
      <c r="AD44" s="377">
        <f t="shared" si="5"/>
        <v>0</v>
      </c>
      <c r="AE44" s="377">
        <f t="shared" si="6"/>
        <v>0</v>
      </c>
      <c r="AF44" s="377" t="e">
        <f t="shared" si="7"/>
        <v>#N/A</v>
      </c>
      <c r="AG44" s="377" t="e">
        <f t="shared" si="8"/>
        <v>#N/A</v>
      </c>
    </row>
    <row r="45" spans="1:33" s="512" customFormat="1" ht="30" customHeight="1" x14ac:dyDescent="0.25">
      <c r="A45" s="261"/>
      <c r="B45" s="373">
        <v>36</v>
      </c>
      <c r="C45" s="351"/>
      <c r="D45" s="154"/>
      <c r="E45" s="154"/>
      <c r="F45" s="351"/>
      <c r="G45" s="481"/>
      <c r="H45" s="472"/>
      <c r="I45" s="472"/>
      <c r="J45" s="472"/>
      <c r="K45" s="472"/>
      <c r="L45" s="472"/>
      <c r="M45" s="472"/>
      <c r="N45" s="472"/>
      <c r="O45" s="480"/>
      <c r="P45" s="472"/>
      <c r="Q45" s="472"/>
      <c r="R45" s="472"/>
      <c r="S45" s="472"/>
      <c r="T45" s="472"/>
      <c r="U45" s="472"/>
      <c r="V45" s="472"/>
      <c r="W45" s="478" t="e">
        <f t="shared" si="9"/>
        <v>#DIV/0!</v>
      </c>
      <c r="X45" s="478" t="e">
        <f t="shared" si="10"/>
        <v>#DIV/0!</v>
      </c>
      <c r="Y45" s="479"/>
      <c r="Z45" s="475" t="str">
        <f t="shared" si="2"/>
        <v/>
      </c>
      <c r="AA45" s="378" t="str">
        <f t="shared" si="3"/>
        <v/>
      </c>
      <c r="AB45" s="379" t="str">
        <f t="shared" si="4"/>
        <v/>
      </c>
      <c r="AD45" s="377">
        <f t="shared" si="5"/>
        <v>0</v>
      </c>
      <c r="AE45" s="377">
        <f t="shared" si="6"/>
        <v>0</v>
      </c>
      <c r="AF45" s="377" t="e">
        <f t="shared" si="7"/>
        <v>#N/A</v>
      </c>
      <c r="AG45" s="377" t="e">
        <f t="shared" si="8"/>
        <v>#N/A</v>
      </c>
    </row>
    <row r="46" spans="1:33" s="512" customFormat="1" ht="30" customHeight="1" x14ac:dyDescent="0.25">
      <c r="A46" s="261"/>
      <c r="B46" s="373">
        <v>37</v>
      </c>
      <c r="C46" s="351"/>
      <c r="D46" s="154"/>
      <c r="E46" s="154"/>
      <c r="F46" s="351"/>
      <c r="G46" s="481"/>
      <c r="H46" s="472"/>
      <c r="I46" s="472"/>
      <c r="J46" s="472"/>
      <c r="K46" s="472"/>
      <c r="L46" s="472"/>
      <c r="M46" s="472"/>
      <c r="N46" s="472"/>
      <c r="O46" s="480"/>
      <c r="P46" s="472"/>
      <c r="Q46" s="472"/>
      <c r="R46" s="472"/>
      <c r="S46" s="472"/>
      <c r="T46" s="472"/>
      <c r="U46" s="472"/>
      <c r="V46" s="472"/>
      <c r="W46" s="478" t="e">
        <f t="shared" si="9"/>
        <v>#DIV/0!</v>
      </c>
      <c r="X46" s="478" t="e">
        <f t="shared" si="10"/>
        <v>#DIV/0!</v>
      </c>
      <c r="Y46" s="479"/>
      <c r="Z46" s="475" t="str">
        <f t="shared" si="2"/>
        <v/>
      </c>
      <c r="AA46" s="378" t="str">
        <f t="shared" si="3"/>
        <v/>
      </c>
      <c r="AB46" s="379" t="str">
        <f t="shared" si="4"/>
        <v/>
      </c>
      <c r="AD46" s="377">
        <f t="shared" si="5"/>
        <v>0</v>
      </c>
      <c r="AE46" s="377">
        <f t="shared" si="6"/>
        <v>0</v>
      </c>
      <c r="AF46" s="377" t="e">
        <f t="shared" si="7"/>
        <v>#N/A</v>
      </c>
      <c r="AG46" s="377" t="e">
        <f t="shared" si="8"/>
        <v>#N/A</v>
      </c>
    </row>
    <row r="47" spans="1:33" s="512" customFormat="1" ht="30" customHeight="1" x14ac:dyDescent="0.25">
      <c r="A47" s="261"/>
      <c r="B47" s="373">
        <v>38</v>
      </c>
      <c r="C47" s="351"/>
      <c r="D47" s="154"/>
      <c r="E47" s="154"/>
      <c r="F47" s="351"/>
      <c r="G47" s="481"/>
      <c r="H47" s="472"/>
      <c r="I47" s="472"/>
      <c r="J47" s="472"/>
      <c r="K47" s="472"/>
      <c r="L47" s="472"/>
      <c r="M47" s="472"/>
      <c r="N47" s="472"/>
      <c r="O47" s="480"/>
      <c r="P47" s="472"/>
      <c r="Q47" s="472"/>
      <c r="R47" s="472"/>
      <c r="S47" s="472"/>
      <c r="T47" s="472"/>
      <c r="U47" s="472"/>
      <c r="V47" s="472"/>
      <c r="W47" s="478" t="e">
        <f t="shared" si="9"/>
        <v>#DIV/0!</v>
      </c>
      <c r="X47" s="478" t="e">
        <f t="shared" si="10"/>
        <v>#DIV/0!</v>
      </c>
      <c r="Y47" s="479"/>
      <c r="Z47" s="475" t="str">
        <f t="shared" si="2"/>
        <v/>
      </c>
      <c r="AA47" s="378" t="str">
        <f t="shared" si="3"/>
        <v/>
      </c>
      <c r="AB47" s="379" t="str">
        <f t="shared" si="4"/>
        <v/>
      </c>
      <c r="AD47" s="377">
        <f t="shared" si="5"/>
        <v>0</v>
      </c>
      <c r="AE47" s="377">
        <f t="shared" si="6"/>
        <v>0</v>
      </c>
      <c r="AF47" s="377" t="e">
        <f t="shared" si="7"/>
        <v>#N/A</v>
      </c>
      <c r="AG47" s="377" t="e">
        <f t="shared" si="8"/>
        <v>#N/A</v>
      </c>
    </row>
    <row r="48" spans="1:33" s="512" customFormat="1" ht="30" customHeight="1" x14ac:dyDescent="0.25">
      <c r="A48" s="261"/>
      <c r="B48" s="373">
        <v>39</v>
      </c>
      <c r="C48" s="351"/>
      <c r="D48" s="154"/>
      <c r="E48" s="154"/>
      <c r="F48" s="351"/>
      <c r="G48" s="481"/>
      <c r="H48" s="472"/>
      <c r="I48" s="472"/>
      <c r="J48" s="472"/>
      <c r="K48" s="472"/>
      <c r="L48" s="472"/>
      <c r="M48" s="472"/>
      <c r="N48" s="472"/>
      <c r="O48" s="480"/>
      <c r="P48" s="472"/>
      <c r="Q48" s="472"/>
      <c r="R48" s="472"/>
      <c r="S48" s="472"/>
      <c r="T48" s="472"/>
      <c r="U48" s="472"/>
      <c r="V48" s="472"/>
      <c r="W48" s="478" t="e">
        <f t="shared" si="9"/>
        <v>#DIV/0!</v>
      </c>
      <c r="X48" s="478" t="e">
        <f t="shared" si="10"/>
        <v>#DIV/0!</v>
      </c>
      <c r="Y48" s="479"/>
      <c r="Z48" s="475" t="str">
        <f t="shared" si="2"/>
        <v/>
      </c>
      <c r="AA48" s="378" t="str">
        <f t="shared" si="3"/>
        <v/>
      </c>
      <c r="AB48" s="379" t="str">
        <f t="shared" si="4"/>
        <v/>
      </c>
      <c r="AD48" s="377">
        <f t="shared" si="5"/>
        <v>0</v>
      </c>
      <c r="AE48" s="377">
        <f t="shared" si="6"/>
        <v>0</v>
      </c>
      <c r="AF48" s="377" t="e">
        <f t="shared" si="7"/>
        <v>#N/A</v>
      </c>
      <c r="AG48" s="377" t="e">
        <f t="shared" si="8"/>
        <v>#N/A</v>
      </c>
    </row>
    <row r="49" spans="1:33" s="512" customFormat="1" ht="30" customHeight="1" x14ac:dyDescent="0.25">
      <c r="A49" s="261"/>
      <c r="B49" s="373">
        <v>40</v>
      </c>
      <c r="C49" s="351"/>
      <c r="D49" s="154"/>
      <c r="E49" s="154"/>
      <c r="F49" s="351"/>
      <c r="G49" s="481"/>
      <c r="H49" s="472"/>
      <c r="I49" s="472"/>
      <c r="J49" s="472"/>
      <c r="K49" s="472"/>
      <c r="L49" s="472"/>
      <c r="M49" s="472"/>
      <c r="N49" s="472"/>
      <c r="O49" s="480"/>
      <c r="P49" s="472"/>
      <c r="Q49" s="472"/>
      <c r="R49" s="472"/>
      <c r="S49" s="472"/>
      <c r="T49" s="472"/>
      <c r="U49" s="472"/>
      <c r="V49" s="472"/>
      <c r="W49" s="478" t="e">
        <f t="shared" si="9"/>
        <v>#DIV/0!</v>
      </c>
      <c r="X49" s="478" t="e">
        <f t="shared" si="10"/>
        <v>#DIV/0!</v>
      </c>
      <c r="Y49" s="479"/>
      <c r="Z49" s="475" t="str">
        <f t="shared" si="2"/>
        <v/>
      </c>
      <c r="AA49" s="378" t="str">
        <f t="shared" si="3"/>
        <v/>
      </c>
      <c r="AB49" s="379" t="str">
        <f t="shared" si="4"/>
        <v/>
      </c>
      <c r="AD49" s="377">
        <f t="shared" si="5"/>
        <v>0</v>
      </c>
      <c r="AE49" s="377">
        <f t="shared" si="6"/>
        <v>0</v>
      </c>
      <c r="AF49" s="377" t="e">
        <f t="shared" si="7"/>
        <v>#N/A</v>
      </c>
      <c r="AG49" s="377" t="e">
        <f t="shared" si="8"/>
        <v>#N/A</v>
      </c>
    </row>
    <row r="50" spans="1:33" s="512" customFormat="1" ht="30" customHeight="1" x14ac:dyDescent="0.25">
      <c r="A50" s="261"/>
      <c r="B50" s="373">
        <v>41</v>
      </c>
      <c r="C50" s="351"/>
      <c r="D50" s="154"/>
      <c r="E50" s="154"/>
      <c r="F50" s="351"/>
      <c r="G50" s="481"/>
      <c r="H50" s="472"/>
      <c r="I50" s="472"/>
      <c r="J50" s="472"/>
      <c r="K50" s="472"/>
      <c r="L50" s="472"/>
      <c r="M50" s="472"/>
      <c r="N50" s="472"/>
      <c r="O50" s="480"/>
      <c r="P50" s="472"/>
      <c r="Q50" s="472"/>
      <c r="R50" s="472"/>
      <c r="S50" s="472"/>
      <c r="T50" s="472"/>
      <c r="U50" s="472"/>
      <c r="V50" s="472"/>
      <c r="W50" s="478" t="e">
        <f t="shared" si="9"/>
        <v>#DIV/0!</v>
      </c>
      <c r="X50" s="478" t="e">
        <f t="shared" si="10"/>
        <v>#DIV/0!</v>
      </c>
      <c r="Y50" s="479"/>
      <c r="Z50" s="475" t="str">
        <f t="shared" si="2"/>
        <v/>
      </c>
      <c r="AA50" s="378" t="str">
        <f t="shared" si="3"/>
        <v/>
      </c>
      <c r="AB50" s="379" t="str">
        <f t="shared" si="4"/>
        <v/>
      </c>
      <c r="AD50" s="377">
        <f t="shared" si="5"/>
        <v>0</v>
      </c>
      <c r="AE50" s="377">
        <f t="shared" si="6"/>
        <v>0</v>
      </c>
      <c r="AF50" s="377" t="e">
        <f t="shared" si="7"/>
        <v>#N/A</v>
      </c>
      <c r="AG50" s="377" t="e">
        <f t="shared" si="8"/>
        <v>#N/A</v>
      </c>
    </row>
    <row r="51" spans="1:33" s="512" customFormat="1" ht="30" customHeight="1" x14ac:dyDescent="0.25">
      <c r="A51" s="261"/>
      <c r="B51" s="373">
        <v>42</v>
      </c>
      <c r="C51" s="351"/>
      <c r="D51" s="312"/>
      <c r="E51" s="312"/>
      <c r="F51" s="124"/>
      <c r="G51" s="472"/>
      <c r="H51" s="472"/>
      <c r="I51" s="472"/>
      <c r="J51" s="472"/>
      <c r="K51" s="472"/>
      <c r="L51" s="472"/>
      <c r="M51" s="472"/>
      <c r="N51" s="472"/>
      <c r="O51" s="472"/>
      <c r="P51" s="472"/>
      <c r="Q51" s="472"/>
      <c r="R51" s="472"/>
      <c r="S51" s="472"/>
      <c r="T51" s="472"/>
      <c r="U51" s="472"/>
      <c r="V51" s="472"/>
      <c r="W51" s="478" t="e">
        <f t="shared" si="9"/>
        <v>#DIV/0!</v>
      </c>
      <c r="X51" s="478" t="e">
        <f t="shared" si="10"/>
        <v>#DIV/0!</v>
      </c>
      <c r="Y51" s="479"/>
      <c r="Z51" s="475" t="str">
        <f t="shared" si="2"/>
        <v/>
      </c>
      <c r="AA51" s="483" t="str">
        <f t="shared" si="3"/>
        <v/>
      </c>
      <c r="AB51" s="379" t="str">
        <f t="shared" si="4"/>
        <v/>
      </c>
      <c r="AD51" s="377">
        <f t="shared" si="5"/>
        <v>0</v>
      </c>
      <c r="AE51" s="377">
        <f t="shared" si="6"/>
        <v>0</v>
      </c>
      <c r="AF51" s="377" t="e">
        <f t="shared" si="7"/>
        <v>#N/A</v>
      </c>
      <c r="AG51" s="377" t="e">
        <f t="shared" si="8"/>
        <v>#N/A</v>
      </c>
    </row>
    <row r="52" spans="1:33" s="512" customFormat="1" ht="30" customHeight="1" x14ac:dyDescent="0.25">
      <c r="A52" s="261"/>
      <c r="B52" s="92"/>
      <c r="C52" s="137"/>
      <c r="D52" s="137"/>
      <c r="E52" s="461"/>
      <c r="F52" s="137"/>
      <c r="G52" s="462"/>
      <c r="H52" s="462"/>
      <c r="I52" s="462"/>
      <c r="J52" s="462"/>
      <c r="K52" s="462"/>
      <c r="L52" s="462"/>
      <c r="M52" s="462"/>
      <c r="N52" s="462"/>
      <c r="O52" s="462"/>
      <c r="P52" s="462"/>
      <c r="Q52" s="462"/>
      <c r="R52" s="462"/>
      <c r="S52" s="462"/>
      <c r="T52" s="462"/>
      <c r="U52" s="462"/>
      <c r="V52" s="462"/>
      <c r="W52" s="463"/>
      <c r="X52" s="463"/>
      <c r="Y52" s="464"/>
      <c r="Z52" s="465"/>
      <c r="AB52" s="331"/>
      <c r="AD52" s="376"/>
      <c r="AE52" s="376"/>
      <c r="AF52" s="376"/>
      <c r="AG52" s="376"/>
    </row>
    <row r="53" spans="1:33" x14ac:dyDescent="0.25">
      <c r="A53" s="261"/>
      <c r="B53" s="247"/>
      <c r="C53" s="247"/>
      <c r="D53" s="247"/>
      <c r="E53" s="247"/>
      <c r="F53" s="247"/>
      <c r="G53" s="247"/>
      <c r="H53" s="247"/>
      <c r="I53" s="247"/>
      <c r="J53" s="247"/>
      <c r="K53" s="247"/>
      <c r="L53" s="247"/>
      <c r="M53" s="247"/>
      <c r="N53" s="247"/>
      <c r="O53" s="247"/>
      <c r="P53" s="247"/>
      <c r="Q53" s="247"/>
      <c r="R53" s="247"/>
      <c r="S53" s="247"/>
      <c r="T53" s="247"/>
      <c r="U53" s="247"/>
      <c r="V53" s="247"/>
      <c r="W53" s="247"/>
      <c r="X53" s="247"/>
      <c r="Y53" s="247"/>
      <c r="Z53" s="247"/>
      <c r="AA53" s="482"/>
      <c r="AB53" s="247"/>
    </row>
    <row r="54" spans="1:33" ht="15.75" x14ac:dyDescent="0.25">
      <c r="A54" s="261"/>
      <c r="B54" s="247"/>
      <c r="C54" s="247"/>
      <c r="D54" s="247"/>
      <c r="E54" s="247"/>
      <c r="F54" s="247"/>
      <c r="G54" s="247"/>
      <c r="H54" s="247"/>
      <c r="I54" s="247"/>
      <c r="J54" s="247"/>
      <c r="K54" s="247"/>
      <c r="L54" s="247"/>
      <c r="M54" s="247"/>
      <c r="N54" s="247"/>
      <c r="O54" s="247"/>
      <c r="P54" s="247"/>
      <c r="Q54" s="247"/>
      <c r="R54" s="247"/>
      <c r="S54" s="247"/>
      <c r="T54" s="247"/>
      <c r="U54" s="249" t="s">
        <v>316</v>
      </c>
      <c r="V54" s="247"/>
      <c r="W54" s="247"/>
      <c r="X54" s="247"/>
      <c r="Y54" s="247"/>
      <c r="Z54" s="247"/>
      <c r="AB54" s="247"/>
    </row>
    <row r="55" spans="1:33" ht="15.75" x14ac:dyDescent="0.25">
      <c r="A55" s="261"/>
      <c r="B55" s="247"/>
      <c r="C55" s="247"/>
      <c r="D55" s="247"/>
      <c r="E55" s="247"/>
      <c r="F55" s="247"/>
      <c r="G55" s="247"/>
      <c r="H55" s="247"/>
      <c r="I55" s="247"/>
      <c r="J55" s="247"/>
      <c r="K55" s="247"/>
      <c r="L55" s="247"/>
      <c r="M55" s="247"/>
      <c r="N55" s="247"/>
      <c r="O55" s="247"/>
      <c r="P55" s="247"/>
      <c r="Q55" s="247"/>
      <c r="R55" s="247"/>
      <c r="S55" s="247"/>
      <c r="T55" s="247"/>
      <c r="U55" s="249" t="s">
        <v>116</v>
      </c>
      <c r="V55" s="247"/>
      <c r="W55" s="247"/>
      <c r="X55" s="247"/>
      <c r="Y55" s="247"/>
      <c r="Z55" s="247"/>
      <c r="AA55" s="247"/>
      <c r="AB55" s="247"/>
    </row>
    <row r="56" spans="1:33" x14ac:dyDescent="0.25">
      <c r="A56" s="261"/>
      <c r="B56" s="247"/>
      <c r="C56" s="247"/>
      <c r="D56" s="247"/>
      <c r="E56" s="247"/>
      <c r="F56" s="247"/>
      <c r="G56" s="247"/>
      <c r="H56" s="247"/>
      <c r="I56" s="247"/>
      <c r="J56" s="247"/>
      <c r="K56" s="247"/>
      <c r="L56" s="247"/>
      <c r="M56" s="247"/>
      <c r="N56" s="247"/>
      <c r="O56" s="247"/>
      <c r="P56" s="247"/>
      <c r="Q56" s="247"/>
      <c r="R56" s="247"/>
      <c r="S56" s="247"/>
      <c r="T56" s="247"/>
      <c r="U56" s="247"/>
      <c r="V56" s="247"/>
      <c r="W56" s="247"/>
      <c r="X56" s="247"/>
      <c r="Y56" s="247"/>
      <c r="Z56" s="247"/>
      <c r="AA56" s="247"/>
      <c r="AB56" s="247"/>
    </row>
    <row r="57" spans="1:33" x14ac:dyDescent="0.25">
      <c r="A57" s="261"/>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row>
    <row r="58" spans="1:33" x14ac:dyDescent="0.25">
      <c r="A58" s="261"/>
      <c r="B58" s="247"/>
      <c r="C58" s="247"/>
      <c r="D58" s="247"/>
      <c r="E58" s="247"/>
      <c r="F58" s="247"/>
      <c r="G58" s="247"/>
      <c r="H58" s="247"/>
      <c r="I58" s="247"/>
      <c r="J58" s="247"/>
      <c r="K58" s="247"/>
      <c r="L58" s="247"/>
      <c r="M58" s="247"/>
      <c r="N58" s="247"/>
      <c r="O58" s="247"/>
      <c r="P58" s="247"/>
      <c r="Q58" s="247"/>
      <c r="R58" s="247"/>
      <c r="S58" s="247"/>
      <c r="T58" s="247"/>
      <c r="U58" s="247"/>
      <c r="V58" s="247"/>
      <c r="W58" s="247"/>
      <c r="X58" s="247"/>
      <c r="Y58" s="247"/>
      <c r="Z58" s="247"/>
      <c r="AA58" s="247"/>
      <c r="AB58" s="247"/>
    </row>
    <row r="59" spans="1:33" ht="15.75" x14ac:dyDescent="0.25">
      <c r="A59" s="261"/>
      <c r="B59" s="247"/>
      <c r="C59" s="247"/>
      <c r="D59" s="247"/>
      <c r="E59" s="247"/>
      <c r="F59" s="247"/>
      <c r="G59" s="247"/>
      <c r="H59" s="247"/>
      <c r="I59" s="247"/>
      <c r="J59" s="247"/>
      <c r="K59" s="247"/>
      <c r="L59" s="247"/>
      <c r="M59" s="247"/>
      <c r="N59" s="247"/>
      <c r="O59" s="247"/>
      <c r="P59" s="247"/>
      <c r="Q59" s="247"/>
      <c r="R59" s="247"/>
      <c r="S59" s="247"/>
      <c r="T59" s="247"/>
      <c r="U59" s="466"/>
      <c r="V59" s="466"/>
      <c r="W59" s="466"/>
      <c r="X59" s="466"/>
      <c r="Y59" s="247"/>
      <c r="Z59" s="247"/>
      <c r="AA59" s="247"/>
      <c r="AB59" s="247"/>
    </row>
    <row r="60" spans="1:33" ht="15.75" x14ac:dyDescent="0.25">
      <c r="A60" s="261"/>
      <c r="B60" s="247"/>
      <c r="C60" s="247"/>
      <c r="D60" s="247"/>
      <c r="E60" s="247"/>
      <c r="F60" s="247"/>
      <c r="G60" s="247"/>
      <c r="H60" s="247"/>
      <c r="I60" s="247"/>
      <c r="J60" s="247"/>
      <c r="K60" s="247"/>
      <c r="L60" s="247"/>
      <c r="M60" s="247"/>
      <c r="N60" s="247"/>
      <c r="O60" s="247"/>
      <c r="P60" s="247"/>
      <c r="Q60" s="247"/>
      <c r="R60" s="247"/>
      <c r="S60" s="247"/>
      <c r="T60" s="247"/>
      <c r="U60" s="248" t="s">
        <v>161</v>
      </c>
      <c r="V60" s="247"/>
      <c r="W60" s="247"/>
      <c r="X60" s="247"/>
      <c r="Y60" s="247"/>
      <c r="Z60" s="247"/>
      <c r="AA60" s="247"/>
      <c r="AB60" s="247"/>
    </row>
    <row r="61" spans="1:33" ht="15.75" thickBot="1" x14ac:dyDescent="0.3">
      <c r="A61" s="261"/>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row>
    <row r="62" spans="1:33" ht="18.75" customHeight="1" thickBot="1" x14ac:dyDescent="0.3">
      <c r="A62" s="261"/>
      <c r="B62" s="32"/>
      <c r="C62" s="33"/>
      <c r="D62" s="33"/>
      <c r="E62" s="32"/>
      <c r="F62" s="32"/>
      <c r="G62" s="239" t="s">
        <v>18</v>
      </c>
      <c r="H62" s="240" t="s">
        <v>118</v>
      </c>
      <c r="I62" s="467" t="s">
        <v>240</v>
      </c>
      <c r="J62" s="468"/>
      <c r="K62" s="468"/>
      <c r="L62" s="468"/>
      <c r="M62" s="468"/>
      <c r="N62" s="468"/>
      <c r="O62" s="468"/>
      <c r="P62" s="468"/>
      <c r="Q62" s="468"/>
      <c r="R62" s="468"/>
      <c r="S62" s="468"/>
      <c r="T62" s="468"/>
      <c r="U62" s="468"/>
      <c r="V62" s="469"/>
      <c r="W62" s="912" t="s">
        <v>315</v>
      </c>
      <c r="X62" s="32"/>
      <c r="Y62" s="32"/>
      <c r="Z62" s="33"/>
      <c r="AA62" s="32"/>
      <c r="AB62" s="32"/>
    </row>
    <row r="63" spans="1:33" ht="18.75" customHeight="1" thickTop="1" thickBot="1" x14ac:dyDescent="0.3">
      <c r="A63" s="261"/>
      <c r="B63" s="32"/>
      <c r="C63" s="185" t="s">
        <v>139</v>
      </c>
      <c r="D63" s="33"/>
      <c r="E63" s="32"/>
      <c r="F63" s="915" t="s">
        <v>134</v>
      </c>
      <c r="G63" s="231">
        <v>1</v>
      </c>
      <c r="H63" s="356" t="s">
        <v>119</v>
      </c>
      <c r="I63" s="918" t="s">
        <v>480</v>
      </c>
      <c r="J63" s="919"/>
      <c r="K63" s="919"/>
      <c r="L63" s="919"/>
      <c r="M63" s="919"/>
      <c r="N63" s="919"/>
      <c r="O63" s="919"/>
      <c r="P63" s="919"/>
      <c r="Q63" s="919"/>
      <c r="R63" s="919"/>
      <c r="S63" s="919"/>
      <c r="T63" s="919"/>
      <c r="U63" s="919"/>
      <c r="V63" s="920"/>
      <c r="W63" s="913"/>
      <c r="X63" s="32"/>
      <c r="Y63" s="32"/>
      <c r="Z63" s="33"/>
      <c r="AA63" s="32"/>
      <c r="AB63" s="32"/>
    </row>
    <row r="64" spans="1:33" ht="18.75" customHeight="1" thickBot="1" x14ac:dyDescent="0.3">
      <c r="A64" s="261"/>
      <c r="B64" s="32"/>
      <c r="C64" s="187" t="s">
        <v>146</v>
      </c>
      <c r="D64" s="187"/>
      <c r="E64" s="32"/>
      <c r="F64" s="916"/>
      <c r="G64" s="232">
        <v>2</v>
      </c>
      <c r="H64" s="357" t="s">
        <v>120</v>
      </c>
      <c r="I64" s="921" t="s">
        <v>481</v>
      </c>
      <c r="J64" s="922"/>
      <c r="K64" s="922"/>
      <c r="L64" s="922"/>
      <c r="M64" s="922"/>
      <c r="N64" s="922"/>
      <c r="O64" s="922"/>
      <c r="P64" s="922"/>
      <c r="Q64" s="922"/>
      <c r="R64" s="922"/>
      <c r="S64" s="922"/>
      <c r="T64" s="922"/>
      <c r="U64" s="922"/>
      <c r="V64" s="923"/>
      <c r="W64" s="913"/>
      <c r="X64" s="32"/>
      <c r="Y64" s="32"/>
      <c r="Z64" s="33"/>
      <c r="AA64" s="32"/>
      <c r="AB64" s="32"/>
    </row>
    <row r="65" spans="1:28" ht="18.75" customHeight="1" x14ac:dyDescent="0.25">
      <c r="A65" s="261"/>
      <c r="B65" s="32"/>
      <c r="C65" s="187" t="s">
        <v>147</v>
      </c>
      <c r="D65" s="187"/>
      <c r="E65" s="32"/>
      <c r="F65" s="916"/>
      <c r="G65" s="232">
        <v>3</v>
      </c>
      <c r="H65" s="358" t="s">
        <v>121</v>
      </c>
      <c r="I65" s="924"/>
      <c r="J65" s="925"/>
      <c r="K65" s="925"/>
      <c r="L65" s="925"/>
      <c r="M65" s="925"/>
      <c r="N65" s="925"/>
      <c r="O65" s="925"/>
      <c r="P65" s="925"/>
      <c r="Q65" s="925"/>
      <c r="R65" s="925"/>
      <c r="S65" s="925"/>
      <c r="T65" s="925"/>
      <c r="U65" s="925"/>
      <c r="V65" s="926"/>
      <c r="W65" s="913"/>
      <c r="X65" s="32"/>
      <c r="Y65" s="32"/>
      <c r="Z65" s="33"/>
      <c r="AA65" s="32"/>
      <c r="AB65" s="32"/>
    </row>
    <row r="66" spans="1:28" ht="18.75" customHeight="1" x14ac:dyDescent="0.25">
      <c r="A66" s="261"/>
      <c r="B66" s="32"/>
      <c r="C66" s="215" t="s">
        <v>115</v>
      </c>
      <c r="D66" s="187"/>
      <c r="E66" s="32"/>
      <c r="F66" s="916"/>
      <c r="G66" s="232">
        <v>4</v>
      </c>
      <c r="H66" s="357" t="s">
        <v>122</v>
      </c>
      <c r="I66" s="924"/>
      <c r="J66" s="925"/>
      <c r="K66" s="925"/>
      <c r="L66" s="925"/>
      <c r="M66" s="925"/>
      <c r="N66" s="925"/>
      <c r="O66" s="925"/>
      <c r="P66" s="925"/>
      <c r="Q66" s="925"/>
      <c r="R66" s="925"/>
      <c r="S66" s="925"/>
      <c r="T66" s="925"/>
      <c r="U66" s="925"/>
      <c r="V66" s="926"/>
      <c r="W66" s="913"/>
      <c r="X66" s="32"/>
      <c r="Y66" s="32"/>
      <c r="Z66" s="33"/>
      <c r="AA66" s="32"/>
      <c r="AB66" s="32"/>
    </row>
    <row r="67" spans="1:28" ht="18.75" customHeight="1" x14ac:dyDescent="0.25">
      <c r="A67" s="261"/>
      <c r="B67" s="32"/>
      <c r="C67" s="32"/>
      <c r="D67" s="32"/>
      <c r="E67" s="32"/>
      <c r="F67" s="916"/>
      <c r="G67" s="232">
        <v>5</v>
      </c>
      <c r="H67" s="358" t="s">
        <v>123</v>
      </c>
      <c r="I67" s="924"/>
      <c r="J67" s="925"/>
      <c r="K67" s="925"/>
      <c r="L67" s="925"/>
      <c r="M67" s="925"/>
      <c r="N67" s="925"/>
      <c r="O67" s="925"/>
      <c r="P67" s="925"/>
      <c r="Q67" s="925"/>
      <c r="R67" s="925"/>
      <c r="S67" s="925"/>
      <c r="T67" s="925"/>
      <c r="U67" s="925"/>
      <c r="V67" s="926"/>
      <c r="W67" s="913"/>
      <c r="X67" s="32"/>
      <c r="Y67" s="32"/>
      <c r="Z67" s="33"/>
      <c r="AA67" s="32"/>
      <c r="AB67" s="32"/>
    </row>
    <row r="68" spans="1:28" ht="18.75" customHeight="1" x14ac:dyDescent="0.25">
      <c r="A68" s="261"/>
      <c r="B68" s="32"/>
      <c r="C68" s="32"/>
      <c r="D68" s="32"/>
      <c r="E68" s="32"/>
      <c r="F68" s="916"/>
      <c r="G68" s="232">
        <v>6</v>
      </c>
      <c r="H68" s="357" t="s">
        <v>124</v>
      </c>
      <c r="I68" s="924"/>
      <c r="J68" s="925"/>
      <c r="K68" s="925"/>
      <c r="L68" s="925"/>
      <c r="M68" s="925"/>
      <c r="N68" s="925"/>
      <c r="O68" s="925"/>
      <c r="P68" s="925"/>
      <c r="Q68" s="925"/>
      <c r="R68" s="925"/>
      <c r="S68" s="925"/>
      <c r="T68" s="925"/>
      <c r="U68" s="925"/>
      <c r="V68" s="926"/>
      <c r="W68" s="913"/>
      <c r="X68" s="32"/>
      <c r="Y68" s="32"/>
      <c r="Z68" s="33"/>
      <c r="AA68" s="32"/>
      <c r="AB68" s="32"/>
    </row>
    <row r="69" spans="1:28" ht="18.75" customHeight="1" x14ac:dyDescent="0.25">
      <c r="A69" s="261"/>
      <c r="B69" s="32"/>
      <c r="C69" s="32"/>
      <c r="D69" s="32"/>
      <c r="E69" s="32"/>
      <c r="F69" s="916"/>
      <c r="G69" s="232">
        <v>7</v>
      </c>
      <c r="H69" s="358" t="s">
        <v>125</v>
      </c>
      <c r="I69" s="924"/>
      <c r="J69" s="925"/>
      <c r="K69" s="925"/>
      <c r="L69" s="925"/>
      <c r="M69" s="925"/>
      <c r="N69" s="925"/>
      <c r="O69" s="925"/>
      <c r="P69" s="925"/>
      <c r="Q69" s="925"/>
      <c r="R69" s="925"/>
      <c r="S69" s="925"/>
      <c r="T69" s="925"/>
      <c r="U69" s="925"/>
      <c r="V69" s="926"/>
      <c r="W69" s="913"/>
      <c r="X69" s="32"/>
      <c r="Y69" s="32"/>
      <c r="Z69" s="33"/>
      <c r="AA69" s="32"/>
      <c r="AB69" s="32"/>
    </row>
    <row r="70" spans="1:28" ht="18.75" customHeight="1" thickBot="1" x14ac:dyDescent="0.3">
      <c r="A70" s="261"/>
      <c r="B70" s="32"/>
      <c r="C70" s="32"/>
      <c r="D70" s="32"/>
      <c r="E70" s="32"/>
      <c r="F70" s="917"/>
      <c r="G70" s="233">
        <v>8</v>
      </c>
      <c r="H70" s="359" t="s">
        <v>126</v>
      </c>
      <c r="I70" s="927"/>
      <c r="J70" s="928"/>
      <c r="K70" s="928"/>
      <c r="L70" s="928"/>
      <c r="M70" s="928"/>
      <c r="N70" s="928"/>
      <c r="O70" s="928"/>
      <c r="P70" s="928"/>
      <c r="Q70" s="928"/>
      <c r="R70" s="928"/>
      <c r="S70" s="928"/>
      <c r="T70" s="928"/>
      <c r="U70" s="928"/>
      <c r="V70" s="929"/>
      <c r="W70" s="914"/>
      <c r="X70" s="32"/>
      <c r="Y70" s="32"/>
      <c r="Z70" s="33"/>
      <c r="AA70" s="32"/>
      <c r="AB70" s="32"/>
    </row>
    <row r="71" spans="1:28" x14ac:dyDescent="0.25">
      <c r="B71" s="4"/>
      <c r="C71" s="4"/>
      <c r="D71" s="4"/>
      <c r="E71" s="4"/>
      <c r="F71" s="4"/>
      <c r="G71" s="6"/>
      <c r="H71" s="6"/>
      <c r="I71" s="6"/>
      <c r="J71" s="6"/>
      <c r="K71" s="6"/>
      <c r="L71" s="6"/>
      <c r="M71" s="4"/>
      <c r="N71" s="4"/>
      <c r="O71" s="4"/>
      <c r="P71" s="4"/>
      <c r="Q71" s="4"/>
      <c r="R71" s="4"/>
      <c r="S71" s="4"/>
      <c r="T71" s="4"/>
      <c r="U71" s="4"/>
      <c r="V71" s="4"/>
      <c r="W71" s="4"/>
      <c r="X71" s="4"/>
      <c r="Y71" s="4"/>
      <c r="Z71" s="6"/>
      <c r="AA71" s="4"/>
      <c r="AB71" s="4"/>
    </row>
  </sheetData>
  <sheetProtection autoFilter="0"/>
  <autoFilter ref="E8:E51" xr:uid="{00000000-0009-0000-0000-000029000000}"/>
  <mergeCells count="24">
    <mergeCell ref="Z7:Z8"/>
    <mergeCell ref="AA7:AA8"/>
    <mergeCell ref="AB7:AB8"/>
    <mergeCell ref="W62:W70"/>
    <mergeCell ref="F63:F70"/>
    <mergeCell ref="I63:V63"/>
    <mergeCell ref="I64:V64"/>
    <mergeCell ref="I65:V65"/>
    <mergeCell ref="I66:V66"/>
    <mergeCell ref="I67:V67"/>
    <mergeCell ref="I68:V68"/>
    <mergeCell ref="I69:V69"/>
    <mergeCell ref="I70:V70"/>
    <mergeCell ref="O7:V7"/>
    <mergeCell ref="E2:E3"/>
    <mergeCell ref="G2:AB2"/>
    <mergeCell ref="G3:AB3"/>
    <mergeCell ref="G4:AB4"/>
    <mergeCell ref="G5:AB5"/>
    <mergeCell ref="B7:B8"/>
    <mergeCell ref="C7:C8"/>
    <mergeCell ref="D7:D8"/>
    <mergeCell ref="E7:E8"/>
    <mergeCell ref="G7:N7"/>
  </mergeCells>
  <conditionalFormatting sqref="Y51 B11:B49 C41:E51 B10:F10 F41:F49 Y37:Y49 W10:X51 AA10:AB51 AD10:AG51 C11:F40">
    <cfRule type="expression" dxfId="40" priority="7">
      <formula>AND($B10&lt;&gt;"",$B11="")</formula>
    </cfRule>
    <cfRule type="expression" dxfId="39" priority="8">
      <formula>$B10=""</formula>
    </cfRule>
  </conditionalFormatting>
  <conditionalFormatting sqref="AA11:AA51">
    <cfRule type="expression" dxfId="38" priority="9">
      <formula>AND($B10&lt;&gt;"",$B11="")</formula>
    </cfRule>
  </conditionalFormatting>
  <conditionalFormatting sqref="G52:V52">
    <cfRule type="expression" dxfId="37" priority="6">
      <formula>COUNTIF($G52:$N52,G52)&gt;1</formula>
    </cfRule>
  </conditionalFormatting>
  <conditionalFormatting sqref="B51 B52:Z52 AB52">
    <cfRule type="expression" dxfId="36" priority="10">
      <formula>AND($B51&lt;&gt;"",$B53="")</formula>
    </cfRule>
    <cfRule type="expression" dxfId="35" priority="11">
      <formula>$B51=""</formula>
    </cfRule>
  </conditionalFormatting>
  <conditionalFormatting sqref="AD52:AG52">
    <cfRule type="expression" dxfId="34" priority="12">
      <formula>AND($B51&lt;&gt;"",$B53="")</formula>
    </cfRule>
    <cfRule type="expression" dxfId="33" priority="13">
      <formula>$B51=""</formula>
    </cfRule>
  </conditionalFormatting>
  <conditionalFormatting sqref="B50 F50:F51 Y50">
    <cfRule type="expression" dxfId="32" priority="14">
      <formula>AND($B50&lt;&gt;"",#REF!="")</formula>
    </cfRule>
    <cfRule type="expression" dxfId="31" priority="15">
      <formula>$B50=""</formula>
    </cfRule>
  </conditionalFormatting>
  <conditionalFormatting sqref="G33:V51 Q10:V32">
    <cfRule type="cellIs" dxfId="30" priority="4" operator="lessThan">
      <formula>76</formula>
    </cfRule>
  </conditionalFormatting>
  <conditionalFormatting sqref="Z10:Z51">
    <cfRule type="cellIs" dxfId="29" priority="3" operator="lessThan">
      <formula>76</formula>
    </cfRule>
  </conditionalFormatting>
  <conditionalFormatting sqref="G10:P32">
    <cfRule type="cellIs" dxfId="28" priority="2" operator="lessThan">
      <formula>76</formula>
    </cfRule>
  </conditionalFormatting>
  <conditionalFormatting sqref="Z10:Z32">
    <cfRule type="cellIs" dxfId="27" priority="1" operator="lessThan">
      <formula>76</formula>
    </cfRule>
  </conditionalFormatting>
  <dataValidations count="6">
    <dataValidation allowBlank="1" showInputMessage="1" showErrorMessage="1" prompt="Bobot Nilai" sqref="W6:Y6" xr:uid="{00000000-0002-0000-2900-000000000000}"/>
    <dataValidation allowBlank="1" showInputMessage="1" showErrorMessage="1" prompt="Mohon diisi Bobot Nilai" sqref="Y8 W8" xr:uid="{00000000-0002-0000-2900-000001000000}"/>
    <dataValidation allowBlank="1" showInputMessage="1" showErrorMessage="1" prompt="Mohon diisi Bobot Nilai. Jika tidak Melakukan penilaian Sumatif silahkan tulis Bobot Nilai 0" sqref="X8" xr:uid="{00000000-0002-0000-2900-000002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37:H52 I33:N52" xr:uid="{00000000-0002-0000-2900-000003000000}">
      <formula1>AND(G33&gt;0,G33&lt;=101,COUNTIF($G33:$N33,G33)=1)</formula1>
    </dataValidation>
    <dataValidation type="custom" allowBlank="1" showInputMessage="1" showErrorMessage="1" error="Ada nilai yang sama Bro!" prompt="JIKA ADA NILAI SUMATIF YANG SAMA, MAKA NILAI SUMATIF YG LAIN DITAMBAH angka 1-4 dibelakang koma. Misalnya 82 dan 82,2" sqref="T10:V52 O37:S52" xr:uid="{00000000-0002-0000-2900-000004000000}">
      <formula1>AND(O10&gt;0,O10&lt;=101,COUNTIF($O10:$V10,O10)=1)</formula1>
    </dataValidation>
    <dataValidation type="whole" allowBlank="1" showInputMessage="1" showErrorMessage="1" errorTitle="Petunjuk" error="Nilai 0-100" prompt="Isikan Nilai Sumatif Akhir Semester Siswa" sqref="Y37:Y52" xr:uid="{00000000-0002-0000-2900-000005000000}">
      <formula1>0</formula1>
      <formula2>100</formula2>
    </dataValidation>
  </dataValidations>
  <hyperlinks>
    <hyperlink ref="W62:W70" location="AKA!G9" display="          KEMBALI KE ATAS" xr:uid="{00000000-0004-0000-2900-000000000000}"/>
    <hyperlink ref="E5" location="AKA!I62" display="KLIK DISINI UNTUK MENULIS TUJUAN PEMBELAJARAN" xr:uid="{00000000-0004-0000-2900-000001000000}"/>
  </hyperlinks>
  <printOptions horizontalCentered="1"/>
  <pageMargins left="0.15748031496062992" right="0.11811023622047245" top="0.98425196850393704" bottom="0.31496062992125984" header="0.31496062992125984" footer="0.15748031496062992"/>
  <pageSetup paperSize="10000" scale="70" orientation="landscape" horizontalDpi="0" verticalDpi="0"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AI71"/>
  <sheetViews>
    <sheetView zoomScaleNormal="100" workbookViewId="0">
      <pane xSplit="6" ySplit="8" topLeftCell="G33" activePane="bottomRight" state="frozen"/>
      <selection pane="topRight" activeCell="G1" sqref="G1"/>
      <selection pane="bottomLeft" activeCell="A8" sqref="A8"/>
      <selection pane="bottomRight" activeCell="I66" sqref="I66:V66"/>
    </sheetView>
  </sheetViews>
  <sheetFormatPr defaultColWidth="9.140625" defaultRowHeight="15" x14ac:dyDescent="0.25"/>
  <cols>
    <col min="1" max="1" width="1.7109375" style="7" customWidth="1"/>
    <col min="2" max="2" width="3.85546875" style="7" customWidth="1"/>
    <col min="3" max="3" width="5.7109375" style="7" customWidth="1"/>
    <col min="4" max="4" width="13.5703125" style="7" customWidth="1"/>
    <col min="5" max="5" width="30.42578125" style="7" customWidth="1"/>
    <col min="6" max="22" width="4" style="7" customWidth="1"/>
    <col min="23" max="25" width="5.28515625" style="7" customWidth="1"/>
    <col min="26" max="26" width="6.42578125" style="7" customWidth="1"/>
    <col min="27" max="28" width="36.7109375" style="7" customWidth="1"/>
    <col min="29" max="29" width="5.7109375" style="7" customWidth="1"/>
    <col min="30" max="16384" width="9.140625" style="7"/>
  </cols>
  <sheetData>
    <row r="1" spans="1:35" x14ac:dyDescent="0.25">
      <c r="A1" s="260"/>
      <c r="B1" s="260"/>
      <c r="C1" s="260"/>
      <c r="D1" s="260"/>
      <c r="E1" s="260"/>
      <c r="F1" s="260"/>
      <c r="G1" s="260"/>
      <c r="H1" s="260"/>
      <c r="I1" s="260"/>
      <c r="J1" s="260"/>
      <c r="K1" s="260"/>
      <c r="L1" s="260"/>
      <c r="M1" s="260"/>
      <c r="N1" s="260"/>
      <c r="O1" s="260"/>
      <c r="P1" s="260"/>
      <c r="Q1" s="260"/>
      <c r="R1" s="260"/>
      <c r="S1" s="260"/>
      <c r="T1" s="260"/>
      <c r="U1" s="260"/>
      <c r="V1" s="260"/>
      <c r="W1" s="260"/>
      <c r="X1" s="260"/>
      <c r="Y1" s="260"/>
      <c r="Z1" s="260"/>
      <c r="AA1" s="260"/>
      <c r="AB1" s="260"/>
    </row>
    <row r="2" spans="1:35" ht="28.5" customHeight="1" x14ac:dyDescent="0.25">
      <c r="A2" s="261"/>
      <c r="B2" s="485"/>
      <c r="C2" s="486"/>
      <c r="D2" s="486"/>
      <c r="E2" s="901" t="s">
        <v>309</v>
      </c>
      <c r="F2" s="487"/>
      <c r="G2" s="903" t="s">
        <v>279</v>
      </c>
      <c r="H2" s="903"/>
      <c r="I2" s="903"/>
      <c r="J2" s="903"/>
      <c r="K2" s="903"/>
      <c r="L2" s="903"/>
      <c r="M2" s="903"/>
      <c r="N2" s="903"/>
      <c r="O2" s="903"/>
      <c r="P2" s="903"/>
      <c r="Q2" s="903"/>
      <c r="R2" s="903"/>
      <c r="S2" s="903"/>
      <c r="T2" s="903"/>
      <c r="U2" s="903"/>
      <c r="V2" s="903"/>
      <c r="W2" s="903"/>
      <c r="X2" s="903"/>
      <c r="Y2" s="903"/>
      <c r="Z2" s="903"/>
      <c r="AA2" s="903"/>
      <c r="AB2" s="904"/>
    </row>
    <row r="3" spans="1:35" ht="21" thickBot="1" x14ac:dyDescent="0.3">
      <c r="A3" s="261"/>
      <c r="B3" s="488"/>
      <c r="C3" s="489"/>
      <c r="D3" s="489"/>
      <c r="E3" s="902"/>
      <c r="F3" s="454"/>
      <c r="G3" s="905" t="str">
        <f>Data!C20</f>
        <v>2024 / 2025</v>
      </c>
      <c r="H3" s="905"/>
      <c r="I3" s="905"/>
      <c r="J3" s="905"/>
      <c r="K3" s="905"/>
      <c r="L3" s="905"/>
      <c r="M3" s="905"/>
      <c r="N3" s="905"/>
      <c r="O3" s="905"/>
      <c r="P3" s="905"/>
      <c r="Q3" s="905"/>
      <c r="R3" s="905"/>
      <c r="S3" s="905"/>
      <c r="T3" s="905"/>
      <c r="U3" s="905"/>
      <c r="V3" s="905"/>
      <c r="W3" s="905"/>
      <c r="X3" s="905"/>
      <c r="Y3" s="905"/>
      <c r="Z3" s="905"/>
      <c r="AA3" s="905"/>
      <c r="AB3" s="906"/>
    </row>
    <row r="4" spans="1:35" ht="34.5" thickBot="1" x14ac:dyDescent="0.3">
      <c r="A4" s="261"/>
      <c r="B4" s="490"/>
      <c r="C4" s="491"/>
      <c r="D4" s="491"/>
      <c r="E4" s="455" t="s">
        <v>310</v>
      </c>
      <c r="F4" s="456"/>
      <c r="G4" s="907" t="str">
        <f>Menu!B14</f>
        <v>Seni dan Prakarya</v>
      </c>
      <c r="H4" s="907"/>
      <c r="I4" s="907"/>
      <c r="J4" s="907"/>
      <c r="K4" s="907"/>
      <c r="L4" s="907"/>
      <c r="M4" s="907"/>
      <c r="N4" s="907"/>
      <c r="O4" s="907"/>
      <c r="P4" s="907"/>
      <c r="Q4" s="907"/>
      <c r="R4" s="907"/>
      <c r="S4" s="907"/>
      <c r="T4" s="907"/>
      <c r="U4" s="907"/>
      <c r="V4" s="907"/>
      <c r="W4" s="907"/>
      <c r="X4" s="907"/>
      <c r="Y4" s="907"/>
      <c r="Z4" s="907"/>
      <c r="AA4" s="907"/>
      <c r="AB4" s="908"/>
    </row>
    <row r="5" spans="1:35" ht="34.5" customHeight="1" thickBot="1" x14ac:dyDescent="0.3">
      <c r="A5" s="261"/>
      <c r="B5" s="492"/>
      <c r="C5" s="493"/>
      <c r="D5" s="494"/>
      <c r="E5" s="457" t="s">
        <v>311</v>
      </c>
      <c r="F5" s="458"/>
      <c r="G5" s="905" t="s">
        <v>452</v>
      </c>
      <c r="H5" s="905"/>
      <c r="I5" s="905"/>
      <c r="J5" s="905"/>
      <c r="K5" s="905"/>
      <c r="L5" s="905"/>
      <c r="M5" s="905"/>
      <c r="N5" s="905"/>
      <c r="O5" s="905"/>
      <c r="P5" s="905"/>
      <c r="Q5" s="905"/>
      <c r="R5" s="905"/>
      <c r="S5" s="905"/>
      <c r="T5" s="905"/>
      <c r="U5" s="905"/>
      <c r="V5" s="905"/>
      <c r="W5" s="905"/>
      <c r="X5" s="905"/>
      <c r="Y5" s="905"/>
      <c r="Z5" s="905"/>
      <c r="AA5" s="905"/>
      <c r="AB5" s="906"/>
    </row>
    <row r="6" spans="1:35" s="179" customFormat="1" ht="20.25" x14ac:dyDescent="0.25">
      <c r="A6" s="261"/>
      <c r="B6" s="495"/>
      <c r="C6" s="496"/>
      <c r="D6" s="496"/>
      <c r="E6" s="496"/>
      <c r="F6" s="496"/>
      <c r="G6" s="497">
        <f t="shared" ref="G6:L6" si="0">IF(COUNT(G10:G51)&gt;0,1,"")</f>
        <v>1</v>
      </c>
      <c r="H6" s="497">
        <f t="shared" si="0"/>
        <v>1</v>
      </c>
      <c r="I6" s="497">
        <f t="shared" si="0"/>
        <v>1</v>
      </c>
      <c r="J6" s="497" t="str">
        <f t="shared" si="0"/>
        <v/>
      </c>
      <c r="K6" s="497" t="str">
        <f t="shared" si="0"/>
        <v/>
      </c>
      <c r="L6" s="497" t="str">
        <f t="shared" si="0"/>
        <v/>
      </c>
      <c r="M6" s="497"/>
      <c r="N6" s="497"/>
      <c r="O6" s="497">
        <f t="shared" ref="O6:T6" si="1">IF(COUNT(O10:O51)&gt;0,1,"")</f>
        <v>1</v>
      </c>
      <c r="P6" s="497">
        <f t="shared" si="1"/>
        <v>1</v>
      </c>
      <c r="Q6" s="497">
        <f t="shared" si="1"/>
        <v>1</v>
      </c>
      <c r="R6" s="497" t="str">
        <f t="shared" si="1"/>
        <v/>
      </c>
      <c r="S6" s="497" t="str">
        <f t="shared" si="1"/>
        <v/>
      </c>
      <c r="T6" s="497" t="str">
        <f t="shared" si="1"/>
        <v/>
      </c>
      <c r="U6" s="497"/>
      <c r="V6" s="497"/>
      <c r="W6" s="498">
        <f>SUM(G6:N6)</f>
        <v>3</v>
      </c>
      <c r="X6" s="498">
        <f>SUM(O6:V6)</f>
        <v>3</v>
      </c>
      <c r="Y6" s="498">
        <f>SUM(W8:Y8)</f>
        <v>3</v>
      </c>
      <c r="Z6" s="499"/>
      <c r="AA6" s="499"/>
      <c r="AB6" s="500"/>
    </row>
    <row r="7" spans="1:35" ht="33" customHeight="1" thickBot="1" x14ac:dyDescent="0.3">
      <c r="A7" s="261"/>
      <c r="B7" s="899" t="s">
        <v>0</v>
      </c>
      <c r="C7" s="899" t="s">
        <v>68</v>
      </c>
      <c r="D7" s="899" t="s">
        <v>69</v>
      </c>
      <c r="E7" s="899" t="s">
        <v>1</v>
      </c>
      <c r="F7" s="513" t="s">
        <v>14</v>
      </c>
      <c r="G7" s="900" t="s">
        <v>134</v>
      </c>
      <c r="H7" s="900"/>
      <c r="I7" s="900"/>
      <c r="J7" s="900"/>
      <c r="K7" s="900"/>
      <c r="L7" s="900"/>
      <c r="M7" s="900"/>
      <c r="N7" s="900"/>
      <c r="O7" s="930" t="s">
        <v>135</v>
      </c>
      <c r="P7" s="930"/>
      <c r="Q7" s="930"/>
      <c r="R7" s="930"/>
      <c r="S7" s="930"/>
      <c r="T7" s="930"/>
      <c r="U7" s="930"/>
      <c r="V7" s="930"/>
      <c r="W7" s="504" t="s">
        <v>312</v>
      </c>
      <c r="X7" s="504" t="s">
        <v>313</v>
      </c>
      <c r="Y7" s="504" t="s">
        <v>314</v>
      </c>
      <c r="Z7" s="909" t="s">
        <v>80</v>
      </c>
      <c r="AA7" s="910" t="s">
        <v>144</v>
      </c>
      <c r="AB7" s="911" t="s">
        <v>145</v>
      </c>
    </row>
    <row r="8" spans="1:35" ht="15.75" thickBot="1" x14ac:dyDescent="0.3">
      <c r="A8" s="261"/>
      <c r="B8" s="899"/>
      <c r="C8" s="899"/>
      <c r="D8" s="899"/>
      <c r="E8" s="899"/>
      <c r="F8" s="505"/>
      <c r="G8" s="506" t="str">
        <f>H63</f>
        <v>TP-1</v>
      </c>
      <c r="H8" s="506" t="str">
        <f>H64</f>
        <v>TP-2</v>
      </c>
      <c r="I8" s="506" t="str">
        <f>H65</f>
        <v>TP-3</v>
      </c>
      <c r="J8" s="506" t="str">
        <f>H66</f>
        <v>TP-4</v>
      </c>
      <c r="K8" s="506" t="str">
        <f>H67</f>
        <v>TP-5</v>
      </c>
      <c r="L8" s="506" t="str">
        <f>H68</f>
        <v>TP-6</v>
      </c>
      <c r="M8" s="506" t="str">
        <f>H69</f>
        <v>TP-7</v>
      </c>
      <c r="N8" s="506" t="str">
        <f>H70</f>
        <v>TP-8</v>
      </c>
      <c r="O8" s="507" t="s">
        <v>148</v>
      </c>
      <c r="P8" s="507" t="s">
        <v>149</v>
      </c>
      <c r="Q8" s="507" t="s">
        <v>150</v>
      </c>
      <c r="R8" s="507" t="s">
        <v>151</v>
      </c>
      <c r="S8" s="507" t="s">
        <v>152</v>
      </c>
      <c r="T8" s="507" t="s">
        <v>153</v>
      </c>
      <c r="U8" s="507" t="s">
        <v>154</v>
      </c>
      <c r="V8" s="507" t="s">
        <v>155</v>
      </c>
      <c r="W8" s="508">
        <v>1</v>
      </c>
      <c r="X8" s="508">
        <v>1</v>
      </c>
      <c r="Y8" s="508">
        <v>1</v>
      </c>
      <c r="Z8" s="909"/>
      <c r="AA8" s="910"/>
      <c r="AB8" s="911"/>
      <c r="AD8" s="459"/>
      <c r="AE8" s="459"/>
      <c r="AF8" s="459"/>
      <c r="AG8" s="459"/>
    </row>
    <row r="9" spans="1:35" ht="15.75" thickBot="1" x14ac:dyDescent="0.3">
      <c r="A9" s="261"/>
      <c r="B9" s="549">
        <v>1</v>
      </c>
      <c r="C9" s="549">
        <v>2</v>
      </c>
      <c r="D9" s="549">
        <v>3</v>
      </c>
      <c r="E9" s="549">
        <v>4</v>
      </c>
      <c r="F9" s="549">
        <v>5</v>
      </c>
      <c r="G9" s="587">
        <v>6</v>
      </c>
      <c r="H9" s="587">
        <v>7</v>
      </c>
      <c r="I9" s="587">
        <v>8</v>
      </c>
      <c r="J9" s="587">
        <v>9</v>
      </c>
      <c r="K9" s="587">
        <v>10</v>
      </c>
      <c r="L9" s="587">
        <v>11</v>
      </c>
      <c r="M9" s="587">
        <v>12</v>
      </c>
      <c r="N9" s="587">
        <v>13</v>
      </c>
      <c r="O9" s="587">
        <v>14</v>
      </c>
      <c r="P9" s="587">
        <v>15</v>
      </c>
      <c r="Q9" s="587">
        <v>16</v>
      </c>
      <c r="R9" s="549">
        <v>17</v>
      </c>
      <c r="S9" s="549">
        <v>18</v>
      </c>
      <c r="T9" s="549">
        <v>19</v>
      </c>
      <c r="U9" s="549">
        <v>20</v>
      </c>
      <c r="V9" s="549">
        <v>21</v>
      </c>
      <c r="W9" s="549">
        <v>22</v>
      </c>
      <c r="X9" s="549">
        <v>23</v>
      </c>
      <c r="Y9" s="587">
        <v>24</v>
      </c>
      <c r="Z9" s="549">
        <v>25</v>
      </c>
      <c r="AA9" s="549">
        <v>26</v>
      </c>
      <c r="AB9" s="549">
        <v>27</v>
      </c>
      <c r="AD9" s="383" t="s">
        <v>129</v>
      </c>
      <c r="AE9" s="383" t="s">
        <v>130</v>
      </c>
      <c r="AF9" s="509" t="s">
        <v>3</v>
      </c>
      <c r="AG9" s="460"/>
    </row>
    <row r="10" spans="1:35" ht="30" customHeight="1" x14ac:dyDescent="0.25">
      <c r="A10" s="261"/>
      <c r="B10" s="373">
        <v>1</v>
      </c>
      <c r="C10" s="351">
        <f>Data!F5</f>
        <v>2111</v>
      </c>
      <c r="D10" s="374" t="str">
        <f>Data!G5</f>
        <v>3109336136</v>
      </c>
      <c r="E10" s="374" t="str">
        <f>Data!H5</f>
        <v>AGA ALBANI ZAMIR</v>
      </c>
      <c r="F10" s="585" t="str">
        <f>Data!I5</f>
        <v>L</v>
      </c>
      <c r="G10" s="588">
        <v>85</v>
      </c>
      <c r="H10" s="588">
        <v>95</v>
      </c>
      <c r="I10" s="588">
        <v>90</v>
      </c>
      <c r="J10" s="582"/>
      <c r="K10" s="582"/>
      <c r="L10" s="582"/>
      <c r="M10" s="582"/>
      <c r="N10" s="582"/>
      <c r="O10" s="588">
        <v>100</v>
      </c>
      <c r="P10" s="588">
        <v>76</v>
      </c>
      <c r="Q10" s="588">
        <v>86</v>
      </c>
      <c r="R10" s="502"/>
      <c r="S10" s="501"/>
      <c r="T10" s="477"/>
      <c r="U10" s="477"/>
      <c r="V10" s="477"/>
      <c r="W10" s="478">
        <f>AVERAGE(G10:N10)</f>
        <v>90</v>
      </c>
      <c r="X10" s="590">
        <f>AVERAGE(O10:V10)</f>
        <v>87.333333333333329</v>
      </c>
      <c r="Y10" s="583">
        <v>76</v>
      </c>
      <c r="Z10" s="475">
        <f t="shared" ref="Z10:Z51" si="2">IFERROR(IF(OR(X10="",Y10=""),"",ROUND(((W10*$W$8)+(X10*$X$8)+(Y10*$Y$8))/$Y$6,0)),"")</f>
        <v>84</v>
      </c>
      <c r="AA10" s="378" t="str">
        <f t="shared" ref="AA10:AA51" si="3">IFERROR("Menunjukkan penguasaan"&amp; " dalam "&amp;(VLOOKUP(AF10,$G$63:$I$70,3)),"")</f>
        <v>Menunjukkan penguasaan dalam merancang produk kerajinan dengan memodifikasi bahan, alat, dan teknik sesuai potensi lingkungan/kearifan lokal berdasarkan hasil pengamatannya.</v>
      </c>
      <c r="AB10" s="379" t="str">
        <f t="shared" ref="AB10:AB51" si="4">IFERROR("Perlu bantuan dalam "&amp;(VLOOKUP(AG10,$G$63:$I$70,3)),"")</f>
        <v>Perlu bantuan dalam memahami dan menghasilkan produk kerajinan tekstil bahan alam yang praktiis, ekonomis, bernilai fungsi dan bernilai budaya.</v>
      </c>
      <c r="AD10" s="377">
        <f t="shared" ref="AD10:AD51" si="5">MAX(G10:N10)</f>
        <v>95</v>
      </c>
      <c r="AE10" s="377">
        <f t="shared" ref="AE10:AE51" si="6">MIN(G10:N10)</f>
        <v>85</v>
      </c>
      <c r="AF10" s="377">
        <f t="shared" ref="AF10:AF51" si="7">MATCH(AD10,G10:N10,0)</f>
        <v>2</v>
      </c>
      <c r="AG10" s="377">
        <f t="shared" ref="AG10:AG51" si="8">MATCH(AE10,G10:N10,0)</f>
        <v>1</v>
      </c>
      <c r="AI10" s="484"/>
    </row>
    <row r="11" spans="1:35" ht="30" customHeight="1" x14ac:dyDescent="0.25">
      <c r="A11" s="261"/>
      <c r="B11" s="373">
        <v>2</v>
      </c>
      <c r="C11" s="124">
        <f>Data!F6</f>
        <v>2100</v>
      </c>
      <c r="D11" s="154" t="str">
        <f>Data!G6</f>
        <v>0108954708</v>
      </c>
      <c r="E11" s="154" t="str">
        <f>Data!H6</f>
        <v>AKBAR FIRLY MAULANA</v>
      </c>
      <c r="F11" s="586" t="str">
        <f>Data!I6</f>
        <v>L</v>
      </c>
      <c r="G11" s="588">
        <v>81</v>
      </c>
      <c r="H11" s="588">
        <v>87</v>
      </c>
      <c r="I11" s="588">
        <v>76</v>
      </c>
      <c r="J11" s="582"/>
      <c r="K11" s="582"/>
      <c r="L11" s="582"/>
      <c r="M11" s="582"/>
      <c r="N11" s="582"/>
      <c r="O11" s="588">
        <v>100</v>
      </c>
      <c r="P11" s="588">
        <v>76</v>
      </c>
      <c r="Q11" s="588">
        <v>76</v>
      </c>
      <c r="R11" s="473"/>
      <c r="S11" s="471"/>
      <c r="T11" s="472"/>
      <c r="U11" s="472"/>
      <c r="V11" s="472"/>
      <c r="W11" s="474">
        <f t="shared" ref="W11:W51" si="9">AVERAGE(G11:N11)</f>
        <v>81.333333333333329</v>
      </c>
      <c r="X11" s="591">
        <f t="shared" ref="X11:X51" si="10">AVERAGE(O11:V11)</f>
        <v>84</v>
      </c>
      <c r="Y11" s="583">
        <v>76</v>
      </c>
      <c r="Z11" s="475">
        <f t="shared" si="2"/>
        <v>80</v>
      </c>
      <c r="AA11" s="378" t="str">
        <f t="shared" si="3"/>
        <v>Menunjukkan penguasaan dalam merancang produk kerajinan dengan memodifikasi bahan, alat, dan teknik sesuai potensi lingkungan/kearifan lokal berdasarkan hasil pengamatannya.</v>
      </c>
      <c r="AB11" s="379" t="str">
        <f t="shared" si="4"/>
        <v>Perlu bantuan dalam menentukan produk kerajinan tekstil bahan sintesis yang praktis, ekonomis, bernilai fungsi dan bernilai budaya.</v>
      </c>
      <c r="AD11" s="377">
        <f t="shared" si="5"/>
        <v>87</v>
      </c>
      <c r="AE11" s="377">
        <f t="shared" si="6"/>
        <v>76</v>
      </c>
      <c r="AF11" s="377">
        <f t="shared" si="7"/>
        <v>2</v>
      </c>
      <c r="AG11" s="377">
        <f t="shared" si="8"/>
        <v>3</v>
      </c>
      <c r="AI11" s="484"/>
    </row>
    <row r="12" spans="1:35" ht="30" customHeight="1" x14ac:dyDescent="0.25">
      <c r="A12" s="261"/>
      <c r="B12" s="373">
        <v>3</v>
      </c>
      <c r="C12" s="124">
        <f>Data!F7</f>
        <v>2085</v>
      </c>
      <c r="D12" s="154" t="str">
        <f>Data!G7</f>
        <v>0093911821</v>
      </c>
      <c r="E12" s="154" t="str">
        <f>Data!H7</f>
        <v>ALVINO EWALDO</v>
      </c>
      <c r="F12" s="586" t="str">
        <f>Data!I7</f>
        <v>L</v>
      </c>
      <c r="G12" s="588">
        <v>85</v>
      </c>
      <c r="H12" s="588">
        <v>87</v>
      </c>
      <c r="I12" s="588">
        <v>90</v>
      </c>
      <c r="J12" s="582"/>
      <c r="K12" s="582"/>
      <c r="L12" s="582"/>
      <c r="M12" s="582"/>
      <c r="N12" s="582"/>
      <c r="O12" s="588">
        <v>100</v>
      </c>
      <c r="P12" s="588">
        <v>76</v>
      </c>
      <c r="Q12" s="588">
        <v>84</v>
      </c>
      <c r="R12" s="473"/>
      <c r="S12" s="471"/>
      <c r="T12" s="472"/>
      <c r="U12" s="472"/>
      <c r="V12" s="472"/>
      <c r="W12" s="474">
        <f t="shared" si="9"/>
        <v>87.333333333333329</v>
      </c>
      <c r="X12" s="591">
        <f t="shared" si="10"/>
        <v>86.666666666666671</v>
      </c>
      <c r="Y12" s="583">
        <v>76</v>
      </c>
      <c r="Z12" s="475">
        <f t="shared" si="2"/>
        <v>83</v>
      </c>
      <c r="AA12" s="378" t="str">
        <f t="shared" si="3"/>
        <v>Menunjukkan penguasaan dalam menentukan produk kerajinan tekstil bahan sintesis yang praktis, ekonomis, bernilai fungsi dan bernilai budaya.</v>
      </c>
      <c r="AB12" s="379" t="str">
        <f t="shared" si="4"/>
        <v>Perlu bantuan dalam memahami dan menghasilkan produk kerajinan tekstil bahan alam yang praktiis, ekonomis, bernilai fungsi dan bernilai budaya.</v>
      </c>
      <c r="AD12" s="377">
        <f t="shared" si="5"/>
        <v>90</v>
      </c>
      <c r="AE12" s="377">
        <f t="shared" si="6"/>
        <v>85</v>
      </c>
      <c r="AF12" s="377">
        <f t="shared" si="7"/>
        <v>3</v>
      </c>
      <c r="AG12" s="377">
        <f t="shared" si="8"/>
        <v>1</v>
      </c>
      <c r="AI12" s="484"/>
    </row>
    <row r="13" spans="1:35" ht="30" customHeight="1" x14ac:dyDescent="0.25">
      <c r="A13" s="261"/>
      <c r="B13" s="373">
        <v>4</v>
      </c>
      <c r="C13" s="124">
        <f>Data!F8</f>
        <v>2075</v>
      </c>
      <c r="D13" s="154" t="str">
        <f>Data!G8</f>
        <v>0098772064</v>
      </c>
      <c r="E13" s="154" t="str">
        <f>Data!H8</f>
        <v>AURA SUCI RAMADHANI</v>
      </c>
      <c r="F13" s="586" t="str">
        <f>Data!I8</f>
        <v>P</v>
      </c>
      <c r="G13" s="588">
        <v>90</v>
      </c>
      <c r="H13" s="588">
        <v>95</v>
      </c>
      <c r="I13" s="588" t="s">
        <v>482</v>
      </c>
      <c r="J13" s="582"/>
      <c r="K13" s="582"/>
      <c r="L13" s="582"/>
      <c r="M13" s="582"/>
      <c r="N13" s="582"/>
      <c r="O13" s="588">
        <v>100</v>
      </c>
      <c r="P13" s="588">
        <v>95</v>
      </c>
      <c r="Q13" s="588">
        <v>76</v>
      </c>
      <c r="R13" s="473"/>
      <c r="S13" s="471"/>
      <c r="T13" s="472"/>
      <c r="U13" s="472"/>
      <c r="V13" s="472"/>
      <c r="W13" s="474">
        <f t="shared" si="9"/>
        <v>92.5</v>
      </c>
      <c r="X13" s="591">
        <f t="shared" si="10"/>
        <v>90.333333333333329</v>
      </c>
      <c r="Y13" s="583">
        <v>78</v>
      </c>
      <c r="Z13" s="475">
        <f t="shared" si="2"/>
        <v>87</v>
      </c>
      <c r="AA13" s="378" t="str">
        <f t="shared" si="3"/>
        <v>Menunjukkan penguasaan dalam merancang produk kerajinan dengan memodifikasi bahan, alat, dan teknik sesuai potensi lingkungan/kearifan lokal berdasarkan hasil pengamatannya.</v>
      </c>
      <c r="AB13" s="379" t="str">
        <f t="shared" si="4"/>
        <v>Perlu bantuan dalam memahami dan menghasilkan produk kerajinan tekstil bahan alam yang praktiis, ekonomis, bernilai fungsi dan bernilai budaya.</v>
      </c>
      <c r="AD13" s="377">
        <f t="shared" si="5"/>
        <v>95</v>
      </c>
      <c r="AE13" s="377">
        <f t="shared" si="6"/>
        <v>90</v>
      </c>
      <c r="AF13" s="377">
        <f t="shared" si="7"/>
        <v>2</v>
      </c>
      <c r="AG13" s="377">
        <f t="shared" si="8"/>
        <v>1</v>
      </c>
      <c r="AI13" s="484"/>
    </row>
    <row r="14" spans="1:35" ht="30" customHeight="1" x14ac:dyDescent="0.25">
      <c r="A14" s="261"/>
      <c r="B14" s="373">
        <v>5</v>
      </c>
      <c r="C14" s="124">
        <f>Data!F9</f>
        <v>2086</v>
      </c>
      <c r="D14" s="154" t="str">
        <f>Data!G9</f>
        <v>0103867888</v>
      </c>
      <c r="E14" s="154" t="str">
        <f>Data!H9</f>
        <v>AYU SAFNA</v>
      </c>
      <c r="F14" s="586" t="str">
        <f>Data!I9</f>
        <v>P</v>
      </c>
      <c r="G14" s="588">
        <v>82</v>
      </c>
      <c r="H14" s="588">
        <v>87</v>
      </c>
      <c r="I14" s="588">
        <v>76</v>
      </c>
      <c r="J14" s="582"/>
      <c r="K14" s="582"/>
      <c r="L14" s="582"/>
      <c r="M14" s="582"/>
      <c r="N14" s="582"/>
      <c r="O14" s="588">
        <v>95</v>
      </c>
      <c r="P14" s="588">
        <v>76</v>
      </c>
      <c r="Q14" s="588">
        <v>76</v>
      </c>
      <c r="R14" s="473"/>
      <c r="S14" s="471"/>
      <c r="T14" s="472"/>
      <c r="U14" s="472"/>
      <c r="V14" s="472"/>
      <c r="W14" s="474">
        <f t="shared" si="9"/>
        <v>81.666666666666671</v>
      </c>
      <c r="X14" s="591">
        <f t="shared" si="10"/>
        <v>82.333333333333329</v>
      </c>
      <c r="Y14" s="583">
        <v>76</v>
      </c>
      <c r="Z14" s="475">
        <f t="shared" si="2"/>
        <v>80</v>
      </c>
      <c r="AA14" s="378" t="str">
        <f t="shared" si="3"/>
        <v>Menunjukkan penguasaan dalam merancang produk kerajinan dengan memodifikasi bahan, alat, dan teknik sesuai potensi lingkungan/kearifan lokal berdasarkan hasil pengamatannya.</v>
      </c>
      <c r="AB14" s="379" t="str">
        <f t="shared" si="4"/>
        <v>Perlu bantuan dalam menentukan produk kerajinan tekstil bahan sintesis yang praktis, ekonomis, bernilai fungsi dan bernilai budaya.</v>
      </c>
      <c r="AD14" s="377">
        <f t="shared" si="5"/>
        <v>87</v>
      </c>
      <c r="AE14" s="377">
        <f t="shared" si="6"/>
        <v>76</v>
      </c>
      <c r="AF14" s="377">
        <f t="shared" si="7"/>
        <v>2</v>
      </c>
      <c r="AG14" s="377">
        <f t="shared" si="8"/>
        <v>3</v>
      </c>
    </row>
    <row r="15" spans="1:35" ht="30" customHeight="1" x14ac:dyDescent="0.25">
      <c r="A15" s="261"/>
      <c r="B15" s="373">
        <v>6</v>
      </c>
      <c r="C15" s="124">
        <f>Data!F10</f>
        <v>2089</v>
      </c>
      <c r="D15" s="154" t="str">
        <f>Data!G10</f>
        <v>3098656100</v>
      </c>
      <c r="E15" s="154" t="str">
        <f>Data!H10</f>
        <v>DEWI AYU NURHALIZA</v>
      </c>
      <c r="F15" s="586" t="str">
        <f>Data!I10</f>
        <v>P</v>
      </c>
      <c r="G15" s="588">
        <v>82</v>
      </c>
      <c r="H15" s="588">
        <v>95</v>
      </c>
      <c r="I15" s="588" t="s">
        <v>482</v>
      </c>
      <c r="J15" s="582"/>
      <c r="K15" s="582"/>
      <c r="L15" s="582"/>
      <c r="M15" s="582"/>
      <c r="N15" s="582"/>
      <c r="O15" s="588">
        <v>95</v>
      </c>
      <c r="P15" s="588">
        <v>90</v>
      </c>
      <c r="Q15" s="588">
        <v>76</v>
      </c>
      <c r="R15" s="473"/>
      <c r="S15" s="471"/>
      <c r="T15" s="472"/>
      <c r="U15" s="472"/>
      <c r="V15" s="472"/>
      <c r="W15" s="474">
        <f t="shared" si="9"/>
        <v>88.5</v>
      </c>
      <c r="X15" s="591">
        <f t="shared" si="10"/>
        <v>87</v>
      </c>
      <c r="Y15" s="583">
        <v>76</v>
      </c>
      <c r="Z15" s="475">
        <f t="shared" si="2"/>
        <v>84</v>
      </c>
      <c r="AA15" s="378" t="str">
        <f t="shared" si="3"/>
        <v>Menunjukkan penguasaan dalam merancang produk kerajinan dengan memodifikasi bahan, alat, dan teknik sesuai potensi lingkungan/kearifan lokal berdasarkan hasil pengamatannya.</v>
      </c>
      <c r="AB15" s="379" t="str">
        <f t="shared" si="4"/>
        <v>Perlu bantuan dalam memahami dan menghasilkan produk kerajinan tekstil bahan alam yang praktiis, ekonomis, bernilai fungsi dan bernilai budaya.</v>
      </c>
      <c r="AD15" s="377">
        <f t="shared" si="5"/>
        <v>95</v>
      </c>
      <c r="AE15" s="377">
        <f t="shared" si="6"/>
        <v>82</v>
      </c>
      <c r="AF15" s="377">
        <f t="shared" si="7"/>
        <v>2</v>
      </c>
      <c r="AG15" s="377">
        <f t="shared" si="8"/>
        <v>1</v>
      </c>
    </row>
    <row r="16" spans="1:35" ht="30" customHeight="1" x14ac:dyDescent="0.25">
      <c r="A16" s="261"/>
      <c r="B16" s="373">
        <v>7</v>
      </c>
      <c r="C16" s="124">
        <f>Data!F11</f>
        <v>2115</v>
      </c>
      <c r="D16" s="154" t="str">
        <f>Data!G11</f>
        <v>0105966564</v>
      </c>
      <c r="E16" s="154" t="str">
        <f>Data!H11</f>
        <v xml:space="preserve">FADLY ARYA PUTRA </v>
      </c>
      <c r="F16" s="586" t="str">
        <f>Data!I11</f>
        <v>L</v>
      </c>
      <c r="G16" s="588">
        <v>76</v>
      </c>
      <c r="H16" s="588">
        <v>90</v>
      </c>
      <c r="I16" s="588" t="s">
        <v>483</v>
      </c>
      <c r="J16" s="582"/>
      <c r="K16" s="582"/>
      <c r="L16" s="582"/>
      <c r="M16" s="582"/>
      <c r="N16" s="582"/>
      <c r="O16" s="588">
        <v>100</v>
      </c>
      <c r="P16" s="588">
        <v>76</v>
      </c>
      <c r="Q16" s="588">
        <v>76</v>
      </c>
      <c r="R16" s="473"/>
      <c r="S16" s="471"/>
      <c r="T16" s="472"/>
      <c r="U16" s="472"/>
      <c r="V16" s="472"/>
      <c r="W16" s="474">
        <f t="shared" si="9"/>
        <v>83</v>
      </c>
      <c r="X16" s="591">
        <f t="shared" si="10"/>
        <v>84</v>
      </c>
      <c r="Y16" s="583">
        <v>76</v>
      </c>
      <c r="Z16" s="475">
        <f t="shared" si="2"/>
        <v>81</v>
      </c>
      <c r="AA16" s="378" t="str">
        <f t="shared" si="3"/>
        <v>Menunjukkan penguasaan dalam merancang produk kerajinan dengan memodifikasi bahan, alat, dan teknik sesuai potensi lingkungan/kearifan lokal berdasarkan hasil pengamatannya.</v>
      </c>
      <c r="AB16" s="379" t="str">
        <f t="shared" si="4"/>
        <v>Perlu bantuan dalam memahami dan menghasilkan produk kerajinan tekstil bahan alam yang praktiis, ekonomis, bernilai fungsi dan bernilai budaya.</v>
      </c>
      <c r="AD16" s="377">
        <f t="shared" si="5"/>
        <v>90</v>
      </c>
      <c r="AE16" s="377">
        <f t="shared" si="6"/>
        <v>76</v>
      </c>
      <c r="AF16" s="377">
        <f t="shared" si="7"/>
        <v>2</v>
      </c>
      <c r="AG16" s="377">
        <f t="shared" si="8"/>
        <v>1</v>
      </c>
    </row>
    <row r="17" spans="1:33" ht="30" customHeight="1" x14ac:dyDescent="0.25">
      <c r="A17" s="261"/>
      <c r="B17" s="373">
        <v>8</v>
      </c>
      <c r="C17" s="124">
        <f>Data!F12</f>
        <v>2082</v>
      </c>
      <c r="D17" s="154" t="str">
        <f>Data!G12</f>
        <v>3092203012</v>
      </c>
      <c r="E17" s="154" t="str">
        <f>Data!H12</f>
        <v>ILHAM MAULANA</v>
      </c>
      <c r="F17" s="586" t="str">
        <f>Data!I12</f>
        <v>L</v>
      </c>
      <c r="G17" s="588">
        <v>90</v>
      </c>
      <c r="H17" s="588">
        <v>87</v>
      </c>
      <c r="I17" s="588">
        <v>85</v>
      </c>
      <c r="J17" s="582"/>
      <c r="K17" s="582"/>
      <c r="L17" s="582"/>
      <c r="M17" s="582"/>
      <c r="N17" s="582"/>
      <c r="O17" s="588">
        <v>100</v>
      </c>
      <c r="P17" s="588">
        <v>76</v>
      </c>
      <c r="Q17" s="588">
        <v>76</v>
      </c>
      <c r="R17" s="473"/>
      <c r="S17" s="471"/>
      <c r="T17" s="472"/>
      <c r="U17" s="472"/>
      <c r="V17" s="472"/>
      <c r="W17" s="474">
        <f t="shared" si="9"/>
        <v>87.333333333333329</v>
      </c>
      <c r="X17" s="591">
        <f t="shared" si="10"/>
        <v>84</v>
      </c>
      <c r="Y17" s="583">
        <v>76</v>
      </c>
      <c r="Z17" s="475">
        <f t="shared" si="2"/>
        <v>82</v>
      </c>
      <c r="AA17" s="378" t="str">
        <f t="shared" si="3"/>
        <v>Menunjukkan penguasaan dalam memahami dan menghasilkan produk kerajinan tekstil bahan alam yang praktiis, ekonomis, bernilai fungsi dan bernilai budaya.</v>
      </c>
      <c r="AB17" s="379" t="str">
        <f t="shared" si="4"/>
        <v>Perlu bantuan dalam menentukan produk kerajinan tekstil bahan sintesis yang praktis, ekonomis, bernilai fungsi dan bernilai budaya.</v>
      </c>
      <c r="AD17" s="377">
        <f t="shared" si="5"/>
        <v>90</v>
      </c>
      <c r="AE17" s="377">
        <f t="shared" si="6"/>
        <v>85</v>
      </c>
      <c r="AF17" s="377">
        <f t="shared" si="7"/>
        <v>1</v>
      </c>
      <c r="AG17" s="377">
        <f t="shared" si="8"/>
        <v>3</v>
      </c>
    </row>
    <row r="18" spans="1:33" ht="30" customHeight="1" x14ac:dyDescent="0.25">
      <c r="A18" s="261"/>
      <c r="B18" s="373">
        <v>9</v>
      </c>
      <c r="C18" s="124">
        <f>Data!F13</f>
        <v>2088</v>
      </c>
      <c r="D18" s="154" t="str">
        <f>Data!G13</f>
        <v>3106632526</v>
      </c>
      <c r="E18" s="154" t="str">
        <f>Data!H13</f>
        <v>INDAH VIOLAFITRA</v>
      </c>
      <c r="F18" s="586" t="str">
        <f>Data!I13</f>
        <v>P</v>
      </c>
      <c r="G18" s="588">
        <v>76</v>
      </c>
      <c r="H18" s="588">
        <v>90</v>
      </c>
      <c r="I18" s="588">
        <v>95</v>
      </c>
      <c r="J18" s="582"/>
      <c r="K18" s="582"/>
      <c r="L18" s="582"/>
      <c r="M18" s="582"/>
      <c r="N18" s="582"/>
      <c r="O18" s="588">
        <v>90</v>
      </c>
      <c r="P18" s="588">
        <v>90</v>
      </c>
      <c r="Q18" s="588">
        <v>76</v>
      </c>
      <c r="R18" s="473"/>
      <c r="S18" s="471"/>
      <c r="T18" s="472"/>
      <c r="U18" s="472"/>
      <c r="V18" s="472"/>
      <c r="W18" s="474">
        <f t="shared" si="9"/>
        <v>87</v>
      </c>
      <c r="X18" s="591">
        <f t="shared" si="10"/>
        <v>85.333333333333329</v>
      </c>
      <c r="Y18" s="583">
        <v>76</v>
      </c>
      <c r="Z18" s="475">
        <f t="shared" si="2"/>
        <v>83</v>
      </c>
      <c r="AA18" s="378" t="str">
        <f t="shared" si="3"/>
        <v>Menunjukkan penguasaan dalam menentukan produk kerajinan tekstil bahan sintesis yang praktis, ekonomis, bernilai fungsi dan bernilai budaya.</v>
      </c>
      <c r="AB18" s="379" t="str">
        <f t="shared" si="4"/>
        <v>Perlu bantuan dalam memahami dan menghasilkan produk kerajinan tekstil bahan alam yang praktiis, ekonomis, bernilai fungsi dan bernilai budaya.</v>
      </c>
      <c r="AD18" s="377">
        <f t="shared" si="5"/>
        <v>95</v>
      </c>
      <c r="AE18" s="377">
        <f t="shared" si="6"/>
        <v>76</v>
      </c>
      <c r="AF18" s="377">
        <f t="shared" si="7"/>
        <v>3</v>
      </c>
      <c r="AG18" s="377">
        <f t="shared" si="8"/>
        <v>1</v>
      </c>
    </row>
    <row r="19" spans="1:33" ht="30" customHeight="1" x14ac:dyDescent="0.25">
      <c r="A19" s="261"/>
      <c r="B19" s="373">
        <v>10</v>
      </c>
      <c r="C19" s="124">
        <f>Data!F14</f>
        <v>2109</v>
      </c>
      <c r="D19" s="154" t="str">
        <f>Data!G14</f>
        <v>3092608052</v>
      </c>
      <c r="E19" s="154" t="str">
        <f>Data!H14</f>
        <v>KEVIN FAHREZI</v>
      </c>
      <c r="F19" s="586" t="str">
        <f>Data!I14</f>
        <v>L</v>
      </c>
      <c r="G19" s="588">
        <v>81</v>
      </c>
      <c r="H19" s="588">
        <v>95</v>
      </c>
      <c r="I19" s="588">
        <v>85</v>
      </c>
      <c r="J19" s="582"/>
      <c r="K19" s="582"/>
      <c r="L19" s="582"/>
      <c r="M19" s="582"/>
      <c r="N19" s="582"/>
      <c r="O19" s="588">
        <v>76</v>
      </c>
      <c r="P19" s="588">
        <v>78</v>
      </c>
      <c r="Q19" s="588">
        <v>76</v>
      </c>
      <c r="R19" s="473"/>
      <c r="S19" s="471"/>
      <c r="T19" s="472"/>
      <c r="U19" s="472"/>
      <c r="V19" s="472"/>
      <c r="W19" s="474">
        <f t="shared" si="9"/>
        <v>87</v>
      </c>
      <c r="X19" s="591">
        <f t="shared" si="10"/>
        <v>76.666666666666671</v>
      </c>
      <c r="Y19" s="583">
        <v>76</v>
      </c>
      <c r="Z19" s="475">
        <f t="shared" si="2"/>
        <v>80</v>
      </c>
      <c r="AA19" s="378" t="str">
        <f t="shared" si="3"/>
        <v>Menunjukkan penguasaan dalam merancang produk kerajinan dengan memodifikasi bahan, alat, dan teknik sesuai potensi lingkungan/kearifan lokal berdasarkan hasil pengamatannya.</v>
      </c>
      <c r="AB19" s="379" t="str">
        <f t="shared" si="4"/>
        <v>Perlu bantuan dalam memahami dan menghasilkan produk kerajinan tekstil bahan alam yang praktiis, ekonomis, bernilai fungsi dan bernilai budaya.</v>
      </c>
      <c r="AD19" s="377">
        <f t="shared" si="5"/>
        <v>95</v>
      </c>
      <c r="AE19" s="377">
        <f t="shared" si="6"/>
        <v>81</v>
      </c>
      <c r="AF19" s="377">
        <f t="shared" si="7"/>
        <v>2</v>
      </c>
      <c r="AG19" s="377">
        <f t="shared" si="8"/>
        <v>1</v>
      </c>
    </row>
    <row r="20" spans="1:33" ht="30" customHeight="1" x14ac:dyDescent="0.25">
      <c r="A20" s="261"/>
      <c r="B20" s="373">
        <v>11</v>
      </c>
      <c r="C20" s="124">
        <f>Data!F15</f>
        <v>2096</v>
      </c>
      <c r="D20" s="154" t="str">
        <f>Data!G15</f>
        <v>0107523037</v>
      </c>
      <c r="E20" s="154" t="str">
        <f>Data!H15</f>
        <v>M. IZAM AZMI</v>
      </c>
      <c r="F20" s="586" t="str">
        <f>Data!I15</f>
        <v>L</v>
      </c>
      <c r="G20" s="588">
        <v>81</v>
      </c>
      <c r="H20" s="588">
        <v>87</v>
      </c>
      <c r="I20" s="588">
        <v>76</v>
      </c>
      <c r="J20" s="582"/>
      <c r="K20" s="582"/>
      <c r="L20" s="582"/>
      <c r="M20" s="582"/>
      <c r="N20" s="582"/>
      <c r="O20" s="588">
        <v>76</v>
      </c>
      <c r="P20" s="588">
        <v>76</v>
      </c>
      <c r="Q20" s="588">
        <v>76</v>
      </c>
      <c r="R20" s="473"/>
      <c r="S20" s="471"/>
      <c r="T20" s="472"/>
      <c r="U20" s="472"/>
      <c r="V20" s="472"/>
      <c r="W20" s="474">
        <f t="shared" si="9"/>
        <v>81.333333333333329</v>
      </c>
      <c r="X20" s="591">
        <f t="shared" si="10"/>
        <v>76</v>
      </c>
      <c r="Y20" s="583">
        <v>76</v>
      </c>
      <c r="Z20" s="475">
        <f t="shared" si="2"/>
        <v>78</v>
      </c>
      <c r="AA20" s="378" t="str">
        <f t="shared" si="3"/>
        <v>Menunjukkan penguasaan dalam merancang produk kerajinan dengan memodifikasi bahan, alat, dan teknik sesuai potensi lingkungan/kearifan lokal berdasarkan hasil pengamatannya.</v>
      </c>
      <c r="AB20" s="379" t="str">
        <f t="shared" si="4"/>
        <v>Perlu bantuan dalam menentukan produk kerajinan tekstil bahan sintesis yang praktis, ekonomis, bernilai fungsi dan bernilai budaya.</v>
      </c>
      <c r="AD20" s="377">
        <f t="shared" si="5"/>
        <v>87</v>
      </c>
      <c r="AE20" s="377">
        <f t="shared" si="6"/>
        <v>76</v>
      </c>
      <c r="AF20" s="377">
        <f t="shared" si="7"/>
        <v>2</v>
      </c>
      <c r="AG20" s="377">
        <f t="shared" si="8"/>
        <v>3</v>
      </c>
    </row>
    <row r="21" spans="1:33" ht="30" customHeight="1" x14ac:dyDescent="0.25">
      <c r="A21" s="261"/>
      <c r="B21" s="373">
        <v>12</v>
      </c>
      <c r="C21" s="124">
        <f>Data!F16</f>
        <v>2102</v>
      </c>
      <c r="D21" s="154" t="str">
        <f>Data!G16</f>
        <v>0104675982</v>
      </c>
      <c r="E21" s="154" t="str">
        <f>Data!H16</f>
        <v>M. RAFFY MAULA DANNY</v>
      </c>
      <c r="F21" s="586" t="str">
        <f>Data!I16</f>
        <v>L</v>
      </c>
      <c r="G21" s="588">
        <v>85</v>
      </c>
      <c r="H21" s="588">
        <v>80</v>
      </c>
      <c r="I21" s="588">
        <v>90</v>
      </c>
      <c r="J21" s="582"/>
      <c r="K21" s="582"/>
      <c r="L21" s="582"/>
      <c r="M21" s="582"/>
      <c r="N21" s="582"/>
      <c r="O21" s="588">
        <v>100</v>
      </c>
      <c r="P21" s="588">
        <v>76</v>
      </c>
      <c r="Q21" s="588">
        <v>76</v>
      </c>
      <c r="R21" s="473"/>
      <c r="S21" s="471"/>
      <c r="T21" s="472"/>
      <c r="U21" s="472"/>
      <c r="V21" s="472"/>
      <c r="W21" s="474">
        <f t="shared" si="9"/>
        <v>85</v>
      </c>
      <c r="X21" s="591">
        <f t="shared" si="10"/>
        <v>84</v>
      </c>
      <c r="Y21" s="583">
        <v>76</v>
      </c>
      <c r="Z21" s="475">
        <f t="shared" si="2"/>
        <v>82</v>
      </c>
      <c r="AA21" s="378" t="str">
        <f t="shared" si="3"/>
        <v>Menunjukkan penguasaan dalam menentukan produk kerajinan tekstil bahan sintesis yang praktis, ekonomis, bernilai fungsi dan bernilai budaya.</v>
      </c>
      <c r="AB21" s="379" t="str">
        <f t="shared" si="4"/>
        <v>Perlu bantuan dalam merancang produk kerajinan dengan memodifikasi bahan, alat, dan teknik sesuai potensi lingkungan/kearifan lokal berdasarkan hasil pengamatannya.</v>
      </c>
      <c r="AD21" s="377">
        <f t="shared" si="5"/>
        <v>90</v>
      </c>
      <c r="AE21" s="377">
        <f t="shared" si="6"/>
        <v>80</v>
      </c>
      <c r="AF21" s="377">
        <f t="shared" si="7"/>
        <v>3</v>
      </c>
      <c r="AG21" s="377">
        <f t="shared" si="8"/>
        <v>2</v>
      </c>
    </row>
    <row r="22" spans="1:33" ht="30" customHeight="1" x14ac:dyDescent="0.25">
      <c r="A22" s="261"/>
      <c r="B22" s="373">
        <v>13</v>
      </c>
      <c r="C22" s="124">
        <f>Data!F17</f>
        <v>2090</v>
      </c>
      <c r="D22" s="154" t="str">
        <f>Data!G17</f>
        <v>3090477421</v>
      </c>
      <c r="E22" s="154" t="str">
        <f>Data!H17</f>
        <v>MARWAH RIANA</v>
      </c>
      <c r="F22" s="586" t="str">
        <f>Data!I17</f>
        <v>P</v>
      </c>
      <c r="G22" s="588">
        <v>90</v>
      </c>
      <c r="H22" s="588">
        <v>90</v>
      </c>
      <c r="I22" s="588">
        <v>95</v>
      </c>
      <c r="J22" s="582"/>
      <c r="K22" s="582"/>
      <c r="L22" s="582"/>
      <c r="M22" s="582"/>
      <c r="N22" s="582"/>
      <c r="O22" s="588">
        <v>100</v>
      </c>
      <c r="P22" s="588">
        <v>95</v>
      </c>
      <c r="Q22" s="588">
        <v>76</v>
      </c>
      <c r="R22" s="473"/>
      <c r="S22" s="471"/>
      <c r="T22" s="472"/>
      <c r="U22" s="472"/>
      <c r="V22" s="472"/>
      <c r="W22" s="474">
        <f t="shared" si="9"/>
        <v>91.666666666666671</v>
      </c>
      <c r="X22" s="591">
        <f t="shared" si="10"/>
        <v>90.333333333333329</v>
      </c>
      <c r="Y22" s="583">
        <v>76</v>
      </c>
      <c r="Z22" s="475">
        <f t="shared" si="2"/>
        <v>86</v>
      </c>
      <c r="AA22" s="378" t="str">
        <f t="shared" si="3"/>
        <v>Menunjukkan penguasaan dalam menentukan produk kerajinan tekstil bahan sintesis yang praktis, ekonomis, bernilai fungsi dan bernilai budaya.</v>
      </c>
      <c r="AB22" s="379" t="str">
        <f t="shared" si="4"/>
        <v>Perlu bantuan dalam memahami dan menghasilkan produk kerajinan tekstil bahan alam yang praktiis, ekonomis, bernilai fungsi dan bernilai budaya.</v>
      </c>
      <c r="AD22" s="377">
        <f t="shared" si="5"/>
        <v>95</v>
      </c>
      <c r="AE22" s="377">
        <f t="shared" si="6"/>
        <v>90</v>
      </c>
      <c r="AF22" s="377">
        <f t="shared" si="7"/>
        <v>3</v>
      </c>
      <c r="AG22" s="377">
        <f t="shared" si="8"/>
        <v>1</v>
      </c>
    </row>
    <row r="23" spans="1:33" ht="30" customHeight="1" x14ac:dyDescent="0.25">
      <c r="A23" s="261"/>
      <c r="B23" s="373">
        <v>14</v>
      </c>
      <c r="C23" s="124">
        <f>Data!F18</f>
        <v>2105</v>
      </c>
      <c r="D23" s="154" t="str">
        <f>Data!G18</f>
        <v>3086284599</v>
      </c>
      <c r="E23" s="154" t="str">
        <f>Data!H18</f>
        <v>MUH. SYIFA' BAYU AJI</v>
      </c>
      <c r="F23" s="586" t="str">
        <f>Data!I18</f>
        <v>L</v>
      </c>
      <c r="G23" s="588">
        <v>85</v>
      </c>
      <c r="H23" s="588">
        <v>90</v>
      </c>
      <c r="I23" s="588">
        <v>80</v>
      </c>
      <c r="J23" s="582"/>
      <c r="K23" s="582"/>
      <c r="L23" s="582"/>
      <c r="M23" s="582"/>
      <c r="N23" s="582"/>
      <c r="O23" s="588">
        <v>80</v>
      </c>
      <c r="P23" s="588">
        <v>76</v>
      </c>
      <c r="Q23" s="588">
        <v>76</v>
      </c>
      <c r="R23" s="473"/>
      <c r="S23" s="471"/>
      <c r="T23" s="472"/>
      <c r="U23" s="472"/>
      <c r="V23" s="472"/>
      <c r="W23" s="474">
        <f t="shared" si="9"/>
        <v>85</v>
      </c>
      <c r="X23" s="591">
        <f t="shared" si="10"/>
        <v>77.333333333333329</v>
      </c>
      <c r="Y23" s="583">
        <v>76</v>
      </c>
      <c r="Z23" s="475">
        <f t="shared" si="2"/>
        <v>79</v>
      </c>
      <c r="AA23" s="378" t="str">
        <f t="shared" si="3"/>
        <v>Menunjukkan penguasaan dalam merancang produk kerajinan dengan memodifikasi bahan, alat, dan teknik sesuai potensi lingkungan/kearifan lokal berdasarkan hasil pengamatannya.</v>
      </c>
      <c r="AB23" s="379" t="str">
        <f t="shared" si="4"/>
        <v>Perlu bantuan dalam menentukan produk kerajinan tekstil bahan sintesis yang praktis, ekonomis, bernilai fungsi dan bernilai budaya.</v>
      </c>
      <c r="AD23" s="377">
        <f t="shared" si="5"/>
        <v>90</v>
      </c>
      <c r="AE23" s="377">
        <f t="shared" si="6"/>
        <v>80</v>
      </c>
      <c r="AF23" s="377">
        <f t="shared" si="7"/>
        <v>2</v>
      </c>
      <c r="AG23" s="377">
        <f t="shared" si="8"/>
        <v>3</v>
      </c>
    </row>
    <row r="24" spans="1:33" ht="30" customHeight="1" x14ac:dyDescent="0.25">
      <c r="A24" s="261"/>
      <c r="B24" s="373">
        <v>15</v>
      </c>
      <c r="C24" s="124">
        <f>Data!F19</f>
        <v>2079</v>
      </c>
      <c r="D24" s="154" t="str">
        <f>Data!G19</f>
        <v>0102646736</v>
      </c>
      <c r="E24" s="154" t="str">
        <f>Data!H19</f>
        <v>MUHAMMAD FATIKHUL ILMI</v>
      </c>
      <c r="F24" s="586" t="str">
        <f>Data!I19</f>
        <v>L</v>
      </c>
      <c r="G24" s="588">
        <v>81</v>
      </c>
      <c r="H24" s="588">
        <v>90</v>
      </c>
      <c r="I24" s="588">
        <v>85</v>
      </c>
      <c r="J24" s="582"/>
      <c r="K24" s="582"/>
      <c r="L24" s="582"/>
      <c r="M24" s="582"/>
      <c r="N24" s="582"/>
      <c r="O24" s="588">
        <v>100</v>
      </c>
      <c r="P24" s="588">
        <v>76</v>
      </c>
      <c r="Q24" s="588">
        <v>76</v>
      </c>
      <c r="R24" s="473"/>
      <c r="S24" s="471"/>
      <c r="T24" s="472"/>
      <c r="U24" s="472"/>
      <c r="V24" s="472"/>
      <c r="W24" s="474">
        <f t="shared" si="9"/>
        <v>85.333333333333329</v>
      </c>
      <c r="X24" s="591">
        <f t="shared" si="10"/>
        <v>84</v>
      </c>
      <c r="Y24" s="583">
        <v>76</v>
      </c>
      <c r="Z24" s="475">
        <f t="shared" si="2"/>
        <v>82</v>
      </c>
      <c r="AA24" s="378" t="str">
        <f t="shared" si="3"/>
        <v>Menunjukkan penguasaan dalam merancang produk kerajinan dengan memodifikasi bahan, alat, dan teknik sesuai potensi lingkungan/kearifan lokal berdasarkan hasil pengamatannya.</v>
      </c>
      <c r="AB24" s="379" t="str">
        <f t="shared" si="4"/>
        <v>Perlu bantuan dalam memahami dan menghasilkan produk kerajinan tekstil bahan alam yang praktiis, ekonomis, bernilai fungsi dan bernilai budaya.</v>
      </c>
      <c r="AD24" s="377">
        <f t="shared" si="5"/>
        <v>90</v>
      </c>
      <c r="AE24" s="377">
        <f t="shared" si="6"/>
        <v>81</v>
      </c>
      <c r="AF24" s="377">
        <f t="shared" si="7"/>
        <v>2</v>
      </c>
      <c r="AG24" s="377">
        <f t="shared" si="8"/>
        <v>1</v>
      </c>
    </row>
    <row r="25" spans="1:33" ht="30" customHeight="1" x14ac:dyDescent="0.25">
      <c r="A25" s="261"/>
      <c r="B25" s="373">
        <v>16</v>
      </c>
      <c r="C25" s="124">
        <f>Data!F20</f>
        <v>2106</v>
      </c>
      <c r="D25" s="154" t="str">
        <f>Data!G20</f>
        <v>3117077014</v>
      </c>
      <c r="E25" s="154" t="str">
        <f>Data!H20</f>
        <v>MUHAMMAD RAZIF KASYAFANI</v>
      </c>
      <c r="F25" s="586" t="str">
        <f>Data!I20</f>
        <v>L</v>
      </c>
      <c r="G25" s="588">
        <v>85</v>
      </c>
      <c r="H25" s="588">
        <v>95</v>
      </c>
      <c r="I25" s="588" t="s">
        <v>484</v>
      </c>
      <c r="J25" s="582"/>
      <c r="K25" s="582"/>
      <c r="L25" s="582"/>
      <c r="M25" s="582"/>
      <c r="N25" s="582"/>
      <c r="O25" s="588">
        <v>76</v>
      </c>
      <c r="P25" s="588">
        <v>76</v>
      </c>
      <c r="Q25" s="588">
        <v>76</v>
      </c>
      <c r="R25" s="473"/>
      <c r="S25" s="471"/>
      <c r="T25" s="472"/>
      <c r="U25" s="472"/>
      <c r="V25" s="472"/>
      <c r="W25" s="474">
        <f t="shared" si="9"/>
        <v>90</v>
      </c>
      <c r="X25" s="591">
        <f t="shared" si="10"/>
        <v>76</v>
      </c>
      <c r="Y25" s="583">
        <v>76</v>
      </c>
      <c r="Z25" s="475">
        <f t="shared" si="2"/>
        <v>81</v>
      </c>
      <c r="AA25" s="378" t="str">
        <f t="shared" si="3"/>
        <v>Menunjukkan penguasaan dalam merancang produk kerajinan dengan memodifikasi bahan, alat, dan teknik sesuai potensi lingkungan/kearifan lokal berdasarkan hasil pengamatannya.</v>
      </c>
      <c r="AB25" s="379" t="str">
        <f t="shared" si="4"/>
        <v>Perlu bantuan dalam memahami dan menghasilkan produk kerajinan tekstil bahan alam yang praktiis, ekonomis, bernilai fungsi dan bernilai budaya.</v>
      </c>
      <c r="AD25" s="377">
        <f t="shared" si="5"/>
        <v>95</v>
      </c>
      <c r="AE25" s="377">
        <f t="shared" si="6"/>
        <v>85</v>
      </c>
      <c r="AF25" s="377">
        <f t="shared" si="7"/>
        <v>2</v>
      </c>
      <c r="AG25" s="377">
        <f t="shared" si="8"/>
        <v>1</v>
      </c>
    </row>
    <row r="26" spans="1:33" ht="30" customHeight="1" x14ac:dyDescent="0.25">
      <c r="A26" s="261"/>
      <c r="B26" s="373">
        <v>17</v>
      </c>
      <c r="C26" s="124">
        <f>Data!F21</f>
        <v>2092</v>
      </c>
      <c r="D26" s="154" t="str">
        <f>Data!G21</f>
        <v>3098715690</v>
      </c>
      <c r="E26" s="154" t="str">
        <f>Data!H21</f>
        <v>NAZILATUN NIKMAH</v>
      </c>
      <c r="F26" s="586" t="str">
        <f>Data!I21</f>
        <v>P</v>
      </c>
      <c r="G26" s="588">
        <v>90</v>
      </c>
      <c r="H26" s="588">
        <v>95</v>
      </c>
      <c r="I26" s="588" t="s">
        <v>482</v>
      </c>
      <c r="J26" s="582"/>
      <c r="K26" s="582"/>
      <c r="L26" s="582"/>
      <c r="M26" s="582"/>
      <c r="N26" s="582"/>
      <c r="O26" s="588">
        <v>100</v>
      </c>
      <c r="P26" s="588">
        <v>85</v>
      </c>
      <c r="Q26" s="588">
        <v>76</v>
      </c>
      <c r="R26" s="473"/>
      <c r="S26" s="471"/>
      <c r="T26" s="472"/>
      <c r="U26" s="472"/>
      <c r="V26" s="472"/>
      <c r="W26" s="474">
        <f t="shared" si="9"/>
        <v>92.5</v>
      </c>
      <c r="X26" s="591">
        <f t="shared" si="10"/>
        <v>87</v>
      </c>
      <c r="Y26" s="583">
        <v>82</v>
      </c>
      <c r="Z26" s="475">
        <f t="shared" si="2"/>
        <v>87</v>
      </c>
      <c r="AA26" s="378" t="str">
        <f t="shared" si="3"/>
        <v>Menunjukkan penguasaan dalam merancang produk kerajinan dengan memodifikasi bahan, alat, dan teknik sesuai potensi lingkungan/kearifan lokal berdasarkan hasil pengamatannya.</v>
      </c>
      <c r="AB26" s="379" t="str">
        <f t="shared" si="4"/>
        <v>Perlu bantuan dalam memahami dan menghasilkan produk kerajinan tekstil bahan alam yang praktiis, ekonomis, bernilai fungsi dan bernilai budaya.</v>
      </c>
      <c r="AD26" s="377">
        <f t="shared" si="5"/>
        <v>95</v>
      </c>
      <c r="AE26" s="377">
        <f t="shared" si="6"/>
        <v>90</v>
      </c>
      <c r="AF26" s="377">
        <f t="shared" si="7"/>
        <v>2</v>
      </c>
      <c r="AG26" s="377">
        <f t="shared" si="8"/>
        <v>1</v>
      </c>
    </row>
    <row r="27" spans="1:33" ht="30" customHeight="1" x14ac:dyDescent="0.25">
      <c r="A27" s="261"/>
      <c r="B27" s="373">
        <v>18</v>
      </c>
      <c r="C27" s="124">
        <f>Data!F22</f>
        <v>2114</v>
      </c>
      <c r="D27" s="154" t="str">
        <f>Data!G22</f>
        <v>0095372418</v>
      </c>
      <c r="E27" s="154" t="str">
        <f>Data!H22</f>
        <v>NIRMALA MAHARANI</v>
      </c>
      <c r="F27" s="586" t="str">
        <f>Data!I22</f>
        <v>P</v>
      </c>
      <c r="G27" s="588">
        <v>90</v>
      </c>
      <c r="H27" s="588">
        <v>85</v>
      </c>
      <c r="I27" s="588" t="s">
        <v>482</v>
      </c>
      <c r="J27" s="582"/>
      <c r="K27" s="582"/>
      <c r="L27" s="582"/>
      <c r="M27" s="582"/>
      <c r="N27" s="582"/>
      <c r="O27" s="588">
        <v>100</v>
      </c>
      <c r="P27" s="588">
        <v>85</v>
      </c>
      <c r="Q27" s="588">
        <v>76</v>
      </c>
      <c r="R27" s="473"/>
      <c r="S27" s="471"/>
      <c r="T27" s="472"/>
      <c r="U27" s="472"/>
      <c r="V27" s="472"/>
      <c r="W27" s="474">
        <f t="shared" si="9"/>
        <v>87.5</v>
      </c>
      <c r="X27" s="591">
        <f t="shared" si="10"/>
        <v>87</v>
      </c>
      <c r="Y27" s="583">
        <v>80</v>
      </c>
      <c r="Z27" s="475">
        <f t="shared" si="2"/>
        <v>85</v>
      </c>
      <c r="AA27" s="378" t="str">
        <f t="shared" si="3"/>
        <v>Menunjukkan penguasaan dalam memahami dan menghasilkan produk kerajinan tekstil bahan alam yang praktiis, ekonomis, bernilai fungsi dan bernilai budaya.</v>
      </c>
      <c r="AB27" s="379" t="str">
        <f t="shared" si="4"/>
        <v>Perlu bantuan dalam merancang produk kerajinan dengan memodifikasi bahan, alat, dan teknik sesuai potensi lingkungan/kearifan lokal berdasarkan hasil pengamatannya.</v>
      </c>
      <c r="AD27" s="377">
        <f t="shared" si="5"/>
        <v>90</v>
      </c>
      <c r="AE27" s="377">
        <f t="shared" si="6"/>
        <v>85</v>
      </c>
      <c r="AF27" s="377">
        <f t="shared" si="7"/>
        <v>1</v>
      </c>
      <c r="AG27" s="377">
        <f t="shared" si="8"/>
        <v>2</v>
      </c>
    </row>
    <row r="28" spans="1:33" ht="30" customHeight="1" x14ac:dyDescent="0.25">
      <c r="A28" s="261"/>
      <c r="B28" s="373">
        <v>19</v>
      </c>
      <c r="C28" s="124">
        <f>Data!F23</f>
        <v>2149</v>
      </c>
      <c r="D28" s="154" t="str">
        <f>Data!G23</f>
        <v>3100029460</v>
      </c>
      <c r="E28" s="154" t="str">
        <f>Data!H23</f>
        <v>NOR ALIA SILFA</v>
      </c>
      <c r="F28" s="586" t="str">
        <f>Data!I23</f>
        <v>P</v>
      </c>
      <c r="G28" s="588">
        <v>82</v>
      </c>
      <c r="H28" s="588">
        <v>87</v>
      </c>
      <c r="I28" s="588" t="s">
        <v>482</v>
      </c>
      <c r="J28" s="582"/>
      <c r="K28" s="582"/>
      <c r="L28" s="582"/>
      <c r="M28" s="582"/>
      <c r="N28" s="582"/>
      <c r="O28" s="588">
        <v>85</v>
      </c>
      <c r="P28" s="588">
        <v>100</v>
      </c>
      <c r="Q28" s="588">
        <v>76</v>
      </c>
      <c r="R28" s="473"/>
      <c r="S28" s="471"/>
      <c r="T28" s="472"/>
      <c r="U28" s="472"/>
      <c r="V28" s="472"/>
      <c r="W28" s="474">
        <f t="shared" si="9"/>
        <v>84.5</v>
      </c>
      <c r="X28" s="591">
        <f t="shared" si="10"/>
        <v>87</v>
      </c>
      <c r="Y28" s="583">
        <v>76</v>
      </c>
      <c r="Z28" s="475">
        <f t="shared" si="2"/>
        <v>83</v>
      </c>
      <c r="AA28" s="378" t="str">
        <f t="shared" si="3"/>
        <v>Menunjukkan penguasaan dalam merancang produk kerajinan dengan memodifikasi bahan, alat, dan teknik sesuai potensi lingkungan/kearifan lokal berdasarkan hasil pengamatannya.</v>
      </c>
      <c r="AB28" s="379" t="str">
        <f t="shared" si="4"/>
        <v>Perlu bantuan dalam memahami dan menghasilkan produk kerajinan tekstil bahan alam yang praktiis, ekonomis, bernilai fungsi dan bernilai budaya.</v>
      </c>
      <c r="AD28" s="377">
        <f t="shared" si="5"/>
        <v>87</v>
      </c>
      <c r="AE28" s="377">
        <f t="shared" si="6"/>
        <v>82</v>
      </c>
      <c r="AF28" s="377">
        <f t="shared" si="7"/>
        <v>2</v>
      </c>
      <c r="AG28" s="377">
        <f t="shared" si="8"/>
        <v>1</v>
      </c>
    </row>
    <row r="29" spans="1:33" ht="30" customHeight="1" x14ac:dyDescent="0.25">
      <c r="A29" s="261"/>
      <c r="B29" s="373">
        <v>20</v>
      </c>
      <c r="C29" s="124">
        <f>Data!F24</f>
        <v>2110</v>
      </c>
      <c r="D29" s="154" t="str">
        <f>Data!G24</f>
        <v>0098467142</v>
      </c>
      <c r="E29" s="154" t="str">
        <f>Data!H24</f>
        <v>NUR MUTIA</v>
      </c>
      <c r="F29" s="586" t="str">
        <f>Data!I24</f>
        <v>P</v>
      </c>
      <c r="G29" s="588">
        <v>90</v>
      </c>
      <c r="H29" s="588">
        <v>85</v>
      </c>
      <c r="I29" s="588" t="s">
        <v>482</v>
      </c>
      <c r="J29" s="582"/>
      <c r="K29" s="582"/>
      <c r="L29" s="582"/>
      <c r="M29" s="582"/>
      <c r="N29" s="582"/>
      <c r="O29" s="588">
        <v>76</v>
      </c>
      <c r="P29" s="588">
        <v>80</v>
      </c>
      <c r="Q29" s="588">
        <v>76</v>
      </c>
      <c r="R29" s="473"/>
      <c r="S29" s="471"/>
      <c r="T29" s="472"/>
      <c r="U29" s="472"/>
      <c r="V29" s="472"/>
      <c r="W29" s="474">
        <f t="shared" si="9"/>
        <v>87.5</v>
      </c>
      <c r="X29" s="591">
        <f t="shared" si="10"/>
        <v>77.333333333333329</v>
      </c>
      <c r="Y29" s="583">
        <v>76</v>
      </c>
      <c r="Z29" s="475">
        <f t="shared" si="2"/>
        <v>80</v>
      </c>
      <c r="AA29" s="378" t="str">
        <f t="shared" si="3"/>
        <v>Menunjukkan penguasaan dalam memahami dan menghasilkan produk kerajinan tekstil bahan alam yang praktiis, ekonomis, bernilai fungsi dan bernilai budaya.</v>
      </c>
      <c r="AB29" s="379" t="str">
        <f t="shared" si="4"/>
        <v>Perlu bantuan dalam merancang produk kerajinan dengan memodifikasi bahan, alat, dan teknik sesuai potensi lingkungan/kearifan lokal berdasarkan hasil pengamatannya.</v>
      </c>
      <c r="AD29" s="377">
        <f t="shared" si="5"/>
        <v>90</v>
      </c>
      <c r="AE29" s="377">
        <f t="shared" si="6"/>
        <v>85</v>
      </c>
      <c r="AF29" s="377">
        <f t="shared" si="7"/>
        <v>1</v>
      </c>
      <c r="AG29" s="377">
        <f t="shared" si="8"/>
        <v>2</v>
      </c>
    </row>
    <row r="30" spans="1:33" ht="30" customHeight="1" x14ac:dyDescent="0.25">
      <c r="A30" s="261"/>
      <c r="B30" s="373">
        <v>21</v>
      </c>
      <c r="C30" s="124">
        <f>Data!F25</f>
        <v>2098</v>
      </c>
      <c r="D30" s="154" t="str">
        <f>Data!G25</f>
        <v>3101119122</v>
      </c>
      <c r="E30" s="154" t="str">
        <f>Data!H25</f>
        <v>ROHMAT HIDAYAT</v>
      </c>
      <c r="F30" s="586" t="str">
        <f>Data!I25</f>
        <v>L</v>
      </c>
      <c r="G30" s="588">
        <v>85</v>
      </c>
      <c r="H30" s="588">
        <v>80</v>
      </c>
      <c r="I30" s="588">
        <v>90</v>
      </c>
      <c r="J30" s="582"/>
      <c r="K30" s="582"/>
      <c r="L30" s="582"/>
      <c r="M30" s="582"/>
      <c r="N30" s="582"/>
      <c r="O30" s="588">
        <v>100</v>
      </c>
      <c r="P30" s="588">
        <v>76</v>
      </c>
      <c r="Q30" s="588">
        <v>84</v>
      </c>
      <c r="R30" s="473"/>
      <c r="S30" s="471"/>
      <c r="T30" s="472"/>
      <c r="U30" s="472"/>
      <c r="V30" s="472"/>
      <c r="W30" s="474">
        <f t="shared" si="9"/>
        <v>85</v>
      </c>
      <c r="X30" s="591">
        <f t="shared" si="10"/>
        <v>86.666666666666671</v>
      </c>
      <c r="Y30" s="583">
        <v>76</v>
      </c>
      <c r="Z30" s="475">
        <f t="shared" si="2"/>
        <v>83</v>
      </c>
      <c r="AA30" s="378" t="str">
        <f t="shared" si="3"/>
        <v>Menunjukkan penguasaan dalam menentukan produk kerajinan tekstil bahan sintesis yang praktis, ekonomis, bernilai fungsi dan bernilai budaya.</v>
      </c>
      <c r="AB30" s="379" t="str">
        <f t="shared" si="4"/>
        <v>Perlu bantuan dalam merancang produk kerajinan dengan memodifikasi bahan, alat, dan teknik sesuai potensi lingkungan/kearifan lokal berdasarkan hasil pengamatannya.</v>
      </c>
      <c r="AD30" s="377">
        <f t="shared" si="5"/>
        <v>90</v>
      </c>
      <c r="AE30" s="377">
        <f t="shared" si="6"/>
        <v>80</v>
      </c>
      <c r="AF30" s="377">
        <f t="shared" si="7"/>
        <v>3</v>
      </c>
      <c r="AG30" s="377">
        <f t="shared" si="8"/>
        <v>2</v>
      </c>
    </row>
    <row r="31" spans="1:33" ht="30" customHeight="1" x14ac:dyDescent="0.25">
      <c r="A31" s="261"/>
      <c r="B31" s="373">
        <v>22</v>
      </c>
      <c r="C31" s="124">
        <f>Data!F26</f>
        <v>2080</v>
      </c>
      <c r="D31" s="154" t="str">
        <f>Data!G26</f>
        <v>0091657289</v>
      </c>
      <c r="E31" s="154" t="str">
        <f>Data!H26</f>
        <v>SABRINA OKTAVIANI</v>
      </c>
      <c r="F31" s="586" t="str">
        <f>Data!I26</f>
        <v>P</v>
      </c>
      <c r="G31" s="588">
        <v>90</v>
      </c>
      <c r="H31" s="588">
        <v>90</v>
      </c>
      <c r="I31" s="588">
        <v>95</v>
      </c>
      <c r="J31" s="582"/>
      <c r="K31" s="582"/>
      <c r="L31" s="582"/>
      <c r="M31" s="582"/>
      <c r="N31" s="582"/>
      <c r="O31" s="588">
        <v>76</v>
      </c>
      <c r="P31" s="588">
        <v>100</v>
      </c>
      <c r="Q31" s="588">
        <v>76</v>
      </c>
      <c r="R31" s="473"/>
      <c r="S31" s="471"/>
      <c r="T31" s="472"/>
      <c r="U31" s="472"/>
      <c r="V31" s="472"/>
      <c r="W31" s="474">
        <f t="shared" si="9"/>
        <v>91.666666666666671</v>
      </c>
      <c r="X31" s="591">
        <f t="shared" si="10"/>
        <v>84</v>
      </c>
      <c r="Y31" s="583">
        <v>76</v>
      </c>
      <c r="Z31" s="475">
        <f t="shared" si="2"/>
        <v>84</v>
      </c>
      <c r="AA31" s="378" t="str">
        <f t="shared" si="3"/>
        <v>Menunjukkan penguasaan dalam menentukan produk kerajinan tekstil bahan sintesis yang praktis, ekonomis, bernilai fungsi dan bernilai budaya.</v>
      </c>
      <c r="AB31" s="379" t="str">
        <f t="shared" si="4"/>
        <v>Perlu bantuan dalam memahami dan menghasilkan produk kerajinan tekstil bahan alam yang praktiis, ekonomis, bernilai fungsi dan bernilai budaya.</v>
      </c>
      <c r="AD31" s="377">
        <f t="shared" si="5"/>
        <v>95</v>
      </c>
      <c r="AE31" s="377">
        <f t="shared" si="6"/>
        <v>90</v>
      </c>
      <c r="AF31" s="377">
        <f t="shared" si="7"/>
        <v>3</v>
      </c>
      <c r="AG31" s="377">
        <f t="shared" si="8"/>
        <v>1</v>
      </c>
    </row>
    <row r="32" spans="1:33" s="512" customFormat="1" ht="30" customHeight="1" x14ac:dyDescent="0.25">
      <c r="A32" s="261"/>
      <c r="B32" s="373">
        <v>23</v>
      </c>
      <c r="C32" s="124">
        <f>Data!F27</f>
        <v>2101</v>
      </c>
      <c r="D32" s="154" t="str">
        <f>Data!G27</f>
        <v>0072355816</v>
      </c>
      <c r="E32" s="154" t="str">
        <f>Data!H27</f>
        <v>TRI MULIA SAPUTRA</v>
      </c>
      <c r="F32" s="586" t="str">
        <f>Data!I27</f>
        <v>L</v>
      </c>
      <c r="G32" s="588">
        <v>81</v>
      </c>
      <c r="H32" s="588">
        <v>80</v>
      </c>
      <c r="I32" s="588">
        <v>90</v>
      </c>
      <c r="J32" s="582"/>
      <c r="K32" s="582"/>
      <c r="L32" s="582"/>
      <c r="M32" s="582"/>
      <c r="N32" s="582"/>
      <c r="O32" s="588">
        <v>100</v>
      </c>
      <c r="P32" s="588">
        <v>80</v>
      </c>
      <c r="Q32" s="588">
        <v>76</v>
      </c>
      <c r="R32" s="473"/>
      <c r="S32" s="471"/>
      <c r="T32" s="472"/>
      <c r="U32" s="472"/>
      <c r="V32" s="472"/>
      <c r="W32" s="474">
        <f t="shared" si="9"/>
        <v>83.666666666666671</v>
      </c>
      <c r="X32" s="591">
        <f t="shared" si="10"/>
        <v>85.333333333333329</v>
      </c>
      <c r="Y32" s="583">
        <v>76</v>
      </c>
      <c r="Z32" s="475">
        <f t="shared" si="2"/>
        <v>82</v>
      </c>
      <c r="AA32" s="378" t="str">
        <f t="shared" si="3"/>
        <v>Menunjukkan penguasaan dalam menentukan produk kerajinan tekstil bahan sintesis yang praktis, ekonomis, bernilai fungsi dan bernilai budaya.</v>
      </c>
      <c r="AB32" s="379" t="str">
        <f t="shared" si="4"/>
        <v>Perlu bantuan dalam merancang produk kerajinan dengan memodifikasi bahan, alat, dan teknik sesuai potensi lingkungan/kearifan lokal berdasarkan hasil pengamatannya.</v>
      </c>
      <c r="AD32" s="377">
        <f t="shared" si="5"/>
        <v>90</v>
      </c>
      <c r="AE32" s="377">
        <f t="shared" si="6"/>
        <v>80</v>
      </c>
      <c r="AF32" s="377">
        <f t="shared" si="7"/>
        <v>3</v>
      </c>
      <c r="AG32" s="377">
        <f t="shared" si="8"/>
        <v>2</v>
      </c>
    </row>
    <row r="33" spans="1:33" s="512" customFormat="1" ht="30" customHeight="1" x14ac:dyDescent="0.25">
      <c r="A33" s="261"/>
      <c r="B33" s="373">
        <v>24</v>
      </c>
      <c r="C33" s="124"/>
      <c r="D33" s="154"/>
      <c r="E33" s="154"/>
      <c r="F33" s="154"/>
      <c r="G33" s="501"/>
      <c r="H33" s="501"/>
      <c r="I33" s="477"/>
      <c r="J33" s="477"/>
      <c r="K33" s="477"/>
      <c r="L33" s="477"/>
      <c r="M33" s="477"/>
      <c r="N33" s="477"/>
      <c r="O33" s="502"/>
      <c r="P33" s="501"/>
      <c r="Q33" s="501"/>
      <c r="R33" s="471"/>
      <c r="S33" s="471"/>
      <c r="T33" s="472"/>
      <c r="U33" s="472"/>
      <c r="V33" s="472"/>
      <c r="W33" s="474" t="e">
        <f t="shared" si="9"/>
        <v>#DIV/0!</v>
      </c>
      <c r="X33" s="474" t="e">
        <f t="shared" si="10"/>
        <v>#DIV/0!</v>
      </c>
      <c r="Y33" s="501"/>
      <c r="Z33" s="475" t="str">
        <f t="shared" si="2"/>
        <v/>
      </c>
      <c r="AA33" s="378" t="str">
        <f t="shared" si="3"/>
        <v/>
      </c>
      <c r="AB33" s="379" t="str">
        <f t="shared" si="4"/>
        <v/>
      </c>
      <c r="AD33" s="377">
        <f t="shared" si="5"/>
        <v>0</v>
      </c>
      <c r="AE33" s="377">
        <f t="shared" si="6"/>
        <v>0</v>
      </c>
      <c r="AF33" s="377" t="e">
        <f t="shared" si="7"/>
        <v>#N/A</v>
      </c>
      <c r="AG33" s="377" t="e">
        <f t="shared" si="8"/>
        <v>#N/A</v>
      </c>
    </row>
    <row r="34" spans="1:33" s="512" customFormat="1" ht="30" customHeight="1" x14ac:dyDescent="0.25">
      <c r="A34" s="261"/>
      <c r="B34" s="373">
        <v>25</v>
      </c>
      <c r="C34" s="124"/>
      <c r="D34" s="154"/>
      <c r="E34" s="154"/>
      <c r="F34" s="154"/>
      <c r="G34" s="471"/>
      <c r="H34" s="471"/>
      <c r="I34" s="472"/>
      <c r="J34" s="472"/>
      <c r="K34" s="472"/>
      <c r="L34" s="472"/>
      <c r="M34" s="472"/>
      <c r="N34" s="472"/>
      <c r="O34" s="473"/>
      <c r="P34" s="471"/>
      <c r="Q34" s="471"/>
      <c r="R34" s="471"/>
      <c r="S34" s="471"/>
      <c r="T34" s="472"/>
      <c r="U34" s="472"/>
      <c r="V34" s="472"/>
      <c r="W34" s="474" t="e">
        <f t="shared" si="9"/>
        <v>#DIV/0!</v>
      </c>
      <c r="X34" s="474" t="e">
        <f t="shared" si="10"/>
        <v>#DIV/0!</v>
      </c>
      <c r="Y34" s="471"/>
      <c r="Z34" s="475" t="str">
        <f t="shared" si="2"/>
        <v/>
      </c>
      <c r="AA34" s="378" t="str">
        <f t="shared" si="3"/>
        <v/>
      </c>
      <c r="AB34" s="379" t="str">
        <f t="shared" si="4"/>
        <v/>
      </c>
      <c r="AD34" s="377">
        <f t="shared" si="5"/>
        <v>0</v>
      </c>
      <c r="AE34" s="377">
        <f t="shared" si="6"/>
        <v>0</v>
      </c>
      <c r="AF34" s="377" t="e">
        <f t="shared" si="7"/>
        <v>#N/A</v>
      </c>
      <c r="AG34" s="377" t="e">
        <f t="shared" si="8"/>
        <v>#N/A</v>
      </c>
    </row>
    <row r="35" spans="1:33" s="512" customFormat="1" ht="30" customHeight="1" x14ac:dyDescent="0.25">
      <c r="A35" s="261"/>
      <c r="B35" s="373">
        <v>26</v>
      </c>
      <c r="C35" s="124"/>
      <c r="D35" s="154"/>
      <c r="E35" s="154"/>
      <c r="F35" s="154"/>
      <c r="G35" s="471"/>
      <c r="H35" s="471"/>
      <c r="I35" s="472"/>
      <c r="J35" s="472"/>
      <c r="K35" s="472"/>
      <c r="L35" s="472"/>
      <c r="M35" s="472"/>
      <c r="N35" s="472"/>
      <c r="O35" s="473"/>
      <c r="P35" s="471"/>
      <c r="Q35" s="471"/>
      <c r="R35" s="471"/>
      <c r="S35" s="471"/>
      <c r="T35" s="472"/>
      <c r="U35" s="472"/>
      <c r="V35" s="472"/>
      <c r="W35" s="474" t="e">
        <f t="shared" si="9"/>
        <v>#DIV/0!</v>
      </c>
      <c r="X35" s="474" t="e">
        <f t="shared" si="10"/>
        <v>#DIV/0!</v>
      </c>
      <c r="Y35" s="471"/>
      <c r="Z35" s="475" t="str">
        <f t="shared" si="2"/>
        <v/>
      </c>
      <c r="AA35" s="378" t="str">
        <f t="shared" si="3"/>
        <v/>
      </c>
      <c r="AB35" s="379" t="str">
        <f t="shared" si="4"/>
        <v/>
      </c>
      <c r="AD35" s="377">
        <f t="shared" si="5"/>
        <v>0</v>
      </c>
      <c r="AE35" s="377">
        <f t="shared" si="6"/>
        <v>0</v>
      </c>
      <c r="AF35" s="377" t="e">
        <f t="shared" si="7"/>
        <v>#N/A</v>
      </c>
      <c r="AG35" s="377" t="e">
        <f t="shared" si="8"/>
        <v>#N/A</v>
      </c>
    </row>
    <row r="36" spans="1:33" s="512" customFormat="1" ht="30" customHeight="1" x14ac:dyDescent="0.25">
      <c r="A36" s="261"/>
      <c r="B36" s="373">
        <v>27</v>
      </c>
      <c r="C36" s="124"/>
      <c r="D36" s="154"/>
      <c r="E36" s="154"/>
      <c r="F36" s="154"/>
      <c r="G36" s="471"/>
      <c r="H36" s="471"/>
      <c r="I36" s="472"/>
      <c r="J36" s="472"/>
      <c r="K36" s="472"/>
      <c r="L36" s="472"/>
      <c r="M36" s="472"/>
      <c r="N36" s="472"/>
      <c r="O36" s="473"/>
      <c r="P36" s="471"/>
      <c r="Q36" s="471"/>
      <c r="R36" s="471"/>
      <c r="S36" s="471"/>
      <c r="T36" s="472"/>
      <c r="U36" s="472"/>
      <c r="V36" s="472"/>
      <c r="W36" s="474" t="e">
        <f t="shared" si="9"/>
        <v>#DIV/0!</v>
      </c>
      <c r="X36" s="474" t="e">
        <f t="shared" si="10"/>
        <v>#DIV/0!</v>
      </c>
      <c r="Y36" s="471"/>
      <c r="Z36" s="475" t="str">
        <f t="shared" si="2"/>
        <v/>
      </c>
      <c r="AA36" s="378" t="str">
        <f t="shared" si="3"/>
        <v/>
      </c>
      <c r="AB36" s="379" t="str">
        <f t="shared" si="4"/>
        <v/>
      </c>
      <c r="AD36" s="377">
        <f t="shared" si="5"/>
        <v>0</v>
      </c>
      <c r="AE36" s="377">
        <f t="shared" si="6"/>
        <v>0</v>
      </c>
      <c r="AF36" s="377" t="e">
        <f t="shared" si="7"/>
        <v>#N/A</v>
      </c>
      <c r="AG36" s="377" t="e">
        <f t="shared" si="8"/>
        <v>#N/A</v>
      </c>
    </row>
    <row r="37" spans="1:33" s="512" customFormat="1" ht="30" customHeight="1" x14ac:dyDescent="0.25">
      <c r="A37" s="261"/>
      <c r="B37" s="373">
        <v>28</v>
      </c>
      <c r="C37" s="124"/>
      <c r="D37" s="154"/>
      <c r="E37" s="154"/>
      <c r="F37" s="154"/>
      <c r="G37" s="472"/>
      <c r="H37" s="472"/>
      <c r="I37" s="472"/>
      <c r="J37" s="472"/>
      <c r="K37" s="472"/>
      <c r="L37" s="472"/>
      <c r="M37" s="472"/>
      <c r="N37" s="472"/>
      <c r="O37" s="476"/>
      <c r="P37" s="477"/>
      <c r="Q37" s="477"/>
      <c r="R37" s="477"/>
      <c r="S37" s="477"/>
      <c r="T37" s="477"/>
      <c r="U37" s="477"/>
      <c r="V37" s="477"/>
      <c r="W37" s="478" t="e">
        <f t="shared" si="9"/>
        <v>#DIV/0!</v>
      </c>
      <c r="X37" s="478" t="e">
        <f t="shared" si="10"/>
        <v>#DIV/0!</v>
      </c>
      <c r="Y37" s="479"/>
      <c r="Z37" s="475" t="str">
        <f t="shared" si="2"/>
        <v/>
      </c>
      <c r="AA37" s="378" t="str">
        <f t="shared" si="3"/>
        <v/>
      </c>
      <c r="AB37" s="379" t="str">
        <f t="shared" si="4"/>
        <v/>
      </c>
      <c r="AD37" s="377">
        <f t="shared" si="5"/>
        <v>0</v>
      </c>
      <c r="AE37" s="377">
        <f t="shared" si="6"/>
        <v>0</v>
      </c>
      <c r="AF37" s="377" t="e">
        <f t="shared" si="7"/>
        <v>#N/A</v>
      </c>
      <c r="AG37" s="377" t="e">
        <f t="shared" si="8"/>
        <v>#N/A</v>
      </c>
    </row>
    <row r="38" spans="1:33" s="512" customFormat="1" ht="30" customHeight="1" x14ac:dyDescent="0.25">
      <c r="A38" s="261"/>
      <c r="B38" s="373">
        <v>29</v>
      </c>
      <c r="C38" s="124"/>
      <c r="D38" s="154"/>
      <c r="E38" s="154"/>
      <c r="F38" s="154"/>
      <c r="G38" s="472"/>
      <c r="H38" s="472"/>
      <c r="I38" s="472"/>
      <c r="J38" s="472"/>
      <c r="K38" s="472"/>
      <c r="L38" s="472"/>
      <c r="M38" s="472"/>
      <c r="N38" s="472"/>
      <c r="O38" s="480"/>
      <c r="P38" s="472"/>
      <c r="Q38" s="472"/>
      <c r="R38" s="472"/>
      <c r="S38" s="472"/>
      <c r="T38" s="472"/>
      <c r="U38" s="472"/>
      <c r="V38" s="472"/>
      <c r="W38" s="478" t="e">
        <f t="shared" si="9"/>
        <v>#DIV/0!</v>
      </c>
      <c r="X38" s="478" t="e">
        <f t="shared" si="10"/>
        <v>#DIV/0!</v>
      </c>
      <c r="Y38" s="479"/>
      <c r="Z38" s="475" t="str">
        <f t="shared" si="2"/>
        <v/>
      </c>
      <c r="AA38" s="378" t="str">
        <f t="shared" si="3"/>
        <v/>
      </c>
      <c r="AB38" s="379" t="str">
        <f t="shared" si="4"/>
        <v/>
      </c>
      <c r="AD38" s="377">
        <f t="shared" si="5"/>
        <v>0</v>
      </c>
      <c r="AE38" s="377">
        <f t="shared" si="6"/>
        <v>0</v>
      </c>
      <c r="AF38" s="377" t="e">
        <f t="shared" si="7"/>
        <v>#N/A</v>
      </c>
      <c r="AG38" s="377" t="e">
        <f t="shared" si="8"/>
        <v>#N/A</v>
      </c>
    </row>
    <row r="39" spans="1:33" s="512" customFormat="1" ht="30" customHeight="1" x14ac:dyDescent="0.25">
      <c r="A39" s="261"/>
      <c r="B39" s="373">
        <v>30</v>
      </c>
      <c r="C39" s="124"/>
      <c r="D39" s="154"/>
      <c r="E39" s="154"/>
      <c r="F39" s="154"/>
      <c r="G39" s="472"/>
      <c r="H39" s="472"/>
      <c r="I39" s="472"/>
      <c r="J39" s="472"/>
      <c r="K39" s="472"/>
      <c r="L39" s="472"/>
      <c r="M39" s="472"/>
      <c r="N39" s="472"/>
      <c r="O39" s="480"/>
      <c r="P39" s="472"/>
      <c r="Q39" s="472"/>
      <c r="R39" s="472"/>
      <c r="S39" s="472"/>
      <c r="T39" s="472"/>
      <c r="U39" s="472"/>
      <c r="V39" s="472"/>
      <c r="W39" s="478" t="e">
        <f t="shared" si="9"/>
        <v>#DIV/0!</v>
      </c>
      <c r="X39" s="478" t="e">
        <f t="shared" si="10"/>
        <v>#DIV/0!</v>
      </c>
      <c r="Y39" s="479"/>
      <c r="Z39" s="475" t="str">
        <f t="shared" si="2"/>
        <v/>
      </c>
      <c r="AA39" s="378" t="str">
        <f t="shared" si="3"/>
        <v/>
      </c>
      <c r="AB39" s="379" t="str">
        <f t="shared" si="4"/>
        <v/>
      </c>
      <c r="AD39" s="377">
        <f t="shared" si="5"/>
        <v>0</v>
      </c>
      <c r="AE39" s="377">
        <f t="shared" si="6"/>
        <v>0</v>
      </c>
      <c r="AF39" s="377" t="e">
        <f t="shared" si="7"/>
        <v>#N/A</v>
      </c>
      <c r="AG39" s="377" t="e">
        <f t="shared" si="8"/>
        <v>#N/A</v>
      </c>
    </row>
    <row r="40" spans="1:33" s="512" customFormat="1" ht="30" customHeight="1" x14ac:dyDescent="0.25">
      <c r="A40" s="261"/>
      <c r="B40" s="373">
        <v>31</v>
      </c>
      <c r="C40" s="124"/>
      <c r="D40" s="154"/>
      <c r="E40" s="154"/>
      <c r="F40" s="154"/>
      <c r="G40" s="472"/>
      <c r="H40" s="472"/>
      <c r="I40" s="472"/>
      <c r="J40" s="472"/>
      <c r="K40" s="472"/>
      <c r="L40" s="472"/>
      <c r="M40" s="472"/>
      <c r="N40" s="472"/>
      <c r="O40" s="480"/>
      <c r="P40" s="472"/>
      <c r="Q40" s="472"/>
      <c r="R40" s="472"/>
      <c r="S40" s="472"/>
      <c r="T40" s="472"/>
      <c r="U40" s="472"/>
      <c r="V40" s="472"/>
      <c r="W40" s="478" t="e">
        <f t="shared" si="9"/>
        <v>#DIV/0!</v>
      </c>
      <c r="X40" s="478" t="e">
        <f t="shared" si="10"/>
        <v>#DIV/0!</v>
      </c>
      <c r="Y40" s="479"/>
      <c r="Z40" s="475" t="str">
        <f t="shared" si="2"/>
        <v/>
      </c>
      <c r="AA40" s="378" t="str">
        <f t="shared" si="3"/>
        <v/>
      </c>
      <c r="AB40" s="379" t="str">
        <f t="shared" si="4"/>
        <v/>
      </c>
      <c r="AD40" s="377">
        <f t="shared" si="5"/>
        <v>0</v>
      </c>
      <c r="AE40" s="377">
        <f t="shared" si="6"/>
        <v>0</v>
      </c>
      <c r="AF40" s="377" t="e">
        <f t="shared" si="7"/>
        <v>#N/A</v>
      </c>
      <c r="AG40" s="377" t="e">
        <f t="shared" si="8"/>
        <v>#N/A</v>
      </c>
    </row>
    <row r="41" spans="1:33" s="512" customFormat="1" ht="30" customHeight="1" x14ac:dyDescent="0.25">
      <c r="A41" s="261"/>
      <c r="B41" s="373">
        <v>32</v>
      </c>
      <c r="C41" s="351"/>
      <c r="D41" s="374"/>
      <c r="E41" s="374"/>
      <c r="F41" s="351"/>
      <c r="G41" s="481"/>
      <c r="H41" s="472"/>
      <c r="I41" s="472"/>
      <c r="J41" s="472"/>
      <c r="K41" s="472"/>
      <c r="L41" s="472"/>
      <c r="M41" s="472"/>
      <c r="N41" s="472"/>
      <c r="O41" s="480"/>
      <c r="P41" s="472"/>
      <c r="Q41" s="472"/>
      <c r="R41" s="472"/>
      <c r="S41" s="472"/>
      <c r="T41" s="472"/>
      <c r="U41" s="472"/>
      <c r="V41" s="472"/>
      <c r="W41" s="478" t="e">
        <f t="shared" si="9"/>
        <v>#DIV/0!</v>
      </c>
      <c r="X41" s="478" t="e">
        <f t="shared" si="10"/>
        <v>#DIV/0!</v>
      </c>
      <c r="Y41" s="479"/>
      <c r="Z41" s="475" t="str">
        <f t="shared" si="2"/>
        <v/>
      </c>
      <c r="AA41" s="378" t="str">
        <f t="shared" si="3"/>
        <v/>
      </c>
      <c r="AB41" s="379" t="str">
        <f t="shared" si="4"/>
        <v/>
      </c>
      <c r="AD41" s="377">
        <f t="shared" si="5"/>
        <v>0</v>
      </c>
      <c r="AE41" s="377">
        <f t="shared" si="6"/>
        <v>0</v>
      </c>
      <c r="AF41" s="377" t="e">
        <f t="shared" si="7"/>
        <v>#N/A</v>
      </c>
      <c r="AG41" s="377" t="e">
        <f t="shared" si="8"/>
        <v>#N/A</v>
      </c>
    </row>
    <row r="42" spans="1:33" s="512" customFormat="1" ht="30" customHeight="1" x14ac:dyDescent="0.25">
      <c r="A42" s="261"/>
      <c r="B42" s="373">
        <v>33</v>
      </c>
      <c r="C42" s="351"/>
      <c r="D42" s="154"/>
      <c r="E42" s="154"/>
      <c r="F42" s="351"/>
      <c r="G42" s="481"/>
      <c r="H42" s="472"/>
      <c r="I42" s="472"/>
      <c r="J42" s="472"/>
      <c r="K42" s="472"/>
      <c r="L42" s="472"/>
      <c r="M42" s="472"/>
      <c r="N42" s="472"/>
      <c r="O42" s="480"/>
      <c r="P42" s="472"/>
      <c r="Q42" s="472"/>
      <c r="R42" s="472"/>
      <c r="S42" s="472"/>
      <c r="T42" s="472"/>
      <c r="U42" s="472"/>
      <c r="V42" s="472"/>
      <c r="W42" s="478" t="e">
        <f t="shared" si="9"/>
        <v>#DIV/0!</v>
      </c>
      <c r="X42" s="478" t="e">
        <f t="shared" si="10"/>
        <v>#DIV/0!</v>
      </c>
      <c r="Y42" s="479"/>
      <c r="Z42" s="475" t="str">
        <f t="shared" si="2"/>
        <v/>
      </c>
      <c r="AA42" s="378" t="str">
        <f t="shared" si="3"/>
        <v/>
      </c>
      <c r="AB42" s="379" t="str">
        <f t="shared" si="4"/>
        <v/>
      </c>
      <c r="AD42" s="377">
        <f t="shared" si="5"/>
        <v>0</v>
      </c>
      <c r="AE42" s="377">
        <f t="shared" si="6"/>
        <v>0</v>
      </c>
      <c r="AF42" s="377" t="e">
        <f t="shared" si="7"/>
        <v>#N/A</v>
      </c>
      <c r="AG42" s="377" t="e">
        <f t="shared" si="8"/>
        <v>#N/A</v>
      </c>
    </row>
    <row r="43" spans="1:33" s="512" customFormat="1" ht="30" customHeight="1" x14ac:dyDescent="0.25">
      <c r="A43" s="261"/>
      <c r="B43" s="373">
        <v>34</v>
      </c>
      <c r="C43" s="351"/>
      <c r="D43" s="154"/>
      <c r="E43" s="154"/>
      <c r="F43" s="351"/>
      <c r="G43" s="481"/>
      <c r="H43" s="472"/>
      <c r="I43" s="472"/>
      <c r="J43" s="472"/>
      <c r="K43" s="472"/>
      <c r="L43" s="472"/>
      <c r="M43" s="472"/>
      <c r="N43" s="472"/>
      <c r="O43" s="480"/>
      <c r="P43" s="472"/>
      <c r="Q43" s="472"/>
      <c r="R43" s="472"/>
      <c r="S43" s="472"/>
      <c r="T43" s="472"/>
      <c r="U43" s="472"/>
      <c r="V43" s="472"/>
      <c r="W43" s="478" t="e">
        <f t="shared" si="9"/>
        <v>#DIV/0!</v>
      </c>
      <c r="X43" s="478" t="e">
        <f t="shared" si="10"/>
        <v>#DIV/0!</v>
      </c>
      <c r="Y43" s="479"/>
      <c r="Z43" s="475" t="str">
        <f t="shared" si="2"/>
        <v/>
      </c>
      <c r="AA43" s="378" t="str">
        <f t="shared" si="3"/>
        <v/>
      </c>
      <c r="AB43" s="379" t="str">
        <f t="shared" si="4"/>
        <v/>
      </c>
      <c r="AD43" s="377">
        <f t="shared" si="5"/>
        <v>0</v>
      </c>
      <c r="AE43" s="377">
        <f t="shared" si="6"/>
        <v>0</v>
      </c>
      <c r="AF43" s="377" t="e">
        <f t="shared" si="7"/>
        <v>#N/A</v>
      </c>
      <c r="AG43" s="377" t="e">
        <f t="shared" si="8"/>
        <v>#N/A</v>
      </c>
    </row>
    <row r="44" spans="1:33" s="512" customFormat="1" ht="30" customHeight="1" x14ac:dyDescent="0.25">
      <c r="A44" s="261"/>
      <c r="B44" s="373">
        <v>35</v>
      </c>
      <c r="C44" s="351"/>
      <c r="D44" s="154"/>
      <c r="E44" s="154"/>
      <c r="F44" s="351"/>
      <c r="G44" s="481"/>
      <c r="H44" s="472"/>
      <c r="I44" s="472"/>
      <c r="J44" s="472"/>
      <c r="K44" s="472"/>
      <c r="L44" s="472"/>
      <c r="M44" s="472"/>
      <c r="N44" s="472"/>
      <c r="O44" s="480"/>
      <c r="P44" s="472"/>
      <c r="Q44" s="472"/>
      <c r="R44" s="472"/>
      <c r="S44" s="472"/>
      <c r="T44" s="472"/>
      <c r="U44" s="472"/>
      <c r="V44" s="472"/>
      <c r="W44" s="478" t="e">
        <f t="shared" si="9"/>
        <v>#DIV/0!</v>
      </c>
      <c r="X44" s="478" t="e">
        <f t="shared" si="10"/>
        <v>#DIV/0!</v>
      </c>
      <c r="Y44" s="479"/>
      <c r="Z44" s="475" t="str">
        <f t="shared" si="2"/>
        <v/>
      </c>
      <c r="AA44" s="378" t="str">
        <f t="shared" si="3"/>
        <v/>
      </c>
      <c r="AB44" s="379" t="str">
        <f t="shared" si="4"/>
        <v/>
      </c>
      <c r="AD44" s="377">
        <f t="shared" si="5"/>
        <v>0</v>
      </c>
      <c r="AE44" s="377">
        <f t="shared" si="6"/>
        <v>0</v>
      </c>
      <c r="AF44" s="377" t="e">
        <f t="shared" si="7"/>
        <v>#N/A</v>
      </c>
      <c r="AG44" s="377" t="e">
        <f t="shared" si="8"/>
        <v>#N/A</v>
      </c>
    </row>
    <row r="45" spans="1:33" s="512" customFormat="1" ht="30" customHeight="1" x14ac:dyDescent="0.25">
      <c r="A45" s="261"/>
      <c r="B45" s="373">
        <v>36</v>
      </c>
      <c r="C45" s="351"/>
      <c r="D45" s="154"/>
      <c r="E45" s="154"/>
      <c r="F45" s="351"/>
      <c r="G45" s="481"/>
      <c r="H45" s="472"/>
      <c r="I45" s="472"/>
      <c r="J45" s="472"/>
      <c r="K45" s="472"/>
      <c r="L45" s="472"/>
      <c r="M45" s="472"/>
      <c r="N45" s="472"/>
      <c r="O45" s="480"/>
      <c r="P45" s="472"/>
      <c r="Q45" s="472"/>
      <c r="R45" s="472"/>
      <c r="S45" s="472"/>
      <c r="T45" s="472"/>
      <c r="U45" s="472"/>
      <c r="V45" s="472"/>
      <c r="W45" s="478" t="e">
        <f t="shared" si="9"/>
        <v>#DIV/0!</v>
      </c>
      <c r="X45" s="478" t="e">
        <f t="shared" si="10"/>
        <v>#DIV/0!</v>
      </c>
      <c r="Y45" s="479"/>
      <c r="Z45" s="475" t="str">
        <f t="shared" si="2"/>
        <v/>
      </c>
      <c r="AA45" s="378" t="str">
        <f t="shared" si="3"/>
        <v/>
      </c>
      <c r="AB45" s="379" t="str">
        <f t="shared" si="4"/>
        <v/>
      </c>
      <c r="AD45" s="377">
        <f t="shared" si="5"/>
        <v>0</v>
      </c>
      <c r="AE45" s="377">
        <f t="shared" si="6"/>
        <v>0</v>
      </c>
      <c r="AF45" s="377" t="e">
        <f t="shared" si="7"/>
        <v>#N/A</v>
      </c>
      <c r="AG45" s="377" t="e">
        <f t="shared" si="8"/>
        <v>#N/A</v>
      </c>
    </row>
    <row r="46" spans="1:33" s="512" customFormat="1" ht="30" customHeight="1" x14ac:dyDescent="0.25">
      <c r="A46" s="261"/>
      <c r="B46" s="373">
        <v>37</v>
      </c>
      <c r="C46" s="351"/>
      <c r="D46" s="154"/>
      <c r="E46" s="154"/>
      <c r="F46" s="351"/>
      <c r="G46" s="481"/>
      <c r="H46" s="472"/>
      <c r="I46" s="472"/>
      <c r="J46" s="472"/>
      <c r="K46" s="472"/>
      <c r="L46" s="472"/>
      <c r="M46" s="472"/>
      <c r="N46" s="472"/>
      <c r="O46" s="480"/>
      <c r="P46" s="472"/>
      <c r="Q46" s="472"/>
      <c r="R46" s="472"/>
      <c r="S46" s="472"/>
      <c r="T46" s="472"/>
      <c r="U46" s="472"/>
      <c r="V46" s="472"/>
      <c r="W46" s="478" t="e">
        <f t="shared" si="9"/>
        <v>#DIV/0!</v>
      </c>
      <c r="X46" s="478" t="e">
        <f t="shared" si="10"/>
        <v>#DIV/0!</v>
      </c>
      <c r="Y46" s="479"/>
      <c r="Z46" s="475" t="str">
        <f t="shared" si="2"/>
        <v/>
      </c>
      <c r="AA46" s="378" t="str">
        <f t="shared" si="3"/>
        <v/>
      </c>
      <c r="AB46" s="379" t="str">
        <f t="shared" si="4"/>
        <v/>
      </c>
      <c r="AD46" s="377">
        <f t="shared" si="5"/>
        <v>0</v>
      </c>
      <c r="AE46" s="377">
        <f t="shared" si="6"/>
        <v>0</v>
      </c>
      <c r="AF46" s="377" t="e">
        <f t="shared" si="7"/>
        <v>#N/A</v>
      </c>
      <c r="AG46" s="377" t="e">
        <f t="shared" si="8"/>
        <v>#N/A</v>
      </c>
    </row>
    <row r="47" spans="1:33" s="512" customFormat="1" ht="30" customHeight="1" x14ac:dyDescent="0.25">
      <c r="A47" s="261"/>
      <c r="B47" s="373">
        <v>38</v>
      </c>
      <c r="C47" s="351"/>
      <c r="D47" s="154"/>
      <c r="E47" s="154"/>
      <c r="F47" s="351"/>
      <c r="G47" s="481"/>
      <c r="H47" s="472"/>
      <c r="I47" s="472"/>
      <c r="J47" s="472"/>
      <c r="K47" s="472"/>
      <c r="L47" s="472"/>
      <c r="M47" s="472"/>
      <c r="N47" s="472"/>
      <c r="O47" s="480"/>
      <c r="P47" s="472"/>
      <c r="Q47" s="472"/>
      <c r="R47" s="472"/>
      <c r="S47" s="472"/>
      <c r="T47" s="472"/>
      <c r="U47" s="472"/>
      <c r="V47" s="472"/>
      <c r="W47" s="478" t="e">
        <f t="shared" si="9"/>
        <v>#DIV/0!</v>
      </c>
      <c r="X47" s="478" t="e">
        <f t="shared" si="10"/>
        <v>#DIV/0!</v>
      </c>
      <c r="Y47" s="479"/>
      <c r="Z47" s="475" t="str">
        <f t="shared" si="2"/>
        <v/>
      </c>
      <c r="AA47" s="378" t="str">
        <f t="shared" si="3"/>
        <v/>
      </c>
      <c r="AB47" s="379" t="str">
        <f t="shared" si="4"/>
        <v/>
      </c>
      <c r="AD47" s="377">
        <f t="shared" si="5"/>
        <v>0</v>
      </c>
      <c r="AE47" s="377">
        <f t="shared" si="6"/>
        <v>0</v>
      </c>
      <c r="AF47" s="377" t="e">
        <f t="shared" si="7"/>
        <v>#N/A</v>
      </c>
      <c r="AG47" s="377" t="e">
        <f t="shared" si="8"/>
        <v>#N/A</v>
      </c>
    </row>
    <row r="48" spans="1:33" s="512" customFormat="1" ht="30" customHeight="1" x14ac:dyDescent="0.25">
      <c r="A48" s="261"/>
      <c r="B48" s="373">
        <v>39</v>
      </c>
      <c r="C48" s="351"/>
      <c r="D48" s="154"/>
      <c r="E48" s="154"/>
      <c r="F48" s="351"/>
      <c r="G48" s="481"/>
      <c r="H48" s="472"/>
      <c r="I48" s="472"/>
      <c r="J48" s="472"/>
      <c r="K48" s="472"/>
      <c r="L48" s="472"/>
      <c r="M48" s="472"/>
      <c r="N48" s="472"/>
      <c r="O48" s="480"/>
      <c r="P48" s="472"/>
      <c r="Q48" s="472"/>
      <c r="R48" s="472"/>
      <c r="S48" s="472"/>
      <c r="T48" s="472"/>
      <c r="U48" s="472"/>
      <c r="V48" s="472"/>
      <c r="W48" s="478" t="e">
        <f t="shared" si="9"/>
        <v>#DIV/0!</v>
      </c>
      <c r="X48" s="478" t="e">
        <f t="shared" si="10"/>
        <v>#DIV/0!</v>
      </c>
      <c r="Y48" s="479"/>
      <c r="Z48" s="475" t="str">
        <f t="shared" si="2"/>
        <v/>
      </c>
      <c r="AA48" s="378" t="str">
        <f t="shared" si="3"/>
        <v/>
      </c>
      <c r="AB48" s="379" t="str">
        <f t="shared" si="4"/>
        <v/>
      </c>
      <c r="AD48" s="377">
        <f t="shared" si="5"/>
        <v>0</v>
      </c>
      <c r="AE48" s="377">
        <f t="shared" si="6"/>
        <v>0</v>
      </c>
      <c r="AF48" s="377" t="e">
        <f t="shared" si="7"/>
        <v>#N/A</v>
      </c>
      <c r="AG48" s="377" t="e">
        <f t="shared" si="8"/>
        <v>#N/A</v>
      </c>
    </row>
    <row r="49" spans="1:33" s="512" customFormat="1" ht="30" customHeight="1" x14ac:dyDescent="0.25">
      <c r="A49" s="261"/>
      <c r="B49" s="373">
        <v>40</v>
      </c>
      <c r="C49" s="351"/>
      <c r="D49" s="154"/>
      <c r="E49" s="154"/>
      <c r="F49" s="351"/>
      <c r="G49" s="481"/>
      <c r="H49" s="472"/>
      <c r="I49" s="472"/>
      <c r="J49" s="472"/>
      <c r="K49" s="472"/>
      <c r="L49" s="472"/>
      <c r="M49" s="472"/>
      <c r="N49" s="472"/>
      <c r="O49" s="480"/>
      <c r="P49" s="472"/>
      <c r="Q49" s="472"/>
      <c r="R49" s="472"/>
      <c r="S49" s="472"/>
      <c r="T49" s="472"/>
      <c r="U49" s="472"/>
      <c r="V49" s="472"/>
      <c r="W49" s="478" t="e">
        <f t="shared" si="9"/>
        <v>#DIV/0!</v>
      </c>
      <c r="X49" s="478" t="e">
        <f t="shared" si="10"/>
        <v>#DIV/0!</v>
      </c>
      <c r="Y49" s="479"/>
      <c r="Z49" s="475" t="str">
        <f t="shared" si="2"/>
        <v/>
      </c>
      <c r="AA49" s="378" t="str">
        <f t="shared" si="3"/>
        <v/>
      </c>
      <c r="AB49" s="379" t="str">
        <f t="shared" si="4"/>
        <v/>
      </c>
      <c r="AD49" s="377">
        <f t="shared" si="5"/>
        <v>0</v>
      </c>
      <c r="AE49" s="377">
        <f t="shared" si="6"/>
        <v>0</v>
      </c>
      <c r="AF49" s="377" t="e">
        <f t="shared" si="7"/>
        <v>#N/A</v>
      </c>
      <c r="AG49" s="377" t="e">
        <f t="shared" si="8"/>
        <v>#N/A</v>
      </c>
    </row>
    <row r="50" spans="1:33" s="512" customFormat="1" ht="30" customHeight="1" x14ac:dyDescent="0.25">
      <c r="A50" s="261"/>
      <c r="B50" s="373">
        <v>41</v>
      </c>
      <c r="C50" s="351"/>
      <c r="D50" s="154"/>
      <c r="E50" s="154"/>
      <c r="F50" s="351"/>
      <c r="G50" s="481"/>
      <c r="H50" s="472"/>
      <c r="I50" s="472"/>
      <c r="J50" s="472"/>
      <c r="K50" s="472"/>
      <c r="L50" s="472"/>
      <c r="M50" s="472"/>
      <c r="N50" s="472"/>
      <c r="O50" s="480"/>
      <c r="P50" s="472"/>
      <c r="Q50" s="472"/>
      <c r="R50" s="472"/>
      <c r="S50" s="472"/>
      <c r="T50" s="472"/>
      <c r="U50" s="472"/>
      <c r="V50" s="472"/>
      <c r="W50" s="478" t="e">
        <f t="shared" si="9"/>
        <v>#DIV/0!</v>
      </c>
      <c r="X50" s="478" t="e">
        <f t="shared" si="10"/>
        <v>#DIV/0!</v>
      </c>
      <c r="Y50" s="479"/>
      <c r="Z50" s="475" t="str">
        <f t="shared" si="2"/>
        <v/>
      </c>
      <c r="AA50" s="378" t="str">
        <f t="shared" si="3"/>
        <v/>
      </c>
      <c r="AB50" s="379" t="str">
        <f t="shared" si="4"/>
        <v/>
      </c>
      <c r="AD50" s="377">
        <f t="shared" si="5"/>
        <v>0</v>
      </c>
      <c r="AE50" s="377">
        <f t="shared" si="6"/>
        <v>0</v>
      </c>
      <c r="AF50" s="377" t="e">
        <f t="shared" si="7"/>
        <v>#N/A</v>
      </c>
      <c r="AG50" s="377" t="e">
        <f t="shared" si="8"/>
        <v>#N/A</v>
      </c>
    </row>
    <row r="51" spans="1:33" s="512" customFormat="1" ht="30" customHeight="1" x14ac:dyDescent="0.25">
      <c r="A51" s="261"/>
      <c r="B51" s="373">
        <v>42</v>
      </c>
      <c r="C51" s="351"/>
      <c r="D51" s="312"/>
      <c r="E51" s="312"/>
      <c r="F51" s="124"/>
      <c r="G51" s="472"/>
      <c r="H51" s="472"/>
      <c r="I51" s="472"/>
      <c r="J51" s="472"/>
      <c r="K51" s="472"/>
      <c r="L51" s="472"/>
      <c r="M51" s="472"/>
      <c r="N51" s="472"/>
      <c r="O51" s="472"/>
      <c r="P51" s="472"/>
      <c r="Q51" s="472"/>
      <c r="R51" s="472"/>
      <c r="S51" s="472"/>
      <c r="T51" s="472"/>
      <c r="U51" s="472"/>
      <c r="V51" s="472"/>
      <c r="W51" s="478" t="e">
        <f t="shared" si="9"/>
        <v>#DIV/0!</v>
      </c>
      <c r="X51" s="478" t="e">
        <f t="shared" si="10"/>
        <v>#DIV/0!</v>
      </c>
      <c r="Y51" s="479"/>
      <c r="Z51" s="475" t="str">
        <f t="shared" si="2"/>
        <v/>
      </c>
      <c r="AA51" s="483" t="str">
        <f t="shared" si="3"/>
        <v/>
      </c>
      <c r="AB51" s="379" t="str">
        <f t="shared" si="4"/>
        <v/>
      </c>
      <c r="AD51" s="377">
        <f t="shared" si="5"/>
        <v>0</v>
      </c>
      <c r="AE51" s="377">
        <f t="shared" si="6"/>
        <v>0</v>
      </c>
      <c r="AF51" s="377" t="e">
        <f t="shared" si="7"/>
        <v>#N/A</v>
      </c>
      <c r="AG51" s="377" t="e">
        <f t="shared" si="8"/>
        <v>#N/A</v>
      </c>
    </row>
    <row r="52" spans="1:33" s="512" customFormat="1" ht="30" customHeight="1" x14ac:dyDescent="0.25">
      <c r="A52" s="261"/>
      <c r="B52" s="92"/>
      <c r="C52" s="137"/>
      <c r="D52" s="137"/>
      <c r="E52" s="461"/>
      <c r="F52" s="137"/>
      <c r="G52" s="462"/>
      <c r="H52" s="462"/>
      <c r="I52" s="462"/>
      <c r="J52" s="462"/>
      <c r="K52" s="462"/>
      <c r="L52" s="462"/>
      <c r="M52" s="462"/>
      <c r="N52" s="462"/>
      <c r="O52" s="462"/>
      <c r="P52" s="462"/>
      <c r="Q52" s="462"/>
      <c r="R52" s="462"/>
      <c r="S52" s="462"/>
      <c r="T52" s="462"/>
      <c r="U52" s="462"/>
      <c r="V52" s="462"/>
      <c r="W52" s="463"/>
      <c r="X52" s="463"/>
      <c r="Y52" s="464"/>
      <c r="Z52" s="465"/>
      <c r="AB52" s="331"/>
      <c r="AD52" s="376"/>
      <c r="AE52" s="376"/>
      <c r="AF52" s="376"/>
      <c r="AG52" s="376"/>
    </row>
    <row r="53" spans="1:33" x14ac:dyDescent="0.25">
      <c r="A53" s="261"/>
      <c r="B53" s="247"/>
      <c r="C53" s="247"/>
      <c r="D53" s="247"/>
      <c r="E53" s="247"/>
      <c r="F53" s="247"/>
      <c r="G53" s="247"/>
      <c r="H53" s="247"/>
      <c r="I53" s="247"/>
      <c r="J53" s="247"/>
      <c r="K53" s="247"/>
      <c r="L53" s="247"/>
      <c r="M53" s="247"/>
      <c r="N53" s="247"/>
      <c r="O53" s="247"/>
      <c r="P53" s="247"/>
      <c r="Q53" s="247"/>
      <c r="R53" s="247"/>
      <c r="S53" s="247"/>
      <c r="T53" s="247"/>
      <c r="U53" s="247"/>
      <c r="V53" s="247"/>
      <c r="W53" s="247"/>
      <c r="X53" s="247"/>
      <c r="Y53" s="247"/>
      <c r="Z53" s="247"/>
      <c r="AA53" s="482"/>
      <c r="AB53" s="247"/>
    </row>
    <row r="54" spans="1:33" ht="15.75" x14ac:dyDescent="0.25">
      <c r="A54" s="261"/>
      <c r="B54" s="247"/>
      <c r="C54" s="247"/>
      <c r="D54" s="247"/>
      <c r="E54" s="247"/>
      <c r="F54" s="247"/>
      <c r="G54" s="247"/>
      <c r="H54" s="247"/>
      <c r="I54" s="247"/>
      <c r="J54" s="247"/>
      <c r="K54" s="247"/>
      <c r="L54" s="247"/>
      <c r="M54" s="247"/>
      <c r="N54" s="247"/>
      <c r="O54" s="247"/>
      <c r="P54" s="247"/>
      <c r="Q54" s="247"/>
      <c r="R54" s="247"/>
      <c r="S54" s="247"/>
      <c r="T54" s="247"/>
      <c r="U54" s="249" t="s">
        <v>316</v>
      </c>
      <c r="V54" s="247"/>
      <c r="W54" s="247"/>
      <c r="X54" s="247"/>
      <c r="Y54" s="247"/>
      <c r="Z54" s="247"/>
      <c r="AB54" s="247"/>
    </row>
    <row r="55" spans="1:33" ht="15.75" x14ac:dyDescent="0.25">
      <c r="A55" s="261"/>
      <c r="B55" s="247"/>
      <c r="C55" s="247"/>
      <c r="D55" s="247"/>
      <c r="E55" s="247"/>
      <c r="F55" s="247"/>
      <c r="G55" s="247"/>
      <c r="H55" s="247"/>
      <c r="I55" s="247"/>
      <c r="J55" s="247"/>
      <c r="K55" s="247"/>
      <c r="L55" s="247"/>
      <c r="M55" s="247"/>
      <c r="N55" s="247"/>
      <c r="O55" s="247"/>
      <c r="P55" s="247"/>
      <c r="Q55" s="247"/>
      <c r="R55" s="247"/>
      <c r="S55" s="247"/>
      <c r="T55" s="247"/>
      <c r="U55" s="249" t="s">
        <v>116</v>
      </c>
      <c r="V55" s="247"/>
      <c r="W55" s="247"/>
      <c r="X55" s="247"/>
      <c r="Y55" s="247"/>
      <c r="Z55" s="247"/>
      <c r="AA55" s="247"/>
      <c r="AB55" s="247"/>
    </row>
    <row r="56" spans="1:33" x14ac:dyDescent="0.25">
      <c r="A56" s="261"/>
      <c r="B56" s="247"/>
      <c r="C56" s="247"/>
      <c r="D56" s="247"/>
      <c r="E56" s="247"/>
      <c r="F56" s="247"/>
      <c r="G56" s="247"/>
      <c r="H56" s="247"/>
      <c r="I56" s="247"/>
      <c r="J56" s="247"/>
      <c r="K56" s="247"/>
      <c r="L56" s="247"/>
      <c r="M56" s="247"/>
      <c r="N56" s="247"/>
      <c r="O56" s="247"/>
      <c r="P56" s="247"/>
      <c r="Q56" s="247"/>
      <c r="R56" s="247"/>
      <c r="S56" s="247"/>
      <c r="T56" s="247"/>
      <c r="U56" s="247"/>
      <c r="V56" s="247"/>
      <c r="W56" s="247"/>
      <c r="X56" s="247"/>
      <c r="Y56" s="247"/>
      <c r="Z56" s="247"/>
      <c r="AA56" s="247"/>
      <c r="AB56" s="247"/>
    </row>
    <row r="57" spans="1:33" x14ac:dyDescent="0.25">
      <c r="A57" s="261"/>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row>
    <row r="58" spans="1:33" x14ac:dyDescent="0.25">
      <c r="A58" s="261"/>
      <c r="B58" s="247"/>
      <c r="C58" s="247"/>
      <c r="D58" s="247"/>
      <c r="E58" s="247"/>
      <c r="F58" s="247"/>
      <c r="G58" s="247"/>
      <c r="H58" s="247"/>
      <c r="I58" s="247"/>
      <c r="J58" s="247"/>
      <c r="K58" s="247"/>
      <c r="L58" s="247"/>
      <c r="M58" s="247"/>
      <c r="N58" s="247"/>
      <c r="O58" s="247"/>
      <c r="P58" s="247"/>
      <c r="Q58" s="247"/>
      <c r="R58" s="247"/>
      <c r="S58" s="247"/>
      <c r="T58" s="247"/>
      <c r="U58" s="247"/>
      <c r="V58" s="247"/>
      <c r="W58" s="247"/>
      <c r="X58" s="247"/>
      <c r="Y58" s="247"/>
      <c r="Z58" s="247"/>
      <c r="AA58" s="247"/>
      <c r="AB58" s="247"/>
    </row>
    <row r="59" spans="1:33" ht="15.75" x14ac:dyDescent="0.25">
      <c r="A59" s="261"/>
      <c r="B59" s="247"/>
      <c r="C59" s="247"/>
      <c r="D59" s="247"/>
      <c r="E59" s="247"/>
      <c r="F59" s="247"/>
      <c r="G59" s="247"/>
      <c r="H59" s="247"/>
      <c r="I59" s="247"/>
      <c r="J59" s="247"/>
      <c r="K59" s="247"/>
      <c r="L59" s="247"/>
      <c r="M59" s="247"/>
      <c r="N59" s="247"/>
      <c r="O59" s="247"/>
      <c r="P59" s="247"/>
      <c r="Q59" s="247"/>
      <c r="R59" s="247"/>
      <c r="S59" s="247"/>
      <c r="T59" s="247"/>
      <c r="U59" s="466"/>
      <c r="V59" s="466"/>
      <c r="W59" s="466"/>
      <c r="X59" s="466"/>
      <c r="Y59" s="247"/>
      <c r="Z59" s="247"/>
      <c r="AA59" s="247"/>
      <c r="AB59" s="247"/>
    </row>
    <row r="60" spans="1:33" ht="15.75" x14ac:dyDescent="0.25">
      <c r="A60" s="261"/>
      <c r="B60" s="247"/>
      <c r="C60" s="247"/>
      <c r="D60" s="247"/>
      <c r="E60" s="247"/>
      <c r="F60" s="247"/>
      <c r="G60" s="247"/>
      <c r="H60" s="247"/>
      <c r="I60" s="247"/>
      <c r="J60" s="247"/>
      <c r="K60" s="247"/>
      <c r="L60" s="247"/>
      <c r="M60" s="247"/>
      <c r="N60" s="247"/>
      <c r="O60" s="247"/>
      <c r="P60" s="247"/>
      <c r="Q60" s="247"/>
      <c r="R60" s="247"/>
      <c r="S60" s="247"/>
      <c r="T60" s="247"/>
      <c r="U60" s="248" t="s">
        <v>161</v>
      </c>
      <c r="V60" s="247"/>
      <c r="W60" s="247"/>
      <c r="X60" s="247"/>
      <c r="Y60" s="247"/>
      <c r="Z60" s="247"/>
      <c r="AA60" s="247"/>
      <c r="AB60" s="247"/>
    </row>
    <row r="61" spans="1:33" ht="15.75" thickBot="1" x14ac:dyDescent="0.3">
      <c r="A61" s="261"/>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row>
    <row r="62" spans="1:33" ht="18.75" customHeight="1" thickBot="1" x14ac:dyDescent="0.3">
      <c r="A62" s="261"/>
      <c r="B62" s="32"/>
      <c r="C62" s="33"/>
      <c r="D62" s="33"/>
      <c r="E62" s="32"/>
      <c r="F62" s="32"/>
      <c r="G62" s="239" t="s">
        <v>18</v>
      </c>
      <c r="H62" s="240" t="s">
        <v>118</v>
      </c>
      <c r="I62" s="467" t="s">
        <v>240</v>
      </c>
      <c r="J62" s="468"/>
      <c r="K62" s="468"/>
      <c r="L62" s="468"/>
      <c r="M62" s="468"/>
      <c r="N62" s="468"/>
      <c r="O62" s="468"/>
      <c r="P62" s="468"/>
      <c r="Q62" s="468"/>
      <c r="R62" s="468"/>
      <c r="S62" s="468"/>
      <c r="T62" s="468"/>
      <c r="U62" s="468"/>
      <c r="V62" s="469"/>
      <c r="W62" s="912" t="s">
        <v>315</v>
      </c>
      <c r="X62" s="32"/>
      <c r="Y62" s="32"/>
      <c r="Z62" s="33"/>
      <c r="AA62" s="32"/>
      <c r="AB62" s="32"/>
    </row>
    <row r="63" spans="1:33" ht="24" customHeight="1" thickTop="1" thickBot="1" x14ac:dyDescent="0.3">
      <c r="A63" s="261"/>
      <c r="B63" s="32"/>
      <c r="C63" s="185" t="s">
        <v>139</v>
      </c>
      <c r="D63" s="33"/>
      <c r="E63" s="32"/>
      <c r="F63" s="915" t="s">
        <v>134</v>
      </c>
      <c r="G63" s="231">
        <v>1</v>
      </c>
      <c r="H63" s="356" t="s">
        <v>119</v>
      </c>
      <c r="I63" s="952" t="s">
        <v>485</v>
      </c>
      <c r="J63" s="953"/>
      <c r="K63" s="953"/>
      <c r="L63" s="953"/>
      <c r="M63" s="953"/>
      <c r="N63" s="953"/>
      <c r="O63" s="953"/>
      <c r="P63" s="953"/>
      <c r="Q63" s="953"/>
      <c r="R63" s="953"/>
      <c r="S63" s="953"/>
      <c r="T63" s="953"/>
      <c r="U63" s="953"/>
      <c r="V63" s="954"/>
      <c r="W63" s="913"/>
      <c r="X63" s="32"/>
      <c r="Y63" s="32"/>
      <c r="Z63" s="33"/>
      <c r="AA63" s="32"/>
      <c r="AB63" s="32"/>
    </row>
    <row r="64" spans="1:33" ht="36" customHeight="1" thickBot="1" x14ac:dyDescent="0.3">
      <c r="A64" s="261"/>
      <c r="B64" s="32"/>
      <c r="C64" s="187" t="s">
        <v>146</v>
      </c>
      <c r="D64" s="187"/>
      <c r="E64" s="32"/>
      <c r="F64" s="916"/>
      <c r="G64" s="232">
        <v>2</v>
      </c>
      <c r="H64" s="357" t="s">
        <v>120</v>
      </c>
      <c r="I64" s="955" t="s">
        <v>486</v>
      </c>
      <c r="J64" s="956"/>
      <c r="K64" s="956"/>
      <c r="L64" s="956"/>
      <c r="M64" s="956"/>
      <c r="N64" s="956"/>
      <c r="O64" s="956"/>
      <c r="P64" s="956"/>
      <c r="Q64" s="956"/>
      <c r="R64" s="956"/>
      <c r="S64" s="956"/>
      <c r="T64" s="956"/>
      <c r="U64" s="956"/>
      <c r="V64" s="957"/>
      <c r="W64" s="913"/>
      <c r="X64" s="32"/>
      <c r="Y64" s="32"/>
      <c r="Z64" s="33"/>
      <c r="AA64" s="32"/>
      <c r="AB64" s="32"/>
    </row>
    <row r="65" spans="1:28" ht="24" customHeight="1" thickBot="1" x14ac:dyDescent="0.3">
      <c r="A65" s="261"/>
      <c r="B65" s="32"/>
      <c r="C65" s="187" t="s">
        <v>147</v>
      </c>
      <c r="D65" s="187"/>
      <c r="E65" s="32"/>
      <c r="F65" s="916"/>
      <c r="G65" s="232">
        <v>3</v>
      </c>
      <c r="H65" s="358" t="s">
        <v>121</v>
      </c>
      <c r="I65" s="955" t="s">
        <v>487</v>
      </c>
      <c r="J65" s="956"/>
      <c r="K65" s="956"/>
      <c r="L65" s="956"/>
      <c r="M65" s="956"/>
      <c r="N65" s="956"/>
      <c r="O65" s="956"/>
      <c r="P65" s="956"/>
      <c r="Q65" s="956"/>
      <c r="R65" s="956"/>
      <c r="S65" s="956"/>
      <c r="T65" s="956"/>
      <c r="U65" s="956"/>
      <c r="V65" s="957"/>
      <c r="W65" s="913"/>
      <c r="X65" s="32"/>
      <c r="Y65" s="32"/>
      <c r="Z65" s="33"/>
      <c r="AA65" s="32"/>
      <c r="AB65" s="32"/>
    </row>
    <row r="66" spans="1:28" ht="18.75" customHeight="1" x14ac:dyDescent="0.25">
      <c r="A66" s="261"/>
      <c r="B66" s="32"/>
      <c r="C66" s="215" t="s">
        <v>115</v>
      </c>
      <c r="D66" s="187"/>
      <c r="E66" s="32"/>
      <c r="F66" s="916"/>
      <c r="G66" s="232">
        <v>4</v>
      </c>
      <c r="H66" s="357" t="s">
        <v>122</v>
      </c>
      <c r="I66" s="924"/>
      <c r="J66" s="925"/>
      <c r="K66" s="925"/>
      <c r="L66" s="925"/>
      <c r="M66" s="925"/>
      <c r="N66" s="925"/>
      <c r="O66" s="925"/>
      <c r="P66" s="925"/>
      <c r="Q66" s="925"/>
      <c r="R66" s="925"/>
      <c r="S66" s="925"/>
      <c r="T66" s="925"/>
      <c r="U66" s="925"/>
      <c r="V66" s="926"/>
      <c r="W66" s="913"/>
      <c r="X66" s="32"/>
      <c r="Y66" s="32"/>
      <c r="Z66" s="33"/>
      <c r="AA66" s="32"/>
      <c r="AB66" s="32"/>
    </row>
    <row r="67" spans="1:28" ht="18.75" customHeight="1" x14ac:dyDescent="0.25">
      <c r="A67" s="261"/>
      <c r="B67" s="32"/>
      <c r="C67" s="32"/>
      <c r="D67" s="32"/>
      <c r="E67" s="32"/>
      <c r="F67" s="916"/>
      <c r="G67" s="232">
        <v>5</v>
      </c>
      <c r="H67" s="358" t="s">
        <v>123</v>
      </c>
      <c r="I67" s="924"/>
      <c r="J67" s="925"/>
      <c r="K67" s="925"/>
      <c r="L67" s="925"/>
      <c r="M67" s="925"/>
      <c r="N67" s="925"/>
      <c r="O67" s="925"/>
      <c r="P67" s="925"/>
      <c r="Q67" s="925"/>
      <c r="R67" s="925"/>
      <c r="S67" s="925"/>
      <c r="T67" s="925"/>
      <c r="U67" s="925"/>
      <c r="V67" s="926"/>
      <c r="W67" s="913"/>
      <c r="X67" s="32"/>
      <c r="Y67" s="32"/>
      <c r="Z67" s="33"/>
      <c r="AA67" s="32"/>
      <c r="AB67" s="32"/>
    </row>
    <row r="68" spans="1:28" ht="18.75" customHeight="1" x14ac:dyDescent="0.25">
      <c r="A68" s="261"/>
      <c r="B68" s="32"/>
      <c r="C68" s="32"/>
      <c r="D68" s="32"/>
      <c r="E68" s="32"/>
      <c r="F68" s="916"/>
      <c r="G68" s="232">
        <v>6</v>
      </c>
      <c r="H68" s="357" t="s">
        <v>124</v>
      </c>
      <c r="I68" s="924"/>
      <c r="J68" s="925"/>
      <c r="K68" s="925"/>
      <c r="L68" s="925"/>
      <c r="M68" s="925"/>
      <c r="N68" s="925"/>
      <c r="O68" s="925"/>
      <c r="P68" s="925"/>
      <c r="Q68" s="925"/>
      <c r="R68" s="925"/>
      <c r="S68" s="925"/>
      <c r="T68" s="925"/>
      <c r="U68" s="925"/>
      <c r="V68" s="926"/>
      <c r="W68" s="913"/>
      <c r="X68" s="32"/>
      <c r="Y68" s="32"/>
      <c r="Z68" s="33"/>
      <c r="AA68" s="32"/>
      <c r="AB68" s="32"/>
    </row>
    <row r="69" spans="1:28" ht="18.75" customHeight="1" x14ac:dyDescent="0.25">
      <c r="A69" s="261"/>
      <c r="B69" s="32"/>
      <c r="C69" s="32"/>
      <c r="D69" s="32"/>
      <c r="E69" s="32"/>
      <c r="F69" s="916"/>
      <c r="G69" s="232">
        <v>7</v>
      </c>
      <c r="H69" s="358" t="s">
        <v>125</v>
      </c>
      <c r="I69" s="924"/>
      <c r="J69" s="925"/>
      <c r="K69" s="925"/>
      <c r="L69" s="925"/>
      <c r="M69" s="925"/>
      <c r="N69" s="925"/>
      <c r="O69" s="925"/>
      <c r="P69" s="925"/>
      <c r="Q69" s="925"/>
      <c r="R69" s="925"/>
      <c r="S69" s="925"/>
      <c r="T69" s="925"/>
      <c r="U69" s="925"/>
      <c r="V69" s="926"/>
      <c r="W69" s="913"/>
      <c r="X69" s="32"/>
      <c r="Y69" s="32"/>
      <c r="Z69" s="33"/>
      <c r="AA69" s="32"/>
      <c r="AB69" s="32"/>
    </row>
    <row r="70" spans="1:28" ht="18.75" customHeight="1" thickBot="1" x14ac:dyDescent="0.3">
      <c r="A70" s="261"/>
      <c r="B70" s="32"/>
      <c r="C70" s="32"/>
      <c r="D70" s="32"/>
      <c r="E70" s="32"/>
      <c r="F70" s="917"/>
      <c r="G70" s="233">
        <v>8</v>
      </c>
      <c r="H70" s="359" t="s">
        <v>126</v>
      </c>
      <c r="I70" s="927"/>
      <c r="J70" s="928"/>
      <c r="K70" s="928"/>
      <c r="L70" s="928"/>
      <c r="M70" s="928"/>
      <c r="N70" s="928"/>
      <c r="O70" s="928"/>
      <c r="P70" s="928"/>
      <c r="Q70" s="928"/>
      <c r="R70" s="928"/>
      <c r="S70" s="928"/>
      <c r="T70" s="928"/>
      <c r="U70" s="928"/>
      <c r="V70" s="929"/>
      <c r="W70" s="914"/>
      <c r="X70" s="32"/>
      <c r="Y70" s="32"/>
      <c r="Z70" s="33"/>
      <c r="AA70" s="32"/>
      <c r="AB70" s="32"/>
    </row>
    <row r="71" spans="1:28" x14ac:dyDescent="0.25">
      <c r="B71" s="4"/>
      <c r="C71" s="4"/>
      <c r="D71" s="4"/>
      <c r="E71" s="4"/>
      <c r="F71" s="4"/>
      <c r="G71" s="6"/>
      <c r="H71" s="6"/>
      <c r="I71" s="6"/>
      <c r="J71" s="6"/>
      <c r="K71" s="6"/>
      <c r="L71" s="6"/>
      <c r="M71" s="4"/>
      <c r="N71" s="4"/>
      <c r="O71" s="4"/>
      <c r="P71" s="4"/>
      <c r="Q71" s="4"/>
      <c r="R71" s="4"/>
      <c r="S71" s="4"/>
      <c r="T71" s="4"/>
      <c r="U71" s="4"/>
      <c r="V71" s="4"/>
      <c r="W71" s="4"/>
      <c r="X71" s="4"/>
      <c r="Y71" s="4"/>
      <c r="Z71" s="6"/>
      <c r="AA71" s="4"/>
      <c r="AB71" s="4"/>
    </row>
  </sheetData>
  <sheetProtection autoFilter="0"/>
  <autoFilter ref="E8:E51" xr:uid="{00000000-0009-0000-0000-00002A000000}"/>
  <mergeCells count="24">
    <mergeCell ref="Z7:Z8"/>
    <mergeCell ref="AA7:AA8"/>
    <mergeCell ref="AB7:AB8"/>
    <mergeCell ref="W62:W70"/>
    <mergeCell ref="F63:F70"/>
    <mergeCell ref="I63:V63"/>
    <mergeCell ref="I64:V64"/>
    <mergeCell ref="I65:V65"/>
    <mergeCell ref="I66:V66"/>
    <mergeCell ref="I67:V67"/>
    <mergeCell ref="I68:V68"/>
    <mergeCell ref="I69:V69"/>
    <mergeCell ref="I70:V70"/>
    <mergeCell ref="O7:V7"/>
    <mergeCell ref="E2:E3"/>
    <mergeCell ref="G2:AB2"/>
    <mergeCell ref="G3:AB3"/>
    <mergeCell ref="G4:AB4"/>
    <mergeCell ref="G5:AB5"/>
    <mergeCell ref="B7:B8"/>
    <mergeCell ref="C7:C8"/>
    <mergeCell ref="D7:D8"/>
    <mergeCell ref="E7:E8"/>
    <mergeCell ref="G7:N7"/>
  </mergeCells>
  <conditionalFormatting sqref="Y51 B11:B49 C41:E51 B10:F10 F41:F49 Y37:Y49 W10:X51 AA10:AB51 AD10:AG51 C11:F40">
    <cfRule type="expression" dxfId="26" priority="6">
      <formula>AND($B10&lt;&gt;"",$B11="")</formula>
    </cfRule>
    <cfRule type="expression" dxfId="25" priority="7">
      <formula>$B10=""</formula>
    </cfRule>
  </conditionalFormatting>
  <conditionalFormatting sqref="AA11:AA51">
    <cfRule type="expression" dxfId="24" priority="8">
      <formula>AND($B10&lt;&gt;"",$B11="")</formula>
    </cfRule>
  </conditionalFormatting>
  <conditionalFormatting sqref="G52:V52">
    <cfRule type="expression" dxfId="23" priority="5">
      <formula>COUNTIF($G52:$N52,G52)&gt;1</formula>
    </cfRule>
  </conditionalFormatting>
  <conditionalFormatting sqref="B51 B52:Z52 AB52">
    <cfRule type="expression" dxfId="22" priority="9">
      <formula>AND($B51&lt;&gt;"",$B53="")</formula>
    </cfRule>
    <cfRule type="expression" dxfId="21" priority="10">
      <formula>$B51=""</formula>
    </cfRule>
  </conditionalFormatting>
  <conditionalFormatting sqref="AD52:AG52">
    <cfRule type="expression" dxfId="20" priority="11">
      <formula>AND($B51&lt;&gt;"",$B53="")</formula>
    </cfRule>
    <cfRule type="expression" dxfId="19" priority="12">
      <formula>$B51=""</formula>
    </cfRule>
  </conditionalFormatting>
  <conditionalFormatting sqref="B50 F50:F51 Y50">
    <cfRule type="expression" dxfId="18" priority="13">
      <formula>AND($B50&lt;&gt;"",#REF!="")</formula>
    </cfRule>
    <cfRule type="expression" dxfId="17" priority="14">
      <formula>$B50=""</formula>
    </cfRule>
  </conditionalFormatting>
  <conditionalFormatting sqref="G33:V51 R10:V32">
    <cfRule type="cellIs" dxfId="16" priority="3" operator="lessThan">
      <formula>76</formula>
    </cfRule>
  </conditionalFormatting>
  <conditionalFormatting sqref="Z10:Z51">
    <cfRule type="cellIs" dxfId="15" priority="2" operator="lessThan">
      <formula>76</formula>
    </cfRule>
  </conditionalFormatting>
  <conditionalFormatting sqref="G10:Q32">
    <cfRule type="cellIs" dxfId="14" priority="1" operator="lessThan">
      <formula>76</formula>
    </cfRule>
  </conditionalFormatting>
  <dataValidations count="6">
    <dataValidation allowBlank="1" showInputMessage="1" showErrorMessage="1" prompt="Bobot Nilai" sqref="W6:Y6" xr:uid="{00000000-0002-0000-2A00-000000000000}"/>
    <dataValidation allowBlank="1" showInputMessage="1" showErrorMessage="1" prompt="Mohon diisi Bobot Nilai" sqref="Y8 W8" xr:uid="{00000000-0002-0000-2A00-000001000000}"/>
    <dataValidation allowBlank="1" showInputMessage="1" showErrorMessage="1" prompt="Mohon diisi Bobot Nilai. Jika tidak Melakukan penilaian Sumatif silahkan tulis Bobot Nilai 0" sqref="X8" xr:uid="{00000000-0002-0000-2A00-000002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37:H52 I33:N52" xr:uid="{00000000-0002-0000-2A00-000003000000}">
      <formula1>AND(G33&gt;0,G33&lt;=101,COUNTIF($G33:$N33,G33)=1)</formula1>
    </dataValidation>
    <dataValidation type="custom" allowBlank="1" showInputMessage="1" showErrorMessage="1" error="Ada nilai yang sama Bro!" prompt="JIKA ADA NILAI SUMATIF YANG SAMA, MAKA NILAI SUMATIF YG LAIN DITAMBAH angka 1-4 dibelakang koma. Misalnya 82 dan 82,2" sqref="T10:V52 O37:S52" xr:uid="{00000000-0002-0000-2A00-000004000000}">
      <formula1>AND(O10&gt;0,O10&lt;=101,COUNTIF($O10:$V10,O10)=1)</formula1>
    </dataValidation>
    <dataValidation type="whole" allowBlank="1" showInputMessage="1" showErrorMessage="1" errorTitle="Petunjuk" error="Nilai 0-100" prompt="Isikan Nilai Sumatif Akhir Semester Siswa" sqref="Y37:Y52" xr:uid="{00000000-0002-0000-2A00-000005000000}">
      <formula1>0</formula1>
      <formula2>100</formula2>
    </dataValidation>
  </dataValidations>
  <hyperlinks>
    <hyperlink ref="W62:W70" location="AKA!G9" display="          KEMBALI KE ATAS" xr:uid="{00000000-0004-0000-2A00-000000000000}"/>
    <hyperlink ref="E5" location="AKA!I62" display="KLIK DISINI UNTUK MENULIS TUJUAN PEMBELAJARAN" xr:uid="{00000000-0004-0000-2A00-000001000000}"/>
  </hyperlinks>
  <printOptions horizontalCentered="1"/>
  <pageMargins left="0.15748031496062992" right="0.11811023622047245" top="0.98425196850393704" bottom="0.31496062992125984" header="0.31496062992125984" footer="0.15748031496062992"/>
  <pageSetup paperSize="10000" scale="70" orientation="landscape" horizontalDpi="0" verticalDpi="0"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AI71"/>
  <sheetViews>
    <sheetView zoomScaleNormal="100" workbookViewId="0">
      <pane xSplit="6" ySplit="8" topLeftCell="G27" activePane="bottomRight" state="frozen"/>
      <selection activeCell="S12" sqref="S12"/>
      <selection pane="topRight" activeCell="S12" sqref="S12"/>
      <selection pane="bottomLeft" activeCell="S12" sqref="S12"/>
      <selection pane="bottomRight" activeCell="I63" sqref="I63:V63"/>
    </sheetView>
  </sheetViews>
  <sheetFormatPr defaultColWidth="9.140625" defaultRowHeight="15" x14ac:dyDescent="0.25"/>
  <cols>
    <col min="1" max="1" width="1.7109375" style="7" customWidth="1"/>
    <col min="2" max="2" width="3.85546875" style="7" customWidth="1"/>
    <col min="3" max="3" width="5.7109375" style="7" customWidth="1"/>
    <col min="4" max="4" width="13.5703125" style="7" customWidth="1"/>
    <col min="5" max="5" width="30.42578125" style="7" customWidth="1"/>
    <col min="6" max="22" width="4" style="7" customWidth="1"/>
    <col min="23" max="25" width="5.28515625" style="7" customWidth="1"/>
    <col min="26" max="26" width="6.42578125" style="7" customWidth="1"/>
    <col min="27" max="28" width="36.7109375" style="7" customWidth="1"/>
    <col min="29" max="29" width="5.7109375" style="7" customWidth="1"/>
    <col min="30" max="16384" width="9.140625" style="7"/>
  </cols>
  <sheetData>
    <row r="1" spans="1:35" x14ac:dyDescent="0.25">
      <c r="A1" s="260"/>
      <c r="B1" s="260"/>
      <c r="C1" s="260"/>
      <c r="D1" s="260"/>
      <c r="E1" s="260"/>
      <c r="F1" s="260"/>
      <c r="G1" s="260"/>
      <c r="H1" s="260"/>
      <c r="I1" s="260"/>
      <c r="J1" s="260"/>
      <c r="K1" s="260"/>
      <c r="L1" s="260"/>
      <c r="M1" s="260"/>
      <c r="N1" s="260"/>
      <c r="O1" s="260"/>
      <c r="P1" s="260"/>
      <c r="Q1" s="260"/>
      <c r="R1" s="260"/>
      <c r="S1" s="260"/>
      <c r="T1" s="260"/>
      <c r="U1" s="260"/>
      <c r="V1" s="260"/>
      <c r="W1" s="260"/>
      <c r="X1" s="260"/>
      <c r="Y1" s="260"/>
      <c r="Z1" s="260"/>
      <c r="AA1" s="260"/>
      <c r="AB1" s="260"/>
    </row>
    <row r="2" spans="1:35" ht="28.5" customHeight="1" x14ac:dyDescent="0.25">
      <c r="A2" s="261"/>
      <c r="B2" s="485"/>
      <c r="C2" s="486"/>
      <c r="D2" s="486"/>
      <c r="E2" s="901" t="s">
        <v>309</v>
      </c>
      <c r="F2" s="487"/>
      <c r="G2" s="903" t="s">
        <v>279</v>
      </c>
      <c r="H2" s="903"/>
      <c r="I2" s="903"/>
      <c r="J2" s="903"/>
      <c r="K2" s="903"/>
      <c r="L2" s="903"/>
      <c r="M2" s="903"/>
      <c r="N2" s="903"/>
      <c r="O2" s="903"/>
      <c r="P2" s="903"/>
      <c r="Q2" s="903"/>
      <c r="R2" s="903"/>
      <c r="S2" s="903"/>
      <c r="T2" s="903"/>
      <c r="U2" s="903"/>
      <c r="V2" s="903"/>
      <c r="W2" s="903"/>
      <c r="X2" s="903"/>
      <c r="Y2" s="903"/>
      <c r="Z2" s="903"/>
      <c r="AA2" s="903"/>
      <c r="AB2" s="904"/>
    </row>
    <row r="3" spans="1:35" ht="21" thickBot="1" x14ac:dyDescent="0.3">
      <c r="A3" s="261"/>
      <c r="B3" s="488"/>
      <c r="C3" s="489"/>
      <c r="D3" s="489"/>
      <c r="E3" s="902"/>
      <c r="F3" s="454"/>
      <c r="G3" s="905" t="str">
        <f>Data!C20</f>
        <v>2024 / 2025</v>
      </c>
      <c r="H3" s="905"/>
      <c r="I3" s="905"/>
      <c r="J3" s="905"/>
      <c r="K3" s="905"/>
      <c r="L3" s="905"/>
      <c r="M3" s="905"/>
      <c r="N3" s="905"/>
      <c r="O3" s="905"/>
      <c r="P3" s="905"/>
      <c r="Q3" s="905"/>
      <c r="R3" s="905"/>
      <c r="S3" s="905"/>
      <c r="T3" s="905"/>
      <c r="U3" s="905"/>
      <c r="V3" s="905"/>
      <c r="W3" s="905"/>
      <c r="X3" s="905"/>
      <c r="Y3" s="905"/>
      <c r="Z3" s="905"/>
      <c r="AA3" s="905"/>
      <c r="AB3" s="906"/>
    </row>
    <row r="4" spans="1:35" ht="34.5" thickBot="1" x14ac:dyDescent="0.3">
      <c r="A4" s="261"/>
      <c r="B4" s="490"/>
      <c r="C4" s="491"/>
      <c r="D4" s="491"/>
      <c r="E4" s="455" t="s">
        <v>310</v>
      </c>
      <c r="F4" s="456"/>
      <c r="G4" s="907" t="str">
        <f>Menu!B15</f>
        <v>Muatan Lokal ( Bahasa Jawa )</v>
      </c>
      <c r="H4" s="907"/>
      <c r="I4" s="907"/>
      <c r="J4" s="907"/>
      <c r="K4" s="907"/>
      <c r="L4" s="907"/>
      <c r="M4" s="907"/>
      <c r="N4" s="907"/>
      <c r="O4" s="907"/>
      <c r="P4" s="907"/>
      <c r="Q4" s="907"/>
      <c r="R4" s="907"/>
      <c r="S4" s="907"/>
      <c r="T4" s="907"/>
      <c r="U4" s="907"/>
      <c r="V4" s="907"/>
      <c r="W4" s="907"/>
      <c r="X4" s="907"/>
      <c r="Y4" s="907"/>
      <c r="Z4" s="907"/>
      <c r="AA4" s="907"/>
      <c r="AB4" s="908"/>
    </row>
    <row r="5" spans="1:35" ht="34.5" customHeight="1" thickBot="1" x14ac:dyDescent="0.3">
      <c r="A5" s="261"/>
      <c r="B5" s="492"/>
      <c r="C5" s="493"/>
      <c r="D5" s="494"/>
      <c r="E5" s="457" t="s">
        <v>311</v>
      </c>
      <c r="F5" s="458"/>
      <c r="G5" s="905" t="s">
        <v>452</v>
      </c>
      <c r="H5" s="905"/>
      <c r="I5" s="905"/>
      <c r="J5" s="905"/>
      <c r="K5" s="905"/>
      <c r="L5" s="905"/>
      <c r="M5" s="905"/>
      <c r="N5" s="905"/>
      <c r="O5" s="905"/>
      <c r="P5" s="905"/>
      <c r="Q5" s="905"/>
      <c r="R5" s="905"/>
      <c r="S5" s="905"/>
      <c r="T5" s="905"/>
      <c r="U5" s="905"/>
      <c r="V5" s="905"/>
      <c r="W5" s="905"/>
      <c r="X5" s="905"/>
      <c r="Y5" s="905"/>
      <c r="Z5" s="905"/>
      <c r="AA5" s="905"/>
      <c r="AB5" s="906"/>
    </row>
    <row r="6" spans="1:35" s="179" customFormat="1" ht="20.25" x14ac:dyDescent="0.25">
      <c r="A6" s="261"/>
      <c r="B6" s="495"/>
      <c r="C6" s="496"/>
      <c r="D6" s="496"/>
      <c r="E6" s="496"/>
      <c r="F6" s="496"/>
      <c r="G6" s="497">
        <f t="shared" ref="G6:L6" si="0">IF(COUNT(G10:G51)&gt;0,1,"")</f>
        <v>1</v>
      </c>
      <c r="H6" s="497">
        <f t="shared" si="0"/>
        <v>1</v>
      </c>
      <c r="I6" s="497">
        <f t="shared" si="0"/>
        <v>1</v>
      </c>
      <c r="J6" s="497">
        <f t="shared" si="0"/>
        <v>1</v>
      </c>
      <c r="K6" s="497" t="str">
        <f t="shared" si="0"/>
        <v/>
      </c>
      <c r="L6" s="497" t="str">
        <f t="shared" si="0"/>
        <v/>
      </c>
      <c r="M6" s="497"/>
      <c r="N6" s="497"/>
      <c r="O6" s="497">
        <f t="shared" ref="O6:T6" si="1">IF(COUNT(O10:O51)&gt;0,1,"")</f>
        <v>1</v>
      </c>
      <c r="P6" s="497">
        <f t="shared" si="1"/>
        <v>1</v>
      </c>
      <c r="Q6" s="497">
        <f t="shared" si="1"/>
        <v>1</v>
      </c>
      <c r="R6" s="497">
        <f t="shared" si="1"/>
        <v>1</v>
      </c>
      <c r="S6" s="497" t="str">
        <f t="shared" si="1"/>
        <v/>
      </c>
      <c r="T6" s="497" t="str">
        <f t="shared" si="1"/>
        <v/>
      </c>
      <c r="U6" s="497"/>
      <c r="V6" s="497"/>
      <c r="W6" s="498">
        <f>SUM(G6:N6)</f>
        <v>4</v>
      </c>
      <c r="X6" s="498">
        <f>SUM(O6:V6)</f>
        <v>4</v>
      </c>
      <c r="Y6" s="498">
        <f>SUM(W8:Y8)</f>
        <v>3</v>
      </c>
      <c r="Z6" s="499"/>
      <c r="AA6" s="499"/>
      <c r="AB6" s="500"/>
    </row>
    <row r="7" spans="1:35" ht="33" customHeight="1" thickBot="1" x14ac:dyDescent="0.3">
      <c r="A7" s="261"/>
      <c r="B7" s="899" t="s">
        <v>0</v>
      </c>
      <c r="C7" s="899" t="s">
        <v>68</v>
      </c>
      <c r="D7" s="899" t="s">
        <v>69</v>
      </c>
      <c r="E7" s="899" t="s">
        <v>1</v>
      </c>
      <c r="F7" s="513" t="s">
        <v>14</v>
      </c>
      <c r="G7" s="900" t="s">
        <v>134</v>
      </c>
      <c r="H7" s="900"/>
      <c r="I7" s="900"/>
      <c r="J7" s="900"/>
      <c r="K7" s="900"/>
      <c r="L7" s="900"/>
      <c r="M7" s="900"/>
      <c r="N7" s="900"/>
      <c r="O7" s="930" t="s">
        <v>135</v>
      </c>
      <c r="P7" s="930"/>
      <c r="Q7" s="930"/>
      <c r="R7" s="930"/>
      <c r="S7" s="930"/>
      <c r="T7" s="930"/>
      <c r="U7" s="930"/>
      <c r="V7" s="930"/>
      <c r="W7" s="504" t="s">
        <v>312</v>
      </c>
      <c r="X7" s="504" t="s">
        <v>313</v>
      </c>
      <c r="Y7" s="504" t="s">
        <v>314</v>
      </c>
      <c r="Z7" s="909" t="s">
        <v>80</v>
      </c>
      <c r="AA7" s="910" t="s">
        <v>144</v>
      </c>
      <c r="AB7" s="911" t="s">
        <v>145</v>
      </c>
    </row>
    <row r="8" spans="1:35" ht="15.75" thickBot="1" x14ac:dyDescent="0.3">
      <c r="A8" s="261"/>
      <c r="B8" s="899"/>
      <c r="C8" s="899"/>
      <c r="D8" s="899"/>
      <c r="E8" s="899"/>
      <c r="F8" s="505"/>
      <c r="G8" s="506" t="str">
        <f>H63</f>
        <v>TP-1</v>
      </c>
      <c r="H8" s="506" t="str">
        <f>H64</f>
        <v>TP-2</v>
      </c>
      <c r="I8" s="506" t="str">
        <f>H65</f>
        <v>TP-3</v>
      </c>
      <c r="J8" s="506" t="str">
        <f>H66</f>
        <v>TP-4</v>
      </c>
      <c r="K8" s="506" t="str">
        <f>H67</f>
        <v>TP-5</v>
      </c>
      <c r="L8" s="506" t="str">
        <f>H68</f>
        <v>TP-6</v>
      </c>
      <c r="M8" s="506" t="str">
        <f>H69</f>
        <v>TP-7</v>
      </c>
      <c r="N8" s="506" t="str">
        <f>H70</f>
        <v>TP-8</v>
      </c>
      <c r="O8" s="507" t="s">
        <v>148</v>
      </c>
      <c r="P8" s="507" t="s">
        <v>149</v>
      </c>
      <c r="Q8" s="507" t="s">
        <v>150</v>
      </c>
      <c r="R8" s="507" t="s">
        <v>151</v>
      </c>
      <c r="S8" s="507" t="s">
        <v>152</v>
      </c>
      <c r="T8" s="507" t="s">
        <v>153</v>
      </c>
      <c r="U8" s="507" t="s">
        <v>154</v>
      </c>
      <c r="V8" s="507" t="s">
        <v>155</v>
      </c>
      <c r="W8" s="508">
        <v>1</v>
      </c>
      <c r="X8" s="508">
        <v>1</v>
      </c>
      <c r="Y8" s="508">
        <v>1</v>
      </c>
      <c r="Z8" s="909"/>
      <c r="AA8" s="910"/>
      <c r="AB8" s="911"/>
      <c r="AD8" s="459"/>
      <c r="AE8" s="459"/>
      <c r="AF8" s="459"/>
      <c r="AG8" s="459"/>
    </row>
    <row r="9" spans="1:35" ht="15.75" thickBot="1" x14ac:dyDescent="0.3">
      <c r="A9" s="261"/>
      <c r="B9" s="549">
        <v>1</v>
      </c>
      <c r="C9" s="549">
        <v>2</v>
      </c>
      <c r="D9" s="549">
        <v>3</v>
      </c>
      <c r="E9" s="549">
        <v>4</v>
      </c>
      <c r="F9" s="549">
        <v>5</v>
      </c>
      <c r="G9" s="587">
        <v>6</v>
      </c>
      <c r="H9" s="587">
        <v>7</v>
      </c>
      <c r="I9" s="587">
        <v>8</v>
      </c>
      <c r="J9" s="587">
        <v>9</v>
      </c>
      <c r="K9" s="587">
        <v>10</v>
      </c>
      <c r="L9" s="587">
        <v>11</v>
      </c>
      <c r="M9" s="587">
        <v>12</v>
      </c>
      <c r="N9" s="587">
        <v>13</v>
      </c>
      <c r="O9" s="587">
        <v>14</v>
      </c>
      <c r="P9" s="587">
        <v>15</v>
      </c>
      <c r="Q9" s="587">
        <v>16</v>
      </c>
      <c r="R9" s="587">
        <v>17</v>
      </c>
      <c r="S9" s="549">
        <v>18</v>
      </c>
      <c r="T9" s="549">
        <v>19</v>
      </c>
      <c r="U9" s="549">
        <v>20</v>
      </c>
      <c r="V9" s="549">
        <v>21</v>
      </c>
      <c r="W9" s="549">
        <v>22</v>
      </c>
      <c r="X9" s="549">
        <v>23</v>
      </c>
      <c r="Y9" s="587">
        <v>24</v>
      </c>
      <c r="Z9" s="549">
        <v>25</v>
      </c>
      <c r="AA9" s="549">
        <v>26</v>
      </c>
      <c r="AB9" s="549">
        <v>27</v>
      </c>
      <c r="AD9" s="383" t="s">
        <v>129</v>
      </c>
      <c r="AE9" s="383" t="s">
        <v>130</v>
      </c>
      <c r="AF9" s="509" t="s">
        <v>3</v>
      </c>
      <c r="AG9" s="460"/>
    </row>
    <row r="10" spans="1:35" ht="30" customHeight="1" x14ac:dyDescent="0.25">
      <c r="A10" s="261"/>
      <c r="B10" s="373">
        <v>1</v>
      </c>
      <c r="C10" s="351">
        <f>Data!F5</f>
        <v>2111</v>
      </c>
      <c r="D10" s="374" t="str">
        <f>Data!G5</f>
        <v>3109336136</v>
      </c>
      <c r="E10" s="374" t="str">
        <f>Data!H5</f>
        <v>AGA ALBANI ZAMIR</v>
      </c>
      <c r="F10" s="585" t="str">
        <f>Data!I5</f>
        <v>L</v>
      </c>
      <c r="G10" s="588">
        <v>90</v>
      </c>
      <c r="H10" s="588">
        <v>91</v>
      </c>
      <c r="I10" s="588">
        <v>80</v>
      </c>
      <c r="J10" s="588">
        <v>81</v>
      </c>
      <c r="K10" s="582"/>
      <c r="L10" s="582"/>
      <c r="M10" s="582"/>
      <c r="N10" s="582"/>
      <c r="O10" s="588">
        <v>90</v>
      </c>
      <c r="P10" s="588">
        <v>76</v>
      </c>
      <c r="Q10" s="588">
        <v>77</v>
      </c>
      <c r="R10" s="588">
        <v>80</v>
      </c>
      <c r="S10" s="502"/>
      <c r="T10" s="477"/>
      <c r="U10" s="477"/>
      <c r="V10" s="477"/>
      <c r="W10" s="478">
        <f>AVERAGE(G10:N10)</f>
        <v>85.5</v>
      </c>
      <c r="X10" s="590">
        <f>AVERAGE(O10:V10)</f>
        <v>80.75</v>
      </c>
      <c r="Y10" s="588">
        <v>71</v>
      </c>
      <c r="Z10" s="475">
        <f t="shared" ref="Z10:Z51" si="2">IFERROR(IF(OR(X10="",Y10=""),"",ROUND(((W10*$W$8)+(X10*$X$8)+(Y10*$Y$8))/$Y$6,0)),"")</f>
        <v>79</v>
      </c>
      <c r="AA10" s="378" t="str">
        <f t="shared" ref="AA10:AA51" si="3">IFERROR("Menunjukkan penguasaan"&amp; " dalam "&amp;(VLOOKUP(AF10,$G$63:$I$70,3)),"")</f>
        <v>Menunjukkan penguasaan dalam menelaah teks piwulang serat Wulangreh pupuh Dhandhanggula,</v>
      </c>
      <c r="AB10" s="379" t="str">
        <f t="shared" ref="AB10:AB51" si="4">IFERROR("Perlu bantuan dalam "&amp;(VLOOKUP(AG10,$G$63:$I$70,3)),"")</f>
        <v>Perlu bantuan dalam memahami teks sandiwara dengan memperhatikan unggah-ungguh basa.</v>
      </c>
      <c r="AD10" s="377">
        <f t="shared" ref="AD10:AD51" si="5">MAX(G10:N10)</f>
        <v>91</v>
      </c>
      <c r="AE10" s="377">
        <f t="shared" ref="AE10:AE51" si="6">MIN(G10:N10)</f>
        <v>80</v>
      </c>
      <c r="AF10" s="377">
        <f t="shared" ref="AF10:AF51" si="7">MATCH(AD10,G10:N10,0)</f>
        <v>2</v>
      </c>
      <c r="AG10" s="377">
        <f t="shared" ref="AG10:AG51" si="8">MATCH(AE10,G10:N10,0)</f>
        <v>3</v>
      </c>
      <c r="AI10" s="484"/>
    </row>
    <row r="11" spans="1:35" ht="30" customHeight="1" x14ac:dyDescent="0.25">
      <c r="A11" s="261"/>
      <c r="B11" s="373">
        <v>2</v>
      </c>
      <c r="C11" s="124">
        <f>Data!F6</f>
        <v>2100</v>
      </c>
      <c r="D11" s="154" t="str">
        <f>Data!G6</f>
        <v>0108954708</v>
      </c>
      <c r="E11" s="154" t="str">
        <f>Data!H6</f>
        <v>AKBAR FIRLY MAULANA</v>
      </c>
      <c r="F11" s="586" t="str">
        <f>Data!I6</f>
        <v>L</v>
      </c>
      <c r="G11" s="588">
        <v>95</v>
      </c>
      <c r="H11" s="588">
        <v>90</v>
      </c>
      <c r="I11" s="588">
        <v>88</v>
      </c>
      <c r="J11" s="588">
        <v>80</v>
      </c>
      <c r="K11" s="582"/>
      <c r="L11" s="582"/>
      <c r="M11" s="582"/>
      <c r="N11" s="582"/>
      <c r="O11" s="588">
        <v>76</v>
      </c>
      <c r="P11" s="588">
        <v>77</v>
      </c>
      <c r="Q11" s="588">
        <v>85</v>
      </c>
      <c r="R11" s="588">
        <v>77</v>
      </c>
      <c r="S11" s="473"/>
      <c r="T11" s="472"/>
      <c r="U11" s="472"/>
      <c r="V11" s="472"/>
      <c r="W11" s="474">
        <f t="shared" ref="W11:W51" si="9">AVERAGE(G11:N11)</f>
        <v>88.25</v>
      </c>
      <c r="X11" s="591">
        <f t="shared" ref="X11:X51" si="10">AVERAGE(O11:V11)</f>
        <v>78.75</v>
      </c>
      <c r="Y11" s="588">
        <v>60</v>
      </c>
      <c r="Z11" s="475">
        <f t="shared" si="2"/>
        <v>76</v>
      </c>
      <c r="AA11" s="378" t="str">
        <f t="shared" si="3"/>
        <v>Menunjukkan penguasaan dalam memahami teks cerita Ramayana Anoman Duta.</v>
      </c>
      <c r="AB11" s="379" t="str">
        <f t="shared" si="4"/>
        <v>Perlu bantuan dalam memahami teks deskriptif tentang upacara adat daerah.</v>
      </c>
      <c r="AD11" s="377">
        <f t="shared" si="5"/>
        <v>95</v>
      </c>
      <c r="AE11" s="377">
        <f t="shared" si="6"/>
        <v>80</v>
      </c>
      <c r="AF11" s="377">
        <f t="shared" si="7"/>
        <v>1</v>
      </c>
      <c r="AG11" s="377">
        <f t="shared" si="8"/>
        <v>4</v>
      </c>
      <c r="AI11" s="484"/>
    </row>
    <row r="12" spans="1:35" ht="30" customHeight="1" x14ac:dyDescent="0.25">
      <c r="A12" s="261"/>
      <c r="B12" s="373">
        <v>3</v>
      </c>
      <c r="C12" s="124">
        <f>Data!F7</f>
        <v>2085</v>
      </c>
      <c r="D12" s="154" t="str">
        <f>Data!G7</f>
        <v>0093911821</v>
      </c>
      <c r="E12" s="154" t="str">
        <f>Data!H7</f>
        <v>ALVINO EWALDO</v>
      </c>
      <c r="F12" s="586" t="str">
        <f>Data!I7</f>
        <v>L</v>
      </c>
      <c r="G12" s="588">
        <v>90</v>
      </c>
      <c r="H12" s="588">
        <v>90</v>
      </c>
      <c r="I12" s="588">
        <v>76</v>
      </c>
      <c r="J12" s="588">
        <v>78</v>
      </c>
      <c r="K12" s="582"/>
      <c r="L12" s="582"/>
      <c r="M12" s="582"/>
      <c r="N12" s="582"/>
      <c r="O12" s="588">
        <v>80</v>
      </c>
      <c r="P12" s="588">
        <v>85</v>
      </c>
      <c r="Q12" s="588">
        <v>78</v>
      </c>
      <c r="R12" s="588">
        <v>76</v>
      </c>
      <c r="S12" s="473"/>
      <c r="T12" s="472"/>
      <c r="U12" s="472"/>
      <c r="V12" s="472"/>
      <c r="W12" s="474">
        <f t="shared" si="9"/>
        <v>83.5</v>
      </c>
      <c r="X12" s="591">
        <f t="shared" si="10"/>
        <v>79.75</v>
      </c>
      <c r="Y12" s="588">
        <v>73</v>
      </c>
      <c r="Z12" s="475">
        <f t="shared" si="2"/>
        <v>79</v>
      </c>
      <c r="AA12" s="378" t="str">
        <f t="shared" si="3"/>
        <v>Menunjukkan penguasaan dalam memahami teks cerita Ramayana Anoman Duta.</v>
      </c>
      <c r="AB12" s="379" t="str">
        <f t="shared" si="4"/>
        <v>Perlu bantuan dalam memahami teks sandiwara dengan memperhatikan unggah-ungguh basa.</v>
      </c>
      <c r="AD12" s="377">
        <f t="shared" si="5"/>
        <v>90</v>
      </c>
      <c r="AE12" s="377">
        <f t="shared" si="6"/>
        <v>76</v>
      </c>
      <c r="AF12" s="377">
        <f t="shared" si="7"/>
        <v>1</v>
      </c>
      <c r="AG12" s="377">
        <f t="shared" si="8"/>
        <v>3</v>
      </c>
      <c r="AI12" s="484"/>
    </row>
    <row r="13" spans="1:35" ht="30" customHeight="1" x14ac:dyDescent="0.25">
      <c r="A13" s="261"/>
      <c r="B13" s="373">
        <v>4</v>
      </c>
      <c r="C13" s="124">
        <f>Data!F8</f>
        <v>2075</v>
      </c>
      <c r="D13" s="154" t="str">
        <f>Data!G8</f>
        <v>0098772064</v>
      </c>
      <c r="E13" s="154" t="str">
        <f>Data!H8</f>
        <v>AURA SUCI RAMADHANI</v>
      </c>
      <c r="F13" s="586" t="str">
        <f>Data!I8</f>
        <v>P</v>
      </c>
      <c r="G13" s="588">
        <v>85</v>
      </c>
      <c r="H13" s="588">
        <v>90</v>
      </c>
      <c r="I13" s="588">
        <v>86</v>
      </c>
      <c r="J13" s="588">
        <v>78</v>
      </c>
      <c r="K13" s="582"/>
      <c r="L13" s="582"/>
      <c r="M13" s="582"/>
      <c r="N13" s="582"/>
      <c r="O13" s="588">
        <v>95</v>
      </c>
      <c r="P13" s="588">
        <v>91</v>
      </c>
      <c r="Q13" s="588">
        <v>91</v>
      </c>
      <c r="R13" s="588">
        <v>86</v>
      </c>
      <c r="S13" s="473"/>
      <c r="T13" s="472"/>
      <c r="U13" s="472"/>
      <c r="V13" s="472"/>
      <c r="W13" s="474">
        <f t="shared" si="9"/>
        <v>84.75</v>
      </c>
      <c r="X13" s="591">
        <f t="shared" si="10"/>
        <v>90.75</v>
      </c>
      <c r="Y13" s="588">
        <v>73</v>
      </c>
      <c r="Z13" s="475">
        <f t="shared" si="2"/>
        <v>83</v>
      </c>
      <c r="AA13" s="378" t="str">
        <f t="shared" si="3"/>
        <v>Menunjukkan penguasaan dalam menelaah teks piwulang serat Wulangreh pupuh Dhandhanggula,</v>
      </c>
      <c r="AB13" s="379" t="str">
        <f t="shared" si="4"/>
        <v>Perlu bantuan dalam memahami teks deskriptif tentang upacara adat daerah.</v>
      </c>
      <c r="AD13" s="377">
        <f t="shared" si="5"/>
        <v>90</v>
      </c>
      <c r="AE13" s="377">
        <f t="shared" si="6"/>
        <v>78</v>
      </c>
      <c r="AF13" s="377">
        <f t="shared" si="7"/>
        <v>2</v>
      </c>
      <c r="AG13" s="377">
        <f t="shared" si="8"/>
        <v>4</v>
      </c>
      <c r="AI13" s="484"/>
    </row>
    <row r="14" spans="1:35" ht="30" customHeight="1" x14ac:dyDescent="0.25">
      <c r="A14" s="261"/>
      <c r="B14" s="373">
        <v>5</v>
      </c>
      <c r="C14" s="124">
        <f>Data!F9</f>
        <v>2086</v>
      </c>
      <c r="D14" s="154" t="str">
        <f>Data!G9</f>
        <v>0103867888</v>
      </c>
      <c r="E14" s="154" t="str">
        <f>Data!H9</f>
        <v>AYU SAFNA</v>
      </c>
      <c r="F14" s="586" t="str">
        <f>Data!I9</f>
        <v>P</v>
      </c>
      <c r="G14" s="588">
        <v>90</v>
      </c>
      <c r="H14" s="588">
        <v>78</v>
      </c>
      <c r="I14" s="588">
        <v>80</v>
      </c>
      <c r="J14" s="588">
        <v>91</v>
      </c>
      <c r="K14" s="582"/>
      <c r="L14" s="582"/>
      <c r="M14" s="582"/>
      <c r="N14" s="582"/>
      <c r="O14" s="588">
        <v>100</v>
      </c>
      <c r="P14" s="588">
        <v>88</v>
      </c>
      <c r="Q14" s="588">
        <v>92</v>
      </c>
      <c r="R14" s="588">
        <v>80</v>
      </c>
      <c r="S14" s="473"/>
      <c r="T14" s="472"/>
      <c r="U14" s="472"/>
      <c r="V14" s="472"/>
      <c r="W14" s="474">
        <f t="shared" si="9"/>
        <v>84.75</v>
      </c>
      <c r="X14" s="591">
        <f t="shared" si="10"/>
        <v>90</v>
      </c>
      <c r="Y14" s="588">
        <v>83</v>
      </c>
      <c r="Z14" s="475">
        <f t="shared" si="2"/>
        <v>86</v>
      </c>
      <c r="AA14" s="378" t="str">
        <f t="shared" si="3"/>
        <v>Menunjukkan penguasaan dalam memahami teks deskriptif tentang upacara adat daerah.</v>
      </c>
      <c r="AB14" s="379" t="str">
        <f t="shared" si="4"/>
        <v>Perlu bantuan dalam menelaah teks piwulang serat Wulangreh pupuh Dhandhanggula,</v>
      </c>
      <c r="AD14" s="377">
        <f t="shared" si="5"/>
        <v>91</v>
      </c>
      <c r="AE14" s="377">
        <f t="shared" si="6"/>
        <v>78</v>
      </c>
      <c r="AF14" s="377">
        <f t="shared" si="7"/>
        <v>4</v>
      </c>
      <c r="AG14" s="377">
        <f t="shared" si="8"/>
        <v>2</v>
      </c>
    </row>
    <row r="15" spans="1:35" ht="30" customHeight="1" x14ac:dyDescent="0.25">
      <c r="A15" s="261"/>
      <c r="B15" s="373">
        <v>6</v>
      </c>
      <c r="C15" s="124">
        <f>Data!F10</f>
        <v>2089</v>
      </c>
      <c r="D15" s="154" t="str">
        <f>Data!G10</f>
        <v>3098656100</v>
      </c>
      <c r="E15" s="154" t="str">
        <f>Data!H10</f>
        <v>DEWI AYU NURHALIZA</v>
      </c>
      <c r="F15" s="586" t="str">
        <f>Data!I10</f>
        <v>P</v>
      </c>
      <c r="G15" s="588">
        <v>80</v>
      </c>
      <c r="H15" s="588">
        <v>76</v>
      </c>
      <c r="I15" s="588">
        <v>85</v>
      </c>
      <c r="J15" s="588">
        <v>81</v>
      </c>
      <c r="K15" s="582"/>
      <c r="L15" s="582"/>
      <c r="M15" s="582"/>
      <c r="N15" s="582"/>
      <c r="O15" s="588">
        <v>85</v>
      </c>
      <c r="P15" s="588">
        <v>80</v>
      </c>
      <c r="Q15" s="588">
        <v>89</v>
      </c>
      <c r="R15" s="588">
        <v>85</v>
      </c>
      <c r="S15" s="473"/>
      <c r="T15" s="472"/>
      <c r="U15" s="472"/>
      <c r="V15" s="472"/>
      <c r="W15" s="474">
        <f t="shared" si="9"/>
        <v>80.5</v>
      </c>
      <c r="X15" s="591">
        <f t="shared" si="10"/>
        <v>84.75</v>
      </c>
      <c r="Y15" s="588">
        <v>75</v>
      </c>
      <c r="Z15" s="475">
        <f t="shared" si="2"/>
        <v>80</v>
      </c>
      <c r="AA15" s="378" t="str">
        <f t="shared" si="3"/>
        <v>Menunjukkan penguasaan dalam memahami teks sandiwara dengan memperhatikan unggah-ungguh basa.</v>
      </c>
      <c r="AB15" s="379" t="str">
        <f t="shared" si="4"/>
        <v>Perlu bantuan dalam menelaah teks piwulang serat Wulangreh pupuh Dhandhanggula,</v>
      </c>
      <c r="AD15" s="377">
        <f t="shared" si="5"/>
        <v>85</v>
      </c>
      <c r="AE15" s="377">
        <f t="shared" si="6"/>
        <v>76</v>
      </c>
      <c r="AF15" s="377">
        <f t="shared" si="7"/>
        <v>3</v>
      </c>
      <c r="AG15" s="377">
        <f t="shared" si="8"/>
        <v>2</v>
      </c>
    </row>
    <row r="16" spans="1:35" ht="30" customHeight="1" x14ac:dyDescent="0.25">
      <c r="A16" s="261"/>
      <c r="B16" s="373">
        <v>7</v>
      </c>
      <c r="C16" s="124">
        <f>Data!F11</f>
        <v>2115</v>
      </c>
      <c r="D16" s="154" t="str">
        <f>Data!G11</f>
        <v>0105966564</v>
      </c>
      <c r="E16" s="154" t="str">
        <f>Data!H11</f>
        <v xml:space="preserve">FADLY ARYA PUTRA </v>
      </c>
      <c r="F16" s="586" t="str">
        <f>Data!I11</f>
        <v>L</v>
      </c>
      <c r="G16" s="588">
        <v>95</v>
      </c>
      <c r="H16" s="588">
        <v>80</v>
      </c>
      <c r="I16" s="588">
        <v>76</v>
      </c>
      <c r="J16" s="588">
        <v>77</v>
      </c>
      <c r="K16" s="582"/>
      <c r="L16" s="582"/>
      <c r="M16" s="582"/>
      <c r="N16" s="582"/>
      <c r="O16" s="588">
        <v>85</v>
      </c>
      <c r="P16" s="588">
        <v>80</v>
      </c>
      <c r="Q16" s="588">
        <v>81</v>
      </c>
      <c r="R16" s="588">
        <v>76</v>
      </c>
      <c r="S16" s="473"/>
      <c r="T16" s="472"/>
      <c r="U16" s="472"/>
      <c r="V16" s="472"/>
      <c r="W16" s="474">
        <f t="shared" si="9"/>
        <v>82</v>
      </c>
      <c r="X16" s="591">
        <f t="shared" si="10"/>
        <v>80.5</v>
      </c>
      <c r="Y16" s="588">
        <v>90</v>
      </c>
      <c r="Z16" s="475">
        <f t="shared" si="2"/>
        <v>84</v>
      </c>
      <c r="AA16" s="378" t="str">
        <f t="shared" si="3"/>
        <v>Menunjukkan penguasaan dalam memahami teks cerita Ramayana Anoman Duta.</v>
      </c>
      <c r="AB16" s="379" t="str">
        <f t="shared" si="4"/>
        <v>Perlu bantuan dalam memahami teks sandiwara dengan memperhatikan unggah-ungguh basa.</v>
      </c>
      <c r="AD16" s="377">
        <f t="shared" si="5"/>
        <v>95</v>
      </c>
      <c r="AE16" s="377">
        <f t="shared" si="6"/>
        <v>76</v>
      </c>
      <c r="AF16" s="377">
        <f t="shared" si="7"/>
        <v>1</v>
      </c>
      <c r="AG16" s="377">
        <f t="shared" si="8"/>
        <v>3</v>
      </c>
    </row>
    <row r="17" spans="1:33" ht="30" customHeight="1" x14ac:dyDescent="0.25">
      <c r="A17" s="261"/>
      <c r="B17" s="373">
        <v>8</v>
      </c>
      <c r="C17" s="124">
        <f>Data!F12</f>
        <v>2082</v>
      </c>
      <c r="D17" s="154" t="str">
        <f>Data!G12</f>
        <v>3092203012</v>
      </c>
      <c r="E17" s="154" t="str">
        <f>Data!H12</f>
        <v>ILHAM MAULANA</v>
      </c>
      <c r="F17" s="586" t="str">
        <f>Data!I12</f>
        <v>L</v>
      </c>
      <c r="G17" s="588">
        <v>95</v>
      </c>
      <c r="H17" s="588">
        <v>96</v>
      </c>
      <c r="I17" s="588">
        <v>90</v>
      </c>
      <c r="J17" s="588">
        <v>80</v>
      </c>
      <c r="K17" s="582"/>
      <c r="L17" s="582"/>
      <c r="M17" s="582"/>
      <c r="N17" s="582"/>
      <c r="O17" s="588">
        <v>95</v>
      </c>
      <c r="P17" s="588">
        <v>80</v>
      </c>
      <c r="Q17" s="588">
        <v>87</v>
      </c>
      <c r="R17" s="588">
        <v>90</v>
      </c>
      <c r="S17" s="473"/>
      <c r="T17" s="472"/>
      <c r="U17" s="472"/>
      <c r="V17" s="472"/>
      <c r="W17" s="474">
        <f t="shared" si="9"/>
        <v>90.25</v>
      </c>
      <c r="X17" s="591">
        <f t="shared" si="10"/>
        <v>88</v>
      </c>
      <c r="Y17" s="588">
        <v>73</v>
      </c>
      <c r="Z17" s="475">
        <f t="shared" si="2"/>
        <v>84</v>
      </c>
      <c r="AA17" s="378" t="str">
        <f t="shared" si="3"/>
        <v>Menunjukkan penguasaan dalam menelaah teks piwulang serat Wulangreh pupuh Dhandhanggula,</v>
      </c>
      <c r="AB17" s="379" t="str">
        <f t="shared" si="4"/>
        <v>Perlu bantuan dalam memahami teks deskriptif tentang upacara adat daerah.</v>
      </c>
      <c r="AD17" s="377">
        <f t="shared" si="5"/>
        <v>96</v>
      </c>
      <c r="AE17" s="377">
        <f t="shared" si="6"/>
        <v>80</v>
      </c>
      <c r="AF17" s="377">
        <f t="shared" si="7"/>
        <v>2</v>
      </c>
      <c r="AG17" s="377">
        <f t="shared" si="8"/>
        <v>4</v>
      </c>
    </row>
    <row r="18" spans="1:33" ht="30" customHeight="1" x14ac:dyDescent="0.25">
      <c r="A18" s="261"/>
      <c r="B18" s="373">
        <v>9</v>
      </c>
      <c r="C18" s="124">
        <f>Data!F13</f>
        <v>2088</v>
      </c>
      <c r="D18" s="154" t="str">
        <f>Data!G13</f>
        <v>3106632526</v>
      </c>
      <c r="E18" s="154" t="str">
        <f>Data!H13</f>
        <v>INDAH VIOLAFITRA</v>
      </c>
      <c r="F18" s="586" t="str">
        <f>Data!I13</f>
        <v>P</v>
      </c>
      <c r="G18" s="588">
        <v>95</v>
      </c>
      <c r="H18" s="588">
        <v>85</v>
      </c>
      <c r="I18" s="588">
        <v>88</v>
      </c>
      <c r="J18" s="588">
        <v>90</v>
      </c>
      <c r="K18" s="582"/>
      <c r="L18" s="582"/>
      <c r="M18" s="582"/>
      <c r="N18" s="582"/>
      <c r="O18" s="588">
        <v>80</v>
      </c>
      <c r="P18" s="588">
        <v>76</v>
      </c>
      <c r="Q18" s="588">
        <v>86</v>
      </c>
      <c r="R18" s="588">
        <v>88</v>
      </c>
      <c r="S18" s="473"/>
      <c r="T18" s="472"/>
      <c r="U18" s="472"/>
      <c r="V18" s="472"/>
      <c r="W18" s="474">
        <f t="shared" si="9"/>
        <v>89.5</v>
      </c>
      <c r="X18" s="591">
        <f t="shared" si="10"/>
        <v>82.5</v>
      </c>
      <c r="Y18" s="588">
        <v>56</v>
      </c>
      <c r="Z18" s="475">
        <f t="shared" si="2"/>
        <v>76</v>
      </c>
      <c r="AA18" s="378" t="str">
        <f t="shared" si="3"/>
        <v>Menunjukkan penguasaan dalam memahami teks cerita Ramayana Anoman Duta.</v>
      </c>
      <c r="AB18" s="379" t="str">
        <f t="shared" si="4"/>
        <v>Perlu bantuan dalam menelaah teks piwulang serat Wulangreh pupuh Dhandhanggula,</v>
      </c>
      <c r="AD18" s="377">
        <f t="shared" si="5"/>
        <v>95</v>
      </c>
      <c r="AE18" s="377">
        <f t="shared" si="6"/>
        <v>85</v>
      </c>
      <c r="AF18" s="377">
        <f t="shared" si="7"/>
        <v>1</v>
      </c>
      <c r="AG18" s="377">
        <f t="shared" si="8"/>
        <v>2</v>
      </c>
    </row>
    <row r="19" spans="1:33" ht="30" customHeight="1" x14ac:dyDescent="0.25">
      <c r="A19" s="261"/>
      <c r="B19" s="373">
        <v>10</v>
      </c>
      <c r="C19" s="124">
        <f>Data!F14</f>
        <v>2109</v>
      </c>
      <c r="D19" s="154" t="str">
        <f>Data!G14</f>
        <v>3092608052</v>
      </c>
      <c r="E19" s="154" t="str">
        <f>Data!H14</f>
        <v>KEVIN FAHREZI</v>
      </c>
      <c r="F19" s="586" t="str">
        <f>Data!I14</f>
        <v>L</v>
      </c>
      <c r="G19" s="588">
        <v>100</v>
      </c>
      <c r="H19" s="588">
        <v>90</v>
      </c>
      <c r="I19" s="588">
        <v>93</v>
      </c>
      <c r="J19" s="588">
        <v>99</v>
      </c>
      <c r="K19" s="582"/>
      <c r="L19" s="582"/>
      <c r="M19" s="582"/>
      <c r="N19" s="582"/>
      <c r="O19" s="588">
        <v>95</v>
      </c>
      <c r="P19" s="588">
        <v>85</v>
      </c>
      <c r="Q19" s="588">
        <v>86</v>
      </c>
      <c r="R19" s="588">
        <v>93</v>
      </c>
      <c r="S19" s="473"/>
      <c r="T19" s="472"/>
      <c r="U19" s="472"/>
      <c r="V19" s="472"/>
      <c r="W19" s="474">
        <f t="shared" si="9"/>
        <v>95.5</v>
      </c>
      <c r="X19" s="591">
        <f t="shared" si="10"/>
        <v>89.75</v>
      </c>
      <c r="Y19" s="588">
        <v>68</v>
      </c>
      <c r="Z19" s="475">
        <f t="shared" si="2"/>
        <v>84</v>
      </c>
      <c r="AA19" s="378" t="str">
        <f t="shared" si="3"/>
        <v>Menunjukkan penguasaan dalam memahami teks cerita Ramayana Anoman Duta.</v>
      </c>
      <c r="AB19" s="379" t="str">
        <f t="shared" si="4"/>
        <v>Perlu bantuan dalam menelaah teks piwulang serat Wulangreh pupuh Dhandhanggula,</v>
      </c>
      <c r="AD19" s="377">
        <f t="shared" si="5"/>
        <v>100</v>
      </c>
      <c r="AE19" s="377">
        <f t="shared" si="6"/>
        <v>90</v>
      </c>
      <c r="AF19" s="377">
        <f t="shared" si="7"/>
        <v>1</v>
      </c>
      <c r="AG19" s="377">
        <f t="shared" si="8"/>
        <v>2</v>
      </c>
    </row>
    <row r="20" spans="1:33" ht="30" customHeight="1" x14ac:dyDescent="0.25">
      <c r="A20" s="261"/>
      <c r="B20" s="373">
        <v>11</v>
      </c>
      <c r="C20" s="124">
        <f>Data!F15</f>
        <v>2096</v>
      </c>
      <c r="D20" s="154" t="str">
        <f>Data!G15</f>
        <v>0107523037</v>
      </c>
      <c r="E20" s="154" t="str">
        <f>Data!H15</f>
        <v>M. IZAM AZMI</v>
      </c>
      <c r="F20" s="586" t="str">
        <f>Data!I15</f>
        <v>L</v>
      </c>
      <c r="G20" s="588">
        <v>76</v>
      </c>
      <c r="H20" s="588">
        <v>90</v>
      </c>
      <c r="I20" s="588">
        <v>77</v>
      </c>
      <c r="J20" s="588">
        <v>78</v>
      </c>
      <c r="K20" s="582"/>
      <c r="L20" s="582"/>
      <c r="M20" s="582"/>
      <c r="N20" s="582"/>
      <c r="O20" s="588">
        <v>76</v>
      </c>
      <c r="P20" s="588">
        <v>76</v>
      </c>
      <c r="Q20" s="588">
        <v>84</v>
      </c>
      <c r="R20" s="588">
        <v>77</v>
      </c>
      <c r="S20" s="473"/>
      <c r="T20" s="472"/>
      <c r="U20" s="472"/>
      <c r="V20" s="472"/>
      <c r="W20" s="474">
        <f t="shared" si="9"/>
        <v>80.25</v>
      </c>
      <c r="X20" s="591">
        <f t="shared" si="10"/>
        <v>78.25</v>
      </c>
      <c r="Y20" s="588">
        <v>80</v>
      </c>
      <c r="Z20" s="475">
        <f t="shared" si="2"/>
        <v>80</v>
      </c>
      <c r="AA20" s="378" t="str">
        <f t="shared" si="3"/>
        <v>Menunjukkan penguasaan dalam menelaah teks piwulang serat Wulangreh pupuh Dhandhanggula,</v>
      </c>
      <c r="AB20" s="379" t="str">
        <f t="shared" si="4"/>
        <v>Perlu bantuan dalam memahami teks cerita Ramayana Anoman Duta.</v>
      </c>
      <c r="AD20" s="377">
        <f t="shared" si="5"/>
        <v>90</v>
      </c>
      <c r="AE20" s="377">
        <f t="shared" si="6"/>
        <v>76</v>
      </c>
      <c r="AF20" s="377">
        <f t="shared" si="7"/>
        <v>2</v>
      </c>
      <c r="AG20" s="377">
        <f t="shared" si="8"/>
        <v>1</v>
      </c>
    </row>
    <row r="21" spans="1:33" ht="30" customHeight="1" x14ac:dyDescent="0.25">
      <c r="A21" s="261"/>
      <c r="B21" s="373">
        <v>12</v>
      </c>
      <c r="C21" s="124">
        <f>Data!F16</f>
        <v>2102</v>
      </c>
      <c r="D21" s="154" t="str">
        <f>Data!G16</f>
        <v>0104675982</v>
      </c>
      <c r="E21" s="154" t="str">
        <f>Data!H16</f>
        <v>M. RAFFY MAULA DANNY</v>
      </c>
      <c r="F21" s="586" t="str">
        <f>Data!I16</f>
        <v>L</v>
      </c>
      <c r="G21" s="588">
        <v>95</v>
      </c>
      <c r="H21" s="588">
        <v>90</v>
      </c>
      <c r="I21" s="588">
        <v>80</v>
      </c>
      <c r="J21" s="588">
        <v>81</v>
      </c>
      <c r="K21" s="582"/>
      <c r="L21" s="582"/>
      <c r="M21" s="582"/>
      <c r="N21" s="582"/>
      <c r="O21" s="588">
        <v>90</v>
      </c>
      <c r="P21" s="588">
        <v>85</v>
      </c>
      <c r="Q21" s="588">
        <v>88</v>
      </c>
      <c r="R21" s="588">
        <v>80</v>
      </c>
      <c r="S21" s="473"/>
      <c r="T21" s="472"/>
      <c r="U21" s="472"/>
      <c r="V21" s="472"/>
      <c r="W21" s="474">
        <f t="shared" si="9"/>
        <v>86.5</v>
      </c>
      <c r="X21" s="591">
        <f t="shared" si="10"/>
        <v>85.75</v>
      </c>
      <c r="Y21" s="588">
        <v>85</v>
      </c>
      <c r="Z21" s="475">
        <f t="shared" si="2"/>
        <v>86</v>
      </c>
      <c r="AA21" s="378" t="str">
        <f t="shared" si="3"/>
        <v>Menunjukkan penguasaan dalam memahami teks cerita Ramayana Anoman Duta.</v>
      </c>
      <c r="AB21" s="379" t="str">
        <f t="shared" si="4"/>
        <v>Perlu bantuan dalam memahami teks sandiwara dengan memperhatikan unggah-ungguh basa.</v>
      </c>
      <c r="AD21" s="377">
        <f t="shared" si="5"/>
        <v>95</v>
      </c>
      <c r="AE21" s="377">
        <f t="shared" si="6"/>
        <v>80</v>
      </c>
      <c r="AF21" s="377">
        <f t="shared" si="7"/>
        <v>1</v>
      </c>
      <c r="AG21" s="377">
        <f t="shared" si="8"/>
        <v>3</v>
      </c>
    </row>
    <row r="22" spans="1:33" ht="30" customHeight="1" x14ac:dyDescent="0.25">
      <c r="A22" s="261"/>
      <c r="B22" s="373">
        <v>13</v>
      </c>
      <c r="C22" s="124">
        <f>Data!F17</f>
        <v>2090</v>
      </c>
      <c r="D22" s="154" t="str">
        <f>Data!G17</f>
        <v>3090477421</v>
      </c>
      <c r="E22" s="154" t="str">
        <f>Data!H17</f>
        <v>MARWAH RIANA</v>
      </c>
      <c r="F22" s="586" t="str">
        <f>Data!I17</f>
        <v>P</v>
      </c>
      <c r="G22" s="588">
        <v>76</v>
      </c>
      <c r="H22" s="588">
        <v>85</v>
      </c>
      <c r="I22" s="588">
        <v>90</v>
      </c>
      <c r="J22" s="588">
        <v>77</v>
      </c>
      <c r="K22" s="582"/>
      <c r="L22" s="582"/>
      <c r="M22" s="582"/>
      <c r="N22" s="582"/>
      <c r="O22" s="588">
        <v>90</v>
      </c>
      <c r="P22" s="588">
        <v>76</v>
      </c>
      <c r="Q22" s="588">
        <v>88</v>
      </c>
      <c r="R22" s="588">
        <v>90</v>
      </c>
      <c r="S22" s="473"/>
      <c r="T22" s="472"/>
      <c r="U22" s="472"/>
      <c r="V22" s="472"/>
      <c r="W22" s="474">
        <f t="shared" si="9"/>
        <v>82</v>
      </c>
      <c r="X22" s="591">
        <f t="shared" si="10"/>
        <v>86</v>
      </c>
      <c r="Y22" s="588">
        <v>83</v>
      </c>
      <c r="Z22" s="475">
        <f t="shared" si="2"/>
        <v>84</v>
      </c>
      <c r="AA22" s="378" t="str">
        <f t="shared" si="3"/>
        <v>Menunjukkan penguasaan dalam memahami teks sandiwara dengan memperhatikan unggah-ungguh basa.</v>
      </c>
      <c r="AB22" s="379" t="str">
        <f t="shared" si="4"/>
        <v>Perlu bantuan dalam memahami teks cerita Ramayana Anoman Duta.</v>
      </c>
      <c r="AD22" s="377">
        <f t="shared" si="5"/>
        <v>90</v>
      </c>
      <c r="AE22" s="377">
        <f t="shared" si="6"/>
        <v>76</v>
      </c>
      <c r="AF22" s="377">
        <f t="shared" si="7"/>
        <v>3</v>
      </c>
      <c r="AG22" s="377">
        <f t="shared" si="8"/>
        <v>1</v>
      </c>
    </row>
    <row r="23" spans="1:33" ht="30" customHeight="1" x14ac:dyDescent="0.25">
      <c r="A23" s="261"/>
      <c r="B23" s="373">
        <v>14</v>
      </c>
      <c r="C23" s="124">
        <f>Data!F18</f>
        <v>2105</v>
      </c>
      <c r="D23" s="154" t="str">
        <f>Data!G18</f>
        <v>3086284599</v>
      </c>
      <c r="E23" s="154" t="str">
        <f>Data!H18</f>
        <v>MUH. SYIFA' BAYU AJI</v>
      </c>
      <c r="F23" s="586" t="str">
        <f>Data!I18</f>
        <v>L</v>
      </c>
      <c r="G23" s="588">
        <v>90</v>
      </c>
      <c r="H23" s="588">
        <v>95</v>
      </c>
      <c r="I23" s="588">
        <v>80</v>
      </c>
      <c r="J23" s="588">
        <v>88</v>
      </c>
      <c r="K23" s="582"/>
      <c r="L23" s="582"/>
      <c r="M23" s="582"/>
      <c r="N23" s="582"/>
      <c r="O23" s="588">
        <v>80</v>
      </c>
      <c r="P23" s="588">
        <v>76</v>
      </c>
      <c r="Q23" s="588">
        <v>76</v>
      </c>
      <c r="R23" s="588">
        <v>80</v>
      </c>
      <c r="S23" s="473"/>
      <c r="T23" s="472"/>
      <c r="U23" s="472"/>
      <c r="V23" s="472"/>
      <c r="W23" s="474">
        <f t="shared" si="9"/>
        <v>88.25</v>
      </c>
      <c r="X23" s="591">
        <f t="shared" si="10"/>
        <v>78</v>
      </c>
      <c r="Y23" s="588">
        <v>63</v>
      </c>
      <c r="Z23" s="475">
        <f t="shared" si="2"/>
        <v>76</v>
      </c>
      <c r="AA23" s="378" t="str">
        <f t="shared" si="3"/>
        <v>Menunjukkan penguasaan dalam menelaah teks piwulang serat Wulangreh pupuh Dhandhanggula,</v>
      </c>
      <c r="AB23" s="379" t="str">
        <f t="shared" si="4"/>
        <v>Perlu bantuan dalam memahami teks sandiwara dengan memperhatikan unggah-ungguh basa.</v>
      </c>
      <c r="AD23" s="377">
        <f t="shared" si="5"/>
        <v>95</v>
      </c>
      <c r="AE23" s="377">
        <f t="shared" si="6"/>
        <v>80</v>
      </c>
      <c r="AF23" s="377">
        <f t="shared" si="7"/>
        <v>2</v>
      </c>
      <c r="AG23" s="377">
        <f t="shared" si="8"/>
        <v>3</v>
      </c>
    </row>
    <row r="24" spans="1:33" ht="30" customHeight="1" x14ac:dyDescent="0.25">
      <c r="A24" s="261"/>
      <c r="B24" s="373">
        <v>15</v>
      </c>
      <c r="C24" s="124">
        <f>Data!F19</f>
        <v>2079</v>
      </c>
      <c r="D24" s="154" t="str">
        <f>Data!G19</f>
        <v>0102646736</v>
      </c>
      <c r="E24" s="154" t="str">
        <f>Data!H19</f>
        <v>MUHAMMAD FATIKHUL ILMI</v>
      </c>
      <c r="F24" s="586" t="str">
        <f>Data!I19</f>
        <v>L</v>
      </c>
      <c r="G24" s="588">
        <v>95</v>
      </c>
      <c r="H24" s="588">
        <v>90</v>
      </c>
      <c r="I24" s="588">
        <v>80</v>
      </c>
      <c r="J24" s="588">
        <v>81</v>
      </c>
      <c r="K24" s="582"/>
      <c r="L24" s="582"/>
      <c r="M24" s="582"/>
      <c r="N24" s="582"/>
      <c r="O24" s="588">
        <v>80</v>
      </c>
      <c r="P24" s="588">
        <v>86</v>
      </c>
      <c r="Q24" s="588">
        <v>82</v>
      </c>
      <c r="R24" s="588">
        <v>80</v>
      </c>
      <c r="S24" s="473"/>
      <c r="T24" s="472"/>
      <c r="U24" s="472"/>
      <c r="V24" s="472"/>
      <c r="W24" s="474">
        <f t="shared" si="9"/>
        <v>86.5</v>
      </c>
      <c r="X24" s="591">
        <f t="shared" si="10"/>
        <v>82</v>
      </c>
      <c r="Y24" s="588">
        <v>81</v>
      </c>
      <c r="Z24" s="475">
        <f t="shared" si="2"/>
        <v>83</v>
      </c>
      <c r="AA24" s="378" t="str">
        <f t="shared" si="3"/>
        <v>Menunjukkan penguasaan dalam memahami teks cerita Ramayana Anoman Duta.</v>
      </c>
      <c r="AB24" s="379" t="str">
        <f t="shared" si="4"/>
        <v>Perlu bantuan dalam memahami teks sandiwara dengan memperhatikan unggah-ungguh basa.</v>
      </c>
      <c r="AD24" s="377">
        <f t="shared" si="5"/>
        <v>95</v>
      </c>
      <c r="AE24" s="377">
        <f t="shared" si="6"/>
        <v>80</v>
      </c>
      <c r="AF24" s="377">
        <f t="shared" si="7"/>
        <v>1</v>
      </c>
      <c r="AG24" s="377">
        <f t="shared" si="8"/>
        <v>3</v>
      </c>
    </row>
    <row r="25" spans="1:33" ht="30" customHeight="1" x14ac:dyDescent="0.25">
      <c r="A25" s="261"/>
      <c r="B25" s="373">
        <v>16</v>
      </c>
      <c r="C25" s="124">
        <f>Data!F20</f>
        <v>2106</v>
      </c>
      <c r="D25" s="154" t="str">
        <f>Data!G20</f>
        <v>3117077014</v>
      </c>
      <c r="E25" s="154" t="str">
        <f>Data!H20</f>
        <v>MUHAMMAD RAZIF KASYAFANI</v>
      </c>
      <c r="F25" s="586" t="str">
        <f>Data!I20</f>
        <v>L</v>
      </c>
      <c r="G25" s="588">
        <v>90</v>
      </c>
      <c r="H25" s="588">
        <v>91</v>
      </c>
      <c r="I25" s="588">
        <v>78</v>
      </c>
      <c r="J25" s="588">
        <v>80</v>
      </c>
      <c r="K25" s="582"/>
      <c r="L25" s="582"/>
      <c r="M25" s="582"/>
      <c r="N25" s="582"/>
      <c r="O25" s="588">
        <v>76</v>
      </c>
      <c r="P25" s="588">
        <v>85</v>
      </c>
      <c r="Q25" s="588">
        <v>86</v>
      </c>
      <c r="R25" s="588">
        <v>78</v>
      </c>
      <c r="S25" s="473"/>
      <c r="T25" s="472"/>
      <c r="U25" s="472"/>
      <c r="V25" s="472"/>
      <c r="W25" s="474">
        <f t="shared" si="9"/>
        <v>84.75</v>
      </c>
      <c r="X25" s="591">
        <f t="shared" si="10"/>
        <v>81.25</v>
      </c>
      <c r="Y25" s="588">
        <v>78</v>
      </c>
      <c r="Z25" s="475">
        <f t="shared" si="2"/>
        <v>81</v>
      </c>
      <c r="AA25" s="378" t="str">
        <f t="shared" si="3"/>
        <v>Menunjukkan penguasaan dalam menelaah teks piwulang serat Wulangreh pupuh Dhandhanggula,</v>
      </c>
      <c r="AB25" s="379" t="str">
        <f t="shared" si="4"/>
        <v>Perlu bantuan dalam memahami teks sandiwara dengan memperhatikan unggah-ungguh basa.</v>
      </c>
      <c r="AD25" s="377">
        <f t="shared" si="5"/>
        <v>91</v>
      </c>
      <c r="AE25" s="377">
        <f t="shared" si="6"/>
        <v>78</v>
      </c>
      <c r="AF25" s="377">
        <f t="shared" si="7"/>
        <v>2</v>
      </c>
      <c r="AG25" s="377">
        <f t="shared" si="8"/>
        <v>3</v>
      </c>
    </row>
    <row r="26" spans="1:33" ht="30" customHeight="1" x14ac:dyDescent="0.25">
      <c r="A26" s="261"/>
      <c r="B26" s="373">
        <v>17</v>
      </c>
      <c r="C26" s="124">
        <f>Data!F21</f>
        <v>2092</v>
      </c>
      <c r="D26" s="154" t="str">
        <f>Data!G21</f>
        <v>3098715690</v>
      </c>
      <c r="E26" s="154" t="str">
        <f>Data!H21</f>
        <v>NAZILATUN NIKMAH</v>
      </c>
      <c r="F26" s="586" t="str">
        <f>Data!I21</f>
        <v>P</v>
      </c>
      <c r="G26" s="588">
        <v>90</v>
      </c>
      <c r="H26" s="588">
        <v>85</v>
      </c>
      <c r="I26" s="588">
        <v>83</v>
      </c>
      <c r="J26" s="588">
        <v>95</v>
      </c>
      <c r="K26" s="582"/>
      <c r="L26" s="582"/>
      <c r="M26" s="582"/>
      <c r="N26" s="582"/>
      <c r="O26" s="588">
        <v>76</v>
      </c>
      <c r="P26" s="588">
        <v>80</v>
      </c>
      <c r="Q26" s="588">
        <v>85</v>
      </c>
      <c r="R26" s="588">
        <v>83</v>
      </c>
      <c r="S26" s="473"/>
      <c r="T26" s="472"/>
      <c r="U26" s="472"/>
      <c r="V26" s="472"/>
      <c r="W26" s="474">
        <f t="shared" si="9"/>
        <v>88.25</v>
      </c>
      <c r="X26" s="591">
        <f t="shared" si="10"/>
        <v>81</v>
      </c>
      <c r="Y26" s="588">
        <v>65</v>
      </c>
      <c r="Z26" s="475">
        <f t="shared" si="2"/>
        <v>78</v>
      </c>
      <c r="AA26" s="378" t="str">
        <f t="shared" si="3"/>
        <v>Menunjukkan penguasaan dalam memahami teks deskriptif tentang upacara adat daerah.</v>
      </c>
      <c r="AB26" s="379" t="str">
        <f t="shared" si="4"/>
        <v>Perlu bantuan dalam memahami teks sandiwara dengan memperhatikan unggah-ungguh basa.</v>
      </c>
      <c r="AD26" s="377">
        <f t="shared" si="5"/>
        <v>95</v>
      </c>
      <c r="AE26" s="377">
        <f t="shared" si="6"/>
        <v>83</v>
      </c>
      <c r="AF26" s="377">
        <f t="shared" si="7"/>
        <v>4</v>
      </c>
      <c r="AG26" s="377">
        <f t="shared" si="8"/>
        <v>3</v>
      </c>
    </row>
    <row r="27" spans="1:33" ht="30" customHeight="1" x14ac:dyDescent="0.25">
      <c r="A27" s="261"/>
      <c r="B27" s="373">
        <v>18</v>
      </c>
      <c r="C27" s="124">
        <f>Data!F22</f>
        <v>2114</v>
      </c>
      <c r="D27" s="154" t="str">
        <f>Data!G22</f>
        <v>0095372418</v>
      </c>
      <c r="E27" s="154" t="str">
        <f>Data!H22</f>
        <v>NIRMALA MAHARANI</v>
      </c>
      <c r="F27" s="586" t="str">
        <f>Data!I22</f>
        <v>P</v>
      </c>
      <c r="G27" s="588">
        <v>95</v>
      </c>
      <c r="H27" s="588">
        <v>80</v>
      </c>
      <c r="I27" s="588">
        <v>85</v>
      </c>
      <c r="J27" s="588">
        <v>76</v>
      </c>
      <c r="K27" s="582"/>
      <c r="L27" s="582"/>
      <c r="M27" s="582"/>
      <c r="N27" s="582"/>
      <c r="O27" s="588">
        <v>90</v>
      </c>
      <c r="P27" s="588">
        <v>90</v>
      </c>
      <c r="Q27" s="588">
        <v>86</v>
      </c>
      <c r="R27" s="588">
        <v>85</v>
      </c>
      <c r="S27" s="473"/>
      <c r="T27" s="472"/>
      <c r="U27" s="472"/>
      <c r="V27" s="472"/>
      <c r="W27" s="474">
        <f t="shared" si="9"/>
        <v>84</v>
      </c>
      <c r="X27" s="591">
        <f t="shared" si="10"/>
        <v>87.75</v>
      </c>
      <c r="Y27" s="588">
        <v>80</v>
      </c>
      <c r="Z27" s="475">
        <f t="shared" si="2"/>
        <v>84</v>
      </c>
      <c r="AA27" s="378" t="str">
        <f t="shared" si="3"/>
        <v>Menunjukkan penguasaan dalam memahami teks cerita Ramayana Anoman Duta.</v>
      </c>
      <c r="AB27" s="379" t="str">
        <f t="shared" si="4"/>
        <v>Perlu bantuan dalam memahami teks deskriptif tentang upacara adat daerah.</v>
      </c>
      <c r="AD27" s="377">
        <f t="shared" si="5"/>
        <v>95</v>
      </c>
      <c r="AE27" s="377">
        <f t="shared" si="6"/>
        <v>76</v>
      </c>
      <c r="AF27" s="377">
        <f t="shared" si="7"/>
        <v>1</v>
      </c>
      <c r="AG27" s="377">
        <f t="shared" si="8"/>
        <v>4</v>
      </c>
    </row>
    <row r="28" spans="1:33" ht="30" customHeight="1" x14ac:dyDescent="0.25">
      <c r="A28" s="261"/>
      <c r="B28" s="373">
        <v>19</v>
      </c>
      <c r="C28" s="124">
        <f>Data!F23</f>
        <v>2149</v>
      </c>
      <c r="D28" s="154" t="str">
        <f>Data!G23</f>
        <v>3100029460</v>
      </c>
      <c r="E28" s="154" t="str">
        <f>Data!H23</f>
        <v>NOR ALIA SILFA</v>
      </c>
      <c r="F28" s="586" t="str">
        <f>Data!I23</f>
        <v>P</v>
      </c>
      <c r="G28" s="588">
        <v>90</v>
      </c>
      <c r="H28" s="588">
        <v>91</v>
      </c>
      <c r="I28" s="588">
        <v>85</v>
      </c>
      <c r="J28" s="588">
        <v>76</v>
      </c>
      <c r="K28" s="582"/>
      <c r="L28" s="582"/>
      <c r="M28" s="582"/>
      <c r="N28" s="582"/>
      <c r="O28" s="588">
        <v>95</v>
      </c>
      <c r="P28" s="588">
        <v>90</v>
      </c>
      <c r="Q28" s="588">
        <v>88</v>
      </c>
      <c r="R28" s="588">
        <v>85</v>
      </c>
      <c r="S28" s="473"/>
      <c r="T28" s="472"/>
      <c r="U28" s="472"/>
      <c r="V28" s="472"/>
      <c r="W28" s="474">
        <f t="shared" si="9"/>
        <v>85.5</v>
      </c>
      <c r="X28" s="591">
        <f t="shared" si="10"/>
        <v>89.5</v>
      </c>
      <c r="Y28" s="588">
        <v>90</v>
      </c>
      <c r="Z28" s="475">
        <f t="shared" si="2"/>
        <v>88</v>
      </c>
      <c r="AA28" s="378" t="str">
        <f t="shared" si="3"/>
        <v>Menunjukkan penguasaan dalam menelaah teks piwulang serat Wulangreh pupuh Dhandhanggula,</v>
      </c>
      <c r="AB28" s="379" t="str">
        <f t="shared" si="4"/>
        <v>Perlu bantuan dalam memahami teks deskriptif tentang upacara adat daerah.</v>
      </c>
      <c r="AD28" s="377">
        <f t="shared" si="5"/>
        <v>91</v>
      </c>
      <c r="AE28" s="377">
        <f t="shared" si="6"/>
        <v>76</v>
      </c>
      <c r="AF28" s="377">
        <f t="shared" si="7"/>
        <v>2</v>
      </c>
      <c r="AG28" s="377">
        <f t="shared" si="8"/>
        <v>4</v>
      </c>
    </row>
    <row r="29" spans="1:33" ht="30" customHeight="1" x14ac:dyDescent="0.25">
      <c r="A29" s="261"/>
      <c r="B29" s="373">
        <v>20</v>
      </c>
      <c r="C29" s="124">
        <f>Data!F24</f>
        <v>2110</v>
      </c>
      <c r="D29" s="154" t="str">
        <f>Data!G24</f>
        <v>0098467142</v>
      </c>
      <c r="E29" s="154" t="str">
        <f>Data!H24</f>
        <v>NUR MUTIA</v>
      </c>
      <c r="F29" s="586" t="str">
        <f>Data!I24</f>
        <v>P</v>
      </c>
      <c r="G29" s="588">
        <v>95</v>
      </c>
      <c r="H29" s="588">
        <v>80</v>
      </c>
      <c r="I29" s="588">
        <v>90</v>
      </c>
      <c r="J29" s="588">
        <v>88</v>
      </c>
      <c r="K29" s="582"/>
      <c r="L29" s="582"/>
      <c r="M29" s="582"/>
      <c r="N29" s="582"/>
      <c r="O29" s="588">
        <v>90</v>
      </c>
      <c r="P29" s="588">
        <v>80</v>
      </c>
      <c r="Q29" s="588">
        <v>80</v>
      </c>
      <c r="R29" s="588">
        <v>86</v>
      </c>
      <c r="S29" s="473"/>
      <c r="T29" s="472"/>
      <c r="U29" s="472"/>
      <c r="V29" s="472"/>
      <c r="W29" s="474">
        <f t="shared" si="9"/>
        <v>88.25</v>
      </c>
      <c r="X29" s="591">
        <f t="shared" si="10"/>
        <v>84</v>
      </c>
      <c r="Y29" s="588">
        <v>56</v>
      </c>
      <c r="Z29" s="475">
        <f t="shared" si="2"/>
        <v>76</v>
      </c>
      <c r="AA29" s="378" t="str">
        <f t="shared" si="3"/>
        <v>Menunjukkan penguasaan dalam memahami teks cerita Ramayana Anoman Duta.</v>
      </c>
      <c r="AB29" s="379" t="str">
        <f t="shared" si="4"/>
        <v>Perlu bantuan dalam menelaah teks piwulang serat Wulangreh pupuh Dhandhanggula,</v>
      </c>
      <c r="AD29" s="377">
        <f t="shared" si="5"/>
        <v>95</v>
      </c>
      <c r="AE29" s="377">
        <f t="shared" si="6"/>
        <v>80</v>
      </c>
      <c r="AF29" s="377">
        <f t="shared" si="7"/>
        <v>1</v>
      </c>
      <c r="AG29" s="377">
        <f t="shared" si="8"/>
        <v>2</v>
      </c>
    </row>
    <row r="30" spans="1:33" ht="30" customHeight="1" x14ac:dyDescent="0.25">
      <c r="A30" s="261"/>
      <c r="B30" s="373">
        <v>21</v>
      </c>
      <c r="C30" s="124">
        <f>Data!F25</f>
        <v>2098</v>
      </c>
      <c r="D30" s="154" t="str">
        <f>Data!G25</f>
        <v>3101119122</v>
      </c>
      <c r="E30" s="154" t="str">
        <f>Data!H25</f>
        <v>ROHMAT HIDAYAT</v>
      </c>
      <c r="F30" s="586" t="str">
        <f>Data!I25</f>
        <v>L</v>
      </c>
      <c r="G30" s="588">
        <v>90</v>
      </c>
      <c r="H30" s="588">
        <v>85</v>
      </c>
      <c r="I30" s="588">
        <v>80</v>
      </c>
      <c r="J30" s="588">
        <v>83</v>
      </c>
      <c r="K30" s="582"/>
      <c r="L30" s="582"/>
      <c r="M30" s="582"/>
      <c r="N30" s="582"/>
      <c r="O30" s="588">
        <v>90</v>
      </c>
      <c r="P30" s="588">
        <v>80</v>
      </c>
      <c r="Q30" s="588">
        <v>85</v>
      </c>
      <c r="R30" s="588">
        <v>80</v>
      </c>
      <c r="S30" s="473"/>
      <c r="T30" s="472"/>
      <c r="U30" s="472"/>
      <c r="V30" s="472"/>
      <c r="W30" s="474">
        <f t="shared" si="9"/>
        <v>84.5</v>
      </c>
      <c r="X30" s="591">
        <f t="shared" si="10"/>
        <v>83.75</v>
      </c>
      <c r="Y30" s="588">
        <v>63</v>
      </c>
      <c r="Z30" s="475">
        <f t="shared" si="2"/>
        <v>77</v>
      </c>
      <c r="AA30" s="378" t="str">
        <f t="shared" si="3"/>
        <v>Menunjukkan penguasaan dalam memahami teks cerita Ramayana Anoman Duta.</v>
      </c>
      <c r="AB30" s="379" t="str">
        <f t="shared" si="4"/>
        <v>Perlu bantuan dalam memahami teks sandiwara dengan memperhatikan unggah-ungguh basa.</v>
      </c>
      <c r="AD30" s="377">
        <f t="shared" si="5"/>
        <v>90</v>
      </c>
      <c r="AE30" s="377">
        <f t="shared" si="6"/>
        <v>80</v>
      </c>
      <c r="AF30" s="377">
        <f t="shared" si="7"/>
        <v>1</v>
      </c>
      <c r="AG30" s="377">
        <f t="shared" si="8"/>
        <v>3</v>
      </c>
    </row>
    <row r="31" spans="1:33" ht="30" customHeight="1" x14ac:dyDescent="0.25">
      <c r="A31" s="261"/>
      <c r="B31" s="373">
        <v>22</v>
      </c>
      <c r="C31" s="124">
        <f>Data!F26</f>
        <v>2080</v>
      </c>
      <c r="D31" s="154" t="str">
        <f>Data!G26</f>
        <v>0091657289</v>
      </c>
      <c r="E31" s="154" t="str">
        <f>Data!H26</f>
        <v>SABRINA OKTAVIANI</v>
      </c>
      <c r="F31" s="586" t="str">
        <f>Data!I26</f>
        <v>P</v>
      </c>
      <c r="G31" s="588">
        <v>90</v>
      </c>
      <c r="H31" s="588">
        <v>91</v>
      </c>
      <c r="I31" s="588">
        <v>76</v>
      </c>
      <c r="J31" s="588">
        <v>78</v>
      </c>
      <c r="K31" s="582"/>
      <c r="L31" s="582"/>
      <c r="M31" s="582"/>
      <c r="N31" s="582"/>
      <c r="O31" s="588">
        <v>95</v>
      </c>
      <c r="P31" s="588">
        <v>76</v>
      </c>
      <c r="Q31" s="588">
        <v>87</v>
      </c>
      <c r="R31" s="588">
        <v>76</v>
      </c>
      <c r="S31" s="473"/>
      <c r="T31" s="472"/>
      <c r="U31" s="472"/>
      <c r="V31" s="472"/>
      <c r="W31" s="474">
        <f t="shared" si="9"/>
        <v>83.75</v>
      </c>
      <c r="X31" s="591">
        <f t="shared" si="10"/>
        <v>83.5</v>
      </c>
      <c r="Y31" s="588">
        <v>68</v>
      </c>
      <c r="Z31" s="475">
        <f t="shared" si="2"/>
        <v>78</v>
      </c>
      <c r="AA31" s="378" t="str">
        <f t="shared" si="3"/>
        <v>Menunjukkan penguasaan dalam menelaah teks piwulang serat Wulangreh pupuh Dhandhanggula,</v>
      </c>
      <c r="AB31" s="379" t="str">
        <f t="shared" si="4"/>
        <v>Perlu bantuan dalam memahami teks sandiwara dengan memperhatikan unggah-ungguh basa.</v>
      </c>
      <c r="AD31" s="377">
        <f t="shared" si="5"/>
        <v>91</v>
      </c>
      <c r="AE31" s="377">
        <f t="shared" si="6"/>
        <v>76</v>
      </c>
      <c r="AF31" s="377">
        <f t="shared" si="7"/>
        <v>2</v>
      </c>
      <c r="AG31" s="377">
        <f t="shared" si="8"/>
        <v>3</v>
      </c>
    </row>
    <row r="32" spans="1:33" s="512" customFormat="1" ht="30" customHeight="1" x14ac:dyDescent="0.25">
      <c r="A32" s="261"/>
      <c r="B32" s="373">
        <v>23</v>
      </c>
      <c r="C32" s="124">
        <f>Data!F27</f>
        <v>2101</v>
      </c>
      <c r="D32" s="154" t="str">
        <f>Data!G27</f>
        <v>0072355816</v>
      </c>
      <c r="E32" s="154" t="str">
        <f>Data!H27</f>
        <v>TRI MULIA SAPUTRA</v>
      </c>
      <c r="F32" s="586" t="str">
        <f>Data!I27</f>
        <v>L</v>
      </c>
      <c r="G32" s="588">
        <v>100</v>
      </c>
      <c r="H32" s="588">
        <v>99</v>
      </c>
      <c r="I32" s="588">
        <v>91</v>
      </c>
      <c r="J32" s="588">
        <v>80</v>
      </c>
      <c r="K32" s="582"/>
      <c r="L32" s="582"/>
      <c r="M32" s="582"/>
      <c r="N32" s="582"/>
      <c r="O32" s="588">
        <v>80</v>
      </c>
      <c r="P32" s="588">
        <v>81</v>
      </c>
      <c r="Q32" s="588">
        <v>94</v>
      </c>
      <c r="R32" s="588">
        <v>91</v>
      </c>
      <c r="S32" s="473"/>
      <c r="T32" s="472"/>
      <c r="U32" s="472"/>
      <c r="V32" s="472"/>
      <c r="W32" s="474">
        <f t="shared" si="9"/>
        <v>92.5</v>
      </c>
      <c r="X32" s="591">
        <f t="shared" si="10"/>
        <v>86.5</v>
      </c>
      <c r="Y32" s="588">
        <v>80</v>
      </c>
      <c r="Z32" s="475">
        <f t="shared" si="2"/>
        <v>86</v>
      </c>
      <c r="AA32" s="378" t="str">
        <f t="shared" si="3"/>
        <v>Menunjukkan penguasaan dalam memahami teks cerita Ramayana Anoman Duta.</v>
      </c>
      <c r="AB32" s="379" t="str">
        <f t="shared" si="4"/>
        <v>Perlu bantuan dalam memahami teks deskriptif tentang upacara adat daerah.</v>
      </c>
      <c r="AD32" s="377">
        <f t="shared" si="5"/>
        <v>100</v>
      </c>
      <c r="AE32" s="377">
        <f t="shared" si="6"/>
        <v>80</v>
      </c>
      <c r="AF32" s="377">
        <f t="shared" si="7"/>
        <v>1</v>
      </c>
      <c r="AG32" s="377">
        <f t="shared" si="8"/>
        <v>4</v>
      </c>
    </row>
    <row r="33" spans="1:33" s="512" customFormat="1" ht="30" customHeight="1" x14ac:dyDescent="0.25">
      <c r="A33" s="261"/>
      <c r="B33" s="373">
        <v>24</v>
      </c>
      <c r="C33" s="124"/>
      <c r="D33" s="154"/>
      <c r="E33" s="154"/>
      <c r="F33" s="154"/>
      <c r="G33" s="501"/>
      <c r="H33" s="501"/>
      <c r="I33" s="477"/>
      <c r="J33" s="477"/>
      <c r="K33" s="477"/>
      <c r="L33" s="477"/>
      <c r="M33" s="477"/>
      <c r="N33" s="477"/>
      <c r="O33" s="502"/>
      <c r="P33" s="501"/>
      <c r="Q33" s="501"/>
      <c r="R33" s="501"/>
      <c r="S33" s="471"/>
      <c r="T33" s="472"/>
      <c r="U33" s="472"/>
      <c r="V33" s="472"/>
      <c r="W33" s="474" t="e">
        <f t="shared" si="9"/>
        <v>#DIV/0!</v>
      </c>
      <c r="X33" s="474" t="e">
        <f t="shared" si="10"/>
        <v>#DIV/0!</v>
      </c>
      <c r="Y33" s="501"/>
      <c r="Z33" s="475" t="str">
        <f t="shared" si="2"/>
        <v/>
      </c>
      <c r="AA33" s="378" t="str">
        <f t="shared" si="3"/>
        <v/>
      </c>
      <c r="AB33" s="379" t="str">
        <f t="shared" si="4"/>
        <v/>
      </c>
      <c r="AD33" s="377">
        <f t="shared" si="5"/>
        <v>0</v>
      </c>
      <c r="AE33" s="377">
        <f t="shared" si="6"/>
        <v>0</v>
      </c>
      <c r="AF33" s="377" t="e">
        <f t="shared" si="7"/>
        <v>#N/A</v>
      </c>
      <c r="AG33" s="377" t="e">
        <f t="shared" si="8"/>
        <v>#N/A</v>
      </c>
    </row>
    <row r="34" spans="1:33" s="512" customFormat="1" ht="30" customHeight="1" x14ac:dyDescent="0.25">
      <c r="A34" s="261"/>
      <c r="B34" s="373">
        <v>25</v>
      </c>
      <c r="C34" s="124"/>
      <c r="D34" s="154"/>
      <c r="E34" s="154"/>
      <c r="F34" s="154"/>
      <c r="G34" s="471"/>
      <c r="H34" s="471"/>
      <c r="I34" s="472"/>
      <c r="J34" s="472"/>
      <c r="K34" s="472"/>
      <c r="L34" s="472"/>
      <c r="M34" s="472"/>
      <c r="N34" s="472"/>
      <c r="O34" s="473"/>
      <c r="P34" s="471"/>
      <c r="Q34" s="471"/>
      <c r="R34" s="471"/>
      <c r="S34" s="471"/>
      <c r="T34" s="472"/>
      <c r="U34" s="472"/>
      <c r="V34" s="472"/>
      <c r="W34" s="474" t="e">
        <f t="shared" si="9"/>
        <v>#DIV/0!</v>
      </c>
      <c r="X34" s="474" t="e">
        <f t="shared" si="10"/>
        <v>#DIV/0!</v>
      </c>
      <c r="Y34" s="471"/>
      <c r="Z34" s="475" t="str">
        <f t="shared" si="2"/>
        <v/>
      </c>
      <c r="AA34" s="378" t="str">
        <f t="shared" si="3"/>
        <v/>
      </c>
      <c r="AB34" s="379" t="str">
        <f t="shared" si="4"/>
        <v/>
      </c>
      <c r="AD34" s="377">
        <f t="shared" si="5"/>
        <v>0</v>
      </c>
      <c r="AE34" s="377">
        <f t="shared" si="6"/>
        <v>0</v>
      </c>
      <c r="AF34" s="377" t="e">
        <f t="shared" si="7"/>
        <v>#N/A</v>
      </c>
      <c r="AG34" s="377" t="e">
        <f t="shared" si="8"/>
        <v>#N/A</v>
      </c>
    </row>
    <row r="35" spans="1:33" s="512" customFormat="1" ht="30" customHeight="1" x14ac:dyDescent="0.25">
      <c r="A35" s="261"/>
      <c r="B35" s="373">
        <v>26</v>
      </c>
      <c r="C35" s="124"/>
      <c r="D35" s="154"/>
      <c r="E35" s="154"/>
      <c r="F35" s="154"/>
      <c r="G35" s="471"/>
      <c r="H35" s="471"/>
      <c r="I35" s="472"/>
      <c r="J35" s="472"/>
      <c r="K35" s="472"/>
      <c r="L35" s="472"/>
      <c r="M35" s="472"/>
      <c r="N35" s="472"/>
      <c r="O35" s="473"/>
      <c r="P35" s="471"/>
      <c r="Q35" s="471"/>
      <c r="R35" s="471"/>
      <c r="S35" s="471"/>
      <c r="T35" s="472"/>
      <c r="U35" s="472"/>
      <c r="V35" s="472"/>
      <c r="W35" s="474" t="e">
        <f t="shared" si="9"/>
        <v>#DIV/0!</v>
      </c>
      <c r="X35" s="474" t="e">
        <f t="shared" si="10"/>
        <v>#DIV/0!</v>
      </c>
      <c r="Y35" s="471"/>
      <c r="Z35" s="475" t="str">
        <f t="shared" si="2"/>
        <v/>
      </c>
      <c r="AA35" s="378" t="str">
        <f t="shared" si="3"/>
        <v/>
      </c>
      <c r="AB35" s="379" t="str">
        <f t="shared" si="4"/>
        <v/>
      </c>
      <c r="AD35" s="377">
        <f t="shared" si="5"/>
        <v>0</v>
      </c>
      <c r="AE35" s="377">
        <f t="shared" si="6"/>
        <v>0</v>
      </c>
      <c r="AF35" s="377" t="e">
        <f t="shared" si="7"/>
        <v>#N/A</v>
      </c>
      <c r="AG35" s="377" t="e">
        <f t="shared" si="8"/>
        <v>#N/A</v>
      </c>
    </row>
    <row r="36" spans="1:33" s="512" customFormat="1" ht="30" customHeight="1" x14ac:dyDescent="0.25">
      <c r="A36" s="261"/>
      <c r="B36" s="373">
        <v>27</v>
      </c>
      <c r="C36" s="124"/>
      <c r="D36" s="154"/>
      <c r="E36" s="154"/>
      <c r="F36" s="154"/>
      <c r="G36" s="471"/>
      <c r="H36" s="471"/>
      <c r="I36" s="472"/>
      <c r="J36" s="472"/>
      <c r="K36" s="472"/>
      <c r="L36" s="472"/>
      <c r="M36" s="472"/>
      <c r="N36" s="472"/>
      <c r="O36" s="473"/>
      <c r="P36" s="471"/>
      <c r="Q36" s="471"/>
      <c r="R36" s="471"/>
      <c r="S36" s="471"/>
      <c r="T36" s="472"/>
      <c r="U36" s="472"/>
      <c r="V36" s="472"/>
      <c r="W36" s="474" t="e">
        <f t="shared" si="9"/>
        <v>#DIV/0!</v>
      </c>
      <c r="X36" s="474" t="e">
        <f t="shared" si="10"/>
        <v>#DIV/0!</v>
      </c>
      <c r="Y36" s="471"/>
      <c r="Z36" s="475" t="str">
        <f t="shared" si="2"/>
        <v/>
      </c>
      <c r="AA36" s="378" t="str">
        <f t="shared" si="3"/>
        <v/>
      </c>
      <c r="AB36" s="379" t="str">
        <f t="shared" si="4"/>
        <v/>
      </c>
      <c r="AD36" s="377">
        <f t="shared" si="5"/>
        <v>0</v>
      </c>
      <c r="AE36" s="377">
        <f t="shared" si="6"/>
        <v>0</v>
      </c>
      <c r="AF36" s="377" t="e">
        <f t="shared" si="7"/>
        <v>#N/A</v>
      </c>
      <c r="AG36" s="377" t="e">
        <f t="shared" si="8"/>
        <v>#N/A</v>
      </c>
    </row>
    <row r="37" spans="1:33" s="512" customFormat="1" ht="30" customHeight="1" x14ac:dyDescent="0.25">
      <c r="A37" s="261"/>
      <c r="B37" s="373">
        <v>28</v>
      </c>
      <c r="C37" s="124"/>
      <c r="D37" s="154"/>
      <c r="E37" s="154"/>
      <c r="F37" s="154"/>
      <c r="G37" s="472"/>
      <c r="H37" s="472"/>
      <c r="I37" s="472"/>
      <c r="J37" s="472"/>
      <c r="K37" s="472"/>
      <c r="L37" s="472"/>
      <c r="M37" s="472"/>
      <c r="N37" s="472"/>
      <c r="O37" s="476"/>
      <c r="P37" s="477"/>
      <c r="Q37" s="477"/>
      <c r="R37" s="477"/>
      <c r="S37" s="477"/>
      <c r="T37" s="477"/>
      <c r="U37" s="477"/>
      <c r="V37" s="477"/>
      <c r="W37" s="478" t="e">
        <f t="shared" si="9"/>
        <v>#DIV/0!</v>
      </c>
      <c r="X37" s="478" t="e">
        <f t="shared" si="10"/>
        <v>#DIV/0!</v>
      </c>
      <c r="Y37" s="479"/>
      <c r="Z37" s="475" t="str">
        <f t="shared" si="2"/>
        <v/>
      </c>
      <c r="AA37" s="378" t="str">
        <f t="shared" si="3"/>
        <v/>
      </c>
      <c r="AB37" s="379" t="str">
        <f t="shared" si="4"/>
        <v/>
      </c>
      <c r="AD37" s="377">
        <f t="shared" si="5"/>
        <v>0</v>
      </c>
      <c r="AE37" s="377">
        <f t="shared" si="6"/>
        <v>0</v>
      </c>
      <c r="AF37" s="377" t="e">
        <f t="shared" si="7"/>
        <v>#N/A</v>
      </c>
      <c r="AG37" s="377" t="e">
        <f t="shared" si="8"/>
        <v>#N/A</v>
      </c>
    </row>
    <row r="38" spans="1:33" s="512" customFormat="1" ht="30" customHeight="1" x14ac:dyDescent="0.25">
      <c r="A38" s="261"/>
      <c r="B38" s="373">
        <v>29</v>
      </c>
      <c r="C38" s="124"/>
      <c r="D38" s="154"/>
      <c r="E38" s="154"/>
      <c r="F38" s="154"/>
      <c r="G38" s="472"/>
      <c r="H38" s="472"/>
      <c r="I38" s="472"/>
      <c r="J38" s="472"/>
      <c r="K38" s="472"/>
      <c r="L38" s="472"/>
      <c r="M38" s="472"/>
      <c r="N38" s="472"/>
      <c r="O38" s="480"/>
      <c r="P38" s="472"/>
      <c r="Q38" s="472"/>
      <c r="R38" s="472"/>
      <c r="S38" s="472"/>
      <c r="T38" s="472"/>
      <c r="U38" s="472"/>
      <c r="V38" s="472"/>
      <c r="W38" s="478" t="e">
        <f t="shared" si="9"/>
        <v>#DIV/0!</v>
      </c>
      <c r="X38" s="478" t="e">
        <f t="shared" si="10"/>
        <v>#DIV/0!</v>
      </c>
      <c r="Y38" s="479"/>
      <c r="Z38" s="475" t="str">
        <f t="shared" si="2"/>
        <v/>
      </c>
      <c r="AA38" s="378" t="str">
        <f t="shared" si="3"/>
        <v/>
      </c>
      <c r="AB38" s="379" t="str">
        <f t="shared" si="4"/>
        <v/>
      </c>
      <c r="AD38" s="377">
        <f t="shared" si="5"/>
        <v>0</v>
      </c>
      <c r="AE38" s="377">
        <f t="shared" si="6"/>
        <v>0</v>
      </c>
      <c r="AF38" s="377" t="e">
        <f t="shared" si="7"/>
        <v>#N/A</v>
      </c>
      <c r="AG38" s="377" t="e">
        <f t="shared" si="8"/>
        <v>#N/A</v>
      </c>
    </row>
    <row r="39" spans="1:33" s="512" customFormat="1" ht="30" customHeight="1" x14ac:dyDescent="0.25">
      <c r="A39" s="261"/>
      <c r="B39" s="373">
        <v>30</v>
      </c>
      <c r="C39" s="124"/>
      <c r="D39" s="154"/>
      <c r="E39" s="154"/>
      <c r="F39" s="154"/>
      <c r="G39" s="472"/>
      <c r="H39" s="472"/>
      <c r="I39" s="472"/>
      <c r="J39" s="472"/>
      <c r="K39" s="472"/>
      <c r="L39" s="472"/>
      <c r="M39" s="472"/>
      <c r="N39" s="472"/>
      <c r="O39" s="480"/>
      <c r="P39" s="472"/>
      <c r="Q39" s="472"/>
      <c r="R39" s="472"/>
      <c r="S39" s="472"/>
      <c r="T39" s="472"/>
      <c r="U39" s="472"/>
      <c r="V39" s="472"/>
      <c r="W39" s="478" t="e">
        <f t="shared" si="9"/>
        <v>#DIV/0!</v>
      </c>
      <c r="X39" s="478" t="e">
        <f t="shared" si="10"/>
        <v>#DIV/0!</v>
      </c>
      <c r="Y39" s="479"/>
      <c r="Z39" s="475" t="str">
        <f t="shared" si="2"/>
        <v/>
      </c>
      <c r="AA39" s="378" t="str">
        <f t="shared" si="3"/>
        <v/>
      </c>
      <c r="AB39" s="379" t="str">
        <f t="shared" si="4"/>
        <v/>
      </c>
      <c r="AD39" s="377">
        <f t="shared" si="5"/>
        <v>0</v>
      </c>
      <c r="AE39" s="377">
        <f t="shared" si="6"/>
        <v>0</v>
      </c>
      <c r="AF39" s="377" t="e">
        <f t="shared" si="7"/>
        <v>#N/A</v>
      </c>
      <c r="AG39" s="377" t="e">
        <f t="shared" si="8"/>
        <v>#N/A</v>
      </c>
    </row>
    <row r="40" spans="1:33" s="512" customFormat="1" ht="30" customHeight="1" x14ac:dyDescent="0.25">
      <c r="A40" s="261"/>
      <c r="B40" s="373">
        <v>31</v>
      </c>
      <c r="C40" s="124"/>
      <c r="D40" s="154"/>
      <c r="E40" s="154"/>
      <c r="F40" s="154"/>
      <c r="G40" s="472"/>
      <c r="H40" s="472"/>
      <c r="I40" s="472"/>
      <c r="J40" s="472"/>
      <c r="K40" s="472"/>
      <c r="L40" s="472"/>
      <c r="M40" s="472"/>
      <c r="N40" s="472"/>
      <c r="O40" s="480"/>
      <c r="P40" s="472"/>
      <c r="Q40" s="472"/>
      <c r="R40" s="472"/>
      <c r="S40" s="472"/>
      <c r="T40" s="472"/>
      <c r="U40" s="472"/>
      <c r="V40" s="472"/>
      <c r="W40" s="478" t="e">
        <f t="shared" si="9"/>
        <v>#DIV/0!</v>
      </c>
      <c r="X40" s="478" t="e">
        <f t="shared" si="10"/>
        <v>#DIV/0!</v>
      </c>
      <c r="Y40" s="479"/>
      <c r="Z40" s="475" t="str">
        <f t="shared" si="2"/>
        <v/>
      </c>
      <c r="AA40" s="378" t="str">
        <f t="shared" si="3"/>
        <v/>
      </c>
      <c r="AB40" s="379" t="str">
        <f t="shared" si="4"/>
        <v/>
      </c>
      <c r="AD40" s="377">
        <f t="shared" si="5"/>
        <v>0</v>
      </c>
      <c r="AE40" s="377">
        <f t="shared" si="6"/>
        <v>0</v>
      </c>
      <c r="AF40" s="377" t="e">
        <f t="shared" si="7"/>
        <v>#N/A</v>
      </c>
      <c r="AG40" s="377" t="e">
        <f t="shared" si="8"/>
        <v>#N/A</v>
      </c>
    </row>
    <row r="41" spans="1:33" s="512" customFormat="1" ht="30" customHeight="1" x14ac:dyDescent="0.25">
      <c r="A41" s="261"/>
      <c r="B41" s="373">
        <v>32</v>
      </c>
      <c r="C41" s="351"/>
      <c r="D41" s="374"/>
      <c r="E41" s="374"/>
      <c r="F41" s="351"/>
      <c r="G41" s="481"/>
      <c r="H41" s="472"/>
      <c r="I41" s="472"/>
      <c r="J41" s="472"/>
      <c r="K41" s="472"/>
      <c r="L41" s="472"/>
      <c r="M41" s="472"/>
      <c r="N41" s="472"/>
      <c r="O41" s="480"/>
      <c r="P41" s="472"/>
      <c r="Q41" s="472"/>
      <c r="R41" s="472"/>
      <c r="S41" s="472"/>
      <c r="T41" s="472"/>
      <c r="U41" s="472"/>
      <c r="V41" s="472"/>
      <c r="W41" s="478" t="e">
        <f t="shared" si="9"/>
        <v>#DIV/0!</v>
      </c>
      <c r="X41" s="478" t="e">
        <f t="shared" si="10"/>
        <v>#DIV/0!</v>
      </c>
      <c r="Y41" s="479"/>
      <c r="Z41" s="475" t="str">
        <f t="shared" si="2"/>
        <v/>
      </c>
      <c r="AA41" s="378" t="str">
        <f t="shared" si="3"/>
        <v/>
      </c>
      <c r="AB41" s="379" t="str">
        <f t="shared" si="4"/>
        <v/>
      </c>
      <c r="AD41" s="377">
        <f t="shared" si="5"/>
        <v>0</v>
      </c>
      <c r="AE41" s="377">
        <f t="shared" si="6"/>
        <v>0</v>
      </c>
      <c r="AF41" s="377" t="e">
        <f t="shared" si="7"/>
        <v>#N/A</v>
      </c>
      <c r="AG41" s="377" t="e">
        <f t="shared" si="8"/>
        <v>#N/A</v>
      </c>
    </row>
    <row r="42" spans="1:33" s="512" customFormat="1" ht="30" customHeight="1" x14ac:dyDescent="0.25">
      <c r="A42" s="261"/>
      <c r="B42" s="373">
        <v>33</v>
      </c>
      <c r="C42" s="351"/>
      <c r="D42" s="154"/>
      <c r="E42" s="154"/>
      <c r="F42" s="351"/>
      <c r="G42" s="481"/>
      <c r="H42" s="472"/>
      <c r="I42" s="472"/>
      <c r="J42" s="472"/>
      <c r="K42" s="472"/>
      <c r="L42" s="472"/>
      <c r="M42" s="472"/>
      <c r="N42" s="472"/>
      <c r="O42" s="480"/>
      <c r="P42" s="472"/>
      <c r="Q42" s="472"/>
      <c r="R42" s="472"/>
      <c r="S42" s="472"/>
      <c r="T42" s="472"/>
      <c r="U42" s="472"/>
      <c r="V42" s="472"/>
      <c r="W42" s="478" t="e">
        <f t="shared" si="9"/>
        <v>#DIV/0!</v>
      </c>
      <c r="X42" s="478" t="e">
        <f t="shared" si="10"/>
        <v>#DIV/0!</v>
      </c>
      <c r="Y42" s="479"/>
      <c r="Z42" s="475" t="str">
        <f t="shared" si="2"/>
        <v/>
      </c>
      <c r="AA42" s="378" t="str">
        <f t="shared" si="3"/>
        <v/>
      </c>
      <c r="AB42" s="379" t="str">
        <f t="shared" si="4"/>
        <v/>
      </c>
      <c r="AD42" s="377">
        <f t="shared" si="5"/>
        <v>0</v>
      </c>
      <c r="AE42" s="377">
        <f t="shared" si="6"/>
        <v>0</v>
      </c>
      <c r="AF42" s="377" t="e">
        <f t="shared" si="7"/>
        <v>#N/A</v>
      </c>
      <c r="AG42" s="377" t="e">
        <f t="shared" si="8"/>
        <v>#N/A</v>
      </c>
    </row>
    <row r="43" spans="1:33" s="512" customFormat="1" ht="30" customHeight="1" x14ac:dyDescent="0.25">
      <c r="A43" s="261"/>
      <c r="B43" s="373">
        <v>34</v>
      </c>
      <c r="C43" s="351"/>
      <c r="D43" s="154"/>
      <c r="E43" s="154"/>
      <c r="F43" s="351"/>
      <c r="G43" s="481"/>
      <c r="H43" s="472"/>
      <c r="I43" s="472"/>
      <c r="J43" s="472"/>
      <c r="K43" s="472"/>
      <c r="L43" s="472"/>
      <c r="M43" s="472"/>
      <c r="N43" s="472"/>
      <c r="O43" s="480"/>
      <c r="P43" s="472"/>
      <c r="Q43" s="472"/>
      <c r="R43" s="472"/>
      <c r="S43" s="472"/>
      <c r="T43" s="472"/>
      <c r="U43" s="472"/>
      <c r="V43" s="472"/>
      <c r="W43" s="478" t="e">
        <f t="shared" si="9"/>
        <v>#DIV/0!</v>
      </c>
      <c r="X43" s="478" t="e">
        <f t="shared" si="10"/>
        <v>#DIV/0!</v>
      </c>
      <c r="Y43" s="479"/>
      <c r="Z43" s="475" t="str">
        <f t="shared" si="2"/>
        <v/>
      </c>
      <c r="AA43" s="378" t="str">
        <f t="shared" si="3"/>
        <v/>
      </c>
      <c r="AB43" s="379" t="str">
        <f t="shared" si="4"/>
        <v/>
      </c>
      <c r="AD43" s="377">
        <f t="shared" si="5"/>
        <v>0</v>
      </c>
      <c r="AE43" s="377">
        <f t="shared" si="6"/>
        <v>0</v>
      </c>
      <c r="AF43" s="377" t="e">
        <f t="shared" si="7"/>
        <v>#N/A</v>
      </c>
      <c r="AG43" s="377" t="e">
        <f t="shared" si="8"/>
        <v>#N/A</v>
      </c>
    </row>
    <row r="44" spans="1:33" s="512" customFormat="1" ht="30" customHeight="1" x14ac:dyDescent="0.25">
      <c r="A44" s="261"/>
      <c r="B44" s="373">
        <v>35</v>
      </c>
      <c r="C44" s="351"/>
      <c r="D44" s="154"/>
      <c r="E44" s="154"/>
      <c r="F44" s="351"/>
      <c r="G44" s="481"/>
      <c r="H44" s="472"/>
      <c r="I44" s="472"/>
      <c r="J44" s="472"/>
      <c r="K44" s="472"/>
      <c r="L44" s="472"/>
      <c r="M44" s="472"/>
      <c r="N44" s="472"/>
      <c r="O44" s="480"/>
      <c r="P44" s="472"/>
      <c r="Q44" s="472"/>
      <c r="R44" s="472"/>
      <c r="S44" s="472"/>
      <c r="T44" s="472"/>
      <c r="U44" s="472"/>
      <c r="V44" s="472"/>
      <c r="W44" s="478" t="e">
        <f t="shared" si="9"/>
        <v>#DIV/0!</v>
      </c>
      <c r="X44" s="478" t="e">
        <f t="shared" si="10"/>
        <v>#DIV/0!</v>
      </c>
      <c r="Y44" s="479"/>
      <c r="Z44" s="475" t="str">
        <f t="shared" si="2"/>
        <v/>
      </c>
      <c r="AA44" s="378" t="str">
        <f t="shared" si="3"/>
        <v/>
      </c>
      <c r="AB44" s="379" t="str">
        <f t="shared" si="4"/>
        <v/>
      </c>
      <c r="AD44" s="377">
        <f t="shared" si="5"/>
        <v>0</v>
      </c>
      <c r="AE44" s="377">
        <f t="shared" si="6"/>
        <v>0</v>
      </c>
      <c r="AF44" s="377" t="e">
        <f t="shared" si="7"/>
        <v>#N/A</v>
      </c>
      <c r="AG44" s="377" t="e">
        <f t="shared" si="8"/>
        <v>#N/A</v>
      </c>
    </row>
    <row r="45" spans="1:33" s="512" customFormat="1" ht="30" customHeight="1" x14ac:dyDescent="0.25">
      <c r="A45" s="261"/>
      <c r="B45" s="373">
        <v>36</v>
      </c>
      <c r="C45" s="351"/>
      <c r="D45" s="154"/>
      <c r="E45" s="154"/>
      <c r="F45" s="351"/>
      <c r="G45" s="481"/>
      <c r="H45" s="472"/>
      <c r="I45" s="472"/>
      <c r="J45" s="472"/>
      <c r="K45" s="472"/>
      <c r="L45" s="472"/>
      <c r="M45" s="472"/>
      <c r="N45" s="472"/>
      <c r="O45" s="480"/>
      <c r="P45" s="472"/>
      <c r="Q45" s="472"/>
      <c r="R45" s="472"/>
      <c r="S45" s="472"/>
      <c r="T45" s="472"/>
      <c r="U45" s="472"/>
      <c r="V45" s="472"/>
      <c r="W45" s="478" t="e">
        <f t="shared" si="9"/>
        <v>#DIV/0!</v>
      </c>
      <c r="X45" s="478" t="e">
        <f t="shared" si="10"/>
        <v>#DIV/0!</v>
      </c>
      <c r="Y45" s="479"/>
      <c r="Z45" s="475" t="str">
        <f t="shared" si="2"/>
        <v/>
      </c>
      <c r="AA45" s="378" t="str">
        <f t="shared" si="3"/>
        <v/>
      </c>
      <c r="AB45" s="379" t="str">
        <f t="shared" si="4"/>
        <v/>
      </c>
      <c r="AD45" s="377">
        <f t="shared" si="5"/>
        <v>0</v>
      </c>
      <c r="AE45" s="377">
        <f t="shared" si="6"/>
        <v>0</v>
      </c>
      <c r="AF45" s="377" t="e">
        <f t="shared" si="7"/>
        <v>#N/A</v>
      </c>
      <c r="AG45" s="377" t="e">
        <f t="shared" si="8"/>
        <v>#N/A</v>
      </c>
    </row>
    <row r="46" spans="1:33" s="512" customFormat="1" ht="30" customHeight="1" x14ac:dyDescent="0.25">
      <c r="A46" s="261"/>
      <c r="B46" s="373">
        <v>37</v>
      </c>
      <c r="C46" s="351"/>
      <c r="D46" s="154"/>
      <c r="E46" s="154"/>
      <c r="F46" s="351"/>
      <c r="G46" s="481"/>
      <c r="H46" s="472"/>
      <c r="I46" s="472"/>
      <c r="J46" s="472"/>
      <c r="K46" s="472"/>
      <c r="L46" s="472"/>
      <c r="M46" s="472"/>
      <c r="N46" s="472"/>
      <c r="O46" s="480"/>
      <c r="P46" s="472"/>
      <c r="Q46" s="472"/>
      <c r="R46" s="472"/>
      <c r="S46" s="472"/>
      <c r="T46" s="472"/>
      <c r="U46" s="472"/>
      <c r="V46" s="472"/>
      <c r="W46" s="478" t="e">
        <f t="shared" si="9"/>
        <v>#DIV/0!</v>
      </c>
      <c r="X46" s="478" t="e">
        <f t="shared" si="10"/>
        <v>#DIV/0!</v>
      </c>
      <c r="Y46" s="479"/>
      <c r="Z46" s="475" t="str">
        <f t="shared" si="2"/>
        <v/>
      </c>
      <c r="AA46" s="378" t="str">
        <f t="shared" si="3"/>
        <v/>
      </c>
      <c r="AB46" s="379" t="str">
        <f t="shared" si="4"/>
        <v/>
      </c>
      <c r="AD46" s="377">
        <f t="shared" si="5"/>
        <v>0</v>
      </c>
      <c r="AE46" s="377">
        <f t="shared" si="6"/>
        <v>0</v>
      </c>
      <c r="AF46" s="377" t="e">
        <f t="shared" si="7"/>
        <v>#N/A</v>
      </c>
      <c r="AG46" s="377" t="e">
        <f t="shared" si="8"/>
        <v>#N/A</v>
      </c>
    </row>
    <row r="47" spans="1:33" s="512" customFormat="1" ht="30" customHeight="1" x14ac:dyDescent="0.25">
      <c r="A47" s="261"/>
      <c r="B47" s="373">
        <v>38</v>
      </c>
      <c r="C47" s="351"/>
      <c r="D47" s="154"/>
      <c r="E47" s="154"/>
      <c r="F47" s="351"/>
      <c r="G47" s="481"/>
      <c r="H47" s="472"/>
      <c r="I47" s="472"/>
      <c r="J47" s="472"/>
      <c r="K47" s="472"/>
      <c r="L47" s="472"/>
      <c r="M47" s="472"/>
      <c r="N47" s="472"/>
      <c r="O47" s="480"/>
      <c r="P47" s="472"/>
      <c r="Q47" s="472"/>
      <c r="R47" s="472"/>
      <c r="S47" s="472"/>
      <c r="T47" s="472"/>
      <c r="U47" s="472"/>
      <c r="V47" s="472"/>
      <c r="W47" s="478" t="e">
        <f t="shared" si="9"/>
        <v>#DIV/0!</v>
      </c>
      <c r="X47" s="478" t="e">
        <f t="shared" si="10"/>
        <v>#DIV/0!</v>
      </c>
      <c r="Y47" s="479"/>
      <c r="Z47" s="475" t="str">
        <f t="shared" si="2"/>
        <v/>
      </c>
      <c r="AA47" s="378" t="str">
        <f t="shared" si="3"/>
        <v/>
      </c>
      <c r="AB47" s="379" t="str">
        <f t="shared" si="4"/>
        <v/>
      </c>
      <c r="AD47" s="377">
        <f t="shared" si="5"/>
        <v>0</v>
      </c>
      <c r="AE47" s="377">
        <f t="shared" si="6"/>
        <v>0</v>
      </c>
      <c r="AF47" s="377" t="e">
        <f t="shared" si="7"/>
        <v>#N/A</v>
      </c>
      <c r="AG47" s="377" t="e">
        <f t="shared" si="8"/>
        <v>#N/A</v>
      </c>
    </row>
    <row r="48" spans="1:33" s="512" customFormat="1" ht="30" customHeight="1" x14ac:dyDescent="0.25">
      <c r="A48" s="261"/>
      <c r="B48" s="373">
        <v>39</v>
      </c>
      <c r="C48" s="351"/>
      <c r="D48" s="154"/>
      <c r="E48" s="154"/>
      <c r="F48" s="351"/>
      <c r="G48" s="481"/>
      <c r="H48" s="472"/>
      <c r="I48" s="472"/>
      <c r="J48" s="472"/>
      <c r="K48" s="472"/>
      <c r="L48" s="472"/>
      <c r="M48" s="472"/>
      <c r="N48" s="472"/>
      <c r="O48" s="480"/>
      <c r="P48" s="472"/>
      <c r="Q48" s="472"/>
      <c r="R48" s="472"/>
      <c r="S48" s="472"/>
      <c r="T48" s="472"/>
      <c r="U48" s="472"/>
      <c r="V48" s="472"/>
      <c r="W48" s="478" t="e">
        <f t="shared" si="9"/>
        <v>#DIV/0!</v>
      </c>
      <c r="X48" s="478" t="e">
        <f t="shared" si="10"/>
        <v>#DIV/0!</v>
      </c>
      <c r="Y48" s="479"/>
      <c r="Z48" s="475" t="str">
        <f t="shared" si="2"/>
        <v/>
      </c>
      <c r="AA48" s="378" t="str">
        <f t="shared" si="3"/>
        <v/>
      </c>
      <c r="AB48" s="379" t="str">
        <f t="shared" si="4"/>
        <v/>
      </c>
      <c r="AD48" s="377">
        <f t="shared" si="5"/>
        <v>0</v>
      </c>
      <c r="AE48" s="377">
        <f t="shared" si="6"/>
        <v>0</v>
      </c>
      <c r="AF48" s="377" t="e">
        <f t="shared" si="7"/>
        <v>#N/A</v>
      </c>
      <c r="AG48" s="377" t="e">
        <f t="shared" si="8"/>
        <v>#N/A</v>
      </c>
    </row>
    <row r="49" spans="1:33" s="512" customFormat="1" ht="30" customHeight="1" x14ac:dyDescent="0.25">
      <c r="A49" s="261"/>
      <c r="B49" s="373">
        <v>40</v>
      </c>
      <c r="C49" s="351"/>
      <c r="D49" s="154"/>
      <c r="E49" s="154"/>
      <c r="F49" s="351"/>
      <c r="G49" s="481"/>
      <c r="H49" s="472"/>
      <c r="I49" s="472"/>
      <c r="J49" s="472"/>
      <c r="K49" s="472"/>
      <c r="L49" s="472"/>
      <c r="M49" s="472"/>
      <c r="N49" s="472"/>
      <c r="O49" s="480"/>
      <c r="P49" s="472"/>
      <c r="Q49" s="472"/>
      <c r="R49" s="472"/>
      <c r="S49" s="472"/>
      <c r="T49" s="472"/>
      <c r="U49" s="472"/>
      <c r="V49" s="472"/>
      <c r="W49" s="478" t="e">
        <f t="shared" si="9"/>
        <v>#DIV/0!</v>
      </c>
      <c r="X49" s="478" t="e">
        <f t="shared" si="10"/>
        <v>#DIV/0!</v>
      </c>
      <c r="Y49" s="479"/>
      <c r="Z49" s="475" t="str">
        <f t="shared" si="2"/>
        <v/>
      </c>
      <c r="AA49" s="378" t="str">
        <f t="shared" si="3"/>
        <v/>
      </c>
      <c r="AB49" s="379" t="str">
        <f t="shared" si="4"/>
        <v/>
      </c>
      <c r="AD49" s="377">
        <f t="shared" si="5"/>
        <v>0</v>
      </c>
      <c r="AE49" s="377">
        <f t="shared" si="6"/>
        <v>0</v>
      </c>
      <c r="AF49" s="377" t="e">
        <f t="shared" si="7"/>
        <v>#N/A</v>
      </c>
      <c r="AG49" s="377" t="e">
        <f t="shared" si="8"/>
        <v>#N/A</v>
      </c>
    </row>
    <row r="50" spans="1:33" s="512" customFormat="1" ht="30" customHeight="1" x14ac:dyDescent="0.25">
      <c r="A50" s="261"/>
      <c r="B50" s="373">
        <v>41</v>
      </c>
      <c r="C50" s="351"/>
      <c r="D50" s="154"/>
      <c r="E50" s="154"/>
      <c r="F50" s="351"/>
      <c r="G50" s="481"/>
      <c r="H50" s="472"/>
      <c r="I50" s="472"/>
      <c r="J50" s="472"/>
      <c r="K50" s="472"/>
      <c r="L50" s="472"/>
      <c r="M50" s="472"/>
      <c r="N50" s="472"/>
      <c r="O50" s="480"/>
      <c r="P50" s="472"/>
      <c r="Q50" s="472"/>
      <c r="R50" s="472"/>
      <c r="S50" s="472"/>
      <c r="T50" s="472"/>
      <c r="U50" s="472"/>
      <c r="V50" s="472"/>
      <c r="W50" s="478" t="e">
        <f t="shared" si="9"/>
        <v>#DIV/0!</v>
      </c>
      <c r="X50" s="478" t="e">
        <f t="shared" si="10"/>
        <v>#DIV/0!</v>
      </c>
      <c r="Y50" s="479"/>
      <c r="Z50" s="475" t="str">
        <f t="shared" si="2"/>
        <v/>
      </c>
      <c r="AA50" s="378" t="str">
        <f t="shared" si="3"/>
        <v/>
      </c>
      <c r="AB50" s="379" t="str">
        <f t="shared" si="4"/>
        <v/>
      </c>
      <c r="AD50" s="377">
        <f t="shared" si="5"/>
        <v>0</v>
      </c>
      <c r="AE50" s="377">
        <f t="shared" si="6"/>
        <v>0</v>
      </c>
      <c r="AF50" s="377" t="e">
        <f t="shared" si="7"/>
        <v>#N/A</v>
      </c>
      <c r="AG50" s="377" t="e">
        <f t="shared" si="8"/>
        <v>#N/A</v>
      </c>
    </row>
    <row r="51" spans="1:33" s="512" customFormat="1" ht="30" customHeight="1" x14ac:dyDescent="0.25">
      <c r="A51" s="261"/>
      <c r="B51" s="373">
        <v>42</v>
      </c>
      <c r="C51" s="351"/>
      <c r="D51" s="312"/>
      <c r="E51" s="312"/>
      <c r="F51" s="124"/>
      <c r="G51" s="472"/>
      <c r="H51" s="472"/>
      <c r="I51" s="472"/>
      <c r="J51" s="472"/>
      <c r="K51" s="472"/>
      <c r="L51" s="472"/>
      <c r="M51" s="472"/>
      <c r="N51" s="472"/>
      <c r="O51" s="472"/>
      <c r="P51" s="472"/>
      <c r="Q51" s="472"/>
      <c r="R51" s="472"/>
      <c r="S51" s="472"/>
      <c r="T51" s="472"/>
      <c r="U51" s="472"/>
      <c r="V51" s="472"/>
      <c r="W51" s="478" t="e">
        <f t="shared" si="9"/>
        <v>#DIV/0!</v>
      </c>
      <c r="X51" s="478" t="e">
        <f t="shared" si="10"/>
        <v>#DIV/0!</v>
      </c>
      <c r="Y51" s="479"/>
      <c r="Z51" s="475" t="str">
        <f t="shared" si="2"/>
        <v/>
      </c>
      <c r="AA51" s="483" t="str">
        <f t="shared" si="3"/>
        <v/>
      </c>
      <c r="AB51" s="379" t="str">
        <f t="shared" si="4"/>
        <v/>
      </c>
      <c r="AD51" s="377">
        <f t="shared" si="5"/>
        <v>0</v>
      </c>
      <c r="AE51" s="377">
        <f t="shared" si="6"/>
        <v>0</v>
      </c>
      <c r="AF51" s="377" t="e">
        <f t="shared" si="7"/>
        <v>#N/A</v>
      </c>
      <c r="AG51" s="377" t="e">
        <f t="shared" si="8"/>
        <v>#N/A</v>
      </c>
    </row>
    <row r="52" spans="1:33" s="512" customFormat="1" ht="30" customHeight="1" x14ac:dyDescent="0.25">
      <c r="A52" s="261"/>
      <c r="B52" s="92"/>
      <c r="C52" s="137"/>
      <c r="D52" s="137"/>
      <c r="E52" s="461"/>
      <c r="F52" s="137"/>
      <c r="G52" s="462"/>
      <c r="H52" s="462"/>
      <c r="I52" s="462"/>
      <c r="J52" s="462"/>
      <c r="K52" s="462"/>
      <c r="L52" s="462"/>
      <c r="M52" s="462"/>
      <c r="N52" s="462"/>
      <c r="O52" s="462"/>
      <c r="P52" s="462"/>
      <c r="Q52" s="462"/>
      <c r="R52" s="462"/>
      <c r="S52" s="462"/>
      <c r="T52" s="462"/>
      <c r="U52" s="462"/>
      <c r="V52" s="462"/>
      <c r="W52" s="463"/>
      <c r="X52" s="463"/>
      <c r="Y52" s="464"/>
      <c r="Z52" s="465"/>
      <c r="AB52" s="331"/>
      <c r="AD52" s="376"/>
      <c r="AE52" s="376"/>
      <c r="AF52" s="376"/>
      <c r="AG52" s="376"/>
    </row>
    <row r="53" spans="1:33" x14ac:dyDescent="0.25">
      <c r="A53" s="261"/>
      <c r="B53" s="247"/>
      <c r="C53" s="247"/>
      <c r="D53" s="247"/>
      <c r="E53" s="247"/>
      <c r="F53" s="247"/>
      <c r="G53" s="247"/>
      <c r="H53" s="247"/>
      <c r="I53" s="247"/>
      <c r="J53" s="247"/>
      <c r="K53" s="247"/>
      <c r="L53" s="247"/>
      <c r="M53" s="247"/>
      <c r="N53" s="247"/>
      <c r="O53" s="247"/>
      <c r="P53" s="247"/>
      <c r="Q53" s="247"/>
      <c r="R53" s="247"/>
      <c r="S53" s="247"/>
      <c r="T53" s="247"/>
      <c r="U53" s="247"/>
      <c r="V53" s="247"/>
      <c r="W53" s="247"/>
      <c r="X53" s="247"/>
      <c r="Y53" s="247"/>
      <c r="Z53" s="247"/>
      <c r="AA53" s="482"/>
      <c r="AB53" s="247"/>
    </row>
    <row r="54" spans="1:33" ht="15.75" x14ac:dyDescent="0.25">
      <c r="A54" s="261"/>
      <c r="B54" s="247"/>
      <c r="C54" s="247"/>
      <c r="D54" s="247"/>
      <c r="E54" s="247"/>
      <c r="F54" s="247"/>
      <c r="G54" s="247"/>
      <c r="H54" s="247"/>
      <c r="I54" s="247"/>
      <c r="J54" s="247"/>
      <c r="K54" s="247"/>
      <c r="L54" s="247"/>
      <c r="M54" s="247"/>
      <c r="N54" s="247"/>
      <c r="O54" s="247"/>
      <c r="P54" s="247"/>
      <c r="Q54" s="247"/>
      <c r="R54" s="247"/>
      <c r="S54" s="247"/>
      <c r="T54" s="247"/>
      <c r="U54" s="249" t="s">
        <v>316</v>
      </c>
      <c r="V54" s="247"/>
      <c r="W54" s="247"/>
      <c r="X54" s="247"/>
      <c r="Y54" s="247"/>
      <c r="Z54" s="247"/>
      <c r="AB54" s="247"/>
    </row>
    <row r="55" spans="1:33" ht="15.75" x14ac:dyDescent="0.25">
      <c r="A55" s="261"/>
      <c r="B55" s="247"/>
      <c r="C55" s="247"/>
      <c r="D55" s="247"/>
      <c r="E55" s="247"/>
      <c r="F55" s="247"/>
      <c r="G55" s="247"/>
      <c r="H55" s="247"/>
      <c r="I55" s="247"/>
      <c r="J55" s="247"/>
      <c r="K55" s="247"/>
      <c r="L55" s="247"/>
      <c r="M55" s="247"/>
      <c r="N55" s="247"/>
      <c r="O55" s="247"/>
      <c r="P55" s="247"/>
      <c r="Q55" s="247"/>
      <c r="R55" s="247"/>
      <c r="S55" s="247"/>
      <c r="T55" s="247"/>
      <c r="U55" s="249" t="s">
        <v>116</v>
      </c>
      <c r="V55" s="247"/>
      <c r="W55" s="247"/>
      <c r="X55" s="247"/>
      <c r="Y55" s="247"/>
      <c r="Z55" s="247"/>
      <c r="AA55" s="247"/>
      <c r="AB55" s="247"/>
    </row>
    <row r="56" spans="1:33" x14ac:dyDescent="0.25">
      <c r="A56" s="261"/>
      <c r="B56" s="247"/>
      <c r="C56" s="247"/>
      <c r="D56" s="247"/>
      <c r="E56" s="247"/>
      <c r="F56" s="247"/>
      <c r="G56" s="247"/>
      <c r="H56" s="247"/>
      <c r="I56" s="247"/>
      <c r="J56" s="247"/>
      <c r="K56" s="247"/>
      <c r="L56" s="247"/>
      <c r="M56" s="247"/>
      <c r="N56" s="247"/>
      <c r="O56" s="247"/>
      <c r="P56" s="247"/>
      <c r="Q56" s="247"/>
      <c r="R56" s="247"/>
      <c r="S56" s="247"/>
      <c r="T56" s="247"/>
      <c r="U56" s="247"/>
      <c r="V56" s="247"/>
      <c r="W56" s="247"/>
      <c r="X56" s="247"/>
      <c r="Y56" s="247"/>
      <c r="Z56" s="247"/>
      <c r="AA56" s="247"/>
      <c r="AB56" s="247"/>
    </row>
    <row r="57" spans="1:33" x14ac:dyDescent="0.25">
      <c r="A57" s="261"/>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247"/>
      <c r="AA57" s="247"/>
      <c r="AB57" s="247"/>
    </row>
    <row r="58" spans="1:33" x14ac:dyDescent="0.25">
      <c r="A58" s="261"/>
      <c r="B58" s="247"/>
      <c r="C58" s="247"/>
      <c r="D58" s="247"/>
      <c r="E58" s="247"/>
      <c r="F58" s="247"/>
      <c r="G58" s="247"/>
      <c r="H58" s="247"/>
      <c r="I58" s="247"/>
      <c r="J58" s="247"/>
      <c r="K58" s="247"/>
      <c r="L58" s="247"/>
      <c r="M58" s="247"/>
      <c r="N58" s="247"/>
      <c r="O58" s="247"/>
      <c r="P58" s="247"/>
      <c r="Q58" s="247"/>
      <c r="R58" s="247"/>
      <c r="S58" s="247"/>
      <c r="T58" s="247"/>
      <c r="U58" s="247"/>
      <c r="V58" s="247"/>
      <c r="W58" s="247"/>
      <c r="X58" s="247"/>
      <c r="Y58" s="247"/>
      <c r="Z58" s="247"/>
      <c r="AA58" s="247"/>
      <c r="AB58" s="247"/>
    </row>
    <row r="59" spans="1:33" ht="15.75" x14ac:dyDescent="0.25">
      <c r="A59" s="261"/>
      <c r="B59" s="247"/>
      <c r="C59" s="247"/>
      <c r="D59" s="247"/>
      <c r="E59" s="247"/>
      <c r="F59" s="247"/>
      <c r="G59" s="247"/>
      <c r="H59" s="247"/>
      <c r="I59" s="247"/>
      <c r="J59" s="247"/>
      <c r="K59" s="247"/>
      <c r="L59" s="247"/>
      <c r="M59" s="247"/>
      <c r="N59" s="247"/>
      <c r="O59" s="247"/>
      <c r="P59" s="247"/>
      <c r="Q59" s="247"/>
      <c r="R59" s="247"/>
      <c r="S59" s="247"/>
      <c r="T59" s="247"/>
      <c r="U59" s="466"/>
      <c r="V59" s="466"/>
      <c r="W59" s="466"/>
      <c r="X59" s="466"/>
      <c r="Y59" s="247"/>
      <c r="Z59" s="247"/>
      <c r="AA59" s="247"/>
      <c r="AB59" s="247"/>
    </row>
    <row r="60" spans="1:33" ht="15.75" x14ac:dyDescent="0.25">
      <c r="A60" s="261"/>
      <c r="B60" s="247"/>
      <c r="C60" s="247"/>
      <c r="D60" s="247"/>
      <c r="E60" s="247"/>
      <c r="F60" s="247"/>
      <c r="G60" s="247"/>
      <c r="H60" s="247"/>
      <c r="I60" s="247"/>
      <c r="J60" s="247"/>
      <c r="K60" s="247"/>
      <c r="L60" s="247"/>
      <c r="M60" s="247"/>
      <c r="N60" s="247"/>
      <c r="O60" s="247"/>
      <c r="P60" s="247"/>
      <c r="Q60" s="247"/>
      <c r="R60" s="247"/>
      <c r="S60" s="247"/>
      <c r="T60" s="247"/>
      <c r="U60" s="248" t="s">
        <v>161</v>
      </c>
      <c r="V60" s="247"/>
      <c r="W60" s="247"/>
      <c r="X60" s="247"/>
      <c r="Y60" s="247"/>
      <c r="Z60" s="247"/>
      <c r="AA60" s="247"/>
      <c r="AB60" s="247"/>
    </row>
    <row r="61" spans="1:33" ht="15.75" thickBot="1" x14ac:dyDescent="0.3">
      <c r="A61" s="261"/>
      <c r="B61" s="247"/>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row>
    <row r="62" spans="1:33" ht="18.75" customHeight="1" thickBot="1" x14ac:dyDescent="0.3">
      <c r="A62" s="261"/>
      <c r="B62" s="32"/>
      <c r="C62" s="33"/>
      <c r="D62" s="33"/>
      <c r="E62" s="32"/>
      <c r="F62" s="32"/>
      <c r="G62" s="239" t="s">
        <v>18</v>
      </c>
      <c r="H62" s="240" t="s">
        <v>118</v>
      </c>
      <c r="I62" s="467" t="s">
        <v>240</v>
      </c>
      <c r="J62" s="468"/>
      <c r="K62" s="468"/>
      <c r="L62" s="468"/>
      <c r="M62" s="468"/>
      <c r="N62" s="468"/>
      <c r="O62" s="468"/>
      <c r="P62" s="468"/>
      <c r="Q62" s="468"/>
      <c r="R62" s="468"/>
      <c r="S62" s="468"/>
      <c r="T62" s="468"/>
      <c r="U62" s="468"/>
      <c r="V62" s="469"/>
      <c r="W62" s="912" t="s">
        <v>315</v>
      </c>
      <c r="X62" s="32"/>
      <c r="Y62" s="32"/>
      <c r="Z62" s="33"/>
      <c r="AA62" s="32"/>
      <c r="AB62" s="32"/>
    </row>
    <row r="63" spans="1:33" ht="18.75" customHeight="1" x14ac:dyDescent="0.25">
      <c r="A63" s="261"/>
      <c r="B63" s="32"/>
      <c r="C63" s="185" t="s">
        <v>139</v>
      </c>
      <c r="D63" s="33"/>
      <c r="E63" s="32"/>
      <c r="F63" s="915" t="s">
        <v>134</v>
      </c>
      <c r="G63" s="231">
        <v>1</v>
      </c>
      <c r="H63" s="356" t="s">
        <v>119</v>
      </c>
      <c r="I63" s="931" t="s">
        <v>488</v>
      </c>
      <c r="J63" s="932"/>
      <c r="K63" s="932"/>
      <c r="L63" s="932"/>
      <c r="M63" s="932"/>
      <c r="N63" s="932"/>
      <c r="O63" s="932"/>
      <c r="P63" s="932"/>
      <c r="Q63" s="932"/>
      <c r="R63" s="932"/>
      <c r="S63" s="932"/>
      <c r="T63" s="932"/>
      <c r="U63" s="932"/>
      <c r="V63" s="933"/>
      <c r="W63" s="913"/>
      <c r="X63" s="32"/>
      <c r="Y63" s="32"/>
      <c r="Z63" s="33"/>
      <c r="AA63" s="32"/>
      <c r="AB63" s="32"/>
    </row>
    <row r="64" spans="1:33" ht="18.75" customHeight="1" x14ac:dyDescent="0.25">
      <c r="A64" s="261"/>
      <c r="B64" s="32"/>
      <c r="C64" s="187" t="s">
        <v>146</v>
      </c>
      <c r="D64" s="187"/>
      <c r="E64" s="32"/>
      <c r="F64" s="916"/>
      <c r="G64" s="232">
        <v>2</v>
      </c>
      <c r="H64" s="357" t="s">
        <v>120</v>
      </c>
      <c r="I64" s="924" t="s">
        <v>489</v>
      </c>
      <c r="J64" s="925"/>
      <c r="K64" s="925"/>
      <c r="L64" s="925"/>
      <c r="M64" s="925"/>
      <c r="N64" s="925"/>
      <c r="O64" s="925"/>
      <c r="P64" s="925"/>
      <c r="Q64" s="925"/>
      <c r="R64" s="925"/>
      <c r="S64" s="925"/>
      <c r="T64" s="925"/>
      <c r="U64" s="925"/>
      <c r="V64" s="926"/>
      <c r="W64" s="913"/>
      <c r="X64" s="32"/>
      <c r="Y64" s="32"/>
      <c r="Z64" s="33"/>
      <c r="AA64" s="32"/>
      <c r="AB64" s="32"/>
    </row>
    <row r="65" spans="1:28" ht="18.75" customHeight="1" x14ac:dyDescent="0.25">
      <c r="A65" s="261"/>
      <c r="B65" s="32"/>
      <c r="C65" s="187" t="s">
        <v>147</v>
      </c>
      <c r="D65" s="187"/>
      <c r="E65" s="32"/>
      <c r="F65" s="916"/>
      <c r="G65" s="232">
        <v>3</v>
      </c>
      <c r="H65" s="358" t="s">
        <v>121</v>
      </c>
      <c r="I65" s="924" t="s">
        <v>490</v>
      </c>
      <c r="J65" s="925"/>
      <c r="K65" s="925"/>
      <c r="L65" s="925"/>
      <c r="M65" s="925"/>
      <c r="N65" s="925"/>
      <c r="O65" s="925"/>
      <c r="P65" s="925"/>
      <c r="Q65" s="925"/>
      <c r="R65" s="925"/>
      <c r="S65" s="925"/>
      <c r="T65" s="925"/>
      <c r="U65" s="925"/>
      <c r="V65" s="926"/>
      <c r="W65" s="913"/>
      <c r="X65" s="32"/>
      <c r="Y65" s="32"/>
      <c r="Z65" s="33"/>
      <c r="AA65" s="32"/>
      <c r="AB65" s="32"/>
    </row>
    <row r="66" spans="1:28" ht="18.75" customHeight="1" x14ac:dyDescent="0.25">
      <c r="A66" s="261"/>
      <c r="B66" s="32"/>
      <c r="C66" s="215" t="s">
        <v>115</v>
      </c>
      <c r="D66" s="187"/>
      <c r="E66" s="32"/>
      <c r="F66" s="916"/>
      <c r="G66" s="232">
        <v>4</v>
      </c>
      <c r="H66" s="357" t="s">
        <v>122</v>
      </c>
      <c r="I66" s="924" t="s">
        <v>491</v>
      </c>
      <c r="J66" s="925"/>
      <c r="K66" s="925"/>
      <c r="L66" s="925"/>
      <c r="M66" s="925"/>
      <c r="N66" s="925"/>
      <c r="O66" s="925"/>
      <c r="P66" s="925"/>
      <c r="Q66" s="925"/>
      <c r="R66" s="925"/>
      <c r="S66" s="925"/>
      <c r="T66" s="925"/>
      <c r="U66" s="925"/>
      <c r="V66" s="926"/>
      <c r="W66" s="913"/>
      <c r="X66" s="32"/>
      <c r="Y66" s="32"/>
      <c r="Z66" s="33"/>
      <c r="AA66" s="32"/>
      <c r="AB66" s="32"/>
    </row>
    <row r="67" spans="1:28" ht="18.75" customHeight="1" x14ac:dyDescent="0.25">
      <c r="A67" s="261"/>
      <c r="B67" s="32"/>
      <c r="C67" s="32"/>
      <c r="D67" s="32"/>
      <c r="E67" s="32"/>
      <c r="F67" s="916"/>
      <c r="G67" s="232">
        <v>5</v>
      </c>
      <c r="H67" s="358" t="s">
        <v>123</v>
      </c>
      <c r="I67" s="924"/>
      <c r="J67" s="925"/>
      <c r="K67" s="925"/>
      <c r="L67" s="925"/>
      <c r="M67" s="925"/>
      <c r="N67" s="925"/>
      <c r="O67" s="925"/>
      <c r="P67" s="925"/>
      <c r="Q67" s="925"/>
      <c r="R67" s="925"/>
      <c r="S67" s="925"/>
      <c r="T67" s="925"/>
      <c r="U67" s="925"/>
      <c r="V67" s="926"/>
      <c r="W67" s="913"/>
      <c r="X67" s="32"/>
      <c r="Y67" s="32"/>
      <c r="Z67" s="33"/>
      <c r="AA67" s="32"/>
      <c r="AB67" s="32"/>
    </row>
    <row r="68" spans="1:28" ht="18.75" customHeight="1" x14ac:dyDescent="0.25">
      <c r="A68" s="261"/>
      <c r="B68" s="32"/>
      <c r="C68" s="32"/>
      <c r="D68" s="32"/>
      <c r="E68" s="32"/>
      <c r="F68" s="916"/>
      <c r="G68" s="232">
        <v>6</v>
      </c>
      <c r="H68" s="357" t="s">
        <v>124</v>
      </c>
      <c r="I68" s="924"/>
      <c r="J68" s="925"/>
      <c r="K68" s="925"/>
      <c r="L68" s="925"/>
      <c r="M68" s="925"/>
      <c r="N68" s="925"/>
      <c r="O68" s="925"/>
      <c r="P68" s="925"/>
      <c r="Q68" s="925"/>
      <c r="R68" s="925"/>
      <c r="S68" s="925"/>
      <c r="T68" s="925"/>
      <c r="U68" s="925"/>
      <c r="V68" s="926"/>
      <c r="W68" s="913"/>
      <c r="X68" s="32"/>
      <c r="Y68" s="32"/>
      <c r="Z68" s="33"/>
      <c r="AA68" s="32"/>
      <c r="AB68" s="32"/>
    </row>
    <row r="69" spans="1:28" ht="18.75" customHeight="1" x14ac:dyDescent="0.25">
      <c r="A69" s="261"/>
      <c r="B69" s="32"/>
      <c r="C69" s="32"/>
      <c r="D69" s="32"/>
      <c r="E69" s="32"/>
      <c r="F69" s="916"/>
      <c r="G69" s="232">
        <v>7</v>
      </c>
      <c r="H69" s="358" t="s">
        <v>125</v>
      </c>
      <c r="I69" s="924"/>
      <c r="J69" s="925"/>
      <c r="K69" s="925"/>
      <c r="L69" s="925"/>
      <c r="M69" s="925"/>
      <c r="N69" s="925"/>
      <c r="O69" s="925"/>
      <c r="P69" s="925"/>
      <c r="Q69" s="925"/>
      <c r="R69" s="925"/>
      <c r="S69" s="925"/>
      <c r="T69" s="925"/>
      <c r="U69" s="925"/>
      <c r="V69" s="926"/>
      <c r="W69" s="913"/>
      <c r="X69" s="32"/>
      <c r="Y69" s="32"/>
      <c r="Z69" s="33"/>
      <c r="AA69" s="32"/>
      <c r="AB69" s="32"/>
    </row>
    <row r="70" spans="1:28" ht="18.75" customHeight="1" thickBot="1" x14ac:dyDescent="0.3">
      <c r="A70" s="261"/>
      <c r="B70" s="32"/>
      <c r="C70" s="32"/>
      <c r="D70" s="32"/>
      <c r="E70" s="32"/>
      <c r="F70" s="917"/>
      <c r="G70" s="233">
        <v>8</v>
      </c>
      <c r="H70" s="359" t="s">
        <v>126</v>
      </c>
      <c r="I70" s="927"/>
      <c r="J70" s="928"/>
      <c r="K70" s="928"/>
      <c r="L70" s="928"/>
      <c r="M70" s="928"/>
      <c r="N70" s="928"/>
      <c r="O70" s="928"/>
      <c r="P70" s="928"/>
      <c r="Q70" s="928"/>
      <c r="R70" s="928"/>
      <c r="S70" s="928"/>
      <c r="T70" s="928"/>
      <c r="U70" s="928"/>
      <c r="V70" s="929"/>
      <c r="W70" s="914"/>
      <c r="X70" s="32"/>
      <c r="Y70" s="32"/>
      <c r="Z70" s="33"/>
      <c r="AA70" s="32"/>
      <c r="AB70" s="32"/>
    </row>
    <row r="71" spans="1:28" x14ac:dyDescent="0.25">
      <c r="B71" s="4"/>
      <c r="C71" s="4"/>
      <c r="D71" s="4"/>
      <c r="E71" s="4"/>
      <c r="F71" s="4"/>
      <c r="G71" s="6"/>
      <c r="H71" s="6"/>
      <c r="I71" s="6"/>
      <c r="J71" s="6"/>
      <c r="K71" s="6"/>
      <c r="L71" s="6"/>
      <c r="M71" s="4"/>
      <c r="N71" s="4"/>
      <c r="O71" s="4"/>
      <c r="P71" s="4"/>
      <c r="Q71" s="4"/>
      <c r="R71" s="4"/>
      <c r="S71" s="4"/>
      <c r="T71" s="4"/>
      <c r="U71" s="4"/>
      <c r="V71" s="4"/>
      <c r="W71" s="4"/>
      <c r="X71" s="4"/>
      <c r="Y71" s="4"/>
      <c r="Z71" s="6"/>
      <c r="AA71" s="4"/>
      <c r="AB71" s="4"/>
    </row>
  </sheetData>
  <sheetProtection autoFilter="0"/>
  <autoFilter ref="E8:E51" xr:uid="{00000000-0009-0000-0000-00002B000000}"/>
  <mergeCells count="24">
    <mergeCell ref="Z7:Z8"/>
    <mergeCell ref="AA7:AA8"/>
    <mergeCell ref="AB7:AB8"/>
    <mergeCell ref="W62:W70"/>
    <mergeCell ref="F63:F70"/>
    <mergeCell ref="I63:V63"/>
    <mergeCell ref="I64:V64"/>
    <mergeCell ref="I65:V65"/>
    <mergeCell ref="I66:V66"/>
    <mergeCell ref="I67:V67"/>
    <mergeCell ref="I68:V68"/>
    <mergeCell ref="I69:V69"/>
    <mergeCell ref="I70:V70"/>
    <mergeCell ref="O7:V7"/>
    <mergeCell ref="E2:E3"/>
    <mergeCell ref="G2:AB2"/>
    <mergeCell ref="G3:AB3"/>
    <mergeCell ref="G4:AB4"/>
    <mergeCell ref="G5:AB5"/>
    <mergeCell ref="B7:B8"/>
    <mergeCell ref="C7:C8"/>
    <mergeCell ref="D7:D8"/>
    <mergeCell ref="E7:E8"/>
    <mergeCell ref="G7:N7"/>
  </mergeCells>
  <conditionalFormatting sqref="Y51 B11:B49 C41:E51 B10:F10 F41:F49 Y37:Y49 W10:X51 AA10:AB51 AD10:AG51 C11:F40">
    <cfRule type="expression" dxfId="13" priority="7">
      <formula>AND($B10&lt;&gt;"",$B11="")</formula>
    </cfRule>
    <cfRule type="expression" dxfId="12" priority="8">
      <formula>$B10=""</formula>
    </cfRule>
  </conditionalFormatting>
  <conditionalFormatting sqref="AA11:AA51">
    <cfRule type="expression" dxfId="11" priority="9">
      <formula>AND($B10&lt;&gt;"",$B11="")</formula>
    </cfRule>
  </conditionalFormatting>
  <conditionalFormatting sqref="G52:V52">
    <cfRule type="expression" dxfId="10" priority="6">
      <formula>COUNTIF($G52:$N52,G52)&gt;1</formula>
    </cfRule>
  </conditionalFormatting>
  <conditionalFormatting sqref="B51 B52:Z52 AB52">
    <cfRule type="expression" dxfId="9" priority="10">
      <formula>AND($B51&lt;&gt;"",$B53="")</formula>
    </cfRule>
    <cfRule type="expression" dxfId="8" priority="11">
      <formula>$B51=""</formula>
    </cfRule>
  </conditionalFormatting>
  <conditionalFormatting sqref="AD52:AG52">
    <cfRule type="expression" dxfId="7" priority="12">
      <formula>AND($B51&lt;&gt;"",$B53="")</formula>
    </cfRule>
    <cfRule type="expression" dxfId="6" priority="13">
      <formula>$B51=""</formula>
    </cfRule>
  </conditionalFormatting>
  <conditionalFormatting sqref="B50 F50:F51 Y50">
    <cfRule type="expression" dxfId="5" priority="14">
      <formula>AND($B50&lt;&gt;"",#REF!="")</formula>
    </cfRule>
    <cfRule type="expression" dxfId="4" priority="15">
      <formula>$B50=""</formula>
    </cfRule>
  </conditionalFormatting>
  <conditionalFormatting sqref="G33:V51 S10:V32">
    <cfRule type="cellIs" dxfId="3" priority="4" operator="lessThan">
      <formula>76</formula>
    </cfRule>
  </conditionalFormatting>
  <conditionalFormatting sqref="Z10:Z51">
    <cfRule type="cellIs" dxfId="2" priority="3" operator="lessThan">
      <formula>76</formula>
    </cfRule>
  </conditionalFormatting>
  <conditionalFormatting sqref="G10:R32">
    <cfRule type="cellIs" dxfId="1" priority="2" operator="lessThan">
      <formula>76</formula>
    </cfRule>
  </conditionalFormatting>
  <conditionalFormatting sqref="Z10:Z32">
    <cfRule type="cellIs" dxfId="0" priority="1" operator="lessThan">
      <formula>76</formula>
    </cfRule>
  </conditionalFormatting>
  <dataValidations count="6">
    <dataValidation allowBlank="1" showInputMessage="1" showErrorMessage="1" prompt="Bobot Nilai" sqref="W6:Y6" xr:uid="{00000000-0002-0000-2B00-000000000000}"/>
    <dataValidation allowBlank="1" showInputMessage="1" showErrorMessage="1" prompt="Mohon diisi Bobot Nilai" sqref="Y8 W8" xr:uid="{00000000-0002-0000-2B00-000001000000}"/>
    <dataValidation allowBlank="1" showInputMessage="1" showErrorMessage="1" prompt="Mohon diisi Bobot Nilai. Jika tidak Melakukan penilaian Sumatif silahkan tulis Bobot Nilai 0" sqref="X8" xr:uid="{00000000-0002-0000-2B00-000002000000}"/>
    <dataValidation type="custom" allowBlank="1" showInputMessage="1" showErrorMessage="1" error="Ada nilai yang sama Bro!" prompt="Untuk deskripsi yang baik, minimal ada 3 Nilai Formatif. JIKA ADA Nilai Formatif YANG SAMA, Nilai Formatif YG LAIN DITAMBAH angka 1-4 dibelakang koma. Misalnya 82 dan 82,2" sqref="G37:H52 I33:N52" xr:uid="{00000000-0002-0000-2B00-000003000000}">
      <formula1>AND(G33&gt;0,G33&lt;=101,COUNTIF($G33:$N33,G33)=1)</formula1>
    </dataValidation>
    <dataValidation type="custom" allowBlank="1" showInputMessage="1" showErrorMessage="1" error="Ada nilai yang sama Bro!" prompt="JIKA ADA NILAI SUMATIF YANG SAMA, MAKA NILAI SUMATIF YG LAIN DITAMBAH angka 1-4 dibelakang koma. Misalnya 82 dan 82,2" sqref="T10:V52 O37:S52" xr:uid="{00000000-0002-0000-2B00-000004000000}">
      <formula1>AND(O10&gt;0,O10&lt;=101,COUNTIF($O10:$V10,O10)=1)</formula1>
    </dataValidation>
    <dataValidation type="whole" allowBlank="1" showInputMessage="1" showErrorMessage="1" errorTitle="Petunjuk" error="Nilai 0-100" prompt="Isikan Nilai Sumatif Akhir Semester Siswa" sqref="Y37:Y52" xr:uid="{00000000-0002-0000-2B00-000005000000}">
      <formula1>0</formula1>
      <formula2>100</formula2>
    </dataValidation>
  </dataValidations>
  <hyperlinks>
    <hyperlink ref="W62:W70" location="AKA!G9" display="          KEMBALI KE ATAS" xr:uid="{00000000-0004-0000-2B00-000000000000}"/>
    <hyperlink ref="E5" location="AKA!I62" display="KLIK DISINI UNTUK MENULIS TUJUAN PEMBELAJARAN" xr:uid="{00000000-0004-0000-2B00-000001000000}"/>
  </hyperlinks>
  <printOptions horizontalCentered="1"/>
  <pageMargins left="0.15748031496062992" right="0.11811023622047245" top="0.98425196850393704" bottom="0.31496062992125984" header="0.31496062992125984" footer="0.15748031496062992"/>
  <pageSetup paperSize="10000" scale="70" orientation="landscape"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44</vt:i4>
      </vt:variant>
      <vt:variant>
        <vt:lpstr>Named Ranges</vt:lpstr>
      </vt:variant>
      <vt:variant>
        <vt:i4>79</vt:i4>
      </vt:variant>
    </vt:vector>
  </HeadingPairs>
  <TitlesOfParts>
    <vt:vector size="123" baseType="lpstr">
      <vt:lpstr>Menu</vt:lpstr>
      <vt:lpstr>AQIDAH - AKHLAK</vt:lpstr>
      <vt:lpstr>QUR'AN HADITS</vt:lpstr>
      <vt:lpstr>FIQIH</vt:lpstr>
      <vt:lpstr>SKI</vt:lpstr>
      <vt:lpstr>BAHASA ARAB</vt:lpstr>
      <vt:lpstr>KE NU AN</vt:lpstr>
      <vt:lpstr>BTHQ ( PK )</vt:lpstr>
      <vt:lpstr>PAIS</vt:lpstr>
      <vt:lpstr>PPKn</vt:lpstr>
      <vt:lpstr>BAHASA INDONESIA</vt:lpstr>
      <vt:lpstr>MATEMATIKA</vt:lpstr>
      <vt:lpstr>IPS</vt:lpstr>
      <vt:lpstr>IPA</vt:lpstr>
      <vt:lpstr>B.Ing</vt:lpstr>
      <vt:lpstr>PJOK</vt:lpstr>
      <vt:lpstr>Informatika</vt:lpstr>
      <vt:lpstr>SENI - PRAKARYA</vt:lpstr>
      <vt:lpstr>BAHASA JAWA</vt:lpstr>
      <vt:lpstr>Data</vt:lpstr>
      <vt:lpstr>Raport New</vt:lpstr>
      <vt:lpstr>Rapor1</vt:lpstr>
      <vt:lpstr>Leger Nilai</vt:lpstr>
      <vt:lpstr>Identitas-Rapor</vt:lpstr>
      <vt:lpstr>Pilihan</vt:lpstr>
      <vt:lpstr>Absen-Ekstra</vt:lpstr>
      <vt:lpstr>Buku1</vt:lpstr>
      <vt:lpstr>Aqidah</vt:lpstr>
      <vt:lpstr>Qurdis</vt:lpstr>
      <vt:lpstr>Fqh</vt:lpstr>
      <vt:lpstr>S.K.I</vt:lpstr>
      <vt:lpstr>B. Arab</vt:lpstr>
      <vt:lpstr>Aswaja</vt:lpstr>
      <vt:lpstr>PAI</vt:lpstr>
      <vt:lpstr>Pkn</vt:lpstr>
      <vt:lpstr>B. Indo</vt:lpstr>
      <vt:lpstr>MTK</vt:lpstr>
      <vt:lpstr>IPA.</vt:lpstr>
      <vt:lpstr>IPS.</vt:lpstr>
      <vt:lpstr>B. Ingg</vt:lpstr>
      <vt:lpstr>PJOK.</vt:lpstr>
      <vt:lpstr>Infmtk</vt:lpstr>
      <vt:lpstr>SNIpra</vt:lpstr>
      <vt:lpstr>B. Jawa</vt:lpstr>
      <vt:lpstr>'Absen-Ekstra'!Print_Area</vt:lpstr>
      <vt:lpstr>Aqidah!Print_Area</vt:lpstr>
      <vt:lpstr>'AQIDAH - AKHLAK'!Print_Area</vt:lpstr>
      <vt:lpstr>Aswaja!Print_Area</vt:lpstr>
      <vt:lpstr>'B. Arab'!Print_Area</vt:lpstr>
      <vt:lpstr>'B. Indo'!Print_Area</vt:lpstr>
      <vt:lpstr>'B. Ingg'!Print_Area</vt:lpstr>
      <vt:lpstr>'B. Jawa'!Print_Area</vt:lpstr>
      <vt:lpstr>B.Ing!Print_Area</vt:lpstr>
      <vt:lpstr>'BAHASA ARAB'!Print_Area</vt:lpstr>
      <vt:lpstr>'BAHASA INDONESIA'!Print_Area</vt:lpstr>
      <vt:lpstr>'BAHASA JAWA'!Print_Area</vt:lpstr>
      <vt:lpstr>'BTHQ ( PK )'!Print_Area</vt:lpstr>
      <vt:lpstr>Buku1!Print_Area</vt:lpstr>
      <vt:lpstr>FIQIH!Print_Area</vt:lpstr>
      <vt:lpstr>Fqh!Print_Area</vt:lpstr>
      <vt:lpstr>'Identitas-Rapor'!Print_Area</vt:lpstr>
      <vt:lpstr>Infmtk!Print_Area</vt:lpstr>
      <vt:lpstr>Informatika!Print_Area</vt:lpstr>
      <vt:lpstr>IPA!Print_Area</vt:lpstr>
      <vt:lpstr>IPA.!Print_Area</vt:lpstr>
      <vt:lpstr>IPS!Print_Area</vt:lpstr>
      <vt:lpstr>IPS.!Print_Area</vt:lpstr>
      <vt:lpstr>'KE NU AN'!Print_Area</vt:lpstr>
      <vt:lpstr>'Leger Nilai'!Print_Area</vt:lpstr>
      <vt:lpstr>MATEMATIKA!Print_Area</vt:lpstr>
      <vt:lpstr>MTK!Print_Area</vt:lpstr>
      <vt:lpstr>PAI!Print_Area</vt:lpstr>
      <vt:lpstr>PAIS!Print_Area</vt:lpstr>
      <vt:lpstr>Pilihan!Print_Area</vt:lpstr>
      <vt:lpstr>PJOK!Print_Area</vt:lpstr>
      <vt:lpstr>PJOK.!Print_Area</vt:lpstr>
      <vt:lpstr>Pkn!Print_Area</vt:lpstr>
      <vt:lpstr>PPKn!Print_Area</vt:lpstr>
      <vt:lpstr>'QUR''AN HADITS'!Print_Area</vt:lpstr>
      <vt:lpstr>Qurdis!Print_Area</vt:lpstr>
      <vt:lpstr>Rapor1!Print_Area</vt:lpstr>
      <vt:lpstr>S.K.I!Print_Area</vt:lpstr>
      <vt:lpstr>'SENI - PRAKARYA'!Print_Area</vt:lpstr>
      <vt:lpstr>SKI!Print_Area</vt:lpstr>
      <vt:lpstr>SNIpra!Print_Area</vt:lpstr>
      <vt:lpstr>'Absen-Ekstra'!Print_Titles</vt:lpstr>
      <vt:lpstr>Aqidah!Print_Titles</vt:lpstr>
      <vt:lpstr>'AQIDAH - AKHLAK'!Print_Titles</vt:lpstr>
      <vt:lpstr>Aswaja!Print_Titles</vt:lpstr>
      <vt:lpstr>'B. Arab'!Print_Titles</vt:lpstr>
      <vt:lpstr>'B. Indo'!Print_Titles</vt:lpstr>
      <vt:lpstr>'B. Ingg'!Print_Titles</vt:lpstr>
      <vt:lpstr>'B. Jawa'!Print_Titles</vt:lpstr>
      <vt:lpstr>B.Ing!Print_Titles</vt:lpstr>
      <vt:lpstr>'BAHASA ARAB'!Print_Titles</vt:lpstr>
      <vt:lpstr>'BAHASA INDONESIA'!Print_Titles</vt:lpstr>
      <vt:lpstr>'BAHASA JAWA'!Print_Titles</vt:lpstr>
      <vt:lpstr>'BTHQ ( PK )'!Print_Titles</vt:lpstr>
      <vt:lpstr>FIQIH!Print_Titles</vt:lpstr>
      <vt:lpstr>Fqh!Print_Titles</vt:lpstr>
      <vt:lpstr>Infmtk!Print_Titles</vt:lpstr>
      <vt:lpstr>Informatika!Print_Titles</vt:lpstr>
      <vt:lpstr>IPA!Print_Titles</vt:lpstr>
      <vt:lpstr>IPA.!Print_Titles</vt:lpstr>
      <vt:lpstr>IPS!Print_Titles</vt:lpstr>
      <vt:lpstr>IPS.!Print_Titles</vt:lpstr>
      <vt:lpstr>'KE NU AN'!Print_Titles</vt:lpstr>
      <vt:lpstr>'Leger Nilai'!Print_Titles</vt:lpstr>
      <vt:lpstr>MATEMATIKA!Print_Titles</vt:lpstr>
      <vt:lpstr>MTK!Print_Titles</vt:lpstr>
      <vt:lpstr>PAI!Print_Titles</vt:lpstr>
      <vt:lpstr>PAIS!Print_Titles</vt:lpstr>
      <vt:lpstr>Pilihan!Print_Titles</vt:lpstr>
      <vt:lpstr>PJOK!Print_Titles</vt:lpstr>
      <vt:lpstr>PJOK.!Print_Titles</vt:lpstr>
      <vt:lpstr>Pkn!Print_Titles</vt:lpstr>
      <vt:lpstr>PPKn!Print_Titles</vt:lpstr>
      <vt:lpstr>'QUR''AN HADITS'!Print_Titles</vt:lpstr>
      <vt:lpstr>Qurdis!Print_Titles</vt:lpstr>
      <vt:lpstr>S.K.I!Print_Titles</vt:lpstr>
      <vt:lpstr>'SENI - PRAKARYA'!Print_Titles</vt:lpstr>
      <vt:lpstr>SKI!Print_Titles</vt:lpstr>
      <vt:lpstr>SNIpra!Print_Titles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Yoedy Putra</dc:creator>
  <cp:lastModifiedBy>SMP I PEGANDON</cp:lastModifiedBy>
  <cp:lastPrinted>2025-05-31T09:04:09Z</cp:lastPrinted>
  <dcterms:created xsi:type="dcterms:W3CDTF">2014-10-18T05:34:37Z</dcterms:created>
  <dcterms:modified xsi:type="dcterms:W3CDTF">2025-05-31T09:09:30Z</dcterms:modified>
</cp:coreProperties>
</file>